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rojects\SPAM-Berau\Project\Excel\"/>
    </mc:Choice>
  </mc:AlternateContent>
  <xr:revisionPtr revIDLastSave="0" documentId="13_ncr:1_{738596AC-BB55-4F3F-A9E6-6254F1A06063}" xr6:coauthVersionLast="47" xr6:coauthVersionMax="47" xr10:uidLastSave="{00000000-0000-0000-0000-000000000000}"/>
  <bookViews>
    <workbookView xWindow="-108" yWindow="-108" windowWidth="23256" windowHeight="12456" firstSheet="36" activeTab="38" xr2:uid="{B8C1F9FB-3C0D-412D-B596-9E05544778C1}"/>
  </bookViews>
  <sheets>
    <sheet name="TANJUNG BATU DAN MERANCANG" sheetId="22" r:id="rId1"/>
    <sheet name="Data (1) " sheetId="2" r:id="rId2"/>
    <sheet name="Backward Projection (1)" sheetId="1" r:id="rId3"/>
    <sheet name="Forward Projection (1)" sheetId="3" r:id="rId4"/>
    <sheet name="Proyeksi Fasum (1)" sheetId="16" r:id="rId5"/>
    <sheet name="Kebutuhan Air Non Domestik (1)" sheetId="27" r:id="rId6"/>
    <sheet name="Rekap Air Non Domestik (1) " sheetId="28" r:id="rId7"/>
    <sheet name="Kebutuhan Air Total (1) " sheetId="15" r:id="rId8"/>
    <sheet name="Rekapitulasi Total (1)" sheetId="26" r:id="rId9"/>
    <sheet name="BIDUK-BIDUK" sheetId="23" r:id="rId10"/>
    <sheet name="Data (2)" sheetId="4" r:id="rId11"/>
    <sheet name="Backward Projection (2)" sheetId="5" r:id="rId12"/>
    <sheet name="Forward Projection (2)" sheetId="6" r:id="rId13"/>
    <sheet name="Proyeksi Fasum (2)" sheetId="32" r:id="rId14"/>
    <sheet name="Kebutuhan Air Non Domestik (2)" sheetId="34" r:id="rId15"/>
    <sheet name="Rekap Air Non Domestik (2)" sheetId="35" r:id="rId16"/>
    <sheet name="Kebutuhan Air Total (2)" sheetId="36" r:id="rId17"/>
    <sheet name="Rekapitulasi Total (2)" sheetId="37" r:id="rId18"/>
    <sheet name="TALISAYAN" sheetId="24" r:id="rId19"/>
    <sheet name="Data (3)" sheetId="8" r:id="rId20"/>
    <sheet name="Backward Projection (3)" sheetId="9" r:id="rId21"/>
    <sheet name="Forward Projection (3)" sheetId="10" r:id="rId22"/>
    <sheet name="Proyeksi Fasum (3)" sheetId="42" r:id="rId23"/>
    <sheet name="Kebutuhan Air Non Domestik (3)" sheetId="43" r:id="rId24"/>
    <sheet name="Rekap Air Non Domestik (3)" sheetId="44" r:id="rId25"/>
    <sheet name="Kebutuhan Air Total (3)" sheetId="45" r:id="rId26"/>
    <sheet name="Rekapitulasi Total (3)" sheetId="46" r:id="rId27"/>
    <sheet name="MARATUA" sheetId="25" r:id="rId28"/>
    <sheet name="Data (4)" sheetId="12" r:id="rId29"/>
    <sheet name="Sekolah" sheetId="47" r:id="rId30"/>
    <sheet name="Warung" sheetId="48" r:id="rId31"/>
    <sheet name="Penginapan" sheetId="49" r:id="rId32"/>
    <sheet name="Backward Projection (4)" sheetId="13" r:id="rId33"/>
    <sheet name="Forward Projection (4)" sheetId="14" r:id="rId34"/>
    <sheet name="Proyeksi Fasum (4)" sheetId="30" r:id="rId35"/>
    <sheet name="Kebutuhan Air Non Domestik (4)" sheetId="38" r:id="rId36"/>
    <sheet name="Rekap Air Non Domestik (4)" sheetId="39" r:id="rId37"/>
    <sheet name="Kebutuhan Air Total (4)" sheetId="40" r:id="rId38"/>
    <sheet name="Rekapitulasi Total (4)" sheetId="41" r:id="rId39"/>
  </sheets>
  <definedNames>
    <definedName name="_xlnm.Print_Area" localSheetId="1">'Data (1) '!$B$1:$P$33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02" i="39" l="1"/>
  <c r="Q98" i="39"/>
  <c r="Q99" i="39"/>
  <c r="Q100" i="39"/>
  <c r="Q101" i="39"/>
  <c r="Q97" i="39"/>
  <c r="Q92" i="39"/>
  <c r="Q93" i="39"/>
  <c r="Q94" i="39"/>
  <c r="Q95" i="39"/>
  <c r="Q96" i="39"/>
  <c r="Q91" i="39"/>
  <c r="Q84" i="39"/>
  <c r="Q83" i="39"/>
  <c r="M102" i="39"/>
  <c r="M101" i="39"/>
  <c r="M100" i="39"/>
  <c r="M99" i="39"/>
  <c r="M98" i="39"/>
  <c r="M97" i="39"/>
  <c r="M96" i="39"/>
  <c r="M95" i="39"/>
  <c r="M94" i="39"/>
  <c r="M93" i="39"/>
  <c r="M92" i="39"/>
  <c r="M91" i="39"/>
  <c r="M90" i="39"/>
  <c r="M89" i="39"/>
  <c r="M88" i="39"/>
  <c r="M87" i="39"/>
  <c r="M86" i="39"/>
  <c r="M85" i="39"/>
  <c r="M84" i="39"/>
  <c r="M83" i="39"/>
  <c r="M50" i="39"/>
  <c r="M48" i="39"/>
  <c r="M49" i="39"/>
  <c r="M47" i="39"/>
  <c r="M45" i="39"/>
  <c r="M46" i="39"/>
  <c r="M44" i="39"/>
  <c r="M42" i="39"/>
  <c r="M43" i="39"/>
  <c r="M41" i="39"/>
  <c r="M39" i="39"/>
  <c r="M40" i="39"/>
  <c r="M38" i="39"/>
  <c r="M36" i="39"/>
  <c r="M37" i="39"/>
  <c r="M35" i="39"/>
  <c r="M33" i="39"/>
  <c r="M34" i="39"/>
  <c r="M32" i="39"/>
  <c r="M31" i="39"/>
  <c r="M17" i="39"/>
  <c r="M18" i="39"/>
  <c r="M19" i="39"/>
  <c r="M20" i="39"/>
  <c r="M21" i="39"/>
  <c r="M22" i="39"/>
  <c r="M23" i="39"/>
  <c r="M24" i="39"/>
  <c r="M16" i="39"/>
  <c r="M6" i="39"/>
  <c r="M7" i="39"/>
  <c r="M8" i="39"/>
  <c r="M9" i="39"/>
  <c r="M10" i="39"/>
  <c r="M11" i="39"/>
  <c r="M12" i="39"/>
  <c r="M13" i="39"/>
  <c r="M14" i="39"/>
  <c r="M15" i="39"/>
  <c r="M5" i="39"/>
  <c r="Q85" i="39"/>
  <c r="Q86" i="39"/>
  <c r="Q87" i="39"/>
  <c r="Q88" i="39"/>
  <c r="Q89" i="39"/>
  <c r="Q90" i="39"/>
  <c r="H418" i="38"/>
  <c r="I418" i="38"/>
  <c r="Q31" i="39"/>
  <c r="BW847" i="38"/>
  <c r="BZ847" i="38" s="1"/>
  <c r="BW846" i="38"/>
  <c r="BZ846" i="38" s="1"/>
  <c r="BW845" i="38"/>
  <c r="BZ845" i="38" s="1"/>
  <c r="BW844" i="38"/>
  <c r="BZ844" i="38" s="1"/>
  <c r="BW843" i="38"/>
  <c r="BZ843" i="38" s="1"/>
  <c r="BW842" i="38"/>
  <c r="BZ842" i="38" s="1"/>
  <c r="BW841" i="38"/>
  <c r="BZ841" i="38" s="1"/>
  <c r="BW840" i="38"/>
  <c r="BZ840" i="38" s="1"/>
  <c r="BW839" i="38"/>
  <c r="BZ839" i="38" s="1"/>
  <c r="BW838" i="38"/>
  <c r="BZ838" i="38" s="1"/>
  <c r="BW837" i="38"/>
  <c r="BZ837" i="38" s="1"/>
  <c r="BW836" i="38"/>
  <c r="BZ836" i="38" s="1"/>
  <c r="BW835" i="38"/>
  <c r="BZ835" i="38" s="1"/>
  <c r="BW834" i="38"/>
  <c r="BZ834" i="38" s="1"/>
  <c r="BW833" i="38"/>
  <c r="BZ833" i="38" s="1"/>
  <c r="BW832" i="38"/>
  <c r="BZ832" i="38" s="1"/>
  <c r="BW831" i="38"/>
  <c r="BZ831" i="38" s="1"/>
  <c r="BW830" i="38"/>
  <c r="BZ830" i="38" s="1"/>
  <c r="BW829" i="38"/>
  <c r="BZ829" i="38" s="1"/>
  <c r="BW828" i="38"/>
  <c r="BZ828" i="38" s="1"/>
  <c r="BM847" i="38"/>
  <c r="BP847" i="38" s="1"/>
  <c r="BM846" i="38"/>
  <c r="BP846" i="38" s="1"/>
  <c r="BM845" i="38"/>
  <c r="BP845" i="38" s="1"/>
  <c r="BM844" i="38"/>
  <c r="BP844" i="38" s="1"/>
  <c r="BM843" i="38"/>
  <c r="BP843" i="38" s="1"/>
  <c r="BM842" i="38"/>
  <c r="BP842" i="38" s="1"/>
  <c r="BM841" i="38"/>
  <c r="BP841" i="38" s="1"/>
  <c r="BM840" i="38"/>
  <c r="BP840" i="38" s="1"/>
  <c r="BM839" i="38"/>
  <c r="BP839" i="38" s="1"/>
  <c r="BM838" i="38"/>
  <c r="BP838" i="38" s="1"/>
  <c r="BM837" i="38"/>
  <c r="BP837" i="38" s="1"/>
  <c r="BM836" i="38"/>
  <c r="BP836" i="38" s="1"/>
  <c r="BM835" i="38"/>
  <c r="BP835" i="38" s="1"/>
  <c r="BM834" i="38"/>
  <c r="BP834" i="38" s="1"/>
  <c r="BM833" i="38"/>
  <c r="BP833" i="38" s="1"/>
  <c r="BM832" i="38"/>
  <c r="BP832" i="38" s="1"/>
  <c r="BM831" i="38"/>
  <c r="BP831" i="38" s="1"/>
  <c r="BM830" i="38"/>
  <c r="BP830" i="38" s="1"/>
  <c r="BM829" i="38"/>
  <c r="BP829" i="38" s="1"/>
  <c r="BM828" i="38"/>
  <c r="BP828" i="38" s="1"/>
  <c r="BC847" i="38"/>
  <c r="BF847" i="38" s="1"/>
  <c r="BC846" i="38"/>
  <c r="BF846" i="38" s="1"/>
  <c r="BC845" i="38"/>
  <c r="BF845" i="38" s="1"/>
  <c r="BC844" i="38"/>
  <c r="BF844" i="38" s="1"/>
  <c r="BC843" i="38"/>
  <c r="BF843" i="38" s="1"/>
  <c r="BC842" i="38"/>
  <c r="BF842" i="38" s="1"/>
  <c r="BC841" i="38"/>
  <c r="BF841" i="38" s="1"/>
  <c r="BC840" i="38"/>
  <c r="BF840" i="38" s="1"/>
  <c r="BC839" i="38"/>
  <c r="BF839" i="38" s="1"/>
  <c r="BC838" i="38"/>
  <c r="BF838" i="38" s="1"/>
  <c r="BC837" i="38"/>
  <c r="BF837" i="38" s="1"/>
  <c r="BC836" i="38"/>
  <c r="BF836" i="38" s="1"/>
  <c r="BC835" i="38"/>
  <c r="BF835" i="38" s="1"/>
  <c r="BC834" i="38"/>
  <c r="BF834" i="38" s="1"/>
  <c r="BC833" i="38"/>
  <c r="BF833" i="38" s="1"/>
  <c r="BC832" i="38"/>
  <c r="BF832" i="38" s="1"/>
  <c r="BC831" i="38"/>
  <c r="BF831" i="38" s="1"/>
  <c r="BC830" i="38"/>
  <c r="BF830" i="38" s="1"/>
  <c r="BC829" i="38"/>
  <c r="BF829" i="38" s="1"/>
  <c r="BC828" i="38"/>
  <c r="BF828" i="38" s="1"/>
  <c r="AS847" i="38"/>
  <c r="AV847" i="38" s="1"/>
  <c r="AS846" i="38"/>
  <c r="AV846" i="38" s="1"/>
  <c r="AS845" i="38"/>
  <c r="AV845" i="38" s="1"/>
  <c r="AS844" i="38"/>
  <c r="AV844" i="38" s="1"/>
  <c r="AS843" i="38"/>
  <c r="AV843" i="38" s="1"/>
  <c r="AS842" i="38"/>
  <c r="AV842" i="38" s="1"/>
  <c r="AS841" i="38"/>
  <c r="AV841" i="38" s="1"/>
  <c r="AS840" i="38"/>
  <c r="AV840" i="38" s="1"/>
  <c r="AS839" i="38"/>
  <c r="AV839" i="38" s="1"/>
  <c r="AS838" i="38"/>
  <c r="AV838" i="38" s="1"/>
  <c r="AS837" i="38"/>
  <c r="AV837" i="38" s="1"/>
  <c r="AS836" i="38"/>
  <c r="AV836" i="38" s="1"/>
  <c r="AS835" i="38"/>
  <c r="AV835" i="38" s="1"/>
  <c r="AS834" i="38"/>
  <c r="AV834" i="38" s="1"/>
  <c r="AS833" i="38"/>
  <c r="AV833" i="38" s="1"/>
  <c r="AS832" i="38"/>
  <c r="AV832" i="38" s="1"/>
  <c r="AS831" i="38"/>
  <c r="AV831" i="38" s="1"/>
  <c r="AS830" i="38"/>
  <c r="AV830" i="38" s="1"/>
  <c r="AS829" i="38"/>
  <c r="AV829" i="38" s="1"/>
  <c r="AS828" i="38"/>
  <c r="AV828" i="38" s="1"/>
  <c r="AI847" i="38"/>
  <c r="AL847" i="38" s="1"/>
  <c r="AI846" i="38"/>
  <c r="AL846" i="38" s="1"/>
  <c r="AI845" i="38"/>
  <c r="AL845" i="38" s="1"/>
  <c r="AL844" i="38"/>
  <c r="AN844" i="38" s="1"/>
  <c r="AI844" i="38"/>
  <c r="AI843" i="38"/>
  <c r="AL843" i="38" s="1"/>
  <c r="AI842" i="38"/>
  <c r="AL842" i="38" s="1"/>
  <c r="AI841" i="38"/>
  <c r="AL841" i="38" s="1"/>
  <c r="AI840" i="38"/>
  <c r="AL840" i="38" s="1"/>
  <c r="AI839" i="38"/>
  <c r="AL839" i="38" s="1"/>
  <c r="AN839" i="38" s="1"/>
  <c r="AI838" i="38"/>
  <c r="AL838" i="38" s="1"/>
  <c r="AI837" i="38"/>
  <c r="AL837" i="38" s="1"/>
  <c r="AI836" i="38"/>
  <c r="AL836" i="38" s="1"/>
  <c r="AI835" i="38"/>
  <c r="AL835" i="38" s="1"/>
  <c r="AI834" i="38"/>
  <c r="AL834" i="38" s="1"/>
  <c r="AM834" i="38" s="1"/>
  <c r="AI833" i="38"/>
  <c r="AL833" i="38" s="1"/>
  <c r="AI832" i="38"/>
  <c r="AL832" i="38" s="1"/>
  <c r="AI831" i="38"/>
  <c r="AL831" i="38" s="1"/>
  <c r="AI830" i="38"/>
  <c r="AL830" i="38" s="1"/>
  <c r="AL829" i="38"/>
  <c r="AN829" i="38" s="1"/>
  <c r="AI829" i="38"/>
  <c r="AI828" i="38"/>
  <c r="AL828" i="38" s="1"/>
  <c r="Y847" i="38"/>
  <c r="AB847" i="38" s="1"/>
  <c r="Y846" i="38"/>
  <c r="AB846" i="38" s="1"/>
  <c r="Y845" i="38"/>
  <c r="AB845" i="38" s="1"/>
  <c r="Y844" i="38"/>
  <c r="AB844" i="38" s="1"/>
  <c r="Y843" i="38"/>
  <c r="AB843" i="38" s="1"/>
  <c r="Y842" i="38"/>
  <c r="AB842" i="38" s="1"/>
  <c r="Y841" i="38"/>
  <c r="AB841" i="38" s="1"/>
  <c r="Y840" i="38"/>
  <c r="AB840" i="38" s="1"/>
  <c r="Y839" i="38"/>
  <c r="AB839" i="38" s="1"/>
  <c r="Y838" i="38"/>
  <c r="AB838" i="38" s="1"/>
  <c r="Y837" i="38"/>
  <c r="AB837" i="38" s="1"/>
  <c r="Y836" i="38"/>
  <c r="AB836" i="38" s="1"/>
  <c r="Y835" i="38"/>
  <c r="AB835" i="38" s="1"/>
  <c r="Y834" i="38"/>
  <c r="AB834" i="38" s="1"/>
  <c r="Y833" i="38"/>
  <c r="AB833" i="38" s="1"/>
  <c r="Y832" i="38"/>
  <c r="AB832" i="38" s="1"/>
  <c r="Y831" i="38"/>
  <c r="AB831" i="38" s="1"/>
  <c r="Y830" i="38"/>
  <c r="AB830" i="38" s="1"/>
  <c r="Y829" i="38"/>
  <c r="AB829" i="38" s="1"/>
  <c r="Y828" i="38"/>
  <c r="AB828" i="38" s="1"/>
  <c r="R847" i="38"/>
  <c r="T847" i="38" s="1"/>
  <c r="O847" i="38"/>
  <c r="O846" i="38"/>
  <c r="R846" i="38" s="1"/>
  <c r="O845" i="38"/>
  <c r="R845" i="38" s="1"/>
  <c r="O844" i="38"/>
  <c r="R844" i="38" s="1"/>
  <c r="O843" i="38"/>
  <c r="R843" i="38" s="1"/>
  <c r="O842" i="38"/>
  <c r="R842" i="38" s="1"/>
  <c r="O841" i="38"/>
  <c r="R841" i="38" s="1"/>
  <c r="O840" i="38"/>
  <c r="R840" i="38" s="1"/>
  <c r="O839" i="38"/>
  <c r="R839" i="38" s="1"/>
  <c r="O838" i="38"/>
  <c r="R838" i="38" s="1"/>
  <c r="R837" i="38"/>
  <c r="T837" i="38" s="1"/>
  <c r="O837" i="38"/>
  <c r="O836" i="38"/>
  <c r="R836" i="38" s="1"/>
  <c r="O835" i="38"/>
  <c r="R835" i="38" s="1"/>
  <c r="O834" i="38"/>
  <c r="R834" i="38" s="1"/>
  <c r="O833" i="38"/>
  <c r="R833" i="38" s="1"/>
  <c r="O832" i="38"/>
  <c r="R832" i="38" s="1"/>
  <c r="O831" i="38"/>
  <c r="R831" i="38" s="1"/>
  <c r="O830" i="38"/>
  <c r="R830" i="38" s="1"/>
  <c r="O829" i="38"/>
  <c r="R829" i="38" s="1"/>
  <c r="O828" i="38"/>
  <c r="R828" i="38" s="1"/>
  <c r="IA797" i="38"/>
  <c r="ID797" i="38" s="1"/>
  <c r="IA796" i="38"/>
  <c r="ID796" i="38" s="1"/>
  <c r="IA795" i="38"/>
  <c r="ID795" i="38" s="1"/>
  <c r="IF795" i="38" s="1"/>
  <c r="IA794" i="38"/>
  <c r="ID794" i="38" s="1"/>
  <c r="IF793" i="38"/>
  <c r="ID793" i="38"/>
  <c r="IE793" i="38" s="1"/>
  <c r="IA793" i="38"/>
  <c r="IA792" i="38"/>
  <c r="ID792" i="38" s="1"/>
  <c r="IA791" i="38"/>
  <c r="ID791" i="38" s="1"/>
  <c r="ID790" i="38"/>
  <c r="IF790" i="38" s="1"/>
  <c r="IA790" i="38"/>
  <c r="IA789" i="38"/>
  <c r="ID789" i="38" s="1"/>
  <c r="IA788" i="38"/>
  <c r="ID788" i="38" s="1"/>
  <c r="IA787" i="38"/>
  <c r="ID787" i="38" s="1"/>
  <c r="IA786" i="38"/>
  <c r="ID786" i="38" s="1"/>
  <c r="IA785" i="38"/>
  <c r="ID785" i="38" s="1"/>
  <c r="IF785" i="38" s="1"/>
  <c r="IA784" i="38"/>
  <c r="ID784" i="38" s="1"/>
  <c r="ID783" i="38"/>
  <c r="IE783" i="38" s="1"/>
  <c r="IA783" i="38"/>
  <c r="IA782" i="38"/>
  <c r="ID782" i="38" s="1"/>
  <c r="IA781" i="38"/>
  <c r="ID781" i="38" s="1"/>
  <c r="IA780" i="38"/>
  <c r="ID780" i="38" s="1"/>
  <c r="IF780" i="38" s="1"/>
  <c r="IA779" i="38"/>
  <c r="ID779" i="38" s="1"/>
  <c r="IA778" i="38"/>
  <c r="ID778" i="38" s="1"/>
  <c r="HQ797" i="38"/>
  <c r="HT797" i="38" s="1"/>
  <c r="HQ796" i="38"/>
  <c r="HT796" i="38" s="1"/>
  <c r="HQ795" i="38"/>
  <c r="HT795" i="38" s="1"/>
  <c r="HV795" i="38" s="1"/>
  <c r="HQ794" i="38"/>
  <c r="HT794" i="38" s="1"/>
  <c r="HQ793" i="38"/>
  <c r="HT793" i="38" s="1"/>
  <c r="HQ792" i="38"/>
  <c r="HT792" i="38" s="1"/>
  <c r="HQ791" i="38"/>
  <c r="HT791" i="38" s="1"/>
  <c r="HQ790" i="38"/>
  <c r="HT790" i="38" s="1"/>
  <c r="HV790" i="38" s="1"/>
  <c r="HQ789" i="38"/>
  <c r="HT789" i="38" s="1"/>
  <c r="HQ788" i="38"/>
  <c r="HT788" i="38" s="1"/>
  <c r="HQ787" i="38"/>
  <c r="HT787" i="38" s="1"/>
  <c r="HQ786" i="38"/>
  <c r="HT786" i="38" s="1"/>
  <c r="HQ785" i="38"/>
  <c r="HT785" i="38" s="1"/>
  <c r="HV785" i="38" s="1"/>
  <c r="HQ784" i="38"/>
  <c r="HT784" i="38" s="1"/>
  <c r="HQ783" i="38"/>
  <c r="HT783" i="38" s="1"/>
  <c r="HQ782" i="38"/>
  <c r="HT782" i="38" s="1"/>
  <c r="HQ781" i="38"/>
  <c r="HT781" i="38" s="1"/>
  <c r="HQ780" i="38"/>
  <c r="HT780" i="38" s="1"/>
  <c r="HQ779" i="38"/>
  <c r="HT779" i="38" s="1"/>
  <c r="HQ778" i="38"/>
  <c r="HT778" i="38" s="1"/>
  <c r="HG797" i="38"/>
  <c r="HJ797" i="38" s="1"/>
  <c r="HG796" i="38"/>
  <c r="HJ796" i="38" s="1"/>
  <c r="HG795" i="38"/>
  <c r="HJ795" i="38" s="1"/>
  <c r="HG794" i="38"/>
  <c r="HJ794" i="38" s="1"/>
  <c r="HG793" i="38"/>
  <c r="HJ793" i="38" s="1"/>
  <c r="HG792" i="38"/>
  <c r="HJ792" i="38" s="1"/>
  <c r="HG791" i="38"/>
  <c r="HJ791" i="38" s="1"/>
  <c r="HG790" i="38"/>
  <c r="HJ790" i="38" s="1"/>
  <c r="HG789" i="38"/>
  <c r="HJ789" i="38" s="1"/>
  <c r="HG788" i="38"/>
  <c r="HJ788" i="38" s="1"/>
  <c r="HG787" i="38"/>
  <c r="HJ787" i="38" s="1"/>
  <c r="HG786" i="38"/>
  <c r="HJ786" i="38" s="1"/>
  <c r="HG785" i="38"/>
  <c r="HJ785" i="38" s="1"/>
  <c r="HG784" i="38"/>
  <c r="HJ784" i="38" s="1"/>
  <c r="HG783" i="38"/>
  <c r="HJ783" i="38" s="1"/>
  <c r="HG782" i="38"/>
  <c r="HJ782" i="38" s="1"/>
  <c r="HG781" i="38"/>
  <c r="HJ781" i="38" s="1"/>
  <c r="HG780" i="38"/>
  <c r="HJ780" i="38" s="1"/>
  <c r="HG779" i="38"/>
  <c r="HJ779" i="38" s="1"/>
  <c r="HG778" i="38"/>
  <c r="HJ778" i="38" s="1"/>
  <c r="GW797" i="38"/>
  <c r="GZ797" i="38" s="1"/>
  <c r="GW796" i="38"/>
  <c r="GZ796" i="38" s="1"/>
  <c r="GW795" i="38"/>
  <c r="GZ795" i="38" s="1"/>
  <c r="GW794" i="38"/>
  <c r="GZ794" i="38" s="1"/>
  <c r="GW793" i="38"/>
  <c r="GZ793" i="38" s="1"/>
  <c r="GW792" i="38"/>
  <c r="GZ792" i="38" s="1"/>
  <c r="GW791" i="38"/>
  <c r="GZ791" i="38" s="1"/>
  <c r="GW790" i="38"/>
  <c r="GZ790" i="38" s="1"/>
  <c r="GW789" i="38"/>
  <c r="GZ789" i="38" s="1"/>
  <c r="GW788" i="38"/>
  <c r="GZ788" i="38" s="1"/>
  <c r="GW787" i="38"/>
  <c r="GZ787" i="38" s="1"/>
  <c r="GW786" i="38"/>
  <c r="GZ786" i="38" s="1"/>
  <c r="GW785" i="38"/>
  <c r="GZ785" i="38" s="1"/>
  <c r="GW784" i="38"/>
  <c r="GZ784" i="38" s="1"/>
  <c r="GW783" i="38"/>
  <c r="GZ783" i="38" s="1"/>
  <c r="HB782" i="38"/>
  <c r="HA782" i="38"/>
  <c r="GZ782" i="38"/>
  <c r="GW782" i="38"/>
  <c r="GW781" i="38"/>
  <c r="GZ781" i="38" s="1"/>
  <c r="GW780" i="38"/>
  <c r="GZ780" i="38" s="1"/>
  <c r="GW779" i="38"/>
  <c r="GZ779" i="38" s="1"/>
  <c r="GW778" i="38"/>
  <c r="GZ778" i="38" s="1"/>
  <c r="GM797" i="38"/>
  <c r="GP797" i="38" s="1"/>
  <c r="GM796" i="38"/>
  <c r="GP796" i="38" s="1"/>
  <c r="GM795" i="38"/>
  <c r="GP795" i="38" s="1"/>
  <c r="GM794" i="38"/>
  <c r="GP794" i="38" s="1"/>
  <c r="GM793" i="38"/>
  <c r="GP793" i="38" s="1"/>
  <c r="GM792" i="38"/>
  <c r="GP792" i="38" s="1"/>
  <c r="GM791" i="38"/>
  <c r="GP791" i="38" s="1"/>
  <c r="GM790" i="38"/>
  <c r="GP790" i="38" s="1"/>
  <c r="GM789" i="38"/>
  <c r="GP789" i="38" s="1"/>
  <c r="GM788" i="38"/>
  <c r="GP788" i="38" s="1"/>
  <c r="GM787" i="38"/>
  <c r="GP787" i="38" s="1"/>
  <c r="GM786" i="38"/>
  <c r="GP786" i="38" s="1"/>
  <c r="GM785" i="38"/>
  <c r="GP785" i="38" s="1"/>
  <c r="GM784" i="38"/>
  <c r="GP784" i="38" s="1"/>
  <c r="GM783" i="38"/>
  <c r="GP783" i="38" s="1"/>
  <c r="GM782" i="38"/>
  <c r="GP782" i="38" s="1"/>
  <c r="GM781" i="38"/>
  <c r="GP781" i="38" s="1"/>
  <c r="GM780" i="38"/>
  <c r="GP780" i="38" s="1"/>
  <c r="GM779" i="38"/>
  <c r="GP779" i="38" s="1"/>
  <c r="GM778" i="38"/>
  <c r="GP778" i="38" s="1"/>
  <c r="GC797" i="38"/>
  <c r="GF797" i="38" s="1"/>
  <c r="GC796" i="38"/>
  <c r="GF796" i="38" s="1"/>
  <c r="GC795" i="38"/>
  <c r="GF795" i="38" s="1"/>
  <c r="GC794" i="38"/>
  <c r="GF794" i="38" s="1"/>
  <c r="GC793" i="38"/>
  <c r="GF793" i="38" s="1"/>
  <c r="GC792" i="38"/>
  <c r="GF792" i="38" s="1"/>
  <c r="GC791" i="38"/>
  <c r="GF791" i="38" s="1"/>
  <c r="GC790" i="38"/>
  <c r="GF790" i="38" s="1"/>
  <c r="GC789" i="38"/>
  <c r="GF789" i="38" s="1"/>
  <c r="GC788" i="38"/>
  <c r="GF788" i="38" s="1"/>
  <c r="GC787" i="38"/>
  <c r="GF787" i="38" s="1"/>
  <c r="GC786" i="38"/>
  <c r="GF786" i="38" s="1"/>
  <c r="GC785" i="38"/>
  <c r="GF785" i="38" s="1"/>
  <c r="GF784" i="38"/>
  <c r="GH784" i="38" s="1"/>
  <c r="GC784" i="38"/>
  <c r="GC783" i="38"/>
  <c r="GF783" i="38" s="1"/>
  <c r="GC782" i="38"/>
  <c r="GF782" i="38" s="1"/>
  <c r="GC781" i="38"/>
  <c r="GF781" i="38" s="1"/>
  <c r="GC780" i="38"/>
  <c r="GF780" i="38" s="1"/>
  <c r="GC779" i="38"/>
  <c r="GF779" i="38" s="1"/>
  <c r="GC778" i="38"/>
  <c r="GF778" i="38" s="1"/>
  <c r="FV797" i="38"/>
  <c r="FX797" i="38" s="1"/>
  <c r="FS797" i="38"/>
  <c r="FS796" i="38"/>
  <c r="FV796" i="38" s="1"/>
  <c r="FS795" i="38"/>
  <c r="FV795" i="38" s="1"/>
  <c r="FS794" i="38"/>
  <c r="FV794" i="38" s="1"/>
  <c r="FS793" i="38"/>
  <c r="FV793" i="38" s="1"/>
  <c r="FS792" i="38"/>
  <c r="FV792" i="38" s="1"/>
  <c r="FX792" i="38" s="1"/>
  <c r="FS791" i="38"/>
  <c r="FV791" i="38" s="1"/>
  <c r="FS790" i="38"/>
  <c r="FV790" i="38" s="1"/>
  <c r="FS789" i="38"/>
  <c r="FV789" i="38" s="1"/>
  <c r="FS788" i="38"/>
  <c r="FV788" i="38" s="1"/>
  <c r="FV787" i="38"/>
  <c r="FX787" i="38" s="1"/>
  <c r="FS787" i="38"/>
  <c r="FS786" i="38"/>
  <c r="FV786" i="38" s="1"/>
  <c r="FS785" i="38"/>
  <c r="FV785" i="38" s="1"/>
  <c r="FS784" i="38"/>
  <c r="FV784" i="38" s="1"/>
  <c r="FS783" i="38"/>
  <c r="FV783" i="38" s="1"/>
  <c r="FV782" i="38"/>
  <c r="FX782" i="38" s="1"/>
  <c r="FS782" i="38"/>
  <c r="FS781" i="38"/>
  <c r="FV781" i="38" s="1"/>
  <c r="FS780" i="38"/>
  <c r="FV780" i="38" s="1"/>
  <c r="FS779" i="38"/>
  <c r="FV779" i="38" s="1"/>
  <c r="FS778" i="38"/>
  <c r="FV778" i="38" s="1"/>
  <c r="FI797" i="38"/>
  <c r="FL797" i="38" s="1"/>
  <c r="FI796" i="38"/>
  <c r="FL796" i="38" s="1"/>
  <c r="FI795" i="38"/>
  <c r="FL795" i="38" s="1"/>
  <c r="FI794" i="38"/>
  <c r="FL794" i="38" s="1"/>
  <c r="FI793" i="38"/>
  <c r="FL793" i="38" s="1"/>
  <c r="FI792" i="38"/>
  <c r="FL792" i="38" s="1"/>
  <c r="FI791" i="38"/>
  <c r="FL791" i="38" s="1"/>
  <c r="FI790" i="38"/>
  <c r="FL790" i="38" s="1"/>
  <c r="FI789" i="38"/>
  <c r="FL789" i="38" s="1"/>
  <c r="FI788" i="38"/>
  <c r="FL788" i="38" s="1"/>
  <c r="FI787" i="38"/>
  <c r="FL787" i="38" s="1"/>
  <c r="FI786" i="38"/>
  <c r="FL786" i="38" s="1"/>
  <c r="FI785" i="38"/>
  <c r="FL785" i="38" s="1"/>
  <c r="FI784" i="38"/>
  <c r="FL784" i="38" s="1"/>
  <c r="FI783" i="38"/>
  <c r="FL783" i="38" s="1"/>
  <c r="FI782" i="38"/>
  <c r="FL782" i="38" s="1"/>
  <c r="FI781" i="38"/>
  <c r="FL781" i="38" s="1"/>
  <c r="FI780" i="38"/>
  <c r="FL780" i="38" s="1"/>
  <c r="FI779" i="38"/>
  <c r="FL779" i="38" s="1"/>
  <c r="FI778" i="38"/>
  <c r="FL778" i="38" s="1"/>
  <c r="FB797" i="38"/>
  <c r="FD797" i="38" s="1"/>
  <c r="EY797" i="38"/>
  <c r="EY796" i="38"/>
  <c r="FB796" i="38" s="1"/>
  <c r="FB795" i="38"/>
  <c r="FD795" i="38" s="1"/>
  <c r="EY795" i="38"/>
  <c r="EY794" i="38"/>
  <c r="FB794" i="38" s="1"/>
  <c r="EY793" i="38"/>
  <c r="FB793" i="38" s="1"/>
  <c r="FB792" i="38"/>
  <c r="FD792" i="38" s="1"/>
  <c r="EY792" i="38"/>
  <c r="EY791" i="38"/>
  <c r="FB791" i="38" s="1"/>
  <c r="FB790" i="38"/>
  <c r="FD790" i="38" s="1"/>
  <c r="EY790" i="38"/>
  <c r="EY789" i="38"/>
  <c r="FB789" i="38" s="1"/>
  <c r="EY788" i="38"/>
  <c r="FB788" i="38" s="1"/>
  <c r="FB787" i="38"/>
  <c r="FD787" i="38" s="1"/>
  <c r="EY787" i="38"/>
  <c r="EY786" i="38"/>
  <c r="FB786" i="38" s="1"/>
  <c r="FB785" i="38"/>
  <c r="FD785" i="38" s="1"/>
  <c r="EY785" i="38"/>
  <c r="EY784" i="38"/>
  <c r="FB784" i="38" s="1"/>
  <c r="EY783" i="38"/>
  <c r="FB783" i="38" s="1"/>
  <c r="FB782" i="38"/>
  <c r="FD782" i="38" s="1"/>
  <c r="EY782" i="38"/>
  <c r="EY781" i="38"/>
  <c r="FB781" i="38" s="1"/>
  <c r="FB780" i="38"/>
  <c r="FD780" i="38" s="1"/>
  <c r="EY780" i="38"/>
  <c r="EY779" i="38"/>
  <c r="FB779" i="38" s="1"/>
  <c r="EY778" i="38"/>
  <c r="FB778" i="38" s="1"/>
  <c r="EO797" i="38"/>
  <c r="ER797" i="38" s="1"/>
  <c r="EO796" i="38"/>
  <c r="ER796" i="38" s="1"/>
  <c r="EO795" i="38"/>
  <c r="ER795" i="38" s="1"/>
  <c r="EO794" i="38"/>
  <c r="ER794" i="38" s="1"/>
  <c r="EO793" i="38"/>
  <c r="ER793" i="38" s="1"/>
  <c r="EO792" i="38"/>
  <c r="ER792" i="38" s="1"/>
  <c r="EO791" i="38"/>
  <c r="ER791" i="38" s="1"/>
  <c r="EO790" i="38"/>
  <c r="ER790" i="38" s="1"/>
  <c r="EO789" i="38"/>
  <c r="ER789" i="38" s="1"/>
  <c r="EO788" i="38"/>
  <c r="ER788" i="38" s="1"/>
  <c r="EO787" i="38"/>
  <c r="ER787" i="38" s="1"/>
  <c r="EO786" i="38"/>
  <c r="ER786" i="38" s="1"/>
  <c r="EO785" i="38"/>
  <c r="ER785" i="38" s="1"/>
  <c r="EO784" i="38"/>
  <c r="ER784" i="38" s="1"/>
  <c r="EO783" i="38"/>
  <c r="ER783" i="38" s="1"/>
  <c r="EO782" i="38"/>
  <c r="ER782" i="38" s="1"/>
  <c r="EO781" i="38"/>
  <c r="ER781" i="38" s="1"/>
  <c r="EO780" i="38"/>
  <c r="ER780" i="38" s="1"/>
  <c r="EO779" i="38"/>
  <c r="ER779" i="38" s="1"/>
  <c r="EO778" i="38"/>
  <c r="ER778" i="38" s="1"/>
  <c r="EE797" i="38"/>
  <c r="EH797" i="38" s="1"/>
  <c r="EE796" i="38"/>
  <c r="EH796" i="38" s="1"/>
  <c r="EE795" i="38"/>
  <c r="EH795" i="38" s="1"/>
  <c r="EE794" i="38"/>
  <c r="EH794" i="38" s="1"/>
  <c r="EE793" i="38"/>
  <c r="EH793" i="38" s="1"/>
  <c r="EE792" i="38"/>
  <c r="EH792" i="38" s="1"/>
  <c r="EE791" i="38"/>
  <c r="EH791" i="38" s="1"/>
  <c r="EE790" i="38"/>
  <c r="EH790" i="38" s="1"/>
  <c r="EE789" i="38"/>
  <c r="EH789" i="38" s="1"/>
  <c r="EE788" i="38"/>
  <c r="EH788" i="38" s="1"/>
  <c r="EE787" i="38"/>
  <c r="EH787" i="38" s="1"/>
  <c r="EE786" i="38"/>
  <c r="EH786" i="38" s="1"/>
  <c r="EE785" i="38"/>
  <c r="EH785" i="38" s="1"/>
  <c r="EE784" i="38"/>
  <c r="EH784" i="38" s="1"/>
  <c r="EE783" i="38"/>
  <c r="EH783" i="38" s="1"/>
  <c r="EE782" i="38"/>
  <c r="EH782" i="38" s="1"/>
  <c r="EE781" i="38"/>
  <c r="EH781" i="38" s="1"/>
  <c r="EE780" i="38"/>
  <c r="EH780" i="38" s="1"/>
  <c r="EE779" i="38"/>
  <c r="EH779" i="38" s="1"/>
  <c r="EE778" i="38"/>
  <c r="EH778" i="38" s="1"/>
  <c r="DU797" i="38"/>
  <c r="DX797" i="38" s="1"/>
  <c r="DU796" i="38"/>
  <c r="DX796" i="38" s="1"/>
  <c r="DU795" i="38"/>
  <c r="DX795" i="38" s="1"/>
  <c r="DU794" i="38"/>
  <c r="DX794" i="38" s="1"/>
  <c r="DX793" i="38"/>
  <c r="DY793" i="38" s="1"/>
  <c r="DU793" i="38"/>
  <c r="DU792" i="38"/>
  <c r="DX792" i="38" s="1"/>
  <c r="DU791" i="38"/>
  <c r="DX791" i="38" s="1"/>
  <c r="DU790" i="38"/>
  <c r="DX790" i="38" s="1"/>
  <c r="DU789" i="38"/>
  <c r="DX789" i="38" s="1"/>
  <c r="DU788" i="38"/>
  <c r="DX788" i="38" s="1"/>
  <c r="DZ788" i="38" s="1"/>
  <c r="DU787" i="38"/>
  <c r="DX787" i="38" s="1"/>
  <c r="DU786" i="38"/>
  <c r="DX786" i="38" s="1"/>
  <c r="DU785" i="38"/>
  <c r="DX785" i="38" s="1"/>
  <c r="DU784" i="38"/>
  <c r="DX784" i="38" s="1"/>
  <c r="DU783" i="38"/>
  <c r="DX783" i="38" s="1"/>
  <c r="DZ783" i="38" s="1"/>
  <c r="DU782" i="38"/>
  <c r="DX782" i="38" s="1"/>
  <c r="DU781" i="38"/>
  <c r="DX781" i="38" s="1"/>
  <c r="DU780" i="38"/>
  <c r="DX780" i="38" s="1"/>
  <c r="DU779" i="38"/>
  <c r="DX779" i="38" s="1"/>
  <c r="DX778" i="38"/>
  <c r="DY778" i="38" s="1"/>
  <c r="DU778" i="38"/>
  <c r="DK797" i="38"/>
  <c r="DN797" i="38" s="1"/>
  <c r="DP797" i="38" s="1"/>
  <c r="DK796" i="38"/>
  <c r="DN796" i="38" s="1"/>
  <c r="DK795" i="38"/>
  <c r="DN795" i="38" s="1"/>
  <c r="DK794" i="38"/>
  <c r="DN794" i="38" s="1"/>
  <c r="DK793" i="38"/>
  <c r="DN793" i="38" s="1"/>
  <c r="DK792" i="38"/>
  <c r="DN792" i="38" s="1"/>
  <c r="DP792" i="38" s="1"/>
  <c r="DK791" i="38"/>
  <c r="DN791" i="38" s="1"/>
  <c r="DK790" i="38"/>
  <c r="DN790" i="38" s="1"/>
  <c r="DK789" i="38"/>
  <c r="DN789" i="38" s="1"/>
  <c r="DK788" i="38"/>
  <c r="DN788" i="38" s="1"/>
  <c r="DK787" i="38"/>
  <c r="DN787" i="38" s="1"/>
  <c r="DP787" i="38" s="1"/>
  <c r="DK786" i="38"/>
  <c r="DN786" i="38" s="1"/>
  <c r="DK785" i="38"/>
  <c r="DN785" i="38" s="1"/>
  <c r="DK784" i="38"/>
  <c r="DN784" i="38" s="1"/>
  <c r="DK783" i="38"/>
  <c r="DN783" i="38" s="1"/>
  <c r="DK782" i="38"/>
  <c r="DN782" i="38" s="1"/>
  <c r="DP782" i="38" s="1"/>
  <c r="DK781" i="38"/>
  <c r="DN781" i="38" s="1"/>
  <c r="DK780" i="38"/>
  <c r="DN780" i="38" s="1"/>
  <c r="DK779" i="38"/>
  <c r="DN779" i="38" s="1"/>
  <c r="DK778" i="38"/>
  <c r="DN778" i="38" s="1"/>
  <c r="DA797" i="38"/>
  <c r="DD797" i="38" s="1"/>
  <c r="DA796" i="38"/>
  <c r="DD796" i="38" s="1"/>
  <c r="DA795" i="38"/>
  <c r="DD795" i="38" s="1"/>
  <c r="DA794" i="38"/>
  <c r="DD794" i="38" s="1"/>
  <c r="DA793" i="38"/>
  <c r="DD793" i="38" s="1"/>
  <c r="DA792" i="38"/>
  <c r="DD792" i="38" s="1"/>
  <c r="DA791" i="38"/>
  <c r="DD791" i="38" s="1"/>
  <c r="DA790" i="38"/>
  <c r="DD790" i="38" s="1"/>
  <c r="DA789" i="38"/>
  <c r="DD789" i="38" s="1"/>
  <c r="DA788" i="38"/>
  <c r="DD788" i="38" s="1"/>
  <c r="DA787" i="38"/>
  <c r="DD787" i="38" s="1"/>
  <c r="DA786" i="38"/>
  <c r="DD786" i="38" s="1"/>
  <c r="DA785" i="38"/>
  <c r="DD785" i="38" s="1"/>
  <c r="DA784" i="38"/>
  <c r="DD784" i="38" s="1"/>
  <c r="DA783" i="38"/>
  <c r="DD783" i="38" s="1"/>
  <c r="DA782" i="38"/>
  <c r="DD782" i="38" s="1"/>
  <c r="DA781" i="38"/>
  <c r="DD781" i="38" s="1"/>
  <c r="DA780" i="38"/>
  <c r="DD780" i="38" s="1"/>
  <c r="DA779" i="38"/>
  <c r="DD779" i="38" s="1"/>
  <c r="DA778" i="38"/>
  <c r="DD778" i="38" s="1"/>
  <c r="CQ797" i="38"/>
  <c r="CT797" i="38" s="1"/>
  <c r="CQ796" i="38"/>
  <c r="CT796" i="38" s="1"/>
  <c r="CQ795" i="38"/>
  <c r="CT795" i="38" s="1"/>
  <c r="CQ794" i="38"/>
  <c r="CT794" i="38" s="1"/>
  <c r="CQ793" i="38"/>
  <c r="CT793" i="38" s="1"/>
  <c r="CQ792" i="38"/>
  <c r="CT792" i="38" s="1"/>
  <c r="CQ791" i="38"/>
  <c r="CT791" i="38" s="1"/>
  <c r="CQ790" i="38"/>
  <c r="CT790" i="38" s="1"/>
  <c r="CQ789" i="38"/>
  <c r="CT789" i="38" s="1"/>
  <c r="CQ788" i="38"/>
  <c r="CT788" i="38" s="1"/>
  <c r="CQ787" i="38"/>
  <c r="CT787" i="38" s="1"/>
  <c r="CQ786" i="38"/>
  <c r="CT786" i="38" s="1"/>
  <c r="CQ785" i="38"/>
  <c r="CT785" i="38" s="1"/>
  <c r="CQ784" i="38"/>
  <c r="CT784" i="38" s="1"/>
  <c r="CQ783" i="38"/>
  <c r="CT783" i="38" s="1"/>
  <c r="CQ782" i="38"/>
  <c r="CT782" i="38" s="1"/>
  <c r="CQ781" i="38"/>
  <c r="CT781" i="38" s="1"/>
  <c r="CQ780" i="38"/>
  <c r="CT780" i="38" s="1"/>
  <c r="CQ779" i="38"/>
  <c r="CT779" i="38" s="1"/>
  <c r="CQ778" i="38"/>
  <c r="CT778" i="38" s="1"/>
  <c r="CG797" i="38"/>
  <c r="CJ797" i="38" s="1"/>
  <c r="CG796" i="38"/>
  <c r="CJ796" i="38" s="1"/>
  <c r="CG795" i="38"/>
  <c r="CJ795" i="38" s="1"/>
  <c r="CK795" i="38" s="1"/>
  <c r="CG794" i="38"/>
  <c r="CJ794" i="38" s="1"/>
  <c r="CG793" i="38"/>
  <c r="CJ793" i="38" s="1"/>
  <c r="CG792" i="38"/>
  <c r="CJ792" i="38" s="1"/>
  <c r="CG791" i="38"/>
  <c r="CJ791" i="38" s="1"/>
  <c r="CG790" i="38"/>
  <c r="CJ790" i="38" s="1"/>
  <c r="CK790" i="38" s="1"/>
  <c r="CJ789" i="38"/>
  <c r="CL789" i="38" s="1"/>
  <c r="CG789" i="38"/>
  <c r="CG788" i="38"/>
  <c r="CJ788" i="38" s="1"/>
  <c r="CG787" i="38"/>
  <c r="CJ787" i="38" s="1"/>
  <c r="CG786" i="38"/>
  <c r="CJ786" i="38" s="1"/>
  <c r="CG785" i="38"/>
  <c r="CJ785" i="38" s="1"/>
  <c r="CL785" i="38" s="1"/>
  <c r="CG784" i="38"/>
  <c r="CJ784" i="38" s="1"/>
  <c r="CG783" i="38"/>
  <c r="CJ783" i="38" s="1"/>
  <c r="CG782" i="38"/>
  <c r="CJ782" i="38" s="1"/>
  <c r="CG781" i="38"/>
  <c r="CJ781" i="38" s="1"/>
  <c r="CG780" i="38"/>
  <c r="CJ780" i="38" s="1"/>
  <c r="CL780" i="38" s="1"/>
  <c r="CG779" i="38"/>
  <c r="CJ779" i="38" s="1"/>
  <c r="CG778" i="38"/>
  <c r="CJ778" i="38" s="1"/>
  <c r="BW797" i="38"/>
  <c r="BZ797" i="38" s="1"/>
  <c r="BW796" i="38"/>
  <c r="BZ796" i="38" s="1"/>
  <c r="BW795" i="38"/>
  <c r="BZ795" i="38" s="1"/>
  <c r="BW794" i="38"/>
  <c r="BZ794" i="38" s="1"/>
  <c r="BW793" i="38"/>
  <c r="BZ793" i="38" s="1"/>
  <c r="BW792" i="38"/>
  <c r="BZ792" i="38" s="1"/>
  <c r="BW791" i="38"/>
  <c r="BZ791" i="38" s="1"/>
  <c r="BW790" i="38"/>
  <c r="BZ790" i="38" s="1"/>
  <c r="BW789" i="38"/>
  <c r="BZ789" i="38" s="1"/>
  <c r="BW788" i="38"/>
  <c r="BZ788" i="38" s="1"/>
  <c r="BW787" i="38"/>
  <c r="BZ787" i="38" s="1"/>
  <c r="BW786" i="38"/>
  <c r="BZ786" i="38" s="1"/>
  <c r="BW785" i="38"/>
  <c r="BZ785" i="38" s="1"/>
  <c r="BW784" i="38"/>
  <c r="BZ784" i="38" s="1"/>
  <c r="BW783" i="38"/>
  <c r="BZ783" i="38" s="1"/>
  <c r="BW782" i="38"/>
  <c r="BZ782" i="38" s="1"/>
  <c r="BW781" i="38"/>
  <c r="BZ781" i="38" s="1"/>
  <c r="BW780" i="38"/>
  <c r="BZ780" i="38" s="1"/>
  <c r="BW779" i="38"/>
  <c r="BZ779" i="38" s="1"/>
  <c r="BW778" i="38"/>
  <c r="BZ778" i="38" s="1"/>
  <c r="BM797" i="38"/>
  <c r="BP797" i="38" s="1"/>
  <c r="BM796" i="38"/>
  <c r="BP796" i="38" s="1"/>
  <c r="BM795" i="38"/>
  <c r="BP795" i="38" s="1"/>
  <c r="BM794" i="38"/>
  <c r="BP794" i="38" s="1"/>
  <c r="BM793" i="38"/>
  <c r="BP793" i="38" s="1"/>
  <c r="BM792" i="38"/>
  <c r="BP792" i="38" s="1"/>
  <c r="BM791" i="38"/>
  <c r="BP791" i="38" s="1"/>
  <c r="BM790" i="38"/>
  <c r="BP790" i="38" s="1"/>
  <c r="BM789" i="38"/>
  <c r="BP789" i="38" s="1"/>
  <c r="BM788" i="38"/>
  <c r="BP788" i="38" s="1"/>
  <c r="BM787" i="38"/>
  <c r="BP787" i="38" s="1"/>
  <c r="BM786" i="38"/>
  <c r="BP786" i="38" s="1"/>
  <c r="BM785" i="38"/>
  <c r="BP785" i="38" s="1"/>
  <c r="BM784" i="38"/>
  <c r="BP784" i="38" s="1"/>
  <c r="BM783" i="38"/>
  <c r="BP783" i="38" s="1"/>
  <c r="BM782" i="38"/>
  <c r="BP782" i="38" s="1"/>
  <c r="BM781" i="38"/>
  <c r="BP781" i="38" s="1"/>
  <c r="BM780" i="38"/>
  <c r="BP780" i="38" s="1"/>
  <c r="BM779" i="38"/>
  <c r="BP779" i="38" s="1"/>
  <c r="BM778" i="38"/>
  <c r="BP778" i="38" s="1"/>
  <c r="BC797" i="38"/>
  <c r="BF797" i="38" s="1"/>
  <c r="BC796" i="38"/>
  <c r="BF796" i="38" s="1"/>
  <c r="BC795" i="38"/>
  <c r="BF795" i="38" s="1"/>
  <c r="BC794" i="38"/>
  <c r="BF794" i="38" s="1"/>
  <c r="BC793" i="38"/>
  <c r="BF793" i="38" s="1"/>
  <c r="BC792" i="38"/>
  <c r="BF792" i="38" s="1"/>
  <c r="BC791" i="38"/>
  <c r="BF791" i="38" s="1"/>
  <c r="BC790" i="38"/>
  <c r="BF790" i="38" s="1"/>
  <c r="BC789" i="38"/>
  <c r="BF789" i="38" s="1"/>
  <c r="BC788" i="38"/>
  <c r="BF788" i="38" s="1"/>
  <c r="BC787" i="38"/>
  <c r="BF787" i="38" s="1"/>
  <c r="BC786" i="38"/>
  <c r="BF786" i="38" s="1"/>
  <c r="BC785" i="38"/>
  <c r="BF785" i="38" s="1"/>
  <c r="BC784" i="38"/>
  <c r="BF784" i="38" s="1"/>
  <c r="BC783" i="38"/>
  <c r="BF783" i="38" s="1"/>
  <c r="BC782" i="38"/>
  <c r="BF782" i="38" s="1"/>
  <c r="BC781" i="38"/>
  <c r="BF781" i="38" s="1"/>
  <c r="BC780" i="38"/>
  <c r="BF780" i="38" s="1"/>
  <c r="BC779" i="38"/>
  <c r="BF779" i="38" s="1"/>
  <c r="BC778" i="38"/>
  <c r="BF778" i="38" s="1"/>
  <c r="AS797" i="38"/>
  <c r="AV797" i="38" s="1"/>
  <c r="AX797" i="38" s="1"/>
  <c r="AS796" i="38"/>
  <c r="AV796" i="38" s="1"/>
  <c r="AS795" i="38"/>
  <c r="AV795" i="38" s="1"/>
  <c r="AS794" i="38"/>
  <c r="AV794" i="38" s="1"/>
  <c r="AS793" i="38"/>
  <c r="AV793" i="38" s="1"/>
  <c r="AS792" i="38"/>
  <c r="AV792" i="38" s="1"/>
  <c r="AX792" i="38" s="1"/>
  <c r="AS791" i="38"/>
  <c r="AV791" i="38" s="1"/>
  <c r="AS790" i="38"/>
  <c r="AV790" i="38" s="1"/>
  <c r="AS789" i="38"/>
  <c r="AV789" i="38" s="1"/>
  <c r="AS788" i="38"/>
  <c r="AV788" i="38" s="1"/>
  <c r="AS787" i="38"/>
  <c r="AV787" i="38" s="1"/>
  <c r="AX787" i="38" s="1"/>
  <c r="AS786" i="38"/>
  <c r="AV786" i="38" s="1"/>
  <c r="AS785" i="38"/>
  <c r="AV785" i="38" s="1"/>
  <c r="AS784" i="38"/>
  <c r="AV784" i="38" s="1"/>
  <c r="AS783" i="38"/>
  <c r="AV783" i="38" s="1"/>
  <c r="AS782" i="38"/>
  <c r="AV782" i="38" s="1"/>
  <c r="AX782" i="38" s="1"/>
  <c r="AS781" i="38"/>
  <c r="AV781" i="38" s="1"/>
  <c r="AS780" i="38"/>
  <c r="AV780" i="38" s="1"/>
  <c r="AS779" i="38"/>
  <c r="AV779" i="38" s="1"/>
  <c r="AS778" i="38"/>
  <c r="AV778" i="38" s="1"/>
  <c r="AI797" i="38"/>
  <c r="AL797" i="38" s="1"/>
  <c r="AI796" i="38"/>
  <c r="AL796" i="38" s="1"/>
  <c r="AI795" i="38"/>
  <c r="AL795" i="38" s="1"/>
  <c r="AI794" i="38"/>
  <c r="AL794" i="38" s="1"/>
  <c r="AI793" i="38"/>
  <c r="AL793" i="38" s="1"/>
  <c r="AM792" i="38"/>
  <c r="AL792" i="38"/>
  <c r="AN792" i="38" s="1"/>
  <c r="AI792" i="38"/>
  <c r="AI791" i="38"/>
  <c r="AL791" i="38" s="1"/>
  <c r="AI790" i="38"/>
  <c r="AL790" i="38" s="1"/>
  <c r="AI789" i="38"/>
  <c r="AL789" i="38" s="1"/>
  <c r="AI788" i="38"/>
  <c r="AL788" i="38" s="1"/>
  <c r="AI787" i="38"/>
  <c r="AL787" i="38" s="1"/>
  <c r="AI786" i="38"/>
  <c r="AL786" i="38" s="1"/>
  <c r="AI785" i="38"/>
  <c r="AL785" i="38" s="1"/>
  <c r="AI784" i="38"/>
  <c r="AL784" i="38" s="1"/>
  <c r="AI783" i="38"/>
  <c r="AL783" i="38" s="1"/>
  <c r="AI782" i="38"/>
  <c r="AL782" i="38" s="1"/>
  <c r="AI781" i="38"/>
  <c r="AL781" i="38" s="1"/>
  <c r="AI780" i="38"/>
  <c r="AL780" i="38" s="1"/>
  <c r="AI779" i="38"/>
  <c r="AL779" i="38" s="1"/>
  <c r="AI778" i="38"/>
  <c r="AL778" i="38" s="1"/>
  <c r="Y797" i="38"/>
  <c r="AB797" i="38" s="1"/>
  <c r="Y796" i="38"/>
  <c r="AB796" i="38" s="1"/>
  <c r="Y795" i="38"/>
  <c r="AB795" i="38" s="1"/>
  <c r="AC795" i="38" s="1"/>
  <c r="Y794" i="38"/>
  <c r="AB794" i="38" s="1"/>
  <c r="Y793" i="38"/>
  <c r="AB793" i="38" s="1"/>
  <c r="Y792" i="38"/>
  <c r="AB792" i="38" s="1"/>
  <c r="Y791" i="38"/>
  <c r="AB791" i="38" s="1"/>
  <c r="Y790" i="38"/>
  <c r="AB790" i="38" s="1"/>
  <c r="AC790" i="38" s="1"/>
  <c r="Y789" i="38"/>
  <c r="AB789" i="38" s="1"/>
  <c r="AD788" i="38"/>
  <c r="AC788" i="38"/>
  <c r="AB788" i="38"/>
  <c r="Y788" i="38"/>
  <c r="Y787" i="38"/>
  <c r="AB787" i="38" s="1"/>
  <c r="Y786" i="38"/>
  <c r="AB786" i="38" s="1"/>
  <c r="Y785" i="38"/>
  <c r="AB785" i="38" s="1"/>
  <c r="AD785" i="38" s="1"/>
  <c r="Y784" i="38"/>
  <c r="AB784" i="38" s="1"/>
  <c r="Y783" i="38"/>
  <c r="AB783" i="38" s="1"/>
  <c r="Y782" i="38"/>
  <c r="AB782" i="38" s="1"/>
  <c r="Y781" i="38"/>
  <c r="AB781" i="38" s="1"/>
  <c r="Y780" i="38"/>
  <c r="AB780" i="38" s="1"/>
  <c r="AD780" i="38" s="1"/>
  <c r="Y779" i="38"/>
  <c r="AB779" i="38" s="1"/>
  <c r="Y778" i="38"/>
  <c r="AB778" i="38" s="1"/>
  <c r="D679" i="38"/>
  <c r="D680" i="38"/>
  <c r="D681" i="38"/>
  <c r="D682" i="38"/>
  <c r="D683" i="38"/>
  <c r="D684" i="38"/>
  <c r="D685" i="38"/>
  <c r="D686" i="38"/>
  <c r="D687" i="38"/>
  <c r="D688" i="38"/>
  <c r="D689" i="38"/>
  <c r="D690" i="38"/>
  <c r="D691" i="38"/>
  <c r="D692" i="38"/>
  <c r="D693" i="38"/>
  <c r="D694" i="38"/>
  <c r="D695" i="38"/>
  <c r="D696" i="38"/>
  <c r="D697" i="38"/>
  <c r="D678" i="38"/>
  <c r="N654" i="38"/>
  <c r="N655" i="38"/>
  <c r="N656" i="38"/>
  <c r="N657" i="38"/>
  <c r="N658" i="38"/>
  <c r="N659" i="38"/>
  <c r="N660" i="38"/>
  <c r="N661" i="38"/>
  <c r="N662" i="38"/>
  <c r="N663" i="38"/>
  <c r="N664" i="38"/>
  <c r="N665" i="38"/>
  <c r="N666" i="38"/>
  <c r="N667" i="38"/>
  <c r="N668" i="38"/>
  <c r="N669" i="38"/>
  <c r="N670" i="38"/>
  <c r="N671" i="38"/>
  <c r="N672" i="38"/>
  <c r="N653" i="38"/>
  <c r="C803" i="38" a="1"/>
  <c r="M803" i="38" a="1"/>
  <c r="O815" i="38" s="1"/>
  <c r="R815" i="38" s="1"/>
  <c r="D196" i="30"/>
  <c r="E196" i="30"/>
  <c r="F196" i="30"/>
  <c r="G196" i="30"/>
  <c r="H196" i="30"/>
  <c r="I196" i="30"/>
  <c r="J196" i="30"/>
  <c r="K196" i="30"/>
  <c r="L196" i="30"/>
  <c r="M196" i="30"/>
  <c r="N196" i="30"/>
  <c r="O196" i="30"/>
  <c r="P196" i="30"/>
  <c r="Q196" i="30"/>
  <c r="R196" i="30"/>
  <c r="S196" i="30"/>
  <c r="T196" i="30"/>
  <c r="U196" i="30"/>
  <c r="V196" i="30"/>
  <c r="W196" i="30"/>
  <c r="N449" i="38"/>
  <c r="N450" i="38"/>
  <c r="N451" i="38"/>
  <c r="N452" i="38"/>
  <c r="N453" i="38"/>
  <c r="N454" i="38"/>
  <c r="N455" i="38"/>
  <c r="N456" i="38"/>
  <c r="N457" i="38"/>
  <c r="N458" i="38"/>
  <c r="N459" i="38"/>
  <c r="N460" i="38"/>
  <c r="N461" i="38"/>
  <c r="N462" i="38"/>
  <c r="N463" i="38"/>
  <c r="N464" i="38"/>
  <c r="N465" i="38"/>
  <c r="N466" i="38"/>
  <c r="N467" i="38"/>
  <c r="N448" i="38"/>
  <c r="DT387" i="38"/>
  <c r="DW387" i="38" s="1"/>
  <c r="DT386" i="38"/>
  <c r="DW386" i="38" s="1"/>
  <c r="DT385" i="38"/>
  <c r="DW385" i="38" s="1"/>
  <c r="DT384" i="38"/>
  <c r="DW384" i="38" s="1"/>
  <c r="DT383" i="38"/>
  <c r="DW383" i="38" s="1"/>
  <c r="DT382" i="38"/>
  <c r="DW382" i="38" s="1"/>
  <c r="DT381" i="38"/>
  <c r="DW381" i="38" s="1"/>
  <c r="DT380" i="38"/>
  <c r="DW380" i="38" s="1"/>
  <c r="DT379" i="38"/>
  <c r="DW379" i="38" s="1"/>
  <c r="DT378" i="38"/>
  <c r="DW378" i="38" s="1"/>
  <c r="DT377" i="38"/>
  <c r="DW377" i="38" s="1"/>
  <c r="DT376" i="38"/>
  <c r="DW376" i="38" s="1"/>
  <c r="DT375" i="38"/>
  <c r="DW375" i="38" s="1"/>
  <c r="DT374" i="38"/>
  <c r="DW374" i="38" s="1"/>
  <c r="DT373" i="38"/>
  <c r="DW373" i="38" s="1"/>
  <c r="DT372" i="38"/>
  <c r="DW372" i="38" s="1"/>
  <c r="DT371" i="38"/>
  <c r="DW371" i="38" s="1"/>
  <c r="DT370" i="38"/>
  <c r="DW370" i="38" s="1"/>
  <c r="DT369" i="38"/>
  <c r="DW369" i="38" s="1"/>
  <c r="DT368" i="38"/>
  <c r="DW368" i="38" s="1"/>
  <c r="DM387" i="38"/>
  <c r="DO387" i="38" s="1"/>
  <c r="DJ387" i="38"/>
  <c r="DJ386" i="38"/>
  <c r="DM386" i="38" s="1"/>
  <c r="DJ385" i="38"/>
  <c r="DM385" i="38" s="1"/>
  <c r="DO385" i="38" s="1"/>
  <c r="DJ384" i="38"/>
  <c r="DM384" i="38" s="1"/>
  <c r="DO384" i="38" s="1"/>
  <c r="DJ383" i="38"/>
  <c r="DM383" i="38" s="1"/>
  <c r="DJ382" i="38"/>
  <c r="DM382" i="38" s="1"/>
  <c r="DJ381" i="38"/>
  <c r="DM381" i="38" s="1"/>
  <c r="DJ380" i="38"/>
  <c r="DM380" i="38" s="1"/>
  <c r="DO380" i="38" s="1"/>
  <c r="DJ379" i="38"/>
  <c r="DM379" i="38" s="1"/>
  <c r="DJ378" i="38"/>
  <c r="DM378" i="38" s="1"/>
  <c r="DJ377" i="38"/>
  <c r="DM377" i="38" s="1"/>
  <c r="DJ376" i="38"/>
  <c r="DM376" i="38" s="1"/>
  <c r="DJ375" i="38"/>
  <c r="DM375" i="38" s="1"/>
  <c r="DO375" i="38" s="1"/>
  <c r="DJ374" i="38"/>
  <c r="DM374" i="38" s="1"/>
  <c r="DJ373" i="38"/>
  <c r="DM373" i="38" s="1"/>
  <c r="DJ372" i="38"/>
  <c r="DM372" i="38" s="1"/>
  <c r="DJ371" i="38"/>
  <c r="DM371" i="38" s="1"/>
  <c r="DJ370" i="38"/>
  <c r="DM370" i="38" s="1"/>
  <c r="DO370" i="38" s="1"/>
  <c r="DJ369" i="38"/>
  <c r="DM369" i="38" s="1"/>
  <c r="DJ368" i="38"/>
  <c r="DM368" i="38" s="1"/>
  <c r="CZ387" i="38"/>
  <c r="DC387" i="38" s="1"/>
  <c r="DE387" i="38" s="1"/>
  <c r="CZ386" i="38"/>
  <c r="DC386" i="38" s="1"/>
  <c r="CZ385" i="38"/>
  <c r="DC385" i="38" s="1"/>
  <c r="CZ384" i="38"/>
  <c r="DC384" i="38" s="1"/>
  <c r="CZ383" i="38"/>
  <c r="DC383" i="38" s="1"/>
  <c r="CZ382" i="38"/>
  <c r="DC382" i="38" s="1"/>
  <c r="DE382" i="38" s="1"/>
  <c r="CZ381" i="38"/>
  <c r="DC381" i="38" s="1"/>
  <c r="CZ380" i="38"/>
  <c r="DC380" i="38" s="1"/>
  <c r="CZ379" i="38"/>
  <c r="DC379" i="38" s="1"/>
  <c r="CZ378" i="38"/>
  <c r="DC378" i="38" s="1"/>
  <c r="CZ377" i="38"/>
  <c r="DC377" i="38" s="1"/>
  <c r="DE377" i="38" s="1"/>
  <c r="CZ376" i="38"/>
  <c r="DC376" i="38" s="1"/>
  <c r="CZ375" i="38"/>
  <c r="DC375" i="38" s="1"/>
  <c r="CZ374" i="38"/>
  <c r="DC374" i="38" s="1"/>
  <c r="CZ373" i="38"/>
  <c r="DC373" i="38" s="1"/>
  <c r="CZ372" i="38"/>
  <c r="DC372" i="38" s="1"/>
  <c r="DE372" i="38" s="1"/>
  <c r="CZ371" i="38"/>
  <c r="DC371" i="38" s="1"/>
  <c r="CZ370" i="38"/>
  <c r="DC370" i="38" s="1"/>
  <c r="CZ369" i="38"/>
  <c r="DC369" i="38" s="1"/>
  <c r="CZ368" i="38"/>
  <c r="DC368" i="38" s="1"/>
  <c r="CP387" i="38"/>
  <c r="CS387" i="38" s="1"/>
  <c r="CP386" i="38"/>
  <c r="CS386" i="38" s="1"/>
  <c r="CP385" i="38"/>
  <c r="CS385" i="38" s="1"/>
  <c r="CP384" i="38"/>
  <c r="CS384" i="38" s="1"/>
  <c r="CP383" i="38"/>
  <c r="CS383" i="38" s="1"/>
  <c r="CP382" i="38"/>
  <c r="CS382" i="38" s="1"/>
  <c r="CP381" i="38"/>
  <c r="CS381" i="38" s="1"/>
  <c r="CP380" i="38"/>
  <c r="CS380" i="38" s="1"/>
  <c r="CP379" i="38"/>
  <c r="CS379" i="38" s="1"/>
  <c r="CP378" i="38"/>
  <c r="CS378" i="38" s="1"/>
  <c r="CP377" i="38"/>
  <c r="CS377" i="38" s="1"/>
  <c r="CP376" i="38"/>
  <c r="CS376" i="38" s="1"/>
  <c r="CP375" i="38"/>
  <c r="CS375" i="38" s="1"/>
  <c r="CP374" i="38"/>
  <c r="CS374" i="38" s="1"/>
  <c r="CP373" i="38"/>
  <c r="CS373" i="38" s="1"/>
  <c r="CP372" i="38"/>
  <c r="CS372" i="38" s="1"/>
  <c r="CP371" i="38"/>
  <c r="CS371" i="38" s="1"/>
  <c r="CP370" i="38"/>
  <c r="CS370" i="38" s="1"/>
  <c r="CP369" i="38"/>
  <c r="CS369" i="38" s="1"/>
  <c r="CP368" i="38"/>
  <c r="CS368" i="38" s="1"/>
  <c r="CF387" i="38"/>
  <c r="CI387" i="38" s="1"/>
  <c r="CF386" i="38"/>
  <c r="CI386" i="38" s="1"/>
  <c r="CF385" i="38"/>
  <c r="CI385" i="38" s="1"/>
  <c r="CF384" i="38"/>
  <c r="CI384" i="38" s="1"/>
  <c r="CF383" i="38"/>
  <c r="CI383" i="38" s="1"/>
  <c r="CF382" i="38"/>
  <c r="CI382" i="38" s="1"/>
  <c r="CF381" i="38"/>
  <c r="CI381" i="38" s="1"/>
  <c r="CF380" i="38"/>
  <c r="CI380" i="38" s="1"/>
  <c r="CF379" i="38"/>
  <c r="CI379" i="38" s="1"/>
  <c r="CF378" i="38"/>
  <c r="CI378" i="38" s="1"/>
  <c r="CF377" i="38"/>
  <c r="CI377" i="38" s="1"/>
  <c r="CF376" i="38"/>
  <c r="CI376" i="38" s="1"/>
  <c r="CF375" i="38"/>
  <c r="CI375" i="38" s="1"/>
  <c r="CF374" i="38"/>
  <c r="CI374" i="38" s="1"/>
  <c r="CF373" i="38"/>
  <c r="CI373" i="38" s="1"/>
  <c r="CF372" i="38"/>
  <c r="CI372" i="38" s="1"/>
  <c r="CF371" i="38"/>
  <c r="CI371" i="38" s="1"/>
  <c r="CF370" i="38"/>
  <c r="CI370" i="38" s="1"/>
  <c r="CF369" i="38"/>
  <c r="CI369" i="38" s="1"/>
  <c r="CF368" i="38"/>
  <c r="CI368" i="38" s="1"/>
  <c r="BV387" i="38"/>
  <c r="BY387" i="38" s="1"/>
  <c r="BV386" i="38"/>
  <c r="BY386" i="38" s="1"/>
  <c r="BV385" i="38"/>
  <c r="BY385" i="38" s="1"/>
  <c r="BV384" i="38"/>
  <c r="BY384" i="38" s="1"/>
  <c r="BV383" i="38"/>
  <c r="BY383" i="38" s="1"/>
  <c r="BV382" i="38"/>
  <c r="BY382" i="38" s="1"/>
  <c r="BV381" i="38"/>
  <c r="BY381" i="38" s="1"/>
  <c r="CA380" i="38"/>
  <c r="BY380" i="38"/>
  <c r="BZ380" i="38" s="1"/>
  <c r="BV380" i="38"/>
  <c r="BV379" i="38"/>
  <c r="BY379" i="38" s="1"/>
  <c r="BV378" i="38"/>
  <c r="BY378" i="38" s="1"/>
  <c r="BV377" i="38"/>
  <c r="BY377" i="38" s="1"/>
  <c r="BV376" i="38"/>
  <c r="BY376" i="38" s="1"/>
  <c r="BV375" i="38"/>
  <c r="BY375" i="38" s="1"/>
  <c r="BV374" i="38"/>
  <c r="BY374" i="38" s="1"/>
  <c r="BV373" i="38"/>
  <c r="BY373" i="38" s="1"/>
  <c r="BV372" i="38"/>
  <c r="BY372" i="38" s="1"/>
  <c r="BV371" i="38"/>
  <c r="BY371" i="38" s="1"/>
  <c r="BV370" i="38"/>
  <c r="BY370" i="38" s="1"/>
  <c r="BV369" i="38"/>
  <c r="BY369" i="38" s="1"/>
  <c r="BV368" i="38"/>
  <c r="BY368" i="38" s="1"/>
  <c r="BL387" i="38"/>
  <c r="BO387" i="38" s="1"/>
  <c r="BL386" i="38"/>
  <c r="BO386" i="38" s="1"/>
  <c r="BL385" i="38"/>
  <c r="BO385" i="38" s="1"/>
  <c r="BL384" i="38"/>
  <c r="BO384" i="38" s="1"/>
  <c r="BL383" i="38"/>
  <c r="BO383" i="38" s="1"/>
  <c r="BL382" i="38"/>
  <c r="BO382" i="38" s="1"/>
  <c r="BL381" i="38"/>
  <c r="BO381" i="38" s="1"/>
  <c r="BL380" i="38"/>
  <c r="BO380" i="38" s="1"/>
  <c r="BL379" i="38"/>
  <c r="BO379" i="38" s="1"/>
  <c r="BL378" i="38"/>
  <c r="BO378" i="38" s="1"/>
  <c r="BL377" i="38"/>
  <c r="BO377" i="38" s="1"/>
  <c r="BL376" i="38"/>
  <c r="BO376" i="38" s="1"/>
  <c r="BL375" i="38"/>
  <c r="BO375" i="38" s="1"/>
  <c r="BL374" i="38"/>
  <c r="BO374" i="38" s="1"/>
  <c r="BL373" i="38"/>
  <c r="BO373" i="38" s="1"/>
  <c r="BL372" i="38"/>
  <c r="BO372" i="38" s="1"/>
  <c r="BL371" i="38"/>
  <c r="BO371" i="38" s="1"/>
  <c r="BL370" i="38"/>
  <c r="BO370" i="38" s="1"/>
  <c r="BL369" i="38"/>
  <c r="BO369" i="38" s="1"/>
  <c r="BL368" i="38"/>
  <c r="BO368" i="38" s="1"/>
  <c r="BB387" i="38"/>
  <c r="BE387" i="38" s="1"/>
  <c r="BB386" i="38"/>
  <c r="BE386" i="38" s="1"/>
  <c r="BB385" i="38"/>
  <c r="BE385" i="38" s="1"/>
  <c r="BB384" i="38"/>
  <c r="BE384" i="38" s="1"/>
  <c r="BB383" i="38"/>
  <c r="BE383" i="38" s="1"/>
  <c r="BB382" i="38"/>
  <c r="BE382" i="38" s="1"/>
  <c r="BB381" i="38"/>
  <c r="BE381" i="38" s="1"/>
  <c r="BB380" i="38"/>
  <c r="BE380" i="38" s="1"/>
  <c r="BB379" i="38"/>
  <c r="BE379" i="38" s="1"/>
  <c r="BB378" i="38"/>
  <c r="BE378" i="38" s="1"/>
  <c r="BB377" i="38"/>
  <c r="BE377" i="38" s="1"/>
  <c r="BB376" i="38"/>
  <c r="BE376" i="38" s="1"/>
  <c r="BB375" i="38"/>
  <c r="BE375" i="38" s="1"/>
  <c r="BB374" i="38"/>
  <c r="BE374" i="38" s="1"/>
  <c r="BB373" i="38"/>
  <c r="BE373" i="38" s="1"/>
  <c r="BB372" i="38"/>
  <c r="BE372" i="38" s="1"/>
  <c r="BB371" i="38"/>
  <c r="BE371" i="38" s="1"/>
  <c r="BB370" i="38"/>
  <c r="BE370" i="38" s="1"/>
  <c r="BB369" i="38"/>
  <c r="BE369" i="38" s="1"/>
  <c r="BB368" i="38"/>
  <c r="BE368" i="38" s="1"/>
  <c r="AR387" i="38"/>
  <c r="AU387" i="38" s="1"/>
  <c r="AR386" i="38"/>
  <c r="AU386" i="38" s="1"/>
  <c r="AR385" i="38"/>
  <c r="AU385" i="38" s="1"/>
  <c r="AR384" i="38"/>
  <c r="AU384" i="38" s="1"/>
  <c r="AR383" i="38"/>
  <c r="AU383" i="38" s="1"/>
  <c r="AR382" i="38"/>
  <c r="AU382" i="38" s="1"/>
  <c r="AR381" i="38"/>
  <c r="AU381" i="38" s="1"/>
  <c r="AR380" i="38"/>
  <c r="AU380" i="38" s="1"/>
  <c r="AR379" i="38"/>
  <c r="AU379" i="38" s="1"/>
  <c r="AR378" i="38"/>
  <c r="AU378" i="38" s="1"/>
  <c r="AR377" i="38"/>
  <c r="AU377" i="38" s="1"/>
  <c r="AR376" i="38"/>
  <c r="AU376" i="38" s="1"/>
  <c r="AR375" i="38"/>
  <c r="AU375" i="38" s="1"/>
  <c r="AR374" i="38"/>
  <c r="AU374" i="38" s="1"/>
  <c r="AR373" i="38"/>
  <c r="AU373" i="38" s="1"/>
  <c r="AR372" i="38"/>
  <c r="AU372" i="38" s="1"/>
  <c r="AR371" i="38"/>
  <c r="AU371" i="38" s="1"/>
  <c r="AR370" i="38"/>
  <c r="AU370" i="38" s="1"/>
  <c r="AR369" i="38"/>
  <c r="AU369" i="38" s="1"/>
  <c r="AR368" i="38"/>
  <c r="AU368" i="38" s="1"/>
  <c r="AH387" i="38"/>
  <c r="AK387" i="38" s="1"/>
  <c r="AH386" i="38"/>
  <c r="AK386" i="38" s="1"/>
  <c r="AH385" i="38"/>
  <c r="AK385" i="38" s="1"/>
  <c r="AH384" i="38"/>
  <c r="AK384" i="38" s="1"/>
  <c r="AH383" i="38"/>
  <c r="AK383" i="38" s="1"/>
  <c r="AH382" i="38"/>
  <c r="AK382" i="38" s="1"/>
  <c r="AH381" i="38"/>
  <c r="AK381" i="38" s="1"/>
  <c r="AH380" i="38"/>
  <c r="AK380" i="38" s="1"/>
  <c r="AH379" i="38"/>
  <c r="AK379" i="38" s="1"/>
  <c r="AH378" i="38"/>
  <c r="AK378" i="38" s="1"/>
  <c r="AH377" i="38"/>
  <c r="AK377" i="38" s="1"/>
  <c r="AH376" i="38"/>
  <c r="AK376" i="38" s="1"/>
  <c r="AH375" i="38"/>
  <c r="AK375" i="38" s="1"/>
  <c r="AH374" i="38"/>
  <c r="AK374" i="38" s="1"/>
  <c r="AH373" i="38"/>
  <c r="AK373" i="38" s="1"/>
  <c r="AH372" i="38"/>
  <c r="AK372" i="38" s="1"/>
  <c r="AH371" i="38"/>
  <c r="AK371" i="38" s="1"/>
  <c r="AH370" i="38"/>
  <c r="AK370" i="38" s="1"/>
  <c r="AH369" i="38"/>
  <c r="AK369" i="38" s="1"/>
  <c r="AH368" i="38"/>
  <c r="AK368" i="38" s="1"/>
  <c r="N269" i="38"/>
  <c r="N270" i="38"/>
  <c r="N271" i="38"/>
  <c r="N272" i="38"/>
  <c r="N273" i="38"/>
  <c r="N274" i="38"/>
  <c r="N275" i="38"/>
  <c r="N276" i="38"/>
  <c r="N277" i="38"/>
  <c r="N278" i="38"/>
  <c r="N279" i="38"/>
  <c r="N280" i="38"/>
  <c r="N281" i="38"/>
  <c r="N282" i="38"/>
  <c r="N283" i="38"/>
  <c r="N284" i="38"/>
  <c r="N285" i="38"/>
  <c r="N286" i="38"/>
  <c r="N287" i="38"/>
  <c r="N268" i="38"/>
  <c r="N244" i="38"/>
  <c r="N245" i="38"/>
  <c r="N246" i="38"/>
  <c r="N247" i="38"/>
  <c r="N248" i="38"/>
  <c r="N249" i="38"/>
  <c r="N250" i="38"/>
  <c r="N251" i="38"/>
  <c r="N252" i="38"/>
  <c r="N253" i="38"/>
  <c r="N254" i="38"/>
  <c r="N255" i="38"/>
  <c r="N256" i="38"/>
  <c r="N257" i="38"/>
  <c r="N258" i="38"/>
  <c r="N259" i="38"/>
  <c r="N260" i="38"/>
  <c r="N261" i="38"/>
  <c r="N262" i="38"/>
  <c r="N243" i="38"/>
  <c r="H213" i="38"/>
  <c r="D98" i="30"/>
  <c r="E98" i="30"/>
  <c r="F98" i="30"/>
  <c r="G98" i="30"/>
  <c r="H98" i="30"/>
  <c r="I98" i="30"/>
  <c r="J98" i="30"/>
  <c r="K98" i="30"/>
  <c r="L98" i="30"/>
  <c r="M98" i="30"/>
  <c r="N98" i="30"/>
  <c r="O98" i="30"/>
  <c r="P98" i="30"/>
  <c r="Q98" i="30"/>
  <c r="R98" i="30"/>
  <c r="S98" i="30"/>
  <c r="T98" i="30"/>
  <c r="U98" i="30"/>
  <c r="V98" i="30"/>
  <c r="W98" i="30"/>
  <c r="AL182" i="38"/>
  <c r="AM182" i="38" s="1"/>
  <c r="AI182" i="38"/>
  <c r="AI181" i="38"/>
  <c r="AL181" i="38" s="1"/>
  <c r="AI180" i="38"/>
  <c r="AL180" i="38" s="1"/>
  <c r="AI179" i="38"/>
  <c r="AL179" i="38" s="1"/>
  <c r="AI178" i="38"/>
  <c r="AL178" i="38" s="1"/>
  <c r="AI177" i="38"/>
  <c r="AL177" i="38" s="1"/>
  <c r="AI176" i="38"/>
  <c r="AL176" i="38" s="1"/>
  <c r="AI175" i="38"/>
  <c r="AL175" i="38" s="1"/>
  <c r="AI174" i="38"/>
  <c r="AL174" i="38" s="1"/>
  <c r="AI173" i="38"/>
  <c r="AL173" i="38" s="1"/>
  <c r="AI172" i="38"/>
  <c r="AL172" i="38" s="1"/>
  <c r="AI171" i="38"/>
  <c r="AL171" i="38" s="1"/>
  <c r="AI170" i="38"/>
  <c r="AL170" i="38" s="1"/>
  <c r="AI169" i="38"/>
  <c r="AL169" i="38" s="1"/>
  <c r="AI168" i="38"/>
  <c r="AL168" i="38" s="1"/>
  <c r="AI167" i="38"/>
  <c r="AL167" i="38" s="1"/>
  <c r="AI166" i="38"/>
  <c r="AL166" i="38" s="1"/>
  <c r="AI165" i="38"/>
  <c r="AL165" i="38" s="1"/>
  <c r="AI164" i="38"/>
  <c r="AL164" i="38" s="1"/>
  <c r="AI163" i="38"/>
  <c r="AL163" i="38" s="1"/>
  <c r="Y182" i="38"/>
  <c r="AB182" i="38" s="1"/>
  <c r="Y181" i="38"/>
  <c r="AB181" i="38" s="1"/>
  <c r="Y180" i="38"/>
  <c r="AB180" i="38" s="1"/>
  <c r="Y179" i="38"/>
  <c r="AB179" i="38" s="1"/>
  <c r="Y178" i="38"/>
  <c r="AB178" i="38" s="1"/>
  <c r="Y177" i="38"/>
  <c r="AB177" i="38" s="1"/>
  <c r="Y176" i="38"/>
  <c r="AB176" i="38" s="1"/>
  <c r="Y175" i="38"/>
  <c r="AB175" i="38" s="1"/>
  <c r="Y174" i="38"/>
  <c r="AB174" i="38" s="1"/>
  <c r="Y173" i="38"/>
  <c r="AB173" i="38" s="1"/>
  <c r="Y172" i="38"/>
  <c r="AB172" i="38" s="1"/>
  <c r="Y171" i="38"/>
  <c r="AB171" i="38" s="1"/>
  <c r="Y170" i="38"/>
  <c r="AB170" i="38" s="1"/>
  <c r="Y169" i="38"/>
  <c r="AB169" i="38" s="1"/>
  <c r="Y168" i="38"/>
  <c r="AB168" i="38" s="1"/>
  <c r="Y167" i="38"/>
  <c r="AB167" i="38" s="1"/>
  <c r="Y166" i="38"/>
  <c r="AB166" i="38" s="1"/>
  <c r="Y165" i="38"/>
  <c r="AB165" i="38" s="1"/>
  <c r="Y164" i="38"/>
  <c r="AB164" i="38" s="1"/>
  <c r="Y163" i="38"/>
  <c r="AB163" i="38" s="1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38" i="38"/>
  <c r="M753" i="38" a="1"/>
  <c r="D192" i="30"/>
  <c r="E192" i="30"/>
  <c r="F192" i="30"/>
  <c r="G192" i="30"/>
  <c r="H192" i="30"/>
  <c r="I192" i="30"/>
  <c r="J192" i="30"/>
  <c r="K192" i="30"/>
  <c r="L192" i="30"/>
  <c r="M192" i="30"/>
  <c r="N192" i="30"/>
  <c r="O192" i="30"/>
  <c r="P192" i="30"/>
  <c r="Q192" i="30"/>
  <c r="R192" i="30"/>
  <c r="S192" i="30"/>
  <c r="T192" i="30"/>
  <c r="U192" i="30"/>
  <c r="V192" i="30"/>
  <c r="W192" i="30"/>
  <c r="D130" i="30"/>
  <c r="E130" i="30"/>
  <c r="F130" i="30"/>
  <c r="G130" i="30"/>
  <c r="H130" i="30"/>
  <c r="I130" i="30"/>
  <c r="J130" i="30"/>
  <c r="M448" i="38" s="1" a="1"/>
  <c r="M448" i="38" s="1"/>
  <c r="K130" i="30"/>
  <c r="L130" i="30"/>
  <c r="M130" i="30"/>
  <c r="N130" i="30"/>
  <c r="O130" i="30"/>
  <c r="P130" i="30"/>
  <c r="Q130" i="30"/>
  <c r="R130" i="30"/>
  <c r="S130" i="30"/>
  <c r="T130" i="30"/>
  <c r="U130" i="30"/>
  <c r="V130" i="30"/>
  <c r="W130" i="30"/>
  <c r="D131" i="30"/>
  <c r="E131" i="30"/>
  <c r="F131" i="30"/>
  <c r="G131" i="30"/>
  <c r="H131" i="30"/>
  <c r="I131" i="30"/>
  <c r="J131" i="30"/>
  <c r="K131" i="30"/>
  <c r="L131" i="30"/>
  <c r="M131" i="30"/>
  <c r="N131" i="30"/>
  <c r="O131" i="30"/>
  <c r="C473" i="38" s="1" a="1"/>
  <c r="P131" i="30"/>
  <c r="Q131" i="30"/>
  <c r="R131" i="30"/>
  <c r="S131" i="30"/>
  <c r="T131" i="30"/>
  <c r="U131" i="30"/>
  <c r="V131" i="30"/>
  <c r="W131" i="30"/>
  <c r="D132" i="30"/>
  <c r="E132" i="30"/>
  <c r="F132" i="30"/>
  <c r="G132" i="30"/>
  <c r="H132" i="30"/>
  <c r="I132" i="30"/>
  <c r="J132" i="30"/>
  <c r="K132" i="30"/>
  <c r="M473" i="38" s="1" a="1"/>
  <c r="M473" i="38" s="1"/>
  <c r="L132" i="30"/>
  <c r="M132" i="30"/>
  <c r="N132" i="30"/>
  <c r="O132" i="30"/>
  <c r="P132" i="30"/>
  <c r="Q132" i="30"/>
  <c r="R132" i="30"/>
  <c r="S132" i="30"/>
  <c r="T132" i="30"/>
  <c r="U132" i="30"/>
  <c r="V132" i="30"/>
  <c r="W132" i="30"/>
  <c r="G6" i="49"/>
  <c r="G5" i="49"/>
  <c r="G4" i="49"/>
  <c r="D10" i="48"/>
  <c r="D9" i="48"/>
  <c r="D8" i="48"/>
  <c r="D7" i="48"/>
  <c r="D6" i="48"/>
  <c r="D5" i="48"/>
  <c r="D4" i="48"/>
  <c r="H4" i="48" s="1"/>
  <c r="W109" i="46"/>
  <c r="R109" i="46"/>
  <c r="M109" i="46"/>
  <c r="H109" i="46"/>
  <c r="W108" i="46"/>
  <c r="R108" i="46"/>
  <c r="M108" i="46"/>
  <c r="H108" i="46"/>
  <c r="E68" i="10"/>
  <c r="E138" i="26"/>
  <c r="F138" i="26"/>
  <c r="G138" i="26"/>
  <c r="H138" i="26"/>
  <c r="I138" i="26"/>
  <c r="J138" i="26"/>
  <c r="K138" i="26"/>
  <c r="L138" i="26"/>
  <c r="M138" i="26"/>
  <c r="N138" i="26"/>
  <c r="O138" i="26"/>
  <c r="P138" i="26"/>
  <c r="Q138" i="26"/>
  <c r="R138" i="26"/>
  <c r="S138" i="26"/>
  <c r="T138" i="26"/>
  <c r="U138" i="26"/>
  <c r="V138" i="26"/>
  <c r="W138" i="26"/>
  <c r="E139" i="26"/>
  <c r="F139" i="26"/>
  <c r="G139" i="26"/>
  <c r="H139" i="26"/>
  <c r="I139" i="26"/>
  <c r="J139" i="26"/>
  <c r="K139" i="26"/>
  <c r="L139" i="26"/>
  <c r="M139" i="26"/>
  <c r="N139" i="26"/>
  <c r="O139" i="26"/>
  <c r="P139" i="26"/>
  <c r="Q139" i="26"/>
  <c r="R139" i="26"/>
  <c r="S139" i="26"/>
  <c r="T139" i="26"/>
  <c r="U139" i="26"/>
  <c r="V139" i="26"/>
  <c r="W139" i="26"/>
  <c r="E140" i="26"/>
  <c r="F140" i="26"/>
  <c r="G140" i="26"/>
  <c r="H140" i="26"/>
  <c r="I140" i="26"/>
  <c r="J140" i="26"/>
  <c r="K140" i="26"/>
  <c r="L140" i="26"/>
  <c r="M140" i="26"/>
  <c r="N140" i="26"/>
  <c r="O140" i="26"/>
  <c r="P140" i="26"/>
  <c r="Q140" i="26"/>
  <c r="R140" i="26"/>
  <c r="S140" i="26"/>
  <c r="T140" i="26"/>
  <c r="U140" i="26"/>
  <c r="V140" i="26"/>
  <c r="W140" i="26"/>
  <c r="D140" i="26"/>
  <c r="D139" i="26"/>
  <c r="D138" i="26"/>
  <c r="D265" i="1"/>
  <c r="I280" i="1" s="1"/>
  <c r="AV39" i="45"/>
  <c r="AV38" i="45"/>
  <c r="AV36" i="45"/>
  <c r="N206" i="44"/>
  <c r="L162" i="44"/>
  <c r="L178" i="44"/>
  <c r="P136" i="44"/>
  <c r="N141" i="44"/>
  <c r="N150" i="44"/>
  <c r="L112" i="44"/>
  <c r="L115" i="44"/>
  <c r="Q116" i="44"/>
  <c r="M119" i="44"/>
  <c r="F127" i="44"/>
  <c r="N58" i="44"/>
  <c r="Q66" i="44"/>
  <c r="J68" i="44"/>
  <c r="L32" i="44"/>
  <c r="Q35" i="44"/>
  <c r="N44" i="44"/>
  <c r="Q45" i="44"/>
  <c r="Q50" i="44"/>
  <c r="N11" i="44"/>
  <c r="N16" i="44"/>
  <c r="O17" i="44"/>
  <c r="C2058" i="43" a="1"/>
  <c r="C2058" i="43" s="1"/>
  <c r="E2058" i="43" s="1"/>
  <c r="H2058" i="43" s="1"/>
  <c r="M2033" i="43" a="1"/>
  <c r="C2033" i="43" a="1"/>
  <c r="M2008" i="43" a="1"/>
  <c r="M2008" i="43" s="1"/>
  <c r="M1983" i="43" a="1"/>
  <c r="M1958" i="43" a="1"/>
  <c r="C1853" i="43" a="1"/>
  <c r="M1828" i="43" a="1"/>
  <c r="C1828" i="43" a="1"/>
  <c r="M1803" i="43" a="1"/>
  <c r="C1803" i="43" a="1"/>
  <c r="C1803" i="43" s="1"/>
  <c r="M1778" i="43" a="1"/>
  <c r="M1778" i="43" s="1"/>
  <c r="M1753" i="43" a="1"/>
  <c r="M1703" i="43" a="1"/>
  <c r="O1717" i="43" s="1"/>
  <c r="R1717" i="43" s="1"/>
  <c r="C1703" i="43" a="1"/>
  <c r="C1703" i="43" s="1"/>
  <c r="C1678" i="43" a="1"/>
  <c r="C1648" i="43" a="1"/>
  <c r="M1623" i="43" a="1"/>
  <c r="O1639" i="43" s="1"/>
  <c r="R1639" i="43" s="1"/>
  <c r="C1623" i="43" a="1"/>
  <c r="M1598" i="43" a="1"/>
  <c r="C1598" i="43" a="1"/>
  <c r="M1573" i="43" a="1"/>
  <c r="M1548" i="43" a="1"/>
  <c r="M1498" i="43" a="1"/>
  <c r="C1498" i="43" a="1"/>
  <c r="C1498" i="43" s="1"/>
  <c r="C1473" i="43" a="1"/>
  <c r="C1473" i="43" s="1"/>
  <c r="C1443" i="43" a="1"/>
  <c r="E1452" i="43" s="1"/>
  <c r="H1452" i="43" s="1"/>
  <c r="M1418" i="43" a="1"/>
  <c r="O1430" i="43" s="1"/>
  <c r="R1430" i="43" s="1"/>
  <c r="C1418" i="43" a="1"/>
  <c r="M1393" i="43" a="1"/>
  <c r="M1393" i="43" s="1"/>
  <c r="C1393" i="43" a="1"/>
  <c r="M1368" i="43" a="1"/>
  <c r="M1343" i="43" a="1"/>
  <c r="M1293" i="43" a="1"/>
  <c r="C1293" i="43" a="1"/>
  <c r="C1293" i="43" s="1"/>
  <c r="C1268" i="43" a="1"/>
  <c r="C1268" i="43" s="1"/>
  <c r="C1238" i="43" a="1"/>
  <c r="C1238" i="43" s="1"/>
  <c r="E1238" i="43" s="1"/>
  <c r="H1238" i="43" s="1"/>
  <c r="M1213" i="43" a="1"/>
  <c r="C1213" i="43" a="1"/>
  <c r="M1188" i="43" a="1"/>
  <c r="M1188" i="43" s="1"/>
  <c r="C1188" i="43" a="1"/>
  <c r="M1163" i="43" a="1"/>
  <c r="M1138" i="43" a="1"/>
  <c r="O1155" i="43" s="1"/>
  <c r="R1155" i="43" s="1"/>
  <c r="M1088" i="43" a="1"/>
  <c r="C1088" i="43" a="1"/>
  <c r="C1063" i="43" a="1"/>
  <c r="C1063" i="43" s="1"/>
  <c r="C1033" i="43" a="1"/>
  <c r="M1008" i="43" a="1"/>
  <c r="C1008" i="43" a="1"/>
  <c r="M983" i="43" a="1"/>
  <c r="M983" i="43" s="1"/>
  <c r="C983" i="43" a="1"/>
  <c r="C983" i="43" s="1"/>
  <c r="E983" i="43" s="1"/>
  <c r="H983" i="43" s="1"/>
  <c r="J983" i="43" s="1"/>
  <c r="M958" i="43" a="1"/>
  <c r="M958" i="43" s="1"/>
  <c r="R958" i="43" s="1"/>
  <c r="M933" i="43" a="1"/>
  <c r="M933" i="43" s="1"/>
  <c r="M883" i="43" a="1"/>
  <c r="C883" i="43" a="1"/>
  <c r="C883" i="43" s="1"/>
  <c r="C858" i="43" a="1"/>
  <c r="C858" i="43" s="1"/>
  <c r="C828" i="43" a="1"/>
  <c r="M803" i="43" a="1"/>
  <c r="O811" i="43" s="1"/>
  <c r="R811" i="43" s="1"/>
  <c r="C803" i="43" a="1"/>
  <c r="M778" i="43" a="1"/>
  <c r="M753" i="43" a="1"/>
  <c r="M728" i="43" a="1"/>
  <c r="C623" i="43" a="1"/>
  <c r="M598" i="43" a="1"/>
  <c r="C598" i="43" a="1"/>
  <c r="M573" i="43" a="1"/>
  <c r="C573" i="43" a="1"/>
  <c r="M548" i="43" a="1"/>
  <c r="M523" i="43" a="1"/>
  <c r="M523" i="43" s="1"/>
  <c r="C473" i="43" a="1"/>
  <c r="C473" i="43" s="1"/>
  <c r="C418" i="43" a="1"/>
  <c r="C418" i="43" s="1"/>
  <c r="E418" i="43" s="1"/>
  <c r="H418" i="43" s="1"/>
  <c r="M393" i="43" a="1"/>
  <c r="C393" i="43" a="1"/>
  <c r="M368" i="43" a="1"/>
  <c r="M368" i="43" s="1"/>
  <c r="R368" i="43" s="1"/>
  <c r="M343" i="43" a="1"/>
  <c r="M343" i="43" s="1"/>
  <c r="M318" i="43" a="1"/>
  <c r="C213" i="43" a="1"/>
  <c r="M188" i="43" a="1"/>
  <c r="C188" i="43" a="1"/>
  <c r="C188" i="43" s="1"/>
  <c r="M163" i="43" a="1"/>
  <c r="M138" i="43" a="1"/>
  <c r="M138" i="43" s="1"/>
  <c r="M113" i="43" a="1"/>
  <c r="E2077" i="43"/>
  <c r="H2077" i="43" s="1"/>
  <c r="E2076" i="43"/>
  <c r="H2076" i="43" s="1"/>
  <c r="E2075" i="43"/>
  <c r="H2075" i="43" s="1"/>
  <c r="E2074" i="43"/>
  <c r="H2074" i="43" s="1"/>
  <c r="E2073" i="43"/>
  <c r="H2073" i="43" s="1"/>
  <c r="I2073" i="43" s="1"/>
  <c r="Q254" i="44" s="1"/>
  <c r="E2072" i="43"/>
  <c r="H2072" i="43" s="1"/>
  <c r="E2071" i="43"/>
  <c r="H2071" i="43" s="1"/>
  <c r="E2070" i="43"/>
  <c r="H2070" i="43" s="1"/>
  <c r="E2069" i="43"/>
  <c r="H2069" i="43" s="1"/>
  <c r="I2069" i="43" s="1"/>
  <c r="Q250" i="44" s="1"/>
  <c r="E2068" i="43"/>
  <c r="H2068" i="43" s="1"/>
  <c r="I2068" i="43" s="1"/>
  <c r="Q249" i="44" s="1"/>
  <c r="E2066" i="43"/>
  <c r="H2066" i="43" s="1"/>
  <c r="E2065" i="43"/>
  <c r="H2065" i="43" s="1"/>
  <c r="I2065" i="43" s="1"/>
  <c r="Q246" i="44" s="1"/>
  <c r="E2064" i="43"/>
  <c r="H2064" i="43" s="1"/>
  <c r="E2062" i="43"/>
  <c r="H2062" i="43" s="1"/>
  <c r="E2061" i="43"/>
  <c r="H2061" i="43" s="1"/>
  <c r="E2060" i="43"/>
  <c r="H2060" i="43" s="1"/>
  <c r="J2060" i="43" s="1"/>
  <c r="E2059" i="43"/>
  <c r="H2059" i="43" s="1"/>
  <c r="O2052" i="43"/>
  <c r="R2052" i="43" s="1"/>
  <c r="H2052" i="43"/>
  <c r="J2052" i="43" s="1"/>
  <c r="O2049" i="43"/>
  <c r="R2049" i="43" s="1"/>
  <c r="H2049" i="43"/>
  <c r="J2049" i="43" s="1"/>
  <c r="O2048" i="43"/>
  <c r="R2048" i="43" s="1"/>
  <c r="T2048" i="43" s="1"/>
  <c r="O2046" i="43"/>
  <c r="R2046" i="43" s="1"/>
  <c r="H2046" i="43"/>
  <c r="H2043" i="43"/>
  <c r="O2042" i="43"/>
  <c r="R2042" i="43" s="1"/>
  <c r="O2040" i="43"/>
  <c r="R2040" i="43" s="1"/>
  <c r="O2039" i="43"/>
  <c r="R2039" i="43" s="1"/>
  <c r="O2038" i="43"/>
  <c r="R2038" i="43" s="1"/>
  <c r="H2038" i="43"/>
  <c r="J2038" i="43" s="1"/>
  <c r="O2037" i="43"/>
  <c r="R2037" i="43" s="1"/>
  <c r="O2036" i="43"/>
  <c r="R2036" i="43" s="1"/>
  <c r="O2034" i="43"/>
  <c r="R2034" i="43" s="1"/>
  <c r="R2027" i="43"/>
  <c r="T2027" i="43" s="1"/>
  <c r="R2026" i="43"/>
  <c r="S2026" i="43" s="1"/>
  <c r="N257" i="44" s="1"/>
  <c r="R2024" i="43"/>
  <c r="R2023" i="43"/>
  <c r="T2023" i="43" s="1"/>
  <c r="R2021" i="43"/>
  <c r="T2021" i="43" s="1"/>
  <c r="R2020" i="43"/>
  <c r="T2020" i="43" s="1"/>
  <c r="R2019" i="43"/>
  <c r="R2018" i="43"/>
  <c r="T2018" i="43" s="1"/>
  <c r="R2017" i="43"/>
  <c r="T2017" i="43" s="1"/>
  <c r="R2016" i="43"/>
  <c r="T2016" i="43" s="1"/>
  <c r="R2015" i="43"/>
  <c r="R2014" i="43"/>
  <c r="T2014" i="43" s="1"/>
  <c r="R2013" i="43"/>
  <c r="R2012" i="43"/>
  <c r="S2012" i="43" s="1"/>
  <c r="N243" i="44" s="1"/>
  <c r="R2010" i="43"/>
  <c r="T2010" i="43" s="1"/>
  <c r="S2009" i="43"/>
  <c r="N240" i="44" s="1"/>
  <c r="R2009" i="43"/>
  <c r="T2009" i="43" s="1"/>
  <c r="R2011" i="43"/>
  <c r="T2011" i="43" s="1"/>
  <c r="R2002" i="43"/>
  <c r="O2002" i="43"/>
  <c r="R1985" i="43"/>
  <c r="T1985" i="43" s="1"/>
  <c r="O1985" i="43"/>
  <c r="O1972" i="43"/>
  <c r="R1972" i="43" s="1"/>
  <c r="O1971" i="43"/>
  <c r="R1971" i="43" s="1"/>
  <c r="O1976" i="43"/>
  <c r="R1976" i="43" s="1"/>
  <c r="N1927" i="43"/>
  <c r="D1927" i="43"/>
  <c r="N1926" i="43"/>
  <c r="D1926" i="43"/>
  <c r="N1925" i="43"/>
  <c r="D1925" i="43"/>
  <c r="N1924" i="43"/>
  <c r="D1924" i="43"/>
  <c r="N1923" i="43"/>
  <c r="D1923" i="43"/>
  <c r="N1922" i="43"/>
  <c r="D1922" i="43"/>
  <c r="N1921" i="43"/>
  <c r="D1921" i="43"/>
  <c r="N1920" i="43"/>
  <c r="D1920" i="43"/>
  <c r="N1919" i="43"/>
  <c r="D1919" i="43"/>
  <c r="N1918" i="43"/>
  <c r="D1918" i="43"/>
  <c r="N1917" i="43"/>
  <c r="D1917" i="43"/>
  <c r="N1916" i="43"/>
  <c r="D1916" i="43"/>
  <c r="N1915" i="43"/>
  <c r="D1915" i="43"/>
  <c r="N1914" i="43"/>
  <c r="D1914" i="43"/>
  <c r="N1913" i="43"/>
  <c r="D1913" i="43"/>
  <c r="N1912" i="43"/>
  <c r="D1912" i="43"/>
  <c r="N1911" i="43"/>
  <c r="D1911" i="43"/>
  <c r="N1910" i="43"/>
  <c r="D1910" i="43"/>
  <c r="N1909" i="43"/>
  <c r="D1909" i="43"/>
  <c r="N1908" i="43"/>
  <c r="D1908" i="43"/>
  <c r="N1902" i="43"/>
  <c r="D1902" i="43"/>
  <c r="N1901" i="43"/>
  <c r="D1901" i="43"/>
  <c r="N1900" i="43"/>
  <c r="D1900" i="43"/>
  <c r="N1899" i="43"/>
  <c r="D1899" i="43"/>
  <c r="N1898" i="43"/>
  <c r="D1898" i="43"/>
  <c r="N1897" i="43"/>
  <c r="D1897" i="43"/>
  <c r="N1896" i="43"/>
  <c r="D1896" i="43"/>
  <c r="N1895" i="43"/>
  <c r="D1895" i="43"/>
  <c r="N1894" i="43"/>
  <c r="D1894" i="43"/>
  <c r="N1893" i="43"/>
  <c r="D1893" i="43"/>
  <c r="N1892" i="43"/>
  <c r="D1892" i="43"/>
  <c r="N1891" i="43"/>
  <c r="D1891" i="43"/>
  <c r="N1890" i="43"/>
  <c r="D1890" i="43"/>
  <c r="N1889" i="43"/>
  <c r="D1889" i="43"/>
  <c r="N1888" i="43"/>
  <c r="D1888" i="43"/>
  <c r="N1887" i="43"/>
  <c r="D1887" i="43"/>
  <c r="N1886" i="43"/>
  <c r="D1886" i="43"/>
  <c r="N1885" i="43"/>
  <c r="D1885" i="43"/>
  <c r="N1884" i="43"/>
  <c r="D1884" i="43"/>
  <c r="N1883" i="43"/>
  <c r="D1883" i="43"/>
  <c r="E1866" i="43"/>
  <c r="H1866" i="43" s="1"/>
  <c r="E1865" i="43"/>
  <c r="H1865" i="43" s="1"/>
  <c r="O1846" i="43"/>
  <c r="R1846" i="43" s="1"/>
  <c r="O1845" i="43"/>
  <c r="R1845" i="43" s="1"/>
  <c r="O1844" i="43"/>
  <c r="R1844" i="43" s="1"/>
  <c r="O1843" i="43"/>
  <c r="R1843" i="43" s="1"/>
  <c r="T1843" i="43" s="1"/>
  <c r="O1840" i="43"/>
  <c r="R1840" i="43" s="1"/>
  <c r="O1838" i="43"/>
  <c r="R1838" i="43" s="1"/>
  <c r="T1838" i="43" s="1"/>
  <c r="O1837" i="43"/>
  <c r="R1837" i="43" s="1"/>
  <c r="T1837" i="43" s="1"/>
  <c r="O1834" i="43"/>
  <c r="R1834" i="43" s="1"/>
  <c r="H1833" i="43"/>
  <c r="O1832" i="43"/>
  <c r="R1832" i="43" s="1"/>
  <c r="O1831" i="43"/>
  <c r="R1831" i="43" s="1"/>
  <c r="S1831" i="43" s="1"/>
  <c r="P216" i="44" s="1"/>
  <c r="O1829" i="43"/>
  <c r="R1829" i="43" s="1"/>
  <c r="O1842" i="43"/>
  <c r="R1842" i="43" s="1"/>
  <c r="T1842" i="43" s="1"/>
  <c r="H1831" i="43"/>
  <c r="I1831" i="43" s="1"/>
  <c r="O216" i="44" s="1"/>
  <c r="E1821" i="43"/>
  <c r="H1821" i="43" s="1"/>
  <c r="E1819" i="43"/>
  <c r="H1819" i="43" s="1"/>
  <c r="E1817" i="43"/>
  <c r="H1817" i="43" s="1"/>
  <c r="R1816" i="43"/>
  <c r="T1816" i="43" s="1"/>
  <c r="R1815" i="43"/>
  <c r="T1815" i="43" s="1"/>
  <c r="E1814" i="43"/>
  <c r="H1814" i="43" s="1"/>
  <c r="R1813" i="43"/>
  <c r="T1813" i="43" s="1"/>
  <c r="R1812" i="43"/>
  <c r="T1812" i="43" s="1"/>
  <c r="E1811" i="43"/>
  <c r="H1811" i="43" s="1"/>
  <c r="E1810" i="43"/>
  <c r="H1810" i="43" s="1"/>
  <c r="J1810" i="43" s="1"/>
  <c r="R1809" i="43"/>
  <c r="T1809" i="43" s="1"/>
  <c r="R1808" i="43"/>
  <c r="T1808" i="43" s="1"/>
  <c r="R1807" i="43"/>
  <c r="T1807" i="43" s="1"/>
  <c r="R1806" i="43"/>
  <c r="E1804" i="43"/>
  <c r="H1804" i="43" s="1"/>
  <c r="R1795" i="43"/>
  <c r="T1795" i="43" s="1"/>
  <c r="O1795" i="43"/>
  <c r="R1792" i="43"/>
  <c r="O1792" i="43"/>
  <c r="O1785" i="43"/>
  <c r="R1782" i="43"/>
  <c r="T1782" i="43" s="1"/>
  <c r="O1782" i="43"/>
  <c r="O1755" i="43"/>
  <c r="R1755" i="43" s="1"/>
  <c r="N1722" i="43"/>
  <c r="D1722" i="43"/>
  <c r="N1721" i="43"/>
  <c r="D1721" i="43"/>
  <c r="N1720" i="43"/>
  <c r="D1720" i="43"/>
  <c r="N1719" i="43"/>
  <c r="D1719" i="43"/>
  <c r="N1718" i="43"/>
  <c r="D1718" i="43"/>
  <c r="E1718" i="43" s="1"/>
  <c r="H1718" i="43" s="1"/>
  <c r="N1717" i="43"/>
  <c r="D1717" i="43"/>
  <c r="N1716" i="43"/>
  <c r="D1716" i="43"/>
  <c r="N1715" i="43"/>
  <c r="D1715" i="43"/>
  <c r="N1714" i="43"/>
  <c r="D1714" i="43"/>
  <c r="N1713" i="43"/>
  <c r="D1713" i="43"/>
  <c r="N1712" i="43"/>
  <c r="D1712" i="43"/>
  <c r="N1711" i="43"/>
  <c r="D1711" i="43"/>
  <c r="N1710" i="43"/>
  <c r="D1710" i="43"/>
  <c r="N1709" i="43"/>
  <c r="D1709" i="43"/>
  <c r="N1708" i="43"/>
  <c r="D1708" i="43"/>
  <c r="N1707" i="43"/>
  <c r="D1707" i="43"/>
  <c r="N1706" i="43"/>
  <c r="D1706" i="43"/>
  <c r="N1705" i="43"/>
  <c r="D1705" i="43"/>
  <c r="N1704" i="43"/>
  <c r="D1704" i="43"/>
  <c r="N1703" i="43"/>
  <c r="D1703" i="43"/>
  <c r="N1697" i="43"/>
  <c r="E1697" i="43"/>
  <c r="H1697" i="43" s="1"/>
  <c r="D1697" i="43"/>
  <c r="N1696" i="43"/>
  <c r="D1696" i="43"/>
  <c r="N1695" i="43"/>
  <c r="D1695" i="43"/>
  <c r="N1694" i="43"/>
  <c r="D1694" i="43"/>
  <c r="N1693" i="43"/>
  <c r="E1693" i="43"/>
  <c r="H1693" i="43" s="1"/>
  <c r="J1693" i="43" s="1"/>
  <c r="D1693" i="43"/>
  <c r="N1692" i="43"/>
  <c r="D1692" i="43"/>
  <c r="N1691" i="43"/>
  <c r="D1691" i="43"/>
  <c r="N1690" i="43"/>
  <c r="D1690" i="43"/>
  <c r="N1689" i="43"/>
  <c r="D1689" i="43"/>
  <c r="E1689" i="43" s="1"/>
  <c r="H1689" i="43" s="1"/>
  <c r="N1688" i="43"/>
  <c r="D1688" i="43"/>
  <c r="N1687" i="43"/>
  <c r="E1687" i="43"/>
  <c r="H1687" i="43" s="1"/>
  <c r="D1687" i="43"/>
  <c r="N1686" i="43"/>
  <c r="D1686" i="43"/>
  <c r="N1685" i="43"/>
  <c r="D1685" i="43"/>
  <c r="N1684" i="43"/>
  <c r="D1684" i="43"/>
  <c r="N1683" i="43"/>
  <c r="D1683" i="43"/>
  <c r="E1683" i="43" s="1"/>
  <c r="H1683" i="43" s="1"/>
  <c r="N1682" i="43"/>
  <c r="D1682" i="43"/>
  <c r="N1681" i="43"/>
  <c r="D1681" i="43"/>
  <c r="N1680" i="43"/>
  <c r="D1680" i="43"/>
  <c r="N1679" i="43"/>
  <c r="D1679" i="43"/>
  <c r="N1678" i="43"/>
  <c r="D1678" i="43"/>
  <c r="E1664" i="43"/>
  <c r="H1664" i="43" s="1"/>
  <c r="J1664" i="43" s="1"/>
  <c r="E1663" i="43"/>
  <c r="H1663" i="43" s="1"/>
  <c r="E1661" i="43"/>
  <c r="H1661" i="43" s="1"/>
  <c r="E1658" i="43"/>
  <c r="H1658" i="43" s="1"/>
  <c r="E1657" i="43"/>
  <c r="H1657" i="43" s="1"/>
  <c r="E1656" i="43"/>
  <c r="H1656" i="43" s="1"/>
  <c r="E1654" i="43"/>
  <c r="H1654" i="43" s="1"/>
  <c r="E1653" i="43"/>
  <c r="H1653" i="43" s="1"/>
  <c r="E1652" i="43"/>
  <c r="H1652" i="43" s="1"/>
  <c r="E1649" i="43"/>
  <c r="H1649" i="43" s="1"/>
  <c r="O1642" i="43"/>
  <c r="R1642" i="43" s="1"/>
  <c r="O1641" i="43"/>
  <c r="R1641" i="43" s="1"/>
  <c r="S1641" i="43" s="1"/>
  <c r="P205" i="44" s="1"/>
  <c r="O1638" i="43"/>
  <c r="R1638" i="43" s="1"/>
  <c r="O1633" i="43"/>
  <c r="R1633" i="43" s="1"/>
  <c r="O1629" i="43"/>
  <c r="R1629" i="43" s="1"/>
  <c r="O1628" i="43"/>
  <c r="R1628" i="43" s="1"/>
  <c r="O1626" i="43"/>
  <c r="R1626" i="43" s="1"/>
  <c r="S1626" i="43" s="1"/>
  <c r="P190" i="44" s="1"/>
  <c r="O1637" i="43"/>
  <c r="R1637" i="43" s="1"/>
  <c r="R1617" i="43"/>
  <c r="S1617" i="43" s="1"/>
  <c r="E1615" i="43"/>
  <c r="H1615" i="43" s="1"/>
  <c r="R1614" i="43"/>
  <c r="T1614" i="43" s="1"/>
  <c r="E1614" i="43"/>
  <c r="H1614" i="43" s="1"/>
  <c r="E1612" i="43"/>
  <c r="H1612" i="43" s="1"/>
  <c r="E1611" i="43"/>
  <c r="H1611" i="43" s="1"/>
  <c r="R1610" i="43"/>
  <c r="S1610" i="43" s="1"/>
  <c r="N199" i="44" s="1"/>
  <c r="R1609" i="43"/>
  <c r="T1609" i="43" s="1"/>
  <c r="E1609" i="43"/>
  <c r="H1609" i="43" s="1"/>
  <c r="E1608" i="43"/>
  <c r="H1608" i="43" s="1"/>
  <c r="R1607" i="43"/>
  <c r="R1606" i="43"/>
  <c r="E1605" i="43"/>
  <c r="H1605" i="43" s="1"/>
  <c r="R1604" i="43"/>
  <c r="T1604" i="43" s="1"/>
  <c r="R1603" i="43"/>
  <c r="T1603" i="43" s="1"/>
  <c r="E1601" i="43"/>
  <c r="H1601" i="43" s="1"/>
  <c r="R1600" i="43"/>
  <c r="R1599" i="43"/>
  <c r="T1599" i="43" s="1"/>
  <c r="E1599" i="43"/>
  <c r="H1599" i="43" s="1"/>
  <c r="R1601" i="43"/>
  <c r="R1590" i="43"/>
  <c r="O1590" i="43"/>
  <c r="T1589" i="43"/>
  <c r="S1589" i="43"/>
  <c r="L203" i="44" s="1"/>
  <c r="R1589" i="43"/>
  <c r="O1587" i="43"/>
  <c r="R1584" i="43"/>
  <c r="S1584" i="43" s="1"/>
  <c r="L198" i="44" s="1"/>
  <c r="R1583" i="43"/>
  <c r="O1582" i="43"/>
  <c r="O1580" i="43"/>
  <c r="O1579" i="43"/>
  <c r="R1578" i="43"/>
  <c r="O1578" i="43"/>
  <c r="R1575" i="43"/>
  <c r="T1575" i="43" s="1"/>
  <c r="O1575" i="43"/>
  <c r="R1574" i="43"/>
  <c r="T1574" i="43" s="1"/>
  <c r="O1574" i="43"/>
  <c r="O1585" i="43"/>
  <c r="O1567" i="43"/>
  <c r="R1567" i="43" s="1"/>
  <c r="T1567" i="43" s="1"/>
  <c r="O1566" i="43"/>
  <c r="R1566" i="43" s="1"/>
  <c r="O1563" i="43"/>
  <c r="R1563" i="43" s="1"/>
  <c r="S1563" i="43" s="1"/>
  <c r="J202" i="44" s="1"/>
  <c r="O1562" i="43"/>
  <c r="R1562" i="43" s="1"/>
  <c r="O1561" i="43"/>
  <c r="R1561" i="43" s="1"/>
  <c r="O1557" i="43"/>
  <c r="R1557" i="43" s="1"/>
  <c r="O1556" i="43"/>
  <c r="R1556" i="43" s="1"/>
  <c r="O1555" i="43"/>
  <c r="R1555" i="43" s="1"/>
  <c r="O1553" i="43"/>
  <c r="R1553" i="43" s="1"/>
  <c r="O1552" i="43"/>
  <c r="R1552" i="43" s="1"/>
  <c r="O1551" i="43"/>
  <c r="R1551" i="43" s="1"/>
  <c r="O1550" i="43"/>
  <c r="R1550" i="43" s="1"/>
  <c r="O1564" i="43"/>
  <c r="R1564" i="43" s="1"/>
  <c r="T1564" i="43" s="1"/>
  <c r="N1517" i="43"/>
  <c r="O1517" i="43" s="1"/>
  <c r="R1517" i="43" s="1"/>
  <c r="D1517" i="43"/>
  <c r="N1516" i="43"/>
  <c r="D1516" i="43"/>
  <c r="N1515" i="43"/>
  <c r="D1515" i="43"/>
  <c r="N1514" i="43"/>
  <c r="D1514" i="43"/>
  <c r="N1513" i="43"/>
  <c r="D1513" i="43"/>
  <c r="N1512" i="43"/>
  <c r="O1512" i="43" s="1"/>
  <c r="R1512" i="43" s="1"/>
  <c r="T1512" i="43" s="1"/>
  <c r="D1512" i="43"/>
  <c r="N1511" i="43"/>
  <c r="D1511" i="43"/>
  <c r="N1510" i="43"/>
  <c r="D1510" i="43"/>
  <c r="N1509" i="43"/>
  <c r="D1509" i="43"/>
  <c r="N1508" i="43"/>
  <c r="D1508" i="43"/>
  <c r="N1507" i="43"/>
  <c r="D1507" i="43"/>
  <c r="N1506" i="43"/>
  <c r="D1506" i="43"/>
  <c r="N1505" i="43"/>
  <c r="D1505" i="43"/>
  <c r="N1504" i="43"/>
  <c r="D1504" i="43"/>
  <c r="N1503" i="43"/>
  <c r="D1503" i="43"/>
  <c r="N1502" i="43"/>
  <c r="D1502" i="43"/>
  <c r="N1501" i="43"/>
  <c r="O1501" i="43" s="1"/>
  <c r="R1501" i="43" s="1"/>
  <c r="D1501" i="43"/>
  <c r="N1500" i="43"/>
  <c r="D1500" i="43"/>
  <c r="N1499" i="43"/>
  <c r="D1499" i="43"/>
  <c r="N1498" i="43"/>
  <c r="D1498" i="43"/>
  <c r="N1492" i="43"/>
  <c r="D1492" i="43"/>
  <c r="N1491" i="43"/>
  <c r="D1491" i="43"/>
  <c r="E1491" i="43" s="1"/>
  <c r="H1491" i="43" s="1"/>
  <c r="N1490" i="43"/>
  <c r="D1490" i="43"/>
  <c r="N1489" i="43"/>
  <c r="D1489" i="43"/>
  <c r="E1489" i="43" s="1"/>
  <c r="H1489" i="43" s="1"/>
  <c r="N1488" i="43"/>
  <c r="H1488" i="43"/>
  <c r="J1488" i="43" s="1"/>
  <c r="E1488" i="43"/>
  <c r="D1488" i="43"/>
  <c r="N1487" i="43"/>
  <c r="D1487" i="43"/>
  <c r="E1487" i="43" s="1"/>
  <c r="H1487" i="43" s="1"/>
  <c r="N1486" i="43"/>
  <c r="D1486" i="43"/>
  <c r="E1486" i="43" s="1"/>
  <c r="H1486" i="43" s="1"/>
  <c r="N1485" i="43"/>
  <c r="D1485" i="43"/>
  <c r="N1484" i="43"/>
  <c r="D1484" i="43"/>
  <c r="N1483" i="43"/>
  <c r="D1483" i="43"/>
  <c r="E1483" i="43" s="1"/>
  <c r="H1483" i="43" s="1"/>
  <c r="N1482" i="43"/>
  <c r="D1482" i="43"/>
  <c r="E1482" i="43" s="1"/>
  <c r="H1482" i="43" s="1"/>
  <c r="N1481" i="43"/>
  <c r="D1481" i="43"/>
  <c r="E1481" i="43" s="1"/>
  <c r="H1481" i="43" s="1"/>
  <c r="N1480" i="43"/>
  <c r="D1480" i="43"/>
  <c r="N1479" i="43"/>
  <c r="E1479" i="43"/>
  <c r="H1479" i="43" s="1"/>
  <c r="D1479" i="43"/>
  <c r="N1478" i="43"/>
  <c r="D1478" i="43"/>
  <c r="E1478" i="43" s="1"/>
  <c r="H1478" i="43" s="1"/>
  <c r="N1477" i="43"/>
  <c r="D1477" i="43"/>
  <c r="E1477" i="43" s="1"/>
  <c r="H1477" i="43" s="1"/>
  <c r="N1476" i="43"/>
  <c r="D1476" i="43"/>
  <c r="E1476" i="43" s="1"/>
  <c r="H1476" i="43" s="1"/>
  <c r="N1475" i="43"/>
  <c r="D1475" i="43"/>
  <c r="N1474" i="43"/>
  <c r="D1474" i="43"/>
  <c r="N1473" i="43"/>
  <c r="D1473" i="43"/>
  <c r="E1485" i="43"/>
  <c r="H1485" i="43" s="1"/>
  <c r="E1459" i="43"/>
  <c r="H1459" i="43" s="1"/>
  <c r="E1458" i="43"/>
  <c r="H1458" i="43" s="1"/>
  <c r="I1458" i="43" s="1"/>
  <c r="Q176" i="44" s="1"/>
  <c r="E1457" i="43"/>
  <c r="H1457" i="43" s="1"/>
  <c r="E1456" i="43"/>
  <c r="H1456" i="43" s="1"/>
  <c r="J1456" i="43" s="1"/>
  <c r="E1455" i="43"/>
  <c r="H1455" i="43" s="1"/>
  <c r="J1455" i="43" s="1"/>
  <c r="E1454" i="43"/>
  <c r="H1454" i="43" s="1"/>
  <c r="E1450" i="43"/>
  <c r="H1450" i="43" s="1"/>
  <c r="I1450" i="43" s="1"/>
  <c r="Q168" i="44" s="1"/>
  <c r="E1449" i="43"/>
  <c r="H1449" i="43" s="1"/>
  <c r="J1449" i="43" s="1"/>
  <c r="E1445" i="43"/>
  <c r="H1445" i="43" s="1"/>
  <c r="J1445" i="43" s="1"/>
  <c r="O1435" i="43"/>
  <c r="R1435" i="43" s="1"/>
  <c r="O1433" i="43"/>
  <c r="R1433" i="43" s="1"/>
  <c r="H1433" i="43"/>
  <c r="J1433" i="43" s="1"/>
  <c r="H1432" i="43"/>
  <c r="O1431" i="43"/>
  <c r="R1431" i="43" s="1"/>
  <c r="H1429" i="43"/>
  <c r="J1429" i="43" s="1"/>
  <c r="O1427" i="43"/>
  <c r="R1427" i="43" s="1"/>
  <c r="O1426" i="43"/>
  <c r="R1426" i="43" s="1"/>
  <c r="S1426" i="43" s="1"/>
  <c r="P169" i="44" s="1"/>
  <c r="O1423" i="43"/>
  <c r="R1423" i="43" s="1"/>
  <c r="H1423" i="43"/>
  <c r="J1423" i="43" s="1"/>
  <c r="O1420" i="43"/>
  <c r="R1420" i="43" s="1"/>
  <c r="H1420" i="43"/>
  <c r="I1420" i="43" s="1"/>
  <c r="O163" i="44" s="1"/>
  <c r="R1412" i="43"/>
  <c r="T1412" i="43" s="1"/>
  <c r="R1411" i="43"/>
  <c r="R1409" i="43"/>
  <c r="T1409" i="43" s="1"/>
  <c r="R1408" i="43"/>
  <c r="R1407" i="43"/>
  <c r="R1405" i="43"/>
  <c r="T1405" i="43" s="1"/>
  <c r="R1404" i="43"/>
  <c r="T1404" i="43" s="1"/>
  <c r="R1402" i="43"/>
  <c r="T1402" i="43" s="1"/>
  <c r="R1399" i="43"/>
  <c r="T1399" i="43" s="1"/>
  <c r="R1398" i="43"/>
  <c r="T1398" i="43" s="1"/>
  <c r="R1397" i="43"/>
  <c r="E1396" i="43"/>
  <c r="H1396" i="43" s="1"/>
  <c r="R1395" i="43"/>
  <c r="R1394" i="43"/>
  <c r="T1394" i="43" s="1"/>
  <c r="O1387" i="43"/>
  <c r="R1385" i="43"/>
  <c r="S1385" i="43" s="1"/>
  <c r="R1384" i="43"/>
  <c r="T1384" i="43" s="1"/>
  <c r="O1384" i="43"/>
  <c r="R1383" i="43"/>
  <c r="T1383" i="43" s="1"/>
  <c r="O1383" i="43"/>
  <c r="R1380" i="43"/>
  <c r="T1380" i="43" s="1"/>
  <c r="O1380" i="43"/>
  <c r="R1379" i="43"/>
  <c r="T1379" i="43" s="1"/>
  <c r="O1379" i="43"/>
  <c r="O1378" i="43"/>
  <c r="O1377" i="43"/>
  <c r="R1375" i="43"/>
  <c r="S1375" i="43" s="1"/>
  <c r="L168" i="44" s="1"/>
  <c r="O1375" i="43"/>
  <c r="R1374" i="43"/>
  <c r="T1374" i="43" s="1"/>
  <c r="O1374" i="43"/>
  <c r="R1373" i="43"/>
  <c r="T1373" i="43" s="1"/>
  <c r="O1373" i="43"/>
  <c r="O1372" i="43"/>
  <c r="O1370" i="43"/>
  <c r="R1369" i="43"/>
  <c r="S1369" i="43" s="1"/>
  <c r="O1369" i="43"/>
  <c r="O1362" i="43"/>
  <c r="R1362" i="43" s="1"/>
  <c r="O1361" i="43"/>
  <c r="R1361" i="43" s="1"/>
  <c r="O1357" i="43"/>
  <c r="R1357" i="43" s="1"/>
  <c r="O1356" i="43"/>
  <c r="R1356" i="43" s="1"/>
  <c r="O1355" i="43"/>
  <c r="R1355" i="43" s="1"/>
  <c r="O1353" i="43"/>
  <c r="R1353" i="43" s="1"/>
  <c r="O1346" i="43"/>
  <c r="R1346" i="43" s="1"/>
  <c r="O1345" i="43"/>
  <c r="R1345" i="43" s="1"/>
  <c r="O1359" i="43"/>
  <c r="R1359" i="43" s="1"/>
  <c r="T1359" i="43" s="1"/>
  <c r="N1312" i="43"/>
  <c r="O1312" i="43" s="1"/>
  <c r="R1312" i="43" s="1"/>
  <c r="D1312" i="43"/>
  <c r="N1311" i="43"/>
  <c r="O1311" i="43" s="1"/>
  <c r="R1311" i="43" s="1"/>
  <c r="D1311" i="43"/>
  <c r="N1310" i="43"/>
  <c r="O1310" i="43" s="1"/>
  <c r="R1310" i="43" s="1"/>
  <c r="D1310" i="43"/>
  <c r="N1309" i="43"/>
  <c r="D1309" i="43"/>
  <c r="N1308" i="43"/>
  <c r="O1308" i="43" s="1"/>
  <c r="R1308" i="43" s="1"/>
  <c r="S1308" i="43" s="1"/>
  <c r="F176" i="44" s="1"/>
  <c r="D1308" i="43"/>
  <c r="N1307" i="43"/>
  <c r="O1307" i="43" s="1"/>
  <c r="R1307" i="43" s="1"/>
  <c r="D1307" i="43"/>
  <c r="N1306" i="43"/>
  <c r="O1306" i="43" s="1"/>
  <c r="R1306" i="43" s="1"/>
  <c r="T1306" i="43" s="1"/>
  <c r="D1306" i="43"/>
  <c r="N1305" i="43"/>
  <c r="D1305" i="43"/>
  <c r="N1304" i="43"/>
  <c r="O1304" i="43" s="1"/>
  <c r="R1304" i="43" s="1"/>
  <c r="D1304" i="43"/>
  <c r="N1303" i="43"/>
  <c r="O1303" i="43" s="1"/>
  <c r="R1303" i="43" s="1"/>
  <c r="D1303" i="43"/>
  <c r="N1302" i="43"/>
  <c r="O1302" i="43" s="1"/>
  <c r="R1302" i="43" s="1"/>
  <c r="D1302" i="43"/>
  <c r="N1301" i="43"/>
  <c r="O1301" i="43" s="1"/>
  <c r="R1301" i="43" s="1"/>
  <c r="D1301" i="43"/>
  <c r="N1300" i="43"/>
  <c r="O1300" i="43" s="1"/>
  <c r="R1300" i="43" s="1"/>
  <c r="D1300" i="43"/>
  <c r="N1299" i="43"/>
  <c r="O1299" i="43" s="1"/>
  <c r="R1299" i="43" s="1"/>
  <c r="D1299" i="43"/>
  <c r="N1298" i="43"/>
  <c r="O1298" i="43" s="1"/>
  <c r="R1298" i="43" s="1"/>
  <c r="D1298" i="43"/>
  <c r="O1297" i="43"/>
  <c r="R1297" i="43" s="1"/>
  <c r="T1297" i="43" s="1"/>
  <c r="N1297" i="43"/>
  <c r="D1297" i="43"/>
  <c r="N1296" i="43"/>
  <c r="D1296" i="43"/>
  <c r="O1295" i="43"/>
  <c r="R1295" i="43" s="1"/>
  <c r="N1295" i="43"/>
  <c r="D1295" i="43"/>
  <c r="N1294" i="43"/>
  <c r="O1294" i="43" s="1"/>
  <c r="R1294" i="43" s="1"/>
  <c r="D1294" i="43"/>
  <c r="N1293" i="43"/>
  <c r="D1293" i="43"/>
  <c r="N1287" i="43"/>
  <c r="D1287" i="43"/>
  <c r="E1287" i="43" s="1"/>
  <c r="H1287" i="43" s="1"/>
  <c r="J1287" i="43" s="1"/>
  <c r="N1286" i="43"/>
  <c r="D1286" i="43"/>
  <c r="N1285" i="43"/>
  <c r="D1285" i="43"/>
  <c r="N1284" i="43"/>
  <c r="D1284" i="43"/>
  <c r="N1283" i="43"/>
  <c r="D1283" i="43"/>
  <c r="E1283" i="43" s="1"/>
  <c r="H1283" i="43" s="1"/>
  <c r="N1282" i="43"/>
  <c r="D1282" i="43"/>
  <c r="E1282" i="43" s="1"/>
  <c r="H1282" i="43" s="1"/>
  <c r="N1281" i="43"/>
  <c r="D1281" i="43"/>
  <c r="E1281" i="43" s="1"/>
  <c r="H1281" i="43" s="1"/>
  <c r="N1280" i="43"/>
  <c r="D1280" i="43"/>
  <c r="E1280" i="43" s="1"/>
  <c r="H1280" i="43" s="1"/>
  <c r="N1279" i="43"/>
  <c r="D1279" i="43"/>
  <c r="N1278" i="43"/>
  <c r="D1278" i="43"/>
  <c r="E1278" i="43" s="1"/>
  <c r="H1278" i="43" s="1"/>
  <c r="N1277" i="43"/>
  <c r="D1277" i="43"/>
  <c r="N1276" i="43"/>
  <c r="D1276" i="43"/>
  <c r="E1276" i="43" s="1"/>
  <c r="H1276" i="43" s="1"/>
  <c r="N1275" i="43"/>
  <c r="D1275" i="43"/>
  <c r="N1274" i="43"/>
  <c r="D1274" i="43"/>
  <c r="E1274" i="43" s="1"/>
  <c r="H1274" i="43" s="1"/>
  <c r="N1273" i="43"/>
  <c r="D1273" i="43"/>
  <c r="E1273" i="43" s="1"/>
  <c r="H1273" i="43" s="1"/>
  <c r="N1272" i="43"/>
  <c r="D1272" i="43"/>
  <c r="E1272" i="43" s="1"/>
  <c r="H1272" i="43" s="1"/>
  <c r="N1271" i="43"/>
  <c r="E1271" i="43"/>
  <c r="H1271" i="43" s="1"/>
  <c r="J1271" i="43" s="1"/>
  <c r="D1271" i="43"/>
  <c r="N1270" i="43"/>
  <c r="D1270" i="43"/>
  <c r="N1269" i="43"/>
  <c r="D1269" i="43"/>
  <c r="E1269" i="43" s="1"/>
  <c r="H1269" i="43" s="1"/>
  <c r="N1268" i="43"/>
  <c r="D1268" i="43"/>
  <c r="E1257" i="43"/>
  <c r="H1257" i="43" s="1"/>
  <c r="E1256" i="43"/>
  <c r="H1256" i="43" s="1"/>
  <c r="E1255" i="43"/>
  <c r="H1255" i="43" s="1"/>
  <c r="I1255" i="43" s="1"/>
  <c r="Q152" i="44" s="1"/>
  <c r="E1254" i="43"/>
  <c r="H1254" i="43" s="1"/>
  <c r="J1254" i="43" s="1"/>
  <c r="E1253" i="43"/>
  <c r="H1253" i="43" s="1"/>
  <c r="E1252" i="43"/>
  <c r="H1252" i="43" s="1"/>
  <c r="E1251" i="43"/>
  <c r="H1251" i="43" s="1"/>
  <c r="E1250" i="43"/>
  <c r="H1250" i="43" s="1"/>
  <c r="I1250" i="43" s="1"/>
  <c r="Q147" i="44" s="1"/>
  <c r="E1249" i="43"/>
  <c r="H1249" i="43" s="1"/>
  <c r="E1248" i="43"/>
  <c r="H1248" i="43" s="1"/>
  <c r="J1248" i="43" s="1"/>
  <c r="E1247" i="43"/>
  <c r="H1247" i="43" s="1"/>
  <c r="E1246" i="43"/>
  <c r="H1246" i="43" s="1"/>
  <c r="E1245" i="43"/>
  <c r="H1245" i="43" s="1"/>
  <c r="I1245" i="43" s="1"/>
  <c r="Q142" i="44" s="1"/>
  <c r="E1244" i="43"/>
  <c r="H1244" i="43" s="1"/>
  <c r="J1244" i="43" s="1"/>
  <c r="E1243" i="43"/>
  <c r="H1243" i="43" s="1"/>
  <c r="E1242" i="43"/>
  <c r="H1242" i="43" s="1"/>
  <c r="E1241" i="43"/>
  <c r="H1241" i="43" s="1"/>
  <c r="J1241" i="43" s="1"/>
  <c r="E1240" i="43"/>
  <c r="H1240" i="43" s="1"/>
  <c r="I1240" i="43" s="1"/>
  <c r="Q137" i="44" s="1"/>
  <c r="E1239" i="43"/>
  <c r="H1239" i="43" s="1"/>
  <c r="O1232" i="43"/>
  <c r="R1232" i="43" s="1"/>
  <c r="H1232" i="43"/>
  <c r="J1232" i="43" s="1"/>
  <c r="O1231" i="43"/>
  <c r="R1231" i="43" s="1"/>
  <c r="O1230" i="43"/>
  <c r="R1230" i="43" s="1"/>
  <c r="R1229" i="43"/>
  <c r="T1229" i="43" s="1"/>
  <c r="O1229" i="43"/>
  <c r="O1228" i="43"/>
  <c r="R1228" i="43" s="1"/>
  <c r="O1226" i="43"/>
  <c r="R1226" i="43" s="1"/>
  <c r="O1225" i="43"/>
  <c r="R1225" i="43" s="1"/>
  <c r="H1224" i="43"/>
  <c r="O1223" i="43"/>
  <c r="R1223" i="43" s="1"/>
  <c r="S1223" i="43" s="1"/>
  <c r="P145" i="44" s="1"/>
  <c r="H1223" i="43"/>
  <c r="O1222" i="43"/>
  <c r="R1222" i="43" s="1"/>
  <c r="H1222" i="43"/>
  <c r="J1222" i="43" s="1"/>
  <c r="O1218" i="43"/>
  <c r="R1218" i="43" s="1"/>
  <c r="O1217" i="43"/>
  <c r="R1217" i="43" s="1"/>
  <c r="S1217" i="43" s="1"/>
  <c r="P139" i="44" s="1"/>
  <c r="O1216" i="43"/>
  <c r="R1216" i="43" s="1"/>
  <c r="O1215" i="43"/>
  <c r="R1215" i="43" s="1"/>
  <c r="O1214" i="43"/>
  <c r="R1214" i="43" s="1"/>
  <c r="S1214" i="43" s="1"/>
  <c r="H1214" i="43"/>
  <c r="J1214" i="43" s="1"/>
  <c r="O1227" i="43"/>
  <c r="R1227" i="43" s="1"/>
  <c r="T1227" i="43" s="1"/>
  <c r="H1221" i="43"/>
  <c r="R1207" i="43"/>
  <c r="T1207" i="43" s="1"/>
  <c r="R1206" i="43"/>
  <c r="T1206" i="43" s="1"/>
  <c r="R1203" i="43"/>
  <c r="S1203" i="43" s="1"/>
  <c r="E1202" i="43"/>
  <c r="H1202" i="43" s="1"/>
  <c r="R1201" i="43"/>
  <c r="R1200" i="43"/>
  <c r="R1199" i="43"/>
  <c r="E1199" i="43"/>
  <c r="H1199" i="43" s="1"/>
  <c r="R1198" i="43"/>
  <c r="T1197" i="43"/>
  <c r="R1197" i="43"/>
  <c r="S1197" i="43" s="1"/>
  <c r="N144" i="44" s="1"/>
  <c r="E1197" i="43"/>
  <c r="H1197" i="43" s="1"/>
  <c r="J1197" i="43" s="1"/>
  <c r="R1196" i="43"/>
  <c r="T1196" i="43" s="1"/>
  <c r="R1195" i="43"/>
  <c r="T1195" i="43" s="1"/>
  <c r="E1195" i="43"/>
  <c r="H1195" i="43" s="1"/>
  <c r="R1194" i="43"/>
  <c r="S1194" i="43" s="1"/>
  <c r="R1193" i="43"/>
  <c r="T1193" i="43" s="1"/>
  <c r="E1193" i="43"/>
  <c r="H1193" i="43" s="1"/>
  <c r="I1193" i="43" s="1"/>
  <c r="M140" i="44" s="1"/>
  <c r="R1192" i="43"/>
  <c r="T1192" i="43" s="1"/>
  <c r="T1191" i="43"/>
  <c r="S1191" i="43"/>
  <c r="N138" i="44" s="1"/>
  <c r="R1190" i="43"/>
  <c r="T1190" i="43" s="1"/>
  <c r="R1189" i="43"/>
  <c r="E1189" i="43"/>
  <c r="H1189" i="43" s="1"/>
  <c r="R1191" i="43"/>
  <c r="E1196" i="43"/>
  <c r="H1196" i="43" s="1"/>
  <c r="O1172" i="43"/>
  <c r="O1157" i="43"/>
  <c r="R1157" i="43" s="1"/>
  <c r="T1157" i="43" s="1"/>
  <c r="O1156" i="43"/>
  <c r="R1156" i="43" s="1"/>
  <c r="O1152" i="43"/>
  <c r="R1152" i="43" s="1"/>
  <c r="T1152" i="43" s="1"/>
  <c r="O1147" i="43"/>
  <c r="R1147" i="43" s="1"/>
  <c r="O1146" i="43"/>
  <c r="R1146" i="43" s="1"/>
  <c r="N1107" i="43"/>
  <c r="D1107" i="43"/>
  <c r="E1107" i="43" s="1"/>
  <c r="H1107" i="43" s="1"/>
  <c r="N1106" i="43"/>
  <c r="D1106" i="43"/>
  <c r="N1105" i="43"/>
  <c r="D1105" i="43"/>
  <c r="N1104" i="43"/>
  <c r="D1104" i="43"/>
  <c r="N1103" i="43"/>
  <c r="D1103" i="43"/>
  <c r="N1102" i="43"/>
  <c r="D1102" i="43"/>
  <c r="N1101" i="43"/>
  <c r="D1101" i="43"/>
  <c r="N1100" i="43"/>
  <c r="D1100" i="43"/>
  <c r="N1099" i="43"/>
  <c r="D1099" i="43"/>
  <c r="E1099" i="43" s="1"/>
  <c r="H1099" i="43" s="1"/>
  <c r="N1098" i="43"/>
  <c r="O1098" i="43" s="1"/>
  <c r="R1098" i="43" s="1"/>
  <c r="D1098" i="43"/>
  <c r="N1097" i="43"/>
  <c r="D1097" i="43"/>
  <c r="N1096" i="43"/>
  <c r="D1096" i="43"/>
  <c r="N1095" i="43"/>
  <c r="O1095" i="43" s="1"/>
  <c r="R1095" i="43" s="1"/>
  <c r="D1095" i="43"/>
  <c r="E1095" i="43" s="1"/>
  <c r="H1095" i="43" s="1"/>
  <c r="I1095" i="43" s="1"/>
  <c r="E142" i="44" s="1"/>
  <c r="N1094" i="43"/>
  <c r="D1094" i="43"/>
  <c r="N1093" i="43"/>
  <c r="D1093" i="43"/>
  <c r="E1093" i="43" s="1"/>
  <c r="H1093" i="43" s="1"/>
  <c r="N1092" i="43"/>
  <c r="D1092" i="43"/>
  <c r="N1091" i="43"/>
  <c r="D1091" i="43"/>
  <c r="E1091" i="43" s="1"/>
  <c r="H1091" i="43" s="1"/>
  <c r="N1090" i="43"/>
  <c r="D1090" i="43"/>
  <c r="N1089" i="43"/>
  <c r="O1089" i="43" s="1"/>
  <c r="R1089" i="43" s="1"/>
  <c r="E1089" i="43"/>
  <c r="H1089" i="43" s="1"/>
  <c r="J1089" i="43" s="1"/>
  <c r="D1089" i="43"/>
  <c r="N1088" i="43"/>
  <c r="D1088" i="43"/>
  <c r="N1082" i="43"/>
  <c r="E1082" i="43"/>
  <c r="H1082" i="43" s="1"/>
  <c r="D1082" i="43"/>
  <c r="N1081" i="43"/>
  <c r="D1081" i="43"/>
  <c r="E1081" i="43" s="1"/>
  <c r="H1081" i="43" s="1"/>
  <c r="N1080" i="43"/>
  <c r="D1080" i="43"/>
  <c r="E1080" i="43" s="1"/>
  <c r="H1080" i="43" s="1"/>
  <c r="N1079" i="43"/>
  <c r="D1079" i="43"/>
  <c r="N1078" i="43"/>
  <c r="D1078" i="43"/>
  <c r="E1078" i="43" s="1"/>
  <c r="H1078" i="43" s="1"/>
  <c r="N1077" i="43"/>
  <c r="D1077" i="43"/>
  <c r="E1077" i="43" s="1"/>
  <c r="H1077" i="43" s="1"/>
  <c r="N1076" i="43"/>
  <c r="D1076" i="43"/>
  <c r="E1076" i="43" s="1"/>
  <c r="H1076" i="43" s="1"/>
  <c r="J1076" i="43" s="1"/>
  <c r="N1075" i="43"/>
  <c r="D1075" i="43"/>
  <c r="E1075" i="43" s="1"/>
  <c r="H1075" i="43" s="1"/>
  <c r="N1074" i="43"/>
  <c r="D1074" i="43"/>
  <c r="N1073" i="43"/>
  <c r="D1073" i="43"/>
  <c r="N1072" i="43"/>
  <c r="D1072" i="43"/>
  <c r="E1072" i="43" s="1"/>
  <c r="H1072" i="43" s="1"/>
  <c r="N1071" i="43"/>
  <c r="D1071" i="43"/>
  <c r="E1071" i="43" s="1"/>
  <c r="H1071" i="43" s="1"/>
  <c r="N1070" i="43"/>
  <c r="D1070" i="43"/>
  <c r="E1070" i="43" s="1"/>
  <c r="H1070" i="43" s="1"/>
  <c r="J1070" i="43" s="1"/>
  <c r="N1069" i="43"/>
  <c r="D1069" i="43"/>
  <c r="E1069" i="43" s="1"/>
  <c r="H1069" i="43" s="1"/>
  <c r="N1068" i="43"/>
  <c r="D1068" i="43"/>
  <c r="E1068" i="43" s="1"/>
  <c r="H1068" i="43" s="1"/>
  <c r="N1067" i="43"/>
  <c r="D1067" i="43"/>
  <c r="E1067" i="43" s="1"/>
  <c r="H1067" i="43" s="1"/>
  <c r="N1066" i="43"/>
  <c r="D1066" i="43"/>
  <c r="E1066" i="43" s="1"/>
  <c r="H1066" i="43" s="1"/>
  <c r="N1065" i="43"/>
  <c r="D1065" i="43"/>
  <c r="E1065" i="43" s="1"/>
  <c r="H1065" i="43" s="1"/>
  <c r="N1064" i="43"/>
  <c r="D1064" i="43"/>
  <c r="N1063" i="43"/>
  <c r="D1063" i="43"/>
  <c r="E1052" i="43"/>
  <c r="H1052" i="43" s="1"/>
  <c r="E1050" i="43"/>
  <c r="H1050" i="43" s="1"/>
  <c r="J1050" i="43" s="1"/>
  <c r="E1049" i="43"/>
  <c r="H1049" i="43" s="1"/>
  <c r="E1047" i="43"/>
  <c r="H1047" i="43" s="1"/>
  <c r="E1045" i="43"/>
  <c r="H1045" i="43" s="1"/>
  <c r="J1045" i="43" s="1"/>
  <c r="E1042" i="43"/>
  <c r="H1042" i="43" s="1"/>
  <c r="E1040" i="43"/>
  <c r="H1040" i="43" s="1"/>
  <c r="I1040" i="43" s="1"/>
  <c r="E1039" i="43"/>
  <c r="H1039" i="43" s="1"/>
  <c r="J1039" i="43" s="1"/>
  <c r="H1038" i="43"/>
  <c r="E1038" i="43"/>
  <c r="E1034" i="43"/>
  <c r="H1034" i="43" s="1"/>
  <c r="O1027" i="43"/>
  <c r="R1027" i="43" s="1"/>
  <c r="S1027" i="43" s="1"/>
  <c r="P128" i="44" s="1"/>
  <c r="O1023" i="43"/>
  <c r="R1023" i="43" s="1"/>
  <c r="H1022" i="43"/>
  <c r="J1022" i="43" s="1"/>
  <c r="O1020" i="43"/>
  <c r="R1020" i="43" s="1"/>
  <c r="O1019" i="43"/>
  <c r="R1019" i="43" s="1"/>
  <c r="T1019" i="43" s="1"/>
  <c r="O1018" i="43"/>
  <c r="R1018" i="43" s="1"/>
  <c r="T1018" i="43" s="1"/>
  <c r="O1016" i="43"/>
  <c r="R1016" i="43" s="1"/>
  <c r="S1016" i="43" s="1"/>
  <c r="P117" i="44" s="1"/>
  <c r="O1015" i="43"/>
  <c r="R1015" i="43" s="1"/>
  <c r="O1014" i="43"/>
  <c r="R1014" i="43" s="1"/>
  <c r="S1014" i="43" s="1"/>
  <c r="P115" i="44" s="1"/>
  <c r="O1011" i="43"/>
  <c r="R1011" i="43" s="1"/>
  <c r="O1010" i="43"/>
  <c r="R1010" i="43" s="1"/>
  <c r="O1022" i="43"/>
  <c r="R1022" i="43" s="1"/>
  <c r="T1022" i="43" s="1"/>
  <c r="E1001" i="43"/>
  <c r="H1001" i="43" s="1"/>
  <c r="R1000" i="43"/>
  <c r="E1000" i="43"/>
  <c r="H1000" i="43" s="1"/>
  <c r="R997" i="43"/>
  <c r="R994" i="43"/>
  <c r="E994" i="43"/>
  <c r="H994" i="43" s="1"/>
  <c r="R993" i="43"/>
  <c r="E993" i="43"/>
  <c r="H993" i="43" s="1"/>
  <c r="I993" i="43" s="1"/>
  <c r="R991" i="43"/>
  <c r="E991" i="43"/>
  <c r="H991" i="43" s="1"/>
  <c r="R989" i="43"/>
  <c r="E987" i="43"/>
  <c r="H987" i="43" s="1"/>
  <c r="I987" i="43" s="1"/>
  <c r="M113" i="44" s="1"/>
  <c r="E986" i="43"/>
  <c r="H986" i="43" s="1"/>
  <c r="E985" i="43"/>
  <c r="H985" i="43" s="1"/>
  <c r="R984" i="43"/>
  <c r="R977" i="43"/>
  <c r="O977" i="43"/>
  <c r="R976" i="43"/>
  <c r="T976" i="43" s="1"/>
  <c r="O976" i="43"/>
  <c r="R975" i="43"/>
  <c r="S975" i="43" s="1"/>
  <c r="L126" i="44" s="1"/>
  <c r="O975" i="43"/>
  <c r="R974" i="43"/>
  <c r="S974" i="43" s="1"/>
  <c r="L125" i="44" s="1"/>
  <c r="O974" i="43"/>
  <c r="R973" i="43"/>
  <c r="T973" i="43" s="1"/>
  <c r="O973" i="43"/>
  <c r="R972" i="43"/>
  <c r="T972" i="43" s="1"/>
  <c r="O972" i="43"/>
  <c r="R971" i="43"/>
  <c r="O971" i="43"/>
  <c r="R970" i="43"/>
  <c r="O970" i="43"/>
  <c r="R969" i="43"/>
  <c r="T969" i="43" s="1"/>
  <c r="O969" i="43"/>
  <c r="R968" i="43"/>
  <c r="T968" i="43" s="1"/>
  <c r="O968" i="43"/>
  <c r="R967" i="43"/>
  <c r="O967" i="43"/>
  <c r="R966" i="43"/>
  <c r="S966" i="43" s="1"/>
  <c r="L117" i="44" s="1"/>
  <c r="O966" i="43"/>
  <c r="R965" i="43"/>
  <c r="S965" i="43" s="1"/>
  <c r="L116" i="44" s="1"/>
  <c r="O965" i="43"/>
  <c r="R964" i="43"/>
  <c r="S964" i="43" s="1"/>
  <c r="O964" i="43"/>
  <c r="R963" i="43"/>
  <c r="T963" i="43" s="1"/>
  <c r="O963" i="43"/>
  <c r="R962" i="43"/>
  <c r="T962" i="43" s="1"/>
  <c r="O962" i="43"/>
  <c r="R961" i="43"/>
  <c r="S961" i="43" s="1"/>
  <c r="O961" i="43"/>
  <c r="R960" i="43"/>
  <c r="O960" i="43"/>
  <c r="R959" i="43"/>
  <c r="O959" i="43"/>
  <c r="O952" i="43"/>
  <c r="R952" i="43" s="1"/>
  <c r="S952" i="43" s="1"/>
  <c r="J128" i="44" s="1"/>
  <c r="O950" i="43"/>
  <c r="R950" i="43" s="1"/>
  <c r="O946" i="43"/>
  <c r="R946" i="43" s="1"/>
  <c r="O945" i="43"/>
  <c r="R945" i="43" s="1"/>
  <c r="O943" i="43"/>
  <c r="R943" i="43" s="1"/>
  <c r="O942" i="43"/>
  <c r="R942" i="43" s="1"/>
  <c r="O940" i="43"/>
  <c r="R940" i="43" s="1"/>
  <c r="O936" i="43"/>
  <c r="R936" i="43" s="1"/>
  <c r="N902" i="43"/>
  <c r="O902" i="43" s="1"/>
  <c r="R902" i="43" s="1"/>
  <c r="D902" i="43"/>
  <c r="N901" i="43"/>
  <c r="O901" i="43" s="1"/>
  <c r="R901" i="43" s="1"/>
  <c r="S901" i="43" s="1"/>
  <c r="D901" i="43"/>
  <c r="N900" i="43"/>
  <c r="D900" i="43"/>
  <c r="O899" i="43"/>
  <c r="R899" i="43" s="1"/>
  <c r="S899" i="43" s="1"/>
  <c r="F125" i="44" s="1"/>
  <c r="N899" i="43"/>
  <c r="D899" i="43"/>
  <c r="N898" i="43"/>
  <c r="O898" i="43" s="1"/>
  <c r="R898" i="43" s="1"/>
  <c r="D898" i="43"/>
  <c r="N897" i="43"/>
  <c r="D897" i="43"/>
  <c r="N896" i="43"/>
  <c r="O896" i="43" s="1"/>
  <c r="R896" i="43" s="1"/>
  <c r="T896" i="43" s="1"/>
  <c r="D896" i="43"/>
  <c r="N895" i="43"/>
  <c r="D895" i="43"/>
  <c r="N894" i="43"/>
  <c r="O894" i="43" s="1"/>
  <c r="R894" i="43" s="1"/>
  <c r="S894" i="43" s="1"/>
  <c r="F120" i="44" s="1"/>
  <c r="D894" i="43"/>
  <c r="N893" i="43"/>
  <c r="D893" i="43"/>
  <c r="N892" i="43"/>
  <c r="D892" i="43"/>
  <c r="N891" i="43"/>
  <c r="D891" i="43"/>
  <c r="N890" i="43"/>
  <c r="O890" i="43" s="1"/>
  <c r="R890" i="43" s="1"/>
  <c r="D890" i="43"/>
  <c r="N889" i="43"/>
  <c r="O889" i="43" s="1"/>
  <c r="R889" i="43" s="1"/>
  <c r="D889" i="43"/>
  <c r="N888" i="43"/>
  <c r="D888" i="43"/>
  <c r="O887" i="43"/>
  <c r="R887" i="43" s="1"/>
  <c r="N887" i="43"/>
  <c r="D887" i="43"/>
  <c r="N886" i="43"/>
  <c r="D886" i="43"/>
  <c r="N885" i="43"/>
  <c r="D885" i="43"/>
  <c r="N884" i="43"/>
  <c r="O884" i="43" s="1"/>
  <c r="R884" i="43" s="1"/>
  <c r="D884" i="43"/>
  <c r="N883" i="43"/>
  <c r="D883" i="43"/>
  <c r="N877" i="43"/>
  <c r="D877" i="43"/>
  <c r="N876" i="43"/>
  <c r="D876" i="43"/>
  <c r="N875" i="43"/>
  <c r="D875" i="43"/>
  <c r="N874" i="43"/>
  <c r="D874" i="43"/>
  <c r="N873" i="43"/>
  <c r="D873" i="43"/>
  <c r="N872" i="43"/>
  <c r="D872" i="43"/>
  <c r="N871" i="43"/>
  <c r="D871" i="43"/>
  <c r="E871" i="43" s="1"/>
  <c r="H871" i="43" s="1"/>
  <c r="N870" i="43"/>
  <c r="D870" i="43"/>
  <c r="N869" i="43"/>
  <c r="D869" i="43"/>
  <c r="N868" i="43"/>
  <c r="D868" i="43"/>
  <c r="N867" i="43"/>
  <c r="D867" i="43"/>
  <c r="N866" i="43"/>
  <c r="D866" i="43"/>
  <c r="E866" i="43" s="1"/>
  <c r="H866" i="43" s="1"/>
  <c r="N865" i="43"/>
  <c r="D865" i="43"/>
  <c r="N864" i="43"/>
  <c r="D864" i="43"/>
  <c r="N863" i="43"/>
  <c r="D863" i="43"/>
  <c r="N862" i="43"/>
  <c r="D862" i="43"/>
  <c r="N861" i="43"/>
  <c r="D861" i="43"/>
  <c r="N860" i="43"/>
  <c r="D860" i="43"/>
  <c r="N859" i="43"/>
  <c r="D859" i="43"/>
  <c r="N858" i="43"/>
  <c r="D858" i="43"/>
  <c r="E845" i="43"/>
  <c r="H845" i="43" s="1"/>
  <c r="E844" i="43"/>
  <c r="H844" i="43" s="1"/>
  <c r="E840" i="43"/>
  <c r="H840" i="43" s="1"/>
  <c r="J840" i="43" s="1"/>
  <c r="E837" i="43"/>
  <c r="H837" i="43" s="1"/>
  <c r="E834" i="43"/>
  <c r="H834" i="43" s="1"/>
  <c r="E833" i="43"/>
  <c r="H833" i="43" s="1"/>
  <c r="E832" i="43"/>
  <c r="H832" i="43" s="1"/>
  <c r="E830" i="43"/>
  <c r="H830" i="43" s="1"/>
  <c r="O821" i="43"/>
  <c r="R821" i="43" s="1"/>
  <c r="O819" i="43"/>
  <c r="R819" i="43" s="1"/>
  <c r="T819" i="43" s="1"/>
  <c r="H819" i="43"/>
  <c r="H817" i="43"/>
  <c r="J817" i="43" s="1"/>
  <c r="O816" i="43"/>
  <c r="R816" i="43" s="1"/>
  <c r="O814" i="43"/>
  <c r="R814" i="43" s="1"/>
  <c r="O813" i="43"/>
  <c r="R813" i="43" s="1"/>
  <c r="H813" i="43"/>
  <c r="I813" i="43" s="1"/>
  <c r="O93" i="44" s="1"/>
  <c r="O812" i="43"/>
  <c r="R812" i="43" s="1"/>
  <c r="T812" i="43" s="1"/>
  <c r="O810" i="43"/>
  <c r="R810" i="43" s="1"/>
  <c r="T810" i="43" s="1"/>
  <c r="O809" i="43"/>
  <c r="R809" i="43" s="1"/>
  <c r="H808" i="43"/>
  <c r="I808" i="43" s="1"/>
  <c r="O88" i="44" s="1"/>
  <c r="H807" i="43"/>
  <c r="I807" i="43" s="1"/>
  <c r="O87" i="44" s="1"/>
  <c r="O804" i="43"/>
  <c r="R804" i="43" s="1"/>
  <c r="T804" i="43" s="1"/>
  <c r="H812" i="43"/>
  <c r="I812" i="43" s="1"/>
  <c r="O92" i="44" s="1"/>
  <c r="R797" i="43"/>
  <c r="R796" i="43"/>
  <c r="T796" i="43" s="1"/>
  <c r="R795" i="43"/>
  <c r="R793" i="43"/>
  <c r="S793" i="43" s="1"/>
  <c r="N98" i="44" s="1"/>
  <c r="R792" i="43"/>
  <c r="T792" i="43" s="1"/>
  <c r="R786" i="43"/>
  <c r="T786" i="43" s="1"/>
  <c r="R785" i="43"/>
  <c r="T785" i="43" s="1"/>
  <c r="R784" i="43"/>
  <c r="R783" i="43"/>
  <c r="S783" i="43" s="1"/>
  <c r="N88" i="44" s="1"/>
  <c r="R780" i="43"/>
  <c r="R779" i="43"/>
  <c r="T779" i="43" s="1"/>
  <c r="R789" i="43"/>
  <c r="R772" i="43"/>
  <c r="O772" i="43"/>
  <c r="R767" i="43"/>
  <c r="T767" i="43" s="1"/>
  <c r="O767" i="43"/>
  <c r="R766" i="43"/>
  <c r="T766" i="43" s="1"/>
  <c r="R763" i="43"/>
  <c r="R754" i="43"/>
  <c r="T754" i="43" s="1"/>
  <c r="O746" i="43"/>
  <c r="R746" i="43" s="1"/>
  <c r="O745" i="43"/>
  <c r="R745" i="43" s="1"/>
  <c r="O743" i="43"/>
  <c r="R743" i="43" s="1"/>
  <c r="O742" i="43"/>
  <c r="R742" i="43" s="1"/>
  <c r="T742" i="43" s="1"/>
  <c r="O740" i="43"/>
  <c r="R740" i="43" s="1"/>
  <c r="S740" i="43" s="1"/>
  <c r="J95" i="44" s="1"/>
  <c r="O739" i="43"/>
  <c r="R739" i="43" s="1"/>
  <c r="O737" i="43"/>
  <c r="R737" i="43" s="1"/>
  <c r="O736" i="43"/>
  <c r="R736" i="43" s="1"/>
  <c r="O731" i="43"/>
  <c r="R731" i="43" s="1"/>
  <c r="O730" i="43"/>
  <c r="R730" i="43" s="1"/>
  <c r="O729" i="43"/>
  <c r="R729" i="43" s="1"/>
  <c r="N697" i="43"/>
  <c r="D697" i="43"/>
  <c r="N696" i="43"/>
  <c r="D696" i="43"/>
  <c r="N695" i="43"/>
  <c r="D695" i="43"/>
  <c r="N694" i="43"/>
  <c r="D694" i="43"/>
  <c r="N693" i="43"/>
  <c r="D693" i="43"/>
  <c r="N692" i="43"/>
  <c r="D692" i="43"/>
  <c r="N691" i="43"/>
  <c r="D691" i="43"/>
  <c r="N690" i="43"/>
  <c r="D690" i="43"/>
  <c r="N689" i="43"/>
  <c r="D689" i="43"/>
  <c r="N688" i="43"/>
  <c r="D688" i="43"/>
  <c r="N687" i="43"/>
  <c r="D687" i="43"/>
  <c r="N686" i="43"/>
  <c r="D686" i="43"/>
  <c r="N685" i="43"/>
  <c r="D685" i="43"/>
  <c r="N684" i="43"/>
  <c r="D684" i="43"/>
  <c r="N683" i="43"/>
  <c r="D683" i="43"/>
  <c r="N682" i="43"/>
  <c r="D682" i="43"/>
  <c r="N681" i="43"/>
  <c r="D681" i="43"/>
  <c r="N680" i="43"/>
  <c r="D680" i="43"/>
  <c r="N679" i="43"/>
  <c r="D679" i="43"/>
  <c r="N678" i="43"/>
  <c r="D678" i="43"/>
  <c r="N672" i="43"/>
  <c r="D672" i="43"/>
  <c r="N671" i="43"/>
  <c r="D671" i="43"/>
  <c r="N670" i="43"/>
  <c r="D670" i="43"/>
  <c r="N669" i="43"/>
  <c r="D669" i="43"/>
  <c r="N668" i="43"/>
  <c r="D668" i="43"/>
  <c r="N667" i="43"/>
  <c r="D667" i="43"/>
  <c r="N666" i="43"/>
  <c r="D666" i="43"/>
  <c r="N665" i="43"/>
  <c r="D665" i="43"/>
  <c r="N664" i="43"/>
  <c r="D664" i="43"/>
  <c r="N663" i="43"/>
  <c r="D663" i="43"/>
  <c r="N662" i="43"/>
  <c r="D662" i="43"/>
  <c r="N661" i="43"/>
  <c r="D661" i="43"/>
  <c r="N660" i="43"/>
  <c r="D660" i="43"/>
  <c r="N659" i="43"/>
  <c r="D659" i="43"/>
  <c r="N658" i="43"/>
  <c r="D658" i="43"/>
  <c r="N657" i="43"/>
  <c r="D657" i="43"/>
  <c r="N656" i="43"/>
  <c r="D656" i="43"/>
  <c r="N655" i="43"/>
  <c r="D655" i="43"/>
  <c r="N654" i="43"/>
  <c r="D654" i="43"/>
  <c r="N653" i="43"/>
  <c r="D653" i="43"/>
  <c r="E641" i="43"/>
  <c r="H641" i="43" s="1"/>
  <c r="E640" i="43"/>
  <c r="H640" i="43" s="1"/>
  <c r="E638" i="43"/>
  <c r="H638" i="43" s="1"/>
  <c r="J638" i="43" s="1"/>
  <c r="E637" i="43"/>
  <c r="H637" i="43" s="1"/>
  <c r="I637" i="43" s="1"/>
  <c r="Q71" i="44" s="1"/>
  <c r="E636" i="43"/>
  <c r="H636" i="43" s="1"/>
  <c r="E635" i="43"/>
  <c r="H635" i="43" s="1"/>
  <c r="E633" i="43"/>
  <c r="H633" i="43" s="1"/>
  <c r="E632" i="43"/>
  <c r="H632" i="43" s="1"/>
  <c r="I632" i="43" s="1"/>
  <c r="E631" i="43"/>
  <c r="H631" i="43" s="1"/>
  <c r="J631" i="43" s="1"/>
  <c r="E630" i="43"/>
  <c r="H630" i="43" s="1"/>
  <c r="E629" i="43"/>
  <c r="H629" i="43" s="1"/>
  <c r="E628" i="43"/>
  <c r="H628" i="43" s="1"/>
  <c r="E627" i="43"/>
  <c r="H627" i="43" s="1"/>
  <c r="I627" i="43" s="1"/>
  <c r="Q61" i="44" s="1"/>
  <c r="E626" i="43"/>
  <c r="H626" i="43" s="1"/>
  <c r="E625" i="43"/>
  <c r="H625" i="43" s="1"/>
  <c r="E639" i="43"/>
  <c r="H639" i="43" s="1"/>
  <c r="J639" i="43" s="1"/>
  <c r="H615" i="43"/>
  <c r="O612" i="43"/>
  <c r="R612" i="43" s="1"/>
  <c r="H610" i="43"/>
  <c r="H608" i="43"/>
  <c r="H607" i="43"/>
  <c r="O606" i="43"/>
  <c r="R606" i="43" s="1"/>
  <c r="T606" i="43" s="1"/>
  <c r="O602" i="43"/>
  <c r="R602" i="43" s="1"/>
  <c r="H602" i="43"/>
  <c r="O601" i="43"/>
  <c r="R601" i="43" s="1"/>
  <c r="S601" i="43" s="1"/>
  <c r="P60" i="44" s="1"/>
  <c r="H600" i="43"/>
  <c r="H604" i="43"/>
  <c r="R590" i="43"/>
  <c r="R589" i="43"/>
  <c r="T589" i="43" s="1"/>
  <c r="R585" i="43"/>
  <c r="R584" i="43"/>
  <c r="T584" i="43" s="1"/>
  <c r="R582" i="43"/>
  <c r="T582" i="43" s="1"/>
  <c r="E582" i="43"/>
  <c r="H582" i="43" s="1"/>
  <c r="J582" i="43" s="1"/>
  <c r="R580" i="43"/>
  <c r="T580" i="43" s="1"/>
  <c r="E578" i="43"/>
  <c r="H578" i="43" s="1"/>
  <c r="I578" i="43" s="1"/>
  <c r="M62" i="44" s="1"/>
  <c r="E577" i="43"/>
  <c r="H577" i="43" s="1"/>
  <c r="R576" i="43"/>
  <c r="S576" i="43" s="1"/>
  <c r="N60" i="44" s="1"/>
  <c r="R575" i="43"/>
  <c r="R574" i="43"/>
  <c r="S574" i="43" s="1"/>
  <c r="N573" i="43"/>
  <c r="N573" i="43" a="1"/>
  <c r="R567" i="43"/>
  <c r="O565" i="43"/>
  <c r="R561" i="43"/>
  <c r="S561" i="43" s="1"/>
  <c r="L70" i="44" s="1"/>
  <c r="O561" i="43"/>
  <c r="R560" i="43"/>
  <c r="T560" i="43" s="1"/>
  <c r="O558" i="43"/>
  <c r="R557" i="43"/>
  <c r="S557" i="43" s="1"/>
  <c r="L66" i="44" s="1"/>
  <c r="O557" i="43"/>
  <c r="R556" i="43"/>
  <c r="T556" i="43" s="1"/>
  <c r="O556" i="43"/>
  <c r="O555" i="43"/>
  <c r="R553" i="43"/>
  <c r="T553" i="43" s="1"/>
  <c r="O550" i="43"/>
  <c r="R549" i="43"/>
  <c r="T549" i="43" s="1"/>
  <c r="O542" i="43"/>
  <c r="R542" i="43" s="1"/>
  <c r="O541" i="43"/>
  <c r="R541" i="43" s="1"/>
  <c r="O539" i="43"/>
  <c r="R539" i="43" s="1"/>
  <c r="T539" i="43" s="1"/>
  <c r="O538" i="43"/>
  <c r="R538" i="43" s="1"/>
  <c r="O537" i="43"/>
  <c r="R537" i="43" s="1"/>
  <c r="S537" i="43" s="1"/>
  <c r="J71" i="44" s="1"/>
  <c r="O535" i="43"/>
  <c r="R535" i="43" s="1"/>
  <c r="O534" i="43"/>
  <c r="R534" i="43" s="1"/>
  <c r="S534" i="43" s="1"/>
  <c r="O532" i="43"/>
  <c r="R532" i="43" s="1"/>
  <c r="O531" i="43"/>
  <c r="R531" i="43" s="1"/>
  <c r="O528" i="43"/>
  <c r="R528" i="43" s="1"/>
  <c r="O527" i="43"/>
  <c r="R527" i="43" s="1"/>
  <c r="O525" i="43"/>
  <c r="R525" i="43" s="1"/>
  <c r="O524" i="43"/>
  <c r="R524" i="43" s="1"/>
  <c r="N492" i="43"/>
  <c r="D492" i="43"/>
  <c r="N491" i="43"/>
  <c r="D491" i="43"/>
  <c r="N490" i="43"/>
  <c r="D490" i="43"/>
  <c r="N489" i="43"/>
  <c r="D489" i="43"/>
  <c r="N488" i="43"/>
  <c r="E488" i="43"/>
  <c r="H488" i="43" s="1"/>
  <c r="D488" i="43"/>
  <c r="N487" i="43"/>
  <c r="D487" i="43"/>
  <c r="N486" i="43"/>
  <c r="D486" i="43"/>
  <c r="N485" i="43"/>
  <c r="D485" i="43"/>
  <c r="N484" i="43"/>
  <c r="D484" i="43"/>
  <c r="N483" i="43"/>
  <c r="D483" i="43"/>
  <c r="N482" i="43"/>
  <c r="E482" i="43"/>
  <c r="H482" i="43" s="1"/>
  <c r="D482" i="43"/>
  <c r="N481" i="43"/>
  <c r="D481" i="43"/>
  <c r="N480" i="43"/>
  <c r="D480" i="43"/>
  <c r="N479" i="43"/>
  <c r="D479" i="43"/>
  <c r="N478" i="43"/>
  <c r="D478" i="43"/>
  <c r="N477" i="43"/>
  <c r="D477" i="43"/>
  <c r="N476" i="43"/>
  <c r="D476" i="43"/>
  <c r="N475" i="43"/>
  <c r="D475" i="43"/>
  <c r="N474" i="43"/>
  <c r="D474" i="43"/>
  <c r="N473" i="43"/>
  <c r="D473" i="43"/>
  <c r="N467" i="43"/>
  <c r="D467" i="43"/>
  <c r="N466" i="43"/>
  <c r="D466" i="43"/>
  <c r="N465" i="43"/>
  <c r="D465" i="43"/>
  <c r="N464" i="43"/>
  <c r="D464" i="43"/>
  <c r="N463" i="43"/>
  <c r="D463" i="43"/>
  <c r="N462" i="43"/>
  <c r="D462" i="43"/>
  <c r="N461" i="43"/>
  <c r="D461" i="43"/>
  <c r="N460" i="43"/>
  <c r="D460" i="43"/>
  <c r="N459" i="43"/>
  <c r="D459" i="43"/>
  <c r="N458" i="43"/>
  <c r="D458" i="43"/>
  <c r="N457" i="43"/>
  <c r="D457" i="43"/>
  <c r="N456" i="43"/>
  <c r="D456" i="43"/>
  <c r="N455" i="43"/>
  <c r="D455" i="43"/>
  <c r="N454" i="43"/>
  <c r="D454" i="43"/>
  <c r="N453" i="43"/>
  <c r="D453" i="43"/>
  <c r="N452" i="43"/>
  <c r="D452" i="43"/>
  <c r="N451" i="43"/>
  <c r="D451" i="43"/>
  <c r="N450" i="43"/>
  <c r="D450" i="43"/>
  <c r="N449" i="43"/>
  <c r="D449" i="43"/>
  <c r="N448" i="43"/>
  <c r="D448" i="43"/>
  <c r="E436" i="43"/>
  <c r="H436" i="43" s="1"/>
  <c r="E435" i="43"/>
  <c r="H435" i="43" s="1"/>
  <c r="I434" i="43"/>
  <c r="Q47" i="44" s="1"/>
  <c r="E434" i="43"/>
  <c r="H434" i="43" s="1"/>
  <c r="J434" i="43" s="1"/>
  <c r="E433" i="43"/>
  <c r="H433" i="43" s="1"/>
  <c r="I433" i="43" s="1"/>
  <c r="Q46" i="44" s="1"/>
  <c r="E432" i="43"/>
  <c r="H432" i="43" s="1"/>
  <c r="I432" i="43" s="1"/>
  <c r="E431" i="43"/>
  <c r="H431" i="43" s="1"/>
  <c r="E430" i="43"/>
  <c r="H430" i="43" s="1"/>
  <c r="E429" i="43"/>
  <c r="H429" i="43" s="1"/>
  <c r="E428" i="43"/>
  <c r="H428" i="43" s="1"/>
  <c r="E427" i="43"/>
  <c r="H427" i="43" s="1"/>
  <c r="E426" i="43"/>
  <c r="H426" i="43" s="1"/>
  <c r="E425" i="43"/>
  <c r="H425" i="43" s="1"/>
  <c r="E424" i="43"/>
  <c r="H424" i="43" s="1"/>
  <c r="J424" i="43" s="1"/>
  <c r="E423" i="43"/>
  <c r="H423" i="43" s="1"/>
  <c r="E422" i="43"/>
  <c r="H422" i="43" s="1"/>
  <c r="I422" i="43" s="1"/>
  <c r="E421" i="43"/>
  <c r="H421" i="43" s="1"/>
  <c r="J421" i="43" s="1"/>
  <c r="E420" i="43"/>
  <c r="H420" i="43" s="1"/>
  <c r="E419" i="43"/>
  <c r="H419" i="43" s="1"/>
  <c r="E437" i="43"/>
  <c r="H437" i="43" s="1"/>
  <c r="I437" i="43" s="1"/>
  <c r="H412" i="43"/>
  <c r="J412" i="43" s="1"/>
  <c r="O409" i="43"/>
  <c r="R409" i="43" s="1"/>
  <c r="O407" i="43"/>
  <c r="R407" i="43" s="1"/>
  <c r="H402" i="43"/>
  <c r="J402" i="43" s="1"/>
  <c r="O399" i="43"/>
  <c r="R399" i="43" s="1"/>
  <c r="H394" i="43"/>
  <c r="R381" i="43"/>
  <c r="S381" i="43" s="1"/>
  <c r="R380" i="43"/>
  <c r="T380" i="43" s="1"/>
  <c r="R378" i="43"/>
  <c r="T378" i="43" s="1"/>
  <c r="R376" i="43"/>
  <c r="T376" i="43" s="1"/>
  <c r="R375" i="43"/>
  <c r="R369" i="43"/>
  <c r="S369" i="43" s="1"/>
  <c r="N32" i="44" s="1"/>
  <c r="R370" i="43"/>
  <c r="T370" i="43" s="1"/>
  <c r="R362" i="43"/>
  <c r="O362" i="43"/>
  <c r="R359" i="43"/>
  <c r="O359" i="43"/>
  <c r="R357" i="43"/>
  <c r="T357" i="43" s="1"/>
  <c r="O357" i="43"/>
  <c r="R353" i="43"/>
  <c r="T353" i="43" s="1"/>
  <c r="O353" i="43"/>
  <c r="R350" i="43"/>
  <c r="T350" i="43" s="1"/>
  <c r="R348" i="43"/>
  <c r="O348" i="43"/>
  <c r="R344" i="43"/>
  <c r="S344" i="43" s="1"/>
  <c r="O347" i="43"/>
  <c r="O337" i="43"/>
  <c r="R337" i="43" s="1"/>
  <c r="S337" i="43" s="1"/>
  <c r="J50" i="44" s="1"/>
  <c r="O336" i="43"/>
  <c r="R336" i="43" s="1"/>
  <c r="O335" i="43"/>
  <c r="R335" i="43" s="1"/>
  <c r="O331" i="43"/>
  <c r="R331" i="43" s="1"/>
  <c r="O327" i="43"/>
  <c r="R327" i="43" s="1"/>
  <c r="T327" i="43" s="1"/>
  <c r="O326" i="43"/>
  <c r="R326" i="43" s="1"/>
  <c r="O325" i="43"/>
  <c r="R325" i="43" s="1"/>
  <c r="O324" i="43"/>
  <c r="R324" i="43" s="1"/>
  <c r="T324" i="43" s="1"/>
  <c r="O322" i="43"/>
  <c r="R322" i="43" s="1"/>
  <c r="T322" i="43" s="1"/>
  <c r="O321" i="43"/>
  <c r="R321" i="43" s="1"/>
  <c r="T321" i="43" s="1"/>
  <c r="O320" i="43"/>
  <c r="R320" i="43" s="1"/>
  <c r="O319" i="43"/>
  <c r="R319" i="43" s="1"/>
  <c r="S319" i="43" s="1"/>
  <c r="J32" i="44" s="1"/>
  <c r="N287" i="43"/>
  <c r="D287" i="43"/>
  <c r="N286" i="43"/>
  <c r="D286" i="43"/>
  <c r="N285" i="43"/>
  <c r="D285" i="43"/>
  <c r="N284" i="43"/>
  <c r="D284" i="43"/>
  <c r="N283" i="43"/>
  <c r="D283" i="43"/>
  <c r="N282" i="43"/>
  <c r="D282" i="43"/>
  <c r="N281" i="43"/>
  <c r="D281" i="43"/>
  <c r="N280" i="43"/>
  <c r="D280" i="43"/>
  <c r="N279" i="43"/>
  <c r="D279" i="43"/>
  <c r="N278" i="43"/>
  <c r="D278" i="43"/>
  <c r="N277" i="43"/>
  <c r="D277" i="43"/>
  <c r="N276" i="43"/>
  <c r="D276" i="43"/>
  <c r="N275" i="43"/>
  <c r="D275" i="43"/>
  <c r="N274" i="43"/>
  <c r="D274" i="43"/>
  <c r="N273" i="43"/>
  <c r="D273" i="43"/>
  <c r="N272" i="43"/>
  <c r="D272" i="43"/>
  <c r="N271" i="43"/>
  <c r="D271" i="43"/>
  <c r="N270" i="43"/>
  <c r="D270" i="43"/>
  <c r="N269" i="43"/>
  <c r="D269" i="43"/>
  <c r="N268" i="43"/>
  <c r="D268" i="43"/>
  <c r="N262" i="43"/>
  <c r="D262" i="43"/>
  <c r="N261" i="43"/>
  <c r="D261" i="43"/>
  <c r="N260" i="43"/>
  <c r="D260" i="43"/>
  <c r="N259" i="43"/>
  <c r="D259" i="43"/>
  <c r="N258" i="43"/>
  <c r="D258" i="43"/>
  <c r="N257" i="43"/>
  <c r="D257" i="43"/>
  <c r="N256" i="43"/>
  <c r="D256" i="43"/>
  <c r="N255" i="43"/>
  <c r="D255" i="43"/>
  <c r="N254" i="43"/>
  <c r="D254" i="43"/>
  <c r="N253" i="43"/>
  <c r="D253" i="43"/>
  <c r="N252" i="43"/>
  <c r="D252" i="43"/>
  <c r="N251" i="43"/>
  <c r="D251" i="43"/>
  <c r="N250" i="43"/>
  <c r="D250" i="43"/>
  <c r="N249" i="43"/>
  <c r="D249" i="43"/>
  <c r="N248" i="43"/>
  <c r="D248" i="43"/>
  <c r="N247" i="43"/>
  <c r="D247" i="43"/>
  <c r="N246" i="43"/>
  <c r="D246" i="43"/>
  <c r="N245" i="43"/>
  <c r="D245" i="43"/>
  <c r="N244" i="43"/>
  <c r="D244" i="43"/>
  <c r="N243" i="43"/>
  <c r="D243" i="43"/>
  <c r="E232" i="43"/>
  <c r="H232" i="43" s="1"/>
  <c r="E224" i="43"/>
  <c r="H224" i="43" s="1"/>
  <c r="E221" i="43"/>
  <c r="H221" i="43" s="1"/>
  <c r="E216" i="43"/>
  <c r="H216" i="43" s="1"/>
  <c r="O204" i="43"/>
  <c r="R204" i="43" s="1"/>
  <c r="T204" i="43" s="1"/>
  <c r="H204" i="43"/>
  <c r="H202" i="43"/>
  <c r="O201" i="43"/>
  <c r="R201" i="43" s="1"/>
  <c r="T201" i="43" s="1"/>
  <c r="O200" i="43"/>
  <c r="R200" i="43" s="1"/>
  <c r="H200" i="43"/>
  <c r="I200" i="43" s="1"/>
  <c r="H192" i="43"/>
  <c r="R181" i="43"/>
  <c r="R179" i="43"/>
  <c r="S179" i="43" s="1"/>
  <c r="N21" i="44" s="1"/>
  <c r="R177" i="43"/>
  <c r="R175" i="43"/>
  <c r="T175" i="43" s="1"/>
  <c r="R174" i="43"/>
  <c r="S174" i="43" s="1"/>
  <c r="R172" i="43"/>
  <c r="R169" i="43"/>
  <c r="S169" i="43" s="1"/>
  <c r="R168" i="43"/>
  <c r="T168" i="43" s="1"/>
  <c r="R166" i="43"/>
  <c r="T166" i="43" s="1"/>
  <c r="R176" i="43"/>
  <c r="S176" i="43" s="1"/>
  <c r="N18" i="44" s="1"/>
  <c r="R150" i="43"/>
  <c r="O150" i="43"/>
  <c r="O129" i="43"/>
  <c r="R129" i="43" s="1"/>
  <c r="O125" i="43"/>
  <c r="R125" i="43" s="1"/>
  <c r="O120" i="43"/>
  <c r="R120" i="43" s="1"/>
  <c r="O119" i="43"/>
  <c r="R119" i="43" s="1"/>
  <c r="O116" i="43"/>
  <c r="R116" i="43" s="1"/>
  <c r="T116" i="43" s="1"/>
  <c r="O126" i="43"/>
  <c r="R126" i="43" s="1"/>
  <c r="S126" i="43" s="1"/>
  <c r="J18" i="44" s="1"/>
  <c r="N82" i="43"/>
  <c r="D82" i="43"/>
  <c r="N81" i="43"/>
  <c r="D81" i="43"/>
  <c r="N80" i="43"/>
  <c r="D80" i="43"/>
  <c r="N79" i="43"/>
  <c r="D79" i="43"/>
  <c r="N78" i="43"/>
  <c r="D78" i="43"/>
  <c r="N77" i="43"/>
  <c r="D77" i="43"/>
  <c r="N76" i="43"/>
  <c r="D76" i="43"/>
  <c r="N75" i="43"/>
  <c r="D75" i="43"/>
  <c r="N74" i="43"/>
  <c r="D74" i="43"/>
  <c r="N73" i="43"/>
  <c r="D73" i="43"/>
  <c r="N72" i="43"/>
  <c r="D72" i="43"/>
  <c r="N71" i="43"/>
  <c r="D71" i="43"/>
  <c r="N70" i="43"/>
  <c r="D70" i="43"/>
  <c r="N69" i="43"/>
  <c r="D69" i="43"/>
  <c r="N68" i="43"/>
  <c r="D68" i="43"/>
  <c r="N67" i="43"/>
  <c r="D67" i="43"/>
  <c r="N66" i="43"/>
  <c r="D66" i="43"/>
  <c r="N65" i="43"/>
  <c r="D65" i="43"/>
  <c r="N64" i="43"/>
  <c r="D64" i="43"/>
  <c r="N63" i="43"/>
  <c r="D63" i="43"/>
  <c r="N57" i="43"/>
  <c r="D57" i="43"/>
  <c r="N56" i="43"/>
  <c r="D56" i="43"/>
  <c r="N55" i="43"/>
  <c r="D55" i="43"/>
  <c r="N54" i="43"/>
  <c r="D54" i="43"/>
  <c r="N53" i="43"/>
  <c r="D53" i="43"/>
  <c r="N52" i="43"/>
  <c r="D52" i="43"/>
  <c r="N51" i="43"/>
  <c r="D51" i="43"/>
  <c r="N50" i="43"/>
  <c r="D50" i="43"/>
  <c r="N49" i="43"/>
  <c r="D49" i="43"/>
  <c r="N48" i="43"/>
  <c r="D48" i="43"/>
  <c r="N47" i="43"/>
  <c r="D47" i="43"/>
  <c r="N46" i="43"/>
  <c r="D46" i="43"/>
  <c r="N45" i="43"/>
  <c r="D45" i="43"/>
  <c r="N44" i="43"/>
  <c r="D44" i="43"/>
  <c r="N43" i="43"/>
  <c r="D43" i="43"/>
  <c r="N42" i="43"/>
  <c r="D42" i="43"/>
  <c r="N41" i="43"/>
  <c r="D41" i="43"/>
  <c r="N40" i="43"/>
  <c r="D40" i="43"/>
  <c r="N39" i="43"/>
  <c r="D39" i="43"/>
  <c r="N38" i="43"/>
  <c r="D38" i="43"/>
  <c r="AV38" i="40"/>
  <c r="AV36" i="40"/>
  <c r="AV39" i="40" s="1"/>
  <c r="O71" i="39"/>
  <c r="N63" i="39"/>
  <c r="L66" i="39"/>
  <c r="L68" i="39"/>
  <c r="J37" i="39"/>
  <c r="Q16" i="39"/>
  <c r="Q23" i="39"/>
  <c r="J11" i="39"/>
  <c r="M778" i="38" a="1"/>
  <c r="M678" i="38" a="1"/>
  <c r="M678" i="38" s="1"/>
  <c r="C623" i="38" a="1"/>
  <c r="E635" i="38" s="1"/>
  <c r="H635" i="38" s="1"/>
  <c r="M598" i="38" a="1"/>
  <c r="C598" i="38" a="1"/>
  <c r="M573" i="38" a="1"/>
  <c r="C573" i="38" a="1"/>
  <c r="C573" i="38" s="1"/>
  <c r="E573" i="38" s="1"/>
  <c r="H573" i="38" s="1"/>
  <c r="M548" i="38" a="1"/>
  <c r="M523" i="38" a="1"/>
  <c r="M523" i="38" s="1"/>
  <c r="M343" i="38" a="1"/>
  <c r="R345" i="38" s="1"/>
  <c r="S345" i="38" s="1"/>
  <c r="L33" i="39" s="1"/>
  <c r="M318" i="38" a="1"/>
  <c r="C268" i="38" a="1"/>
  <c r="C268" i="38" s="1"/>
  <c r="C243" i="38" a="1"/>
  <c r="C243" i="38" s="1"/>
  <c r="C213" i="38" a="1"/>
  <c r="E218" i="38" s="1"/>
  <c r="H218" i="38" s="1"/>
  <c r="I218" i="38" s="1"/>
  <c r="Q10" i="39" s="1"/>
  <c r="M188" i="38" a="1"/>
  <c r="O206" i="38" s="1"/>
  <c r="R206" i="38" s="1"/>
  <c r="C188" i="38" a="1"/>
  <c r="M163" i="38" a="1"/>
  <c r="M138" i="38" a="1"/>
  <c r="M113" i="38" a="1"/>
  <c r="M113" i="38" s="1"/>
  <c r="M88" i="38" a="1"/>
  <c r="M63" i="38" a="1"/>
  <c r="C63" i="38" a="1"/>
  <c r="C63" i="38" s="1"/>
  <c r="AC370" i="38"/>
  <c r="AC369" i="38"/>
  <c r="AC368" i="38"/>
  <c r="AC367" i="38"/>
  <c r="AC366" i="38"/>
  <c r="N697" i="38"/>
  <c r="N696" i="38"/>
  <c r="N695" i="38"/>
  <c r="N694" i="38"/>
  <c r="N693" i="38"/>
  <c r="N692" i="38"/>
  <c r="N691" i="38"/>
  <c r="N690" i="38"/>
  <c r="N689" i="38"/>
  <c r="N688" i="38"/>
  <c r="N687" i="38"/>
  <c r="N686" i="38"/>
  <c r="N685" i="38"/>
  <c r="N684" i="38"/>
  <c r="N683" i="38"/>
  <c r="N682" i="38"/>
  <c r="N681" i="38"/>
  <c r="N680" i="38"/>
  <c r="N679" i="38"/>
  <c r="N678" i="38"/>
  <c r="D672" i="38"/>
  <c r="D671" i="38"/>
  <c r="D670" i="38"/>
  <c r="D669" i="38"/>
  <c r="D668" i="38"/>
  <c r="D667" i="38"/>
  <c r="D666" i="38"/>
  <c r="D665" i="38"/>
  <c r="D664" i="38"/>
  <c r="D663" i="38"/>
  <c r="D662" i="38"/>
  <c r="D661" i="38"/>
  <c r="D660" i="38"/>
  <c r="D659" i="38"/>
  <c r="D658" i="38"/>
  <c r="D657" i="38"/>
  <c r="D656" i="38"/>
  <c r="D655" i="38"/>
  <c r="D654" i="38"/>
  <c r="D653" i="38"/>
  <c r="H615" i="38"/>
  <c r="J615" i="38" s="1"/>
  <c r="O614" i="38"/>
  <c r="R614" i="38" s="1"/>
  <c r="T614" i="38" s="1"/>
  <c r="H614" i="38"/>
  <c r="I614" i="38" s="1"/>
  <c r="O73" i="39" s="1"/>
  <c r="H613" i="38"/>
  <c r="H612" i="38"/>
  <c r="I612" i="38" s="1"/>
  <c r="H611" i="38"/>
  <c r="J611" i="38" s="1"/>
  <c r="H610" i="38"/>
  <c r="J610" i="38" s="1"/>
  <c r="H604" i="38"/>
  <c r="J604" i="38" s="1"/>
  <c r="H599" i="38"/>
  <c r="I599" i="38" s="1"/>
  <c r="O58" i="39" s="1"/>
  <c r="R592" i="38"/>
  <c r="S592" i="38" s="1"/>
  <c r="N76" i="39" s="1"/>
  <c r="E592" i="38"/>
  <c r="H592" i="38" s="1"/>
  <c r="R591" i="38"/>
  <c r="T591" i="38" s="1"/>
  <c r="E591" i="38"/>
  <c r="H591" i="38" s="1"/>
  <c r="I591" i="38" s="1"/>
  <c r="M75" i="39" s="1"/>
  <c r="R590" i="38"/>
  <c r="E586" i="38"/>
  <c r="H586" i="38" s="1"/>
  <c r="J586" i="38" s="1"/>
  <c r="E585" i="38"/>
  <c r="H585" i="38" s="1"/>
  <c r="R583" i="38"/>
  <c r="E583" i="38"/>
  <c r="H583" i="38" s="1"/>
  <c r="R582" i="38"/>
  <c r="E582" i="38"/>
  <c r="H582" i="38" s="1"/>
  <c r="I582" i="38" s="1"/>
  <c r="M66" i="39" s="1"/>
  <c r="E580" i="38"/>
  <c r="H580" i="38" s="1"/>
  <c r="J580" i="38" s="1"/>
  <c r="R579" i="38"/>
  <c r="S579" i="38" s="1"/>
  <c r="E579" i="38"/>
  <c r="H579" i="38" s="1"/>
  <c r="E577" i="38"/>
  <c r="H577" i="38" s="1"/>
  <c r="E576" i="38"/>
  <c r="H576" i="38" s="1"/>
  <c r="I576" i="38" s="1"/>
  <c r="M60" i="39" s="1"/>
  <c r="E575" i="38"/>
  <c r="H575" i="38" s="1"/>
  <c r="E574" i="38"/>
  <c r="H574" i="38" s="1"/>
  <c r="N573" i="38" a="1"/>
  <c r="N573" i="38" s="1"/>
  <c r="R580" i="38"/>
  <c r="T580" i="38" s="1"/>
  <c r="R567" i="38"/>
  <c r="R566" i="38"/>
  <c r="T566" i="38" s="1"/>
  <c r="R565" i="38"/>
  <c r="O565" i="38"/>
  <c r="O564" i="38"/>
  <c r="R563" i="38"/>
  <c r="T563" i="38" s="1"/>
  <c r="O563" i="38"/>
  <c r="R562" i="38"/>
  <c r="S562" i="38" s="1"/>
  <c r="L71" i="39" s="1"/>
  <c r="O562" i="38"/>
  <c r="O561" i="38"/>
  <c r="R559" i="38"/>
  <c r="S559" i="38" s="1"/>
  <c r="R557" i="38"/>
  <c r="S557" i="38" s="1"/>
  <c r="O557" i="38"/>
  <c r="R554" i="38"/>
  <c r="O554" i="38"/>
  <c r="O553" i="38"/>
  <c r="O552" i="38"/>
  <c r="R551" i="38"/>
  <c r="O551" i="38"/>
  <c r="R549" i="38"/>
  <c r="O549" i="38"/>
  <c r="O540" i="38"/>
  <c r="R540" i="38" s="1"/>
  <c r="O536" i="38"/>
  <c r="R536" i="38" s="1"/>
  <c r="O531" i="38"/>
  <c r="R531" i="38" s="1"/>
  <c r="O530" i="38"/>
  <c r="R530" i="38" s="1"/>
  <c r="O529" i="38"/>
  <c r="R529" i="38" s="1"/>
  <c r="O526" i="38"/>
  <c r="R526" i="38" s="1"/>
  <c r="O524" i="38"/>
  <c r="R524" i="38" s="1"/>
  <c r="O534" i="38"/>
  <c r="R534" i="38" s="1"/>
  <c r="N492" i="38"/>
  <c r="D492" i="38"/>
  <c r="N491" i="38"/>
  <c r="D491" i="38"/>
  <c r="N490" i="38"/>
  <c r="D490" i="38"/>
  <c r="N489" i="38"/>
  <c r="D489" i="38"/>
  <c r="N488" i="38"/>
  <c r="D488" i="38"/>
  <c r="N487" i="38"/>
  <c r="D487" i="38"/>
  <c r="N486" i="38"/>
  <c r="D486" i="38"/>
  <c r="N485" i="38"/>
  <c r="D485" i="38"/>
  <c r="N484" i="38"/>
  <c r="D484" i="38"/>
  <c r="N483" i="38"/>
  <c r="D483" i="38"/>
  <c r="N482" i="38"/>
  <c r="D482" i="38"/>
  <c r="N481" i="38"/>
  <c r="D481" i="38"/>
  <c r="N480" i="38"/>
  <c r="D480" i="38"/>
  <c r="N479" i="38"/>
  <c r="D479" i="38"/>
  <c r="N478" i="38"/>
  <c r="D478" i="38"/>
  <c r="N477" i="38"/>
  <c r="D477" i="38"/>
  <c r="N476" i="38"/>
  <c r="D476" i="38"/>
  <c r="N475" i="38"/>
  <c r="D475" i="38"/>
  <c r="N474" i="38"/>
  <c r="D474" i="38"/>
  <c r="N473" i="38"/>
  <c r="D473" i="38"/>
  <c r="R359" i="38"/>
  <c r="T359" i="38" s="1"/>
  <c r="O359" i="38"/>
  <c r="O353" i="38"/>
  <c r="R352" i="38"/>
  <c r="T352" i="38" s="1"/>
  <c r="O335" i="38"/>
  <c r="R335" i="38" s="1"/>
  <c r="O334" i="38"/>
  <c r="R334" i="38" s="1"/>
  <c r="S334" i="38" s="1"/>
  <c r="J47" i="39" s="1"/>
  <c r="O333" i="38"/>
  <c r="R333" i="38" s="1"/>
  <c r="S333" i="38" s="1"/>
  <c r="J46" i="39" s="1"/>
  <c r="O331" i="38"/>
  <c r="R331" i="38" s="1"/>
  <c r="T331" i="38" s="1"/>
  <c r="O329" i="38"/>
  <c r="R329" i="38" s="1"/>
  <c r="O328" i="38"/>
  <c r="R328" i="38" s="1"/>
  <c r="O325" i="38"/>
  <c r="R325" i="38" s="1"/>
  <c r="O324" i="38"/>
  <c r="R324" i="38" s="1"/>
  <c r="S324" i="38" s="1"/>
  <c r="D287" i="38"/>
  <c r="D286" i="38"/>
  <c r="E286" i="38" s="1"/>
  <c r="H286" i="38" s="1"/>
  <c r="J286" i="38" s="1"/>
  <c r="D285" i="38"/>
  <c r="D284" i="38"/>
  <c r="E284" i="38" s="1"/>
  <c r="H284" i="38" s="1"/>
  <c r="D283" i="38"/>
  <c r="D282" i="38"/>
  <c r="E282" i="38" s="1"/>
  <c r="H282" i="38" s="1"/>
  <c r="J282" i="38" s="1"/>
  <c r="D281" i="38"/>
  <c r="D280" i="38"/>
  <c r="D279" i="38"/>
  <c r="D278" i="38"/>
  <c r="E278" i="38" s="1"/>
  <c r="H278" i="38" s="1"/>
  <c r="D277" i="38"/>
  <c r="D276" i="38"/>
  <c r="E276" i="38" s="1"/>
  <c r="H276" i="38" s="1"/>
  <c r="J276" i="38" s="1"/>
  <c r="D275" i="38"/>
  <c r="D274" i="38"/>
  <c r="E274" i="38" s="1"/>
  <c r="H274" i="38" s="1"/>
  <c r="D273" i="38"/>
  <c r="D272" i="38"/>
  <c r="D271" i="38"/>
  <c r="D270" i="38"/>
  <c r="E270" i="38" s="1"/>
  <c r="H270" i="38" s="1"/>
  <c r="D269" i="38"/>
  <c r="D268" i="38"/>
  <c r="E272" i="38"/>
  <c r="H272" i="38" s="1"/>
  <c r="J272" i="38" s="1"/>
  <c r="D262" i="38"/>
  <c r="D261" i="38"/>
  <c r="D260" i="38"/>
  <c r="D259" i="38"/>
  <c r="D258" i="38"/>
  <c r="D257" i="38"/>
  <c r="D256" i="38"/>
  <c r="D255" i="38"/>
  <c r="D254" i="38"/>
  <c r="D253" i="38"/>
  <c r="D252" i="38"/>
  <c r="D251" i="38"/>
  <c r="D250" i="38"/>
  <c r="D249" i="38"/>
  <c r="D248" i="38"/>
  <c r="D247" i="38"/>
  <c r="D246" i="38"/>
  <c r="D245" i="38"/>
  <c r="D244" i="38"/>
  <c r="D243" i="38"/>
  <c r="E232" i="38"/>
  <c r="H232" i="38" s="1"/>
  <c r="E231" i="38"/>
  <c r="H231" i="38" s="1"/>
  <c r="I231" i="38" s="1"/>
  <c r="E225" i="38"/>
  <c r="H225" i="38" s="1"/>
  <c r="E224" i="38"/>
  <c r="H224" i="38" s="1"/>
  <c r="I224" i="38" s="1"/>
  <c r="O205" i="38"/>
  <c r="R205" i="38" s="1"/>
  <c r="S205" i="38" s="1"/>
  <c r="P22" i="39" s="1"/>
  <c r="O200" i="38"/>
  <c r="R200" i="38" s="1"/>
  <c r="T200" i="38" s="1"/>
  <c r="R182" i="38"/>
  <c r="T182" i="38" s="1"/>
  <c r="R157" i="38"/>
  <c r="T157" i="38" s="1"/>
  <c r="O145" i="38"/>
  <c r="O144" i="38"/>
  <c r="R143" i="38"/>
  <c r="T143" i="38" s="1"/>
  <c r="R139" i="38"/>
  <c r="T139" i="38" s="1"/>
  <c r="O139" i="38"/>
  <c r="O132" i="38"/>
  <c r="R132" i="38" s="1"/>
  <c r="O131" i="38"/>
  <c r="R131" i="38" s="1"/>
  <c r="S131" i="38" s="1"/>
  <c r="J23" i="39" s="1"/>
  <c r="O122" i="38"/>
  <c r="R122" i="38" s="1"/>
  <c r="O121" i="38"/>
  <c r="R121" i="38" s="1"/>
  <c r="T121" i="38" s="1"/>
  <c r="O119" i="38"/>
  <c r="R119" i="38" s="1"/>
  <c r="S119" i="38" s="1"/>
  <c r="O118" i="38"/>
  <c r="R118" i="38" s="1"/>
  <c r="O114" i="38"/>
  <c r="R114" i="38" s="1"/>
  <c r="T114" i="38" s="1"/>
  <c r="O129" i="38"/>
  <c r="R129" i="38" s="1"/>
  <c r="T129" i="38" s="1"/>
  <c r="R102" i="38"/>
  <c r="S102" i="38" s="1"/>
  <c r="H19" i="39" s="1"/>
  <c r="R99" i="38"/>
  <c r="T99" i="38" s="1"/>
  <c r="O99" i="38"/>
  <c r="R96" i="38"/>
  <c r="T96" i="38" s="1"/>
  <c r="O94" i="38"/>
  <c r="O97" i="38"/>
  <c r="N82" i="38"/>
  <c r="D82" i="38"/>
  <c r="N81" i="38"/>
  <c r="D81" i="38"/>
  <c r="N80" i="38"/>
  <c r="D80" i="38"/>
  <c r="N79" i="38"/>
  <c r="D79" i="38"/>
  <c r="N78" i="38"/>
  <c r="D78" i="38"/>
  <c r="N77" i="38"/>
  <c r="D77" i="38"/>
  <c r="N76" i="38"/>
  <c r="D76" i="38"/>
  <c r="N75" i="38"/>
  <c r="D75" i="38"/>
  <c r="N74" i="38"/>
  <c r="D74" i="38"/>
  <c r="N73" i="38"/>
  <c r="D73" i="38"/>
  <c r="E73" i="38" s="1"/>
  <c r="H73" i="38" s="1"/>
  <c r="N72" i="38"/>
  <c r="D72" i="38"/>
  <c r="N71" i="38"/>
  <c r="D71" i="38"/>
  <c r="N70" i="38"/>
  <c r="D70" i="38"/>
  <c r="N69" i="38"/>
  <c r="D69" i="38"/>
  <c r="N68" i="38"/>
  <c r="D68" i="38"/>
  <c r="N67" i="38"/>
  <c r="D67" i="38"/>
  <c r="E67" i="38" s="1"/>
  <c r="H67" i="38" s="1"/>
  <c r="N66" i="38"/>
  <c r="D66" i="38"/>
  <c r="N65" i="38"/>
  <c r="D65" i="38"/>
  <c r="N64" i="38"/>
  <c r="D64" i="38"/>
  <c r="N63" i="38"/>
  <c r="D63" i="38"/>
  <c r="D57" i="38"/>
  <c r="D56" i="38"/>
  <c r="D55" i="38"/>
  <c r="D54" i="38"/>
  <c r="D53" i="38"/>
  <c r="D52" i="38"/>
  <c r="D51" i="38"/>
  <c r="D50" i="38"/>
  <c r="D49" i="38"/>
  <c r="D48" i="38"/>
  <c r="D47" i="38"/>
  <c r="D46" i="38"/>
  <c r="D45" i="38"/>
  <c r="D44" i="38"/>
  <c r="D43" i="38"/>
  <c r="D42" i="38"/>
  <c r="D41" i="38"/>
  <c r="D40" i="38"/>
  <c r="D39" i="38"/>
  <c r="D38" i="38"/>
  <c r="AV38" i="36"/>
  <c r="AV36" i="36"/>
  <c r="AV39" i="36" s="1"/>
  <c r="P127" i="35"/>
  <c r="Q90" i="35"/>
  <c r="P96" i="35"/>
  <c r="M101" i="35"/>
  <c r="P58" i="35"/>
  <c r="O66" i="35"/>
  <c r="N67" i="35"/>
  <c r="F75" i="35"/>
  <c r="P38" i="35"/>
  <c r="O33" i="35"/>
  <c r="O49" i="35"/>
  <c r="C1033" i="34" a="1"/>
  <c r="C1033" i="34" s="1"/>
  <c r="E1033" i="34" s="1"/>
  <c r="H1033" i="34" s="1"/>
  <c r="M1008" i="34" a="1"/>
  <c r="M1008" i="34" s="1"/>
  <c r="O1008" i="34" s="1"/>
  <c r="R1008" i="34" s="1"/>
  <c r="C1008" i="34" a="1"/>
  <c r="M983" i="34" a="1"/>
  <c r="C983" i="34" a="1"/>
  <c r="M958" i="34" a="1"/>
  <c r="R962" i="34" s="1"/>
  <c r="M933" i="34" a="1"/>
  <c r="O936" i="34" s="1"/>
  <c r="R936" i="34" s="1"/>
  <c r="M883" i="34" a="1"/>
  <c r="M883" i="34" s="1"/>
  <c r="C828" i="34" a="1"/>
  <c r="C828" i="34" s="1"/>
  <c r="E828" i="34" s="1"/>
  <c r="H828" i="34" s="1"/>
  <c r="M803" i="34" a="1"/>
  <c r="M803" i="34" s="1"/>
  <c r="O803" i="34" s="1"/>
  <c r="R803" i="34" s="1"/>
  <c r="C803" i="34" a="1"/>
  <c r="M778" i="34" a="1"/>
  <c r="C778" i="34" a="1"/>
  <c r="C778" i="34" s="1"/>
  <c r="E778" i="34" s="1"/>
  <c r="H778" i="34" s="1"/>
  <c r="M753" i="34" a="1"/>
  <c r="M753" i="34" s="1"/>
  <c r="M728" i="34" a="1"/>
  <c r="M728" i="34" s="1"/>
  <c r="M678" i="34" a="1"/>
  <c r="C623" i="34" a="1"/>
  <c r="M598" i="34" a="1"/>
  <c r="C598" i="34" a="1"/>
  <c r="N573" i="34" a="1"/>
  <c r="N573" i="34" s="1"/>
  <c r="C573" i="34" a="1"/>
  <c r="E580" i="34" s="1"/>
  <c r="H580" i="34" s="1"/>
  <c r="J580" i="34" s="1"/>
  <c r="M548" i="34" a="1"/>
  <c r="M548" i="34" s="1"/>
  <c r="M523" i="34" a="1"/>
  <c r="M473" i="34" a="1"/>
  <c r="M473" i="34" s="1"/>
  <c r="M393" i="34" a="1"/>
  <c r="C393" i="34" a="1"/>
  <c r="M368" i="34" a="1"/>
  <c r="M343" i="34" a="1"/>
  <c r="R359" i="34" s="1"/>
  <c r="M268" i="34" a="1"/>
  <c r="M268" i="34" s="1"/>
  <c r="C213" i="34" a="1"/>
  <c r="M188" i="34" a="1"/>
  <c r="M188" i="34" s="1"/>
  <c r="O188" i="34" s="1"/>
  <c r="R188" i="34" s="1"/>
  <c r="C188" i="34" a="1"/>
  <c r="C188" i="34" s="1"/>
  <c r="M163" i="34" a="1"/>
  <c r="C163" i="34" a="1"/>
  <c r="C163" i="34" s="1"/>
  <c r="M138" i="34" a="1"/>
  <c r="R147" i="34" s="1"/>
  <c r="E1051" i="34"/>
  <c r="H1051" i="34" s="1"/>
  <c r="J1051" i="34" s="1"/>
  <c r="E1050" i="34"/>
  <c r="H1050" i="34" s="1"/>
  <c r="J1050" i="34" s="1"/>
  <c r="E1049" i="34"/>
  <c r="H1049" i="34" s="1"/>
  <c r="E1048" i="34"/>
  <c r="H1048" i="34" s="1"/>
  <c r="E1046" i="34"/>
  <c r="H1046" i="34" s="1"/>
  <c r="E1045" i="34"/>
  <c r="H1045" i="34" s="1"/>
  <c r="J1045" i="34" s="1"/>
  <c r="E1044" i="34"/>
  <c r="H1044" i="34" s="1"/>
  <c r="E1043" i="34"/>
  <c r="H1043" i="34" s="1"/>
  <c r="E1041" i="34"/>
  <c r="H1041" i="34" s="1"/>
  <c r="J1041" i="34" s="1"/>
  <c r="E1040" i="34"/>
  <c r="H1040" i="34" s="1"/>
  <c r="J1040" i="34" s="1"/>
  <c r="E1039" i="34"/>
  <c r="H1039" i="34" s="1"/>
  <c r="E1038" i="34"/>
  <c r="H1038" i="34" s="1"/>
  <c r="E1036" i="34"/>
  <c r="H1036" i="34" s="1"/>
  <c r="E1035" i="34"/>
  <c r="H1035" i="34" s="1"/>
  <c r="J1035" i="34" s="1"/>
  <c r="E1034" i="34"/>
  <c r="H1034" i="34" s="1"/>
  <c r="I1034" i="34" s="1"/>
  <c r="Q110" i="35" s="1"/>
  <c r="O1027" i="34"/>
  <c r="R1027" i="34" s="1"/>
  <c r="O1026" i="34"/>
  <c r="R1026" i="34" s="1"/>
  <c r="S1026" i="34" s="1"/>
  <c r="O1024" i="34"/>
  <c r="R1024" i="34" s="1"/>
  <c r="H1024" i="34"/>
  <c r="J1024" i="34" s="1"/>
  <c r="O1023" i="34"/>
  <c r="R1023" i="34" s="1"/>
  <c r="H1023" i="34"/>
  <c r="R1022" i="34"/>
  <c r="S1022" i="34" s="1"/>
  <c r="P123" i="35" s="1"/>
  <c r="O1021" i="34"/>
  <c r="R1021" i="34" s="1"/>
  <c r="T1021" i="34" s="1"/>
  <c r="H1021" i="34"/>
  <c r="J1021" i="34" s="1"/>
  <c r="O1020" i="34"/>
  <c r="R1020" i="34" s="1"/>
  <c r="O1019" i="34"/>
  <c r="R1019" i="34" s="1"/>
  <c r="O1017" i="34"/>
  <c r="R1017" i="34" s="1"/>
  <c r="O1015" i="34"/>
  <c r="R1015" i="34" s="1"/>
  <c r="O1014" i="34"/>
  <c r="R1014" i="34" s="1"/>
  <c r="H1014" i="34"/>
  <c r="I1014" i="34" s="1"/>
  <c r="O115" i="35" s="1"/>
  <c r="O1011" i="34"/>
  <c r="R1011" i="34" s="1"/>
  <c r="S1011" i="34" s="1"/>
  <c r="P112" i="35" s="1"/>
  <c r="H1011" i="34"/>
  <c r="O1010" i="34"/>
  <c r="R1010" i="34" s="1"/>
  <c r="O1009" i="34"/>
  <c r="R1009" i="34" s="1"/>
  <c r="T1009" i="34" s="1"/>
  <c r="H1009" i="34"/>
  <c r="I1009" i="34" s="1"/>
  <c r="O110" i="35" s="1"/>
  <c r="O1022" i="34"/>
  <c r="E1001" i="34"/>
  <c r="H1001" i="34" s="1"/>
  <c r="R998" i="34"/>
  <c r="T998" i="34" s="1"/>
  <c r="E996" i="34"/>
  <c r="H996" i="34" s="1"/>
  <c r="J996" i="34" s="1"/>
  <c r="R994" i="34"/>
  <c r="T994" i="34" s="1"/>
  <c r="E994" i="34"/>
  <c r="H994" i="34" s="1"/>
  <c r="R993" i="34"/>
  <c r="S993" i="34" s="1"/>
  <c r="N119" i="35" s="1"/>
  <c r="R991" i="34"/>
  <c r="E991" i="34"/>
  <c r="H991" i="34" s="1"/>
  <c r="R990" i="34"/>
  <c r="E990" i="34"/>
  <c r="H990" i="34" s="1"/>
  <c r="R989" i="34"/>
  <c r="T989" i="34" s="1"/>
  <c r="R985" i="34"/>
  <c r="T985" i="34" s="1"/>
  <c r="E985" i="34"/>
  <c r="H985" i="34" s="1"/>
  <c r="J985" i="34" s="1"/>
  <c r="R984" i="34"/>
  <c r="T984" i="34" s="1"/>
  <c r="O974" i="34"/>
  <c r="R970" i="34"/>
  <c r="O970" i="34"/>
  <c r="O969" i="34"/>
  <c r="O968" i="34"/>
  <c r="R965" i="34"/>
  <c r="O965" i="34"/>
  <c r="R964" i="34"/>
  <c r="T964" i="34" s="1"/>
  <c r="O952" i="34"/>
  <c r="R952" i="34" s="1"/>
  <c r="O951" i="34"/>
  <c r="R951" i="34" s="1"/>
  <c r="O950" i="34"/>
  <c r="R950" i="34" s="1"/>
  <c r="O948" i="34"/>
  <c r="R948" i="34" s="1"/>
  <c r="O947" i="34"/>
  <c r="R947" i="34" s="1"/>
  <c r="O946" i="34"/>
  <c r="R946" i="34" s="1"/>
  <c r="O945" i="34"/>
  <c r="R945" i="34" s="1"/>
  <c r="O943" i="34"/>
  <c r="R943" i="34" s="1"/>
  <c r="O942" i="34"/>
  <c r="R942" i="34" s="1"/>
  <c r="T942" i="34" s="1"/>
  <c r="O941" i="34"/>
  <c r="R941" i="34" s="1"/>
  <c r="O940" i="34"/>
  <c r="R940" i="34" s="1"/>
  <c r="O938" i="34"/>
  <c r="R938" i="34" s="1"/>
  <c r="T938" i="34" s="1"/>
  <c r="O937" i="34"/>
  <c r="R937" i="34" s="1"/>
  <c r="T937" i="34" s="1"/>
  <c r="O949" i="34"/>
  <c r="R949" i="34" s="1"/>
  <c r="N902" i="34"/>
  <c r="O902" i="34" s="1"/>
  <c r="R902" i="34" s="1"/>
  <c r="D902" i="34"/>
  <c r="N901" i="34"/>
  <c r="O901" i="34" s="1"/>
  <c r="R901" i="34" s="1"/>
  <c r="D901" i="34"/>
  <c r="N900" i="34"/>
  <c r="O900" i="34" s="1"/>
  <c r="R900" i="34" s="1"/>
  <c r="D900" i="34"/>
  <c r="N899" i="34"/>
  <c r="D899" i="34"/>
  <c r="N898" i="34"/>
  <c r="O898" i="34" s="1"/>
  <c r="R898" i="34" s="1"/>
  <c r="D898" i="34"/>
  <c r="N897" i="34"/>
  <c r="O897" i="34" s="1"/>
  <c r="R897" i="34" s="1"/>
  <c r="D897" i="34"/>
  <c r="N896" i="34"/>
  <c r="O896" i="34" s="1"/>
  <c r="R896" i="34" s="1"/>
  <c r="D896" i="34"/>
  <c r="N895" i="34"/>
  <c r="O895" i="34" s="1"/>
  <c r="R895" i="34" s="1"/>
  <c r="D895" i="34"/>
  <c r="N894" i="34"/>
  <c r="O894" i="34" s="1"/>
  <c r="R894" i="34" s="1"/>
  <c r="D894" i="34"/>
  <c r="N893" i="34"/>
  <c r="O893" i="34" s="1"/>
  <c r="R893" i="34" s="1"/>
  <c r="D893" i="34"/>
  <c r="O892" i="34"/>
  <c r="R892" i="34" s="1"/>
  <c r="N892" i="34"/>
  <c r="D892" i="34"/>
  <c r="N891" i="34"/>
  <c r="O891" i="34" s="1"/>
  <c r="R891" i="34" s="1"/>
  <c r="D891" i="34"/>
  <c r="N890" i="34"/>
  <c r="D890" i="34"/>
  <c r="N889" i="34"/>
  <c r="O889" i="34" s="1"/>
  <c r="R889" i="34" s="1"/>
  <c r="D889" i="34"/>
  <c r="N888" i="34"/>
  <c r="O888" i="34" s="1"/>
  <c r="R888" i="34" s="1"/>
  <c r="D888" i="34"/>
  <c r="N887" i="34"/>
  <c r="D887" i="34"/>
  <c r="N886" i="34"/>
  <c r="O886" i="34" s="1"/>
  <c r="R886" i="34" s="1"/>
  <c r="D886" i="34"/>
  <c r="N885" i="34"/>
  <c r="O885" i="34" s="1"/>
  <c r="R885" i="34" s="1"/>
  <c r="D885" i="34"/>
  <c r="N884" i="34"/>
  <c r="O884" i="34" s="1"/>
  <c r="R884" i="34" s="1"/>
  <c r="D884" i="34"/>
  <c r="N883" i="34"/>
  <c r="D883" i="34"/>
  <c r="N877" i="34"/>
  <c r="D877" i="34"/>
  <c r="N876" i="34"/>
  <c r="D876" i="34"/>
  <c r="N875" i="34"/>
  <c r="D875" i="34"/>
  <c r="N874" i="34"/>
  <c r="D874" i="34"/>
  <c r="N873" i="34"/>
  <c r="D873" i="34"/>
  <c r="N872" i="34"/>
  <c r="D872" i="34"/>
  <c r="N871" i="34"/>
  <c r="D871" i="34"/>
  <c r="N870" i="34"/>
  <c r="D870" i="34"/>
  <c r="N869" i="34"/>
  <c r="D869" i="34"/>
  <c r="N868" i="34"/>
  <c r="D868" i="34"/>
  <c r="N867" i="34"/>
  <c r="D867" i="34"/>
  <c r="N866" i="34"/>
  <c r="D866" i="34"/>
  <c r="N865" i="34"/>
  <c r="D865" i="34"/>
  <c r="N864" i="34"/>
  <c r="D864" i="34"/>
  <c r="N863" i="34"/>
  <c r="D863" i="34"/>
  <c r="N862" i="34"/>
  <c r="D862" i="34"/>
  <c r="N861" i="34"/>
  <c r="D861" i="34"/>
  <c r="N860" i="34"/>
  <c r="D860" i="34"/>
  <c r="N859" i="34"/>
  <c r="D859" i="34"/>
  <c r="N858" i="34"/>
  <c r="D858" i="34"/>
  <c r="E847" i="34"/>
  <c r="H847" i="34" s="1"/>
  <c r="E846" i="34"/>
  <c r="H846" i="34" s="1"/>
  <c r="E845" i="34"/>
  <c r="H845" i="34" s="1"/>
  <c r="I845" i="34" s="1"/>
  <c r="Q100" i="35" s="1"/>
  <c r="E844" i="34"/>
  <c r="H844" i="34" s="1"/>
  <c r="I844" i="34" s="1"/>
  <c r="Q99" i="35" s="1"/>
  <c r="E843" i="34"/>
  <c r="H843" i="34" s="1"/>
  <c r="E842" i="34"/>
  <c r="H842" i="34" s="1"/>
  <c r="E841" i="34"/>
  <c r="H841" i="34" s="1"/>
  <c r="E840" i="34"/>
  <c r="H840" i="34" s="1"/>
  <c r="I840" i="34" s="1"/>
  <c r="Q95" i="35" s="1"/>
  <c r="E839" i="34"/>
  <c r="H839" i="34" s="1"/>
  <c r="E838" i="34"/>
  <c r="H838" i="34" s="1"/>
  <c r="I838" i="34" s="1"/>
  <c r="Q93" i="35" s="1"/>
  <c r="E837" i="34"/>
  <c r="H837" i="34" s="1"/>
  <c r="E836" i="34"/>
  <c r="H836" i="34" s="1"/>
  <c r="E835" i="34"/>
  <c r="H835" i="34" s="1"/>
  <c r="I835" i="34" s="1"/>
  <c r="E834" i="34"/>
  <c r="H834" i="34" s="1"/>
  <c r="J834" i="34" s="1"/>
  <c r="E833" i="34"/>
  <c r="H833" i="34" s="1"/>
  <c r="E832" i="34"/>
  <c r="H832" i="34" s="1"/>
  <c r="E831" i="34"/>
  <c r="H831" i="34" s="1"/>
  <c r="J831" i="34" s="1"/>
  <c r="E830" i="34"/>
  <c r="H830" i="34" s="1"/>
  <c r="I830" i="34" s="1"/>
  <c r="Q85" i="35" s="1"/>
  <c r="E829" i="34"/>
  <c r="H829" i="34" s="1"/>
  <c r="O822" i="34"/>
  <c r="R822" i="34" s="1"/>
  <c r="H822" i="34"/>
  <c r="O821" i="34"/>
  <c r="R821" i="34" s="1"/>
  <c r="O820" i="34"/>
  <c r="R820" i="34" s="1"/>
  <c r="T820" i="34" s="1"/>
  <c r="H820" i="34"/>
  <c r="J820" i="34" s="1"/>
  <c r="O819" i="34"/>
  <c r="R819" i="34" s="1"/>
  <c r="T819" i="34" s="1"/>
  <c r="O818" i="34"/>
  <c r="R818" i="34" s="1"/>
  <c r="H818" i="34"/>
  <c r="J818" i="34" s="1"/>
  <c r="H817" i="34"/>
  <c r="O816" i="34"/>
  <c r="R816" i="34" s="1"/>
  <c r="S816" i="34" s="1"/>
  <c r="O815" i="34"/>
  <c r="R815" i="34" s="1"/>
  <c r="T815" i="34" s="1"/>
  <c r="O813" i="34"/>
  <c r="R813" i="34" s="1"/>
  <c r="T813" i="34" s="1"/>
  <c r="O812" i="34"/>
  <c r="R812" i="34" s="1"/>
  <c r="H812" i="34"/>
  <c r="O811" i="34"/>
  <c r="R811" i="34" s="1"/>
  <c r="S811" i="34" s="1"/>
  <c r="P91" i="35" s="1"/>
  <c r="H811" i="34"/>
  <c r="J811" i="34" s="1"/>
  <c r="H810" i="34"/>
  <c r="O809" i="34"/>
  <c r="R809" i="34" s="1"/>
  <c r="H809" i="34"/>
  <c r="J809" i="34" s="1"/>
  <c r="O808" i="34"/>
  <c r="R808" i="34" s="1"/>
  <c r="H807" i="34"/>
  <c r="O806" i="34"/>
  <c r="R806" i="34" s="1"/>
  <c r="O805" i="34"/>
  <c r="R805" i="34" s="1"/>
  <c r="O804" i="34"/>
  <c r="R804" i="34" s="1"/>
  <c r="H804" i="34"/>
  <c r="I804" i="34" s="1"/>
  <c r="O84" i="35" s="1"/>
  <c r="O817" i="34"/>
  <c r="R817" i="34" s="1"/>
  <c r="E797" i="34"/>
  <c r="H797" i="34" s="1"/>
  <c r="E796" i="34"/>
  <c r="H796" i="34" s="1"/>
  <c r="I796" i="34" s="1"/>
  <c r="E795" i="34"/>
  <c r="H795" i="34" s="1"/>
  <c r="E794" i="34"/>
  <c r="H794" i="34" s="1"/>
  <c r="R793" i="34"/>
  <c r="E793" i="34"/>
  <c r="H793" i="34" s="1"/>
  <c r="J793" i="34" s="1"/>
  <c r="E792" i="34"/>
  <c r="H792" i="34" s="1"/>
  <c r="E791" i="34"/>
  <c r="H791" i="34" s="1"/>
  <c r="H790" i="34"/>
  <c r="J790" i="34" s="1"/>
  <c r="E790" i="34"/>
  <c r="E789" i="34"/>
  <c r="H789" i="34" s="1"/>
  <c r="E788" i="34"/>
  <c r="H788" i="34" s="1"/>
  <c r="I788" i="34" s="1"/>
  <c r="M93" i="35" s="1"/>
  <c r="E787" i="34"/>
  <c r="H787" i="34" s="1"/>
  <c r="E786" i="34"/>
  <c r="H786" i="34" s="1"/>
  <c r="I786" i="34" s="1"/>
  <c r="M91" i="35" s="1"/>
  <c r="E785" i="34"/>
  <c r="H785" i="34" s="1"/>
  <c r="E784" i="34"/>
  <c r="H784" i="34" s="1"/>
  <c r="R783" i="34"/>
  <c r="T783" i="34" s="1"/>
  <c r="J783" i="34"/>
  <c r="E783" i="34"/>
  <c r="H783" i="34" s="1"/>
  <c r="I783" i="34" s="1"/>
  <c r="M88" i="35" s="1"/>
  <c r="E782" i="34"/>
  <c r="H782" i="34" s="1"/>
  <c r="H781" i="34"/>
  <c r="E781" i="34"/>
  <c r="E780" i="34"/>
  <c r="H780" i="34" s="1"/>
  <c r="E779" i="34"/>
  <c r="H779" i="34" s="1"/>
  <c r="R785" i="34"/>
  <c r="R770" i="34"/>
  <c r="S770" i="34" s="1"/>
  <c r="L100" i="35" s="1"/>
  <c r="O769" i="34"/>
  <c r="O764" i="34"/>
  <c r="R762" i="34"/>
  <c r="O762" i="34"/>
  <c r="R759" i="34"/>
  <c r="T759" i="34" s="1"/>
  <c r="O759" i="34"/>
  <c r="R757" i="34"/>
  <c r="O757" i="34"/>
  <c r="R755" i="34"/>
  <c r="T755" i="34" s="1"/>
  <c r="O754" i="34"/>
  <c r="O747" i="34"/>
  <c r="R747" i="34" s="1"/>
  <c r="N697" i="34"/>
  <c r="D697" i="34"/>
  <c r="N696" i="34"/>
  <c r="D696" i="34"/>
  <c r="N695" i="34"/>
  <c r="D695" i="34"/>
  <c r="N694" i="34"/>
  <c r="D694" i="34"/>
  <c r="N693" i="34"/>
  <c r="D693" i="34"/>
  <c r="N692" i="34"/>
  <c r="D692" i="34"/>
  <c r="N691" i="34"/>
  <c r="D691" i="34"/>
  <c r="N690" i="34"/>
  <c r="D690" i="34"/>
  <c r="N689" i="34"/>
  <c r="O689" i="34" s="1"/>
  <c r="R689" i="34" s="1"/>
  <c r="D689" i="34"/>
  <c r="N688" i="34"/>
  <c r="O688" i="34" s="1"/>
  <c r="R688" i="34" s="1"/>
  <c r="D688" i="34"/>
  <c r="N687" i="34"/>
  <c r="D687" i="34"/>
  <c r="N686" i="34"/>
  <c r="D686" i="34"/>
  <c r="N685" i="34"/>
  <c r="D685" i="34"/>
  <c r="N684" i="34"/>
  <c r="D684" i="34"/>
  <c r="N683" i="34"/>
  <c r="D683" i="34"/>
  <c r="N682" i="34"/>
  <c r="D682" i="34"/>
  <c r="N681" i="34"/>
  <c r="D681" i="34"/>
  <c r="N680" i="34"/>
  <c r="D680" i="34"/>
  <c r="N679" i="34"/>
  <c r="O679" i="34" s="1"/>
  <c r="R679" i="34" s="1"/>
  <c r="D679" i="34"/>
  <c r="N678" i="34"/>
  <c r="D678" i="34"/>
  <c r="N672" i="34"/>
  <c r="D672" i="34"/>
  <c r="N671" i="34"/>
  <c r="D671" i="34"/>
  <c r="N670" i="34"/>
  <c r="D670" i="34"/>
  <c r="N669" i="34"/>
  <c r="D669" i="34"/>
  <c r="N668" i="34"/>
  <c r="D668" i="34"/>
  <c r="N667" i="34"/>
  <c r="D667" i="34"/>
  <c r="N666" i="34"/>
  <c r="D666" i="34"/>
  <c r="N665" i="34"/>
  <c r="D665" i="34"/>
  <c r="N664" i="34"/>
  <c r="D664" i="34"/>
  <c r="N663" i="34"/>
  <c r="D663" i="34"/>
  <c r="N662" i="34"/>
  <c r="D662" i="34"/>
  <c r="N661" i="34"/>
  <c r="D661" i="34"/>
  <c r="N660" i="34"/>
  <c r="D660" i="34"/>
  <c r="N659" i="34"/>
  <c r="D659" i="34"/>
  <c r="N658" i="34"/>
  <c r="D658" i="34"/>
  <c r="N657" i="34"/>
  <c r="D657" i="34"/>
  <c r="N656" i="34"/>
  <c r="D656" i="34"/>
  <c r="N655" i="34"/>
  <c r="D655" i="34"/>
  <c r="N654" i="34"/>
  <c r="D654" i="34"/>
  <c r="N653" i="34"/>
  <c r="D653" i="34"/>
  <c r="E641" i="34"/>
  <c r="H641" i="34" s="1"/>
  <c r="E640" i="34"/>
  <c r="H640" i="34" s="1"/>
  <c r="I640" i="34" s="1"/>
  <c r="Q74" i="35" s="1"/>
  <c r="E638" i="34"/>
  <c r="H638" i="34" s="1"/>
  <c r="E636" i="34"/>
  <c r="H636" i="34" s="1"/>
  <c r="E635" i="34"/>
  <c r="H635" i="34" s="1"/>
  <c r="J635" i="34" s="1"/>
  <c r="E634" i="34"/>
  <c r="H634" i="34" s="1"/>
  <c r="J634" i="34" s="1"/>
  <c r="E633" i="34"/>
  <c r="H633" i="34" s="1"/>
  <c r="E631" i="34"/>
  <c r="H631" i="34" s="1"/>
  <c r="J631" i="34" s="1"/>
  <c r="E630" i="34"/>
  <c r="H630" i="34" s="1"/>
  <c r="E629" i="34"/>
  <c r="H629" i="34" s="1"/>
  <c r="E628" i="34"/>
  <c r="H628" i="34" s="1"/>
  <c r="J628" i="34" s="1"/>
  <c r="E626" i="34"/>
  <c r="H626" i="34" s="1"/>
  <c r="E625" i="34"/>
  <c r="H625" i="34" s="1"/>
  <c r="J625" i="34" s="1"/>
  <c r="E624" i="34"/>
  <c r="H624" i="34" s="1"/>
  <c r="I624" i="34" s="1"/>
  <c r="Q58" i="35" s="1"/>
  <c r="E642" i="34"/>
  <c r="H642" i="34" s="1"/>
  <c r="O617" i="34"/>
  <c r="R617" i="34" s="1"/>
  <c r="H617" i="34"/>
  <c r="I617" i="34" s="1"/>
  <c r="O76" i="35" s="1"/>
  <c r="O615" i="34"/>
  <c r="R615" i="34" s="1"/>
  <c r="T615" i="34" s="1"/>
  <c r="H615" i="34"/>
  <c r="I615" i="34" s="1"/>
  <c r="O74" i="35" s="1"/>
  <c r="O614" i="34"/>
  <c r="R614" i="34" s="1"/>
  <c r="H614" i="34"/>
  <c r="I614" i="34" s="1"/>
  <c r="O73" i="35" s="1"/>
  <c r="O613" i="34"/>
  <c r="R613" i="34" s="1"/>
  <c r="H613" i="34"/>
  <c r="I613" i="34" s="1"/>
  <c r="O72" i="35" s="1"/>
  <c r="H612" i="34"/>
  <c r="I612" i="34" s="1"/>
  <c r="O71" i="35" s="1"/>
  <c r="O611" i="34"/>
  <c r="R611" i="34" s="1"/>
  <c r="T611" i="34" s="1"/>
  <c r="J611" i="34"/>
  <c r="I611" i="34"/>
  <c r="O70" i="35" s="1"/>
  <c r="H611" i="34"/>
  <c r="O610" i="34"/>
  <c r="R610" i="34" s="1"/>
  <c r="O608" i="34"/>
  <c r="R608" i="34" s="1"/>
  <c r="O607" i="34"/>
  <c r="R607" i="34" s="1"/>
  <c r="J607" i="34"/>
  <c r="H607" i="34"/>
  <c r="I607" i="34" s="1"/>
  <c r="H606" i="34"/>
  <c r="O605" i="34"/>
  <c r="R605" i="34" s="1"/>
  <c r="S605" i="34" s="1"/>
  <c r="P64" i="35" s="1"/>
  <c r="H605" i="34"/>
  <c r="O604" i="34"/>
  <c r="R604" i="34" s="1"/>
  <c r="J604" i="34"/>
  <c r="I604" i="34"/>
  <c r="O63" i="35" s="1"/>
  <c r="H604" i="34"/>
  <c r="H603" i="34"/>
  <c r="J603" i="34" s="1"/>
  <c r="H602" i="34"/>
  <c r="J602" i="34" s="1"/>
  <c r="O601" i="34"/>
  <c r="R601" i="34" s="1"/>
  <c r="S601" i="34" s="1"/>
  <c r="P60" i="35" s="1"/>
  <c r="H600" i="34"/>
  <c r="J600" i="34" s="1"/>
  <c r="O599" i="34"/>
  <c r="R599" i="34" s="1"/>
  <c r="S599" i="34" s="1"/>
  <c r="O612" i="34"/>
  <c r="R612" i="34" s="1"/>
  <c r="R592" i="34"/>
  <c r="T592" i="34" s="1"/>
  <c r="R591" i="34"/>
  <c r="T591" i="34" s="1"/>
  <c r="R589" i="34"/>
  <c r="T589" i="34" s="1"/>
  <c r="E589" i="34"/>
  <c r="H589" i="34" s="1"/>
  <c r="R588" i="34"/>
  <c r="E588" i="34"/>
  <c r="H588" i="34" s="1"/>
  <c r="R585" i="34"/>
  <c r="T585" i="34" s="1"/>
  <c r="R584" i="34"/>
  <c r="T584" i="34" s="1"/>
  <c r="E584" i="34"/>
  <c r="H584" i="34" s="1"/>
  <c r="T583" i="34"/>
  <c r="R583" i="34"/>
  <c r="S583" i="34" s="1"/>
  <c r="E583" i="34"/>
  <c r="H583" i="34" s="1"/>
  <c r="R582" i="34"/>
  <c r="T582" i="34" s="1"/>
  <c r="R581" i="34"/>
  <c r="R580" i="34"/>
  <c r="R579" i="34"/>
  <c r="T579" i="34" s="1"/>
  <c r="H578" i="34"/>
  <c r="I578" i="34" s="1"/>
  <c r="M62" i="35" s="1"/>
  <c r="E578" i="34"/>
  <c r="E577" i="34"/>
  <c r="H577" i="34" s="1"/>
  <c r="T576" i="34"/>
  <c r="S576" i="34"/>
  <c r="N60" i="35" s="1"/>
  <c r="R576" i="34"/>
  <c r="R575" i="34"/>
  <c r="T575" i="34" s="1"/>
  <c r="E575" i="34"/>
  <c r="H575" i="34" s="1"/>
  <c r="J575" i="34" s="1"/>
  <c r="R574" i="34"/>
  <c r="T574" i="34" s="1"/>
  <c r="M573" i="34" a="1"/>
  <c r="R559" i="34"/>
  <c r="T559" i="34" s="1"/>
  <c r="O559" i="34"/>
  <c r="R554" i="34"/>
  <c r="T554" i="34" s="1"/>
  <c r="O555" i="34"/>
  <c r="O536" i="34"/>
  <c r="R536" i="34" s="1"/>
  <c r="O535" i="34"/>
  <c r="R535" i="34" s="1"/>
  <c r="O530" i="34"/>
  <c r="R530" i="34" s="1"/>
  <c r="N492" i="34"/>
  <c r="O492" i="34" s="1"/>
  <c r="R492" i="34" s="1"/>
  <c r="D492" i="34"/>
  <c r="N491" i="34"/>
  <c r="O491" i="34" s="1"/>
  <c r="R491" i="34" s="1"/>
  <c r="S491" i="34" s="1"/>
  <c r="D491" i="34"/>
  <c r="N490" i="34"/>
  <c r="D490" i="34"/>
  <c r="N489" i="34"/>
  <c r="O489" i="34" s="1"/>
  <c r="R489" i="34" s="1"/>
  <c r="D489" i="34"/>
  <c r="N488" i="34"/>
  <c r="D488" i="34"/>
  <c r="N487" i="34"/>
  <c r="O487" i="34" s="1"/>
  <c r="R487" i="34" s="1"/>
  <c r="D487" i="34"/>
  <c r="N486" i="34"/>
  <c r="O486" i="34" s="1"/>
  <c r="R486" i="34" s="1"/>
  <c r="D486" i="34"/>
  <c r="N485" i="34"/>
  <c r="O485" i="34" s="1"/>
  <c r="R485" i="34" s="1"/>
  <c r="D485" i="34"/>
  <c r="N484" i="34"/>
  <c r="O484" i="34" s="1"/>
  <c r="R484" i="34" s="1"/>
  <c r="D484" i="34"/>
  <c r="N483" i="34"/>
  <c r="O483" i="34" s="1"/>
  <c r="R483" i="34" s="1"/>
  <c r="S483" i="34" s="1"/>
  <c r="F67" i="35" s="1"/>
  <c r="D483" i="34"/>
  <c r="N482" i="34"/>
  <c r="O482" i="34" s="1"/>
  <c r="R482" i="34" s="1"/>
  <c r="D482" i="34"/>
  <c r="N481" i="34"/>
  <c r="D481" i="34"/>
  <c r="N480" i="34"/>
  <c r="O480" i="34" s="1"/>
  <c r="R480" i="34" s="1"/>
  <c r="D480" i="34"/>
  <c r="N479" i="34"/>
  <c r="O479" i="34" s="1"/>
  <c r="R479" i="34" s="1"/>
  <c r="S479" i="34" s="1"/>
  <c r="F63" i="35" s="1"/>
  <c r="D479" i="34"/>
  <c r="N478" i="34"/>
  <c r="O478" i="34" s="1"/>
  <c r="R478" i="34" s="1"/>
  <c r="D478" i="34"/>
  <c r="N477" i="34"/>
  <c r="O477" i="34" s="1"/>
  <c r="R477" i="34" s="1"/>
  <c r="D477" i="34"/>
  <c r="N476" i="34"/>
  <c r="O476" i="34" s="1"/>
  <c r="R476" i="34" s="1"/>
  <c r="D476" i="34"/>
  <c r="N475" i="34"/>
  <c r="O475" i="34" s="1"/>
  <c r="R475" i="34" s="1"/>
  <c r="D475" i="34"/>
  <c r="N474" i="34"/>
  <c r="O474" i="34" s="1"/>
  <c r="R474" i="34" s="1"/>
  <c r="D474" i="34"/>
  <c r="N473" i="34"/>
  <c r="D473" i="34"/>
  <c r="N467" i="34"/>
  <c r="D467" i="34"/>
  <c r="N466" i="34"/>
  <c r="D466" i="34"/>
  <c r="N465" i="34"/>
  <c r="D465" i="34"/>
  <c r="N464" i="34"/>
  <c r="D464" i="34"/>
  <c r="N463" i="34"/>
  <c r="D463" i="34"/>
  <c r="N462" i="34"/>
  <c r="D462" i="34"/>
  <c r="N461" i="34"/>
  <c r="D461" i="34"/>
  <c r="N460" i="34"/>
  <c r="D460" i="34"/>
  <c r="N459" i="34"/>
  <c r="D459" i="34"/>
  <c r="N458" i="34"/>
  <c r="D458" i="34"/>
  <c r="N457" i="34"/>
  <c r="D457" i="34"/>
  <c r="N456" i="34"/>
  <c r="D456" i="34"/>
  <c r="N455" i="34"/>
  <c r="D455" i="34"/>
  <c r="N454" i="34"/>
  <c r="D454" i="34"/>
  <c r="N453" i="34"/>
  <c r="D453" i="34"/>
  <c r="N452" i="34"/>
  <c r="D452" i="34"/>
  <c r="N451" i="34"/>
  <c r="D451" i="34"/>
  <c r="N450" i="34"/>
  <c r="D450" i="34"/>
  <c r="N449" i="34"/>
  <c r="D449" i="34"/>
  <c r="N448" i="34"/>
  <c r="D448" i="34"/>
  <c r="O412" i="34"/>
  <c r="R412" i="34" s="1"/>
  <c r="H411" i="34"/>
  <c r="I411" i="34" s="1"/>
  <c r="H410" i="34"/>
  <c r="O409" i="34"/>
  <c r="R409" i="34" s="1"/>
  <c r="H409" i="34"/>
  <c r="J409" i="34" s="1"/>
  <c r="O408" i="34"/>
  <c r="R408" i="34" s="1"/>
  <c r="J408" i="34"/>
  <c r="H408" i="34"/>
  <c r="I408" i="34" s="1"/>
  <c r="O46" i="35" s="1"/>
  <c r="J407" i="34"/>
  <c r="H407" i="34"/>
  <c r="I407" i="34" s="1"/>
  <c r="O45" i="35" s="1"/>
  <c r="H406" i="34"/>
  <c r="J406" i="34" s="1"/>
  <c r="H405" i="34"/>
  <c r="O404" i="34"/>
  <c r="R404" i="34" s="1"/>
  <c r="S404" i="34" s="1"/>
  <c r="P42" i="35" s="1"/>
  <c r="O403" i="34"/>
  <c r="R403" i="34" s="1"/>
  <c r="H403" i="34"/>
  <c r="O402" i="34"/>
  <c r="R402" i="34" s="1"/>
  <c r="H402" i="34"/>
  <c r="J402" i="34" s="1"/>
  <c r="H401" i="34"/>
  <c r="O400" i="34"/>
  <c r="R400" i="34" s="1"/>
  <c r="S400" i="34" s="1"/>
  <c r="H400" i="34"/>
  <c r="J400" i="34" s="1"/>
  <c r="O399" i="34"/>
  <c r="R399" i="34" s="1"/>
  <c r="H399" i="34"/>
  <c r="I399" i="34" s="1"/>
  <c r="O37" i="35" s="1"/>
  <c r="H398" i="34"/>
  <c r="J398" i="34" s="1"/>
  <c r="O397" i="34"/>
  <c r="R397" i="34" s="1"/>
  <c r="I396" i="34"/>
  <c r="O34" i="35" s="1"/>
  <c r="H396" i="34"/>
  <c r="J396" i="34" s="1"/>
  <c r="J395" i="34"/>
  <c r="H395" i="34"/>
  <c r="I395" i="34" s="1"/>
  <c r="O394" i="34"/>
  <c r="R394" i="34" s="1"/>
  <c r="H394" i="34"/>
  <c r="J394" i="34" s="1"/>
  <c r="O407" i="34"/>
  <c r="R407" i="34" s="1"/>
  <c r="T407" i="34" s="1"/>
  <c r="R387" i="34"/>
  <c r="S387" i="34" s="1"/>
  <c r="R386" i="34"/>
  <c r="R384" i="34"/>
  <c r="R380" i="34"/>
  <c r="T380" i="34" s="1"/>
  <c r="R379" i="34"/>
  <c r="R377" i="34"/>
  <c r="N40" i="35" s="1"/>
  <c r="R376" i="34"/>
  <c r="N39" i="35" s="1"/>
  <c r="R375" i="34"/>
  <c r="R372" i="34"/>
  <c r="N35" i="35" s="1"/>
  <c r="R370" i="34"/>
  <c r="R369" i="34"/>
  <c r="R385" i="34"/>
  <c r="N48" i="35" s="1"/>
  <c r="R347" i="34"/>
  <c r="O347" i="34"/>
  <c r="R345" i="34"/>
  <c r="T345" i="34" s="1"/>
  <c r="O345" i="34"/>
  <c r="R344" i="34"/>
  <c r="T344" i="34" s="1"/>
  <c r="N287" i="34"/>
  <c r="O287" i="34" s="1"/>
  <c r="R287" i="34" s="1"/>
  <c r="D287" i="34"/>
  <c r="N286" i="34"/>
  <c r="O286" i="34" s="1"/>
  <c r="R286" i="34" s="1"/>
  <c r="D286" i="34"/>
  <c r="N285" i="34"/>
  <c r="D285" i="34"/>
  <c r="N284" i="34"/>
  <c r="O284" i="34" s="1"/>
  <c r="R284" i="34" s="1"/>
  <c r="D284" i="34"/>
  <c r="N283" i="34"/>
  <c r="D283" i="34"/>
  <c r="N282" i="34"/>
  <c r="O282" i="34" s="1"/>
  <c r="R282" i="34" s="1"/>
  <c r="D282" i="34"/>
  <c r="N281" i="34"/>
  <c r="O281" i="34" s="1"/>
  <c r="R281" i="34" s="1"/>
  <c r="D281" i="34"/>
  <c r="N280" i="34"/>
  <c r="O280" i="34" s="1"/>
  <c r="R280" i="34" s="1"/>
  <c r="D280" i="34"/>
  <c r="O279" i="34"/>
  <c r="R279" i="34" s="1"/>
  <c r="N279" i="34"/>
  <c r="D279" i="34"/>
  <c r="N278" i="34"/>
  <c r="O278" i="34" s="1"/>
  <c r="R278" i="34" s="1"/>
  <c r="D278" i="34"/>
  <c r="N277" i="34"/>
  <c r="O277" i="34" s="1"/>
  <c r="R277" i="34" s="1"/>
  <c r="D277" i="34"/>
  <c r="N276" i="34"/>
  <c r="O276" i="34" s="1"/>
  <c r="R276" i="34" s="1"/>
  <c r="T276" i="34" s="1"/>
  <c r="D276" i="34"/>
  <c r="N275" i="34"/>
  <c r="D275" i="34"/>
  <c r="N274" i="34"/>
  <c r="O274" i="34" s="1"/>
  <c r="R274" i="34" s="1"/>
  <c r="S274" i="34" s="1"/>
  <c r="F37" i="35" s="1"/>
  <c r="D274" i="34"/>
  <c r="N273" i="34"/>
  <c r="O273" i="34" s="1"/>
  <c r="R273" i="34" s="1"/>
  <c r="D273" i="34"/>
  <c r="N272" i="34"/>
  <c r="O272" i="34" s="1"/>
  <c r="R272" i="34" s="1"/>
  <c r="D272" i="34"/>
  <c r="N271" i="34"/>
  <c r="O271" i="34" s="1"/>
  <c r="R271" i="34" s="1"/>
  <c r="D271" i="34"/>
  <c r="N270" i="34"/>
  <c r="O270" i="34" s="1"/>
  <c r="R270" i="34" s="1"/>
  <c r="D270" i="34"/>
  <c r="N269" i="34"/>
  <c r="O269" i="34" s="1"/>
  <c r="R269" i="34" s="1"/>
  <c r="D269" i="34"/>
  <c r="N268" i="34"/>
  <c r="D268" i="34"/>
  <c r="N262" i="34"/>
  <c r="D262" i="34"/>
  <c r="N261" i="34"/>
  <c r="D261" i="34"/>
  <c r="N260" i="34"/>
  <c r="D260" i="34"/>
  <c r="N259" i="34"/>
  <c r="D259" i="34"/>
  <c r="N258" i="34"/>
  <c r="D258" i="34"/>
  <c r="N257" i="34"/>
  <c r="D257" i="34"/>
  <c r="N256" i="34"/>
  <c r="D256" i="34"/>
  <c r="N255" i="34"/>
  <c r="D255" i="34"/>
  <c r="N254" i="34"/>
  <c r="D254" i="34"/>
  <c r="N253" i="34"/>
  <c r="D253" i="34"/>
  <c r="N252" i="34"/>
  <c r="D252" i="34"/>
  <c r="N251" i="34"/>
  <c r="D251" i="34"/>
  <c r="N250" i="34"/>
  <c r="D250" i="34"/>
  <c r="N249" i="34"/>
  <c r="D249" i="34"/>
  <c r="N248" i="34"/>
  <c r="D248" i="34"/>
  <c r="N247" i="34"/>
  <c r="D247" i="34"/>
  <c r="N246" i="34"/>
  <c r="D246" i="34"/>
  <c r="N245" i="34"/>
  <c r="D245" i="34"/>
  <c r="N244" i="34"/>
  <c r="D244" i="34"/>
  <c r="N243" i="34"/>
  <c r="D243" i="34"/>
  <c r="E232" i="34"/>
  <c r="H232" i="34" s="1"/>
  <c r="E230" i="34"/>
  <c r="H230" i="34" s="1"/>
  <c r="E229" i="34"/>
  <c r="H229" i="34" s="1"/>
  <c r="E228" i="34"/>
  <c r="H228" i="34" s="1"/>
  <c r="E227" i="34"/>
  <c r="H227" i="34" s="1"/>
  <c r="E225" i="34"/>
  <c r="H225" i="34" s="1"/>
  <c r="E222" i="34"/>
  <c r="H222" i="34" s="1"/>
  <c r="E220" i="34"/>
  <c r="H220" i="34" s="1"/>
  <c r="E218" i="34"/>
  <c r="H218" i="34" s="1"/>
  <c r="E217" i="34"/>
  <c r="H217" i="34" s="1"/>
  <c r="E215" i="34"/>
  <c r="H215" i="34" s="1"/>
  <c r="E214" i="34"/>
  <c r="H214" i="34" s="1"/>
  <c r="O207" i="34"/>
  <c r="R207" i="34" s="1"/>
  <c r="O206" i="34"/>
  <c r="R206" i="34" s="1"/>
  <c r="O205" i="34"/>
  <c r="R205" i="34" s="1"/>
  <c r="O204" i="34"/>
  <c r="R204" i="34" s="1"/>
  <c r="O203" i="34"/>
  <c r="R203" i="34" s="1"/>
  <c r="O202" i="34"/>
  <c r="R202" i="34" s="1"/>
  <c r="O201" i="34"/>
  <c r="R201" i="34" s="1"/>
  <c r="O200" i="34"/>
  <c r="R200" i="34" s="1"/>
  <c r="O199" i="34"/>
  <c r="R199" i="34" s="1"/>
  <c r="O198" i="34"/>
  <c r="R198" i="34" s="1"/>
  <c r="O197" i="34"/>
  <c r="R197" i="34" s="1"/>
  <c r="O195" i="34"/>
  <c r="R195" i="34" s="1"/>
  <c r="O194" i="34"/>
  <c r="R194" i="34" s="1"/>
  <c r="O193" i="34"/>
  <c r="R193" i="34" s="1"/>
  <c r="O191" i="34"/>
  <c r="R191" i="34" s="1"/>
  <c r="O190" i="34"/>
  <c r="R190" i="34" s="1"/>
  <c r="O189" i="34"/>
  <c r="R189" i="34" s="1"/>
  <c r="R182" i="34"/>
  <c r="R181" i="34"/>
  <c r="T181" i="34" s="1"/>
  <c r="R171" i="34"/>
  <c r="T171" i="34" s="1"/>
  <c r="R168" i="34"/>
  <c r="R167" i="34"/>
  <c r="R165" i="34"/>
  <c r="R164" i="34"/>
  <c r="N82" i="34"/>
  <c r="N81" i="34"/>
  <c r="N80" i="34"/>
  <c r="N79" i="34"/>
  <c r="N78" i="34"/>
  <c r="N77" i="34"/>
  <c r="N76" i="34"/>
  <c r="N75" i="34"/>
  <c r="N74" i="34"/>
  <c r="N73" i="34"/>
  <c r="N72" i="34"/>
  <c r="N71" i="34"/>
  <c r="N70" i="34"/>
  <c r="N69" i="34"/>
  <c r="N68" i="34"/>
  <c r="N67" i="34"/>
  <c r="N66" i="34"/>
  <c r="N65" i="34"/>
  <c r="N64" i="34"/>
  <c r="N63" i="34"/>
  <c r="D82" i="34"/>
  <c r="D81" i="34"/>
  <c r="D80" i="34"/>
  <c r="D79" i="34"/>
  <c r="D78" i="34"/>
  <c r="D77" i="34"/>
  <c r="D76" i="34"/>
  <c r="D75" i="34"/>
  <c r="D74" i="34"/>
  <c r="D73" i="34"/>
  <c r="D72" i="34"/>
  <c r="D71" i="34"/>
  <c r="D70" i="34"/>
  <c r="D69" i="34"/>
  <c r="D68" i="34"/>
  <c r="D67" i="34"/>
  <c r="D66" i="34"/>
  <c r="D65" i="34"/>
  <c r="D64" i="34"/>
  <c r="D63" i="34"/>
  <c r="N57" i="34"/>
  <c r="D57" i="34"/>
  <c r="N56" i="34"/>
  <c r="D56" i="34"/>
  <c r="N55" i="34"/>
  <c r="D55" i="34"/>
  <c r="N54" i="34"/>
  <c r="D54" i="34"/>
  <c r="N53" i="34"/>
  <c r="D53" i="34"/>
  <c r="N52" i="34"/>
  <c r="D52" i="34"/>
  <c r="N51" i="34"/>
  <c r="D51" i="34"/>
  <c r="N50" i="34"/>
  <c r="D50" i="34"/>
  <c r="N49" i="34"/>
  <c r="D49" i="34"/>
  <c r="N48" i="34"/>
  <c r="D48" i="34"/>
  <c r="N47" i="34"/>
  <c r="D47" i="34"/>
  <c r="N46" i="34"/>
  <c r="D46" i="34"/>
  <c r="N45" i="34"/>
  <c r="D45" i="34"/>
  <c r="N44" i="34"/>
  <c r="D44" i="34"/>
  <c r="N43" i="34"/>
  <c r="D43" i="34"/>
  <c r="N42" i="34"/>
  <c r="D42" i="34"/>
  <c r="N41" i="34"/>
  <c r="D41" i="34"/>
  <c r="N40" i="34"/>
  <c r="D40" i="34"/>
  <c r="N39" i="34"/>
  <c r="D39" i="34"/>
  <c r="N38" i="34"/>
  <c r="D38" i="34"/>
  <c r="AV38" i="15"/>
  <c r="AV36" i="15"/>
  <c r="AV39" i="15" s="1"/>
  <c r="T842" i="38" l="1"/>
  <c r="S842" i="38"/>
  <c r="T832" i="38"/>
  <c r="S832" i="38"/>
  <c r="S847" i="38"/>
  <c r="S837" i="38"/>
  <c r="IF788" i="38"/>
  <c r="IE788" i="38"/>
  <c r="IF783" i="38"/>
  <c r="IF778" i="38"/>
  <c r="IE778" i="38"/>
  <c r="HU780" i="38"/>
  <c r="HV780" i="38"/>
  <c r="HB792" i="38"/>
  <c r="HA792" i="38"/>
  <c r="HB797" i="38"/>
  <c r="HA797" i="38"/>
  <c r="HA787" i="38"/>
  <c r="HB787" i="38"/>
  <c r="GG784" i="38"/>
  <c r="AN782" i="38"/>
  <c r="AM782" i="38"/>
  <c r="AN787" i="38"/>
  <c r="AM787" i="38"/>
  <c r="AN797" i="38"/>
  <c r="AM797" i="38"/>
  <c r="AD793" i="38"/>
  <c r="AC793" i="38"/>
  <c r="AD783" i="38"/>
  <c r="AC783" i="38"/>
  <c r="AD778" i="38"/>
  <c r="AC778" i="38"/>
  <c r="CB829" i="38"/>
  <c r="CA829" i="38"/>
  <c r="CB830" i="38"/>
  <c r="CA830" i="38"/>
  <c r="CB831" i="38"/>
  <c r="CA831" i="38"/>
  <c r="CB832" i="38"/>
  <c r="CA832" i="38"/>
  <c r="CA833" i="38"/>
  <c r="CB833" i="38"/>
  <c r="CB834" i="38"/>
  <c r="CA834" i="38"/>
  <c r="CB835" i="38"/>
  <c r="CA835" i="38"/>
  <c r="CB836" i="38"/>
  <c r="CA836" i="38"/>
  <c r="CB837" i="38"/>
  <c r="CA837" i="38"/>
  <c r="CB838" i="38"/>
  <c r="CA838" i="38"/>
  <c r="CB839" i="38"/>
  <c r="CA839" i="38"/>
  <c r="CB844" i="38"/>
  <c r="CA844" i="38"/>
  <c r="CB840" i="38"/>
  <c r="CA840" i="38"/>
  <c r="CB842" i="38"/>
  <c r="CA842" i="38"/>
  <c r="CB845" i="38"/>
  <c r="CA845" i="38"/>
  <c r="CB841" i="38"/>
  <c r="CA841" i="38"/>
  <c r="CA843" i="38"/>
  <c r="CB843" i="38"/>
  <c r="CB846" i="38"/>
  <c r="CA846" i="38"/>
  <c r="CB828" i="38"/>
  <c r="CA828" i="38"/>
  <c r="CB847" i="38"/>
  <c r="CA847" i="38"/>
  <c r="BR830" i="38"/>
  <c r="BQ830" i="38"/>
  <c r="BR832" i="38"/>
  <c r="BQ832" i="38"/>
  <c r="BR833" i="38"/>
  <c r="BQ833" i="38"/>
  <c r="BR837" i="38"/>
  <c r="BQ837" i="38"/>
  <c r="BR828" i="38"/>
  <c r="BQ828" i="38"/>
  <c r="BQ838" i="38"/>
  <c r="BR838" i="38"/>
  <c r="BQ829" i="38"/>
  <c r="BR829" i="38"/>
  <c r="BR831" i="38"/>
  <c r="BQ831" i="38"/>
  <c r="BR834" i="38"/>
  <c r="BQ834" i="38"/>
  <c r="BR835" i="38"/>
  <c r="BQ835" i="38"/>
  <c r="BR836" i="38"/>
  <c r="BQ836" i="38"/>
  <c r="BR839" i="38"/>
  <c r="BQ839" i="38"/>
  <c r="BR840" i="38"/>
  <c r="BQ840" i="38"/>
  <c r="BR841" i="38"/>
  <c r="BQ841" i="38"/>
  <c r="BR842" i="38"/>
  <c r="BQ842" i="38"/>
  <c r="BQ843" i="38"/>
  <c r="BR843" i="38"/>
  <c r="BR844" i="38"/>
  <c r="BQ844" i="38"/>
  <c r="BR845" i="38"/>
  <c r="BQ845" i="38"/>
  <c r="BR846" i="38"/>
  <c r="BQ846" i="38"/>
  <c r="BR847" i="38"/>
  <c r="BQ847" i="38"/>
  <c r="BH832" i="38"/>
  <c r="BG832" i="38"/>
  <c r="BG828" i="38"/>
  <c r="BH828" i="38"/>
  <c r="BG830" i="38"/>
  <c r="BH830" i="38"/>
  <c r="BG833" i="38"/>
  <c r="BH833" i="38"/>
  <c r="BG829" i="38"/>
  <c r="BH829" i="38"/>
  <c r="BG831" i="38"/>
  <c r="BH831" i="38"/>
  <c r="BH839" i="38"/>
  <c r="BG839" i="38"/>
  <c r="BH835" i="38"/>
  <c r="BG835" i="38"/>
  <c r="BG836" i="38"/>
  <c r="BH836" i="38"/>
  <c r="BH838" i="38"/>
  <c r="BG838" i="38"/>
  <c r="BH840" i="38"/>
  <c r="BG840" i="38"/>
  <c r="BH841" i="38"/>
  <c r="BG841" i="38"/>
  <c r="BH842" i="38"/>
  <c r="BG842" i="38"/>
  <c r="BH843" i="38"/>
  <c r="BG843" i="38"/>
  <c r="BH844" i="38"/>
  <c r="BG844" i="38"/>
  <c r="BG845" i="38"/>
  <c r="BH845" i="38"/>
  <c r="BH834" i="38"/>
  <c r="BG834" i="38"/>
  <c r="BH837" i="38"/>
  <c r="BG837" i="38"/>
  <c r="BH846" i="38"/>
  <c r="BG846" i="38"/>
  <c r="BH847" i="38"/>
  <c r="BG847" i="38"/>
  <c r="AX828" i="38"/>
  <c r="AW828" i="38"/>
  <c r="AX829" i="38"/>
  <c r="AW829" i="38"/>
  <c r="AX830" i="38"/>
  <c r="AW830" i="38"/>
  <c r="AX831" i="38"/>
  <c r="AW831" i="38"/>
  <c r="AX832" i="38"/>
  <c r="AW832" i="38"/>
  <c r="AX833" i="38"/>
  <c r="AW833" i="38"/>
  <c r="AX834" i="38"/>
  <c r="AW834" i="38"/>
  <c r="AX835" i="38"/>
  <c r="AW835" i="38"/>
  <c r="AX836" i="38"/>
  <c r="AW836" i="38"/>
  <c r="AX837" i="38"/>
  <c r="AW837" i="38"/>
  <c r="AX838" i="38"/>
  <c r="AW838" i="38"/>
  <c r="AX839" i="38"/>
  <c r="AW839" i="38"/>
  <c r="AX840" i="38"/>
  <c r="AW840" i="38"/>
  <c r="AX841" i="38"/>
  <c r="AW841" i="38"/>
  <c r="AX842" i="38"/>
  <c r="AW842" i="38"/>
  <c r="AX846" i="38"/>
  <c r="AW846" i="38"/>
  <c r="AX843" i="38"/>
  <c r="AW843" i="38"/>
  <c r="AX844" i="38"/>
  <c r="AW844" i="38"/>
  <c r="AX845" i="38"/>
  <c r="AW845" i="38"/>
  <c r="AX847" i="38"/>
  <c r="AW847" i="38"/>
  <c r="AN831" i="38"/>
  <c r="AM831" i="38"/>
  <c r="AN838" i="38"/>
  <c r="AM838" i="38"/>
  <c r="AN841" i="38"/>
  <c r="AM841" i="38"/>
  <c r="AN828" i="38"/>
  <c r="AM828" i="38"/>
  <c r="AN846" i="38"/>
  <c r="AM846" i="38"/>
  <c r="AN832" i="38"/>
  <c r="AM832" i="38"/>
  <c r="AN833" i="38"/>
  <c r="AM833" i="38"/>
  <c r="AN835" i="38"/>
  <c r="AM835" i="38"/>
  <c r="AN836" i="38"/>
  <c r="AM836" i="38"/>
  <c r="AN837" i="38"/>
  <c r="AM837" i="38"/>
  <c r="AN840" i="38"/>
  <c r="AM840" i="38"/>
  <c r="AN842" i="38"/>
  <c r="AM842" i="38"/>
  <c r="AN843" i="38"/>
  <c r="AM843" i="38"/>
  <c r="AN845" i="38"/>
  <c r="AM845" i="38"/>
  <c r="AN830" i="38"/>
  <c r="AM830" i="38"/>
  <c r="AN847" i="38"/>
  <c r="AM847" i="38"/>
  <c r="AM829" i="38"/>
  <c r="AM844" i="38"/>
  <c r="AN834" i="38"/>
  <c r="AM839" i="38"/>
  <c r="AD828" i="38"/>
  <c r="AC828" i="38"/>
  <c r="AD829" i="38"/>
  <c r="AC829" i="38"/>
  <c r="AD830" i="38"/>
  <c r="AC830" i="38"/>
  <c r="AD831" i="38"/>
  <c r="AC831" i="38"/>
  <c r="AD832" i="38"/>
  <c r="AC832" i="38"/>
  <c r="AD836" i="38"/>
  <c r="AC836" i="38"/>
  <c r="AD837" i="38"/>
  <c r="AC837" i="38"/>
  <c r="AC838" i="38"/>
  <c r="AD838" i="38"/>
  <c r="AD839" i="38"/>
  <c r="AC839" i="38"/>
  <c r="AD840" i="38"/>
  <c r="AC840" i="38"/>
  <c r="AD841" i="38"/>
  <c r="AC841" i="38"/>
  <c r="AD843" i="38"/>
  <c r="AC843" i="38"/>
  <c r="AD844" i="38"/>
  <c r="AC844" i="38"/>
  <c r="AC846" i="38"/>
  <c r="AD846" i="38"/>
  <c r="AC833" i="38"/>
  <c r="AD833" i="38"/>
  <c r="AD834" i="38"/>
  <c r="AC834" i="38"/>
  <c r="AD835" i="38"/>
  <c r="AC835" i="38"/>
  <c r="AD842" i="38"/>
  <c r="AC842" i="38"/>
  <c r="AD845" i="38"/>
  <c r="AC845" i="38"/>
  <c r="AD847" i="38"/>
  <c r="AC847" i="38"/>
  <c r="T830" i="38"/>
  <c r="S830" i="38"/>
  <c r="S844" i="38"/>
  <c r="T844" i="38"/>
  <c r="T840" i="38"/>
  <c r="S840" i="38"/>
  <c r="T831" i="38"/>
  <c r="S831" i="38"/>
  <c r="T845" i="38"/>
  <c r="S845" i="38"/>
  <c r="T846" i="38"/>
  <c r="S846" i="38"/>
  <c r="T835" i="38"/>
  <c r="S835" i="38"/>
  <c r="S839" i="38"/>
  <c r="T839" i="38"/>
  <c r="T841" i="38"/>
  <c r="S841" i="38"/>
  <c r="S829" i="38"/>
  <c r="T829" i="38"/>
  <c r="T834" i="38"/>
  <c r="S834" i="38"/>
  <c r="T836" i="38"/>
  <c r="S836" i="38"/>
  <c r="S838" i="38"/>
  <c r="T838" i="38"/>
  <c r="T828" i="38"/>
  <c r="S828" i="38"/>
  <c r="T843" i="38"/>
  <c r="S843" i="38"/>
  <c r="T833" i="38"/>
  <c r="S833" i="38"/>
  <c r="IF786" i="38"/>
  <c r="IE786" i="38"/>
  <c r="IF787" i="38"/>
  <c r="IE787" i="38"/>
  <c r="IE789" i="38"/>
  <c r="IF789" i="38"/>
  <c r="IE779" i="38"/>
  <c r="IF779" i="38"/>
  <c r="IF791" i="38"/>
  <c r="IE791" i="38"/>
  <c r="IF792" i="38"/>
  <c r="IE792" i="38"/>
  <c r="IF781" i="38"/>
  <c r="IE781" i="38"/>
  <c r="IF794" i="38"/>
  <c r="IE794" i="38"/>
  <c r="IF782" i="38"/>
  <c r="IE782" i="38"/>
  <c r="IE784" i="38"/>
  <c r="IF784" i="38"/>
  <c r="IF796" i="38"/>
  <c r="IE796" i="38"/>
  <c r="IF797" i="38"/>
  <c r="IE797" i="38"/>
  <c r="IE780" i="38"/>
  <c r="IE785" i="38"/>
  <c r="IE790" i="38"/>
  <c r="IE795" i="38"/>
  <c r="HV786" i="38"/>
  <c r="HU786" i="38"/>
  <c r="HV787" i="38"/>
  <c r="HU787" i="38"/>
  <c r="HV788" i="38"/>
  <c r="HU788" i="38"/>
  <c r="HV789" i="38"/>
  <c r="HU789" i="38"/>
  <c r="HV782" i="38"/>
  <c r="HU782" i="38"/>
  <c r="HV783" i="38"/>
  <c r="HU783" i="38"/>
  <c r="HV784" i="38"/>
  <c r="HU784" i="38"/>
  <c r="HU791" i="38"/>
  <c r="HV791" i="38"/>
  <c r="HV792" i="38"/>
  <c r="HU792" i="38"/>
  <c r="HV793" i="38"/>
  <c r="HU793" i="38"/>
  <c r="HU778" i="38"/>
  <c r="HV778" i="38"/>
  <c r="HV779" i="38"/>
  <c r="HU779" i="38"/>
  <c r="HV781" i="38"/>
  <c r="HU781" i="38"/>
  <c r="HU796" i="38"/>
  <c r="HV796" i="38"/>
  <c r="HV794" i="38"/>
  <c r="HU794" i="38"/>
  <c r="HV797" i="38"/>
  <c r="HU797" i="38"/>
  <c r="HU795" i="38"/>
  <c r="HU785" i="38"/>
  <c r="HU790" i="38"/>
  <c r="HK784" i="38"/>
  <c r="HL784" i="38"/>
  <c r="HL785" i="38"/>
  <c r="HK785" i="38"/>
  <c r="HL786" i="38"/>
  <c r="HK786" i="38"/>
  <c r="HL787" i="38"/>
  <c r="HK787" i="38"/>
  <c r="HK788" i="38"/>
  <c r="HL788" i="38"/>
  <c r="HK779" i="38"/>
  <c r="HL779" i="38"/>
  <c r="HL783" i="38"/>
  <c r="HK783" i="38"/>
  <c r="HL790" i="38"/>
  <c r="HK790" i="38"/>
  <c r="HL792" i="38"/>
  <c r="HK792" i="38"/>
  <c r="HL791" i="38"/>
  <c r="HK791" i="38"/>
  <c r="HL793" i="38"/>
  <c r="HK793" i="38"/>
  <c r="HL794" i="38"/>
  <c r="HK794" i="38"/>
  <c r="HK778" i="38"/>
  <c r="HL778" i="38"/>
  <c r="HK780" i="38"/>
  <c r="HL780" i="38"/>
  <c r="HL789" i="38"/>
  <c r="HK789" i="38"/>
  <c r="HL795" i="38"/>
  <c r="HK795" i="38"/>
  <c r="HL782" i="38"/>
  <c r="HK782" i="38"/>
  <c r="HL796" i="38"/>
  <c r="HK796" i="38"/>
  <c r="HL781" i="38"/>
  <c r="HK781" i="38"/>
  <c r="HL797" i="38"/>
  <c r="HK797" i="38"/>
  <c r="HB790" i="38"/>
  <c r="HA790" i="38"/>
  <c r="HA791" i="38"/>
  <c r="HB791" i="38"/>
  <c r="HB778" i="38"/>
  <c r="HA778" i="38"/>
  <c r="HB779" i="38"/>
  <c r="HA779" i="38"/>
  <c r="HB780" i="38"/>
  <c r="HA780" i="38"/>
  <c r="HA781" i="38"/>
  <c r="HB781" i="38"/>
  <c r="HB793" i="38"/>
  <c r="HA793" i="38"/>
  <c r="HB794" i="38"/>
  <c r="HA794" i="38"/>
  <c r="HB795" i="38"/>
  <c r="HA795" i="38"/>
  <c r="HB789" i="38"/>
  <c r="HA789" i="38"/>
  <c r="HB796" i="38"/>
  <c r="HA796" i="38"/>
  <c r="HB785" i="38"/>
  <c r="HA785" i="38"/>
  <c r="HB788" i="38"/>
  <c r="HA788" i="38"/>
  <c r="HA783" i="38"/>
  <c r="HB783" i="38"/>
  <c r="HB784" i="38"/>
  <c r="HA784" i="38"/>
  <c r="HA786" i="38"/>
  <c r="HB786" i="38"/>
  <c r="GR778" i="38"/>
  <c r="GQ778" i="38"/>
  <c r="GR785" i="38"/>
  <c r="GQ785" i="38"/>
  <c r="GQ786" i="38"/>
  <c r="GR786" i="38"/>
  <c r="GR787" i="38"/>
  <c r="GQ787" i="38"/>
  <c r="GR788" i="38"/>
  <c r="GQ788" i="38"/>
  <c r="GQ789" i="38"/>
  <c r="GR789" i="38"/>
  <c r="GR781" i="38"/>
  <c r="GQ781" i="38"/>
  <c r="GR783" i="38"/>
  <c r="GQ783" i="38"/>
  <c r="GQ784" i="38"/>
  <c r="GR784" i="38"/>
  <c r="GR790" i="38"/>
  <c r="GQ790" i="38"/>
  <c r="GR791" i="38"/>
  <c r="GQ791" i="38"/>
  <c r="GR792" i="38"/>
  <c r="GQ792" i="38"/>
  <c r="GQ793" i="38"/>
  <c r="GR793" i="38"/>
  <c r="GR780" i="38"/>
  <c r="GQ780" i="38"/>
  <c r="GR794" i="38"/>
  <c r="GQ794" i="38"/>
  <c r="GR795" i="38"/>
  <c r="GQ795" i="38"/>
  <c r="GR796" i="38"/>
  <c r="GQ796" i="38"/>
  <c r="GQ779" i="38"/>
  <c r="GR779" i="38"/>
  <c r="GR782" i="38"/>
  <c r="GQ782" i="38"/>
  <c r="GR797" i="38"/>
  <c r="GQ797" i="38"/>
  <c r="GH786" i="38"/>
  <c r="GG786" i="38"/>
  <c r="GH787" i="38"/>
  <c r="GG787" i="38"/>
  <c r="GG788" i="38"/>
  <c r="GH788" i="38"/>
  <c r="GH789" i="38"/>
  <c r="GG789" i="38"/>
  <c r="GH791" i="38"/>
  <c r="GG791" i="38"/>
  <c r="GH792" i="38"/>
  <c r="GG792" i="38"/>
  <c r="GH790" i="38"/>
  <c r="GG790" i="38"/>
  <c r="GH793" i="38"/>
  <c r="GG793" i="38"/>
  <c r="GH780" i="38"/>
  <c r="GG780" i="38"/>
  <c r="GH782" i="38"/>
  <c r="GG782" i="38"/>
  <c r="GH794" i="38"/>
  <c r="GG794" i="38"/>
  <c r="GH795" i="38"/>
  <c r="GG795" i="38"/>
  <c r="GH778" i="38"/>
  <c r="GG778" i="38"/>
  <c r="GH796" i="38"/>
  <c r="GG796" i="38"/>
  <c r="GH781" i="38"/>
  <c r="GG781" i="38"/>
  <c r="GG783" i="38"/>
  <c r="GH783" i="38"/>
  <c r="GH785" i="38"/>
  <c r="GG785" i="38"/>
  <c r="GG779" i="38"/>
  <c r="GH779" i="38"/>
  <c r="GH797" i="38"/>
  <c r="GG797" i="38"/>
  <c r="FW784" i="38"/>
  <c r="FX784" i="38"/>
  <c r="FW786" i="38"/>
  <c r="FX786" i="38"/>
  <c r="FX788" i="38"/>
  <c r="FW788" i="38"/>
  <c r="FW789" i="38"/>
  <c r="FX789" i="38"/>
  <c r="FX790" i="38"/>
  <c r="FW790" i="38"/>
  <c r="FW785" i="38"/>
  <c r="FX785" i="38"/>
  <c r="FW791" i="38"/>
  <c r="FX791" i="38"/>
  <c r="FX783" i="38"/>
  <c r="FW783" i="38"/>
  <c r="FX794" i="38"/>
  <c r="FW794" i="38"/>
  <c r="FW793" i="38"/>
  <c r="FX793" i="38"/>
  <c r="FX778" i="38"/>
  <c r="FW778" i="38"/>
  <c r="FW795" i="38"/>
  <c r="FX795" i="38"/>
  <c r="FX779" i="38"/>
  <c r="FW779" i="38"/>
  <c r="FX796" i="38"/>
  <c r="FW796" i="38"/>
  <c r="FX780" i="38"/>
  <c r="FW780" i="38"/>
  <c r="FW781" i="38"/>
  <c r="FX781" i="38"/>
  <c r="FW782" i="38"/>
  <c r="FW787" i="38"/>
  <c r="FW792" i="38"/>
  <c r="FW797" i="38"/>
  <c r="FN780" i="38"/>
  <c r="FM780" i="38"/>
  <c r="FN782" i="38"/>
  <c r="FM782" i="38"/>
  <c r="FM784" i="38"/>
  <c r="FN784" i="38"/>
  <c r="FN786" i="38"/>
  <c r="FM786" i="38"/>
  <c r="FN789" i="38"/>
  <c r="FM789" i="38"/>
  <c r="FN792" i="38"/>
  <c r="FM792" i="38"/>
  <c r="FN788" i="38"/>
  <c r="FM788" i="38"/>
  <c r="FM791" i="38"/>
  <c r="FN791" i="38"/>
  <c r="FN793" i="38"/>
  <c r="FM793" i="38"/>
  <c r="FM779" i="38"/>
  <c r="FN779" i="38"/>
  <c r="FN785" i="38"/>
  <c r="FM785" i="38"/>
  <c r="FN787" i="38"/>
  <c r="FM787" i="38"/>
  <c r="FN790" i="38"/>
  <c r="FM790" i="38"/>
  <c r="FM794" i="38"/>
  <c r="FN794" i="38"/>
  <c r="FN795" i="38"/>
  <c r="FM795" i="38"/>
  <c r="FN781" i="38"/>
  <c r="FM781" i="38"/>
  <c r="FM796" i="38"/>
  <c r="FN796" i="38"/>
  <c r="FN778" i="38"/>
  <c r="FM778" i="38"/>
  <c r="FM783" i="38"/>
  <c r="FN783" i="38"/>
  <c r="FN797" i="38"/>
  <c r="FM797" i="38"/>
  <c r="FC788" i="38"/>
  <c r="FD788" i="38"/>
  <c r="FD789" i="38"/>
  <c r="FC789" i="38"/>
  <c r="FC793" i="38"/>
  <c r="FD793" i="38"/>
  <c r="FD794" i="38"/>
  <c r="FC794" i="38"/>
  <c r="FD778" i="38"/>
  <c r="FC778" i="38"/>
  <c r="FD779" i="38"/>
  <c r="FC779" i="38"/>
  <c r="FD781" i="38"/>
  <c r="FC781" i="38"/>
  <c r="FD791" i="38"/>
  <c r="FC791" i="38"/>
  <c r="FD784" i="38"/>
  <c r="FC784" i="38"/>
  <c r="FD796" i="38"/>
  <c r="FC796" i="38"/>
  <c r="FD786" i="38"/>
  <c r="FC786" i="38"/>
  <c r="FD783" i="38"/>
  <c r="FC783" i="38"/>
  <c r="FC780" i="38"/>
  <c r="FC785" i="38"/>
  <c r="FC790" i="38"/>
  <c r="FC795" i="38"/>
  <c r="FC782" i="38"/>
  <c r="FC787" i="38"/>
  <c r="FC792" i="38"/>
  <c r="FC797" i="38"/>
  <c r="ET778" i="38"/>
  <c r="ES778" i="38"/>
  <c r="ET786" i="38"/>
  <c r="ES786" i="38"/>
  <c r="ET790" i="38"/>
  <c r="ES790" i="38"/>
  <c r="ET791" i="38"/>
  <c r="ES791" i="38"/>
  <c r="ET792" i="38"/>
  <c r="ES792" i="38"/>
  <c r="ET783" i="38"/>
  <c r="ES783" i="38"/>
  <c r="ET779" i="38"/>
  <c r="ES779" i="38"/>
  <c r="ET781" i="38"/>
  <c r="ES781" i="38"/>
  <c r="ET782" i="38"/>
  <c r="ES782" i="38"/>
  <c r="ET788" i="38"/>
  <c r="ES788" i="38"/>
  <c r="ET789" i="38"/>
  <c r="ES789" i="38"/>
  <c r="ES793" i="38"/>
  <c r="ET793" i="38"/>
  <c r="ES794" i="38"/>
  <c r="ET794" i="38"/>
  <c r="ET795" i="38"/>
  <c r="ES795" i="38"/>
  <c r="ET784" i="38"/>
  <c r="ES784" i="38"/>
  <c r="ES785" i="38"/>
  <c r="ET785" i="38"/>
  <c r="ET787" i="38"/>
  <c r="ES787" i="38"/>
  <c r="ET796" i="38"/>
  <c r="ES796" i="38"/>
  <c r="ET780" i="38"/>
  <c r="ES780" i="38"/>
  <c r="ES797" i="38"/>
  <c r="ET797" i="38"/>
  <c r="EJ779" i="38"/>
  <c r="EI779" i="38"/>
  <c r="EJ784" i="38"/>
  <c r="EI784" i="38"/>
  <c r="EJ786" i="38"/>
  <c r="EI786" i="38"/>
  <c r="EJ790" i="38"/>
  <c r="EI790" i="38"/>
  <c r="EJ791" i="38"/>
  <c r="EI791" i="38"/>
  <c r="EJ793" i="38"/>
  <c r="EI793" i="38"/>
  <c r="EI794" i="38"/>
  <c r="EJ794" i="38"/>
  <c r="EI781" i="38"/>
  <c r="EJ781" i="38"/>
  <c r="EI783" i="38"/>
  <c r="EJ783" i="38"/>
  <c r="EJ787" i="38"/>
  <c r="EI787" i="38"/>
  <c r="EI789" i="38"/>
  <c r="EJ789" i="38"/>
  <c r="EJ792" i="38"/>
  <c r="EI792" i="38"/>
  <c r="EJ795" i="38"/>
  <c r="EI795" i="38"/>
  <c r="EI778" i="38"/>
  <c r="EJ778" i="38"/>
  <c r="EJ780" i="38"/>
  <c r="EI780" i="38"/>
  <c r="EJ782" i="38"/>
  <c r="EI782" i="38"/>
  <c r="EJ796" i="38"/>
  <c r="EI796" i="38"/>
  <c r="EJ785" i="38"/>
  <c r="EI785" i="38"/>
  <c r="EJ788" i="38"/>
  <c r="EI788" i="38"/>
  <c r="EJ797" i="38"/>
  <c r="EI797" i="38"/>
  <c r="DZ782" i="38"/>
  <c r="DY782" i="38"/>
  <c r="DZ784" i="38"/>
  <c r="DY784" i="38"/>
  <c r="DZ786" i="38"/>
  <c r="DY786" i="38"/>
  <c r="DZ781" i="38"/>
  <c r="DY781" i="38"/>
  <c r="DY785" i="38"/>
  <c r="DZ785" i="38"/>
  <c r="DZ787" i="38"/>
  <c r="DY787" i="38"/>
  <c r="DZ789" i="38"/>
  <c r="DY789" i="38"/>
  <c r="DZ794" i="38"/>
  <c r="DY794" i="38"/>
  <c r="DZ795" i="38"/>
  <c r="DY795" i="38"/>
  <c r="DZ790" i="38"/>
  <c r="DY790" i="38"/>
  <c r="DZ779" i="38"/>
  <c r="DY779" i="38"/>
  <c r="DY796" i="38"/>
  <c r="DZ796" i="38"/>
  <c r="DZ791" i="38"/>
  <c r="DY791" i="38"/>
  <c r="DZ792" i="38"/>
  <c r="DY792" i="38"/>
  <c r="DZ780" i="38"/>
  <c r="DY780" i="38"/>
  <c r="DZ797" i="38"/>
  <c r="DY797" i="38"/>
  <c r="DY788" i="38"/>
  <c r="DZ778" i="38"/>
  <c r="DZ793" i="38"/>
  <c r="DY783" i="38"/>
  <c r="DO783" i="38"/>
  <c r="DP783" i="38"/>
  <c r="DO786" i="38"/>
  <c r="DP786" i="38"/>
  <c r="DP788" i="38"/>
  <c r="DO788" i="38"/>
  <c r="DO789" i="38"/>
  <c r="DP789" i="38"/>
  <c r="DP790" i="38"/>
  <c r="DO790" i="38"/>
  <c r="DP778" i="38"/>
  <c r="DO778" i="38"/>
  <c r="DP795" i="38"/>
  <c r="DO795" i="38"/>
  <c r="DP784" i="38"/>
  <c r="DO784" i="38"/>
  <c r="DO779" i="38"/>
  <c r="DP779" i="38"/>
  <c r="DP796" i="38"/>
  <c r="DO796" i="38"/>
  <c r="DO785" i="38"/>
  <c r="DP785" i="38"/>
  <c r="DO791" i="38"/>
  <c r="DP791" i="38"/>
  <c r="DP793" i="38"/>
  <c r="DO793" i="38"/>
  <c r="DP780" i="38"/>
  <c r="DO780" i="38"/>
  <c r="DO794" i="38"/>
  <c r="DP794" i="38"/>
  <c r="DO781" i="38"/>
  <c r="DP781" i="38"/>
  <c r="DO782" i="38"/>
  <c r="DO787" i="38"/>
  <c r="DO792" i="38"/>
  <c r="DO797" i="38"/>
  <c r="DF788" i="38"/>
  <c r="DE788" i="38"/>
  <c r="DE789" i="38"/>
  <c r="DF789" i="38"/>
  <c r="DF790" i="38"/>
  <c r="DE790" i="38"/>
  <c r="DF791" i="38"/>
  <c r="DE791" i="38"/>
  <c r="DF794" i="38"/>
  <c r="DE794" i="38"/>
  <c r="DF795" i="38"/>
  <c r="DE795" i="38"/>
  <c r="DF780" i="38"/>
  <c r="DE780" i="38"/>
  <c r="DF793" i="38"/>
  <c r="DE793" i="38"/>
  <c r="DE796" i="38"/>
  <c r="DF796" i="38"/>
  <c r="DF778" i="38"/>
  <c r="DE778" i="38"/>
  <c r="DF779" i="38"/>
  <c r="DE779" i="38"/>
  <c r="DE781" i="38"/>
  <c r="DF781" i="38"/>
  <c r="DF782" i="38"/>
  <c r="DE782" i="38"/>
  <c r="DE783" i="38"/>
  <c r="DF783" i="38"/>
  <c r="DE784" i="38"/>
  <c r="DF784" i="38"/>
  <c r="DF785" i="38"/>
  <c r="DE785" i="38"/>
  <c r="DF786" i="38"/>
  <c r="DE786" i="38"/>
  <c r="DF787" i="38"/>
  <c r="DE787" i="38"/>
  <c r="DF792" i="38"/>
  <c r="DE792" i="38"/>
  <c r="DF797" i="38"/>
  <c r="DE797" i="38"/>
  <c r="CV779" i="38"/>
  <c r="CU779" i="38"/>
  <c r="CV781" i="38"/>
  <c r="CU781" i="38"/>
  <c r="CV782" i="38"/>
  <c r="CU782" i="38"/>
  <c r="CV783" i="38"/>
  <c r="CU783" i="38"/>
  <c r="CV784" i="38"/>
  <c r="CU784" i="38"/>
  <c r="CV785" i="38"/>
  <c r="CU785" i="38"/>
  <c r="CV788" i="38"/>
  <c r="CU788" i="38"/>
  <c r="CV778" i="38"/>
  <c r="CU778" i="38"/>
  <c r="CV780" i="38"/>
  <c r="CU780" i="38"/>
  <c r="CV786" i="38"/>
  <c r="CU786" i="38"/>
  <c r="CV787" i="38"/>
  <c r="CU787" i="38"/>
  <c r="CV789" i="38"/>
  <c r="CU789" i="38"/>
  <c r="CV795" i="38"/>
  <c r="CU795" i="38"/>
  <c r="CV791" i="38"/>
  <c r="CU791" i="38"/>
  <c r="CV796" i="38"/>
  <c r="CU796" i="38"/>
  <c r="CV790" i="38"/>
  <c r="CU790" i="38"/>
  <c r="CV792" i="38"/>
  <c r="CU792" i="38"/>
  <c r="CV793" i="38"/>
  <c r="CU793" i="38"/>
  <c r="CU794" i="38"/>
  <c r="CV794" i="38"/>
  <c r="CV797" i="38"/>
  <c r="CU797" i="38"/>
  <c r="CL782" i="38"/>
  <c r="CK782" i="38"/>
  <c r="CL783" i="38"/>
  <c r="CK783" i="38"/>
  <c r="CL788" i="38"/>
  <c r="CK788" i="38"/>
  <c r="CL791" i="38"/>
  <c r="CK791" i="38"/>
  <c r="CL792" i="38"/>
  <c r="CK792" i="38"/>
  <c r="CK793" i="38"/>
  <c r="CL793" i="38"/>
  <c r="CL778" i="38"/>
  <c r="CK778" i="38"/>
  <c r="CL794" i="38"/>
  <c r="CK794" i="38"/>
  <c r="CL779" i="38"/>
  <c r="CK779" i="38"/>
  <c r="CL786" i="38"/>
  <c r="CK786" i="38"/>
  <c r="CL787" i="38"/>
  <c r="CK787" i="38"/>
  <c r="CL796" i="38"/>
  <c r="CK796" i="38"/>
  <c r="CL784" i="38"/>
  <c r="CK784" i="38"/>
  <c r="CL781" i="38"/>
  <c r="CK781" i="38"/>
  <c r="CL797" i="38"/>
  <c r="CK797" i="38"/>
  <c r="CK789" i="38"/>
  <c r="CK785" i="38"/>
  <c r="CL795" i="38"/>
  <c r="CK780" i="38"/>
  <c r="CL790" i="38"/>
  <c r="CB788" i="38"/>
  <c r="CA788" i="38"/>
  <c r="CA789" i="38"/>
  <c r="CB789" i="38"/>
  <c r="CA778" i="38"/>
  <c r="CB778" i="38"/>
  <c r="CB779" i="38"/>
  <c r="CA779" i="38"/>
  <c r="CB780" i="38"/>
  <c r="CA780" i="38"/>
  <c r="CA781" i="38"/>
  <c r="CB781" i="38"/>
  <c r="CB782" i="38"/>
  <c r="CA782" i="38"/>
  <c r="CB783" i="38"/>
  <c r="CA783" i="38"/>
  <c r="CA784" i="38"/>
  <c r="CB784" i="38"/>
  <c r="CA785" i="38"/>
  <c r="CB785" i="38"/>
  <c r="CA786" i="38"/>
  <c r="CB786" i="38"/>
  <c r="CB787" i="38"/>
  <c r="CA787" i="38"/>
  <c r="CB790" i="38"/>
  <c r="CA790" i="38"/>
  <c r="CA791" i="38"/>
  <c r="CB791" i="38"/>
  <c r="CB792" i="38"/>
  <c r="CA792" i="38"/>
  <c r="CB793" i="38"/>
  <c r="CA793" i="38"/>
  <c r="CB795" i="38"/>
  <c r="CA795" i="38"/>
  <c r="CB794" i="38"/>
  <c r="CA794" i="38"/>
  <c r="CB796" i="38"/>
  <c r="CA796" i="38"/>
  <c r="CB797" i="38"/>
  <c r="CA797" i="38"/>
  <c r="BR782" i="38"/>
  <c r="BQ782" i="38"/>
  <c r="BR783" i="38"/>
  <c r="BQ783" i="38"/>
  <c r="BR784" i="38"/>
  <c r="BQ784" i="38"/>
  <c r="BR785" i="38"/>
  <c r="BQ785" i="38"/>
  <c r="BR786" i="38"/>
  <c r="BQ786" i="38"/>
  <c r="BR787" i="38"/>
  <c r="BQ787" i="38"/>
  <c r="BQ790" i="38"/>
  <c r="BR790" i="38"/>
  <c r="BR791" i="38"/>
  <c r="BQ791" i="38"/>
  <c r="BR792" i="38"/>
  <c r="BQ792" i="38"/>
  <c r="BQ793" i="38"/>
  <c r="BR793" i="38"/>
  <c r="BR781" i="38"/>
  <c r="BQ781" i="38"/>
  <c r="BR794" i="38"/>
  <c r="BQ794" i="38"/>
  <c r="BR779" i="38"/>
  <c r="BQ779" i="38"/>
  <c r="BR788" i="38"/>
  <c r="BQ788" i="38"/>
  <c r="BR795" i="38"/>
  <c r="BQ795" i="38"/>
  <c r="BQ778" i="38"/>
  <c r="BR778" i="38"/>
  <c r="BQ789" i="38"/>
  <c r="BR789" i="38"/>
  <c r="BR796" i="38"/>
  <c r="BQ796" i="38"/>
  <c r="BR780" i="38"/>
  <c r="BQ780" i="38"/>
  <c r="BR797" i="38"/>
  <c r="BQ797" i="38"/>
  <c r="BH785" i="38"/>
  <c r="BG785" i="38"/>
  <c r="BH787" i="38"/>
  <c r="BG787" i="38"/>
  <c r="BH788" i="38"/>
  <c r="BG788" i="38"/>
  <c r="BH786" i="38"/>
  <c r="BG786" i="38"/>
  <c r="BH789" i="38"/>
  <c r="BG789" i="38"/>
  <c r="BH790" i="38"/>
  <c r="BG790" i="38"/>
  <c r="BH792" i="38"/>
  <c r="BG792" i="38"/>
  <c r="BH784" i="38"/>
  <c r="BG784" i="38"/>
  <c r="BG793" i="38"/>
  <c r="BH793" i="38"/>
  <c r="BH791" i="38"/>
  <c r="BG791" i="38"/>
  <c r="BH794" i="38"/>
  <c r="BG794" i="38"/>
  <c r="BH795" i="38"/>
  <c r="BG795" i="38"/>
  <c r="BH778" i="38"/>
  <c r="BG778" i="38"/>
  <c r="BH779" i="38"/>
  <c r="BG779" i="38"/>
  <c r="BH780" i="38"/>
  <c r="BG780" i="38"/>
  <c r="BH781" i="38"/>
  <c r="BG781" i="38"/>
  <c r="BH782" i="38"/>
  <c r="BG782" i="38"/>
  <c r="BH783" i="38"/>
  <c r="BG783" i="38"/>
  <c r="BG796" i="38"/>
  <c r="BH796" i="38"/>
  <c r="BH797" i="38"/>
  <c r="BG797" i="38"/>
  <c r="AX785" i="38"/>
  <c r="AW785" i="38"/>
  <c r="AW786" i="38"/>
  <c r="AX786" i="38"/>
  <c r="AX788" i="38"/>
  <c r="AW788" i="38"/>
  <c r="AW789" i="38"/>
  <c r="AX789" i="38"/>
  <c r="AX790" i="38"/>
  <c r="AW790" i="38"/>
  <c r="AW791" i="38"/>
  <c r="AX791" i="38"/>
  <c r="AW794" i="38"/>
  <c r="AX794" i="38"/>
  <c r="AX778" i="38"/>
  <c r="AW778" i="38"/>
  <c r="AX795" i="38"/>
  <c r="AW795" i="38"/>
  <c r="AX784" i="38"/>
  <c r="AW784" i="38"/>
  <c r="AW779" i="38"/>
  <c r="AX779" i="38"/>
  <c r="AW796" i="38"/>
  <c r="AX796" i="38"/>
  <c r="AX783" i="38"/>
  <c r="AW783" i="38"/>
  <c r="AX780" i="38"/>
  <c r="AW780" i="38"/>
  <c r="AW793" i="38"/>
  <c r="AX793" i="38"/>
  <c r="AX781" i="38"/>
  <c r="AW781" i="38"/>
  <c r="AW782" i="38"/>
  <c r="AW787" i="38"/>
  <c r="AW792" i="38"/>
  <c r="AW797" i="38"/>
  <c r="AM786" i="38"/>
  <c r="AN786" i="38"/>
  <c r="AN790" i="38"/>
  <c r="AM790" i="38"/>
  <c r="AM791" i="38"/>
  <c r="AN791" i="38"/>
  <c r="AN789" i="38"/>
  <c r="AM789" i="38"/>
  <c r="AN794" i="38"/>
  <c r="AM794" i="38"/>
  <c r="AM781" i="38"/>
  <c r="AN781" i="38"/>
  <c r="AN795" i="38"/>
  <c r="AM795" i="38"/>
  <c r="AN785" i="38"/>
  <c r="AM785" i="38"/>
  <c r="AN778" i="38"/>
  <c r="AM778" i="38"/>
  <c r="AM780" i="38"/>
  <c r="AN780" i="38"/>
  <c r="AN796" i="38"/>
  <c r="AM796" i="38"/>
  <c r="AN793" i="38"/>
  <c r="AM793" i="38"/>
  <c r="AN784" i="38"/>
  <c r="AM784" i="38"/>
  <c r="AN788" i="38"/>
  <c r="AM788" i="38"/>
  <c r="AN779" i="38"/>
  <c r="AM779" i="38"/>
  <c r="AM783" i="38"/>
  <c r="AN783" i="38"/>
  <c r="AD786" i="38"/>
  <c r="AC786" i="38"/>
  <c r="AD787" i="38"/>
  <c r="AC787" i="38"/>
  <c r="AD789" i="38"/>
  <c r="AC789" i="38"/>
  <c r="AD779" i="38"/>
  <c r="AC779" i="38"/>
  <c r="AD794" i="38"/>
  <c r="AC794" i="38"/>
  <c r="AD784" i="38"/>
  <c r="AC784" i="38"/>
  <c r="AD781" i="38"/>
  <c r="AC781" i="38"/>
  <c r="AD782" i="38"/>
  <c r="AC782" i="38"/>
  <c r="AD791" i="38"/>
  <c r="AC791" i="38"/>
  <c r="AD792" i="38"/>
  <c r="AC792" i="38"/>
  <c r="AD796" i="38"/>
  <c r="AC796" i="38"/>
  <c r="AD797" i="38"/>
  <c r="AC797" i="38"/>
  <c r="AC785" i="38"/>
  <c r="AC780" i="38"/>
  <c r="AD790" i="38"/>
  <c r="AD795" i="38"/>
  <c r="C803" i="38"/>
  <c r="H803" i="38" s="1"/>
  <c r="H811" i="38"/>
  <c r="H822" i="38"/>
  <c r="I822" i="38" s="1"/>
  <c r="O102" i="39" s="1"/>
  <c r="H812" i="38"/>
  <c r="I812" i="38" s="1"/>
  <c r="O92" i="39" s="1"/>
  <c r="C418" i="38" a="1"/>
  <c r="E435" i="38" s="1"/>
  <c r="H435" i="38" s="1"/>
  <c r="J435" i="38" s="1"/>
  <c r="BZ370" i="38"/>
  <c r="CA370" i="38"/>
  <c r="BZ385" i="38"/>
  <c r="CA385" i="38"/>
  <c r="BZ375" i="38"/>
  <c r="CA375" i="38"/>
  <c r="BQ370" i="38"/>
  <c r="BP370" i="38"/>
  <c r="BP375" i="38"/>
  <c r="BQ375" i="38"/>
  <c r="BP380" i="38"/>
  <c r="BQ380" i="38"/>
  <c r="BQ385" i="38"/>
  <c r="BP385" i="38"/>
  <c r="DY382" i="38"/>
  <c r="DX382" i="38"/>
  <c r="DY383" i="38"/>
  <c r="DX383" i="38"/>
  <c r="DY368" i="38"/>
  <c r="DX368" i="38"/>
  <c r="DY369" i="38"/>
  <c r="DX369" i="38"/>
  <c r="DY370" i="38"/>
  <c r="DX370" i="38"/>
  <c r="DY371" i="38"/>
  <c r="DX371" i="38"/>
  <c r="DY372" i="38"/>
  <c r="DX372" i="38"/>
  <c r="DX373" i="38"/>
  <c r="DY373" i="38"/>
  <c r="DY374" i="38"/>
  <c r="DX374" i="38"/>
  <c r="DY375" i="38"/>
  <c r="DX375" i="38"/>
  <c r="DY376" i="38"/>
  <c r="DX376" i="38"/>
  <c r="DY377" i="38"/>
  <c r="DX377" i="38"/>
  <c r="DY378" i="38"/>
  <c r="DX378" i="38"/>
  <c r="DY379" i="38"/>
  <c r="DX379" i="38"/>
  <c r="DX380" i="38"/>
  <c r="DY380" i="38"/>
  <c r="DY384" i="38"/>
  <c r="DX384" i="38"/>
  <c r="DY385" i="38"/>
  <c r="DX385" i="38"/>
  <c r="DY381" i="38"/>
  <c r="DX381" i="38"/>
  <c r="DY386" i="38"/>
  <c r="DX386" i="38"/>
  <c r="DY387" i="38"/>
  <c r="DX387" i="38"/>
  <c r="DO371" i="38"/>
  <c r="DN371" i="38"/>
  <c r="DO373" i="38"/>
  <c r="DN373" i="38"/>
  <c r="DO374" i="38"/>
  <c r="DN374" i="38"/>
  <c r="DO376" i="38"/>
  <c r="DN376" i="38"/>
  <c r="DO377" i="38"/>
  <c r="DN377" i="38"/>
  <c r="DO378" i="38"/>
  <c r="DN378" i="38"/>
  <c r="DN379" i="38"/>
  <c r="DO379" i="38"/>
  <c r="DN381" i="38"/>
  <c r="DO381" i="38"/>
  <c r="DO382" i="38"/>
  <c r="DN382" i="38"/>
  <c r="DO383" i="38"/>
  <c r="DN383" i="38"/>
  <c r="DO368" i="38"/>
  <c r="DN368" i="38"/>
  <c r="DO369" i="38"/>
  <c r="DN369" i="38"/>
  <c r="DO386" i="38"/>
  <c r="DN386" i="38"/>
  <c r="DO372" i="38"/>
  <c r="DN372" i="38"/>
  <c r="DN384" i="38"/>
  <c r="DN370" i="38"/>
  <c r="DN375" i="38"/>
  <c r="DN380" i="38"/>
  <c r="DN385" i="38"/>
  <c r="DN387" i="38"/>
  <c r="DE368" i="38"/>
  <c r="DD368" i="38"/>
  <c r="DE375" i="38"/>
  <c r="DD375" i="38"/>
  <c r="DE376" i="38"/>
  <c r="DD376" i="38"/>
  <c r="DD378" i="38"/>
  <c r="DE378" i="38"/>
  <c r="DD379" i="38"/>
  <c r="DE379" i="38"/>
  <c r="DE380" i="38"/>
  <c r="DD380" i="38"/>
  <c r="DE381" i="38"/>
  <c r="DD381" i="38"/>
  <c r="DE369" i="38"/>
  <c r="DD369" i="38"/>
  <c r="DE386" i="38"/>
  <c r="DD386" i="38"/>
  <c r="DD373" i="38"/>
  <c r="DE373" i="38"/>
  <c r="DE374" i="38"/>
  <c r="DD374" i="38"/>
  <c r="DE383" i="38"/>
  <c r="DD383" i="38"/>
  <c r="DE384" i="38"/>
  <c r="DD384" i="38"/>
  <c r="DE385" i="38"/>
  <c r="DD385" i="38"/>
  <c r="DE370" i="38"/>
  <c r="DD370" i="38"/>
  <c r="DE371" i="38"/>
  <c r="DD371" i="38"/>
  <c r="DD372" i="38"/>
  <c r="DD377" i="38"/>
  <c r="DD382" i="38"/>
  <c r="DD387" i="38"/>
  <c r="CU368" i="38"/>
  <c r="CT368" i="38"/>
  <c r="CU369" i="38"/>
  <c r="CT369" i="38"/>
  <c r="CT375" i="38"/>
  <c r="CU375" i="38"/>
  <c r="CU376" i="38"/>
  <c r="CT376" i="38"/>
  <c r="CU371" i="38"/>
  <c r="CT371" i="38"/>
  <c r="CT373" i="38"/>
  <c r="CU373" i="38"/>
  <c r="CU378" i="38"/>
  <c r="CT378" i="38"/>
  <c r="CT379" i="38"/>
  <c r="CU379" i="38"/>
  <c r="CU380" i="38"/>
  <c r="CT380" i="38"/>
  <c r="CU381" i="38"/>
  <c r="CT381" i="38"/>
  <c r="CU382" i="38"/>
  <c r="CT382" i="38"/>
  <c r="CU377" i="38"/>
  <c r="CT377" i="38"/>
  <c r="CT383" i="38"/>
  <c r="CU383" i="38"/>
  <c r="CT384" i="38"/>
  <c r="CU384" i="38"/>
  <c r="CT385" i="38"/>
  <c r="CU385" i="38"/>
  <c r="CU370" i="38"/>
  <c r="CT370" i="38"/>
  <c r="CU372" i="38"/>
  <c r="CT372" i="38"/>
  <c r="CU374" i="38"/>
  <c r="CT374" i="38"/>
  <c r="CU386" i="38"/>
  <c r="CT386" i="38"/>
  <c r="CU387" i="38"/>
  <c r="CT387" i="38"/>
  <c r="CK368" i="38"/>
  <c r="CJ368" i="38"/>
  <c r="CK370" i="38"/>
  <c r="CJ370" i="38"/>
  <c r="CK372" i="38"/>
  <c r="CJ372" i="38"/>
  <c r="CK379" i="38"/>
  <c r="CJ379" i="38"/>
  <c r="CK381" i="38"/>
  <c r="CJ381" i="38"/>
  <c r="CK386" i="38"/>
  <c r="CJ386" i="38"/>
  <c r="CK369" i="38"/>
  <c r="CJ369" i="38"/>
  <c r="CK371" i="38"/>
  <c r="CJ371" i="38"/>
  <c r="CK373" i="38"/>
  <c r="CJ373" i="38"/>
  <c r="CK374" i="38"/>
  <c r="CJ374" i="38"/>
  <c r="CK375" i="38"/>
  <c r="CJ375" i="38"/>
  <c r="CJ376" i="38"/>
  <c r="CK376" i="38"/>
  <c r="CK377" i="38"/>
  <c r="CJ377" i="38"/>
  <c r="CK378" i="38"/>
  <c r="CJ378" i="38"/>
  <c r="CK380" i="38"/>
  <c r="CJ380" i="38"/>
  <c r="CK382" i="38"/>
  <c r="CJ382" i="38"/>
  <c r="CK383" i="38"/>
  <c r="CJ383" i="38"/>
  <c r="CK384" i="38"/>
  <c r="CJ384" i="38"/>
  <c r="CK385" i="38"/>
  <c r="CJ385" i="38"/>
  <c r="CK387" i="38"/>
  <c r="CJ387" i="38"/>
  <c r="BZ374" i="38"/>
  <c r="CA374" i="38"/>
  <c r="CA376" i="38"/>
  <c r="BZ376" i="38"/>
  <c r="BZ378" i="38"/>
  <c r="CA378" i="38"/>
  <c r="CA379" i="38"/>
  <c r="BZ379" i="38"/>
  <c r="BZ384" i="38"/>
  <c r="CA384" i="38"/>
  <c r="CA377" i="38"/>
  <c r="BZ377" i="38"/>
  <c r="CA383" i="38"/>
  <c r="BZ383" i="38"/>
  <c r="CA381" i="38"/>
  <c r="BZ381" i="38"/>
  <c r="BZ369" i="38"/>
  <c r="CA369" i="38"/>
  <c r="CA371" i="38"/>
  <c r="BZ371" i="38"/>
  <c r="CA368" i="38"/>
  <c r="BZ368" i="38"/>
  <c r="CA372" i="38"/>
  <c r="BZ372" i="38"/>
  <c r="CA386" i="38"/>
  <c r="BZ386" i="38"/>
  <c r="CA382" i="38"/>
  <c r="BZ382" i="38"/>
  <c r="CA373" i="38"/>
  <c r="BZ373" i="38"/>
  <c r="CA387" i="38"/>
  <c r="BZ387" i="38"/>
  <c r="BQ376" i="38"/>
  <c r="BP376" i="38"/>
  <c r="BQ377" i="38"/>
  <c r="BP377" i="38"/>
  <c r="BP378" i="38"/>
  <c r="BQ378" i="38"/>
  <c r="BQ368" i="38"/>
  <c r="BP368" i="38"/>
  <c r="BQ369" i="38"/>
  <c r="BP369" i="38"/>
  <c r="BQ381" i="38"/>
  <c r="BP381" i="38"/>
  <c r="BQ382" i="38"/>
  <c r="BP382" i="38"/>
  <c r="BQ372" i="38"/>
  <c r="BP372" i="38"/>
  <c r="BQ373" i="38"/>
  <c r="BP373" i="38"/>
  <c r="BQ371" i="38"/>
  <c r="BP371" i="38"/>
  <c r="BQ374" i="38"/>
  <c r="BP374" i="38"/>
  <c r="BQ386" i="38"/>
  <c r="BP386" i="38"/>
  <c r="BQ379" i="38"/>
  <c r="BP379" i="38"/>
  <c r="BQ383" i="38"/>
  <c r="BP383" i="38"/>
  <c r="BQ384" i="38"/>
  <c r="BP384" i="38"/>
  <c r="BQ387" i="38"/>
  <c r="BP387" i="38"/>
  <c r="BG369" i="38"/>
  <c r="BF369" i="38"/>
  <c r="BG371" i="38"/>
  <c r="BF371" i="38"/>
  <c r="BG374" i="38"/>
  <c r="BF374" i="38"/>
  <c r="BF375" i="38"/>
  <c r="BG375" i="38"/>
  <c r="BG376" i="38"/>
  <c r="BF376" i="38"/>
  <c r="BG377" i="38"/>
  <c r="BF377" i="38"/>
  <c r="BG378" i="38"/>
  <c r="BF378" i="38"/>
  <c r="BG368" i="38"/>
  <c r="BF368" i="38"/>
  <c r="BG370" i="38"/>
  <c r="BF370" i="38"/>
  <c r="BG372" i="38"/>
  <c r="BF372" i="38"/>
  <c r="BG379" i="38"/>
  <c r="BF379" i="38"/>
  <c r="BF380" i="38"/>
  <c r="BG380" i="38"/>
  <c r="BG381" i="38"/>
  <c r="BF381" i="38"/>
  <c r="BG382" i="38"/>
  <c r="BF382" i="38"/>
  <c r="BF383" i="38"/>
  <c r="BG383" i="38"/>
  <c r="BG373" i="38"/>
  <c r="BF373" i="38"/>
  <c r="BF384" i="38"/>
  <c r="BG384" i="38"/>
  <c r="BG385" i="38"/>
  <c r="BF385" i="38"/>
  <c r="BF386" i="38"/>
  <c r="BG386" i="38"/>
  <c r="BG387" i="38"/>
  <c r="BF387" i="38"/>
  <c r="AW373" i="38"/>
  <c r="AV373" i="38"/>
  <c r="AW374" i="38"/>
  <c r="AV374" i="38"/>
  <c r="AW375" i="38"/>
  <c r="AV375" i="38"/>
  <c r="AW376" i="38"/>
  <c r="AV376" i="38"/>
  <c r="AW377" i="38"/>
  <c r="AV377" i="38"/>
  <c r="AW378" i="38"/>
  <c r="AV378" i="38"/>
  <c r="AW368" i="38"/>
  <c r="AV368" i="38"/>
  <c r="AW370" i="38"/>
  <c r="AV370" i="38"/>
  <c r="AW372" i="38"/>
  <c r="AV372" i="38"/>
  <c r="AW379" i="38"/>
  <c r="AV379" i="38"/>
  <c r="AW382" i="38"/>
  <c r="AV382" i="38"/>
  <c r="AV383" i="38"/>
  <c r="AW383" i="38"/>
  <c r="AW384" i="38"/>
  <c r="AV384" i="38"/>
  <c r="AW386" i="38"/>
  <c r="AV386" i="38"/>
  <c r="AW369" i="38"/>
  <c r="AV369" i="38"/>
  <c r="AV371" i="38"/>
  <c r="AW371" i="38"/>
  <c r="AW380" i="38"/>
  <c r="AV380" i="38"/>
  <c r="AW381" i="38"/>
  <c r="AV381" i="38"/>
  <c r="AW385" i="38"/>
  <c r="AV385" i="38"/>
  <c r="AW387" i="38"/>
  <c r="AV387" i="38"/>
  <c r="AM368" i="38"/>
  <c r="AL368" i="38"/>
  <c r="AM370" i="38"/>
  <c r="AL370" i="38"/>
  <c r="AL371" i="38"/>
  <c r="AM371" i="38"/>
  <c r="AM373" i="38"/>
  <c r="AL373" i="38"/>
  <c r="AM374" i="38"/>
  <c r="AL374" i="38"/>
  <c r="AM375" i="38"/>
  <c r="AL375" i="38"/>
  <c r="AL376" i="38"/>
  <c r="AM376" i="38"/>
  <c r="AM377" i="38"/>
  <c r="AL377" i="38"/>
  <c r="AM379" i="38"/>
  <c r="AL379" i="38"/>
  <c r="AL381" i="38"/>
  <c r="AM381" i="38"/>
  <c r="AM383" i="38"/>
  <c r="AL383" i="38"/>
  <c r="AM384" i="38"/>
  <c r="AL384" i="38"/>
  <c r="AM386" i="38"/>
  <c r="AL386" i="38"/>
  <c r="AM369" i="38"/>
  <c r="AL369" i="38"/>
  <c r="AM372" i="38"/>
  <c r="AL372" i="38"/>
  <c r="AL378" i="38"/>
  <c r="AM378" i="38"/>
  <c r="AM380" i="38"/>
  <c r="AL380" i="38"/>
  <c r="AM382" i="38"/>
  <c r="AL382" i="38"/>
  <c r="AM385" i="38"/>
  <c r="AL385" i="38"/>
  <c r="AM387" i="38"/>
  <c r="AL387" i="38"/>
  <c r="AM177" i="38"/>
  <c r="AN177" i="38"/>
  <c r="AM167" i="38"/>
  <c r="AN167" i="38"/>
  <c r="AM172" i="38"/>
  <c r="AN172" i="38"/>
  <c r="AN182" i="38"/>
  <c r="AM170" i="38"/>
  <c r="AN170" i="38"/>
  <c r="AM176" i="38"/>
  <c r="AN176" i="38"/>
  <c r="AM174" i="38"/>
  <c r="AN174" i="38"/>
  <c r="AN163" i="38"/>
  <c r="AM163" i="38"/>
  <c r="AN164" i="38"/>
  <c r="AM164" i="38"/>
  <c r="AM178" i="38"/>
  <c r="AN178" i="38"/>
  <c r="AM166" i="38"/>
  <c r="AN166" i="38"/>
  <c r="AM180" i="38"/>
  <c r="AN180" i="38"/>
  <c r="AN181" i="38"/>
  <c r="AM181" i="38"/>
  <c r="AN169" i="38"/>
  <c r="AM169" i="38"/>
  <c r="AN173" i="38"/>
  <c r="AM173" i="38"/>
  <c r="AM179" i="38"/>
  <c r="AN179" i="38"/>
  <c r="AM171" i="38"/>
  <c r="AN171" i="38"/>
  <c r="AM175" i="38"/>
  <c r="AN175" i="38"/>
  <c r="AN165" i="38"/>
  <c r="AM165" i="38"/>
  <c r="AN168" i="38"/>
  <c r="AM168" i="38"/>
  <c r="AD165" i="38"/>
  <c r="AC165" i="38"/>
  <c r="AD167" i="38"/>
  <c r="AC167" i="38"/>
  <c r="AD169" i="38"/>
  <c r="AC169" i="38"/>
  <c r="AD172" i="38"/>
  <c r="AC172" i="38"/>
  <c r="AD174" i="38"/>
  <c r="AC174" i="38"/>
  <c r="AD177" i="38"/>
  <c r="AC177" i="38"/>
  <c r="AD179" i="38"/>
  <c r="AC179" i="38"/>
  <c r="AD164" i="38"/>
  <c r="AC164" i="38"/>
  <c r="AD166" i="38"/>
  <c r="AC166" i="38"/>
  <c r="AD168" i="38"/>
  <c r="AC168" i="38"/>
  <c r="AD176" i="38"/>
  <c r="AC176" i="38"/>
  <c r="AD180" i="38"/>
  <c r="AC180" i="38"/>
  <c r="AC171" i="38"/>
  <c r="AD171" i="38"/>
  <c r="AD173" i="38"/>
  <c r="AC173" i="38"/>
  <c r="AD175" i="38"/>
  <c r="AC175" i="38"/>
  <c r="AD178" i="38"/>
  <c r="AC178" i="38"/>
  <c r="AD181" i="38"/>
  <c r="AC181" i="38"/>
  <c r="AC163" i="38"/>
  <c r="AD163" i="38"/>
  <c r="AD170" i="38"/>
  <c r="AC170" i="38"/>
  <c r="AD182" i="38"/>
  <c r="AC182" i="38"/>
  <c r="O768" i="38"/>
  <c r="R754" i="38"/>
  <c r="S754" i="38" s="1"/>
  <c r="L84" i="39" s="1"/>
  <c r="O767" i="38"/>
  <c r="O763" i="38"/>
  <c r="R763" i="38"/>
  <c r="S763" i="38" s="1"/>
  <c r="L93" i="39" s="1"/>
  <c r="O772" i="38"/>
  <c r="O757" i="38"/>
  <c r="O766" i="38"/>
  <c r="R755" i="38"/>
  <c r="S755" i="38" s="1"/>
  <c r="L85" i="39" s="1"/>
  <c r="R768" i="38"/>
  <c r="T768" i="38" s="1"/>
  <c r="R765" i="38"/>
  <c r="S765" i="38" s="1"/>
  <c r="L95" i="39" s="1"/>
  <c r="R771" i="38"/>
  <c r="S771" i="38" s="1"/>
  <c r="L101" i="39" s="1"/>
  <c r="R756" i="38"/>
  <c r="T756" i="38" s="1"/>
  <c r="O756" i="38"/>
  <c r="O755" i="38"/>
  <c r="O765" i="38"/>
  <c r="R764" i="38"/>
  <c r="T764" i="38" s="1"/>
  <c r="O764" i="38"/>
  <c r="O771" i="38"/>
  <c r="R762" i="38"/>
  <c r="T762" i="38" s="1"/>
  <c r="O762" i="38"/>
  <c r="O760" i="38"/>
  <c r="R757" i="38"/>
  <c r="S757" i="38" s="1"/>
  <c r="L87" i="39" s="1"/>
  <c r="R770" i="38"/>
  <c r="S770" i="38" s="1"/>
  <c r="L100" i="39" s="1"/>
  <c r="R759" i="38"/>
  <c r="R758" i="38"/>
  <c r="O758" i="38"/>
  <c r="R769" i="38"/>
  <c r="T769" i="38" s="1"/>
  <c r="E789" i="38"/>
  <c r="H789" i="38" s="1"/>
  <c r="I789" i="38" s="1"/>
  <c r="E795" i="38"/>
  <c r="H795" i="38" s="1"/>
  <c r="I795" i="38" s="1"/>
  <c r="E788" i="38"/>
  <c r="H788" i="38" s="1"/>
  <c r="I788" i="38" s="1"/>
  <c r="E784" i="38"/>
  <c r="H784" i="38" s="1"/>
  <c r="I784" i="38" s="1"/>
  <c r="E782" i="38"/>
  <c r="H782" i="38" s="1"/>
  <c r="I782" i="38" s="1"/>
  <c r="E476" i="38"/>
  <c r="H476" i="38" s="1"/>
  <c r="I476" i="38" s="1"/>
  <c r="E60" i="39" s="1"/>
  <c r="E492" i="38"/>
  <c r="H492" i="38" s="1"/>
  <c r="I492" i="38" s="1"/>
  <c r="E76" i="39" s="1"/>
  <c r="O450" i="38"/>
  <c r="R450" i="38" s="1"/>
  <c r="T450" i="38" s="1"/>
  <c r="O460" i="38"/>
  <c r="R460" i="38" s="1"/>
  <c r="T460" i="38" s="1"/>
  <c r="O464" i="38"/>
  <c r="R464" i="38" s="1"/>
  <c r="T464" i="38" s="1"/>
  <c r="O483" i="38"/>
  <c r="R483" i="38" s="1"/>
  <c r="O476" i="38"/>
  <c r="R476" i="38" s="1"/>
  <c r="S476" i="38" s="1"/>
  <c r="F60" i="39" s="1"/>
  <c r="O462" i="38"/>
  <c r="R462" i="38" s="1"/>
  <c r="S462" i="38" s="1"/>
  <c r="D71" i="39" s="1"/>
  <c r="O454" i="38"/>
  <c r="R454" i="38" s="1"/>
  <c r="T369" i="34"/>
  <c r="N32" i="35"/>
  <c r="S475" i="34"/>
  <c r="F59" i="35" s="1"/>
  <c r="T475" i="34"/>
  <c r="J812" i="34"/>
  <c r="I812" i="34"/>
  <c r="O92" i="35" s="1"/>
  <c r="M523" i="34"/>
  <c r="O523" i="34" s="1"/>
  <c r="R523" i="34" s="1"/>
  <c r="O542" i="34"/>
  <c r="R542" i="34" s="1"/>
  <c r="O525" i="34"/>
  <c r="R525" i="34" s="1"/>
  <c r="O539" i="34"/>
  <c r="R539" i="34" s="1"/>
  <c r="T539" i="34" s="1"/>
  <c r="O526" i="34"/>
  <c r="R526" i="34" s="1"/>
  <c r="S526" i="34" s="1"/>
  <c r="J60" i="35" s="1"/>
  <c r="O533" i="34"/>
  <c r="R533" i="34" s="1"/>
  <c r="O531" i="34"/>
  <c r="R531" i="34" s="1"/>
  <c r="O532" i="34"/>
  <c r="R532" i="34" s="1"/>
  <c r="O541" i="34"/>
  <c r="R541" i="34" s="1"/>
  <c r="S541" i="34" s="1"/>
  <c r="J75" i="35" s="1"/>
  <c r="O540" i="34"/>
  <c r="R540" i="34" s="1"/>
  <c r="S540" i="34" s="1"/>
  <c r="J74" i="35" s="1"/>
  <c r="O527" i="34"/>
  <c r="R527" i="34" s="1"/>
  <c r="O538" i="34"/>
  <c r="R538" i="34" s="1"/>
  <c r="O537" i="34"/>
  <c r="R537" i="34" s="1"/>
  <c r="O528" i="34"/>
  <c r="R528" i="34" s="1"/>
  <c r="T386" i="34"/>
  <c r="N49" i="35"/>
  <c r="S588" i="34"/>
  <c r="N72" i="35" s="1"/>
  <c r="T588" i="34"/>
  <c r="M598" i="38"/>
  <c r="O601" i="38"/>
  <c r="R601" i="38" s="1"/>
  <c r="O602" i="38"/>
  <c r="R602" i="38" s="1"/>
  <c r="O610" i="38"/>
  <c r="R610" i="38" s="1"/>
  <c r="T384" i="34"/>
  <c r="N47" i="35"/>
  <c r="J1011" i="34"/>
  <c r="I1011" i="34"/>
  <c r="O112" i="35" s="1"/>
  <c r="T379" i="34"/>
  <c r="N42" i="35"/>
  <c r="I1023" i="34"/>
  <c r="O124" i="35" s="1"/>
  <c r="J1023" i="34"/>
  <c r="S574" i="34"/>
  <c r="N58" i="35" s="1"/>
  <c r="J1009" i="34"/>
  <c r="I985" i="34"/>
  <c r="M111" i="35" s="1"/>
  <c r="T895" i="34"/>
  <c r="S895" i="34"/>
  <c r="F121" i="35" s="1"/>
  <c r="M138" i="34"/>
  <c r="O140" i="34"/>
  <c r="O146" i="34"/>
  <c r="O145" i="34"/>
  <c r="O147" i="34"/>
  <c r="O153" i="34"/>
  <c r="O154" i="34"/>
  <c r="R153" i="34"/>
  <c r="T153" i="34" s="1"/>
  <c r="R144" i="34"/>
  <c r="S144" i="34" s="1"/>
  <c r="L11" i="35" s="1"/>
  <c r="R140" i="34"/>
  <c r="R146" i="34"/>
  <c r="S146" i="34" s="1"/>
  <c r="L13" i="35" s="1"/>
  <c r="R143" i="34"/>
  <c r="T143" i="34" s="1"/>
  <c r="O149" i="34"/>
  <c r="I818" i="34"/>
  <c r="O98" i="35" s="1"/>
  <c r="J804" i="34"/>
  <c r="M678" i="34"/>
  <c r="O678" i="34" s="1"/>
  <c r="R678" i="34" s="1"/>
  <c r="O683" i="34"/>
  <c r="R683" i="34" s="1"/>
  <c r="O682" i="34"/>
  <c r="R682" i="34" s="1"/>
  <c r="O681" i="34"/>
  <c r="R681" i="34" s="1"/>
  <c r="O680" i="34"/>
  <c r="R680" i="34" s="1"/>
  <c r="R149" i="34"/>
  <c r="S149" i="34" s="1"/>
  <c r="L16" i="35" s="1"/>
  <c r="R354" i="34"/>
  <c r="J399" i="34"/>
  <c r="J410" i="34"/>
  <c r="I410" i="34"/>
  <c r="O48" i="35" s="1"/>
  <c r="M163" i="34"/>
  <c r="R163" i="34" s="1"/>
  <c r="R166" i="34"/>
  <c r="R170" i="34"/>
  <c r="R169" i="34"/>
  <c r="R178" i="34"/>
  <c r="T178" i="34" s="1"/>
  <c r="R176" i="34"/>
  <c r="R177" i="34"/>
  <c r="R175" i="34"/>
  <c r="R174" i="34"/>
  <c r="R173" i="34"/>
  <c r="R172" i="34"/>
  <c r="O357" i="34"/>
  <c r="J1014" i="34"/>
  <c r="C1008" i="34"/>
  <c r="H1008" i="34" s="1"/>
  <c r="H1010" i="34"/>
  <c r="I1010" i="34" s="1"/>
  <c r="O111" i="35" s="1"/>
  <c r="H1020" i="34"/>
  <c r="H1026" i="34"/>
  <c r="I1026" i="34" s="1"/>
  <c r="O127" i="35" s="1"/>
  <c r="H1018" i="34"/>
  <c r="H1025" i="34"/>
  <c r="H1027" i="34"/>
  <c r="H1017" i="34"/>
  <c r="H1016" i="34"/>
  <c r="H1022" i="34"/>
  <c r="H1019" i="34"/>
  <c r="J1019" i="34" s="1"/>
  <c r="H1013" i="34"/>
  <c r="H1012" i="34"/>
  <c r="J1012" i="34" s="1"/>
  <c r="N50" i="35"/>
  <c r="M63" i="38"/>
  <c r="O70" i="38"/>
  <c r="R70" i="38" s="1"/>
  <c r="R179" i="34"/>
  <c r="R357" i="34"/>
  <c r="S357" i="34" s="1"/>
  <c r="L45" i="35" s="1"/>
  <c r="J411" i="34"/>
  <c r="J822" i="34"/>
  <c r="I822" i="34"/>
  <c r="O102" i="35" s="1"/>
  <c r="N43" i="35"/>
  <c r="R180" i="34"/>
  <c r="H1015" i="34"/>
  <c r="J1015" i="34" s="1"/>
  <c r="C623" i="38"/>
  <c r="E640" i="38"/>
  <c r="H640" i="38" s="1"/>
  <c r="I640" i="38" s="1"/>
  <c r="Q74" i="39" s="1"/>
  <c r="E631" i="38"/>
  <c r="H631" i="38" s="1"/>
  <c r="E639" i="38"/>
  <c r="H639" i="38" s="1"/>
  <c r="I639" i="38" s="1"/>
  <c r="Q73" i="39" s="1"/>
  <c r="E638" i="38"/>
  <c r="H638" i="38" s="1"/>
  <c r="E637" i="38"/>
  <c r="H637" i="38" s="1"/>
  <c r="I637" i="38" s="1"/>
  <c r="Q71" i="39" s="1"/>
  <c r="E636" i="38"/>
  <c r="H636" i="38" s="1"/>
  <c r="I636" i="38" s="1"/>
  <c r="Q70" i="39" s="1"/>
  <c r="E633" i="38"/>
  <c r="H633" i="38" s="1"/>
  <c r="M188" i="38"/>
  <c r="O188" i="38" s="1"/>
  <c r="R188" i="38" s="1"/>
  <c r="O203" i="38"/>
  <c r="R203" i="38" s="1"/>
  <c r="O204" i="38"/>
  <c r="R204" i="38" s="1"/>
  <c r="O192" i="38"/>
  <c r="R192" i="38" s="1"/>
  <c r="S192" i="38" s="1"/>
  <c r="P9" i="39" s="1"/>
  <c r="O207" i="38"/>
  <c r="R207" i="38" s="1"/>
  <c r="O195" i="38"/>
  <c r="R195" i="38" s="1"/>
  <c r="O194" i="38"/>
  <c r="R194" i="38" s="1"/>
  <c r="O193" i="38"/>
  <c r="R193" i="38" s="1"/>
  <c r="T193" i="38" s="1"/>
  <c r="O191" i="38"/>
  <c r="R191" i="38" s="1"/>
  <c r="T191" i="38" s="1"/>
  <c r="I1021" i="34"/>
  <c r="O122" i="35" s="1"/>
  <c r="M778" i="34"/>
  <c r="R778" i="34" s="1"/>
  <c r="R786" i="34"/>
  <c r="R789" i="34"/>
  <c r="T789" i="34" s="1"/>
  <c r="J613" i="34"/>
  <c r="O695" i="34"/>
  <c r="R695" i="34" s="1"/>
  <c r="M778" i="38"/>
  <c r="R794" i="38"/>
  <c r="S794" i="38" s="1"/>
  <c r="N99" i="39" s="1"/>
  <c r="R786" i="38"/>
  <c r="S786" i="38" s="1"/>
  <c r="N91" i="39" s="1"/>
  <c r="C188" i="38"/>
  <c r="H188" i="38" s="1"/>
  <c r="H207" i="38"/>
  <c r="J207" i="38" s="1"/>
  <c r="H205" i="38"/>
  <c r="H204" i="38"/>
  <c r="H196" i="38"/>
  <c r="H195" i="38"/>
  <c r="I195" i="38" s="1"/>
  <c r="O12" i="39" s="1"/>
  <c r="H200" i="38"/>
  <c r="I200" i="38" s="1"/>
  <c r="O17" i="39" s="1"/>
  <c r="M343" i="34"/>
  <c r="O355" i="34"/>
  <c r="O359" i="34"/>
  <c r="O358" i="34"/>
  <c r="O349" i="34"/>
  <c r="R362" i="34"/>
  <c r="S362" i="34" s="1"/>
  <c r="L50" i="35" s="1"/>
  <c r="O360" i="34"/>
  <c r="O362" i="34"/>
  <c r="R360" i="34"/>
  <c r="O352" i="34"/>
  <c r="O354" i="34"/>
  <c r="R352" i="34"/>
  <c r="O350" i="34"/>
  <c r="R349" i="34"/>
  <c r="S349" i="34" s="1"/>
  <c r="L37" i="35" s="1"/>
  <c r="O344" i="34"/>
  <c r="M803" i="38"/>
  <c r="O808" i="38"/>
  <c r="R808" i="38" s="1"/>
  <c r="I403" i="34"/>
  <c r="O41" i="35" s="1"/>
  <c r="J403" i="34"/>
  <c r="T375" i="34"/>
  <c r="N38" i="35"/>
  <c r="M343" i="38"/>
  <c r="R357" i="38"/>
  <c r="T357" i="38" s="1"/>
  <c r="R354" i="38"/>
  <c r="T354" i="38" s="1"/>
  <c r="O354" i="38"/>
  <c r="O356" i="38"/>
  <c r="R360" i="38"/>
  <c r="S360" i="38" s="1"/>
  <c r="L48" i="39" s="1"/>
  <c r="R348" i="38"/>
  <c r="S348" i="38" s="1"/>
  <c r="L36" i="39" s="1"/>
  <c r="O347" i="38"/>
  <c r="R361" i="38"/>
  <c r="S361" i="38" s="1"/>
  <c r="L49" i="39" s="1"/>
  <c r="O361" i="38"/>
  <c r="O346" i="38"/>
  <c r="O355" i="38"/>
  <c r="R351" i="38"/>
  <c r="S351" i="38" s="1"/>
  <c r="L39" i="39" s="1"/>
  <c r="R362" i="38"/>
  <c r="T362" i="38" s="1"/>
  <c r="O351" i="38"/>
  <c r="O352" i="38"/>
  <c r="O348" i="38"/>
  <c r="O344" i="38"/>
  <c r="O362" i="38"/>
  <c r="R355" i="38"/>
  <c r="T370" i="34"/>
  <c r="N33" i="35"/>
  <c r="E587" i="34"/>
  <c r="H587" i="34" s="1"/>
  <c r="J587" i="34" s="1"/>
  <c r="C803" i="34"/>
  <c r="H803" i="34" s="1"/>
  <c r="I803" i="34" s="1"/>
  <c r="O83" i="35" s="1"/>
  <c r="H821" i="34"/>
  <c r="H813" i="34"/>
  <c r="H805" i="34"/>
  <c r="I805" i="34" s="1"/>
  <c r="O85" i="35" s="1"/>
  <c r="H815" i="34"/>
  <c r="H806" i="34"/>
  <c r="H816" i="34"/>
  <c r="H819" i="34"/>
  <c r="H808" i="34"/>
  <c r="O686" i="34"/>
  <c r="R686" i="34" s="1"/>
  <c r="O696" i="34"/>
  <c r="R696" i="34" s="1"/>
  <c r="T696" i="34" s="1"/>
  <c r="J807" i="43"/>
  <c r="I406" i="34"/>
  <c r="O44" i="35" s="1"/>
  <c r="O690" i="34"/>
  <c r="R690" i="34" s="1"/>
  <c r="S1019" i="34"/>
  <c r="P120" i="35" s="1"/>
  <c r="T1019" i="34"/>
  <c r="M958" i="34"/>
  <c r="R969" i="34"/>
  <c r="R972" i="34"/>
  <c r="O972" i="34"/>
  <c r="R975" i="34"/>
  <c r="S975" i="34" s="1"/>
  <c r="L126" i="35" s="1"/>
  <c r="O962" i="34"/>
  <c r="O959" i="34"/>
  <c r="R960" i="34"/>
  <c r="T960" i="34" s="1"/>
  <c r="R974" i="34"/>
  <c r="S974" i="34" s="1"/>
  <c r="L125" i="35" s="1"/>
  <c r="C473" i="38"/>
  <c r="E473" i="38" s="1"/>
  <c r="H473" i="38" s="1"/>
  <c r="E491" i="38"/>
  <c r="H491" i="38" s="1"/>
  <c r="I491" i="38" s="1"/>
  <c r="E75" i="39" s="1"/>
  <c r="H814" i="34"/>
  <c r="C983" i="34"/>
  <c r="E983" i="34" s="1"/>
  <c r="H983" i="34" s="1"/>
  <c r="E998" i="34"/>
  <c r="H998" i="34" s="1"/>
  <c r="E989" i="34"/>
  <c r="H989" i="34" s="1"/>
  <c r="E997" i="34"/>
  <c r="H997" i="34" s="1"/>
  <c r="E993" i="34"/>
  <c r="H993" i="34" s="1"/>
  <c r="E984" i="34"/>
  <c r="H984" i="34" s="1"/>
  <c r="I984" i="34" s="1"/>
  <c r="M110" i="35" s="1"/>
  <c r="E1002" i="34"/>
  <c r="H1002" i="34" s="1"/>
  <c r="E992" i="34"/>
  <c r="H992" i="34" s="1"/>
  <c r="I992" i="34" s="1"/>
  <c r="M118" i="35" s="1"/>
  <c r="E988" i="34"/>
  <c r="H988" i="34" s="1"/>
  <c r="J988" i="34" s="1"/>
  <c r="E999" i="34"/>
  <c r="H999" i="34" s="1"/>
  <c r="E986" i="34"/>
  <c r="H986" i="34" s="1"/>
  <c r="E987" i="34"/>
  <c r="H987" i="34" s="1"/>
  <c r="E995" i="34"/>
  <c r="H995" i="34" s="1"/>
  <c r="O473" i="38"/>
  <c r="R473" i="38" s="1"/>
  <c r="T473" i="38" s="1"/>
  <c r="C418" i="38"/>
  <c r="E432" i="38"/>
  <c r="H432" i="38" s="1"/>
  <c r="J432" i="38" s="1"/>
  <c r="E425" i="38"/>
  <c r="H425" i="38" s="1"/>
  <c r="J425" i="38" s="1"/>
  <c r="C573" i="34"/>
  <c r="E573" i="34" s="1"/>
  <c r="H573" i="34" s="1"/>
  <c r="E579" i="34"/>
  <c r="H579" i="34" s="1"/>
  <c r="E591" i="34"/>
  <c r="H591" i="34" s="1"/>
  <c r="J591" i="34" s="1"/>
  <c r="E574" i="34"/>
  <c r="H574" i="34" s="1"/>
  <c r="I574" i="34" s="1"/>
  <c r="M58" i="35" s="1"/>
  <c r="E590" i="34"/>
  <c r="H590" i="34" s="1"/>
  <c r="E582" i="34"/>
  <c r="H582" i="34" s="1"/>
  <c r="J582" i="34" s="1"/>
  <c r="E585" i="34"/>
  <c r="H585" i="34" s="1"/>
  <c r="I585" i="34" s="1"/>
  <c r="M69" i="35" s="1"/>
  <c r="E586" i="34"/>
  <c r="H586" i="34" s="1"/>
  <c r="E576" i="34"/>
  <c r="H576" i="34" s="1"/>
  <c r="E592" i="34"/>
  <c r="H592" i="34" s="1"/>
  <c r="E581" i="34"/>
  <c r="H581" i="34" s="1"/>
  <c r="E1000" i="34"/>
  <c r="H1000" i="34" s="1"/>
  <c r="J1000" i="34" s="1"/>
  <c r="M983" i="34"/>
  <c r="R983" i="34" s="1"/>
  <c r="R995" i="34"/>
  <c r="S995" i="34" s="1"/>
  <c r="N121" i="35" s="1"/>
  <c r="R987" i="34"/>
  <c r="T987" i="34" s="1"/>
  <c r="R988" i="34"/>
  <c r="T988" i="34" s="1"/>
  <c r="R1002" i="34"/>
  <c r="T1002" i="34" s="1"/>
  <c r="R992" i="34"/>
  <c r="R1000" i="34"/>
  <c r="R1001" i="34"/>
  <c r="T1001" i="34" s="1"/>
  <c r="R999" i="34"/>
  <c r="R986" i="34"/>
  <c r="T986" i="34" s="1"/>
  <c r="M1163" i="43"/>
  <c r="R1173" i="43"/>
  <c r="R1170" i="43"/>
  <c r="S1170" i="43" s="1"/>
  <c r="L142" i="44" s="1"/>
  <c r="O1173" i="43"/>
  <c r="R1182" i="43"/>
  <c r="T1182" i="43" s="1"/>
  <c r="R1165" i="43"/>
  <c r="R1175" i="43"/>
  <c r="T1175" i="43" s="1"/>
  <c r="R1178" i="43"/>
  <c r="R1172" i="43"/>
  <c r="T1172" i="43" s="1"/>
  <c r="O687" i="34"/>
  <c r="R687" i="34" s="1"/>
  <c r="T687" i="34" s="1"/>
  <c r="O697" i="34"/>
  <c r="R697" i="34" s="1"/>
  <c r="C213" i="34"/>
  <c r="E213" i="34" s="1"/>
  <c r="H213" i="34" s="1"/>
  <c r="E219" i="34"/>
  <c r="H219" i="34" s="1"/>
  <c r="E224" i="34"/>
  <c r="H224" i="34" s="1"/>
  <c r="E223" i="34"/>
  <c r="H223" i="34" s="1"/>
  <c r="E484" i="38"/>
  <c r="H484" i="38" s="1"/>
  <c r="I484" i="38" s="1"/>
  <c r="E68" i="39" s="1"/>
  <c r="M88" i="38"/>
  <c r="O93" i="38"/>
  <c r="O106" i="38"/>
  <c r="R92" i="38"/>
  <c r="R105" i="38"/>
  <c r="O92" i="38"/>
  <c r="O100" i="38"/>
  <c r="O102" i="38"/>
  <c r="O96" i="38"/>
  <c r="R94" i="38"/>
  <c r="S94" i="38" s="1"/>
  <c r="H11" i="39" s="1"/>
  <c r="O104" i="38"/>
  <c r="O103" i="38"/>
  <c r="I394" i="34"/>
  <c r="O32" i="35" s="1"/>
  <c r="C393" i="34"/>
  <c r="H393" i="34" s="1"/>
  <c r="H404" i="34"/>
  <c r="H412" i="34"/>
  <c r="H397" i="34"/>
  <c r="J576" i="38"/>
  <c r="M368" i="34"/>
  <c r="R368" i="34" s="1"/>
  <c r="N31" i="35" s="1"/>
  <c r="R373" i="34"/>
  <c r="R383" i="34"/>
  <c r="R374" i="34"/>
  <c r="R381" i="34"/>
  <c r="N44" i="35" s="1"/>
  <c r="R371" i="34"/>
  <c r="M1703" i="43"/>
  <c r="O1712" i="43"/>
  <c r="R1712" i="43" s="1"/>
  <c r="O1704" i="43"/>
  <c r="R1704" i="43" s="1"/>
  <c r="O1714" i="43"/>
  <c r="R1714" i="43" s="1"/>
  <c r="T1714" i="43" s="1"/>
  <c r="O1707" i="43"/>
  <c r="R1707" i="43" s="1"/>
  <c r="S1707" i="43" s="1"/>
  <c r="F217" i="44" s="1"/>
  <c r="R378" i="34"/>
  <c r="J612" i="34"/>
  <c r="M393" i="34"/>
  <c r="O393" i="34" s="1"/>
  <c r="R393" i="34" s="1"/>
  <c r="O410" i="34"/>
  <c r="R410" i="34" s="1"/>
  <c r="S410" i="34" s="1"/>
  <c r="P48" i="35" s="1"/>
  <c r="O395" i="34"/>
  <c r="R395" i="34" s="1"/>
  <c r="O405" i="34"/>
  <c r="R405" i="34" s="1"/>
  <c r="O396" i="34"/>
  <c r="R396" i="34" s="1"/>
  <c r="O411" i="34"/>
  <c r="R411" i="34" s="1"/>
  <c r="T411" i="34" s="1"/>
  <c r="O406" i="34"/>
  <c r="R406" i="34" s="1"/>
  <c r="T567" i="43"/>
  <c r="S567" i="43"/>
  <c r="L76" i="44" s="1"/>
  <c r="I405" i="34"/>
  <c r="O43" i="35" s="1"/>
  <c r="J405" i="34"/>
  <c r="O692" i="34"/>
  <c r="R692" i="34" s="1"/>
  <c r="E71" i="38"/>
  <c r="H71" i="38" s="1"/>
  <c r="S949" i="34"/>
  <c r="J125" i="35" s="1"/>
  <c r="T949" i="34"/>
  <c r="O883" i="34"/>
  <c r="R883" i="34" s="1"/>
  <c r="E477" i="38"/>
  <c r="H477" i="38" s="1"/>
  <c r="O486" i="38"/>
  <c r="R486" i="38" s="1"/>
  <c r="T486" i="38" s="1"/>
  <c r="S1806" i="43"/>
  <c r="N216" i="44" s="1"/>
  <c r="T1806" i="43"/>
  <c r="C1853" i="43"/>
  <c r="E1853" i="43" s="1"/>
  <c r="H1853" i="43" s="1"/>
  <c r="I1853" i="43" s="1"/>
  <c r="Q213" i="44" s="1"/>
  <c r="E1856" i="43"/>
  <c r="H1856" i="43" s="1"/>
  <c r="J1856" i="43" s="1"/>
  <c r="E1855" i="43"/>
  <c r="H1855" i="43" s="1"/>
  <c r="E1864" i="43"/>
  <c r="H1864" i="43" s="1"/>
  <c r="E1868" i="43"/>
  <c r="H1868" i="43" s="1"/>
  <c r="E1871" i="43"/>
  <c r="H1871" i="43" s="1"/>
  <c r="E1858" i="43"/>
  <c r="H1858" i="43" s="1"/>
  <c r="E1870" i="43"/>
  <c r="H1870" i="43" s="1"/>
  <c r="I1870" i="43" s="1"/>
  <c r="Q230" i="44" s="1"/>
  <c r="E1869" i="43"/>
  <c r="H1869" i="43" s="1"/>
  <c r="E1863" i="43"/>
  <c r="H1863" i="43" s="1"/>
  <c r="I1863" i="43" s="1"/>
  <c r="Q223" i="44" s="1"/>
  <c r="E1861" i="43"/>
  <c r="H1861" i="43" s="1"/>
  <c r="E1860" i="43"/>
  <c r="H1860" i="43" s="1"/>
  <c r="E1854" i="43"/>
  <c r="H1854" i="43" s="1"/>
  <c r="E1859" i="43"/>
  <c r="H1859" i="43" s="1"/>
  <c r="J1859" i="43" s="1"/>
  <c r="O684" i="34"/>
  <c r="R684" i="34" s="1"/>
  <c r="T684" i="34" s="1"/>
  <c r="O694" i="34"/>
  <c r="R694" i="34" s="1"/>
  <c r="T694" i="34" s="1"/>
  <c r="C598" i="34"/>
  <c r="H598" i="34" s="1"/>
  <c r="H608" i="34"/>
  <c r="H599" i="34"/>
  <c r="J599" i="34" s="1"/>
  <c r="H610" i="34"/>
  <c r="H601" i="34"/>
  <c r="H616" i="34"/>
  <c r="H609" i="34"/>
  <c r="M138" i="38"/>
  <c r="O143" i="38"/>
  <c r="O153" i="38"/>
  <c r="O152" i="38"/>
  <c r="R149" i="38"/>
  <c r="O157" i="38"/>
  <c r="R155" i="38"/>
  <c r="T155" i="38" s="1"/>
  <c r="R590" i="34"/>
  <c r="R577" i="34"/>
  <c r="R586" i="34"/>
  <c r="R578" i="34"/>
  <c r="T578" i="34" s="1"/>
  <c r="J615" i="34"/>
  <c r="O887" i="34"/>
  <c r="R887" i="34" s="1"/>
  <c r="M598" i="34"/>
  <c r="O598" i="34" s="1"/>
  <c r="R598" i="34" s="1"/>
  <c r="O616" i="34"/>
  <c r="R616" i="34" s="1"/>
  <c r="S616" i="34" s="1"/>
  <c r="P75" i="35" s="1"/>
  <c r="O600" i="34"/>
  <c r="R600" i="34" s="1"/>
  <c r="E478" i="38"/>
  <c r="H478" i="38" s="1"/>
  <c r="AC371" i="38"/>
  <c r="O685" i="34"/>
  <c r="R685" i="34" s="1"/>
  <c r="C623" i="34"/>
  <c r="E623" i="34" s="1"/>
  <c r="H623" i="34" s="1"/>
  <c r="I623" i="34" s="1"/>
  <c r="Q57" i="35" s="1"/>
  <c r="E639" i="34"/>
  <c r="H639" i="34" s="1"/>
  <c r="M933" i="34"/>
  <c r="O935" i="34"/>
  <c r="R935" i="34" s="1"/>
  <c r="S935" i="34" s="1"/>
  <c r="J111" i="35" s="1"/>
  <c r="O478" i="38"/>
  <c r="R478" i="38" s="1"/>
  <c r="M163" i="38"/>
  <c r="R178" i="38"/>
  <c r="R177" i="38"/>
  <c r="R769" i="34"/>
  <c r="T769" i="34" s="1"/>
  <c r="O899" i="34"/>
  <c r="R899" i="34" s="1"/>
  <c r="O268" i="34"/>
  <c r="R268" i="34" s="1"/>
  <c r="O196" i="34"/>
  <c r="R196" i="34" s="1"/>
  <c r="O285" i="34"/>
  <c r="R285" i="34" s="1"/>
  <c r="O481" i="34"/>
  <c r="R481" i="34" s="1"/>
  <c r="S481" i="34" s="1"/>
  <c r="F65" i="35" s="1"/>
  <c r="O490" i="34"/>
  <c r="R490" i="34" s="1"/>
  <c r="O693" i="34"/>
  <c r="R693" i="34" s="1"/>
  <c r="O1025" i="34"/>
  <c r="R1025" i="34" s="1"/>
  <c r="T1025" i="34" s="1"/>
  <c r="O66" i="38"/>
  <c r="R66" i="38" s="1"/>
  <c r="M318" i="38"/>
  <c r="O318" i="38" s="1"/>
  <c r="R318" i="38" s="1"/>
  <c r="T318" i="38" s="1"/>
  <c r="O326" i="38"/>
  <c r="R326" i="38" s="1"/>
  <c r="O321" i="38"/>
  <c r="R321" i="38" s="1"/>
  <c r="O320" i="38"/>
  <c r="R320" i="38" s="1"/>
  <c r="O319" i="38"/>
  <c r="R319" i="38" s="1"/>
  <c r="O332" i="38"/>
  <c r="R332" i="38" s="1"/>
  <c r="M753" i="43"/>
  <c r="O761" i="43"/>
  <c r="O763" i="43"/>
  <c r="O758" i="43"/>
  <c r="R755" i="43"/>
  <c r="O755" i="43"/>
  <c r="O765" i="43"/>
  <c r="R764" i="43"/>
  <c r="R758" i="43"/>
  <c r="S758" i="43" s="1"/>
  <c r="L88" i="44" s="1"/>
  <c r="R770" i="43"/>
  <c r="O754" i="43"/>
  <c r="R768" i="43"/>
  <c r="O762" i="43"/>
  <c r="R762" i="43"/>
  <c r="R761" i="43"/>
  <c r="S761" i="43" s="1"/>
  <c r="L91" i="44" s="1"/>
  <c r="O759" i="43"/>
  <c r="R757" i="43"/>
  <c r="O756" i="43"/>
  <c r="O766" i="43"/>
  <c r="M1983" i="43"/>
  <c r="R1992" i="43"/>
  <c r="R1994" i="43"/>
  <c r="T1994" i="43" s="1"/>
  <c r="R1997" i="43"/>
  <c r="R1989" i="43"/>
  <c r="O1998" i="43"/>
  <c r="O1992" i="43"/>
  <c r="O1989" i="43"/>
  <c r="O2000" i="43"/>
  <c r="R1995" i="43"/>
  <c r="R1998" i="43"/>
  <c r="T1998" i="43" s="1"/>
  <c r="O1997" i="43"/>
  <c r="R1988" i="43"/>
  <c r="R2000" i="43"/>
  <c r="S2000" i="43" s="1"/>
  <c r="L256" i="44" s="1"/>
  <c r="R1999" i="43"/>
  <c r="T1999" i="43" s="1"/>
  <c r="O1988" i="43"/>
  <c r="O448" i="38"/>
  <c r="R448" i="38" s="1"/>
  <c r="S448" i="38" s="1"/>
  <c r="D57" i="39" s="1"/>
  <c r="E779" i="38"/>
  <c r="H779" i="38" s="1"/>
  <c r="J779" i="38" s="1"/>
  <c r="E793" i="38"/>
  <c r="H793" i="38" s="1"/>
  <c r="I793" i="38" s="1"/>
  <c r="E792" i="38"/>
  <c r="H792" i="38" s="1"/>
  <c r="I792" i="38" s="1"/>
  <c r="E791" i="38"/>
  <c r="H791" i="38" s="1"/>
  <c r="C1623" i="43"/>
  <c r="H1623" i="43" s="1"/>
  <c r="H1629" i="43"/>
  <c r="J1629" i="43" s="1"/>
  <c r="H1625" i="43"/>
  <c r="J1625" i="43" s="1"/>
  <c r="H1627" i="43"/>
  <c r="M1753" i="43"/>
  <c r="O1753" i="43" s="1"/>
  <c r="R1753" i="43" s="1"/>
  <c r="O1762" i="43"/>
  <c r="R1762" i="43" s="1"/>
  <c r="O1772" i="43"/>
  <c r="R1772" i="43" s="1"/>
  <c r="O1758" i="43"/>
  <c r="R1758" i="43" s="1"/>
  <c r="O1763" i="43"/>
  <c r="R1763" i="43" s="1"/>
  <c r="S1763" i="43" s="1"/>
  <c r="J223" i="44" s="1"/>
  <c r="O1767" i="43"/>
  <c r="R1767" i="43" s="1"/>
  <c r="O1770" i="43"/>
  <c r="R1770" i="43" s="1"/>
  <c r="O1768" i="43"/>
  <c r="R1768" i="43" s="1"/>
  <c r="O1771" i="43"/>
  <c r="R1771" i="43" s="1"/>
  <c r="O1765" i="43"/>
  <c r="R1765" i="43" s="1"/>
  <c r="S1765" i="43" s="1"/>
  <c r="J225" i="44" s="1"/>
  <c r="O1761" i="43"/>
  <c r="R1761" i="43" s="1"/>
  <c r="S1761" i="43" s="1"/>
  <c r="J221" i="44" s="1"/>
  <c r="S971" i="43"/>
  <c r="L122" i="44" s="1"/>
  <c r="T971" i="43"/>
  <c r="O1757" i="43"/>
  <c r="R1757" i="43" s="1"/>
  <c r="O473" i="34"/>
  <c r="R473" i="34" s="1"/>
  <c r="C213" i="38"/>
  <c r="E213" i="38" s="1"/>
  <c r="E223" i="38"/>
  <c r="H223" i="38" s="1"/>
  <c r="J223" i="38" s="1"/>
  <c r="E222" i="38"/>
  <c r="H222" i="38" s="1"/>
  <c r="J222" i="38" s="1"/>
  <c r="E219" i="38"/>
  <c r="H219" i="38" s="1"/>
  <c r="O1760" i="43"/>
  <c r="R1760" i="43" s="1"/>
  <c r="S1760" i="43" s="1"/>
  <c r="J220" i="44" s="1"/>
  <c r="C573" i="43"/>
  <c r="E573" i="43" s="1"/>
  <c r="H573" i="43" s="1"/>
  <c r="E589" i="43"/>
  <c r="H589" i="43" s="1"/>
  <c r="J589" i="43" s="1"/>
  <c r="E584" i="43"/>
  <c r="H584" i="43" s="1"/>
  <c r="I584" i="43" s="1"/>
  <c r="M68" i="44" s="1"/>
  <c r="E587" i="43"/>
  <c r="H587" i="43" s="1"/>
  <c r="E575" i="43"/>
  <c r="H575" i="43" s="1"/>
  <c r="E576" i="43"/>
  <c r="H576" i="43" s="1"/>
  <c r="C1008" i="43"/>
  <c r="H1012" i="43"/>
  <c r="H1019" i="43"/>
  <c r="H1026" i="43"/>
  <c r="H1014" i="43"/>
  <c r="H1023" i="43"/>
  <c r="H1016" i="43"/>
  <c r="H1015" i="43"/>
  <c r="H1009" i="43"/>
  <c r="H1024" i="43"/>
  <c r="E64" i="38"/>
  <c r="H64" i="38" s="1"/>
  <c r="M573" i="38"/>
  <c r="R573" i="38" s="1"/>
  <c r="R576" i="38"/>
  <c r="T576" i="38" s="1"/>
  <c r="R578" i="38"/>
  <c r="T578" i="38" s="1"/>
  <c r="S1201" i="43"/>
  <c r="N148" i="44" s="1"/>
  <c r="T1201" i="43"/>
  <c r="O192" i="34"/>
  <c r="R192" i="34" s="1"/>
  <c r="O275" i="34"/>
  <c r="R275" i="34" s="1"/>
  <c r="O283" i="34"/>
  <c r="R283" i="34" s="1"/>
  <c r="O488" i="34"/>
  <c r="R488" i="34" s="1"/>
  <c r="O691" i="34"/>
  <c r="R691" i="34" s="1"/>
  <c r="T691" i="34" s="1"/>
  <c r="R764" i="34"/>
  <c r="T764" i="34" s="1"/>
  <c r="O890" i="34"/>
  <c r="R890" i="34" s="1"/>
  <c r="O1018" i="34"/>
  <c r="R1018" i="34" s="1"/>
  <c r="T1018" i="34" s="1"/>
  <c r="C598" i="38"/>
  <c r="H598" i="38" s="1"/>
  <c r="H603" i="38"/>
  <c r="H607" i="38"/>
  <c r="I607" i="38" s="1"/>
  <c r="O66" i="39" s="1"/>
  <c r="H606" i="38"/>
  <c r="H605" i="38"/>
  <c r="C1828" i="43"/>
  <c r="H1847" i="43"/>
  <c r="J1847" i="43" s="1"/>
  <c r="H1834" i="43"/>
  <c r="I1834" i="43" s="1"/>
  <c r="O219" i="44" s="1"/>
  <c r="H1837" i="43"/>
  <c r="H1846" i="43"/>
  <c r="J1846" i="43" s="1"/>
  <c r="H1840" i="43"/>
  <c r="J1840" i="43" s="1"/>
  <c r="H1830" i="43"/>
  <c r="J1830" i="43" s="1"/>
  <c r="H1843" i="43"/>
  <c r="J1843" i="43" s="1"/>
  <c r="H1829" i="43"/>
  <c r="J1829" i="43" s="1"/>
  <c r="H1844" i="43"/>
  <c r="I1844" i="43" s="1"/>
  <c r="O229" i="44" s="1"/>
  <c r="H1835" i="43"/>
  <c r="J1835" i="43" s="1"/>
  <c r="H1841" i="43"/>
  <c r="H1832" i="43"/>
  <c r="J1832" i="43" s="1"/>
  <c r="H1838" i="43"/>
  <c r="M188" i="43"/>
  <c r="O188" i="43" s="1"/>
  <c r="R188" i="43" s="1"/>
  <c r="O193" i="43"/>
  <c r="R193" i="43" s="1"/>
  <c r="O195" i="43"/>
  <c r="R195" i="43" s="1"/>
  <c r="O191" i="43"/>
  <c r="R191" i="43" s="1"/>
  <c r="O189" i="43"/>
  <c r="R189" i="43" s="1"/>
  <c r="O206" i="43"/>
  <c r="R206" i="43" s="1"/>
  <c r="M598" i="43"/>
  <c r="O616" i="43"/>
  <c r="R616" i="43" s="1"/>
  <c r="O599" i="43"/>
  <c r="R599" i="43" s="1"/>
  <c r="T599" i="43" s="1"/>
  <c r="C1393" i="43"/>
  <c r="E1399" i="43"/>
  <c r="H1399" i="43" s="1"/>
  <c r="J1399" i="43" s="1"/>
  <c r="E1403" i="43"/>
  <c r="H1403" i="43" s="1"/>
  <c r="I1403" i="43" s="1"/>
  <c r="M171" i="44" s="1"/>
  <c r="M1958" i="43"/>
  <c r="O1977" i="43"/>
  <c r="R1977" i="43" s="1"/>
  <c r="O1965" i="43"/>
  <c r="R1965" i="43" s="1"/>
  <c r="O1968" i="43"/>
  <c r="R1968" i="43" s="1"/>
  <c r="O1966" i="43"/>
  <c r="R1966" i="43" s="1"/>
  <c r="O1962" i="43"/>
  <c r="R1962" i="43" s="1"/>
  <c r="O1963" i="43"/>
  <c r="R1963" i="43" s="1"/>
  <c r="O1960" i="43"/>
  <c r="R1960" i="43" s="1"/>
  <c r="O1975" i="43"/>
  <c r="R1975" i="43" s="1"/>
  <c r="T1975" i="43" s="1"/>
  <c r="E75" i="38"/>
  <c r="H75" i="38" s="1"/>
  <c r="M548" i="38"/>
  <c r="O558" i="38"/>
  <c r="M113" i="43"/>
  <c r="O121" i="43"/>
  <c r="R121" i="43" s="1"/>
  <c r="T121" i="43" s="1"/>
  <c r="O114" i="43"/>
  <c r="R114" i="43" s="1"/>
  <c r="O123" i="43"/>
  <c r="R123" i="43" s="1"/>
  <c r="O124" i="43"/>
  <c r="R124" i="43" s="1"/>
  <c r="T124" i="43" s="1"/>
  <c r="O122" i="43"/>
  <c r="R122" i="43" s="1"/>
  <c r="O115" i="43"/>
  <c r="R115" i="43" s="1"/>
  <c r="O128" i="43"/>
  <c r="R128" i="43" s="1"/>
  <c r="T128" i="43" s="1"/>
  <c r="O127" i="43"/>
  <c r="R127" i="43" s="1"/>
  <c r="S127" i="43" s="1"/>
  <c r="J19" i="44" s="1"/>
  <c r="O117" i="43"/>
  <c r="R117" i="43" s="1"/>
  <c r="O132" i="43"/>
  <c r="R132" i="43" s="1"/>
  <c r="O610" i="43"/>
  <c r="R610" i="43" s="1"/>
  <c r="M548" i="43"/>
  <c r="R565" i="43"/>
  <c r="O559" i="43"/>
  <c r="O554" i="43"/>
  <c r="O549" i="43"/>
  <c r="R562" i="43"/>
  <c r="T562" i="43" s="1"/>
  <c r="O553" i="43"/>
  <c r="O560" i="43"/>
  <c r="R554" i="43"/>
  <c r="O566" i="43"/>
  <c r="R551" i="43"/>
  <c r="O552" i="43"/>
  <c r="R558" i="43"/>
  <c r="R555" i="43"/>
  <c r="O564" i="43"/>
  <c r="R563" i="43"/>
  <c r="R559" i="43"/>
  <c r="T559" i="43" s="1"/>
  <c r="R550" i="43"/>
  <c r="R564" i="43"/>
  <c r="T564" i="43" s="1"/>
  <c r="O563" i="43"/>
  <c r="R552" i="43"/>
  <c r="O551" i="43"/>
  <c r="S814" i="43"/>
  <c r="P94" i="44" s="1"/>
  <c r="T814" i="43"/>
  <c r="O1708" i="43"/>
  <c r="R1708" i="43" s="1"/>
  <c r="T1708" i="43" s="1"/>
  <c r="M393" i="43"/>
  <c r="O393" i="43" s="1"/>
  <c r="R393" i="43" s="1"/>
  <c r="O406" i="43"/>
  <c r="R406" i="43" s="1"/>
  <c r="O394" i="43"/>
  <c r="R394" i="43" s="1"/>
  <c r="C1188" i="43"/>
  <c r="E1188" i="43" s="1"/>
  <c r="H1188" i="43" s="1"/>
  <c r="E1201" i="43"/>
  <c r="H1201" i="43" s="1"/>
  <c r="E1192" i="43"/>
  <c r="H1192" i="43" s="1"/>
  <c r="E1207" i="43"/>
  <c r="H1207" i="43" s="1"/>
  <c r="E1200" i="43"/>
  <c r="H1200" i="43" s="1"/>
  <c r="I1200" i="43" s="1"/>
  <c r="M147" i="44" s="1"/>
  <c r="E1190" i="43"/>
  <c r="H1190" i="43" s="1"/>
  <c r="I1190" i="43" s="1"/>
  <c r="M137" i="44" s="1"/>
  <c r="E1206" i="43"/>
  <c r="H1206" i="43" s="1"/>
  <c r="E1194" i="43"/>
  <c r="H1194" i="43" s="1"/>
  <c r="I1194" i="43" s="1"/>
  <c r="M141" i="44" s="1"/>
  <c r="E1204" i="43"/>
  <c r="H1204" i="43" s="1"/>
  <c r="E1198" i="43"/>
  <c r="H1198" i="43" s="1"/>
  <c r="J1198" i="43" s="1"/>
  <c r="E1205" i="43"/>
  <c r="H1205" i="43" s="1"/>
  <c r="E1203" i="43"/>
  <c r="H1203" i="43" s="1"/>
  <c r="I1203" i="43" s="1"/>
  <c r="M150" i="44" s="1"/>
  <c r="E1191" i="43"/>
  <c r="H1191" i="43" s="1"/>
  <c r="O1718" i="43"/>
  <c r="R1718" i="43" s="1"/>
  <c r="S2020" i="43"/>
  <c r="N251" i="44" s="1"/>
  <c r="M753" i="38"/>
  <c r="O759" i="38"/>
  <c r="C1213" i="43"/>
  <c r="H1213" i="43" s="1"/>
  <c r="H1228" i="43"/>
  <c r="H1220" i="43"/>
  <c r="O456" i="38"/>
  <c r="R456" i="38" s="1"/>
  <c r="O466" i="38"/>
  <c r="R466" i="38" s="1"/>
  <c r="S466" i="38" s="1"/>
  <c r="D75" i="39" s="1"/>
  <c r="J437" i="43"/>
  <c r="M573" i="43"/>
  <c r="R573" i="43" s="1"/>
  <c r="R579" i="43"/>
  <c r="S579" i="43" s="1"/>
  <c r="N63" i="44" s="1"/>
  <c r="R581" i="43"/>
  <c r="R592" i="43"/>
  <c r="S592" i="43" s="1"/>
  <c r="N76" i="44" s="1"/>
  <c r="R583" i="43"/>
  <c r="S583" i="43" s="1"/>
  <c r="N67" i="44" s="1"/>
  <c r="R578" i="43"/>
  <c r="T578" i="43" s="1"/>
  <c r="M1088" i="43"/>
  <c r="O1088" i="43" s="1"/>
  <c r="R1088" i="43" s="1"/>
  <c r="O1104" i="43"/>
  <c r="R1104" i="43" s="1"/>
  <c r="S1104" i="43" s="1"/>
  <c r="F151" i="44" s="1"/>
  <c r="O1105" i="43"/>
  <c r="R1105" i="43" s="1"/>
  <c r="O1101" i="43"/>
  <c r="R1101" i="43" s="1"/>
  <c r="C1418" i="43"/>
  <c r="H1437" i="43"/>
  <c r="I1437" i="43" s="1"/>
  <c r="O180" i="44" s="1"/>
  <c r="H1419" i="43"/>
  <c r="H1430" i="43"/>
  <c r="H1436" i="43"/>
  <c r="J1436" i="43" s="1"/>
  <c r="H1427" i="43"/>
  <c r="J1427" i="43" s="1"/>
  <c r="H1424" i="43"/>
  <c r="C803" i="43"/>
  <c r="H814" i="43"/>
  <c r="I814" i="43" s="1"/>
  <c r="O94" i="44" s="1"/>
  <c r="H820" i="43"/>
  <c r="H804" i="43"/>
  <c r="H822" i="43"/>
  <c r="H810" i="43"/>
  <c r="I810" i="43" s="1"/>
  <c r="O90" i="44" s="1"/>
  <c r="H818" i="43"/>
  <c r="J818" i="43" s="1"/>
  <c r="H821" i="43"/>
  <c r="I821" i="43" s="1"/>
  <c r="O101" i="44" s="1"/>
  <c r="H805" i="43"/>
  <c r="H811" i="43"/>
  <c r="O1720" i="43"/>
  <c r="R1720" i="43" s="1"/>
  <c r="M803" i="43"/>
  <c r="O803" i="43" s="1"/>
  <c r="R803" i="43" s="1"/>
  <c r="T803" i="43" s="1"/>
  <c r="O807" i="43"/>
  <c r="R807" i="43" s="1"/>
  <c r="O808" i="43"/>
  <c r="R808" i="43" s="1"/>
  <c r="T808" i="43" s="1"/>
  <c r="O815" i="43"/>
  <c r="R815" i="43" s="1"/>
  <c r="O818" i="43"/>
  <c r="R818" i="43" s="1"/>
  <c r="O805" i="43"/>
  <c r="R805" i="43" s="1"/>
  <c r="O820" i="43"/>
  <c r="R820" i="43" s="1"/>
  <c r="C1443" i="43"/>
  <c r="E1443" i="43" s="1"/>
  <c r="H1443" i="43" s="1"/>
  <c r="E1446" i="43"/>
  <c r="H1446" i="43" s="1"/>
  <c r="E1453" i="43"/>
  <c r="H1453" i="43" s="1"/>
  <c r="E1462" i="43"/>
  <c r="H1462" i="43" s="1"/>
  <c r="E1451" i="43"/>
  <c r="H1451" i="43" s="1"/>
  <c r="E1444" i="43"/>
  <c r="H1444" i="43" s="1"/>
  <c r="J1444" i="43" s="1"/>
  <c r="E1461" i="43"/>
  <c r="H1461" i="43" s="1"/>
  <c r="E1448" i="43"/>
  <c r="H1448" i="43" s="1"/>
  <c r="E1447" i="43"/>
  <c r="H1447" i="43" s="1"/>
  <c r="E1460" i="43"/>
  <c r="H1460" i="43" s="1"/>
  <c r="O822" i="43"/>
  <c r="R822" i="43" s="1"/>
  <c r="C393" i="43"/>
  <c r="H393" i="43" s="1"/>
  <c r="H398" i="43"/>
  <c r="H399" i="43"/>
  <c r="C828" i="43"/>
  <c r="E828" i="43" s="1"/>
  <c r="H828" i="43" s="1"/>
  <c r="E836" i="43"/>
  <c r="H836" i="43" s="1"/>
  <c r="J836" i="43" s="1"/>
  <c r="E843" i="43"/>
  <c r="H843" i="43" s="1"/>
  <c r="E847" i="43"/>
  <c r="H847" i="43" s="1"/>
  <c r="J847" i="43" s="1"/>
  <c r="E841" i="43"/>
  <c r="H841" i="43" s="1"/>
  <c r="M1803" i="43"/>
  <c r="R1803" i="43" s="1"/>
  <c r="R1820" i="43"/>
  <c r="R1805" i="43"/>
  <c r="T1805" i="43" s="1"/>
  <c r="R1819" i="43"/>
  <c r="R1804" i="43"/>
  <c r="R1811" i="43"/>
  <c r="R1817" i="43"/>
  <c r="R1818" i="43"/>
  <c r="T1818" i="43" s="1"/>
  <c r="R1821" i="43"/>
  <c r="R1814" i="43"/>
  <c r="T1814" i="43" s="1"/>
  <c r="R1810" i="43"/>
  <c r="T1810" i="43" s="1"/>
  <c r="R1822" i="43"/>
  <c r="T1822" i="43" s="1"/>
  <c r="T1607" i="43"/>
  <c r="S1607" i="43"/>
  <c r="N196" i="44" s="1"/>
  <c r="O1710" i="43"/>
  <c r="R1710" i="43" s="1"/>
  <c r="M163" i="43"/>
  <c r="R163" i="43" s="1"/>
  <c r="R178" i="43"/>
  <c r="T178" i="43" s="1"/>
  <c r="R171" i="43"/>
  <c r="R165" i="43"/>
  <c r="R180" i="43"/>
  <c r="T180" i="43" s="1"/>
  <c r="R182" i="43"/>
  <c r="M883" i="43"/>
  <c r="O883" i="43" s="1"/>
  <c r="R883" i="43" s="1"/>
  <c r="O892" i="43"/>
  <c r="R892" i="43" s="1"/>
  <c r="O893" i="43"/>
  <c r="R893" i="43" s="1"/>
  <c r="S893" i="43" s="1"/>
  <c r="F119" i="44" s="1"/>
  <c r="O897" i="43"/>
  <c r="R897" i="43" s="1"/>
  <c r="M1008" i="43"/>
  <c r="O1008" i="43" s="1"/>
  <c r="R1008" i="43" s="1"/>
  <c r="S1008" i="43" s="1"/>
  <c r="P109" i="44" s="1"/>
  <c r="O1026" i="43"/>
  <c r="R1026" i="43" s="1"/>
  <c r="O1009" i="43"/>
  <c r="R1009" i="43" s="1"/>
  <c r="T1009" i="43" s="1"/>
  <c r="O1017" i="43"/>
  <c r="R1017" i="43" s="1"/>
  <c r="O1013" i="43"/>
  <c r="R1013" i="43" s="1"/>
  <c r="M1623" i="43"/>
  <c r="O1623" i="43" s="1"/>
  <c r="R1623" i="43" s="1"/>
  <c r="O1640" i="43"/>
  <c r="R1640" i="43" s="1"/>
  <c r="O1624" i="43"/>
  <c r="R1624" i="43" s="1"/>
  <c r="T1624" i="43" s="1"/>
  <c r="O1636" i="43"/>
  <c r="R1636" i="43" s="1"/>
  <c r="O1630" i="43"/>
  <c r="R1630" i="43" s="1"/>
  <c r="O1635" i="43"/>
  <c r="R1635" i="43" s="1"/>
  <c r="T1635" i="43" s="1"/>
  <c r="O1632" i="43"/>
  <c r="R1632" i="43" s="1"/>
  <c r="O1625" i="43"/>
  <c r="R1625" i="43" s="1"/>
  <c r="O1024" i="43"/>
  <c r="R1024" i="43" s="1"/>
  <c r="M728" i="43"/>
  <c r="O728" i="43" s="1"/>
  <c r="R728" i="43" s="1"/>
  <c r="O738" i="43"/>
  <c r="R738" i="43" s="1"/>
  <c r="O744" i="43"/>
  <c r="R744" i="43" s="1"/>
  <c r="O732" i="43"/>
  <c r="R732" i="43" s="1"/>
  <c r="T732" i="43" s="1"/>
  <c r="O747" i="43"/>
  <c r="R747" i="43" s="1"/>
  <c r="O733" i="43"/>
  <c r="R733" i="43" s="1"/>
  <c r="T733" i="43" s="1"/>
  <c r="O735" i="43"/>
  <c r="R735" i="43" s="1"/>
  <c r="O734" i="43"/>
  <c r="R734" i="43" s="1"/>
  <c r="O741" i="43"/>
  <c r="R741" i="43" s="1"/>
  <c r="C1033" i="43"/>
  <c r="E1033" i="43" s="1"/>
  <c r="H1033" i="43" s="1"/>
  <c r="E1043" i="43"/>
  <c r="H1043" i="43" s="1"/>
  <c r="J1043" i="43" s="1"/>
  <c r="E1044" i="43"/>
  <c r="H1044" i="43" s="1"/>
  <c r="J1044" i="43" s="1"/>
  <c r="E1037" i="43"/>
  <c r="H1037" i="43" s="1"/>
  <c r="J1037" i="43" s="1"/>
  <c r="E1035" i="43"/>
  <c r="H1035" i="43" s="1"/>
  <c r="J1035" i="43" s="1"/>
  <c r="E1048" i="43"/>
  <c r="H1048" i="43" s="1"/>
  <c r="C1648" i="43"/>
  <c r="E1648" i="43" s="1"/>
  <c r="H1648" i="43" s="1"/>
  <c r="J1648" i="43" s="1"/>
  <c r="E1665" i="43"/>
  <c r="H1665" i="43" s="1"/>
  <c r="E1650" i="43"/>
  <c r="H1650" i="43" s="1"/>
  <c r="E1655" i="43"/>
  <c r="H1655" i="43" s="1"/>
  <c r="E1662" i="43"/>
  <c r="H1662" i="43" s="1"/>
  <c r="E1651" i="43"/>
  <c r="H1651" i="43" s="1"/>
  <c r="E1667" i="43"/>
  <c r="H1667" i="43" s="1"/>
  <c r="J1667" i="43" s="1"/>
  <c r="E1666" i="43"/>
  <c r="H1666" i="43" s="1"/>
  <c r="E1660" i="43"/>
  <c r="H1660" i="43" s="1"/>
  <c r="J1660" i="43" s="1"/>
  <c r="M2033" i="43"/>
  <c r="O2033" i="43" s="1"/>
  <c r="R2033" i="43" s="1"/>
  <c r="T2033" i="43" s="1"/>
  <c r="O2043" i="43"/>
  <c r="R2043" i="43" s="1"/>
  <c r="S2043" i="43" s="1"/>
  <c r="P249" i="44" s="1"/>
  <c r="O2035" i="43"/>
  <c r="R2035" i="43" s="1"/>
  <c r="O2051" i="43"/>
  <c r="R2051" i="43" s="1"/>
  <c r="O2050" i="43"/>
  <c r="R2050" i="43" s="1"/>
  <c r="O2047" i="43"/>
  <c r="R2047" i="43" s="1"/>
  <c r="S2047" i="43" s="1"/>
  <c r="P253" i="44" s="1"/>
  <c r="O2045" i="43"/>
  <c r="R2045" i="43" s="1"/>
  <c r="T2045" i="43" s="1"/>
  <c r="O1025" i="43"/>
  <c r="R1025" i="43" s="1"/>
  <c r="S1025" i="43" s="1"/>
  <c r="P126" i="44" s="1"/>
  <c r="E1659" i="43"/>
  <c r="H1659" i="43" s="1"/>
  <c r="O1715" i="43"/>
  <c r="R1715" i="43" s="1"/>
  <c r="E1063" i="43"/>
  <c r="H1063" i="43" s="1"/>
  <c r="M1343" i="43"/>
  <c r="O1348" i="43"/>
  <c r="R1348" i="43" s="1"/>
  <c r="O1352" i="43"/>
  <c r="R1352" i="43" s="1"/>
  <c r="T1352" i="43" s="1"/>
  <c r="O1347" i="43"/>
  <c r="R1347" i="43" s="1"/>
  <c r="O1358" i="43"/>
  <c r="R1358" i="43" s="1"/>
  <c r="O1351" i="43"/>
  <c r="R1351" i="43" s="1"/>
  <c r="S1351" i="43" s="1"/>
  <c r="J169" i="44" s="1"/>
  <c r="O1350" i="43"/>
  <c r="R1350" i="43" s="1"/>
  <c r="O1360" i="43"/>
  <c r="R1360" i="43" s="1"/>
  <c r="S1360" i="43" s="1"/>
  <c r="J178" i="44" s="1"/>
  <c r="C1678" i="43"/>
  <c r="E1691" i="43"/>
  <c r="H1691" i="43" s="1"/>
  <c r="J628" i="43"/>
  <c r="I628" i="43"/>
  <c r="Q62" i="44" s="1"/>
  <c r="E1079" i="43"/>
  <c r="H1079" i="43" s="1"/>
  <c r="O1145" i="43"/>
  <c r="R1145" i="43" s="1"/>
  <c r="T1145" i="43" s="1"/>
  <c r="O1705" i="43"/>
  <c r="R1705" i="43" s="1"/>
  <c r="S1705" i="43" s="1"/>
  <c r="F215" i="44" s="1"/>
  <c r="C213" i="43"/>
  <c r="E213" i="43" s="1"/>
  <c r="H213" i="43" s="1"/>
  <c r="E220" i="43"/>
  <c r="H220" i="43" s="1"/>
  <c r="I220" i="43" s="1"/>
  <c r="Q12" i="44" s="1"/>
  <c r="E228" i="43"/>
  <c r="H228" i="43" s="1"/>
  <c r="E227" i="43"/>
  <c r="H227" i="43" s="1"/>
  <c r="M1498" i="43"/>
  <c r="O1498" i="43" s="1"/>
  <c r="R1498" i="43" s="1"/>
  <c r="O1500" i="43"/>
  <c r="R1500" i="43" s="1"/>
  <c r="M1828" i="43"/>
  <c r="O1828" i="43" s="1"/>
  <c r="R1828" i="43" s="1"/>
  <c r="O1835" i="43"/>
  <c r="R1835" i="43" s="1"/>
  <c r="S1835" i="43" s="1"/>
  <c r="P220" i="44" s="1"/>
  <c r="O1830" i="43"/>
  <c r="R1830" i="43" s="1"/>
  <c r="O1839" i="43"/>
  <c r="R1839" i="43" s="1"/>
  <c r="O1847" i="43"/>
  <c r="R1847" i="43" s="1"/>
  <c r="O1841" i="43"/>
  <c r="R1841" i="43" s="1"/>
  <c r="E1073" i="43"/>
  <c r="H1073" i="43" s="1"/>
  <c r="I1073" i="43" s="1"/>
  <c r="C145" i="44" s="1"/>
  <c r="E1679" i="43"/>
  <c r="H1679" i="43" s="1"/>
  <c r="M318" i="43"/>
  <c r="O318" i="43" s="1"/>
  <c r="R318" i="43" s="1"/>
  <c r="T318" i="43" s="1"/>
  <c r="O328" i="43"/>
  <c r="R328" i="43" s="1"/>
  <c r="T328" i="43" s="1"/>
  <c r="O333" i="43"/>
  <c r="R333" i="43" s="1"/>
  <c r="T333" i="43" s="1"/>
  <c r="O332" i="43"/>
  <c r="R332" i="43" s="1"/>
  <c r="T332" i="43" s="1"/>
  <c r="C623" i="43"/>
  <c r="E623" i="43" s="1"/>
  <c r="H623" i="43" s="1"/>
  <c r="E624" i="43"/>
  <c r="H624" i="43" s="1"/>
  <c r="E642" i="43"/>
  <c r="H642" i="43" s="1"/>
  <c r="I642" i="43" s="1"/>
  <c r="Q76" i="44" s="1"/>
  <c r="M1138" i="43"/>
  <c r="O1138" i="43" s="1"/>
  <c r="R1138" i="43" s="1"/>
  <c r="T1138" i="43" s="1"/>
  <c r="O1140" i="43"/>
  <c r="R1140" i="43" s="1"/>
  <c r="O1150" i="43"/>
  <c r="R1150" i="43" s="1"/>
  <c r="O1142" i="43"/>
  <c r="R1142" i="43" s="1"/>
  <c r="M1418" i="43"/>
  <c r="O1418" i="43" s="1"/>
  <c r="R1418" i="43" s="1"/>
  <c r="T1418" i="43" s="1"/>
  <c r="O1421" i="43"/>
  <c r="R1421" i="43" s="1"/>
  <c r="S1421" i="43" s="1"/>
  <c r="P164" i="44" s="1"/>
  <c r="O1424" i="43"/>
  <c r="R1424" i="43" s="1"/>
  <c r="O1436" i="43"/>
  <c r="R1436" i="43" s="1"/>
  <c r="S1436" i="43" s="1"/>
  <c r="P179" i="44" s="1"/>
  <c r="O1428" i="43"/>
  <c r="R1428" i="43" s="1"/>
  <c r="O1434" i="43"/>
  <c r="R1434" i="43" s="1"/>
  <c r="T1434" i="43" s="1"/>
  <c r="O1425" i="43"/>
  <c r="R1425" i="43" s="1"/>
  <c r="T1425" i="43" s="1"/>
  <c r="O1432" i="43"/>
  <c r="R1432" i="43" s="1"/>
  <c r="T1432" i="43" s="1"/>
  <c r="O1437" i="43"/>
  <c r="R1437" i="43" s="1"/>
  <c r="O1103" i="43"/>
  <c r="R1103" i="43" s="1"/>
  <c r="O1722" i="43"/>
  <c r="R1722" i="43" s="1"/>
  <c r="S1722" i="43" s="1"/>
  <c r="F232" i="44" s="1"/>
  <c r="C1598" i="43"/>
  <c r="E1598" i="43" s="1"/>
  <c r="H1598" i="43" s="1"/>
  <c r="E1606" i="43"/>
  <c r="H1606" i="43" s="1"/>
  <c r="E1074" i="43"/>
  <c r="H1074" i="43" s="1"/>
  <c r="J1074" i="43" s="1"/>
  <c r="M1293" i="43"/>
  <c r="O1293" i="43" s="1"/>
  <c r="R1293" i="43" s="1"/>
  <c r="S1293" i="43" s="1"/>
  <c r="F161" i="44" s="1"/>
  <c r="O1309" i="43"/>
  <c r="R1309" i="43" s="1"/>
  <c r="O1305" i="43"/>
  <c r="R1305" i="43" s="1"/>
  <c r="M1598" i="43"/>
  <c r="R1616" i="43"/>
  <c r="T1616" i="43" s="1"/>
  <c r="R1602" i="43"/>
  <c r="R1605" i="43"/>
  <c r="T1605" i="43" s="1"/>
  <c r="R1613" i="43"/>
  <c r="O344" i="43"/>
  <c r="R355" i="43"/>
  <c r="S1395" i="43"/>
  <c r="N163" i="44" s="1"/>
  <c r="T1395" i="43"/>
  <c r="E1616" i="43"/>
  <c r="H1616" i="43" s="1"/>
  <c r="M778" i="43"/>
  <c r="R778" i="43" s="1"/>
  <c r="R782" i="43"/>
  <c r="C1088" i="43"/>
  <c r="E1088" i="43" s="1"/>
  <c r="H1088" i="43" s="1"/>
  <c r="I1088" i="43" s="1"/>
  <c r="E135" i="44" s="1"/>
  <c r="E1105" i="43"/>
  <c r="H1105" i="43" s="1"/>
  <c r="M1368" i="43"/>
  <c r="R1370" i="43"/>
  <c r="O1382" i="43"/>
  <c r="O350" i="43"/>
  <c r="O1516" i="43"/>
  <c r="R1516" i="43" s="1"/>
  <c r="C598" i="43"/>
  <c r="H603" i="43"/>
  <c r="J603" i="43" s="1"/>
  <c r="M1213" i="43"/>
  <c r="O1213" i="43" s="1"/>
  <c r="R1213" i="43" s="1"/>
  <c r="O1219" i="43"/>
  <c r="R1219" i="43" s="1"/>
  <c r="M1548" i="43"/>
  <c r="O1548" i="43" s="1"/>
  <c r="R1548" i="43" s="1"/>
  <c r="O1560" i="43"/>
  <c r="R1560" i="43" s="1"/>
  <c r="O1565" i="43"/>
  <c r="R1565" i="43" s="1"/>
  <c r="O1558" i="43"/>
  <c r="R1558" i="43" s="1"/>
  <c r="O891" i="43"/>
  <c r="R891" i="43" s="1"/>
  <c r="O1296" i="43"/>
  <c r="R1296" i="43" s="1"/>
  <c r="T1296" i="43" s="1"/>
  <c r="E1681" i="43"/>
  <c r="H1681" i="43" s="1"/>
  <c r="J1681" i="43" s="1"/>
  <c r="M1573" i="43"/>
  <c r="R1580" i="43"/>
  <c r="O1584" i="43"/>
  <c r="E1064" i="43"/>
  <c r="H1064" i="43" s="1"/>
  <c r="E1101" i="43"/>
  <c r="H1101" i="43" s="1"/>
  <c r="I1101" i="43" s="1"/>
  <c r="E148" i="44" s="1"/>
  <c r="O1505" i="43"/>
  <c r="R1505" i="43" s="1"/>
  <c r="C2033" i="43"/>
  <c r="H2033" i="43" s="1"/>
  <c r="H2041" i="43"/>
  <c r="J2041" i="43" s="1"/>
  <c r="H2044" i="43"/>
  <c r="E1492" i="43"/>
  <c r="H1492" i="43" s="1"/>
  <c r="E2067" i="43"/>
  <c r="H2067" i="43" s="1"/>
  <c r="R1785" i="43"/>
  <c r="E2063" i="43"/>
  <c r="H2063" i="43" s="1"/>
  <c r="T2042" i="43"/>
  <c r="S2042" i="43"/>
  <c r="P248" i="44" s="1"/>
  <c r="T2012" i="43"/>
  <c r="S2023" i="43"/>
  <c r="N254" i="44" s="1"/>
  <c r="S2017" i="43"/>
  <c r="N248" i="44" s="1"/>
  <c r="S2027" i="43"/>
  <c r="N258" i="44" s="1"/>
  <c r="T2026" i="43"/>
  <c r="S1994" i="43"/>
  <c r="L250" i="44" s="1"/>
  <c r="S1843" i="43"/>
  <c r="P228" i="44" s="1"/>
  <c r="J1844" i="43"/>
  <c r="J1831" i="43"/>
  <c r="I1832" i="43"/>
  <c r="O217" i="44" s="1"/>
  <c r="S1803" i="43"/>
  <c r="N213" i="44" s="1"/>
  <c r="T1803" i="43"/>
  <c r="S1822" i="43"/>
  <c r="N232" i="44" s="1"/>
  <c r="S1813" i="43"/>
  <c r="N223" i="44" s="1"/>
  <c r="S1816" i="43"/>
  <c r="N226" i="44" s="1"/>
  <c r="S1807" i="43"/>
  <c r="N217" i="44" s="1"/>
  <c r="S1818" i="43"/>
  <c r="N228" i="44" s="1"/>
  <c r="S1809" i="43"/>
  <c r="N219" i="44" s="1"/>
  <c r="S1770" i="43"/>
  <c r="J230" i="44" s="1"/>
  <c r="T1770" i="43"/>
  <c r="T1760" i="43"/>
  <c r="I1660" i="43"/>
  <c r="Q199" i="44" s="1"/>
  <c r="T1626" i="43"/>
  <c r="S1599" i="43"/>
  <c r="N188" i="44" s="1"/>
  <c r="T1617" i="43"/>
  <c r="T1610" i="43"/>
  <c r="T1552" i="43"/>
  <c r="S1552" i="43"/>
  <c r="J191" i="44" s="1"/>
  <c r="S1564" i="43"/>
  <c r="J203" i="44" s="1"/>
  <c r="I1488" i="43"/>
  <c r="C202" i="44" s="1"/>
  <c r="J1450" i="43"/>
  <c r="S1428" i="43"/>
  <c r="P171" i="44" s="1"/>
  <c r="T1428" i="43"/>
  <c r="T1426" i="43"/>
  <c r="S1434" i="43"/>
  <c r="P177" i="44" s="1"/>
  <c r="J1420" i="43"/>
  <c r="I1423" i="43"/>
  <c r="O166" i="44" s="1"/>
  <c r="I1436" i="43"/>
  <c r="O179" i="44" s="1"/>
  <c r="S1398" i="43"/>
  <c r="N166" i="44" s="1"/>
  <c r="S1412" i="43"/>
  <c r="N180" i="44" s="1"/>
  <c r="S1394" i="43"/>
  <c r="N162" i="44" s="1"/>
  <c r="O1368" i="43"/>
  <c r="R1368" i="43"/>
  <c r="T1375" i="43"/>
  <c r="T1369" i="43"/>
  <c r="T1385" i="43"/>
  <c r="S1379" i="43"/>
  <c r="L172" i="44" s="1"/>
  <c r="S1359" i="43"/>
  <c r="J177" i="44" s="1"/>
  <c r="T1308" i="43"/>
  <c r="J1250" i="43"/>
  <c r="S1227" i="43"/>
  <c r="P149" i="44" s="1"/>
  <c r="T1194" i="43"/>
  <c r="S1192" i="43"/>
  <c r="N139" i="44" s="1"/>
  <c r="I1197" i="43"/>
  <c r="M144" i="44" s="1"/>
  <c r="I1201" i="43"/>
  <c r="M148" i="44" s="1"/>
  <c r="J1201" i="43"/>
  <c r="J1203" i="43"/>
  <c r="J1190" i="43"/>
  <c r="J1200" i="43"/>
  <c r="J1095" i="43"/>
  <c r="I1034" i="43"/>
  <c r="Q110" i="44" s="1"/>
  <c r="J1034" i="43"/>
  <c r="I1050" i="43"/>
  <c r="Q126" i="44" s="1"/>
  <c r="I1045" i="43"/>
  <c r="Q121" i="44" s="1"/>
  <c r="J1040" i="43"/>
  <c r="I1043" i="43"/>
  <c r="Q119" i="44" s="1"/>
  <c r="T1027" i="43"/>
  <c r="T1020" i="43"/>
  <c r="S1020" i="43"/>
  <c r="P121" i="44" s="1"/>
  <c r="T1014" i="43"/>
  <c r="T1016" i="43"/>
  <c r="S1018" i="43"/>
  <c r="P119" i="44" s="1"/>
  <c r="I1022" i="43"/>
  <c r="O123" i="44" s="1"/>
  <c r="J987" i="43"/>
  <c r="J993" i="43"/>
  <c r="S963" i="43"/>
  <c r="L114" i="44" s="1"/>
  <c r="T974" i="43"/>
  <c r="T966" i="43"/>
  <c r="T961" i="43"/>
  <c r="S976" i="43"/>
  <c r="L127" i="44" s="1"/>
  <c r="S968" i="43"/>
  <c r="L119" i="44" s="1"/>
  <c r="T964" i="43"/>
  <c r="S969" i="43"/>
  <c r="L120" i="44" s="1"/>
  <c r="S973" i="43"/>
  <c r="L124" i="44" s="1"/>
  <c r="T893" i="43"/>
  <c r="T884" i="43"/>
  <c r="S884" i="43"/>
  <c r="F110" i="44" s="1"/>
  <c r="T898" i="43"/>
  <c r="S898" i="43"/>
  <c r="F124" i="44" s="1"/>
  <c r="T894" i="43"/>
  <c r="T901" i="43"/>
  <c r="T899" i="43"/>
  <c r="I836" i="43"/>
  <c r="Q91" i="44" s="1"/>
  <c r="I840" i="43"/>
  <c r="Q95" i="44" s="1"/>
  <c r="T809" i="43"/>
  <c r="S809" i="43"/>
  <c r="P89" i="44" s="1"/>
  <c r="S813" i="43"/>
  <c r="P93" i="44" s="1"/>
  <c r="T813" i="43"/>
  <c r="S812" i="43"/>
  <c r="P92" i="44" s="1"/>
  <c r="S810" i="43"/>
  <c r="P90" i="44" s="1"/>
  <c r="J808" i="43"/>
  <c r="I817" i="43"/>
  <c r="O97" i="44" s="1"/>
  <c r="J814" i="43"/>
  <c r="J813" i="43"/>
  <c r="S779" i="43"/>
  <c r="N84" i="44" s="1"/>
  <c r="T793" i="43"/>
  <c r="S767" i="43"/>
  <c r="L97" i="44" s="1"/>
  <c r="T761" i="43"/>
  <c r="S735" i="43"/>
  <c r="J90" i="44" s="1"/>
  <c r="T735" i="43"/>
  <c r="S736" i="43"/>
  <c r="J91" i="44" s="1"/>
  <c r="T736" i="43"/>
  <c r="T731" i="43"/>
  <c r="S731" i="43"/>
  <c r="J86" i="44" s="1"/>
  <c r="S732" i="43"/>
  <c r="J87" i="44" s="1"/>
  <c r="T740" i="43"/>
  <c r="S742" i="43"/>
  <c r="J97" i="44" s="1"/>
  <c r="J630" i="43"/>
  <c r="I630" i="43"/>
  <c r="Q64" i="44" s="1"/>
  <c r="J635" i="43"/>
  <c r="I635" i="43"/>
  <c r="Q69" i="44" s="1"/>
  <c r="J636" i="43"/>
  <c r="I636" i="43"/>
  <c r="Q70" i="44" s="1"/>
  <c r="J624" i="43"/>
  <c r="I624" i="43"/>
  <c r="Q58" i="44" s="1"/>
  <c r="J632" i="43"/>
  <c r="T602" i="43"/>
  <c r="S602" i="43"/>
  <c r="P61" i="44" s="1"/>
  <c r="T601" i="43"/>
  <c r="S582" i="43"/>
  <c r="N66" i="44" s="1"/>
  <c r="T583" i="43"/>
  <c r="T574" i="43"/>
  <c r="T579" i="43"/>
  <c r="S584" i="43"/>
  <c r="N68" i="44" s="1"/>
  <c r="T576" i="43"/>
  <c r="J584" i="43"/>
  <c r="J578" i="43"/>
  <c r="S549" i="43"/>
  <c r="L58" i="44" s="1"/>
  <c r="S562" i="43"/>
  <c r="L71" i="44" s="1"/>
  <c r="T561" i="43"/>
  <c r="T557" i="43"/>
  <c r="T532" i="43"/>
  <c r="S532" i="43"/>
  <c r="J66" i="44" s="1"/>
  <c r="T525" i="43"/>
  <c r="S525" i="43"/>
  <c r="J59" i="44" s="1"/>
  <c r="I436" i="43"/>
  <c r="Q49" i="44" s="1"/>
  <c r="J436" i="43"/>
  <c r="J428" i="43"/>
  <c r="I428" i="43"/>
  <c r="Q41" i="44" s="1"/>
  <c r="J425" i="43"/>
  <c r="I425" i="43"/>
  <c r="Q38" i="44" s="1"/>
  <c r="J418" i="43"/>
  <c r="I418" i="43"/>
  <c r="Q31" i="44" s="1"/>
  <c r="I424" i="43"/>
  <c r="Q37" i="44" s="1"/>
  <c r="I421" i="43"/>
  <c r="Q34" i="44" s="1"/>
  <c r="J432" i="43"/>
  <c r="J422" i="43"/>
  <c r="S368" i="43"/>
  <c r="N31" i="44" s="1"/>
  <c r="T368" i="43"/>
  <c r="S370" i="43"/>
  <c r="N33" i="44" s="1"/>
  <c r="S350" i="43"/>
  <c r="L38" i="44" s="1"/>
  <c r="S357" i="43"/>
  <c r="L45" i="44" s="1"/>
  <c r="S326" i="43"/>
  <c r="J39" i="44" s="1"/>
  <c r="T326" i="43"/>
  <c r="S324" i="43"/>
  <c r="J37" i="44" s="1"/>
  <c r="S327" i="43"/>
  <c r="J40" i="44" s="1"/>
  <c r="J200" i="43"/>
  <c r="T176" i="43"/>
  <c r="T179" i="43"/>
  <c r="S168" i="43"/>
  <c r="N10" i="44" s="1"/>
  <c r="T169" i="43"/>
  <c r="S121" i="43"/>
  <c r="J13" i="44" s="1"/>
  <c r="I2061" i="43"/>
  <c r="Q242" i="44" s="1"/>
  <c r="J2061" i="43"/>
  <c r="J2064" i="43"/>
  <c r="I2064" i="43"/>
  <c r="Q245" i="44" s="1"/>
  <c r="T2034" i="43"/>
  <c r="S2034" i="43"/>
  <c r="P240" i="44" s="1"/>
  <c r="T2039" i="43"/>
  <c r="S2039" i="43"/>
  <c r="P245" i="44" s="1"/>
  <c r="T1972" i="43"/>
  <c r="S1972" i="43"/>
  <c r="J253" i="44" s="1"/>
  <c r="T1965" i="43"/>
  <c r="S1965" i="43"/>
  <c r="J246" i="44" s="1"/>
  <c r="T1966" i="43"/>
  <c r="S1966" i="43"/>
  <c r="J247" i="44" s="1"/>
  <c r="J2043" i="43"/>
  <c r="I2043" i="43"/>
  <c r="O249" i="44" s="1"/>
  <c r="I2052" i="43"/>
  <c r="O258" i="44" s="1"/>
  <c r="T2052" i="43"/>
  <c r="S2052" i="43"/>
  <c r="P258" i="44" s="1"/>
  <c r="J2068" i="43"/>
  <c r="J2058" i="43"/>
  <c r="I2058" i="43"/>
  <c r="Q239" i="44" s="1"/>
  <c r="J2071" i="43"/>
  <c r="I2071" i="43"/>
  <c r="Q252" i="44" s="1"/>
  <c r="I2060" i="43"/>
  <c r="Q241" i="44" s="1"/>
  <c r="S2048" i="43"/>
  <c r="P254" i="44" s="1"/>
  <c r="T2000" i="43"/>
  <c r="T2040" i="43"/>
  <c r="S2040" i="43"/>
  <c r="P246" i="44" s="1"/>
  <c r="I2074" i="43"/>
  <c r="Q255" i="44" s="1"/>
  <c r="J2074" i="43"/>
  <c r="T2015" i="43"/>
  <c r="S2015" i="43"/>
  <c r="N246" i="44" s="1"/>
  <c r="T2036" i="43"/>
  <c r="S2036" i="43"/>
  <c r="P242" i="44" s="1"/>
  <c r="J2069" i="43"/>
  <c r="T2024" i="43"/>
  <c r="S2024" i="43"/>
  <c r="N255" i="44" s="1"/>
  <c r="T2037" i="43"/>
  <c r="S2037" i="43"/>
  <c r="P243" i="44" s="1"/>
  <c r="J2070" i="43"/>
  <c r="I2070" i="43"/>
  <c r="Q251" i="44" s="1"/>
  <c r="I2038" i="43"/>
  <c r="O244" i="44" s="1"/>
  <c r="J2073" i="43"/>
  <c r="S1968" i="43"/>
  <c r="J249" i="44" s="1"/>
  <c r="T1968" i="43"/>
  <c r="S1975" i="43"/>
  <c r="J256" i="44" s="1"/>
  <c r="I2049" i="43"/>
  <c r="O255" i="44" s="1"/>
  <c r="J2065" i="43"/>
  <c r="J2066" i="43"/>
  <c r="I2066" i="43"/>
  <c r="Q247" i="44" s="1"/>
  <c r="T2043" i="43"/>
  <c r="S2045" i="43"/>
  <c r="P251" i="44" s="1"/>
  <c r="I2046" i="43"/>
  <c r="O252" i="44" s="1"/>
  <c r="J2046" i="43"/>
  <c r="S2011" i="43"/>
  <c r="N242" i="44" s="1"/>
  <c r="J2075" i="43"/>
  <c r="I2075" i="43"/>
  <c r="Q256" i="44" s="1"/>
  <c r="T2049" i="43"/>
  <c r="S2049" i="43"/>
  <c r="P255" i="44" s="1"/>
  <c r="H2036" i="43"/>
  <c r="H2050" i="43"/>
  <c r="H2047" i="43"/>
  <c r="H2037" i="43"/>
  <c r="H2051" i="43"/>
  <c r="H2040" i="43"/>
  <c r="S2016" i="43"/>
  <c r="N247" i="44" s="1"/>
  <c r="T2038" i="43"/>
  <c r="S2038" i="43"/>
  <c r="P244" i="44" s="1"/>
  <c r="T1971" i="43"/>
  <c r="S1971" i="43"/>
  <c r="J252" i="44" s="1"/>
  <c r="H2039" i="43"/>
  <c r="H2045" i="43"/>
  <c r="J2072" i="43"/>
  <c r="I2072" i="43"/>
  <c r="Q253" i="44" s="1"/>
  <c r="S1985" i="43"/>
  <c r="L241" i="44" s="1"/>
  <c r="T2002" i="43"/>
  <c r="S2002" i="43"/>
  <c r="L258" i="44" s="1"/>
  <c r="H2034" i="43"/>
  <c r="T2051" i="43"/>
  <c r="S2051" i="43"/>
  <c r="P257" i="44" s="1"/>
  <c r="T1988" i="43"/>
  <c r="S1988" i="43"/>
  <c r="L244" i="44" s="1"/>
  <c r="T1976" i="43"/>
  <c r="S1976" i="43"/>
  <c r="J257" i="44" s="1"/>
  <c r="I2041" i="43"/>
  <c r="O247" i="44" s="1"/>
  <c r="T2013" i="43"/>
  <c r="S2013" i="43"/>
  <c r="N244" i="44" s="1"/>
  <c r="H2035" i="43"/>
  <c r="H2048" i="43"/>
  <c r="S1999" i="43"/>
  <c r="L255" i="44" s="1"/>
  <c r="H2042" i="43"/>
  <c r="T2035" i="43"/>
  <c r="S2035" i="43"/>
  <c r="P241" i="44" s="1"/>
  <c r="J2059" i="43"/>
  <c r="I2059" i="43"/>
  <c r="Q240" i="44" s="1"/>
  <c r="O1994" i="43"/>
  <c r="S2018" i="43"/>
  <c r="N249" i="44" s="1"/>
  <c r="R2001" i="43"/>
  <c r="R1996" i="43"/>
  <c r="R1991" i="43"/>
  <c r="R1986" i="43"/>
  <c r="O2001" i="43"/>
  <c r="O1996" i="43"/>
  <c r="O1991" i="43"/>
  <c r="O1986" i="43"/>
  <c r="R1993" i="43"/>
  <c r="R1990" i="43"/>
  <c r="R1987" i="43"/>
  <c r="R1984" i="43"/>
  <c r="O1993" i="43"/>
  <c r="O1990" i="43"/>
  <c r="O1987" i="43"/>
  <c r="O1984" i="43"/>
  <c r="S2019" i="43"/>
  <c r="N250" i="44" s="1"/>
  <c r="T2019" i="43"/>
  <c r="S2033" i="43"/>
  <c r="P239" i="44" s="1"/>
  <c r="J2076" i="43"/>
  <c r="I2076" i="43"/>
  <c r="Q257" i="44" s="1"/>
  <c r="O1995" i="43"/>
  <c r="O1999" i="43"/>
  <c r="S2046" i="43"/>
  <c r="P252" i="44" s="1"/>
  <c r="T2046" i="43"/>
  <c r="J2062" i="43"/>
  <c r="I2062" i="43"/>
  <c r="Q243" i="44" s="1"/>
  <c r="O1958" i="43"/>
  <c r="R1958" i="43" s="1"/>
  <c r="O1967" i="43"/>
  <c r="R1967" i="43" s="1"/>
  <c r="O1970" i="43"/>
  <c r="R1970" i="43" s="1"/>
  <c r="O1973" i="43"/>
  <c r="R1973" i="43" s="1"/>
  <c r="S2010" i="43"/>
  <c r="N241" i="44" s="1"/>
  <c r="S2014" i="43"/>
  <c r="N245" i="44" s="1"/>
  <c r="O1974" i="43"/>
  <c r="R1974" i="43" s="1"/>
  <c r="O1969" i="43"/>
  <c r="R1969" i="43" s="1"/>
  <c r="O1964" i="43"/>
  <c r="R1964" i="43" s="1"/>
  <c r="O1959" i="43"/>
  <c r="R1959" i="43" s="1"/>
  <c r="S2021" i="43"/>
  <c r="N252" i="44" s="1"/>
  <c r="O1961" i="43"/>
  <c r="R1961" i="43" s="1"/>
  <c r="J2077" i="43"/>
  <c r="I2077" i="43"/>
  <c r="Q258" i="44" s="1"/>
  <c r="R2022" i="43"/>
  <c r="R2008" i="43"/>
  <c r="R2025" i="43"/>
  <c r="O2041" i="43"/>
  <c r="R2041" i="43" s="1"/>
  <c r="O2044" i="43"/>
  <c r="R2044" i="43" s="1"/>
  <c r="T1718" i="43"/>
  <c r="S1718" i="43"/>
  <c r="F228" i="44" s="1"/>
  <c r="J1691" i="43"/>
  <c r="I1691" i="43"/>
  <c r="C226" i="44" s="1"/>
  <c r="J1861" i="43"/>
  <c r="I1861" i="43"/>
  <c r="Q221" i="44" s="1"/>
  <c r="T1765" i="43"/>
  <c r="T1832" i="43"/>
  <c r="S1832" i="43"/>
  <c r="P217" i="44" s="1"/>
  <c r="S1708" i="43"/>
  <c r="F218" i="44" s="1"/>
  <c r="T1763" i="43"/>
  <c r="J1855" i="43"/>
  <c r="I1855" i="43"/>
  <c r="Q215" i="44" s="1"/>
  <c r="I1865" i="43"/>
  <c r="Q225" i="44" s="1"/>
  <c r="J1865" i="43"/>
  <c r="J1811" i="43"/>
  <c r="I1811" i="43"/>
  <c r="M221" i="44" s="1"/>
  <c r="T1755" i="43"/>
  <c r="S1755" i="43"/>
  <c r="J215" i="44" s="1"/>
  <c r="T1828" i="43"/>
  <c r="S1828" i="43"/>
  <c r="P213" i="44" s="1"/>
  <c r="T1705" i="43"/>
  <c r="T1757" i="43"/>
  <c r="S1757" i="43"/>
  <c r="J217" i="44" s="1"/>
  <c r="T1845" i="43"/>
  <c r="S1845" i="43"/>
  <c r="P230" i="44" s="1"/>
  <c r="T1829" i="43"/>
  <c r="S1829" i="43"/>
  <c r="P214" i="44" s="1"/>
  <c r="T1717" i="43"/>
  <c r="S1717" i="43"/>
  <c r="F227" i="44" s="1"/>
  <c r="T1767" i="43"/>
  <c r="S1767" i="43"/>
  <c r="J227" i="44" s="1"/>
  <c r="J1821" i="43"/>
  <c r="I1821" i="43"/>
  <c r="M231" i="44" s="1"/>
  <c r="T1707" i="43"/>
  <c r="S1840" i="43"/>
  <c r="P225" i="44" s="1"/>
  <c r="T1840" i="43"/>
  <c r="J1804" i="43"/>
  <c r="I1804" i="43"/>
  <c r="M214" i="44" s="1"/>
  <c r="J1718" i="43"/>
  <c r="I1718" i="43"/>
  <c r="E228" i="44" s="1"/>
  <c r="J1814" i="43"/>
  <c r="I1814" i="43"/>
  <c r="M224" i="44" s="1"/>
  <c r="J1834" i="43"/>
  <c r="T1834" i="43"/>
  <c r="S1834" i="43"/>
  <c r="P219" i="44" s="1"/>
  <c r="E1721" i="43"/>
  <c r="H1721" i="43" s="1"/>
  <c r="E1719" i="43"/>
  <c r="H1719" i="43" s="1"/>
  <c r="E1717" i="43"/>
  <c r="H1717" i="43" s="1"/>
  <c r="E1715" i="43"/>
  <c r="H1715" i="43" s="1"/>
  <c r="E1713" i="43"/>
  <c r="H1713" i="43" s="1"/>
  <c r="E1711" i="43"/>
  <c r="H1711" i="43" s="1"/>
  <c r="E1709" i="43"/>
  <c r="H1709" i="43" s="1"/>
  <c r="E1707" i="43"/>
  <c r="H1707" i="43" s="1"/>
  <c r="E1705" i="43"/>
  <c r="H1705" i="43" s="1"/>
  <c r="E1703" i="43"/>
  <c r="H1703" i="43" s="1"/>
  <c r="E1722" i="43"/>
  <c r="H1722" i="43" s="1"/>
  <c r="E1712" i="43"/>
  <c r="H1712" i="43" s="1"/>
  <c r="E1714" i="43"/>
  <c r="H1714" i="43" s="1"/>
  <c r="E1704" i="43"/>
  <c r="H1704" i="43" s="1"/>
  <c r="E1716" i="43"/>
  <c r="H1716" i="43" s="1"/>
  <c r="E1706" i="43"/>
  <c r="H1706" i="43" s="1"/>
  <c r="E1720" i="43"/>
  <c r="H1720" i="43" s="1"/>
  <c r="E1710" i="43"/>
  <c r="H1710" i="43" s="1"/>
  <c r="T1771" i="43"/>
  <c r="S1771" i="43"/>
  <c r="J231" i="44" s="1"/>
  <c r="T1835" i="43"/>
  <c r="I1840" i="43"/>
  <c r="O225" i="44" s="1"/>
  <c r="I1833" i="43"/>
  <c r="O218" i="44" s="1"/>
  <c r="J1833" i="43"/>
  <c r="J1853" i="43"/>
  <c r="J1683" i="43"/>
  <c r="I1683" i="43"/>
  <c r="C218" i="44" s="1"/>
  <c r="J1866" i="43"/>
  <c r="I1866" i="43"/>
  <c r="Q226" i="44" s="1"/>
  <c r="J1687" i="43"/>
  <c r="I1687" i="43"/>
  <c r="C222" i="44" s="1"/>
  <c r="J1679" i="43"/>
  <c r="I1679" i="43"/>
  <c r="C214" i="44" s="1"/>
  <c r="S1837" i="43"/>
  <c r="P222" i="44" s="1"/>
  <c r="I1810" i="43"/>
  <c r="M220" i="44" s="1"/>
  <c r="T1722" i="43"/>
  <c r="T1768" i="43"/>
  <c r="S1768" i="43"/>
  <c r="J228" i="44" s="1"/>
  <c r="S1714" i="43"/>
  <c r="F224" i="44" s="1"/>
  <c r="S1810" i="43"/>
  <c r="N220" i="44" s="1"/>
  <c r="J1697" i="43"/>
  <c r="I1697" i="43"/>
  <c r="C232" i="44" s="1"/>
  <c r="I1846" i="43"/>
  <c r="O231" i="44" s="1"/>
  <c r="T1762" i="43"/>
  <c r="S1762" i="43"/>
  <c r="J222" i="44" s="1"/>
  <c r="S1795" i="43"/>
  <c r="L230" i="44" s="1"/>
  <c r="S1805" i="43"/>
  <c r="N215" i="44" s="1"/>
  <c r="S1782" i="43"/>
  <c r="L217" i="44" s="1"/>
  <c r="I1830" i="43"/>
  <c r="O215" i="44" s="1"/>
  <c r="J1868" i="43"/>
  <c r="I1868" i="43"/>
  <c r="Q228" i="44" s="1"/>
  <c r="E1708" i="43"/>
  <c r="H1708" i="43" s="1"/>
  <c r="T1758" i="43"/>
  <c r="S1758" i="43"/>
  <c r="J218" i="44" s="1"/>
  <c r="J1817" i="43"/>
  <c r="I1817" i="43"/>
  <c r="M227" i="44" s="1"/>
  <c r="J1860" i="43"/>
  <c r="I1860" i="43"/>
  <c r="Q220" i="44" s="1"/>
  <c r="T1704" i="43"/>
  <c r="S1704" i="43"/>
  <c r="F214" i="44" s="1"/>
  <c r="T1712" i="43"/>
  <c r="S1712" i="43"/>
  <c r="F222" i="44" s="1"/>
  <c r="J1838" i="43"/>
  <c r="I1838" i="43"/>
  <c r="O223" i="44" s="1"/>
  <c r="I1859" i="43"/>
  <c r="Q219" i="44" s="1"/>
  <c r="J1689" i="43"/>
  <c r="I1689" i="43"/>
  <c r="C224" i="44" s="1"/>
  <c r="I1693" i="43"/>
  <c r="C228" i="44" s="1"/>
  <c r="J1819" i="43"/>
  <c r="I1819" i="43"/>
  <c r="M229" i="44" s="1"/>
  <c r="S1841" i="43"/>
  <c r="P226" i="44" s="1"/>
  <c r="T1841" i="43"/>
  <c r="T1792" i="43"/>
  <c r="S1792" i="43"/>
  <c r="L227" i="44" s="1"/>
  <c r="T1844" i="43"/>
  <c r="S1844" i="43"/>
  <c r="P229" i="44" s="1"/>
  <c r="R1796" i="43"/>
  <c r="R1791" i="43"/>
  <c r="R1786" i="43"/>
  <c r="R1781" i="43"/>
  <c r="R1793" i="43"/>
  <c r="R1788" i="43"/>
  <c r="O1796" i="43"/>
  <c r="O1791" i="43"/>
  <c r="O1786" i="43"/>
  <c r="O1781" i="43"/>
  <c r="R1783" i="43"/>
  <c r="O1790" i="43"/>
  <c r="O1780" i="43"/>
  <c r="R1794" i="43"/>
  <c r="R1784" i="43"/>
  <c r="R1797" i="43"/>
  <c r="O1794" i="43"/>
  <c r="R1787" i="43"/>
  <c r="O1784" i="43"/>
  <c r="O1797" i="43"/>
  <c r="R1790" i="43"/>
  <c r="O1787" i="43"/>
  <c r="R1780" i="43"/>
  <c r="O1793" i="43"/>
  <c r="O1783" i="43"/>
  <c r="E1818" i="43"/>
  <c r="H1818" i="43" s="1"/>
  <c r="E1806" i="43"/>
  <c r="H1806" i="43" s="1"/>
  <c r="E1815" i="43"/>
  <c r="H1815" i="43" s="1"/>
  <c r="E1812" i="43"/>
  <c r="H1812" i="43" s="1"/>
  <c r="E1809" i="43"/>
  <c r="H1809" i="43" s="1"/>
  <c r="E1816" i="43"/>
  <c r="H1816" i="43" s="1"/>
  <c r="E1820" i="43"/>
  <c r="H1820" i="43" s="1"/>
  <c r="E1813" i="43"/>
  <c r="H1813" i="43" s="1"/>
  <c r="E1805" i="43"/>
  <c r="H1805" i="43" s="1"/>
  <c r="E1808" i="43"/>
  <c r="H1808" i="43" s="1"/>
  <c r="E1822" i="43"/>
  <c r="H1822" i="43" s="1"/>
  <c r="E1803" i="43"/>
  <c r="H1803" i="43" s="1"/>
  <c r="E1807" i="43"/>
  <c r="H1807" i="43" s="1"/>
  <c r="O1719" i="43"/>
  <c r="R1719" i="43" s="1"/>
  <c r="O1709" i="43"/>
  <c r="R1709" i="43" s="1"/>
  <c r="O1716" i="43"/>
  <c r="R1716" i="43" s="1"/>
  <c r="O1706" i="43"/>
  <c r="R1706" i="43" s="1"/>
  <c r="O1721" i="43"/>
  <c r="R1721" i="43" s="1"/>
  <c r="O1711" i="43"/>
  <c r="R1711" i="43" s="1"/>
  <c r="O1788" i="43"/>
  <c r="O1703" i="43"/>
  <c r="R1703" i="43" s="1"/>
  <c r="T1831" i="43"/>
  <c r="T1846" i="43"/>
  <c r="S1846" i="43"/>
  <c r="P231" i="44" s="1"/>
  <c r="O1779" i="43"/>
  <c r="T1817" i="43"/>
  <c r="S1817" i="43"/>
  <c r="N227" i="44" s="1"/>
  <c r="O1713" i="43"/>
  <c r="R1713" i="43" s="1"/>
  <c r="R1779" i="43"/>
  <c r="O1789" i="43"/>
  <c r="T1847" i="43"/>
  <c r="S1847" i="43"/>
  <c r="P232" i="44" s="1"/>
  <c r="R1789" i="43"/>
  <c r="S1815" i="43"/>
  <c r="N225" i="44" s="1"/>
  <c r="S1842" i="43"/>
  <c r="P227" i="44" s="1"/>
  <c r="T1830" i="43"/>
  <c r="S1830" i="43"/>
  <c r="P215" i="44" s="1"/>
  <c r="S1812" i="43"/>
  <c r="N222" i="44" s="1"/>
  <c r="S1838" i="43"/>
  <c r="P223" i="44" s="1"/>
  <c r="I1856" i="43"/>
  <c r="Q216" i="44" s="1"/>
  <c r="I1835" i="43"/>
  <c r="O220" i="44" s="1"/>
  <c r="J1870" i="43"/>
  <c r="E1696" i="43"/>
  <c r="H1696" i="43" s="1"/>
  <c r="E1688" i="43"/>
  <c r="H1688" i="43" s="1"/>
  <c r="E1682" i="43"/>
  <c r="H1682" i="43" s="1"/>
  <c r="E1694" i="43"/>
  <c r="H1694" i="43" s="1"/>
  <c r="E1690" i="43"/>
  <c r="H1690" i="43" s="1"/>
  <c r="E1686" i="43"/>
  <c r="H1686" i="43" s="1"/>
  <c r="E1684" i="43"/>
  <c r="H1684" i="43" s="1"/>
  <c r="E1692" i="43"/>
  <c r="H1692" i="43" s="1"/>
  <c r="E1680" i="43"/>
  <c r="H1680" i="43" s="1"/>
  <c r="O1769" i="43"/>
  <c r="R1769" i="43" s="1"/>
  <c r="O1764" i="43"/>
  <c r="R1764" i="43" s="1"/>
  <c r="O1759" i="43"/>
  <c r="R1759" i="43" s="1"/>
  <c r="O1754" i="43"/>
  <c r="R1754" i="43" s="1"/>
  <c r="S1808" i="43"/>
  <c r="N218" i="44" s="1"/>
  <c r="I1847" i="43"/>
  <c r="O232" i="44" s="1"/>
  <c r="E1678" i="43"/>
  <c r="H1678" i="43" s="1"/>
  <c r="E1685" i="43"/>
  <c r="H1685" i="43" s="1"/>
  <c r="E1695" i="43"/>
  <c r="H1695" i="43" s="1"/>
  <c r="O1756" i="43"/>
  <c r="R1756" i="43" s="1"/>
  <c r="O1766" i="43"/>
  <c r="R1766" i="43" s="1"/>
  <c r="H1828" i="43"/>
  <c r="S1814" i="43"/>
  <c r="N224" i="44" s="1"/>
  <c r="O1833" i="43"/>
  <c r="R1833" i="43" s="1"/>
  <c r="H1842" i="43"/>
  <c r="E1857" i="43"/>
  <c r="H1857" i="43" s="1"/>
  <c r="E1862" i="43"/>
  <c r="H1862" i="43" s="1"/>
  <c r="E1867" i="43"/>
  <c r="H1867" i="43" s="1"/>
  <c r="E1872" i="43"/>
  <c r="H1872" i="43" s="1"/>
  <c r="O1836" i="43"/>
  <c r="R1836" i="43" s="1"/>
  <c r="H1845" i="43"/>
  <c r="H1836" i="43"/>
  <c r="H1839" i="43"/>
  <c r="S1516" i="43"/>
  <c r="F205" i="44" s="1"/>
  <c r="T1516" i="43"/>
  <c r="J1658" i="43"/>
  <c r="I1658" i="43"/>
  <c r="Q197" i="44" s="1"/>
  <c r="J1609" i="43"/>
  <c r="I1609" i="43"/>
  <c r="M198" i="44" s="1"/>
  <c r="J1492" i="43"/>
  <c r="I1492" i="43"/>
  <c r="C206" i="44" s="1"/>
  <c r="T1501" i="43"/>
  <c r="S1501" i="43"/>
  <c r="F190" i="44" s="1"/>
  <c r="J1477" i="43"/>
  <c r="I1477" i="43"/>
  <c r="C191" i="44" s="1"/>
  <c r="J1482" i="43"/>
  <c r="I1482" i="43"/>
  <c r="C196" i="44" s="1"/>
  <c r="I1611" i="43"/>
  <c r="M200" i="44" s="1"/>
  <c r="J1611" i="43"/>
  <c r="T1517" i="43"/>
  <c r="S1517" i="43"/>
  <c r="F206" i="44" s="1"/>
  <c r="S1602" i="43"/>
  <c r="N191" i="44" s="1"/>
  <c r="T1602" i="43"/>
  <c r="J1478" i="43"/>
  <c r="I1478" i="43"/>
  <c r="C192" i="44" s="1"/>
  <c r="J1659" i="43"/>
  <c r="I1659" i="43"/>
  <c r="Q198" i="44" s="1"/>
  <c r="J1483" i="43"/>
  <c r="I1483" i="43"/>
  <c r="C197" i="44" s="1"/>
  <c r="I1629" i="43"/>
  <c r="O193" i="44" s="1"/>
  <c r="I1648" i="43"/>
  <c r="Q187" i="44" s="1"/>
  <c r="T1562" i="43"/>
  <c r="S1562" i="43"/>
  <c r="J201" i="44" s="1"/>
  <c r="T1590" i="43"/>
  <c r="S1590" i="43"/>
  <c r="L204" i="44" s="1"/>
  <c r="I1661" i="43"/>
  <c r="Q200" i="44" s="1"/>
  <c r="J1661" i="43"/>
  <c r="J1476" i="43"/>
  <c r="I1476" i="43"/>
  <c r="C190" i="44" s="1"/>
  <c r="J1486" i="43"/>
  <c r="I1486" i="43"/>
  <c r="C200" i="44" s="1"/>
  <c r="J1654" i="43"/>
  <c r="I1654" i="43"/>
  <c r="Q193" i="44" s="1"/>
  <c r="T1556" i="43"/>
  <c r="S1556" i="43"/>
  <c r="J195" i="44" s="1"/>
  <c r="T1566" i="43"/>
  <c r="S1566" i="43"/>
  <c r="J205" i="44" s="1"/>
  <c r="J1481" i="43"/>
  <c r="I1481" i="43"/>
  <c r="C195" i="44" s="1"/>
  <c r="J1649" i="43"/>
  <c r="I1649" i="43"/>
  <c r="Q188" i="44" s="1"/>
  <c r="T1505" i="43"/>
  <c r="S1505" i="43"/>
  <c r="F194" i="44" s="1"/>
  <c r="S1512" i="43"/>
  <c r="F201" i="44" s="1"/>
  <c r="I1625" i="43"/>
  <c r="O189" i="44" s="1"/>
  <c r="S1616" i="43"/>
  <c r="N205" i="44" s="1"/>
  <c r="T1629" i="43"/>
  <c r="S1629" i="43"/>
  <c r="P193" i="44" s="1"/>
  <c r="T1553" i="43"/>
  <c r="S1553" i="43"/>
  <c r="J192" i="44" s="1"/>
  <c r="I1598" i="43"/>
  <c r="M187" i="44" s="1"/>
  <c r="J1598" i="43"/>
  <c r="T1583" i="43"/>
  <c r="S1583" i="43"/>
  <c r="L197" i="44" s="1"/>
  <c r="T1633" i="43"/>
  <c r="S1633" i="43"/>
  <c r="P197" i="44" s="1"/>
  <c r="S1635" i="43"/>
  <c r="P199" i="44" s="1"/>
  <c r="E1516" i="43"/>
  <c r="H1516" i="43" s="1"/>
  <c r="E1514" i="43"/>
  <c r="H1514" i="43" s="1"/>
  <c r="E1512" i="43"/>
  <c r="H1512" i="43" s="1"/>
  <c r="E1510" i="43"/>
  <c r="H1510" i="43" s="1"/>
  <c r="E1508" i="43"/>
  <c r="H1508" i="43" s="1"/>
  <c r="E1506" i="43"/>
  <c r="H1506" i="43" s="1"/>
  <c r="E1504" i="43"/>
  <c r="H1504" i="43" s="1"/>
  <c r="E1502" i="43"/>
  <c r="H1502" i="43" s="1"/>
  <c r="E1500" i="43"/>
  <c r="H1500" i="43" s="1"/>
  <c r="E1517" i="43"/>
  <c r="H1517" i="43" s="1"/>
  <c r="E1515" i="43"/>
  <c r="H1515" i="43" s="1"/>
  <c r="E1513" i="43"/>
  <c r="H1513" i="43" s="1"/>
  <c r="E1511" i="43"/>
  <c r="H1511" i="43" s="1"/>
  <c r="E1509" i="43"/>
  <c r="H1509" i="43" s="1"/>
  <c r="E1507" i="43"/>
  <c r="H1507" i="43" s="1"/>
  <c r="E1505" i="43"/>
  <c r="H1505" i="43" s="1"/>
  <c r="E1503" i="43"/>
  <c r="H1503" i="43" s="1"/>
  <c r="E1501" i="43"/>
  <c r="H1501" i="43" s="1"/>
  <c r="E1499" i="43"/>
  <c r="H1499" i="43" s="1"/>
  <c r="T1561" i="43"/>
  <c r="S1561" i="43"/>
  <c r="J200" i="44" s="1"/>
  <c r="E1498" i="43"/>
  <c r="H1498" i="43" s="1"/>
  <c r="S1567" i="43"/>
  <c r="J206" i="44" s="1"/>
  <c r="O1509" i="43"/>
  <c r="R1509" i="43" s="1"/>
  <c r="O1499" i="43"/>
  <c r="R1499" i="43" s="1"/>
  <c r="O1514" i="43"/>
  <c r="R1514" i="43" s="1"/>
  <c r="O1504" i="43"/>
  <c r="R1504" i="43" s="1"/>
  <c r="O1513" i="43"/>
  <c r="R1513" i="43" s="1"/>
  <c r="O1503" i="43"/>
  <c r="R1503" i="43" s="1"/>
  <c r="O1508" i="43"/>
  <c r="R1508" i="43" s="1"/>
  <c r="J1479" i="43"/>
  <c r="I1479" i="43"/>
  <c r="C193" i="44" s="1"/>
  <c r="O1502" i="43"/>
  <c r="R1502" i="43" s="1"/>
  <c r="T1601" i="43"/>
  <c r="S1601" i="43"/>
  <c r="N190" i="44" s="1"/>
  <c r="T1550" i="43"/>
  <c r="S1550" i="43"/>
  <c r="J189" i="44" s="1"/>
  <c r="I1599" i="43"/>
  <c r="M188" i="44" s="1"/>
  <c r="J1599" i="43"/>
  <c r="T1563" i="43"/>
  <c r="S1580" i="43"/>
  <c r="L194" i="44" s="1"/>
  <c r="T1580" i="43"/>
  <c r="J1485" i="43"/>
  <c r="I1485" i="43"/>
  <c r="C199" i="44" s="1"/>
  <c r="J1487" i="43"/>
  <c r="I1487" i="43"/>
  <c r="C201" i="44" s="1"/>
  <c r="J1491" i="43"/>
  <c r="I1491" i="43"/>
  <c r="C205" i="44" s="1"/>
  <c r="T1557" i="43"/>
  <c r="S1557" i="43"/>
  <c r="J196" i="44" s="1"/>
  <c r="S1574" i="43"/>
  <c r="L188" i="44" s="1"/>
  <c r="S1606" i="43"/>
  <c r="N195" i="44" s="1"/>
  <c r="T1606" i="43"/>
  <c r="I1664" i="43"/>
  <c r="Q203" i="44" s="1"/>
  <c r="I1605" i="43"/>
  <c r="M194" i="44" s="1"/>
  <c r="J1605" i="43"/>
  <c r="J1612" i="43"/>
  <c r="I1612" i="43"/>
  <c r="M201" i="44" s="1"/>
  <c r="J1653" i="43"/>
  <c r="I1653" i="43"/>
  <c r="Q192" i="44" s="1"/>
  <c r="O1506" i="43"/>
  <c r="R1506" i="43" s="1"/>
  <c r="O1510" i="43"/>
  <c r="R1510" i="43" s="1"/>
  <c r="J1663" i="43"/>
  <c r="I1663" i="43"/>
  <c r="Q202" i="44" s="1"/>
  <c r="O1507" i="43"/>
  <c r="R1507" i="43" s="1"/>
  <c r="H1641" i="43"/>
  <c r="T1578" i="43"/>
  <c r="S1578" i="43"/>
  <c r="L192" i="44" s="1"/>
  <c r="S1604" i="43"/>
  <c r="N193" i="44" s="1"/>
  <c r="H1639" i="43"/>
  <c r="J1489" i="43"/>
  <c r="I1489" i="43"/>
  <c r="C203" i="44" s="1"/>
  <c r="T1637" i="43"/>
  <c r="S1637" i="43"/>
  <c r="P201" i="44" s="1"/>
  <c r="T1623" i="43"/>
  <c r="S1623" i="43"/>
  <c r="P187" i="44" s="1"/>
  <c r="S1624" i="43"/>
  <c r="P188" i="44" s="1"/>
  <c r="O1511" i="43"/>
  <c r="R1511" i="43" s="1"/>
  <c r="O1515" i="43"/>
  <c r="R1515" i="43" s="1"/>
  <c r="T1551" i="43"/>
  <c r="S1551" i="43"/>
  <c r="J190" i="44" s="1"/>
  <c r="T1600" i="43"/>
  <c r="S1600" i="43"/>
  <c r="N189" i="44" s="1"/>
  <c r="I1615" i="43"/>
  <c r="M204" i="44" s="1"/>
  <c r="J1615" i="43"/>
  <c r="T1642" i="43"/>
  <c r="S1642" i="43"/>
  <c r="P206" i="44" s="1"/>
  <c r="J1656" i="43"/>
  <c r="I1656" i="43"/>
  <c r="Q195" i="44" s="1"/>
  <c r="H1626" i="43"/>
  <c r="H1634" i="43"/>
  <c r="H1640" i="43"/>
  <c r="H1637" i="43"/>
  <c r="H1636" i="43"/>
  <c r="H1630" i="43"/>
  <c r="H1633" i="43"/>
  <c r="H1638" i="43"/>
  <c r="H1624" i="43"/>
  <c r="H1642" i="43"/>
  <c r="H1628" i="43"/>
  <c r="H1635" i="43"/>
  <c r="T1638" i="43"/>
  <c r="S1638" i="43"/>
  <c r="P202" i="44" s="1"/>
  <c r="H1631" i="43"/>
  <c r="S1639" i="43"/>
  <c r="P203" i="44" s="1"/>
  <c r="T1639" i="43"/>
  <c r="H1632" i="43"/>
  <c r="J1608" i="43"/>
  <c r="I1608" i="43"/>
  <c r="M197" i="44" s="1"/>
  <c r="S1575" i="43"/>
  <c r="L189" i="44" s="1"/>
  <c r="R1579" i="43"/>
  <c r="S1603" i="43"/>
  <c r="N192" i="44" s="1"/>
  <c r="T1555" i="43"/>
  <c r="S1555" i="43"/>
  <c r="J194" i="44" s="1"/>
  <c r="E1474" i="43"/>
  <c r="H1474" i="43" s="1"/>
  <c r="E1484" i="43"/>
  <c r="H1484" i="43" s="1"/>
  <c r="O1583" i="43"/>
  <c r="J1657" i="43"/>
  <c r="I1657" i="43"/>
  <c r="Q196" i="44" s="1"/>
  <c r="T1584" i="43"/>
  <c r="R1588" i="43"/>
  <c r="O1592" i="43"/>
  <c r="J1601" i="43"/>
  <c r="I1601" i="43"/>
  <c r="M190" i="44" s="1"/>
  <c r="S1614" i="43"/>
  <c r="N203" i="44" s="1"/>
  <c r="T1641" i="43"/>
  <c r="E1473" i="43"/>
  <c r="H1473" i="43" s="1"/>
  <c r="E1480" i="43"/>
  <c r="H1480" i="43" s="1"/>
  <c r="E1490" i="43"/>
  <c r="H1490" i="43" s="1"/>
  <c r="E1613" i="43"/>
  <c r="H1613" i="43" s="1"/>
  <c r="E1610" i="43"/>
  <c r="H1610" i="43" s="1"/>
  <c r="E1607" i="43"/>
  <c r="H1607" i="43" s="1"/>
  <c r="E1604" i="43"/>
  <c r="H1604" i="43" s="1"/>
  <c r="E1603" i="43"/>
  <c r="H1603" i="43" s="1"/>
  <c r="E1617" i="43"/>
  <c r="H1617" i="43" s="1"/>
  <c r="E1600" i="43"/>
  <c r="H1600" i="43" s="1"/>
  <c r="J1652" i="43"/>
  <c r="I1652" i="43"/>
  <c r="Q191" i="44" s="1"/>
  <c r="E1475" i="43"/>
  <c r="H1475" i="43" s="1"/>
  <c r="O1577" i="43"/>
  <c r="J1614" i="43"/>
  <c r="I1614" i="43"/>
  <c r="M203" i="44" s="1"/>
  <c r="R1591" i="43"/>
  <c r="R1586" i="43"/>
  <c r="R1581" i="43"/>
  <c r="R1576" i="43"/>
  <c r="O1591" i="43"/>
  <c r="O1586" i="43"/>
  <c r="O1581" i="43"/>
  <c r="O1576" i="43"/>
  <c r="R1592" i="43"/>
  <c r="R1587" i="43"/>
  <c r="R1582" i="43"/>
  <c r="R1577" i="43"/>
  <c r="O1588" i="43"/>
  <c r="R1585" i="43"/>
  <c r="O1589" i="43"/>
  <c r="E1602" i="43"/>
  <c r="H1602" i="43" s="1"/>
  <c r="T1628" i="43"/>
  <c r="S1628" i="43"/>
  <c r="P192" i="44" s="1"/>
  <c r="I1667" i="43"/>
  <c r="Q206" i="44" s="1"/>
  <c r="S1605" i="43"/>
  <c r="N194" i="44" s="1"/>
  <c r="R1608" i="43"/>
  <c r="R1611" i="43"/>
  <c r="O1627" i="43"/>
  <c r="R1627" i="43" s="1"/>
  <c r="S1609" i="43"/>
  <c r="N198" i="44" s="1"/>
  <c r="R1612" i="43"/>
  <c r="R1598" i="43"/>
  <c r="R1615" i="43"/>
  <c r="O1631" i="43"/>
  <c r="R1631" i="43" s="1"/>
  <c r="O1549" i="43"/>
  <c r="R1549" i="43" s="1"/>
  <c r="O1554" i="43"/>
  <c r="R1554" i="43" s="1"/>
  <c r="O1559" i="43"/>
  <c r="R1559" i="43" s="1"/>
  <c r="O1634" i="43"/>
  <c r="R1634" i="43" s="1"/>
  <c r="J1278" i="43"/>
  <c r="I1278" i="43"/>
  <c r="C171" i="44" s="1"/>
  <c r="T1309" i="43"/>
  <c r="S1309" i="43"/>
  <c r="F177" i="44" s="1"/>
  <c r="T1357" i="43"/>
  <c r="S1357" i="43"/>
  <c r="J175" i="44" s="1"/>
  <c r="J1283" i="43"/>
  <c r="I1283" i="43"/>
  <c r="C176" i="44" s="1"/>
  <c r="T1293" i="43"/>
  <c r="T1302" i="43"/>
  <c r="S1302" i="43"/>
  <c r="F170" i="44" s="1"/>
  <c r="T1435" i="43"/>
  <c r="S1435" i="43"/>
  <c r="P178" i="44" s="1"/>
  <c r="J1273" i="43"/>
  <c r="I1273" i="43"/>
  <c r="C166" i="44" s="1"/>
  <c r="S1294" i="43"/>
  <c r="F162" i="44" s="1"/>
  <c r="T1294" i="43"/>
  <c r="T1347" i="43"/>
  <c r="S1347" i="43"/>
  <c r="J165" i="44" s="1"/>
  <c r="J1280" i="43"/>
  <c r="I1280" i="43"/>
  <c r="C173" i="44" s="1"/>
  <c r="I1396" i="43"/>
  <c r="M164" i="44" s="1"/>
  <c r="J1396" i="43"/>
  <c r="J1274" i="43"/>
  <c r="I1274" i="43"/>
  <c r="C167" i="44" s="1"/>
  <c r="J1269" i="43"/>
  <c r="I1269" i="43"/>
  <c r="C162" i="44" s="1"/>
  <c r="S1361" i="43"/>
  <c r="J179" i="44" s="1"/>
  <c r="T1361" i="43"/>
  <c r="J1272" i="43"/>
  <c r="I1272" i="43"/>
  <c r="C165" i="44" s="1"/>
  <c r="J1403" i="43"/>
  <c r="S1304" i="43"/>
  <c r="F172" i="44" s="1"/>
  <c r="T1304" i="43"/>
  <c r="T1307" i="43"/>
  <c r="S1307" i="43"/>
  <c r="F175" i="44" s="1"/>
  <c r="T1431" i="43"/>
  <c r="S1431" i="43"/>
  <c r="P174" i="44" s="1"/>
  <c r="J1459" i="43"/>
  <c r="I1459" i="43"/>
  <c r="Q177" i="44" s="1"/>
  <c r="S1305" i="43"/>
  <c r="F173" i="44" s="1"/>
  <c r="T1305" i="43"/>
  <c r="T1437" i="43"/>
  <c r="S1437" i="43"/>
  <c r="P180" i="44" s="1"/>
  <c r="T1430" i="43"/>
  <c r="S1430" i="43"/>
  <c r="P173" i="44" s="1"/>
  <c r="T1346" i="43"/>
  <c r="S1346" i="43"/>
  <c r="J164" i="44" s="1"/>
  <c r="S1432" i="43"/>
  <c r="P175" i="44" s="1"/>
  <c r="I1445" i="43"/>
  <c r="Q163" i="44" s="1"/>
  <c r="I1427" i="43"/>
  <c r="O170" i="44" s="1"/>
  <c r="S1420" i="43"/>
  <c r="P163" i="44" s="1"/>
  <c r="T1420" i="43"/>
  <c r="T1351" i="43"/>
  <c r="T1408" i="43"/>
  <c r="S1408" i="43"/>
  <c r="N176" i="44" s="1"/>
  <c r="I1451" i="43"/>
  <c r="Q169" i="44" s="1"/>
  <c r="J1451" i="43"/>
  <c r="T1345" i="43"/>
  <c r="S1345" i="43"/>
  <c r="J163" i="44" s="1"/>
  <c r="S1411" i="43"/>
  <c r="N179" i="44" s="1"/>
  <c r="T1411" i="43"/>
  <c r="J1454" i="43"/>
  <c r="I1454" i="43"/>
  <c r="Q172" i="44" s="1"/>
  <c r="I1399" i="43"/>
  <c r="M167" i="44" s="1"/>
  <c r="T1312" i="43"/>
  <c r="S1312" i="43"/>
  <c r="F180" i="44" s="1"/>
  <c r="S1362" i="43"/>
  <c r="J180" i="44" s="1"/>
  <c r="T1362" i="43"/>
  <c r="I1432" i="43"/>
  <c r="O175" i="44" s="1"/>
  <c r="J1432" i="43"/>
  <c r="S1380" i="43"/>
  <c r="L173" i="44" s="1"/>
  <c r="S1402" i="43"/>
  <c r="N170" i="44" s="1"/>
  <c r="I1456" i="43"/>
  <c r="Q174" i="44" s="1"/>
  <c r="T1298" i="43"/>
  <c r="S1298" i="43"/>
  <c r="F166" i="44" s="1"/>
  <c r="S1303" i="43"/>
  <c r="F171" i="44" s="1"/>
  <c r="T1303" i="43"/>
  <c r="T1356" i="43"/>
  <c r="S1356" i="43"/>
  <c r="J174" i="44" s="1"/>
  <c r="J1282" i="43"/>
  <c r="I1282" i="43"/>
  <c r="C175" i="44" s="1"/>
  <c r="T1310" i="43"/>
  <c r="S1310" i="43"/>
  <c r="F178" i="44" s="1"/>
  <c r="I1287" i="43"/>
  <c r="C180" i="44" s="1"/>
  <c r="T1311" i="43"/>
  <c r="S1311" i="43"/>
  <c r="F179" i="44" s="1"/>
  <c r="S1306" i="43"/>
  <c r="F174" i="44" s="1"/>
  <c r="S1352" i="43"/>
  <c r="J170" i="44" s="1"/>
  <c r="J1276" i="43"/>
  <c r="I1276" i="43"/>
  <c r="C169" i="44" s="1"/>
  <c r="E1408" i="43"/>
  <c r="H1408" i="43" s="1"/>
  <c r="E1402" i="43"/>
  <c r="H1402" i="43" s="1"/>
  <c r="E1405" i="43"/>
  <c r="H1405" i="43" s="1"/>
  <c r="E1398" i="43"/>
  <c r="H1398" i="43" s="1"/>
  <c r="E1395" i="43"/>
  <c r="H1395" i="43" s="1"/>
  <c r="E1412" i="43"/>
  <c r="H1412" i="43" s="1"/>
  <c r="E1406" i="43"/>
  <c r="H1406" i="43" s="1"/>
  <c r="E1394" i="43"/>
  <c r="H1394" i="43" s="1"/>
  <c r="E1401" i="43"/>
  <c r="H1401" i="43" s="1"/>
  <c r="E1393" i="43"/>
  <c r="H1393" i="43" s="1"/>
  <c r="E1410" i="43"/>
  <c r="H1410" i="43" s="1"/>
  <c r="E1409" i="43"/>
  <c r="H1409" i="43" s="1"/>
  <c r="E1397" i="43"/>
  <c r="H1397" i="43" s="1"/>
  <c r="E1407" i="43"/>
  <c r="H1407" i="43" s="1"/>
  <c r="E1400" i="43"/>
  <c r="H1400" i="43" s="1"/>
  <c r="E1411" i="43"/>
  <c r="H1411" i="43" s="1"/>
  <c r="E1404" i="43"/>
  <c r="H1404" i="43" s="1"/>
  <c r="J1281" i="43"/>
  <c r="I1281" i="43"/>
  <c r="C174" i="44" s="1"/>
  <c r="J1458" i="43"/>
  <c r="T1370" i="43"/>
  <c r="S1370" i="43"/>
  <c r="L163" i="44" s="1"/>
  <c r="S1407" i="43"/>
  <c r="N175" i="44" s="1"/>
  <c r="T1407" i="43"/>
  <c r="T1427" i="43"/>
  <c r="S1427" i="43"/>
  <c r="P170" i="44" s="1"/>
  <c r="T1299" i="43"/>
  <c r="S1299" i="43"/>
  <c r="F167" i="44" s="1"/>
  <c r="T1295" i="43"/>
  <c r="S1295" i="43"/>
  <c r="F163" i="44" s="1"/>
  <c r="T1300" i="43"/>
  <c r="S1300" i="43"/>
  <c r="F168" i="44" s="1"/>
  <c r="S1425" i="43"/>
  <c r="P168" i="44" s="1"/>
  <c r="J1457" i="43"/>
  <c r="I1457" i="43"/>
  <c r="Q175" i="44" s="1"/>
  <c r="S1297" i="43"/>
  <c r="F165" i="44" s="1"/>
  <c r="T1436" i="43"/>
  <c r="T1353" i="43"/>
  <c r="S1353" i="43"/>
  <c r="J171" i="44" s="1"/>
  <c r="J1437" i="43"/>
  <c r="I1449" i="43"/>
  <c r="Q167" i="44" s="1"/>
  <c r="T1301" i="43"/>
  <c r="S1301" i="43"/>
  <c r="F169" i="44" s="1"/>
  <c r="S1399" i="43"/>
  <c r="N167" i="44" s="1"/>
  <c r="T1421" i="43"/>
  <c r="S1373" i="43"/>
  <c r="L166" i="44" s="1"/>
  <c r="S1383" i="43"/>
  <c r="L176" i="44" s="1"/>
  <c r="E1284" i="43"/>
  <c r="H1284" i="43" s="1"/>
  <c r="E1279" i="43"/>
  <c r="H1279" i="43" s="1"/>
  <c r="E1275" i="43"/>
  <c r="H1275" i="43" s="1"/>
  <c r="E1286" i="43"/>
  <c r="H1286" i="43" s="1"/>
  <c r="E1270" i="43"/>
  <c r="H1270" i="43" s="1"/>
  <c r="E1277" i="43"/>
  <c r="H1277" i="43" s="1"/>
  <c r="E1285" i="43"/>
  <c r="H1285" i="43" s="1"/>
  <c r="I1460" i="43"/>
  <c r="Q178" i="44" s="1"/>
  <c r="J1460" i="43"/>
  <c r="E1268" i="43"/>
  <c r="H1268" i="43" s="1"/>
  <c r="J1452" i="43"/>
  <c r="I1452" i="43"/>
  <c r="Q170" i="44" s="1"/>
  <c r="I1433" i="43"/>
  <c r="O176" i="44" s="1"/>
  <c r="I1271" i="43"/>
  <c r="C164" i="44" s="1"/>
  <c r="T1355" i="43"/>
  <c r="S1355" i="43"/>
  <c r="J173" i="44" s="1"/>
  <c r="T1423" i="43"/>
  <c r="S1423" i="43"/>
  <c r="P166" i="44" s="1"/>
  <c r="I1444" i="43"/>
  <c r="Q162" i="44" s="1"/>
  <c r="S1404" i="43"/>
  <c r="N172" i="44" s="1"/>
  <c r="E1311" i="43"/>
  <c r="H1311" i="43" s="1"/>
  <c r="E1309" i="43"/>
  <c r="H1309" i="43" s="1"/>
  <c r="E1307" i="43"/>
  <c r="H1307" i="43" s="1"/>
  <c r="E1305" i="43"/>
  <c r="H1305" i="43" s="1"/>
  <c r="E1303" i="43"/>
  <c r="H1303" i="43" s="1"/>
  <c r="E1301" i="43"/>
  <c r="H1301" i="43" s="1"/>
  <c r="E1299" i="43"/>
  <c r="H1299" i="43" s="1"/>
  <c r="E1297" i="43"/>
  <c r="H1297" i="43" s="1"/>
  <c r="E1295" i="43"/>
  <c r="H1295" i="43" s="1"/>
  <c r="E1312" i="43"/>
  <c r="H1312" i="43" s="1"/>
  <c r="E1310" i="43"/>
  <c r="H1310" i="43" s="1"/>
  <c r="E1308" i="43"/>
  <c r="H1308" i="43" s="1"/>
  <c r="E1306" i="43"/>
  <c r="H1306" i="43" s="1"/>
  <c r="E1304" i="43"/>
  <c r="H1304" i="43" s="1"/>
  <c r="E1302" i="43"/>
  <c r="H1302" i="43" s="1"/>
  <c r="E1300" i="43"/>
  <c r="H1300" i="43" s="1"/>
  <c r="E1298" i="43"/>
  <c r="H1298" i="43" s="1"/>
  <c r="E1296" i="43"/>
  <c r="H1296" i="43" s="1"/>
  <c r="E1294" i="43"/>
  <c r="H1294" i="43" s="1"/>
  <c r="S1384" i="43"/>
  <c r="L177" i="44" s="1"/>
  <c r="H1418" i="43"/>
  <c r="E1293" i="43"/>
  <c r="H1293" i="43" s="1"/>
  <c r="H1434" i="43"/>
  <c r="T1433" i="43"/>
  <c r="S1433" i="43"/>
  <c r="P176" i="44" s="1"/>
  <c r="S1409" i="43"/>
  <c r="N177" i="44" s="1"/>
  <c r="H1426" i="43"/>
  <c r="H1421" i="43"/>
  <c r="H1435" i="43"/>
  <c r="H1431" i="43"/>
  <c r="H1428" i="43"/>
  <c r="H1425" i="43"/>
  <c r="I1429" i="43"/>
  <c r="O172" i="44" s="1"/>
  <c r="R1386" i="43"/>
  <c r="R1381" i="43"/>
  <c r="R1376" i="43"/>
  <c r="R1371" i="43"/>
  <c r="O1386" i="43"/>
  <c r="O1381" i="43"/>
  <c r="O1376" i="43"/>
  <c r="O1371" i="43"/>
  <c r="R1387" i="43"/>
  <c r="R1382" i="43"/>
  <c r="R1377" i="43"/>
  <c r="R1372" i="43"/>
  <c r="S1374" i="43"/>
  <c r="L167" i="44" s="1"/>
  <c r="O1385" i="43"/>
  <c r="R1396" i="43"/>
  <c r="R1410" i="43"/>
  <c r="R1393" i="43"/>
  <c r="R1406" i="43"/>
  <c r="R1403" i="43"/>
  <c r="R1400" i="43"/>
  <c r="R1401" i="43"/>
  <c r="S1405" i="43"/>
  <c r="N173" i="44" s="1"/>
  <c r="H1422" i="43"/>
  <c r="I1455" i="43"/>
  <c r="Q173" i="44" s="1"/>
  <c r="T1397" i="43"/>
  <c r="S1397" i="43"/>
  <c r="N165" i="44" s="1"/>
  <c r="J1447" i="43"/>
  <c r="I1447" i="43"/>
  <c r="Q165" i="44" s="1"/>
  <c r="T1350" i="43"/>
  <c r="S1350" i="43"/>
  <c r="J168" i="44" s="1"/>
  <c r="T1360" i="43"/>
  <c r="R1378" i="43"/>
  <c r="J1462" i="43"/>
  <c r="I1462" i="43"/>
  <c r="Q180" i="44" s="1"/>
  <c r="O1419" i="43"/>
  <c r="R1419" i="43" s="1"/>
  <c r="O1343" i="43"/>
  <c r="R1343" i="43" s="1"/>
  <c r="O1422" i="43"/>
  <c r="R1422" i="43" s="1"/>
  <c r="O1344" i="43"/>
  <c r="R1344" i="43" s="1"/>
  <c r="O1349" i="43"/>
  <c r="R1349" i="43" s="1"/>
  <c r="O1354" i="43"/>
  <c r="R1354" i="43" s="1"/>
  <c r="O1429" i="43"/>
  <c r="R1429" i="43" s="1"/>
  <c r="T1213" i="43"/>
  <c r="S1213" i="43"/>
  <c r="P135" i="44" s="1"/>
  <c r="J1195" i="43"/>
  <c r="I1195" i="43"/>
  <c r="M142" i="44" s="1"/>
  <c r="J1249" i="43"/>
  <c r="I1249" i="43"/>
  <c r="Q146" i="44" s="1"/>
  <c r="T1098" i="43"/>
  <c r="S1098" i="43"/>
  <c r="F145" i="44" s="1"/>
  <c r="J1107" i="43"/>
  <c r="I1107" i="43"/>
  <c r="E154" i="44" s="1"/>
  <c r="T1103" i="43"/>
  <c r="S1103" i="43"/>
  <c r="F150" i="44" s="1"/>
  <c r="T1095" i="43"/>
  <c r="S1095" i="43"/>
  <c r="F142" i="44" s="1"/>
  <c r="I1072" i="43"/>
  <c r="C144" i="44" s="1"/>
  <c r="J1072" i="43"/>
  <c r="J1066" i="43"/>
  <c r="I1066" i="43"/>
  <c r="C138" i="44" s="1"/>
  <c r="J1080" i="43"/>
  <c r="I1080" i="43"/>
  <c r="C152" i="44" s="1"/>
  <c r="T1155" i="43"/>
  <c r="S1155" i="43"/>
  <c r="J152" i="44" s="1"/>
  <c r="I1246" i="43"/>
  <c r="Q143" i="44" s="1"/>
  <c r="J1246" i="43"/>
  <c r="J1067" i="43"/>
  <c r="I1067" i="43"/>
  <c r="C139" i="44" s="1"/>
  <c r="T1198" i="43"/>
  <c r="S1198" i="43"/>
  <c r="N145" i="44" s="1"/>
  <c r="T1203" i="43"/>
  <c r="J1073" i="43"/>
  <c r="J1199" i="43"/>
  <c r="I1199" i="43"/>
  <c r="M146" i="44" s="1"/>
  <c r="S1229" i="43"/>
  <c r="P151" i="44" s="1"/>
  <c r="S1199" i="43"/>
  <c r="N146" i="44" s="1"/>
  <c r="T1199" i="43"/>
  <c r="S1219" i="43"/>
  <c r="P141" i="44" s="1"/>
  <c r="T1219" i="43"/>
  <c r="T1230" i="43"/>
  <c r="S1230" i="43"/>
  <c r="P152" i="44" s="1"/>
  <c r="I1068" i="43"/>
  <c r="C140" i="44" s="1"/>
  <c r="J1068" i="43"/>
  <c r="I1089" i="43"/>
  <c r="E136" i="44" s="1"/>
  <c r="J1101" i="43"/>
  <c r="S1138" i="43"/>
  <c r="J135" i="44" s="1"/>
  <c r="T1231" i="43"/>
  <c r="S1231" i="43"/>
  <c r="P153" i="44" s="1"/>
  <c r="S1152" i="43"/>
  <c r="J149" i="44" s="1"/>
  <c r="J1063" i="43"/>
  <c r="I1063" i="43"/>
  <c r="C135" i="44" s="1"/>
  <c r="T1089" i="43"/>
  <c r="S1089" i="43"/>
  <c r="F136" i="44" s="1"/>
  <c r="T1101" i="43"/>
  <c r="S1101" i="43"/>
  <c r="F148" i="44" s="1"/>
  <c r="J1207" i="43"/>
  <c r="I1207" i="43"/>
  <c r="M154" i="44" s="1"/>
  <c r="J1069" i="43"/>
  <c r="I1069" i="43"/>
  <c r="C141" i="44" s="1"/>
  <c r="T1170" i="43"/>
  <c r="S1216" i="43"/>
  <c r="P138" i="44" s="1"/>
  <c r="T1216" i="43"/>
  <c r="J1064" i="43"/>
  <c r="I1064" i="43"/>
  <c r="C136" i="44" s="1"/>
  <c r="I1196" i="43"/>
  <c r="M143" i="44" s="1"/>
  <c r="J1196" i="43"/>
  <c r="I1251" i="43"/>
  <c r="Q148" i="44" s="1"/>
  <c r="J1251" i="43"/>
  <c r="T1156" i="43"/>
  <c r="S1156" i="43"/>
  <c r="J153" i="44" s="1"/>
  <c r="J1081" i="43"/>
  <c r="I1081" i="43"/>
  <c r="C153" i="44" s="1"/>
  <c r="S1157" i="43"/>
  <c r="J154" i="44" s="1"/>
  <c r="J1189" i="43"/>
  <c r="I1189" i="43"/>
  <c r="M136" i="44" s="1"/>
  <c r="J1253" i="43"/>
  <c r="I1253" i="43"/>
  <c r="Q150" i="44" s="1"/>
  <c r="J1065" i="43"/>
  <c r="I1065" i="43"/>
  <c r="C137" i="44" s="1"/>
  <c r="S1189" i="43"/>
  <c r="N136" i="44" s="1"/>
  <c r="T1189" i="43"/>
  <c r="T1225" i="43"/>
  <c r="S1225" i="43"/>
  <c r="P147" i="44" s="1"/>
  <c r="I1241" i="43"/>
  <c r="Q138" i="44" s="1"/>
  <c r="J1077" i="43"/>
  <c r="I1077" i="43"/>
  <c r="C149" i="44" s="1"/>
  <c r="J1202" i="43"/>
  <c r="I1202" i="43"/>
  <c r="M149" i="44" s="1"/>
  <c r="J1093" i="43"/>
  <c r="I1093" i="43"/>
  <c r="E140" i="44" s="1"/>
  <c r="I1105" i="43"/>
  <c r="E152" i="44" s="1"/>
  <c r="J1105" i="43"/>
  <c r="S1146" i="43"/>
  <c r="J143" i="44" s="1"/>
  <c r="T1146" i="43"/>
  <c r="S1105" i="43"/>
  <c r="F152" i="44" s="1"/>
  <c r="T1105" i="43"/>
  <c r="T1147" i="43"/>
  <c r="S1147" i="43"/>
  <c r="J144" i="44" s="1"/>
  <c r="J1245" i="43"/>
  <c r="I1198" i="43"/>
  <c r="M145" i="44" s="1"/>
  <c r="J1075" i="43"/>
  <c r="I1075" i="43"/>
  <c r="C147" i="44" s="1"/>
  <c r="T1104" i="43"/>
  <c r="I1243" i="43"/>
  <c r="Q140" i="44" s="1"/>
  <c r="J1243" i="43"/>
  <c r="J1256" i="43"/>
  <c r="I1256" i="43"/>
  <c r="Q153" i="44" s="1"/>
  <c r="I1078" i="43"/>
  <c r="C150" i="44" s="1"/>
  <c r="J1078" i="43"/>
  <c r="J1099" i="43"/>
  <c r="I1099" i="43"/>
  <c r="E146" i="44" s="1"/>
  <c r="S1175" i="43"/>
  <c r="L147" i="44" s="1"/>
  <c r="J1221" i="43"/>
  <c r="I1221" i="43"/>
  <c r="O143" i="44" s="1"/>
  <c r="J1238" i="43"/>
  <c r="I1238" i="43"/>
  <c r="Q135" i="44" s="1"/>
  <c r="J1239" i="43"/>
  <c r="I1239" i="43"/>
  <c r="Q136" i="44" s="1"/>
  <c r="T1223" i="43"/>
  <c r="I1224" i="43"/>
  <c r="O146" i="44" s="1"/>
  <c r="J1224" i="43"/>
  <c r="I1082" i="43"/>
  <c r="C154" i="44" s="1"/>
  <c r="J1082" i="43"/>
  <c r="S1145" i="43"/>
  <c r="J142" i="44" s="1"/>
  <c r="J1242" i="43"/>
  <c r="I1242" i="43"/>
  <c r="Q139" i="44" s="1"/>
  <c r="I1070" i="43"/>
  <c r="C142" i="44" s="1"/>
  <c r="S1200" i="43"/>
  <c r="N147" i="44" s="1"/>
  <c r="T1200" i="43"/>
  <c r="J1220" i="43"/>
  <c r="I1220" i="43"/>
  <c r="O142" i="44" s="1"/>
  <c r="O1096" i="43"/>
  <c r="R1096" i="43" s="1"/>
  <c r="O1177" i="43"/>
  <c r="O1182" i="43"/>
  <c r="S1196" i="43"/>
  <c r="N143" i="44" s="1"/>
  <c r="I1232" i="43"/>
  <c r="O154" i="44" s="1"/>
  <c r="O1090" i="43"/>
  <c r="R1090" i="43" s="1"/>
  <c r="R1177" i="43"/>
  <c r="J1192" i="43"/>
  <c r="I1192" i="43"/>
  <c r="M139" i="44" s="1"/>
  <c r="T1215" i="43"/>
  <c r="S1215" i="43"/>
  <c r="P137" i="44" s="1"/>
  <c r="T1226" i="43"/>
  <c r="S1226" i="43"/>
  <c r="P148" i="44" s="1"/>
  <c r="I1244" i="43"/>
  <c r="Q141" i="44" s="1"/>
  <c r="J1252" i="43"/>
  <c r="I1252" i="43"/>
  <c r="Q149" i="44" s="1"/>
  <c r="J1204" i="43"/>
  <c r="I1204" i="43"/>
  <c r="M151" i="44" s="1"/>
  <c r="S1190" i="43"/>
  <c r="N137" i="44" s="1"/>
  <c r="I1076" i="43"/>
  <c r="C148" i="44" s="1"/>
  <c r="O1102" i="43"/>
  <c r="R1102" i="43" s="1"/>
  <c r="T1165" i="43"/>
  <c r="S1165" i="43"/>
  <c r="L137" i="44" s="1"/>
  <c r="I1214" i="43"/>
  <c r="O136" i="44" s="1"/>
  <c r="J1191" i="43"/>
  <c r="I1191" i="43"/>
  <c r="M138" i="44" s="1"/>
  <c r="S1232" i="43"/>
  <c r="P154" i="44" s="1"/>
  <c r="T1232" i="43"/>
  <c r="S1172" i="43"/>
  <c r="L144" i="44" s="1"/>
  <c r="T1178" i="43"/>
  <c r="S1178" i="43"/>
  <c r="L150" i="44" s="1"/>
  <c r="J1071" i="43"/>
  <c r="I1071" i="43"/>
  <c r="C143" i="44" s="1"/>
  <c r="I1222" i="43"/>
  <c r="O144" i="44" s="1"/>
  <c r="I1254" i="43"/>
  <c r="Q151" i="44" s="1"/>
  <c r="R1181" i="43"/>
  <c r="R1176" i="43"/>
  <c r="R1171" i="43"/>
  <c r="R1166" i="43"/>
  <c r="O1181" i="43"/>
  <c r="O1176" i="43"/>
  <c r="O1171" i="43"/>
  <c r="O1166" i="43"/>
  <c r="O1180" i="43"/>
  <c r="O1175" i="43"/>
  <c r="O1170" i="43"/>
  <c r="O1165" i="43"/>
  <c r="O1178" i="43"/>
  <c r="O1164" i="43"/>
  <c r="O1167" i="43"/>
  <c r="R1167" i="43"/>
  <c r="R1180" i="43"/>
  <c r="R1169" i="43"/>
  <c r="O1169" i="43"/>
  <c r="O1168" i="43"/>
  <c r="J1193" i="43"/>
  <c r="S1207" i="43"/>
  <c r="N154" i="44" s="1"/>
  <c r="O1107" i="43"/>
  <c r="R1107" i="43" s="1"/>
  <c r="R1168" i="43"/>
  <c r="R1179" i="43"/>
  <c r="J1223" i="43"/>
  <c r="I1223" i="43"/>
  <c r="O145" i="44" s="1"/>
  <c r="T1228" i="43"/>
  <c r="S1228" i="43"/>
  <c r="P150" i="44" s="1"/>
  <c r="J1255" i="43"/>
  <c r="O1174" i="43"/>
  <c r="J1194" i="43"/>
  <c r="R1174" i="43"/>
  <c r="T1217" i="43"/>
  <c r="I1248" i="43"/>
  <c r="Q145" i="44" s="1"/>
  <c r="J1091" i="43"/>
  <c r="I1091" i="43"/>
  <c r="E138" i="44" s="1"/>
  <c r="O1100" i="43"/>
  <c r="R1100" i="43" s="1"/>
  <c r="O1093" i="43"/>
  <c r="R1093" i="43" s="1"/>
  <c r="O1099" i="43"/>
  <c r="R1099" i="43" s="1"/>
  <c r="O1092" i="43"/>
  <c r="R1092" i="43" s="1"/>
  <c r="O1106" i="43"/>
  <c r="R1106" i="43" s="1"/>
  <c r="O1097" i="43"/>
  <c r="R1097" i="43" s="1"/>
  <c r="T1173" i="43"/>
  <c r="S1173" i="43"/>
  <c r="L145" i="44" s="1"/>
  <c r="O1091" i="43"/>
  <c r="R1091" i="43" s="1"/>
  <c r="O1094" i="43"/>
  <c r="R1094" i="43" s="1"/>
  <c r="O1179" i="43"/>
  <c r="T1222" i="43"/>
  <c r="S1222" i="43"/>
  <c r="P144" i="44" s="1"/>
  <c r="H1216" i="43"/>
  <c r="H1227" i="43"/>
  <c r="H1230" i="43"/>
  <c r="H1229" i="43"/>
  <c r="H1226" i="43"/>
  <c r="H1225" i="43"/>
  <c r="H1217" i="43"/>
  <c r="H1231" i="43"/>
  <c r="H1219" i="43"/>
  <c r="H1215" i="43"/>
  <c r="R1164" i="43"/>
  <c r="H1218" i="43"/>
  <c r="S1195" i="43"/>
  <c r="N142" i="44" s="1"/>
  <c r="S1206" i="43"/>
  <c r="N153" i="44" s="1"/>
  <c r="J1240" i="43"/>
  <c r="J1247" i="43"/>
  <c r="I1247" i="43"/>
  <c r="Q144" i="44" s="1"/>
  <c r="E1106" i="43"/>
  <c r="H1106" i="43" s="1"/>
  <c r="E1104" i="43"/>
  <c r="H1104" i="43" s="1"/>
  <c r="E1102" i="43"/>
  <c r="H1102" i="43" s="1"/>
  <c r="E1100" i="43"/>
  <c r="H1100" i="43" s="1"/>
  <c r="E1098" i="43"/>
  <c r="H1098" i="43" s="1"/>
  <c r="E1096" i="43"/>
  <c r="H1096" i="43" s="1"/>
  <c r="E1094" i="43"/>
  <c r="H1094" i="43" s="1"/>
  <c r="E1092" i="43"/>
  <c r="H1092" i="43" s="1"/>
  <c r="E1090" i="43"/>
  <c r="H1090" i="43" s="1"/>
  <c r="E1097" i="43"/>
  <c r="H1097" i="43" s="1"/>
  <c r="T1214" i="43"/>
  <c r="T1218" i="43"/>
  <c r="S1218" i="43"/>
  <c r="P140" i="44" s="1"/>
  <c r="O1154" i="43"/>
  <c r="R1154" i="43" s="1"/>
  <c r="O1149" i="43"/>
  <c r="R1149" i="43" s="1"/>
  <c r="O1144" i="43"/>
  <c r="R1144" i="43" s="1"/>
  <c r="O1139" i="43"/>
  <c r="R1139" i="43" s="1"/>
  <c r="O1153" i="43"/>
  <c r="R1153" i="43" s="1"/>
  <c r="O1148" i="43"/>
  <c r="R1148" i="43" s="1"/>
  <c r="O1143" i="43"/>
  <c r="R1143" i="43" s="1"/>
  <c r="O1141" i="43"/>
  <c r="R1141" i="43" s="1"/>
  <c r="O1151" i="43"/>
  <c r="R1151" i="43" s="1"/>
  <c r="S1193" i="43"/>
  <c r="N140" i="44" s="1"/>
  <c r="E1103" i="43"/>
  <c r="H1103" i="43" s="1"/>
  <c r="J1257" i="43"/>
  <c r="I1257" i="43"/>
  <c r="Q154" i="44" s="1"/>
  <c r="R1204" i="43"/>
  <c r="O1220" i="43"/>
  <c r="R1220" i="43" s="1"/>
  <c r="R1188" i="43"/>
  <c r="R1205" i="43"/>
  <c r="O1221" i="43"/>
  <c r="R1221" i="43" s="1"/>
  <c r="O1224" i="43"/>
  <c r="R1224" i="43" s="1"/>
  <c r="R1202" i="43"/>
  <c r="J213" i="43"/>
  <c r="I213" i="43"/>
  <c r="Q5" i="44" s="1"/>
  <c r="S191" i="43"/>
  <c r="P8" i="44" s="1"/>
  <c r="T191" i="43"/>
  <c r="T528" i="43"/>
  <c r="S528" i="43"/>
  <c r="J62" i="44" s="1"/>
  <c r="S128" i="43"/>
  <c r="J20" i="44" s="1"/>
  <c r="T409" i="43"/>
  <c r="S409" i="43"/>
  <c r="P47" i="44" s="1"/>
  <c r="T535" i="43"/>
  <c r="S535" i="43"/>
  <c r="J69" i="44" s="1"/>
  <c r="S328" i="43"/>
  <c r="J41" i="44" s="1"/>
  <c r="J600" i="43"/>
  <c r="I600" i="43"/>
  <c r="O59" i="44" s="1"/>
  <c r="T119" i="43"/>
  <c r="S119" i="43"/>
  <c r="J11" i="44" s="1"/>
  <c r="J204" i="43"/>
  <c r="I204" i="43"/>
  <c r="O21" i="44" s="1"/>
  <c r="S132" i="43"/>
  <c r="J24" i="44" s="1"/>
  <c r="T132" i="43"/>
  <c r="J393" i="43"/>
  <c r="I393" i="43"/>
  <c r="O31" i="44" s="1"/>
  <c r="J429" i="43"/>
  <c r="I429" i="43"/>
  <c r="Q42" i="44" s="1"/>
  <c r="S206" i="43"/>
  <c r="P23" i="44" s="1"/>
  <c r="T206" i="43"/>
  <c r="J419" i="43"/>
  <c r="I419" i="43"/>
  <c r="Q32" i="44" s="1"/>
  <c r="O149" i="43"/>
  <c r="R141" i="43"/>
  <c r="R154" i="43"/>
  <c r="O141" i="43"/>
  <c r="O154" i="43"/>
  <c r="R146" i="43"/>
  <c r="O146" i="43"/>
  <c r="O153" i="43"/>
  <c r="R145" i="43"/>
  <c r="R155" i="43"/>
  <c r="O148" i="43"/>
  <c r="O144" i="43"/>
  <c r="O155" i="43"/>
  <c r="R151" i="43"/>
  <c r="O151" i="43"/>
  <c r="R147" i="43"/>
  <c r="R140" i="43"/>
  <c r="R144" i="43"/>
  <c r="O157" i="43"/>
  <c r="O139" i="43"/>
  <c r="R156" i="43"/>
  <c r="R142" i="43"/>
  <c r="R153" i="43"/>
  <c r="R139" i="43"/>
  <c r="O142" i="43"/>
  <c r="R148" i="43"/>
  <c r="O147" i="43"/>
  <c r="R152" i="43"/>
  <c r="O140" i="43"/>
  <c r="O152" i="43"/>
  <c r="O156" i="43"/>
  <c r="O145" i="43"/>
  <c r="R157" i="43"/>
  <c r="R143" i="43"/>
  <c r="O143" i="43"/>
  <c r="R149" i="43"/>
  <c r="J431" i="43"/>
  <c r="I431" i="43"/>
  <c r="Q44" i="44" s="1"/>
  <c r="T538" i="43"/>
  <c r="S538" i="43"/>
  <c r="J72" i="44" s="1"/>
  <c r="S321" i="43"/>
  <c r="J34" i="44" s="1"/>
  <c r="J625" i="43"/>
  <c r="I625" i="43"/>
  <c r="Q59" i="44" s="1"/>
  <c r="S124" i="43"/>
  <c r="J16" i="44" s="1"/>
  <c r="J221" i="43"/>
  <c r="I221" i="43"/>
  <c r="Q13" i="44" s="1"/>
  <c r="J482" i="43"/>
  <c r="I482" i="43"/>
  <c r="E66" i="44" s="1"/>
  <c r="T177" i="43"/>
  <c r="S177" i="43"/>
  <c r="N19" i="44" s="1"/>
  <c r="J224" i="43"/>
  <c r="I224" i="43"/>
  <c r="Q16" i="44" s="1"/>
  <c r="T359" i="43"/>
  <c r="S359" i="43"/>
  <c r="L47" i="44" s="1"/>
  <c r="S116" i="43"/>
  <c r="J8" i="44" s="1"/>
  <c r="T737" i="43"/>
  <c r="S737" i="43"/>
  <c r="J92" i="44" s="1"/>
  <c r="T114" i="43"/>
  <c r="S114" i="43"/>
  <c r="J6" i="44" s="1"/>
  <c r="T189" i="43"/>
  <c r="S189" i="43"/>
  <c r="P6" i="44" s="1"/>
  <c r="T734" i="43"/>
  <c r="S734" i="43"/>
  <c r="J89" i="44" s="1"/>
  <c r="J216" i="43"/>
  <c r="I216" i="43"/>
  <c r="Q8" i="44" s="1"/>
  <c r="S333" i="43"/>
  <c r="J46" i="44" s="1"/>
  <c r="T150" i="43"/>
  <c r="S150" i="43"/>
  <c r="L17" i="44" s="1"/>
  <c r="J488" i="43"/>
  <c r="I488" i="43"/>
  <c r="E72" i="44" s="1"/>
  <c r="J587" i="43"/>
  <c r="I587" i="43"/>
  <c r="M71" i="44" s="1"/>
  <c r="T335" i="43"/>
  <c r="S335" i="43"/>
  <c r="J48" i="44" s="1"/>
  <c r="J1047" i="43"/>
  <c r="I1047" i="43"/>
  <c r="Q123" i="44" s="1"/>
  <c r="T127" i="43"/>
  <c r="J426" i="43"/>
  <c r="I426" i="43"/>
  <c r="Q39" i="44" s="1"/>
  <c r="J866" i="43"/>
  <c r="I866" i="43"/>
  <c r="C117" i="44" s="1"/>
  <c r="S610" i="43"/>
  <c r="P69" i="44" s="1"/>
  <c r="T610" i="43"/>
  <c r="T172" i="43"/>
  <c r="S172" i="43"/>
  <c r="N14" i="44" s="1"/>
  <c r="T320" i="43"/>
  <c r="S320" i="43"/>
  <c r="J33" i="44" s="1"/>
  <c r="S599" i="43"/>
  <c r="P58" i="44" s="1"/>
  <c r="T612" i="43"/>
  <c r="S612" i="43"/>
  <c r="P71" i="44" s="1"/>
  <c r="T1008" i="43"/>
  <c r="E217" i="43"/>
  <c r="H217" i="43" s="1"/>
  <c r="E231" i="43"/>
  <c r="H231" i="43" s="1"/>
  <c r="E225" i="43"/>
  <c r="H225" i="43" s="1"/>
  <c r="E214" i="43"/>
  <c r="H214" i="43" s="1"/>
  <c r="E230" i="43"/>
  <c r="H230" i="43" s="1"/>
  <c r="E219" i="43"/>
  <c r="H219" i="43" s="1"/>
  <c r="E226" i="43"/>
  <c r="H226" i="43" s="1"/>
  <c r="E218" i="43"/>
  <c r="H218" i="43" s="1"/>
  <c r="E223" i="43"/>
  <c r="H223" i="43" s="1"/>
  <c r="E222" i="43"/>
  <c r="H222" i="43" s="1"/>
  <c r="E215" i="43"/>
  <c r="H215" i="43" s="1"/>
  <c r="E229" i="43"/>
  <c r="H229" i="43" s="1"/>
  <c r="T369" i="43"/>
  <c r="I402" i="43"/>
  <c r="O40" i="44" s="1"/>
  <c r="T527" i="43"/>
  <c r="S527" i="43"/>
  <c r="J61" i="44" s="1"/>
  <c r="T534" i="43"/>
  <c r="I615" i="43"/>
  <c r="O74" i="44" s="1"/>
  <c r="J615" i="43"/>
  <c r="J871" i="43"/>
  <c r="I871" i="43"/>
  <c r="C122" i="44" s="1"/>
  <c r="S200" i="43"/>
  <c r="P17" i="44" s="1"/>
  <c r="T200" i="43"/>
  <c r="J423" i="43"/>
  <c r="I423" i="43"/>
  <c r="Q36" i="44" s="1"/>
  <c r="S728" i="43"/>
  <c r="J83" i="44" s="1"/>
  <c r="T728" i="43"/>
  <c r="S380" i="43"/>
  <c r="N43" i="44" s="1"/>
  <c r="E487" i="43"/>
  <c r="H487" i="43" s="1"/>
  <c r="E476" i="43"/>
  <c r="H476" i="43" s="1"/>
  <c r="E486" i="43"/>
  <c r="H486" i="43" s="1"/>
  <c r="E477" i="43"/>
  <c r="H477" i="43" s="1"/>
  <c r="E473" i="43"/>
  <c r="H473" i="43" s="1"/>
  <c r="E479" i="43"/>
  <c r="H479" i="43" s="1"/>
  <c r="E474" i="43"/>
  <c r="H474" i="43" s="1"/>
  <c r="E492" i="43"/>
  <c r="H492" i="43" s="1"/>
  <c r="E491" i="43"/>
  <c r="H491" i="43" s="1"/>
  <c r="E481" i="43"/>
  <c r="H481" i="43" s="1"/>
  <c r="E478" i="43"/>
  <c r="H478" i="43" s="1"/>
  <c r="E475" i="43"/>
  <c r="H475" i="43" s="1"/>
  <c r="E484" i="43"/>
  <c r="H484" i="43" s="1"/>
  <c r="E490" i="43"/>
  <c r="H490" i="43" s="1"/>
  <c r="E489" i="43"/>
  <c r="H489" i="43" s="1"/>
  <c r="E485" i="43"/>
  <c r="H485" i="43" s="1"/>
  <c r="E480" i="43"/>
  <c r="H480" i="43" s="1"/>
  <c r="S578" i="43"/>
  <c r="N62" i="44" s="1"/>
  <c r="J623" i="43"/>
  <c r="I623" i="43"/>
  <c r="Q57" i="44" s="1"/>
  <c r="J1026" i="43"/>
  <c r="I1026" i="43"/>
  <c r="O127" i="44" s="1"/>
  <c r="S175" i="43"/>
  <c r="N17" i="44" s="1"/>
  <c r="T181" i="43"/>
  <c r="S181" i="43"/>
  <c r="N23" i="44" s="1"/>
  <c r="S201" i="43"/>
  <c r="P18" i="44" s="1"/>
  <c r="S322" i="43"/>
  <c r="J35" i="44" s="1"/>
  <c r="J433" i="43"/>
  <c r="E483" i="43"/>
  <c r="H483" i="43" s="1"/>
  <c r="S1026" i="43"/>
  <c r="P127" i="44" s="1"/>
  <c r="T1026" i="43"/>
  <c r="T407" i="43"/>
  <c r="S407" i="43"/>
  <c r="P45" i="44" s="1"/>
  <c r="T743" i="43"/>
  <c r="S743" i="43"/>
  <c r="J98" i="44" s="1"/>
  <c r="T780" i="43"/>
  <c r="S780" i="43"/>
  <c r="N85" i="44" s="1"/>
  <c r="T887" i="43"/>
  <c r="S887" i="43"/>
  <c r="F113" i="44" s="1"/>
  <c r="S1019" i="43"/>
  <c r="P120" i="44" s="1"/>
  <c r="J192" i="43"/>
  <c r="I192" i="43"/>
  <c r="O9" i="44" s="1"/>
  <c r="T123" i="43"/>
  <c r="S123" i="43"/>
  <c r="J15" i="44" s="1"/>
  <c r="T129" i="43"/>
  <c r="S129" i="43"/>
  <c r="J21" i="44" s="1"/>
  <c r="J202" i="43"/>
  <c r="I202" i="43"/>
  <c r="O19" i="44" s="1"/>
  <c r="J232" i="43"/>
  <c r="I232" i="43"/>
  <c r="Q24" i="44" s="1"/>
  <c r="T336" i="43"/>
  <c r="S336" i="43"/>
  <c r="J49" i="44" s="1"/>
  <c r="J394" i="43"/>
  <c r="I394" i="43"/>
  <c r="O32" i="44" s="1"/>
  <c r="J573" i="43"/>
  <c r="I573" i="43"/>
  <c r="M57" i="44" s="1"/>
  <c r="H201" i="43"/>
  <c r="H193" i="43"/>
  <c r="H190" i="43"/>
  <c r="H196" i="43"/>
  <c r="H199" i="43"/>
  <c r="H191" i="43"/>
  <c r="H198" i="43"/>
  <c r="H194" i="43"/>
  <c r="H207" i="43"/>
  <c r="H203" i="43"/>
  <c r="H205" i="43"/>
  <c r="H197" i="43"/>
  <c r="H195" i="43"/>
  <c r="T362" i="43"/>
  <c r="S362" i="43"/>
  <c r="L50" i="44" s="1"/>
  <c r="J435" i="43"/>
  <c r="I435" i="43"/>
  <c r="Q48" i="44" s="1"/>
  <c r="S559" i="43"/>
  <c r="L68" i="44" s="1"/>
  <c r="J633" i="43"/>
  <c r="I633" i="43"/>
  <c r="Q67" i="44" s="1"/>
  <c r="T936" i="43"/>
  <c r="S936" i="43"/>
  <c r="J112" i="44" s="1"/>
  <c r="T994" i="43"/>
  <c r="S994" i="43"/>
  <c r="N120" i="44" s="1"/>
  <c r="H188" i="43"/>
  <c r="T524" i="43"/>
  <c r="S524" i="43"/>
  <c r="J58" i="44" s="1"/>
  <c r="T573" i="43"/>
  <c r="S573" i="43"/>
  <c r="N57" i="44" s="1"/>
  <c r="S745" i="43"/>
  <c r="J100" i="44" s="1"/>
  <c r="T745" i="43"/>
  <c r="I1035" i="43"/>
  <c r="Q111" i="44" s="1"/>
  <c r="H189" i="43"/>
  <c r="H206" i="43"/>
  <c r="S331" i="43"/>
  <c r="J44" i="44" s="1"/>
  <c r="T331" i="43"/>
  <c r="J399" i="43"/>
  <c r="I399" i="43"/>
  <c r="O37" i="44" s="1"/>
  <c r="I983" i="43"/>
  <c r="M109" i="44" s="1"/>
  <c r="S1015" i="43"/>
  <c r="P116" i="44" s="1"/>
  <c r="T1015" i="43"/>
  <c r="T348" i="43"/>
  <c r="S348" i="43"/>
  <c r="L36" i="44" s="1"/>
  <c r="I412" i="43"/>
  <c r="O50" i="44" s="1"/>
  <c r="I1000" i="43"/>
  <c r="M126" i="44" s="1"/>
  <c r="J1000" i="43"/>
  <c r="O192" i="43"/>
  <c r="R192" i="43" s="1"/>
  <c r="O196" i="43"/>
  <c r="R196" i="43" s="1"/>
  <c r="O199" i="43"/>
  <c r="R199" i="43" s="1"/>
  <c r="O202" i="43"/>
  <c r="R202" i="43" s="1"/>
  <c r="O205" i="43"/>
  <c r="R205" i="43" s="1"/>
  <c r="O207" i="43"/>
  <c r="R207" i="43" s="1"/>
  <c r="O203" i="43"/>
  <c r="R203" i="43" s="1"/>
  <c r="O190" i="43"/>
  <c r="R190" i="43" s="1"/>
  <c r="O194" i="43"/>
  <c r="R194" i="43" s="1"/>
  <c r="O198" i="43"/>
  <c r="R198" i="43" s="1"/>
  <c r="S204" i="43"/>
  <c r="P21" i="44" s="1"/>
  <c r="T375" i="43"/>
  <c r="S375" i="43"/>
  <c r="N38" i="44" s="1"/>
  <c r="J398" i="43"/>
  <c r="I398" i="43"/>
  <c r="O36" i="44" s="1"/>
  <c r="S1022" i="43"/>
  <c r="P123" i="44" s="1"/>
  <c r="T125" i="43"/>
  <c r="S125" i="43"/>
  <c r="J17" i="44" s="1"/>
  <c r="O197" i="43"/>
  <c r="R197" i="43" s="1"/>
  <c r="T399" i="43"/>
  <c r="S399" i="43"/>
  <c r="P37" i="44" s="1"/>
  <c r="J575" i="43"/>
  <c r="I575" i="43"/>
  <c r="M59" i="44" s="1"/>
  <c r="J610" i="43"/>
  <c r="I610" i="43"/>
  <c r="O69" i="44" s="1"/>
  <c r="S811" i="43"/>
  <c r="P91" i="44" s="1"/>
  <c r="T811" i="43"/>
  <c r="J1016" i="43"/>
  <c r="I1016" i="43"/>
  <c r="O117" i="44" s="1"/>
  <c r="T120" i="43"/>
  <c r="S120" i="43"/>
  <c r="J12" i="44" s="1"/>
  <c r="T126" i="43"/>
  <c r="T325" i="43"/>
  <c r="S325" i="43"/>
  <c r="J38" i="44" s="1"/>
  <c r="T575" i="43"/>
  <c r="S575" i="43"/>
  <c r="N59" i="44" s="1"/>
  <c r="S180" i="43"/>
  <c r="N22" i="44" s="1"/>
  <c r="S539" i="43"/>
  <c r="J73" i="44" s="1"/>
  <c r="I582" i="43"/>
  <c r="M66" i="44" s="1"/>
  <c r="I589" i="43"/>
  <c r="M73" i="44" s="1"/>
  <c r="J626" i="43"/>
  <c r="I626" i="43"/>
  <c r="Q60" i="44" s="1"/>
  <c r="T783" i="43"/>
  <c r="T1000" i="43"/>
  <c r="S1000" i="43"/>
  <c r="N126" i="44" s="1"/>
  <c r="I1044" i="43"/>
  <c r="Q120" i="44" s="1"/>
  <c r="J837" i="43"/>
  <c r="I837" i="43"/>
  <c r="Q92" i="44" s="1"/>
  <c r="R361" i="43"/>
  <c r="R356" i="43"/>
  <c r="R351" i="43"/>
  <c r="R346" i="43"/>
  <c r="O361" i="43"/>
  <c r="O356" i="43"/>
  <c r="O351" i="43"/>
  <c r="O346" i="43"/>
  <c r="O360" i="43"/>
  <c r="O355" i="43"/>
  <c r="R352" i="43"/>
  <c r="R360" i="43"/>
  <c r="O349" i="43"/>
  <c r="O352" i="43"/>
  <c r="R345" i="43"/>
  <c r="O358" i="43"/>
  <c r="R347" i="43"/>
  <c r="H410" i="43"/>
  <c r="H407" i="43"/>
  <c r="H396" i="43"/>
  <c r="H409" i="43"/>
  <c r="H411" i="43"/>
  <c r="H404" i="43"/>
  <c r="H405" i="43"/>
  <c r="H403" i="43"/>
  <c r="H406" i="43"/>
  <c r="H401" i="43"/>
  <c r="H400" i="43"/>
  <c r="H395" i="43"/>
  <c r="S556" i="43"/>
  <c r="L65" i="44" s="1"/>
  <c r="J602" i="43"/>
  <c r="I602" i="43"/>
  <c r="O61" i="44" s="1"/>
  <c r="T952" i="43"/>
  <c r="O404" i="43"/>
  <c r="R404" i="43" s="1"/>
  <c r="O401" i="43"/>
  <c r="R401" i="43" s="1"/>
  <c r="O398" i="43"/>
  <c r="R398" i="43" s="1"/>
  <c r="O412" i="43"/>
  <c r="R412" i="43" s="1"/>
  <c r="O402" i="43"/>
  <c r="R402" i="43" s="1"/>
  <c r="O395" i="43"/>
  <c r="R395" i="43" s="1"/>
  <c r="O397" i="43"/>
  <c r="R397" i="43" s="1"/>
  <c r="O400" i="43"/>
  <c r="R400" i="43" s="1"/>
  <c r="O396" i="43"/>
  <c r="R396" i="43" s="1"/>
  <c r="O411" i="43"/>
  <c r="R411" i="43" s="1"/>
  <c r="O410" i="43"/>
  <c r="R410" i="43" s="1"/>
  <c r="O405" i="43"/>
  <c r="R405" i="43" s="1"/>
  <c r="O408" i="43"/>
  <c r="R408" i="43" s="1"/>
  <c r="O403" i="43"/>
  <c r="R403" i="43" s="1"/>
  <c r="H408" i="43"/>
  <c r="J420" i="43"/>
  <c r="I420" i="43"/>
  <c r="Q33" i="44" s="1"/>
  <c r="T890" i="43"/>
  <c r="S890" i="43"/>
  <c r="F116" i="44" s="1"/>
  <c r="S166" i="43"/>
  <c r="N8" i="44" s="1"/>
  <c r="T174" i="43"/>
  <c r="T344" i="43"/>
  <c r="R358" i="43"/>
  <c r="S378" i="43"/>
  <c r="N41" i="44" s="1"/>
  <c r="T542" i="43"/>
  <c r="S542" i="43"/>
  <c r="J76" i="44" s="1"/>
  <c r="J604" i="43"/>
  <c r="I604" i="43"/>
  <c r="O63" i="44" s="1"/>
  <c r="J607" i="43"/>
  <c r="I607" i="43"/>
  <c r="O66" i="44" s="1"/>
  <c r="I640" i="43"/>
  <c r="Q74" i="44" s="1"/>
  <c r="J640" i="43"/>
  <c r="J810" i="43"/>
  <c r="S960" i="43"/>
  <c r="L111" i="44" s="1"/>
  <c r="T960" i="43"/>
  <c r="T991" i="43"/>
  <c r="S991" i="43"/>
  <c r="N117" i="44" s="1"/>
  <c r="T902" i="43"/>
  <c r="S902" i="43"/>
  <c r="F128" i="44" s="1"/>
  <c r="T946" i="43"/>
  <c r="S946" i="43"/>
  <c r="J122" i="44" s="1"/>
  <c r="T989" i="43"/>
  <c r="S989" i="43"/>
  <c r="N115" i="44" s="1"/>
  <c r="J1049" i="43"/>
  <c r="I1049" i="43"/>
  <c r="Q125" i="44" s="1"/>
  <c r="S178" i="43"/>
  <c r="N20" i="44" s="1"/>
  <c r="O354" i="43"/>
  <c r="I577" i="43"/>
  <c r="M61" i="44" s="1"/>
  <c r="J577" i="43"/>
  <c r="S803" i="43"/>
  <c r="P83" i="44" s="1"/>
  <c r="T897" i="43"/>
  <c r="S897" i="43"/>
  <c r="F123" i="44" s="1"/>
  <c r="T115" i="43"/>
  <c r="S115" i="43"/>
  <c r="J7" i="44" s="1"/>
  <c r="O345" i="43"/>
  <c r="R354" i="43"/>
  <c r="S730" i="43"/>
  <c r="J85" i="44" s="1"/>
  <c r="T730" i="43"/>
  <c r="S821" i="43"/>
  <c r="P101" i="44" s="1"/>
  <c r="T821" i="43"/>
  <c r="T319" i="43"/>
  <c r="R349" i="43"/>
  <c r="S353" i="43"/>
  <c r="L41" i="44" s="1"/>
  <c r="J430" i="43"/>
  <c r="I430" i="43"/>
  <c r="Q43" i="44" s="1"/>
  <c r="T531" i="43"/>
  <c r="S531" i="43"/>
  <c r="J65" i="44" s="1"/>
  <c r="T541" i="43"/>
  <c r="S541" i="43"/>
  <c r="J75" i="44" s="1"/>
  <c r="S606" i="43"/>
  <c r="P65" i="44" s="1"/>
  <c r="I639" i="43"/>
  <c r="Q73" i="44" s="1"/>
  <c r="S332" i="43"/>
  <c r="J45" i="44" s="1"/>
  <c r="H397" i="43"/>
  <c r="J608" i="43"/>
  <c r="I608" i="43"/>
  <c r="O67" i="44" s="1"/>
  <c r="S754" i="43"/>
  <c r="L84" i="44" s="1"/>
  <c r="J830" i="43"/>
  <c r="I830" i="43"/>
  <c r="Q85" i="44" s="1"/>
  <c r="E873" i="43"/>
  <c r="H873" i="43" s="1"/>
  <c r="E875" i="43"/>
  <c r="H875" i="43" s="1"/>
  <c r="E872" i="43"/>
  <c r="H872" i="43" s="1"/>
  <c r="E874" i="43"/>
  <c r="H874" i="43" s="1"/>
  <c r="E864" i="43"/>
  <c r="H864" i="43" s="1"/>
  <c r="E859" i="43"/>
  <c r="H859" i="43" s="1"/>
  <c r="E869" i="43"/>
  <c r="H869" i="43" s="1"/>
  <c r="E868" i="43"/>
  <c r="H868" i="43" s="1"/>
  <c r="E863" i="43"/>
  <c r="H863" i="43" s="1"/>
  <c r="E877" i="43"/>
  <c r="H877" i="43" s="1"/>
  <c r="E865" i="43"/>
  <c r="H865" i="43" s="1"/>
  <c r="E867" i="43"/>
  <c r="H867" i="43" s="1"/>
  <c r="E860" i="43"/>
  <c r="H860" i="43" s="1"/>
  <c r="E876" i="43"/>
  <c r="H876" i="43" s="1"/>
  <c r="E870" i="43"/>
  <c r="H870" i="43" s="1"/>
  <c r="E858" i="43"/>
  <c r="H858" i="43" s="1"/>
  <c r="E861" i="43"/>
  <c r="H861" i="43" s="1"/>
  <c r="E862" i="43"/>
  <c r="H862" i="43" s="1"/>
  <c r="T940" i="43"/>
  <c r="S940" i="43"/>
  <c r="J116" i="44" s="1"/>
  <c r="T746" i="43"/>
  <c r="S746" i="43"/>
  <c r="J101" i="44" s="1"/>
  <c r="I822" i="43"/>
  <c r="O102" i="44" s="1"/>
  <c r="J822" i="43"/>
  <c r="J986" i="43"/>
  <c r="I986" i="43"/>
  <c r="M112" i="44" s="1"/>
  <c r="O130" i="43"/>
  <c r="R130" i="43" s="1"/>
  <c r="S589" i="43"/>
  <c r="N73" i="44" s="1"/>
  <c r="H617" i="43"/>
  <c r="J629" i="43"/>
  <c r="I629" i="43"/>
  <c r="Q63" i="44" s="1"/>
  <c r="J637" i="43"/>
  <c r="T747" i="43"/>
  <c r="S747" i="43"/>
  <c r="J102" i="44" s="1"/>
  <c r="I844" i="43"/>
  <c r="Q99" i="44" s="1"/>
  <c r="J844" i="43"/>
  <c r="O131" i="43"/>
  <c r="R131" i="43" s="1"/>
  <c r="S553" i="43"/>
  <c r="L62" i="44" s="1"/>
  <c r="I603" i="43"/>
  <c r="O62" i="44" s="1"/>
  <c r="I631" i="43"/>
  <c r="Q65" i="44" s="1"/>
  <c r="S786" i="43"/>
  <c r="N91" i="44" s="1"/>
  <c r="I818" i="43"/>
  <c r="O98" i="44" s="1"/>
  <c r="I833" i="43"/>
  <c r="Q88" i="44" s="1"/>
  <c r="J833" i="43"/>
  <c r="S1009" i="43"/>
  <c r="P110" i="44" s="1"/>
  <c r="O113" i="43"/>
  <c r="R113" i="43" s="1"/>
  <c r="O118" i="43"/>
  <c r="R118" i="43" s="1"/>
  <c r="T337" i="43"/>
  <c r="S376" i="43"/>
  <c r="N39" i="44" s="1"/>
  <c r="T537" i="43"/>
  <c r="J641" i="43"/>
  <c r="I641" i="43"/>
  <c r="Q75" i="44" s="1"/>
  <c r="S766" i="43"/>
  <c r="L96" i="44" s="1"/>
  <c r="S789" i="43"/>
  <c r="N94" i="44" s="1"/>
  <c r="T789" i="43"/>
  <c r="T818" i="43"/>
  <c r="S818" i="43"/>
  <c r="P98" i="44" s="1"/>
  <c r="J834" i="43"/>
  <c r="I834" i="43"/>
  <c r="Q89" i="44" s="1"/>
  <c r="T741" i="43"/>
  <c r="S741" i="43"/>
  <c r="J96" i="44" s="1"/>
  <c r="T795" i="43"/>
  <c r="S795" i="43"/>
  <c r="N100" i="44" s="1"/>
  <c r="R164" i="43"/>
  <c r="R167" i="43"/>
  <c r="R170" i="43"/>
  <c r="R173" i="43"/>
  <c r="R385" i="43"/>
  <c r="R382" i="43"/>
  <c r="R384" i="43"/>
  <c r="R374" i="43"/>
  <c r="R371" i="43"/>
  <c r="R386" i="43"/>
  <c r="R379" i="43"/>
  <c r="R387" i="43"/>
  <c r="R383" i="43"/>
  <c r="R377" i="43"/>
  <c r="R373" i="43"/>
  <c r="R372" i="43"/>
  <c r="T381" i="43"/>
  <c r="S580" i="43"/>
  <c r="N64" i="44" s="1"/>
  <c r="T592" i="43"/>
  <c r="J819" i="43"/>
  <c r="I819" i="43"/>
  <c r="O99" i="44" s="1"/>
  <c r="H616" i="43"/>
  <c r="H613" i="43"/>
  <c r="H599" i="43"/>
  <c r="H612" i="43"/>
  <c r="H601" i="43"/>
  <c r="H598" i="43"/>
  <c r="H614" i="43"/>
  <c r="H605" i="43"/>
  <c r="H609" i="43"/>
  <c r="H611" i="43"/>
  <c r="H606" i="43"/>
  <c r="O330" i="43"/>
  <c r="R330" i="43" s="1"/>
  <c r="I427" i="43"/>
  <c r="Q40" i="44" s="1"/>
  <c r="J427" i="43"/>
  <c r="S739" i="43"/>
  <c r="J94" i="44" s="1"/>
  <c r="T739" i="43"/>
  <c r="T967" i="43"/>
  <c r="S967" i="43"/>
  <c r="L118" i="44" s="1"/>
  <c r="J845" i="43"/>
  <c r="I845" i="43"/>
  <c r="Q100" i="44" s="1"/>
  <c r="S896" i="43"/>
  <c r="F122" i="44" s="1"/>
  <c r="T977" i="43"/>
  <c r="S977" i="43"/>
  <c r="L128" i="44" s="1"/>
  <c r="S993" i="43"/>
  <c r="N119" i="44" s="1"/>
  <c r="T993" i="43"/>
  <c r="O334" i="43"/>
  <c r="R334" i="43" s="1"/>
  <c r="O329" i="43"/>
  <c r="R329" i="43" s="1"/>
  <c r="O323" i="43"/>
  <c r="R323" i="43" s="1"/>
  <c r="T784" i="43"/>
  <c r="S784" i="43"/>
  <c r="N89" i="44" s="1"/>
  <c r="I828" i="43"/>
  <c r="Q83" i="44" s="1"/>
  <c r="J828" i="43"/>
  <c r="J994" i="43"/>
  <c r="I994" i="43"/>
  <c r="M120" i="44" s="1"/>
  <c r="T555" i="43"/>
  <c r="S555" i="43"/>
  <c r="L64" i="44" s="1"/>
  <c r="O607" i="43"/>
  <c r="R607" i="43" s="1"/>
  <c r="O604" i="43"/>
  <c r="R604" i="43" s="1"/>
  <c r="O609" i="43"/>
  <c r="R609" i="43" s="1"/>
  <c r="O605" i="43"/>
  <c r="R605" i="43" s="1"/>
  <c r="O614" i="43"/>
  <c r="R614" i="43" s="1"/>
  <c r="O617" i="43"/>
  <c r="R617" i="43" s="1"/>
  <c r="O600" i="43"/>
  <c r="R600" i="43" s="1"/>
  <c r="O613" i="43"/>
  <c r="R613" i="43" s="1"/>
  <c r="O615" i="43"/>
  <c r="R615" i="43" s="1"/>
  <c r="O608" i="43"/>
  <c r="R608" i="43" s="1"/>
  <c r="T816" i="43"/>
  <c r="S816" i="43"/>
  <c r="P96" i="44" s="1"/>
  <c r="T950" i="43"/>
  <c r="S950" i="43"/>
  <c r="J126" i="44" s="1"/>
  <c r="O598" i="43"/>
  <c r="R598" i="43" s="1"/>
  <c r="O603" i="43"/>
  <c r="R603" i="43" s="1"/>
  <c r="I638" i="43"/>
  <c r="Q72" i="44" s="1"/>
  <c r="T762" i="43"/>
  <c r="S762" i="43"/>
  <c r="L92" i="44" s="1"/>
  <c r="S972" i="43"/>
  <c r="L123" i="44" s="1"/>
  <c r="I991" i="43"/>
  <c r="M117" i="44" s="1"/>
  <c r="J991" i="43"/>
  <c r="O536" i="43"/>
  <c r="R536" i="43" s="1"/>
  <c r="O533" i="43"/>
  <c r="R533" i="43" s="1"/>
  <c r="O530" i="43"/>
  <c r="R530" i="43" s="1"/>
  <c r="O540" i="43"/>
  <c r="R540" i="43" s="1"/>
  <c r="O529" i="43"/>
  <c r="R529" i="43" s="1"/>
  <c r="O526" i="43"/>
  <c r="R526" i="43" s="1"/>
  <c r="S590" i="43"/>
  <c r="N74" i="44" s="1"/>
  <c r="T590" i="43"/>
  <c r="T945" i="43"/>
  <c r="S945" i="43"/>
  <c r="J121" i="44" s="1"/>
  <c r="T958" i="43"/>
  <c r="S958" i="43"/>
  <c r="L109" i="44" s="1"/>
  <c r="O523" i="43"/>
  <c r="R523" i="43" s="1"/>
  <c r="S560" i="43"/>
  <c r="L69" i="44" s="1"/>
  <c r="E583" i="43"/>
  <c r="H583" i="43" s="1"/>
  <c r="E580" i="43"/>
  <c r="H580" i="43" s="1"/>
  <c r="E585" i="43"/>
  <c r="H585" i="43" s="1"/>
  <c r="E591" i="43"/>
  <c r="H591" i="43" s="1"/>
  <c r="E581" i="43"/>
  <c r="H581" i="43" s="1"/>
  <c r="E574" i="43"/>
  <c r="H574" i="43" s="1"/>
  <c r="E588" i="43"/>
  <c r="H588" i="43" s="1"/>
  <c r="E592" i="43"/>
  <c r="H592" i="43" s="1"/>
  <c r="E579" i="43"/>
  <c r="H579" i="43" s="1"/>
  <c r="E590" i="43"/>
  <c r="H590" i="43" s="1"/>
  <c r="E586" i="43"/>
  <c r="H586" i="43" s="1"/>
  <c r="O611" i="43"/>
  <c r="R611" i="43" s="1"/>
  <c r="T729" i="43"/>
  <c r="S729" i="43"/>
  <c r="J84" i="44" s="1"/>
  <c r="S733" i="43"/>
  <c r="J88" i="44" s="1"/>
  <c r="S797" i="43"/>
  <c r="N102" i="44" s="1"/>
  <c r="T797" i="43"/>
  <c r="S819" i="43"/>
  <c r="P99" i="44" s="1"/>
  <c r="O958" i="43"/>
  <c r="T1011" i="43"/>
  <c r="S1011" i="43"/>
  <c r="P112" i="44" s="1"/>
  <c r="T585" i="43"/>
  <c r="S585" i="43"/>
  <c r="N69" i="44" s="1"/>
  <c r="T889" i="43"/>
  <c r="S889" i="43"/>
  <c r="F115" i="44" s="1"/>
  <c r="T942" i="43"/>
  <c r="S942" i="43"/>
  <c r="J118" i="44" s="1"/>
  <c r="T563" i="43"/>
  <c r="S563" i="43"/>
  <c r="L72" i="44" s="1"/>
  <c r="J627" i="43"/>
  <c r="T997" i="43"/>
  <c r="S997" i="43"/>
  <c r="N123" i="44" s="1"/>
  <c r="T1010" i="43"/>
  <c r="S1010" i="43"/>
  <c r="P111" i="44" s="1"/>
  <c r="T1023" i="43"/>
  <c r="S1023" i="43"/>
  <c r="P124" i="44" s="1"/>
  <c r="R591" i="43"/>
  <c r="R588" i="43"/>
  <c r="R586" i="43"/>
  <c r="J832" i="43"/>
  <c r="I832" i="43"/>
  <c r="Q87" i="44" s="1"/>
  <c r="J1038" i="43"/>
  <c r="I1038" i="43"/>
  <c r="Q114" i="44" s="1"/>
  <c r="T763" i="43"/>
  <c r="S763" i="43"/>
  <c r="L93" i="44" s="1"/>
  <c r="T772" i="43"/>
  <c r="S772" i="43"/>
  <c r="L102" i="44" s="1"/>
  <c r="T959" i="43"/>
  <c r="S959" i="43"/>
  <c r="L110" i="44" s="1"/>
  <c r="J1001" i="43"/>
  <c r="I1001" i="43"/>
  <c r="M127" i="44" s="1"/>
  <c r="T1013" i="43"/>
  <c r="S1013" i="43"/>
  <c r="P114" i="44" s="1"/>
  <c r="O567" i="43"/>
  <c r="O562" i="43"/>
  <c r="R566" i="43"/>
  <c r="R577" i="43"/>
  <c r="S792" i="43"/>
  <c r="N97" i="44" s="1"/>
  <c r="J812" i="43"/>
  <c r="T984" i="43"/>
  <c r="S984" i="43"/>
  <c r="N110" i="44" s="1"/>
  <c r="J1014" i="43"/>
  <c r="I1014" i="43"/>
  <c r="O115" i="44" s="1"/>
  <c r="R587" i="43"/>
  <c r="T768" i="43"/>
  <c r="S768" i="43"/>
  <c r="L98" i="44" s="1"/>
  <c r="S943" i="43"/>
  <c r="J119" i="44" s="1"/>
  <c r="T943" i="43"/>
  <c r="J985" i="43"/>
  <c r="I985" i="43"/>
  <c r="M111" i="44" s="1"/>
  <c r="E842" i="43"/>
  <c r="H842" i="43" s="1"/>
  <c r="E901" i="43"/>
  <c r="H901" i="43" s="1"/>
  <c r="E899" i="43"/>
  <c r="H899" i="43" s="1"/>
  <c r="E897" i="43"/>
  <c r="H897" i="43" s="1"/>
  <c r="E895" i="43"/>
  <c r="H895" i="43" s="1"/>
  <c r="E893" i="43"/>
  <c r="H893" i="43" s="1"/>
  <c r="E891" i="43"/>
  <c r="H891" i="43" s="1"/>
  <c r="E889" i="43"/>
  <c r="H889" i="43" s="1"/>
  <c r="E887" i="43"/>
  <c r="H887" i="43" s="1"/>
  <c r="E885" i="43"/>
  <c r="H885" i="43" s="1"/>
  <c r="E902" i="43"/>
  <c r="H902" i="43" s="1"/>
  <c r="E900" i="43"/>
  <c r="H900" i="43" s="1"/>
  <c r="E898" i="43"/>
  <c r="H898" i="43" s="1"/>
  <c r="E896" i="43"/>
  <c r="H896" i="43" s="1"/>
  <c r="E894" i="43"/>
  <c r="H894" i="43" s="1"/>
  <c r="E892" i="43"/>
  <c r="H892" i="43" s="1"/>
  <c r="E890" i="43"/>
  <c r="H890" i="43" s="1"/>
  <c r="E888" i="43"/>
  <c r="H888" i="43" s="1"/>
  <c r="E886" i="43"/>
  <c r="H886" i="43" s="1"/>
  <c r="E884" i="43"/>
  <c r="H884" i="43" s="1"/>
  <c r="O933" i="43"/>
  <c r="R933" i="43" s="1"/>
  <c r="O941" i="43"/>
  <c r="R941" i="43" s="1"/>
  <c r="O938" i="43"/>
  <c r="R938" i="43" s="1"/>
  <c r="O935" i="43"/>
  <c r="R935" i="43" s="1"/>
  <c r="O937" i="43"/>
  <c r="R937" i="43" s="1"/>
  <c r="O934" i="43"/>
  <c r="R934" i="43" s="1"/>
  <c r="O951" i="43"/>
  <c r="R951" i="43" s="1"/>
  <c r="O769" i="43"/>
  <c r="O764" i="43"/>
  <c r="R771" i="43"/>
  <c r="R760" i="43"/>
  <c r="O771" i="43"/>
  <c r="O760" i="43"/>
  <c r="O768" i="43"/>
  <c r="O757" i="43"/>
  <c r="R765" i="43"/>
  <c r="R787" i="43"/>
  <c r="E835" i="43"/>
  <c r="H835" i="43" s="1"/>
  <c r="E883" i="43"/>
  <c r="H883" i="43" s="1"/>
  <c r="O947" i="43"/>
  <c r="R947" i="43" s="1"/>
  <c r="S970" i="43"/>
  <c r="L121" i="44" s="1"/>
  <c r="T970" i="43"/>
  <c r="R756" i="43"/>
  <c r="R759" i="43"/>
  <c r="R769" i="43"/>
  <c r="E829" i="43"/>
  <c r="H829" i="43" s="1"/>
  <c r="E998" i="43"/>
  <c r="H998" i="43" s="1"/>
  <c r="E995" i="43"/>
  <c r="H995" i="43" s="1"/>
  <c r="E997" i="43"/>
  <c r="H997" i="43" s="1"/>
  <c r="E988" i="43"/>
  <c r="H988" i="43" s="1"/>
  <c r="E989" i="43"/>
  <c r="H989" i="43" s="1"/>
  <c r="E996" i="43"/>
  <c r="H996" i="43" s="1"/>
  <c r="E992" i="43"/>
  <c r="H992" i="43" s="1"/>
  <c r="E999" i="43"/>
  <c r="H999" i="43" s="1"/>
  <c r="E1002" i="43"/>
  <c r="H1002" i="43" s="1"/>
  <c r="O948" i="43"/>
  <c r="R948" i="43" s="1"/>
  <c r="R781" i="43"/>
  <c r="S785" i="43"/>
  <c r="N90" i="44" s="1"/>
  <c r="S796" i="43"/>
  <c r="N101" i="44" s="1"/>
  <c r="S804" i="43"/>
  <c r="P84" i="44" s="1"/>
  <c r="S808" i="43"/>
  <c r="P88" i="44" s="1"/>
  <c r="E838" i="43"/>
  <c r="H838" i="43" s="1"/>
  <c r="O944" i="43"/>
  <c r="R944" i="43" s="1"/>
  <c r="R986" i="43"/>
  <c r="R985" i="43"/>
  <c r="R996" i="43"/>
  <c r="R999" i="43"/>
  <c r="R992" i="43"/>
  <c r="R988" i="43"/>
  <c r="R1002" i="43"/>
  <c r="R995" i="43"/>
  <c r="R998" i="43"/>
  <c r="R987" i="43"/>
  <c r="R1001" i="43"/>
  <c r="R990" i="43"/>
  <c r="R983" i="43"/>
  <c r="E634" i="43"/>
  <c r="H634" i="43" s="1"/>
  <c r="O770" i="43"/>
  <c r="E831" i="43"/>
  <c r="H831" i="43" s="1"/>
  <c r="E839" i="43"/>
  <c r="H839" i="43" s="1"/>
  <c r="E846" i="43"/>
  <c r="H846" i="43" s="1"/>
  <c r="O939" i="43"/>
  <c r="R939" i="43" s="1"/>
  <c r="E984" i="43"/>
  <c r="H984" i="43" s="1"/>
  <c r="E990" i="43"/>
  <c r="H990" i="43" s="1"/>
  <c r="T1017" i="43"/>
  <c r="S1017" i="43"/>
  <c r="P118" i="44" s="1"/>
  <c r="J1042" i="43"/>
  <c r="I1042" i="43"/>
  <c r="Q118" i="44" s="1"/>
  <c r="T757" i="43"/>
  <c r="S757" i="43"/>
  <c r="L87" i="44" s="1"/>
  <c r="R791" i="43"/>
  <c r="R790" i="43"/>
  <c r="R788" i="43"/>
  <c r="R794" i="43"/>
  <c r="O949" i="43"/>
  <c r="R949" i="43" s="1"/>
  <c r="T975" i="43"/>
  <c r="J1052" i="43"/>
  <c r="I1052" i="43"/>
  <c r="Q128" i="44" s="1"/>
  <c r="H1013" i="43"/>
  <c r="H1020" i="43"/>
  <c r="H1027" i="43"/>
  <c r="O885" i="43"/>
  <c r="R885" i="43" s="1"/>
  <c r="H1017" i="43"/>
  <c r="O888" i="43"/>
  <c r="R888" i="43" s="1"/>
  <c r="O895" i="43"/>
  <c r="R895" i="43" s="1"/>
  <c r="S962" i="43"/>
  <c r="L113" i="44" s="1"/>
  <c r="T965" i="43"/>
  <c r="H1011" i="43"/>
  <c r="H1010" i="43"/>
  <c r="H1021" i="43"/>
  <c r="H816" i="43"/>
  <c r="H815" i="43"/>
  <c r="H806" i="43"/>
  <c r="H809" i="43"/>
  <c r="O900" i="43"/>
  <c r="R900" i="43" s="1"/>
  <c r="H1008" i="43"/>
  <c r="H1018" i="43"/>
  <c r="H1025" i="43"/>
  <c r="I1039" i="43"/>
  <c r="Q115" i="44" s="1"/>
  <c r="H803" i="43"/>
  <c r="O886" i="43"/>
  <c r="R886" i="43" s="1"/>
  <c r="O817" i="43"/>
  <c r="R817" i="43" s="1"/>
  <c r="O1012" i="43"/>
  <c r="R1012" i="43" s="1"/>
  <c r="O806" i="43"/>
  <c r="R806" i="43" s="1"/>
  <c r="O1021" i="43"/>
  <c r="R1021" i="43" s="1"/>
  <c r="E1036" i="43"/>
  <c r="H1036" i="43" s="1"/>
  <c r="E1041" i="43"/>
  <c r="H1041" i="43" s="1"/>
  <c r="E1046" i="43"/>
  <c r="H1046" i="43" s="1"/>
  <c r="E1051" i="43"/>
  <c r="H1051" i="43" s="1"/>
  <c r="T757" i="38"/>
  <c r="T754" i="38"/>
  <c r="J612" i="38"/>
  <c r="J582" i="38"/>
  <c r="T351" i="38"/>
  <c r="S359" i="38"/>
  <c r="L47" i="39" s="1"/>
  <c r="O88" i="38"/>
  <c r="R88" i="38"/>
  <c r="T195" i="38"/>
  <c r="S195" i="38"/>
  <c r="P12" i="39" s="1"/>
  <c r="T360" i="38"/>
  <c r="I73" i="38"/>
  <c r="E15" i="39" s="1"/>
  <c r="J73" i="38"/>
  <c r="T192" i="38"/>
  <c r="E256" i="38"/>
  <c r="H256" i="38" s="1"/>
  <c r="J256" i="38" s="1"/>
  <c r="S99" i="38"/>
  <c r="H16" i="39" s="1"/>
  <c r="S194" i="38"/>
  <c r="P11" i="39" s="1"/>
  <c r="T194" i="38"/>
  <c r="E257" i="38"/>
  <c r="H257" i="38" s="1"/>
  <c r="E260" i="38"/>
  <c r="H260" i="38" s="1"/>
  <c r="E261" i="38"/>
  <c r="H261" i="38" s="1"/>
  <c r="J261" i="38" s="1"/>
  <c r="E245" i="38"/>
  <c r="H245" i="38" s="1"/>
  <c r="E252" i="38"/>
  <c r="H252" i="38" s="1"/>
  <c r="E262" i="38"/>
  <c r="H262" i="38" s="1"/>
  <c r="J262" i="38" s="1"/>
  <c r="E254" i="38"/>
  <c r="H254" i="38" s="1"/>
  <c r="J254" i="38" s="1"/>
  <c r="E251" i="38"/>
  <c r="H251" i="38" s="1"/>
  <c r="J251" i="38" s="1"/>
  <c r="E258" i="38"/>
  <c r="H258" i="38" s="1"/>
  <c r="E250" i="38"/>
  <c r="H250" i="38" s="1"/>
  <c r="J250" i="38" s="1"/>
  <c r="E243" i="38"/>
  <c r="H243" i="38" s="1"/>
  <c r="S576" i="38"/>
  <c r="N60" i="39" s="1"/>
  <c r="I638" i="38"/>
  <c r="Q72" i="39" s="1"/>
  <c r="J638" i="38"/>
  <c r="I223" i="38"/>
  <c r="Q15" i="39" s="1"/>
  <c r="E249" i="38"/>
  <c r="H249" i="38" s="1"/>
  <c r="J249" i="38" s="1"/>
  <c r="S758" i="38"/>
  <c r="L88" i="39" s="1"/>
  <c r="T758" i="38"/>
  <c r="T329" i="38"/>
  <c r="S329" i="38"/>
  <c r="J42" i="39" s="1"/>
  <c r="I574" i="38"/>
  <c r="M58" i="39" s="1"/>
  <c r="J574" i="38"/>
  <c r="J591" i="38"/>
  <c r="J577" i="38"/>
  <c r="I577" i="38"/>
  <c r="M61" i="39" s="1"/>
  <c r="J639" i="38"/>
  <c r="S331" i="38"/>
  <c r="J44" i="39" s="1"/>
  <c r="T361" i="38"/>
  <c r="I611" i="38"/>
  <c r="O70" i="39" s="1"/>
  <c r="I803" i="38"/>
  <c r="O83" i="39" s="1"/>
  <c r="J803" i="38"/>
  <c r="T345" i="38"/>
  <c r="E483" i="38"/>
  <c r="H483" i="38" s="1"/>
  <c r="E480" i="38"/>
  <c r="H480" i="38" s="1"/>
  <c r="E485" i="38"/>
  <c r="H485" i="38" s="1"/>
  <c r="J485" i="38" s="1"/>
  <c r="E475" i="38"/>
  <c r="H475" i="38" s="1"/>
  <c r="E488" i="38"/>
  <c r="H488" i="38" s="1"/>
  <c r="E481" i="38"/>
  <c r="H481" i="38" s="1"/>
  <c r="S566" i="38"/>
  <c r="L75" i="39" s="1"/>
  <c r="O617" i="38"/>
  <c r="R617" i="38" s="1"/>
  <c r="O608" i="38"/>
  <c r="R608" i="38" s="1"/>
  <c r="O599" i="38"/>
  <c r="R599" i="38" s="1"/>
  <c r="O607" i="38"/>
  <c r="R607" i="38" s="1"/>
  <c r="T102" i="38"/>
  <c r="E259" i="38"/>
  <c r="H259" i="38" s="1"/>
  <c r="I259" i="38" s="1"/>
  <c r="C47" i="39" s="1"/>
  <c r="S354" i="38"/>
  <c r="L42" i="39" s="1"/>
  <c r="E479" i="38"/>
  <c r="H479" i="38" s="1"/>
  <c r="O611" i="38"/>
  <c r="R611" i="38" s="1"/>
  <c r="T611" i="38" s="1"/>
  <c r="R778" i="38"/>
  <c r="T778" i="38" s="1"/>
  <c r="R792" i="38"/>
  <c r="O78" i="38"/>
  <c r="R78" i="38" s="1"/>
  <c r="S78" i="38" s="1"/>
  <c r="F20" i="39" s="1"/>
  <c r="E487" i="38"/>
  <c r="H487" i="38" s="1"/>
  <c r="J573" i="38"/>
  <c r="I573" i="38"/>
  <c r="M57" i="39" s="1"/>
  <c r="J599" i="38"/>
  <c r="E244" i="38"/>
  <c r="H244" i="38" s="1"/>
  <c r="J244" i="38" s="1"/>
  <c r="S191" i="38"/>
  <c r="P8" i="39" s="1"/>
  <c r="O72" i="38"/>
  <c r="R72" i="38" s="1"/>
  <c r="T72" i="38" s="1"/>
  <c r="R176" i="38"/>
  <c r="R172" i="38"/>
  <c r="T172" i="38" s="1"/>
  <c r="R168" i="38"/>
  <c r="R167" i="38"/>
  <c r="O80" i="38"/>
  <c r="R80" i="38" s="1"/>
  <c r="R163" i="38"/>
  <c r="E844" i="38"/>
  <c r="H844" i="38" s="1"/>
  <c r="E843" i="38"/>
  <c r="H843" i="38" s="1"/>
  <c r="I843" i="38" s="1"/>
  <c r="E842" i="38"/>
  <c r="H842" i="38" s="1"/>
  <c r="I842" i="38" s="1"/>
  <c r="E841" i="38"/>
  <c r="H841" i="38" s="1"/>
  <c r="E836" i="38"/>
  <c r="H836" i="38" s="1"/>
  <c r="I836" i="38" s="1"/>
  <c r="E829" i="38"/>
  <c r="H829" i="38" s="1"/>
  <c r="J829" i="38" s="1"/>
  <c r="E490" i="38"/>
  <c r="H490" i="38" s="1"/>
  <c r="E831" i="38"/>
  <c r="H831" i="38" s="1"/>
  <c r="O64" i="38"/>
  <c r="R64" i="38" s="1"/>
  <c r="T64" i="38" s="1"/>
  <c r="S96" i="38"/>
  <c r="H13" i="39" s="1"/>
  <c r="T206" i="38"/>
  <c r="S206" i="38"/>
  <c r="P23" i="39" s="1"/>
  <c r="T324" i="38"/>
  <c r="I615" i="38"/>
  <c r="O74" i="39" s="1"/>
  <c r="O126" i="38"/>
  <c r="R126" i="38" s="1"/>
  <c r="O128" i="38"/>
  <c r="R128" i="38" s="1"/>
  <c r="O127" i="38"/>
  <c r="R127" i="38" s="1"/>
  <c r="T127" i="38" s="1"/>
  <c r="O124" i="38"/>
  <c r="R124" i="38" s="1"/>
  <c r="R152" i="38"/>
  <c r="O155" i="38"/>
  <c r="O147" i="38"/>
  <c r="R140" i="38"/>
  <c r="R142" i="38"/>
  <c r="T142" i="38" s="1"/>
  <c r="R150" i="38"/>
  <c r="T150" i="38" s="1"/>
  <c r="O150" i="38"/>
  <c r="E255" i="38"/>
  <c r="H255" i="38" s="1"/>
  <c r="T562" i="38"/>
  <c r="E833" i="38"/>
  <c r="H833" i="38" s="1"/>
  <c r="I833" i="38" s="1"/>
  <c r="O113" i="38"/>
  <c r="R113" i="38" s="1"/>
  <c r="R175" i="38"/>
  <c r="E248" i="38"/>
  <c r="H248" i="38" s="1"/>
  <c r="O74" i="38"/>
  <c r="R74" i="38" s="1"/>
  <c r="R103" i="38"/>
  <c r="R107" i="38"/>
  <c r="R95" i="38"/>
  <c r="T95" i="38" s="1"/>
  <c r="R100" i="38"/>
  <c r="O107" i="38"/>
  <c r="R101" i="38"/>
  <c r="T101" i="38" s="1"/>
  <c r="O95" i="38"/>
  <c r="R89" i="38"/>
  <c r="O101" i="38"/>
  <c r="O89" i="38"/>
  <c r="R106" i="38"/>
  <c r="O105" i="38"/>
  <c r="R91" i="38"/>
  <c r="O98" i="38"/>
  <c r="O91" i="38"/>
  <c r="O90" i="38"/>
  <c r="R104" i="38"/>
  <c r="R97" i="38"/>
  <c r="R90" i="38"/>
  <c r="T90" i="38" s="1"/>
  <c r="E230" i="38"/>
  <c r="H230" i="38" s="1"/>
  <c r="E221" i="38"/>
  <c r="H221" i="38" s="1"/>
  <c r="E229" i="38"/>
  <c r="H229" i="38" s="1"/>
  <c r="E220" i="38"/>
  <c r="H220" i="38" s="1"/>
  <c r="E228" i="38"/>
  <c r="H228" i="38" s="1"/>
  <c r="E217" i="38"/>
  <c r="H217" i="38" s="1"/>
  <c r="J217" i="38" s="1"/>
  <c r="E215" i="38"/>
  <c r="H215" i="38" s="1"/>
  <c r="J215" i="38" s="1"/>
  <c r="E226" i="38"/>
  <c r="H226" i="38" s="1"/>
  <c r="J226" i="38" s="1"/>
  <c r="E214" i="38"/>
  <c r="H214" i="38" s="1"/>
  <c r="E227" i="38"/>
  <c r="H227" i="38" s="1"/>
  <c r="I227" i="38" s="1"/>
  <c r="Q19" i="39" s="1"/>
  <c r="E216" i="38"/>
  <c r="H216" i="38" s="1"/>
  <c r="E268" i="38"/>
  <c r="H268" i="38" s="1"/>
  <c r="O604" i="38"/>
  <c r="R604" i="38" s="1"/>
  <c r="T604" i="38" s="1"/>
  <c r="O201" i="38"/>
  <c r="R201" i="38" s="1"/>
  <c r="O330" i="38"/>
  <c r="R330" i="38" s="1"/>
  <c r="S330" i="38" s="1"/>
  <c r="J43" i="39" s="1"/>
  <c r="O323" i="38"/>
  <c r="R323" i="38" s="1"/>
  <c r="T323" i="38" s="1"/>
  <c r="O322" i="38"/>
  <c r="R322" i="38" s="1"/>
  <c r="O336" i="38"/>
  <c r="R336" i="38" s="1"/>
  <c r="E626" i="38"/>
  <c r="H626" i="38" s="1"/>
  <c r="I207" i="38"/>
  <c r="O24" i="39" s="1"/>
  <c r="E625" i="38"/>
  <c r="H625" i="38" s="1"/>
  <c r="J792" i="38"/>
  <c r="E78" i="38"/>
  <c r="H78" i="38" s="1"/>
  <c r="I78" i="38" s="1"/>
  <c r="E20" i="39" s="1"/>
  <c r="O327" i="38"/>
  <c r="R327" i="38" s="1"/>
  <c r="T327" i="38" s="1"/>
  <c r="O337" i="38"/>
  <c r="R337" i="38" s="1"/>
  <c r="T337" i="38" s="1"/>
  <c r="E419" i="38"/>
  <c r="H419" i="38" s="1"/>
  <c r="I419" i="38" s="1"/>
  <c r="Q32" i="39" s="1"/>
  <c r="E482" i="38"/>
  <c r="H482" i="38" s="1"/>
  <c r="J482" i="38" s="1"/>
  <c r="E489" i="38"/>
  <c r="H489" i="38" s="1"/>
  <c r="I489" i="38" s="1"/>
  <c r="E73" i="39" s="1"/>
  <c r="T592" i="38"/>
  <c r="E628" i="38"/>
  <c r="H628" i="38" s="1"/>
  <c r="O202" i="38"/>
  <c r="R202" i="38" s="1"/>
  <c r="O190" i="38"/>
  <c r="R190" i="38" s="1"/>
  <c r="S190" i="38" s="1"/>
  <c r="P7" i="39" s="1"/>
  <c r="O198" i="38"/>
  <c r="R198" i="38" s="1"/>
  <c r="O189" i="38"/>
  <c r="R189" i="38" s="1"/>
  <c r="T189" i="38" s="1"/>
  <c r="O196" i="38"/>
  <c r="R196" i="38" s="1"/>
  <c r="T196" i="38" s="1"/>
  <c r="O197" i="38"/>
  <c r="R197" i="38" s="1"/>
  <c r="S197" i="38" s="1"/>
  <c r="P14" i="39" s="1"/>
  <c r="H202" i="38"/>
  <c r="J202" i="38" s="1"/>
  <c r="R589" i="38"/>
  <c r="R587" i="38"/>
  <c r="T587" i="38" s="1"/>
  <c r="R585" i="38"/>
  <c r="R581" i="38"/>
  <c r="T581" i="38" s="1"/>
  <c r="H602" i="38"/>
  <c r="H601" i="38"/>
  <c r="H617" i="38"/>
  <c r="H609" i="38"/>
  <c r="H600" i="38"/>
  <c r="H616" i="38"/>
  <c r="H608" i="38"/>
  <c r="E629" i="38"/>
  <c r="H629" i="38" s="1"/>
  <c r="E786" i="38"/>
  <c r="H786" i="38" s="1"/>
  <c r="E796" i="38"/>
  <c r="H796" i="38" s="1"/>
  <c r="E785" i="38"/>
  <c r="H785" i="38" s="1"/>
  <c r="J785" i="38" s="1"/>
  <c r="E794" i="38"/>
  <c r="H794" i="38" s="1"/>
  <c r="I794" i="38" s="1"/>
  <c r="O479" i="38"/>
  <c r="R479" i="38" s="1"/>
  <c r="T479" i="38" s="1"/>
  <c r="O68" i="38"/>
  <c r="R68" i="38" s="1"/>
  <c r="O76" i="38"/>
  <c r="R76" i="38" s="1"/>
  <c r="S76" i="38" s="1"/>
  <c r="F18" i="39" s="1"/>
  <c r="E246" i="38"/>
  <c r="H246" i="38" s="1"/>
  <c r="J246" i="38" s="1"/>
  <c r="O485" i="38"/>
  <c r="R485" i="38" s="1"/>
  <c r="T559" i="38"/>
  <c r="I586" i="38"/>
  <c r="M70" i="39" s="1"/>
  <c r="R760" i="38"/>
  <c r="O349" i="38"/>
  <c r="O458" i="38"/>
  <c r="R458" i="38" s="1"/>
  <c r="E474" i="38"/>
  <c r="H474" i="38" s="1"/>
  <c r="J474" i="38" s="1"/>
  <c r="O491" i="38"/>
  <c r="R491" i="38" s="1"/>
  <c r="T491" i="38" s="1"/>
  <c r="O523" i="38"/>
  <c r="R523" i="38" s="1"/>
  <c r="O761" i="38"/>
  <c r="E253" i="38"/>
  <c r="H253" i="38" s="1"/>
  <c r="E70" i="38"/>
  <c r="H70" i="38" s="1"/>
  <c r="E247" i="38"/>
  <c r="H247" i="38" s="1"/>
  <c r="J247" i="38" s="1"/>
  <c r="E280" i="38"/>
  <c r="H280" i="38" s="1"/>
  <c r="J280" i="38" s="1"/>
  <c r="O357" i="38"/>
  <c r="O480" i="38"/>
  <c r="R480" i="38" s="1"/>
  <c r="T480" i="38" s="1"/>
  <c r="E486" i="38"/>
  <c r="H486" i="38" s="1"/>
  <c r="J486" i="38" s="1"/>
  <c r="O754" i="38"/>
  <c r="R761" i="38"/>
  <c r="O770" i="38"/>
  <c r="J274" i="38"/>
  <c r="I274" i="38"/>
  <c r="E37" i="39" s="1"/>
  <c r="S454" i="38"/>
  <c r="D63" i="39" s="1"/>
  <c r="T454" i="38"/>
  <c r="T66" i="38"/>
  <c r="S66" i="38"/>
  <c r="F8" i="39" s="1"/>
  <c r="J78" i="38"/>
  <c r="T478" i="38"/>
  <c r="S478" i="38"/>
  <c r="F62" i="39" s="1"/>
  <c r="J67" i="38"/>
  <c r="I67" i="38"/>
  <c r="E9" i="39" s="1"/>
  <c r="J75" i="38"/>
  <c r="I75" i="38"/>
  <c r="E17" i="39" s="1"/>
  <c r="T529" i="38"/>
  <c r="S529" i="38"/>
  <c r="J63" i="39" s="1"/>
  <c r="T483" i="38"/>
  <c r="S483" i="38"/>
  <c r="F67" i="39" s="1"/>
  <c r="J811" i="38"/>
  <c r="I811" i="38"/>
  <c r="O91" i="39" s="1"/>
  <c r="S114" i="38"/>
  <c r="J6" i="39" s="1"/>
  <c r="I202" i="38"/>
  <c r="O19" i="39" s="1"/>
  <c r="T466" i="38"/>
  <c r="I610" i="38"/>
  <c r="O69" i="39" s="1"/>
  <c r="J812" i="38"/>
  <c r="T131" i="38"/>
  <c r="S486" i="38"/>
  <c r="F70" i="39" s="1"/>
  <c r="J195" i="38"/>
  <c r="T476" i="38"/>
  <c r="J585" i="38"/>
  <c r="I585" i="38"/>
  <c r="M69" i="39" s="1"/>
  <c r="T815" i="38"/>
  <c r="S815" i="38"/>
  <c r="P95" i="39" s="1"/>
  <c r="O693" i="38"/>
  <c r="R693" i="38" s="1"/>
  <c r="O684" i="38"/>
  <c r="R684" i="38" s="1"/>
  <c r="O695" i="38"/>
  <c r="R695" i="38" s="1"/>
  <c r="O690" i="38"/>
  <c r="R690" i="38" s="1"/>
  <c r="O697" i="38"/>
  <c r="R697" i="38" s="1"/>
  <c r="O696" i="38"/>
  <c r="R696" i="38" s="1"/>
  <c r="O686" i="38"/>
  <c r="R686" i="38" s="1"/>
  <c r="O683" i="38"/>
  <c r="R683" i="38" s="1"/>
  <c r="O682" i="38"/>
  <c r="R682" i="38" s="1"/>
  <c r="O692" i="38"/>
  <c r="R692" i="38" s="1"/>
  <c r="O688" i="38"/>
  <c r="R688" i="38" s="1"/>
  <c r="O694" i="38"/>
  <c r="R694" i="38" s="1"/>
  <c r="O687" i="38"/>
  <c r="R687" i="38" s="1"/>
  <c r="O691" i="38"/>
  <c r="R691" i="38" s="1"/>
  <c r="O681" i="38"/>
  <c r="R681" i="38" s="1"/>
  <c r="O689" i="38"/>
  <c r="R689" i="38" s="1"/>
  <c r="O680" i="38"/>
  <c r="R680" i="38" s="1"/>
  <c r="O685" i="38"/>
  <c r="R685" i="38" s="1"/>
  <c r="J278" i="38"/>
  <c r="I278" i="38"/>
  <c r="E41" i="39" s="1"/>
  <c r="J478" i="38"/>
  <c r="I478" i="38"/>
  <c r="E62" i="39" s="1"/>
  <c r="T530" i="38"/>
  <c r="S530" i="38"/>
  <c r="J64" i="39" s="1"/>
  <c r="J196" i="38"/>
  <c r="I196" i="38"/>
  <c r="O13" i="39" s="1"/>
  <c r="I284" i="38"/>
  <c r="E47" i="39" s="1"/>
  <c r="J284" i="38"/>
  <c r="S357" i="38"/>
  <c r="L45" i="39" s="1"/>
  <c r="S118" i="38"/>
  <c r="J10" i="39" s="1"/>
  <c r="T118" i="38"/>
  <c r="S143" i="38"/>
  <c r="L10" i="39" s="1"/>
  <c r="T178" i="38"/>
  <c r="S178" i="38"/>
  <c r="N20" i="39" s="1"/>
  <c r="S362" i="38"/>
  <c r="L50" i="39" s="1"/>
  <c r="S540" i="38"/>
  <c r="J74" i="39" s="1"/>
  <c r="T540" i="38"/>
  <c r="T554" i="38"/>
  <c r="S554" i="38"/>
  <c r="L63" i="39" s="1"/>
  <c r="S563" i="38"/>
  <c r="L72" i="39" s="1"/>
  <c r="I580" i="38"/>
  <c r="M64" i="39" s="1"/>
  <c r="S139" i="38"/>
  <c r="L6" i="39" s="1"/>
  <c r="S352" i="38"/>
  <c r="L40" i="39" s="1"/>
  <c r="T524" i="38"/>
  <c r="S524" i="38"/>
  <c r="J58" i="39" s="1"/>
  <c r="S129" i="38"/>
  <c r="J21" i="39" s="1"/>
  <c r="T526" i="38"/>
  <c r="S526" i="38"/>
  <c r="J60" i="39" s="1"/>
  <c r="J575" i="38"/>
  <c r="I575" i="38"/>
  <c r="M59" i="39" s="1"/>
  <c r="T808" i="38"/>
  <c r="S808" i="38"/>
  <c r="P88" i="39" s="1"/>
  <c r="I261" i="38"/>
  <c r="C49" i="39" s="1"/>
  <c r="J270" i="38"/>
  <c r="I270" i="38"/>
  <c r="E33" i="39" s="1"/>
  <c r="I282" i="38"/>
  <c r="E45" i="39" s="1"/>
  <c r="T448" i="38"/>
  <c r="T536" i="38"/>
  <c r="S536" i="38"/>
  <c r="J70" i="39" s="1"/>
  <c r="T610" i="38"/>
  <c r="S610" i="38"/>
  <c r="P69" i="39" s="1"/>
  <c r="T332" i="38"/>
  <c r="S332" i="38"/>
  <c r="J45" i="39" s="1"/>
  <c r="S792" i="38"/>
  <c r="N97" i="39" s="1"/>
  <c r="T792" i="38"/>
  <c r="T132" i="38"/>
  <c r="S132" i="38"/>
  <c r="J24" i="39" s="1"/>
  <c r="J252" i="38"/>
  <c r="I252" i="38"/>
  <c r="C40" i="39" s="1"/>
  <c r="J492" i="38"/>
  <c r="J204" i="38"/>
  <c r="I204" i="38"/>
  <c r="O21" i="39" s="1"/>
  <c r="T462" i="38"/>
  <c r="J598" i="38"/>
  <c r="I598" i="38"/>
  <c r="O57" i="39" s="1"/>
  <c r="O678" i="38"/>
  <c r="R678" i="38" s="1"/>
  <c r="J793" i="38"/>
  <c r="S196" i="38"/>
  <c r="P13" i="39" s="1"/>
  <c r="T531" i="38"/>
  <c r="S531" i="38"/>
  <c r="J65" i="39" s="1"/>
  <c r="T177" i="38"/>
  <c r="S177" i="38"/>
  <c r="N19" i="39" s="1"/>
  <c r="T321" i="38"/>
  <c r="S321" i="38"/>
  <c r="J34" i="39" s="1"/>
  <c r="S464" i="38"/>
  <c r="D73" i="39" s="1"/>
  <c r="J579" i="38"/>
  <c r="I579" i="38"/>
  <c r="M63" i="39" s="1"/>
  <c r="O679" i="38"/>
  <c r="R679" i="38" s="1"/>
  <c r="E81" i="38"/>
  <c r="H81" i="38" s="1"/>
  <c r="T119" i="38"/>
  <c r="S473" i="38"/>
  <c r="F57" i="39" s="1"/>
  <c r="S450" i="38"/>
  <c r="D59" i="39" s="1"/>
  <c r="S121" i="38"/>
  <c r="J13" i="39" s="1"/>
  <c r="T78" i="38"/>
  <c r="T557" i="38"/>
  <c r="S182" i="38"/>
  <c r="N24" i="39" s="1"/>
  <c r="T205" i="38"/>
  <c r="T333" i="38"/>
  <c r="T348" i="38"/>
  <c r="J477" i="38"/>
  <c r="I477" i="38"/>
  <c r="E61" i="39" s="1"/>
  <c r="T551" i="38"/>
  <c r="S551" i="38"/>
  <c r="L60" i="39" s="1"/>
  <c r="J614" i="38"/>
  <c r="J628" i="38"/>
  <c r="I628" i="38"/>
  <c r="Q62" i="39" s="1"/>
  <c r="J224" i="38"/>
  <c r="I583" i="38"/>
  <c r="M67" i="39" s="1"/>
  <c r="J583" i="38"/>
  <c r="T602" i="38"/>
  <c r="S602" i="38"/>
  <c r="P61" i="39" s="1"/>
  <c r="S200" i="38"/>
  <c r="P17" i="39" s="1"/>
  <c r="I225" i="38"/>
  <c r="Q17" i="39" s="1"/>
  <c r="J225" i="38"/>
  <c r="I272" i="38"/>
  <c r="E35" i="39" s="1"/>
  <c r="T334" i="38"/>
  <c r="S614" i="38"/>
  <c r="P73" i="39" s="1"/>
  <c r="J633" i="38"/>
  <c r="I633" i="38"/>
  <c r="Q67" i="39" s="1"/>
  <c r="T565" i="38"/>
  <c r="S565" i="38"/>
  <c r="L74" i="39" s="1"/>
  <c r="T590" i="38"/>
  <c r="S590" i="38"/>
  <c r="N74" i="39" s="1"/>
  <c r="T68" i="38"/>
  <c r="S68" i="38"/>
  <c r="F10" i="39" s="1"/>
  <c r="J231" i="38"/>
  <c r="T601" i="38"/>
  <c r="S601" i="38"/>
  <c r="P60" i="39" s="1"/>
  <c r="T122" i="38"/>
  <c r="S122" i="38"/>
  <c r="J14" i="39" s="1"/>
  <c r="S328" i="38"/>
  <c r="J41" i="39" s="1"/>
  <c r="T328" i="38"/>
  <c r="T534" i="38"/>
  <c r="S534" i="38"/>
  <c r="J68" i="39" s="1"/>
  <c r="S567" i="38"/>
  <c r="L76" i="39" s="1"/>
  <c r="T567" i="38"/>
  <c r="S583" i="38"/>
  <c r="N67" i="39" s="1"/>
  <c r="T583" i="38"/>
  <c r="J592" i="38"/>
  <c r="I592" i="38"/>
  <c r="M76" i="39" s="1"/>
  <c r="J631" i="38"/>
  <c r="I631" i="38"/>
  <c r="Q65" i="39" s="1"/>
  <c r="R791" i="38"/>
  <c r="R788" i="38"/>
  <c r="R785" i="38"/>
  <c r="R793" i="38"/>
  <c r="R796" i="38"/>
  <c r="R784" i="38"/>
  <c r="R787" i="38"/>
  <c r="R783" i="38"/>
  <c r="R781" i="38"/>
  <c r="R790" i="38"/>
  <c r="R789" i="38"/>
  <c r="R780" i="38"/>
  <c r="R795" i="38"/>
  <c r="R779" i="38"/>
  <c r="R797" i="38"/>
  <c r="R782" i="38"/>
  <c r="S88" i="38"/>
  <c r="H5" i="39" s="1"/>
  <c r="T88" i="38"/>
  <c r="J218" i="38"/>
  <c r="I286" i="38"/>
  <c r="E49" i="39" s="1"/>
  <c r="J636" i="38"/>
  <c r="T794" i="38"/>
  <c r="J232" i="38"/>
  <c r="I232" i="38"/>
  <c r="Q24" i="39" s="1"/>
  <c r="T582" i="38"/>
  <c r="S582" i="38"/>
  <c r="N66" i="39" s="1"/>
  <c r="T786" i="38"/>
  <c r="S193" i="38"/>
  <c r="P10" i="39" s="1"/>
  <c r="T92" i="38"/>
  <c r="S92" i="38"/>
  <c r="H9" i="39" s="1"/>
  <c r="R166" i="38"/>
  <c r="R171" i="38"/>
  <c r="R181" i="38"/>
  <c r="R174" i="38"/>
  <c r="R164" i="38"/>
  <c r="R179" i="38"/>
  <c r="R170" i="38"/>
  <c r="R180" i="38"/>
  <c r="R165" i="38"/>
  <c r="R169" i="38"/>
  <c r="R173" i="38"/>
  <c r="E433" i="38"/>
  <c r="H433" i="38" s="1"/>
  <c r="E428" i="38"/>
  <c r="H428" i="38" s="1"/>
  <c r="E423" i="38"/>
  <c r="H423" i="38" s="1"/>
  <c r="E421" i="38"/>
  <c r="H421" i="38" s="1"/>
  <c r="E426" i="38"/>
  <c r="H426" i="38" s="1"/>
  <c r="E431" i="38"/>
  <c r="H431" i="38" s="1"/>
  <c r="E436" i="38"/>
  <c r="H436" i="38" s="1"/>
  <c r="E430" i="38"/>
  <c r="H430" i="38" s="1"/>
  <c r="E424" i="38"/>
  <c r="H424" i="38" s="1"/>
  <c r="E418" i="38"/>
  <c r="E434" i="38"/>
  <c r="H434" i="38" s="1"/>
  <c r="E437" i="38"/>
  <c r="H437" i="38" s="1"/>
  <c r="E422" i="38"/>
  <c r="H422" i="38" s="1"/>
  <c r="E429" i="38"/>
  <c r="H429" i="38" s="1"/>
  <c r="E420" i="38"/>
  <c r="H420" i="38" s="1"/>
  <c r="E427" i="38"/>
  <c r="H427" i="38" s="1"/>
  <c r="O484" i="38"/>
  <c r="R484" i="38" s="1"/>
  <c r="O487" i="38"/>
  <c r="R487" i="38" s="1"/>
  <c r="O489" i="38"/>
  <c r="R489" i="38" s="1"/>
  <c r="O474" i="38"/>
  <c r="R474" i="38" s="1"/>
  <c r="O477" i="38"/>
  <c r="R477" i="38" s="1"/>
  <c r="O482" i="38"/>
  <c r="R482" i="38" s="1"/>
  <c r="O488" i="38"/>
  <c r="R488" i="38" s="1"/>
  <c r="O481" i="38"/>
  <c r="R481" i="38" s="1"/>
  <c r="O475" i="38"/>
  <c r="R475" i="38" s="1"/>
  <c r="O490" i="38"/>
  <c r="R490" i="38" s="1"/>
  <c r="O492" i="38"/>
  <c r="R492" i="38" s="1"/>
  <c r="T585" i="38"/>
  <c r="S585" i="38"/>
  <c r="N69" i="39" s="1"/>
  <c r="J637" i="38"/>
  <c r="H194" i="38"/>
  <c r="H191" i="38"/>
  <c r="H198" i="38"/>
  <c r="H201" i="38"/>
  <c r="H189" i="38"/>
  <c r="H203" i="38"/>
  <c r="H199" i="38"/>
  <c r="H192" i="38"/>
  <c r="H206" i="38"/>
  <c r="I276" i="38"/>
  <c r="E39" i="39" s="1"/>
  <c r="E82" i="38"/>
  <c r="H82" i="38" s="1"/>
  <c r="E72" i="38"/>
  <c r="H72" i="38" s="1"/>
  <c r="E79" i="38"/>
  <c r="H79" i="38" s="1"/>
  <c r="E69" i="38"/>
  <c r="H69" i="38" s="1"/>
  <c r="E65" i="38"/>
  <c r="H65" i="38" s="1"/>
  <c r="E68" i="38"/>
  <c r="H68" i="38" s="1"/>
  <c r="E76" i="38"/>
  <c r="H76" i="38" s="1"/>
  <c r="H197" i="38"/>
  <c r="E63" i="38"/>
  <c r="H63" i="38" s="1"/>
  <c r="O130" i="38"/>
  <c r="R130" i="38" s="1"/>
  <c r="O125" i="38"/>
  <c r="R125" i="38" s="1"/>
  <c r="O120" i="38"/>
  <c r="R120" i="38" s="1"/>
  <c r="O115" i="38"/>
  <c r="R115" i="38" s="1"/>
  <c r="O116" i="38"/>
  <c r="R116" i="38" s="1"/>
  <c r="O123" i="38"/>
  <c r="R123" i="38" s="1"/>
  <c r="R156" i="38"/>
  <c r="R151" i="38"/>
  <c r="R146" i="38"/>
  <c r="R141" i="38"/>
  <c r="O156" i="38"/>
  <c r="O151" i="38"/>
  <c r="O146" i="38"/>
  <c r="O141" i="38"/>
  <c r="O154" i="38"/>
  <c r="O140" i="38"/>
  <c r="R148" i="38"/>
  <c r="O148" i="38"/>
  <c r="R145" i="38"/>
  <c r="R144" i="38"/>
  <c r="R147" i="38"/>
  <c r="O149" i="38"/>
  <c r="H193" i="38"/>
  <c r="J476" i="38"/>
  <c r="T579" i="38"/>
  <c r="H816" i="38"/>
  <c r="H813" i="38"/>
  <c r="H810" i="38"/>
  <c r="H805" i="38"/>
  <c r="H808" i="38"/>
  <c r="H821" i="38"/>
  <c r="H809" i="38"/>
  <c r="H817" i="38"/>
  <c r="H804" i="38"/>
  <c r="H819" i="38"/>
  <c r="H814" i="38"/>
  <c r="H806" i="38"/>
  <c r="H820" i="38"/>
  <c r="H815" i="38"/>
  <c r="H818" i="38"/>
  <c r="H807" i="38"/>
  <c r="O807" i="38"/>
  <c r="R807" i="38" s="1"/>
  <c r="O804" i="38"/>
  <c r="R804" i="38" s="1"/>
  <c r="O821" i="38"/>
  <c r="R821" i="38" s="1"/>
  <c r="O811" i="38"/>
  <c r="R811" i="38" s="1"/>
  <c r="O813" i="38"/>
  <c r="R813" i="38" s="1"/>
  <c r="O819" i="38"/>
  <c r="R819" i="38" s="1"/>
  <c r="O809" i="38"/>
  <c r="R809" i="38" s="1"/>
  <c r="O812" i="38"/>
  <c r="R812" i="38" s="1"/>
  <c r="O817" i="38"/>
  <c r="R817" i="38" s="1"/>
  <c r="O822" i="38"/>
  <c r="R822" i="38" s="1"/>
  <c r="O806" i="38"/>
  <c r="R806" i="38" s="1"/>
  <c r="O814" i="38"/>
  <c r="R814" i="38" s="1"/>
  <c r="O818" i="38"/>
  <c r="R818" i="38" s="1"/>
  <c r="O810" i="38"/>
  <c r="R810" i="38" s="1"/>
  <c r="O820" i="38"/>
  <c r="R820" i="38" s="1"/>
  <c r="O816" i="38"/>
  <c r="R816" i="38" s="1"/>
  <c r="E74" i="38"/>
  <c r="H74" i="38" s="1"/>
  <c r="O803" i="38"/>
  <c r="R803" i="38" s="1"/>
  <c r="E66" i="38"/>
  <c r="H66" i="38" s="1"/>
  <c r="O142" i="38"/>
  <c r="R153" i="38"/>
  <c r="S157" i="38"/>
  <c r="L24" i="39" s="1"/>
  <c r="T325" i="38"/>
  <c r="S325" i="38"/>
  <c r="J38" i="39" s="1"/>
  <c r="S580" i="38"/>
  <c r="N64" i="39" s="1"/>
  <c r="J635" i="38"/>
  <c r="I635" i="38"/>
  <c r="Q69" i="39" s="1"/>
  <c r="J822" i="38"/>
  <c r="O805" i="38"/>
  <c r="R805" i="38" s="1"/>
  <c r="O81" i="38"/>
  <c r="R81" i="38" s="1"/>
  <c r="O79" i="38"/>
  <c r="R79" i="38" s="1"/>
  <c r="O77" i="38"/>
  <c r="R77" i="38" s="1"/>
  <c r="O75" i="38"/>
  <c r="R75" i="38" s="1"/>
  <c r="O73" i="38"/>
  <c r="R73" i="38" s="1"/>
  <c r="O71" i="38"/>
  <c r="R71" i="38" s="1"/>
  <c r="O69" i="38"/>
  <c r="R69" i="38" s="1"/>
  <c r="O67" i="38"/>
  <c r="R67" i="38" s="1"/>
  <c r="O65" i="38"/>
  <c r="R65" i="38" s="1"/>
  <c r="S207" i="38"/>
  <c r="P24" i="39" s="1"/>
  <c r="T207" i="38"/>
  <c r="O63" i="38"/>
  <c r="R63" i="38" s="1"/>
  <c r="E77" i="38"/>
  <c r="H77" i="38" s="1"/>
  <c r="E80" i="38"/>
  <c r="H80" i="38" s="1"/>
  <c r="O82" i="38"/>
  <c r="R82" i="38" s="1"/>
  <c r="O117" i="38"/>
  <c r="R117" i="38" s="1"/>
  <c r="R154" i="38"/>
  <c r="H190" i="38"/>
  <c r="T549" i="38"/>
  <c r="S549" i="38"/>
  <c r="L58" i="39" s="1"/>
  <c r="O538" i="38"/>
  <c r="R538" i="38" s="1"/>
  <c r="O533" i="38"/>
  <c r="R533" i="38" s="1"/>
  <c r="O528" i="38"/>
  <c r="R528" i="38" s="1"/>
  <c r="O541" i="38"/>
  <c r="R541" i="38" s="1"/>
  <c r="O525" i="38"/>
  <c r="R525" i="38" s="1"/>
  <c r="O542" i="38"/>
  <c r="R542" i="38" s="1"/>
  <c r="O539" i="38"/>
  <c r="R539" i="38" s="1"/>
  <c r="O535" i="38"/>
  <c r="R535" i="38" s="1"/>
  <c r="O532" i="38"/>
  <c r="R532" i="38" s="1"/>
  <c r="O537" i="38"/>
  <c r="R537" i="38" s="1"/>
  <c r="O527" i="38"/>
  <c r="R527" i="38" s="1"/>
  <c r="E624" i="38"/>
  <c r="H624" i="38" s="1"/>
  <c r="E642" i="38"/>
  <c r="H642" i="38" s="1"/>
  <c r="E627" i="38"/>
  <c r="H627" i="38" s="1"/>
  <c r="E641" i="38"/>
  <c r="H641" i="38" s="1"/>
  <c r="E630" i="38"/>
  <c r="H630" i="38" s="1"/>
  <c r="E634" i="38"/>
  <c r="H634" i="38" s="1"/>
  <c r="E632" i="38"/>
  <c r="H632" i="38" s="1"/>
  <c r="T335" i="38"/>
  <c r="S335" i="38"/>
  <c r="J48" i="39" s="1"/>
  <c r="T355" i="38"/>
  <c r="S355" i="38"/>
  <c r="L43" i="39" s="1"/>
  <c r="E623" i="38"/>
  <c r="H623" i="38" s="1"/>
  <c r="R349" i="38"/>
  <c r="R358" i="38"/>
  <c r="O345" i="38"/>
  <c r="O358" i="38"/>
  <c r="R350" i="38"/>
  <c r="O350" i="38"/>
  <c r="R347" i="38"/>
  <c r="R344" i="38"/>
  <c r="R356" i="38"/>
  <c r="T608" i="38"/>
  <c r="S608" i="38"/>
  <c r="P67" i="39" s="1"/>
  <c r="J613" i="38"/>
  <c r="I613" i="38"/>
  <c r="O72" i="39" s="1"/>
  <c r="R93" i="38"/>
  <c r="R98" i="38"/>
  <c r="R346" i="38"/>
  <c r="R353" i="38"/>
  <c r="O360" i="38"/>
  <c r="O555" i="38"/>
  <c r="O550" i="38"/>
  <c r="O567" i="38"/>
  <c r="O556" i="38"/>
  <c r="R564" i="38"/>
  <c r="R561" i="38"/>
  <c r="R558" i="38"/>
  <c r="R555" i="38"/>
  <c r="R552" i="38"/>
  <c r="R550" i="38"/>
  <c r="R560" i="38"/>
  <c r="R553" i="38"/>
  <c r="O566" i="38"/>
  <c r="O559" i="38"/>
  <c r="R556" i="38"/>
  <c r="O560" i="38"/>
  <c r="R577" i="38"/>
  <c r="R584" i="38"/>
  <c r="R574" i="38"/>
  <c r="R586" i="38"/>
  <c r="R575" i="38"/>
  <c r="R588" i="38"/>
  <c r="S591" i="38"/>
  <c r="N75" i="39" s="1"/>
  <c r="I604" i="38"/>
  <c r="O63" i="39" s="1"/>
  <c r="O467" i="38"/>
  <c r="R467" i="38" s="1"/>
  <c r="O465" i="38"/>
  <c r="R465" i="38" s="1"/>
  <c r="O463" i="38"/>
  <c r="R463" i="38" s="1"/>
  <c r="O461" i="38"/>
  <c r="R461" i="38" s="1"/>
  <c r="O459" i="38"/>
  <c r="R459" i="38" s="1"/>
  <c r="O457" i="38"/>
  <c r="R457" i="38" s="1"/>
  <c r="O455" i="38"/>
  <c r="R455" i="38" s="1"/>
  <c r="O453" i="38"/>
  <c r="R453" i="38" s="1"/>
  <c r="O451" i="38"/>
  <c r="R451" i="38" s="1"/>
  <c r="O449" i="38"/>
  <c r="R449" i="38" s="1"/>
  <c r="O452" i="38"/>
  <c r="R452" i="38" s="1"/>
  <c r="E287" i="38"/>
  <c r="H287" i="38" s="1"/>
  <c r="E285" i="38"/>
  <c r="H285" i="38" s="1"/>
  <c r="E283" i="38"/>
  <c r="H283" i="38" s="1"/>
  <c r="E281" i="38"/>
  <c r="H281" i="38" s="1"/>
  <c r="E279" i="38"/>
  <c r="H279" i="38" s="1"/>
  <c r="E277" i="38"/>
  <c r="H277" i="38" s="1"/>
  <c r="E275" i="38"/>
  <c r="H275" i="38" s="1"/>
  <c r="E273" i="38"/>
  <c r="H273" i="38" s="1"/>
  <c r="E271" i="38"/>
  <c r="H271" i="38" s="1"/>
  <c r="E269" i="38"/>
  <c r="H269" i="38" s="1"/>
  <c r="T759" i="38"/>
  <c r="S759" i="38"/>
  <c r="L89" i="39" s="1"/>
  <c r="E845" i="38"/>
  <c r="H845" i="38" s="1"/>
  <c r="E840" i="38"/>
  <c r="H840" i="38" s="1"/>
  <c r="E835" i="38"/>
  <c r="H835" i="38" s="1"/>
  <c r="E830" i="38"/>
  <c r="H830" i="38" s="1"/>
  <c r="E837" i="38"/>
  <c r="H837" i="38" s="1"/>
  <c r="E847" i="38"/>
  <c r="H847" i="38" s="1"/>
  <c r="E839" i="38"/>
  <c r="H839" i="38" s="1"/>
  <c r="E832" i="38"/>
  <c r="H832" i="38" s="1"/>
  <c r="E846" i="38"/>
  <c r="H846" i="38" s="1"/>
  <c r="E838" i="38"/>
  <c r="H838" i="38" s="1"/>
  <c r="E828" i="38"/>
  <c r="H828" i="38" s="1"/>
  <c r="E834" i="38"/>
  <c r="H834" i="38" s="1"/>
  <c r="O199" i="38"/>
  <c r="R199" i="38" s="1"/>
  <c r="E589" i="38"/>
  <c r="H589" i="38" s="1"/>
  <c r="E590" i="38"/>
  <c r="H590" i="38" s="1"/>
  <c r="E587" i="38"/>
  <c r="H587" i="38" s="1"/>
  <c r="E584" i="38"/>
  <c r="H584" i="38" s="1"/>
  <c r="E581" i="38"/>
  <c r="H581" i="38" s="1"/>
  <c r="E588" i="38"/>
  <c r="H588" i="38" s="1"/>
  <c r="E578" i="38"/>
  <c r="H578" i="38" s="1"/>
  <c r="O613" i="38"/>
  <c r="R613" i="38" s="1"/>
  <c r="O616" i="38"/>
  <c r="R616" i="38" s="1"/>
  <c r="O598" i="38"/>
  <c r="R598" i="38" s="1"/>
  <c r="O615" i="38"/>
  <c r="R615" i="38" s="1"/>
  <c r="O612" i="38"/>
  <c r="R612" i="38" s="1"/>
  <c r="O609" i="38"/>
  <c r="R609" i="38" s="1"/>
  <c r="O606" i="38"/>
  <c r="R606" i="38" s="1"/>
  <c r="O603" i="38"/>
  <c r="R603" i="38" s="1"/>
  <c r="O600" i="38"/>
  <c r="R600" i="38" s="1"/>
  <c r="O605" i="38"/>
  <c r="R605" i="38" s="1"/>
  <c r="T763" i="38"/>
  <c r="E783" i="38"/>
  <c r="H783" i="38" s="1"/>
  <c r="E780" i="38"/>
  <c r="H780" i="38" s="1"/>
  <c r="E797" i="38"/>
  <c r="H797" i="38" s="1"/>
  <c r="E787" i="38"/>
  <c r="H787" i="38" s="1"/>
  <c r="E790" i="38"/>
  <c r="H790" i="38" s="1"/>
  <c r="E781" i="38"/>
  <c r="H781" i="38" s="1"/>
  <c r="E778" i="38"/>
  <c r="H778" i="38" s="1"/>
  <c r="R772" i="38"/>
  <c r="R767" i="38"/>
  <c r="R766" i="38"/>
  <c r="O769" i="38"/>
  <c r="S1021" i="34"/>
  <c r="P122" i="35" s="1"/>
  <c r="T1011" i="34"/>
  <c r="S1001" i="34"/>
  <c r="N127" i="35" s="1"/>
  <c r="T993" i="34"/>
  <c r="S986" i="34"/>
  <c r="N112" i="35" s="1"/>
  <c r="T995" i="34"/>
  <c r="I988" i="34"/>
  <c r="M114" i="35" s="1"/>
  <c r="J992" i="34"/>
  <c r="J984" i="34"/>
  <c r="S964" i="34"/>
  <c r="L115" i="35" s="1"/>
  <c r="S960" i="34"/>
  <c r="L111" i="35" s="1"/>
  <c r="S937" i="34"/>
  <c r="J113" i="35" s="1"/>
  <c r="S806" i="34"/>
  <c r="P86" i="35" s="1"/>
  <c r="T806" i="34"/>
  <c r="I790" i="34"/>
  <c r="M95" i="35" s="1"/>
  <c r="I793" i="34"/>
  <c r="M98" i="35" s="1"/>
  <c r="J786" i="34"/>
  <c r="T770" i="34"/>
  <c r="T599" i="34"/>
  <c r="T601" i="34"/>
  <c r="J578" i="34"/>
  <c r="J585" i="34"/>
  <c r="S539" i="34"/>
  <c r="J73" i="35" s="1"/>
  <c r="T479" i="34"/>
  <c r="T404" i="34"/>
  <c r="T400" i="34"/>
  <c r="T383" i="34"/>
  <c r="T374" i="34"/>
  <c r="T371" i="34"/>
  <c r="S384" i="34"/>
  <c r="T357" i="34"/>
  <c r="T362" i="34"/>
  <c r="I1038" i="34"/>
  <c r="Q114" i="35" s="1"/>
  <c r="J1038" i="34"/>
  <c r="J838" i="34"/>
  <c r="T899" i="34"/>
  <c r="S899" i="34"/>
  <c r="F125" i="35" s="1"/>
  <c r="J983" i="34"/>
  <c r="I983" i="34"/>
  <c r="M109" i="35" s="1"/>
  <c r="J1033" i="34"/>
  <c r="I1033" i="34"/>
  <c r="Q109" i="35" s="1"/>
  <c r="S883" i="34"/>
  <c r="F109" i="35" s="1"/>
  <c r="T883" i="34"/>
  <c r="T945" i="34"/>
  <c r="S945" i="34"/>
  <c r="J121" i="35" s="1"/>
  <c r="T893" i="34"/>
  <c r="S893" i="34"/>
  <c r="F119" i="35" s="1"/>
  <c r="J990" i="34"/>
  <c r="I990" i="34"/>
  <c r="M116" i="35" s="1"/>
  <c r="T901" i="34"/>
  <c r="S901" i="34"/>
  <c r="F127" i="35" s="1"/>
  <c r="T885" i="34"/>
  <c r="S885" i="34"/>
  <c r="F111" i="35" s="1"/>
  <c r="T948" i="34"/>
  <c r="S948" i="34"/>
  <c r="J124" i="35" s="1"/>
  <c r="S1018" i="34"/>
  <c r="P119" i="35" s="1"/>
  <c r="J1039" i="34"/>
  <c r="I1039" i="34"/>
  <c r="Q115" i="35" s="1"/>
  <c r="T886" i="34"/>
  <c r="S886" i="34"/>
  <c r="F112" i="35" s="1"/>
  <c r="I1000" i="34"/>
  <c r="M126" i="35" s="1"/>
  <c r="T952" i="34"/>
  <c r="S952" i="34"/>
  <c r="J128" i="35" s="1"/>
  <c r="J1046" i="34"/>
  <c r="I1046" i="34"/>
  <c r="Q122" i="35" s="1"/>
  <c r="T1020" i="34"/>
  <c r="S1020" i="34"/>
  <c r="P121" i="35" s="1"/>
  <c r="J1049" i="34"/>
  <c r="I1049" i="34"/>
  <c r="Q125" i="35" s="1"/>
  <c r="T950" i="34"/>
  <c r="S950" i="34"/>
  <c r="J126" i="35" s="1"/>
  <c r="J1001" i="34"/>
  <c r="I1001" i="34"/>
  <c r="M127" i="35" s="1"/>
  <c r="T890" i="34"/>
  <c r="S890" i="34"/>
  <c r="F116" i="35" s="1"/>
  <c r="T898" i="34"/>
  <c r="S898" i="34"/>
  <c r="F124" i="35" s="1"/>
  <c r="T1014" i="34"/>
  <c r="S1014" i="34"/>
  <c r="P115" i="35" s="1"/>
  <c r="T1008" i="34"/>
  <c r="S1008" i="34"/>
  <c r="P109" i="35" s="1"/>
  <c r="T891" i="34"/>
  <c r="S891" i="34"/>
  <c r="F117" i="35" s="1"/>
  <c r="T888" i="34"/>
  <c r="S888" i="34"/>
  <c r="F114" i="35" s="1"/>
  <c r="I996" i="34"/>
  <c r="M122" i="35" s="1"/>
  <c r="I1040" i="34"/>
  <c r="Q116" i="35" s="1"/>
  <c r="J986" i="34"/>
  <c r="I986" i="34"/>
  <c r="M112" i="35" s="1"/>
  <c r="I1012" i="34"/>
  <c r="O113" i="35" s="1"/>
  <c r="I1041" i="34"/>
  <c r="Q117" i="35" s="1"/>
  <c r="S938" i="34"/>
  <c r="J114" i="35" s="1"/>
  <c r="T900" i="34"/>
  <c r="S900" i="34"/>
  <c r="F126" i="35" s="1"/>
  <c r="T1023" i="34"/>
  <c r="S1023" i="34"/>
  <c r="P124" i="35" s="1"/>
  <c r="I1043" i="34"/>
  <c r="Q119" i="35" s="1"/>
  <c r="J1043" i="34"/>
  <c r="T889" i="34"/>
  <c r="S889" i="34"/>
  <c r="F115" i="35" s="1"/>
  <c r="T896" i="34"/>
  <c r="S896" i="34"/>
  <c r="F122" i="35" s="1"/>
  <c r="T969" i="34"/>
  <c r="S969" i="34"/>
  <c r="L120" i="35" s="1"/>
  <c r="J987" i="34"/>
  <c r="I987" i="34"/>
  <c r="M113" i="35" s="1"/>
  <c r="J1044" i="34"/>
  <c r="I1044" i="34"/>
  <c r="Q120" i="35" s="1"/>
  <c r="T962" i="34"/>
  <c r="S962" i="34"/>
  <c r="L113" i="35" s="1"/>
  <c r="I1024" i="34"/>
  <c r="O125" i="35" s="1"/>
  <c r="T940" i="34"/>
  <c r="S940" i="34"/>
  <c r="J116" i="35" s="1"/>
  <c r="J993" i="34"/>
  <c r="I993" i="34"/>
  <c r="M119" i="35" s="1"/>
  <c r="I1045" i="34"/>
  <c r="Q121" i="35" s="1"/>
  <c r="T970" i="34"/>
  <c r="S970" i="34"/>
  <c r="L121" i="35" s="1"/>
  <c r="J1034" i="34"/>
  <c r="T1017" i="34"/>
  <c r="S1017" i="34"/>
  <c r="P118" i="35" s="1"/>
  <c r="T894" i="34"/>
  <c r="S894" i="34"/>
  <c r="F120" i="35" s="1"/>
  <c r="T965" i="34"/>
  <c r="S965" i="34"/>
  <c r="L116" i="35" s="1"/>
  <c r="J991" i="34"/>
  <c r="I991" i="34"/>
  <c r="M117" i="35" s="1"/>
  <c r="T897" i="34"/>
  <c r="S897" i="34"/>
  <c r="F123" i="35" s="1"/>
  <c r="T946" i="34"/>
  <c r="S946" i="34"/>
  <c r="J122" i="35" s="1"/>
  <c r="I994" i="34"/>
  <c r="M120" i="35" s="1"/>
  <c r="J994" i="34"/>
  <c r="I1035" i="34"/>
  <c r="Q111" i="35" s="1"/>
  <c r="T935" i="34"/>
  <c r="T1015" i="34"/>
  <c r="S1015" i="34"/>
  <c r="P116" i="35" s="1"/>
  <c r="J1010" i="34"/>
  <c r="T902" i="34"/>
  <c r="S902" i="34"/>
  <c r="F128" i="35" s="1"/>
  <c r="S942" i="34"/>
  <c r="J118" i="35" s="1"/>
  <c r="S984" i="34"/>
  <c r="N110" i="35" s="1"/>
  <c r="S1025" i="34"/>
  <c r="P126" i="35" s="1"/>
  <c r="T947" i="34"/>
  <c r="S947" i="34"/>
  <c r="J123" i="35" s="1"/>
  <c r="J1036" i="34"/>
  <c r="I1036" i="34"/>
  <c r="Q112" i="35" s="1"/>
  <c r="T941" i="34"/>
  <c r="S941" i="34"/>
  <c r="J117" i="35" s="1"/>
  <c r="S988" i="34"/>
  <c r="N114" i="35" s="1"/>
  <c r="J1048" i="34"/>
  <c r="I1048" i="34"/>
  <c r="Q124" i="35" s="1"/>
  <c r="J989" i="34"/>
  <c r="I989" i="34"/>
  <c r="M115" i="35" s="1"/>
  <c r="I1016" i="34"/>
  <c r="O117" i="35" s="1"/>
  <c r="J1016" i="34"/>
  <c r="T1027" i="34"/>
  <c r="S1027" i="34"/>
  <c r="P128" i="35" s="1"/>
  <c r="S1024" i="34"/>
  <c r="P125" i="35" s="1"/>
  <c r="T1024" i="34"/>
  <c r="T884" i="34"/>
  <c r="S884" i="34"/>
  <c r="F110" i="35" s="1"/>
  <c r="T943" i="34"/>
  <c r="S943" i="34"/>
  <c r="J119" i="35" s="1"/>
  <c r="T974" i="34"/>
  <c r="I1002" i="34"/>
  <c r="M128" i="35" s="1"/>
  <c r="J1002" i="34"/>
  <c r="R976" i="34"/>
  <c r="R971" i="34"/>
  <c r="R966" i="34"/>
  <c r="R961" i="34"/>
  <c r="O976" i="34"/>
  <c r="O971" i="34"/>
  <c r="O966" i="34"/>
  <c r="O961" i="34"/>
  <c r="R973" i="34"/>
  <c r="R968" i="34"/>
  <c r="R963" i="34"/>
  <c r="O973" i="34"/>
  <c r="O977" i="34"/>
  <c r="S985" i="34"/>
  <c r="N111" i="35" s="1"/>
  <c r="S989" i="34"/>
  <c r="N115" i="35" s="1"/>
  <c r="S1009" i="34"/>
  <c r="P110" i="35" s="1"/>
  <c r="R977" i="34"/>
  <c r="T1000" i="34"/>
  <c r="S1000" i="34"/>
  <c r="N126" i="35" s="1"/>
  <c r="S1002" i="34"/>
  <c r="N128" i="35" s="1"/>
  <c r="I1015" i="34"/>
  <c r="O116" i="35" s="1"/>
  <c r="T1022" i="34"/>
  <c r="J1026" i="34"/>
  <c r="I1050" i="34"/>
  <c r="Q126" i="35" s="1"/>
  <c r="O963" i="34"/>
  <c r="O967" i="34"/>
  <c r="S998" i="34"/>
  <c r="N124" i="35" s="1"/>
  <c r="T1010" i="34"/>
  <c r="S1010" i="34"/>
  <c r="P111" i="35" s="1"/>
  <c r="R959" i="34"/>
  <c r="T990" i="34"/>
  <c r="S990" i="34"/>
  <c r="N116" i="35" s="1"/>
  <c r="T951" i="34"/>
  <c r="S951" i="34"/>
  <c r="J127" i="35" s="1"/>
  <c r="R967" i="34"/>
  <c r="O975" i="34"/>
  <c r="J1008" i="34"/>
  <c r="I1008" i="34"/>
  <c r="O109" i="35" s="1"/>
  <c r="T1026" i="34"/>
  <c r="T892" i="34"/>
  <c r="S892" i="34"/>
  <c r="F118" i="35" s="1"/>
  <c r="T936" i="34"/>
  <c r="S936" i="34"/>
  <c r="J112" i="35" s="1"/>
  <c r="O960" i="34"/>
  <c r="O964" i="34"/>
  <c r="S987" i="34"/>
  <c r="N113" i="35" s="1"/>
  <c r="T991" i="34"/>
  <c r="S991" i="34"/>
  <c r="N117" i="35" s="1"/>
  <c r="I1051" i="34"/>
  <c r="Q127" i="35" s="1"/>
  <c r="O933" i="34"/>
  <c r="R933" i="34" s="1"/>
  <c r="R996" i="34"/>
  <c r="O1012" i="34"/>
  <c r="R1012" i="34" s="1"/>
  <c r="S994" i="34"/>
  <c r="N120" i="35" s="1"/>
  <c r="R997" i="34"/>
  <c r="O1013" i="34"/>
  <c r="R1013" i="34" s="1"/>
  <c r="I1019" i="34"/>
  <c r="O120" i="35" s="1"/>
  <c r="E1037" i="34"/>
  <c r="H1037" i="34" s="1"/>
  <c r="E1042" i="34"/>
  <c r="H1042" i="34" s="1"/>
  <c r="E1047" i="34"/>
  <c r="H1047" i="34" s="1"/>
  <c r="E1052" i="34"/>
  <c r="H1052" i="34" s="1"/>
  <c r="O1016" i="34"/>
  <c r="R1016" i="34" s="1"/>
  <c r="O934" i="34"/>
  <c r="R934" i="34" s="1"/>
  <c r="O939" i="34"/>
  <c r="R939" i="34" s="1"/>
  <c r="O944" i="34"/>
  <c r="R944" i="34" s="1"/>
  <c r="T818" i="34"/>
  <c r="S818" i="34"/>
  <c r="P98" i="35" s="1"/>
  <c r="S684" i="34"/>
  <c r="F89" i="35" s="1"/>
  <c r="T803" i="34"/>
  <c r="S803" i="34"/>
  <c r="P83" i="35" s="1"/>
  <c r="S747" i="34"/>
  <c r="J102" i="35" s="1"/>
  <c r="T747" i="34"/>
  <c r="S691" i="34"/>
  <c r="F96" i="35" s="1"/>
  <c r="J828" i="34"/>
  <c r="I828" i="34"/>
  <c r="Q83" i="35" s="1"/>
  <c r="J782" i="34"/>
  <c r="I782" i="34"/>
  <c r="M87" i="35" s="1"/>
  <c r="T680" i="34"/>
  <c r="S680" i="34"/>
  <c r="F85" i="35" s="1"/>
  <c r="S687" i="34"/>
  <c r="F92" i="35" s="1"/>
  <c r="S764" i="34"/>
  <c r="L94" i="35" s="1"/>
  <c r="S694" i="34"/>
  <c r="F99" i="35" s="1"/>
  <c r="S813" i="34"/>
  <c r="P93" i="35" s="1"/>
  <c r="S793" i="34"/>
  <c r="N98" i="35" s="1"/>
  <c r="T793" i="34"/>
  <c r="T681" i="34"/>
  <c r="S681" i="34"/>
  <c r="F86" i="35" s="1"/>
  <c r="J785" i="34"/>
  <c r="I785" i="34"/>
  <c r="M90" i="35" s="1"/>
  <c r="J836" i="34"/>
  <c r="I836" i="34"/>
  <c r="Q91" i="35" s="1"/>
  <c r="T688" i="34"/>
  <c r="S688" i="34"/>
  <c r="F93" i="35" s="1"/>
  <c r="J795" i="34"/>
  <c r="I795" i="34"/>
  <c r="M100" i="35" s="1"/>
  <c r="S696" i="34"/>
  <c r="F101" i="35" s="1"/>
  <c r="O744" i="34"/>
  <c r="R744" i="34" s="1"/>
  <c r="O739" i="34"/>
  <c r="R739" i="34" s="1"/>
  <c r="O734" i="34"/>
  <c r="R734" i="34" s="1"/>
  <c r="O729" i="34"/>
  <c r="R729" i="34" s="1"/>
  <c r="O743" i="34"/>
  <c r="R743" i="34" s="1"/>
  <c r="O738" i="34"/>
  <c r="R738" i="34" s="1"/>
  <c r="O733" i="34"/>
  <c r="R733" i="34" s="1"/>
  <c r="O728" i="34"/>
  <c r="R728" i="34" s="1"/>
  <c r="O746" i="34"/>
  <c r="R746" i="34" s="1"/>
  <c r="O732" i="34"/>
  <c r="R732" i="34" s="1"/>
  <c r="O730" i="34"/>
  <c r="R730" i="34" s="1"/>
  <c r="O740" i="34"/>
  <c r="R740" i="34" s="1"/>
  <c r="O742" i="34"/>
  <c r="R742" i="34" s="1"/>
  <c r="O737" i="34"/>
  <c r="R737" i="34" s="1"/>
  <c r="O745" i="34"/>
  <c r="R745" i="34" s="1"/>
  <c r="O736" i="34"/>
  <c r="R736" i="34" s="1"/>
  <c r="O731" i="34"/>
  <c r="R731" i="34" s="1"/>
  <c r="O741" i="34"/>
  <c r="R741" i="34" s="1"/>
  <c r="O735" i="34"/>
  <c r="R735" i="34" s="1"/>
  <c r="T808" i="34"/>
  <c r="S808" i="34"/>
  <c r="P88" i="35" s="1"/>
  <c r="T809" i="34"/>
  <c r="S809" i="34"/>
  <c r="P89" i="35" s="1"/>
  <c r="T812" i="34"/>
  <c r="S812" i="34"/>
  <c r="P92" i="35" s="1"/>
  <c r="J839" i="34"/>
  <c r="I839" i="34"/>
  <c r="Q94" i="35" s="1"/>
  <c r="J791" i="34"/>
  <c r="I791" i="34"/>
  <c r="M96" i="35" s="1"/>
  <c r="T679" i="34"/>
  <c r="S679" i="34"/>
  <c r="F84" i="35" s="1"/>
  <c r="T786" i="34"/>
  <c r="S786" i="34"/>
  <c r="N91" i="35" s="1"/>
  <c r="T697" i="34"/>
  <c r="S697" i="34"/>
  <c r="F102" i="35" s="1"/>
  <c r="I787" i="34"/>
  <c r="M92" i="35" s="1"/>
  <c r="J787" i="34"/>
  <c r="T817" i="34"/>
  <c r="S817" i="34"/>
  <c r="P97" i="35" s="1"/>
  <c r="I809" i="34"/>
  <c r="O89" i="35" s="1"/>
  <c r="J841" i="34"/>
  <c r="I841" i="34"/>
  <c r="Q96" i="35" s="1"/>
  <c r="J789" i="34"/>
  <c r="I789" i="34"/>
  <c r="M94" i="35" s="1"/>
  <c r="T785" i="34"/>
  <c r="S785" i="34"/>
  <c r="N90" i="35" s="1"/>
  <c r="J843" i="34"/>
  <c r="I843" i="34"/>
  <c r="Q98" i="35" s="1"/>
  <c r="J779" i="34"/>
  <c r="I779" i="34"/>
  <c r="M84" i="35" s="1"/>
  <c r="S804" i="34"/>
  <c r="P84" i="35" s="1"/>
  <c r="T804" i="34"/>
  <c r="T678" i="34"/>
  <c r="S678" i="34"/>
  <c r="F83" i="35" s="1"/>
  <c r="I781" i="34"/>
  <c r="M86" i="35" s="1"/>
  <c r="J781" i="34"/>
  <c r="S805" i="34"/>
  <c r="P85" i="35" s="1"/>
  <c r="T805" i="34"/>
  <c r="S757" i="34"/>
  <c r="L87" i="35" s="1"/>
  <c r="T757" i="34"/>
  <c r="I794" i="34"/>
  <c r="M99" i="35" s="1"/>
  <c r="J794" i="34"/>
  <c r="J830" i="34"/>
  <c r="S759" i="34"/>
  <c r="L89" i="35" s="1"/>
  <c r="S783" i="34"/>
  <c r="N88" i="35" s="1"/>
  <c r="S789" i="34"/>
  <c r="N94" i="35" s="1"/>
  <c r="T689" i="34"/>
  <c r="S689" i="34"/>
  <c r="F94" i="35" s="1"/>
  <c r="J778" i="34"/>
  <c r="I778" i="34"/>
  <c r="M83" i="35" s="1"/>
  <c r="S820" i="34"/>
  <c r="P100" i="35" s="1"/>
  <c r="J832" i="34"/>
  <c r="I832" i="34"/>
  <c r="Q87" i="35" s="1"/>
  <c r="J805" i="34"/>
  <c r="I831" i="34"/>
  <c r="Q86" i="35" s="1"/>
  <c r="T686" i="34"/>
  <c r="S686" i="34"/>
  <c r="F91" i="35" s="1"/>
  <c r="J796" i="34"/>
  <c r="T816" i="34"/>
  <c r="S755" i="34"/>
  <c r="L85" i="35" s="1"/>
  <c r="R796" i="34"/>
  <c r="I817" i="34"/>
  <c r="O97" i="35" s="1"/>
  <c r="J817" i="34"/>
  <c r="I834" i="34"/>
  <c r="Q89" i="35" s="1"/>
  <c r="R779" i="34"/>
  <c r="J829" i="34"/>
  <c r="I829" i="34"/>
  <c r="Q84" i="35" s="1"/>
  <c r="J842" i="34"/>
  <c r="I842" i="34"/>
  <c r="Q97" i="35" s="1"/>
  <c r="J803" i="34"/>
  <c r="J807" i="34"/>
  <c r="I807" i="34"/>
  <c r="O87" i="35" s="1"/>
  <c r="T683" i="34"/>
  <c r="S683" i="34"/>
  <c r="F88" i="35" s="1"/>
  <c r="S769" i="34"/>
  <c r="L99" i="35" s="1"/>
  <c r="I780" i="34"/>
  <c r="M85" i="35" s="1"/>
  <c r="J780" i="34"/>
  <c r="J792" i="34"/>
  <c r="I792" i="34"/>
  <c r="M97" i="35" s="1"/>
  <c r="T822" i="34"/>
  <c r="S822" i="34"/>
  <c r="P102" i="35" s="1"/>
  <c r="T695" i="34"/>
  <c r="S695" i="34"/>
  <c r="F100" i="35" s="1"/>
  <c r="R781" i="34"/>
  <c r="R795" i="34"/>
  <c r="R794" i="34"/>
  <c r="R788" i="34"/>
  <c r="R791" i="34"/>
  <c r="R784" i="34"/>
  <c r="R780" i="34"/>
  <c r="R790" i="34"/>
  <c r="R797" i="34"/>
  <c r="R792" i="34"/>
  <c r="R787" i="34"/>
  <c r="R782" i="34"/>
  <c r="I833" i="34"/>
  <c r="Q88" i="35" s="1"/>
  <c r="J833" i="34"/>
  <c r="J835" i="34"/>
  <c r="S762" i="34"/>
  <c r="L92" i="35" s="1"/>
  <c r="T762" i="34"/>
  <c r="R771" i="34"/>
  <c r="R766" i="34"/>
  <c r="R761" i="34"/>
  <c r="R756" i="34"/>
  <c r="O771" i="34"/>
  <c r="O766" i="34"/>
  <c r="O761" i="34"/>
  <c r="O756" i="34"/>
  <c r="O770" i="34"/>
  <c r="O765" i="34"/>
  <c r="O760" i="34"/>
  <c r="O755" i="34"/>
  <c r="R772" i="34"/>
  <c r="O758" i="34"/>
  <c r="O772" i="34"/>
  <c r="R765" i="34"/>
  <c r="R754" i="34"/>
  <c r="R768" i="34"/>
  <c r="R767" i="34"/>
  <c r="O767" i="34"/>
  <c r="R760" i="34"/>
  <c r="J844" i="34"/>
  <c r="R758" i="34"/>
  <c r="J797" i="34"/>
  <c r="I797" i="34"/>
  <c r="M102" i="35" s="1"/>
  <c r="S815" i="34"/>
  <c r="P95" i="35" s="1"/>
  <c r="S819" i="34"/>
  <c r="P99" i="35" s="1"/>
  <c r="I811" i="34"/>
  <c r="O91" i="35" s="1"/>
  <c r="J837" i="34"/>
  <c r="I837" i="34"/>
  <c r="Q92" i="35" s="1"/>
  <c r="J845" i="34"/>
  <c r="O763" i="34"/>
  <c r="I846" i="34"/>
  <c r="Q101" i="35" s="1"/>
  <c r="J846" i="34"/>
  <c r="R763" i="34"/>
  <c r="O768" i="34"/>
  <c r="J788" i="34"/>
  <c r="J810" i="34"/>
  <c r="I810" i="34"/>
  <c r="O90" i="35" s="1"/>
  <c r="T821" i="34"/>
  <c r="S821" i="34"/>
  <c r="P101" i="35" s="1"/>
  <c r="J784" i="34"/>
  <c r="I784" i="34"/>
  <c r="M89" i="35" s="1"/>
  <c r="T811" i="34"/>
  <c r="J840" i="34"/>
  <c r="J847" i="34"/>
  <c r="I847" i="34"/>
  <c r="Q102" i="35" s="1"/>
  <c r="O807" i="34"/>
  <c r="R807" i="34" s="1"/>
  <c r="O810" i="34"/>
  <c r="R810" i="34" s="1"/>
  <c r="O814" i="34"/>
  <c r="R814" i="34" s="1"/>
  <c r="I820" i="34"/>
  <c r="O100" i="35" s="1"/>
  <c r="J623" i="34"/>
  <c r="J586" i="34"/>
  <c r="I586" i="34"/>
  <c r="M70" i="35" s="1"/>
  <c r="S477" i="34"/>
  <c r="F61" i="35" s="1"/>
  <c r="T477" i="34"/>
  <c r="J629" i="34"/>
  <c r="I629" i="34"/>
  <c r="Q63" i="35" s="1"/>
  <c r="T485" i="34"/>
  <c r="S485" i="34"/>
  <c r="F69" i="35" s="1"/>
  <c r="T478" i="34"/>
  <c r="S478" i="34"/>
  <c r="F62" i="35" s="1"/>
  <c r="T535" i="34"/>
  <c r="S535" i="34"/>
  <c r="J69" i="35" s="1"/>
  <c r="I633" i="34"/>
  <c r="Q67" i="35" s="1"/>
  <c r="J633" i="34"/>
  <c r="T537" i="34"/>
  <c r="S537" i="34"/>
  <c r="J71" i="35" s="1"/>
  <c r="T487" i="34"/>
  <c r="S487" i="34"/>
  <c r="F71" i="35" s="1"/>
  <c r="T538" i="34"/>
  <c r="S538" i="34"/>
  <c r="J72" i="35" s="1"/>
  <c r="J636" i="34"/>
  <c r="I636" i="34"/>
  <c r="Q70" i="35" s="1"/>
  <c r="T488" i="34"/>
  <c r="S488" i="34"/>
  <c r="F72" i="35" s="1"/>
  <c r="T480" i="34"/>
  <c r="S480" i="34"/>
  <c r="F64" i="35" s="1"/>
  <c r="J589" i="34"/>
  <c r="I589" i="34"/>
  <c r="M73" i="35" s="1"/>
  <c r="J639" i="34"/>
  <c r="I639" i="34"/>
  <c r="Q73" i="35" s="1"/>
  <c r="T474" i="34"/>
  <c r="S474" i="34"/>
  <c r="F58" i="35" s="1"/>
  <c r="S614" i="34"/>
  <c r="P73" i="35" s="1"/>
  <c r="T614" i="34"/>
  <c r="T473" i="34"/>
  <c r="S473" i="34"/>
  <c r="F57" i="35" s="1"/>
  <c r="T489" i="34"/>
  <c r="S489" i="34"/>
  <c r="F73" i="35" s="1"/>
  <c r="T610" i="34"/>
  <c r="S610" i="34"/>
  <c r="P69" i="35" s="1"/>
  <c r="T608" i="34"/>
  <c r="S608" i="34"/>
  <c r="P67" i="35" s="1"/>
  <c r="T481" i="34"/>
  <c r="S542" i="34"/>
  <c r="J76" i="35" s="1"/>
  <c r="T542" i="34"/>
  <c r="J577" i="34"/>
  <c r="I577" i="34"/>
  <c r="M61" i="35" s="1"/>
  <c r="I590" i="34"/>
  <c r="M74" i="35" s="1"/>
  <c r="J590" i="34"/>
  <c r="T604" i="34"/>
  <c r="S604" i="34"/>
  <c r="P63" i="35" s="1"/>
  <c r="J584" i="34"/>
  <c r="I584" i="34"/>
  <c r="M68" i="35" s="1"/>
  <c r="I635" i="34"/>
  <c r="Q69" i="35" s="1"/>
  <c r="I591" i="34"/>
  <c r="M75" i="35" s="1"/>
  <c r="R562" i="34"/>
  <c r="S591" i="34"/>
  <c r="N75" i="35" s="1"/>
  <c r="S615" i="34"/>
  <c r="P74" i="35" s="1"/>
  <c r="S582" i="34"/>
  <c r="N66" i="35" s="1"/>
  <c r="I592" i="34"/>
  <c r="M76" i="35" s="1"/>
  <c r="J592" i="34"/>
  <c r="S611" i="34"/>
  <c r="P70" i="35" s="1"/>
  <c r="J616" i="34"/>
  <c r="I616" i="34"/>
  <c r="O75" i="35" s="1"/>
  <c r="I580" i="34"/>
  <c r="M64" i="35" s="1"/>
  <c r="J624" i="34"/>
  <c r="S585" i="34"/>
  <c r="N69" i="35" s="1"/>
  <c r="I600" i="34"/>
  <c r="O59" i="35" s="1"/>
  <c r="T528" i="34"/>
  <c r="S528" i="34"/>
  <c r="J62" i="35" s="1"/>
  <c r="O562" i="34"/>
  <c r="T530" i="34"/>
  <c r="S530" i="34"/>
  <c r="J64" i="35" s="1"/>
  <c r="J642" i="34"/>
  <c r="I642" i="34"/>
  <c r="Q76" i="35" s="1"/>
  <c r="T613" i="34"/>
  <c r="S613" i="34"/>
  <c r="P72" i="35" s="1"/>
  <c r="T476" i="34"/>
  <c r="S476" i="34"/>
  <c r="F60" i="35" s="1"/>
  <c r="I575" i="34"/>
  <c r="M59" i="35" s="1"/>
  <c r="S559" i="34"/>
  <c r="L68" i="35" s="1"/>
  <c r="I634" i="34"/>
  <c r="Q68" i="35" s="1"/>
  <c r="R560" i="34"/>
  <c r="T484" i="34"/>
  <c r="S484" i="34"/>
  <c r="F68" i="35" s="1"/>
  <c r="T491" i="34"/>
  <c r="S589" i="34"/>
  <c r="N73" i="35" s="1"/>
  <c r="I628" i="34"/>
  <c r="Q62" i="35" s="1"/>
  <c r="T482" i="34"/>
  <c r="S482" i="34"/>
  <c r="F66" i="35" s="1"/>
  <c r="J583" i="34"/>
  <c r="I583" i="34"/>
  <c r="M67" i="35" s="1"/>
  <c r="J598" i="34"/>
  <c r="I598" i="34"/>
  <c r="O57" i="35" s="1"/>
  <c r="J579" i="34"/>
  <c r="I579" i="34"/>
  <c r="M63" i="35" s="1"/>
  <c r="J614" i="34"/>
  <c r="R566" i="34"/>
  <c r="R561" i="34"/>
  <c r="R556" i="34"/>
  <c r="R551" i="34"/>
  <c r="O566" i="34"/>
  <c r="O561" i="34"/>
  <c r="O556" i="34"/>
  <c r="O551" i="34"/>
  <c r="R553" i="34"/>
  <c r="R563" i="34"/>
  <c r="R558" i="34"/>
  <c r="O554" i="34"/>
  <c r="O550" i="34"/>
  <c r="O565" i="34"/>
  <c r="R557" i="34"/>
  <c r="O557" i="34"/>
  <c r="R565" i="34"/>
  <c r="O553" i="34"/>
  <c r="O564" i="34"/>
  <c r="O560" i="34"/>
  <c r="R552" i="34"/>
  <c r="O552" i="34"/>
  <c r="R567" i="34"/>
  <c r="S575" i="34"/>
  <c r="N59" i="35" s="1"/>
  <c r="R549" i="34"/>
  <c r="I625" i="34"/>
  <c r="Q59" i="35" s="1"/>
  <c r="R555" i="34"/>
  <c r="T492" i="34"/>
  <c r="S492" i="34"/>
  <c r="F76" i="35" s="1"/>
  <c r="O567" i="34"/>
  <c r="J638" i="34"/>
  <c r="I638" i="34"/>
  <c r="Q72" i="35" s="1"/>
  <c r="T540" i="34"/>
  <c r="O563" i="34"/>
  <c r="J574" i="34"/>
  <c r="T607" i="34"/>
  <c r="S607" i="34"/>
  <c r="P66" i="35" s="1"/>
  <c r="T612" i="34"/>
  <c r="S612" i="34"/>
  <c r="P71" i="35" s="1"/>
  <c r="J617" i="34"/>
  <c r="J630" i="34"/>
  <c r="I630" i="34"/>
  <c r="Q64" i="35" s="1"/>
  <c r="J588" i="34"/>
  <c r="I588" i="34"/>
  <c r="M72" i="35" s="1"/>
  <c r="I631" i="34"/>
  <c r="Q65" i="35" s="1"/>
  <c r="S579" i="34"/>
  <c r="N63" i="35" s="1"/>
  <c r="T483" i="34"/>
  <c r="S554" i="34"/>
  <c r="L63" i="35" s="1"/>
  <c r="I599" i="34"/>
  <c r="O58" i="35" s="1"/>
  <c r="T580" i="34"/>
  <c r="S580" i="34"/>
  <c r="N64" i="35" s="1"/>
  <c r="O549" i="34"/>
  <c r="J626" i="34"/>
  <c r="I626" i="34"/>
  <c r="Q60" i="35" s="1"/>
  <c r="R550" i="34"/>
  <c r="T605" i="34"/>
  <c r="J606" i="34"/>
  <c r="I606" i="34"/>
  <c r="O65" i="35" s="1"/>
  <c r="T486" i="34"/>
  <c r="S486" i="34"/>
  <c r="F70" i="35" s="1"/>
  <c r="T525" i="34"/>
  <c r="S525" i="34"/>
  <c r="J59" i="35" s="1"/>
  <c r="O558" i="34"/>
  <c r="R564" i="34"/>
  <c r="S578" i="34"/>
  <c r="N62" i="35" s="1"/>
  <c r="I602" i="34"/>
  <c r="O61" i="35" s="1"/>
  <c r="T617" i="34"/>
  <c r="S617" i="34"/>
  <c r="P76" i="35" s="1"/>
  <c r="J641" i="34"/>
  <c r="I641" i="34"/>
  <c r="Q75" i="35" s="1"/>
  <c r="J576" i="34"/>
  <c r="I576" i="34"/>
  <c r="M60" i="35" s="1"/>
  <c r="I603" i="34"/>
  <c r="O62" i="35" s="1"/>
  <c r="T536" i="34"/>
  <c r="S536" i="34"/>
  <c r="J70" i="35" s="1"/>
  <c r="T541" i="34"/>
  <c r="S592" i="34"/>
  <c r="N76" i="35" s="1"/>
  <c r="J605" i="34"/>
  <c r="I605" i="34"/>
  <c r="O64" i="35" s="1"/>
  <c r="J640" i="34"/>
  <c r="T600" i="34"/>
  <c r="S600" i="34"/>
  <c r="P59" i="35" s="1"/>
  <c r="S581" i="34"/>
  <c r="N65" i="35" s="1"/>
  <c r="T581" i="34"/>
  <c r="T616" i="34"/>
  <c r="O602" i="34"/>
  <c r="R602" i="34" s="1"/>
  <c r="S584" i="34"/>
  <c r="N68" i="35" s="1"/>
  <c r="R587" i="34"/>
  <c r="O603" i="34"/>
  <c r="R603" i="34" s="1"/>
  <c r="E627" i="34"/>
  <c r="H627" i="34" s="1"/>
  <c r="E632" i="34"/>
  <c r="H632" i="34" s="1"/>
  <c r="E637" i="34"/>
  <c r="H637" i="34" s="1"/>
  <c r="M573" i="34"/>
  <c r="R573" i="34" s="1"/>
  <c r="O606" i="34"/>
  <c r="R606" i="34" s="1"/>
  <c r="O524" i="34"/>
  <c r="R524" i="34" s="1"/>
  <c r="O529" i="34"/>
  <c r="R529" i="34" s="1"/>
  <c r="O534" i="34"/>
  <c r="R534" i="34" s="1"/>
  <c r="O609" i="34"/>
  <c r="R609" i="34" s="1"/>
  <c r="T403" i="34"/>
  <c r="S403" i="34"/>
  <c r="P41" i="35" s="1"/>
  <c r="T275" i="34"/>
  <c r="S275" i="34"/>
  <c r="F38" i="35" s="1"/>
  <c r="S284" i="34"/>
  <c r="F47" i="35" s="1"/>
  <c r="T284" i="34"/>
  <c r="S396" i="34"/>
  <c r="P34" i="35" s="1"/>
  <c r="T396" i="34"/>
  <c r="T410" i="34"/>
  <c r="T394" i="34"/>
  <c r="S394" i="34"/>
  <c r="P32" i="35" s="1"/>
  <c r="T286" i="34"/>
  <c r="S286" i="34"/>
  <c r="F49" i="35" s="1"/>
  <c r="T270" i="34"/>
  <c r="S270" i="34"/>
  <c r="F33" i="35" s="1"/>
  <c r="T280" i="34"/>
  <c r="S280" i="34"/>
  <c r="F43" i="35" s="1"/>
  <c r="S272" i="34"/>
  <c r="F35" i="35" s="1"/>
  <c r="T272" i="34"/>
  <c r="T281" i="34"/>
  <c r="S281" i="34"/>
  <c r="F44" i="35" s="1"/>
  <c r="T399" i="34"/>
  <c r="S399" i="34"/>
  <c r="P37" i="35" s="1"/>
  <c r="S407" i="34"/>
  <c r="P45" i="35" s="1"/>
  <c r="T269" i="34"/>
  <c r="S269" i="34"/>
  <c r="F32" i="35" s="1"/>
  <c r="T274" i="34"/>
  <c r="T271" i="34"/>
  <c r="S271" i="34"/>
  <c r="F34" i="35" s="1"/>
  <c r="S405" i="34"/>
  <c r="P43" i="35" s="1"/>
  <c r="T405" i="34"/>
  <c r="S276" i="34"/>
  <c r="F39" i="35" s="1"/>
  <c r="S380" i="34"/>
  <c r="S411" i="34"/>
  <c r="P49" i="35" s="1"/>
  <c r="T273" i="34"/>
  <c r="S273" i="34"/>
  <c r="F36" i="35" s="1"/>
  <c r="T285" i="34"/>
  <c r="S285" i="34"/>
  <c r="F48" i="35" s="1"/>
  <c r="T387" i="34"/>
  <c r="T377" i="34"/>
  <c r="S377" i="34"/>
  <c r="T349" i="34"/>
  <c r="T283" i="34"/>
  <c r="S283" i="34"/>
  <c r="F46" i="35" s="1"/>
  <c r="T359" i="34"/>
  <c r="S359" i="34"/>
  <c r="L47" i="35" s="1"/>
  <c r="S370" i="34"/>
  <c r="T347" i="34"/>
  <c r="S347" i="34"/>
  <c r="L35" i="35" s="1"/>
  <c r="T397" i="34"/>
  <c r="S397" i="34"/>
  <c r="P35" i="35" s="1"/>
  <c r="T278" i="34"/>
  <c r="S278" i="34"/>
  <c r="F41" i="35" s="1"/>
  <c r="T372" i="34"/>
  <c r="S372" i="34"/>
  <c r="S344" i="34"/>
  <c r="L32" i="35" s="1"/>
  <c r="T385" i="34"/>
  <c r="S385" i="34"/>
  <c r="T279" i="34"/>
  <c r="S279" i="34"/>
  <c r="F42" i="35" s="1"/>
  <c r="T352" i="34"/>
  <c r="S352" i="34"/>
  <c r="L40" i="35" s="1"/>
  <c r="I402" i="34"/>
  <c r="O40" i="35" s="1"/>
  <c r="S402" i="34"/>
  <c r="P40" i="35" s="1"/>
  <c r="T402" i="34"/>
  <c r="T408" i="34"/>
  <c r="S408" i="34"/>
  <c r="P46" i="35" s="1"/>
  <c r="T393" i="34"/>
  <c r="S393" i="34"/>
  <c r="P31" i="35" s="1"/>
  <c r="S409" i="34"/>
  <c r="P47" i="35" s="1"/>
  <c r="T409" i="34"/>
  <c r="S282" i="34"/>
  <c r="F45" i="35" s="1"/>
  <c r="T282" i="34"/>
  <c r="J401" i="34"/>
  <c r="I401" i="34"/>
  <c r="O39" i="35" s="1"/>
  <c r="S375" i="34"/>
  <c r="R361" i="34"/>
  <c r="R356" i="34"/>
  <c r="R351" i="34"/>
  <c r="R346" i="34"/>
  <c r="O361" i="34"/>
  <c r="O356" i="34"/>
  <c r="O351" i="34"/>
  <c r="O346" i="34"/>
  <c r="R358" i="34"/>
  <c r="R353" i="34"/>
  <c r="R348" i="34"/>
  <c r="O353" i="34"/>
  <c r="O348" i="34"/>
  <c r="T395" i="34"/>
  <c r="S395" i="34"/>
  <c r="P33" i="35" s="1"/>
  <c r="T381" i="34"/>
  <c r="S381" i="34"/>
  <c r="T277" i="34"/>
  <c r="S277" i="34"/>
  <c r="F40" i="35" s="1"/>
  <c r="S345" i="34"/>
  <c r="L33" i="35" s="1"/>
  <c r="S386" i="34"/>
  <c r="I400" i="34"/>
  <c r="O38" i="35" s="1"/>
  <c r="T287" i="34"/>
  <c r="S287" i="34"/>
  <c r="F50" i="35" s="1"/>
  <c r="R350" i="34"/>
  <c r="R355" i="34"/>
  <c r="S369" i="34"/>
  <c r="I409" i="34"/>
  <c r="O47" i="35" s="1"/>
  <c r="I398" i="34"/>
  <c r="O36" i="35" s="1"/>
  <c r="T376" i="34"/>
  <c r="S376" i="34"/>
  <c r="T412" i="34"/>
  <c r="S412" i="34"/>
  <c r="P50" i="35" s="1"/>
  <c r="S379" i="34"/>
  <c r="R382" i="34"/>
  <c r="N45" i="35" s="1"/>
  <c r="O398" i="34"/>
  <c r="R398" i="34" s="1"/>
  <c r="O401" i="34"/>
  <c r="R401" i="34" s="1"/>
  <c r="J213" i="34"/>
  <c r="I213" i="34"/>
  <c r="Q5" i="35" s="1"/>
  <c r="I214" i="34"/>
  <c r="Q6" i="35" s="1"/>
  <c r="J214" i="34"/>
  <c r="J215" i="34"/>
  <c r="I215" i="34"/>
  <c r="Q7" i="35" s="1"/>
  <c r="J217" i="34"/>
  <c r="I217" i="34"/>
  <c r="Q9" i="35" s="1"/>
  <c r="J218" i="34"/>
  <c r="I218" i="34"/>
  <c r="Q10" i="35" s="1"/>
  <c r="J220" i="34"/>
  <c r="I220" i="34"/>
  <c r="Q12" i="35" s="1"/>
  <c r="J222" i="34"/>
  <c r="I222" i="34"/>
  <c r="Q14" i="35" s="1"/>
  <c r="J223" i="34"/>
  <c r="I223" i="34"/>
  <c r="Q15" i="35" s="1"/>
  <c r="I224" i="34"/>
  <c r="Q16" i="35" s="1"/>
  <c r="J224" i="34"/>
  <c r="J225" i="34"/>
  <c r="I225" i="34"/>
  <c r="Q17" i="35" s="1"/>
  <c r="J227" i="34"/>
  <c r="I227" i="34"/>
  <c r="Q19" i="35" s="1"/>
  <c r="I228" i="34"/>
  <c r="Q20" i="35" s="1"/>
  <c r="J228" i="34"/>
  <c r="J229" i="34"/>
  <c r="I229" i="34"/>
  <c r="Q21" i="35" s="1"/>
  <c r="J230" i="34"/>
  <c r="I230" i="34"/>
  <c r="Q22" i="35" s="1"/>
  <c r="J232" i="34"/>
  <c r="I232" i="34"/>
  <c r="Q24" i="35" s="1"/>
  <c r="E216" i="34"/>
  <c r="H216" i="34" s="1"/>
  <c r="E221" i="34"/>
  <c r="H221" i="34" s="1"/>
  <c r="E226" i="34"/>
  <c r="H226" i="34" s="1"/>
  <c r="E231" i="34"/>
  <c r="H231" i="34" s="1"/>
  <c r="T189" i="34"/>
  <c r="S189" i="34"/>
  <c r="P6" i="35" s="1"/>
  <c r="T194" i="34"/>
  <c r="S194" i="34"/>
  <c r="P11" i="35" s="1"/>
  <c r="T188" i="34"/>
  <c r="S188" i="34"/>
  <c r="P5" i="35" s="1"/>
  <c r="T190" i="34"/>
  <c r="S190" i="34"/>
  <c r="P7" i="35" s="1"/>
  <c r="T191" i="34"/>
  <c r="S191" i="34"/>
  <c r="P8" i="35" s="1"/>
  <c r="T193" i="34"/>
  <c r="S193" i="34"/>
  <c r="P10" i="35" s="1"/>
  <c r="T195" i="34"/>
  <c r="S195" i="34"/>
  <c r="P12" i="35" s="1"/>
  <c r="T197" i="34"/>
  <c r="S197" i="34"/>
  <c r="P14" i="35" s="1"/>
  <c r="S198" i="34"/>
  <c r="P15" i="35" s="1"/>
  <c r="T198" i="34"/>
  <c r="T199" i="34"/>
  <c r="S199" i="34"/>
  <c r="P16" i="35" s="1"/>
  <c r="T200" i="34"/>
  <c r="S200" i="34"/>
  <c r="P17" i="35" s="1"/>
  <c r="T201" i="34"/>
  <c r="S201" i="34"/>
  <c r="P18" i="35" s="1"/>
  <c r="T202" i="34"/>
  <c r="S202" i="34"/>
  <c r="P19" i="35" s="1"/>
  <c r="S203" i="34"/>
  <c r="P20" i="35" s="1"/>
  <c r="T203" i="34"/>
  <c r="T204" i="34"/>
  <c r="S204" i="34"/>
  <c r="P21" i="35" s="1"/>
  <c r="T205" i="34"/>
  <c r="S205" i="34"/>
  <c r="P22" i="35" s="1"/>
  <c r="T206" i="34"/>
  <c r="S206" i="34"/>
  <c r="P23" i="35" s="1"/>
  <c r="T207" i="34"/>
  <c r="S207" i="34"/>
  <c r="P24" i="35" s="1"/>
  <c r="H201" i="34"/>
  <c r="H188" i="34"/>
  <c r="H206" i="34"/>
  <c r="H199" i="34"/>
  <c r="H204" i="34"/>
  <c r="H197" i="34"/>
  <c r="H196" i="34"/>
  <c r="H202" i="34"/>
  <c r="H194" i="34"/>
  <c r="H195" i="34"/>
  <c r="H189" i="34"/>
  <c r="H203" i="34"/>
  <c r="H190" i="34"/>
  <c r="H191" i="34"/>
  <c r="H198" i="34"/>
  <c r="H205" i="34"/>
  <c r="H192" i="34"/>
  <c r="H193" i="34"/>
  <c r="H200" i="34"/>
  <c r="H207" i="34"/>
  <c r="T168" i="34"/>
  <c r="S168" i="34"/>
  <c r="N10" i="35" s="1"/>
  <c r="T164" i="34"/>
  <c r="S164" i="34"/>
  <c r="N6" i="35" s="1"/>
  <c r="T167" i="34"/>
  <c r="S167" i="34"/>
  <c r="N9" i="35" s="1"/>
  <c r="T170" i="34"/>
  <c r="S170" i="34"/>
  <c r="N12" i="35" s="1"/>
  <c r="T173" i="34"/>
  <c r="S173" i="34"/>
  <c r="N15" i="35" s="1"/>
  <c r="T175" i="34"/>
  <c r="S175" i="34"/>
  <c r="N17" i="35" s="1"/>
  <c r="S178" i="34"/>
  <c r="N20" i="35" s="1"/>
  <c r="T165" i="34"/>
  <c r="S165" i="34"/>
  <c r="N7" i="35" s="1"/>
  <c r="T169" i="34"/>
  <c r="S169" i="34"/>
  <c r="N11" i="35" s="1"/>
  <c r="T172" i="34"/>
  <c r="S172" i="34"/>
  <c r="N14" i="35" s="1"/>
  <c r="T177" i="34"/>
  <c r="S177" i="34"/>
  <c r="N19" i="35" s="1"/>
  <c r="T179" i="34"/>
  <c r="S179" i="34"/>
  <c r="N21" i="35" s="1"/>
  <c r="T180" i="34"/>
  <c r="S180" i="34"/>
  <c r="N22" i="35" s="1"/>
  <c r="T182" i="34"/>
  <c r="S182" i="34"/>
  <c r="N24" i="35" s="1"/>
  <c r="S181" i="34"/>
  <c r="N23" i="35" s="1"/>
  <c r="S171" i="34"/>
  <c r="N13" i="35" s="1"/>
  <c r="E163" i="34"/>
  <c r="H163" i="34" s="1"/>
  <c r="E175" i="34"/>
  <c r="H175" i="34" s="1"/>
  <c r="E169" i="34"/>
  <c r="H169" i="34" s="1"/>
  <c r="E164" i="34"/>
  <c r="H164" i="34" s="1"/>
  <c r="E168" i="34"/>
  <c r="H168" i="34" s="1"/>
  <c r="E178" i="34"/>
  <c r="H178" i="34" s="1"/>
  <c r="E174" i="34"/>
  <c r="H174" i="34" s="1"/>
  <c r="E165" i="34"/>
  <c r="H165" i="34" s="1"/>
  <c r="E170" i="34"/>
  <c r="H170" i="34" s="1"/>
  <c r="E166" i="34"/>
  <c r="H166" i="34" s="1"/>
  <c r="E171" i="34"/>
  <c r="H171" i="34" s="1"/>
  <c r="E176" i="34"/>
  <c r="H176" i="34" s="1"/>
  <c r="E181" i="34"/>
  <c r="H181" i="34" s="1"/>
  <c r="E167" i="34"/>
  <c r="H167" i="34" s="1"/>
  <c r="E172" i="34"/>
  <c r="H172" i="34" s="1"/>
  <c r="E177" i="34"/>
  <c r="H177" i="34" s="1"/>
  <c r="E182" i="34"/>
  <c r="H182" i="34" s="1"/>
  <c r="E173" i="34"/>
  <c r="H173" i="34" s="1"/>
  <c r="E179" i="34"/>
  <c r="H179" i="34" s="1"/>
  <c r="E180" i="34"/>
  <c r="H180" i="34" s="1"/>
  <c r="T149" i="34"/>
  <c r="O150" i="34"/>
  <c r="R150" i="34"/>
  <c r="O152" i="34"/>
  <c r="O139" i="34"/>
  <c r="R152" i="34"/>
  <c r="T152" i="34" s="1"/>
  <c r="R141" i="34"/>
  <c r="O155" i="34"/>
  <c r="R155" i="34"/>
  <c r="T155" i="34" s="1"/>
  <c r="O141" i="34"/>
  <c r="R154" i="34"/>
  <c r="S154" i="34" s="1"/>
  <c r="L21" i="35" s="1"/>
  <c r="R142" i="34"/>
  <c r="T142" i="34" s="1"/>
  <c r="O156" i="34"/>
  <c r="S153" i="34"/>
  <c r="L20" i="35" s="1"/>
  <c r="S143" i="34"/>
  <c r="L10" i="35" s="1"/>
  <c r="T146" i="34"/>
  <c r="T147" i="34"/>
  <c r="S147" i="34"/>
  <c r="L14" i="35" s="1"/>
  <c r="O148" i="34"/>
  <c r="R148" i="34"/>
  <c r="O143" i="34"/>
  <c r="R156" i="34"/>
  <c r="O151" i="34"/>
  <c r="O142" i="34"/>
  <c r="O157" i="34"/>
  <c r="R151" i="34"/>
  <c r="R145" i="34"/>
  <c r="R139" i="34"/>
  <c r="O144" i="34"/>
  <c r="R157" i="34"/>
  <c r="J836" i="38" l="1"/>
  <c r="I435" i="38"/>
  <c r="Q48" i="39" s="1"/>
  <c r="I829" i="38"/>
  <c r="J795" i="38"/>
  <c r="J784" i="38"/>
  <c r="J842" i="38"/>
  <c r="S460" i="38"/>
  <c r="D69" i="39" s="1"/>
  <c r="I425" i="38"/>
  <c r="Q38" i="39" s="1"/>
  <c r="I432" i="38"/>
  <c r="Q45" i="39" s="1"/>
  <c r="S756" i="38"/>
  <c r="L86" i="39" s="1"/>
  <c r="S769" i="38"/>
  <c r="L99" i="39" s="1"/>
  <c r="T755" i="38"/>
  <c r="S762" i="38"/>
  <c r="L92" i="39" s="1"/>
  <c r="T770" i="38"/>
  <c r="T771" i="38"/>
  <c r="J782" i="38"/>
  <c r="S764" i="38"/>
  <c r="L94" i="39" s="1"/>
  <c r="I779" i="38"/>
  <c r="J788" i="38"/>
  <c r="T765" i="38"/>
  <c r="J789" i="38"/>
  <c r="S768" i="38"/>
  <c r="L98" i="39" s="1"/>
  <c r="J491" i="38"/>
  <c r="I485" i="38"/>
  <c r="E69" i="39" s="1"/>
  <c r="J484" i="38"/>
  <c r="S1150" i="43"/>
  <c r="J147" i="44" s="1"/>
  <c r="T1150" i="43"/>
  <c r="S1140" i="43"/>
  <c r="J137" i="44" s="1"/>
  <c r="T1140" i="43"/>
  <c r="J2044" i="43"/>
  <c r="I2044" i="43"/>
  <c r="O250" i="44" s="1"/>
  <c r="S598" i="34"/>
  <c r="P57" i="35" s="1"/>
  <c r="T598" i="34"/>
  <c r="T268" i="34"/>
  <c r="S268" i="34"/>
  <c r="F31" i="35" s="1"/>
  <c r="I1627" i="43"/>
  <c r="O191" i="44" s="1"/>
  <c r="J1627" i="43"/>
  <c r="J1024" i="43"/>
  <c r="I1024" i="43"/>
  <c r="O125" i="44" s="1"/>
  <c r="I1009" i="43"/>
  <c r="O110" i="44" s="1"/>
  <c r="J1009" i="43"/>
  <c r="T165" i="43"/>
  <c r="S165" i="43"/>
  <c r="N7" i="44" s="1"/>
  <c r="J1419" i="43"/>
  <c r="I1419" i="43"/>
  <c r="O162" i="44" s="1"/>
  <c r="J813" i="34"/>
  <c r="I813" i="34"/>
  <c r="O93" i="35" s="1"/>
  <c r="I227" i="43"/>
  <c r="Q19" i="44" s="1"/>
  <c r="J227" i="43"/>
  <c r="S150" i="34"/>
  <c r="L17" i="35" s="1"/>
  <c r="T150" i="34"/>
  <c r="T527" i="34"/>
  <c r="S527" i="34"/>
  <c r="J61" i="35" s="1"/>
  <c r="S887" i="34"/>
  <c r="F113" i="35" s="1"/>
  <c r="T887" i="34"/>
  <c r="I222" i="38"/>
  <c r="Q14" i="39" s="1"/>
  <c r="J1015" i="43"/>
  <c r="I1015" i="43"/>
  <c r="O116" i="44" s="1"/>
  <c r="J791" i="38"/>
  <c r="I791" i="38"/>
  <c r="I1228" i="43"/>
  <c r="O150" i="44" s="1"/>
  <c r="J1228" i="43"/>
  <c r="T195" i="43"/>
  <c r="S195" i="43"/>
  <c r="P12" i="44" s="1"/>
  <c r="T360" i="34"/>
  <c r="S360" i="34"/>
  <c r="L48" i="35" s="1"/>
  <c r="J1430" i="43"/>
  <c r="I1430" i="43"/>
  <c r="O173" i="44" s="1"/>
  <c r="I1650" i="43"/>
  <c r="Q189" i="44" s="1"/>
  <c r="J1650" i="43"/>
  <c r="S1625" i="43"/>
  <c r="P189" i="44" s="1"/>
  <c r="T1625" i="43"/>
  <c r="I843" i="43"/>
  <c r="Q98" i="44" s="1"/>
  <c r="J843" i="43"/>
  <c r="T815" i="43"/>
  <c r="S815" i="43"/>
  <c r="P95" i="44" s="1"/>
  <c r="J227" i="38"/>
  <c r="T176" i="38"/>
  <c r="S176" i="38"/>
  <c r="N18" i="39" s="1"/>
  <c r="I847" i="43"/>
  <c r="Q102" i="44" s="1"/>
  <c r="S1348" i="43"/>
  <c r="J166" i="44" s="1"/>
  <c r="T1348" i="43"/>
  <c r="J1665" i="43"/>
  <c r="I1665" i="43"/>
  <c r="Q204" i="44" s="1"/>
  <c r="T1632" i="43"/>
  <c r="S1632" i="43"/>
  <c r="P196" i="44" s="1"/>
  <c r="T573" i="38"/>
  <c r="S573" i="38"/>
  <c r="N57" i="39" s="1"/>
  <c r="T755" i="43"/>
  <c r="S755" i="43"/>
  <c r="L85" i="44" s="1"/>
  <c r="J605" i="38"/>
  <c r="I605" i="38"/>
  <c r="O64" i="39" s="1"/>
  <c r="J606" i="38"/>
  <c r="I606" i="38"/>
  <c r="O65" i="39" s="1"/>
  <c r="T1992" i="43"/>
  <c r="S1992" i="43"/>
  <c r="L248" i="44" s="1"/>
  <c r="R548" i="38"/>
  <c r="O548" i="38"/>
  <c r="I268" i="38"/>
  <c r="E31" i="39" s="1"/>
  <c r="J268" i="38"/>
  <c r="T106" i="38"/>
  <c r="S106" i="38"/>
  <c r="H23" i="39" s="1"/>
  <c r="S1500" i="43"/>
  <c r="F189" i="44" s="1"/>
  <c r="T1500" i="43"/>
  <c r="T163" i="43"/>
  <c r="S163" i="43"/>
  <c r="N5" i="44" s="1"/>
  <c r="I412" i="34"/>
  <c r="O50" i="35" s="1"/>
  <c r="J412" i="34"/>
  <c r="T1715" i="43"/>
  <c r="S1715" i="43"/>
  <c r="F225" i="44" s="1"/>
  <c r="J228" i="43"/>
  <c r="I228" i="43"/>
  <c r="Q20" i="44" s="1"/>
  <c r="O753" i="43"/>
  <c r="R753" i="43"/>
  <c r="S406" i="43"/>
  <c r="P44" i="44" s="1"/>
  <c r="T406" i="43"/>
  <c r="S393" i="43"/>
  <c r="P31" i="44" s="1"/>
  <c r="T393" i="43"/>
  <c r="S171" i="43"/>
  <c r="N13" i="44" s="1"/>
  <c r="T171" i="43"/>
  <c r="T1142" i="43"/>
  <c r="S1142" i="43"/>
  <c r="J139" i="44" s="1"/>
  <c r="I1048" i="43"/>
  <c r="Q124" i="44" s="1"/>
  <c r="J1048" i="43"/>
  <c r="S1630" i="43"/>
  <c r="P194" i="44" s="1"/>
  <c r="T1630" i="43"/>
  <c r="T1710" i="43"/>
  <c r="S1710" i="43"/>
  <c r="F220" i="44" s="1"/>
  <c r="T972" i="34"/>
  <c r="S972" i="34"/>
  <c r="L123" i="35" s="1"/>
  <c r="J821" i="34"/>
  <c r="I821" i="34"/>
  <c r="O101" i="35" s="1"/>
  <c r="J220" i="43"/>
  <c r="S552" i="43"/>
  <c r="L61" i="44" s="1"/>
  <c r="T552" i="43"/>
  <c r="R548" i="43"/>
  <c r="O548" i="43"/>
  <c r="S1963" i="43"/>
  <c r="J244" i="44" s="1"/>
  <c r="T1963" i="43"/>
  <c r="J603" i="38"/>
  <c r="I603" i="38"/>
  <c r="O62" i="39" s="1"/>
  <c r="J1023" i="43"/>
  <c r="I1023" i="43"/>
  <c r="O124" i="44" s="1"/>
  <c r="J805" i="43"/>
  <c r="I805" i="43"/>
  <c r="O85" i="44" s="1"/>
  <c r="S140" i="34"/>
  <c r="L7" i="35" s="1"/>
  <c r="T140" i="34"/>
  <c r="I587" i="34"/>
  <c r="M71" i="35" s="1"/>
  <c r="I1018" i="34"/>
  <c r="O119" i="35" s="1"/>
  <c r="J1018" i="34"/>
  <c r="J1869" i="43"/>
  <c r="I1869" i="43"/>
  <c r="Q229" i="44" s="1"/>
  <c r="S354" i="34"/>
  <c r="L42" i="35" s="1"/>
  <c r="T354" i="34"/>
  <c r="J258" i="38"/>
  <c r="I258" i="38"/>
  <c r="C46" i="39" s="1"/>
  <c r="T94" i="38"/>
  <c r="T1025" i="43"/>
  <c r="T1565" i="43"/>
  <c r="S1565" i="43"/>
  <c r="J204" i="44" s="1"/>
  <c r="T122" i="43"/>
  <c r="S122" i="43"/>
  <c r="J14" i="44" s="1"/>
  <c r="S685" i="34"/>
  <c r="F90" i="35" s="1"/>
  <c r="T685" i="34"/>
  <c r="I1871" i="43"/>
  <c r="Q231" i="44" s="1"/>
  <c r="J1871" i="43"/>
  <c r="J814" i="34"/>
  <c r="I814" i="34"/>
  <c r="O94" i="35" s="1"/>
  <c r="S155" i="38"/>
  <c r="L22" i="39" s="1"/>
  <c r="J479" i="38"/>
  <c r="I479" i="38"/>
  <c r="E63" i="39" s="1"/>
  <c r="J488" i="38"/>
  <c r="I488" i="38"/>
  <c r="E72" i="39" s="1"/>
  <c r="S318" i="43"/>
  <c r="J31" i="44" s="1"/>
  <c r="J1446" i="43"/>
  <c r="I1446" i="43"/>
  <c r="Q164" i="44" s="1"/>
  <c r="T551" i="43"/>
  <c r="S551" i="43"/>
  <c r="L60" i="44" s="1"/>
  <c r="S204" i="38"/>
  <c r="P21" i="39" s="1"/>
  <c r="T204" i="38"/>
  <c r="T1636" i="43"/>
  <c r="S1636" i="43"/>
  <c r="P200" i="44" s="1"/>
  <c r="T1960" i="43"/>
  <c r="S1960" i="43"/>
  <c r="J241" i="44" s="1"/>
  <c r="J999" i="34"/>
  <c r="I999" i="34"/>
  <c r="M125" i="35" s="1"/>
  <c r="J1606" i="43"/>
  <c r="I1606" i="43"/>
  <c r="M195" i="44" s="1"/>
  <c r="S1640" i="43"/>
  <c r="P204" i="44" s="1"/>
  <c r="T1640" i="43"/>
  <c r="J811" i="43"/>
  <c r="I811" i="43"/>
  <c r="O91" i="44" s="1"/>
  <c r="S1962" i="43"/>
  <c r="J243" i="44" s="1"/>
  <c r="T1962" i="43"/>
  <c r="T531" i="34"/>
  <c r="S531" i="34"/>
  <c r="J65" i="35" s="1"/>
  <c r="I1037" i="43"/>
  <c r="Q113" i="44" s="1"/>
  <c r="T782" i="43"/>
  <c r="S782" i="43"/>
  <c r="N87" i="44" s="1"/>
  <c r="J1033" i="43"/>
  <c r="I1033" i="43"/>
  <c r="Q109" i="44" s="1"/>
  <c r="T533" i="34"/>
  <c r="S533" i="34"/>
  <c r="J67" i="35" s="1"/>
  <c r="S2050" i="43"/>
  <c r="P256" i="44" s="1"/>
  <c r="T2050" i="43"/>
  <c r="T526" i="34"/>
  <c r="J1079" i="43"/>
  <c r="I1079" i="43"/>
  <c r="C151" i="44" s="1"/>
  <c r="J997" i="34"/>
  <c r="I997" i="34"/>
  <c r="M123" i="35" s="1"/>
  <c r="T891" i="43"/>
  <c r="S891" i="43"/>
  <c r="F117" i="44" s="1"/>
  <c r="T490" i="34"/>
  <c r="S490" i="34"/>
  <c r="F74" i="35" s="1"/>
  <c r="S1296" i="43"/>
  <c r="F164" i="44" s="1"/>
  <c r="I280" i="38"/>
  <c r="E43" i="39" s="1"/>
  <c r="T167" i="38"/>
  <c r="S167" i="38"/>
  <c r="N9" i="39" s="1"/>
  <c r="I2063" i="43"/>
  <c r="Q244" i="44" s="1"/>
  <c r="J2063" i="43"/>
  <c r="I1443" i="43"/>
  <c r="Q161" i="44" s="1"/>
  <c r="J1443" i="43"/>
  <c r="I1424" i="43"/>
  <c r="O167" i="44" s="1"/>
  <c r="J1424" i="43"/>
  <c r="T1772" i="43"/>
  <c r="S1772" i="43"/>
  <c r="J232" i="44" s="1"/>
  <c r="T764" i="43"/>
  <c r="S764" i="43"/>
  <c r="L94" i="44" s="1"/>
  <c r="T196" i="34"/>
  <c r="S196" i="34"/>
  <c r="P13" i="35" s="1"/>
  <c r="I1864" i="43"/>
  <c r="Q224" i="44" s="1"/>
  <c r="J1864" i="43"/>
  <c r="J205" i="38"/>
  <c r="I205" i="38"/>
  <c r="O22" i="39" s="1"/>
  <c r="T203" i="38"/>
  <c r="S203" i="38"/>
  <c r="P20" i="39" s="1"/>
  <c r="T166" i="34"/>
  <c r="S166" i="34"/>
  <c r="N8" i="35" s="1"/>
  <c r="J1088" i="43"/>
  <c r="J1205" i="43"/>
  <c r="I1205" i="43"/>
  <c r="M152" i="44" s="1"/>
  <c r="I1074" i="43"/>
  <c r="C146" i="44" s="1"/>
  <c r="S692" i="34"/>
  <c r="F97" i="35" s="1"/>
  <c r="T692" i="34"/>
  <c r="T144" i="34"/>
  <c r="S1182" i="43"/>
  <c r="L154" i="44" s="1"/>
  <c r="S1558" i="43"/>
  <c r="J197" i="44" s="1"/>
  <c r="T1558" i="43"/>
  <c r="T693" i="34"/>
  <c r="S693" i="34"/>
  <c r="F98" i="35" s="1"/>
  <c r="I1858" i="43"/>
  <c r="Q218" i="44" s="1"/>
  <c r="J1858" i="43"/>
  <c r="I582" i="34"/>
  <c r="M66" i="35" s="1"/>
  <c r="T2047" i="43"/>
  <c r="S1024" i="43"/>
  <c r="P125" i="44" s="1"/>
  <c r="T1024" i="43"/>
  <c r="S182" i="43"/>
  <c r="N24" i="44" s="1"/>
  <c r="T182" i="43"/>
  <c r="S820" i="43"/>
  <c r="P100" i="44" s="1"/>
  <c r="T820" i="43"/>
  <c r="S456" i="38"/>
  <c r="D65" i="39" s="1"/>
  <c r="T456" i="38"/>
  <c r="I1188" i="43"/>
  <c r="M135" i="44" s="1"/>
  <c r="J1188" i="43"/>
  <c r="AC372" i="38"/>
  <c r="P381" i="38"/>
  <c r="P382" i="38"/>
  <c r="P371" i="38"/>
  <c r="P372" i="38"/>
  <c r="P373" i="38"/>
  <c r="P374" i="38"/>
  <c r="P384" i="38"/>
  <c r="P378" i="38"/>
  <c r="P379" i="38"/>
  <c r="P380" i="38"/>
  <c r="P370" i="38"/>
  <c r="P375" i="38"/>
  <c r="P386" i="38"/>
  <c r="P387" i="38"/>
  <c r="P368" i="38"/>
  <c r="P369" i="38"/>
  <c r="P376" i="38"/>
  <c r="P377" i="38"/>
  <c r="P383" i="38"/>
  <c r="P385" i="38"/>
  <c r="J609" i="34"/>
  <c r="I609" i="34"/>
  <c r="O68" i="35" s="1"/>
  <c r="T188" i="38"/>
  <c r="S188" i="38"/>
  <c r="P5" i="39" s="1"/>
  <c r="J214" i="38"/>
  <c r="I214" i="38"/>
  <c r="Q6" i="39" s="1"/>
  <c r="T193" i="43"/>
  <c r="S193" i="43"/>
  <c r="P10" i="44" s="1"/>
  <c r="S319" i="38"/>
  <c r="J32" i="39" s="1"/>
  <c r="T319" i="38"/>
  <c r="S532" i="34"/>
  <c r="J66" i="35" s="1"/>
  <c r="T532" i="34"/>
  <c r="J642" i="43"/>
  <c r="T822" i="43"/>
  <c r="S822" i="43"/>
  <c r="P102" i="44" s="1"/>
  <c r="I581" i="34"/>
  <c r="M65" i="35" s="1"/>
  <c r="J581" i="34"/>
  <c r="J607" i="38"/>
  <c r="T100" i="38"/>
  <c r="S100" i="38"/>
  <c r="H17" i="39" s="1"/>
  <c r="S778" i="43"/>
  <c r="N83" i="44" s="1"/>
  <c r="T778" i="43"/>
  <c r="J71" i="38"/>
  <c r="I71" i="38"/>
  <c r="E13" i="39" s="1"/>
  <c r="T149" i="38"/>
  <c r="S149" i="38"/>
  <c r="L16" i="39" s="1"/>
  <c r="S479" i="38"/>
  <c r="F63" i="39" s="1"/>
  <c r="I1829" i="43"/>
  <c r="O214" i="44" s="1"/>
  <c r="J1863" i="43"/>
  <c r="T1424" i="43"/>
  <c r="S1424" i="43"/>
  <c r="P167" i="44" s="1"/>
  <c r="I1655" i="43"/>
  <c r="Q194" i="44" s="1"/>
  <c r="J1655" i="43"/>
  <c r="I841" i="43"/>
  <c r="Q96" i="44" s="1"/>
  <c r="J841" i="43"/>
  <c r="S805" i="43"/>
  <c r="P85" i="44" s="1"/>
  <c r="T805" i="43"/>
  <c r="I219" i="38"/>
  <c r="Q11" i="39" s="1"/>
  <c r="J219" i="38"/>
  <c r="I397" i="34"/>
  <c r="O35" i="35" s="1"/>
  <c r="J397" i="34"/>
  <c r="I64" i="38"/>
  <c r="E6" i="39" s="1"/>
  <c r="J64" i="38"/>
  <c r="T1989" i="43"/>
  <c r="S1989" i="43"/>
  <c r="L245" i="44" s="1"/>
  <c r="S105" i="38"/>
  <c r="H22" i="39" s="1"/>
  <c r="T105" i="38"/>
  <c r="I844" i="38"/>
  <c r="J844" i="38"/>
  <c r="T1785" i="43"/>
  <c r="S1785" i="43"/>
  <c r="L220" i="44" s="1"/>
  <c r="J1461" i="43"/>
  <c r="I1461" i="43"/>
  <c r="Q179" i="44" s="1"/>
  <c r="T320" i="38"/>
  <c r="S320" i="38"/>
  <c r="J33" i="39" s="1"/>
  <c r="J404" i="34"/>
  <c r="I404" i="34"/>
  <c r="O42" i="35" s="1"/>
  <c r="J248" i="38"/>
  <c r="I248" i="38"/>
  <c r="C36" i="39" s="1"/>
  <c r="J2067" i="43"/>
  <c r="I2067" i="43"/>
  <c r="Q248" i="44" s="1"/>
  <c r="S175" i="38"/>
  <c r="N17" i="39" s="1"/>
  <c r="T175" i="38"/>
  <c r="S1368" i="43"/>
  <c r="L161" i="44" s="1"/>
  <c r="T1368" i="43"/>
  <c r="T1811" i="43"/>
  <c r="S1811" i="43"/>
  <c r="N221" i="44" s="1"/>
  <c r="S581" i="43"/>
  <c r="N65" i="44" s="1"/>
  <c r="T581" i="43"/>
  <c r="J1206" i="43"/>
  <c r="I1206" i="43"/>
  <c r="M153" i="44" s="1"/>
  <c r="T117" i="43"/>
  <c r="S117" i="43"/>
  <c r="J9" i="44" s="1"/>
  <c r="J1019" i="43"/>
  <c r="I1019" i="43"/>
  <c r="O120" i="44" s="1"/>
  <c r="T378" i="34"/>
  <c r="N41" i="35"/>
  <c r="S378" i="34"/>
  <c r="I219" i="34"/>
  <c r="Q11" i="35" s="1"/>
  <c r="J219" i="34"/>
  <c r="J806" i="34"/>
  <c r="I806" i="34"/>
  <c r="O86" i="35" s="1"/>
  <c r="I1681" i="43"/>
  <c r="C216" i="44" s="1"/>
  <c r="T1839" i="43"/>
  <c r="S1839" i="43"/>
  <c r="P224" i="44" s="1"/>
  <c r="J1666" i="43"/>
  <c r="I1666" i="43"/>
  <c r="Q205" i="44" s="1"/>
  <c r="S744" i="43"/>
  <c r="J99" i="44" s="1"/>
  <c r="T744" i="43"/>
  <c r="S1804" i="43"/>
  <c r="N214" i="44" s="1"/>
  <c r="T1804" i="43"/>
  <c r="J804" i="43"/>
  <c r="I804" i="43"/>
  <c r="O84" i="44" s="1"/>
  <c r="S1977" i="43"/>
  <c r="J258" i="44" s="1"/>
  <c r="T1977" i="43"/>
  <c r="J1841" i="43"/>
  <c r="I1841" i="43"/>
  <c r="O226" i="44" s="1"/>
  <c r="I1012" i="43"/>
  <c r="O113" i="44" s="1"/>
  <c r="J1012" i="43"/>
  <c r="J1854" i="43"/>
  <c r="I1854" i="43"/>
  <c r="Q214" i="44" s="1"/>
  <c r="I995" i="34"/>
  <c r="M121" i="35" s="1"/>
  <c r="J995" i="34"/>
  <c r="J815" i="34"/>
  <c r="I815" i="34"/>
  <c r="O95" i="35" s="1"/>
  <c r="J1013" i="34"/>
  <c r="I1013" i="34"/>
  <c r="O114" i="35" s="1"/>
  <c r="T174" i="34"/>
  <c r="S174" i="34"/>
  <c r="N16" i="35" s="1"/>
  <c r="T682" i="34"/>
  <c r="S682" i="34"/>
  <c r="F87" i="35" s="1"/>
  <c r="T738" i="43"/>
  <c r="S738" i="43"/>
  <c r="J93" i="44" s="1"/>
  <c r="J1453" i="43"/>
  <c r="I1453" i="43"/>
  <c r="Q171" i="44" s="1"/>
  <c r="J820" i="43"/>
  <c r="I820" i="43"/>
  <c r="O100" i="44" s="1"/>
  <c r="T558" i="43"/>
  <c r="S558" i="43"/>
  <c r="L67" i="44" s="1"/>
  <c r="T1358" i="43"/>
  <c r="S1358" i="43"/>
  <c r="J176" i="44" s="1"/>
  <c r="J1651" i="43"/>
  <c r="I1651" i="43"/>
  <c r="Q190" i="44" s="1"/>
  <c r="T1819" i="43"/>
  <c r="S1819" i="43"/>
  <c r="N229" i="44" s="1"/>
  <c r="T770" i="43"/>
  <c r="S770" i="43"/>
  <c r="L100" i="44" s="1"/>
  <c r="S201" i="38"/>
  <c r="P18" i="39" s="1"/>
  <c r="T201" i="38"/>
  <c r="J821" i="43"/>
  <c r="J1662" i="43"/>
  <c r="I1662" i="43"/>
  <c r="Q201" i="44" s="1"/>
  <c r="T892" i="43"/>
  <c r="S892" i="43"/>
  <c r="F118" i="44" s="1"/>
  <c r="T550" i="43"/>
  <c r="S550" i="43"/>
  <c r="L59" i="44" s="1"/>
  <c r="T1995" i="43"/>
  <c r="S1995" i="43"/>
  <c r="L251" i="44" s="1"/>
  <c r="S1998" i="43"/>
  <c r="L254" i="44" s="1"/>
  <c r="T1560" i="43"/>
  <c r="S1560" i="43"/>
  <c r="J199" i="44" s="1"/>
  <c r="J1616" i="43"/>
  <c r="I1616" i="43"/>
  <c r="M205" i="44" s="1"/>
  <c r="T1997" i="43"/>
  <c r="S1997" i="43"/>
  <c r="L253" i="44" s="1"/>
  <c r="J393" i="34"/>
  <c r="I393" i="34"/>
  <c r="O31" i="35" s="1"/>
  <c r="T690" i="34"/>
  <c r="S690" i="34"/>
  <c r="F95" i="35" s="1"/>
  <c r="S70" i="38"/>
  <c r="F12" i="39" s="1"/>
  <c r="T70" i="38"/>
  <c r="T758" i="43"/>
  <c r="T355" i="43"/>
  <c r="S355" i="43"/>
  <c r="L43" i="44" s="1"/>
  <c r="S394" i="43"/>
  <c r="P32" i="44" s="1"/>
  <c r="T394" i="43"/>
  <c r="S554" i="43"/>
  <c r="L63" i="44" s="1"/>
  <c r="T554" i="43"/>
  <c r="T999" i="34"/>
  <c r="S999" i="34"/>
  <c r="N125" i="35" s="1"/>
  <c r="J998" i="34"/>
  <c r="I998" i="34"/>
  <c r="M124" i="35" s="1"/>
  <c r="S371" i="34"/>
  <c r="N34" i="35"/>
  <c r="T992" i="34"/>
  <c r="S992" i="34"/>
  <c r="N118" i="35" s="1"/>
  <c r="J573" i="34"/>
  <c r="I573" i="34"/>
  <c r="M57" i="35" s="1"/>
  <c r="I1022" i="34"/>
  <c r="O123" i="35" s="1"/>
  <c r="J1022" i="34"/>
  <c r="J640" i="38"/>
  <c r="S564" i="43"/>
  <c r="L73" i="44" s="1"/>
  <c r="T1720" i="43"/>
  <c r="S1720" i="43"/>
  <c r="F230" i="44" s="1"/>
  <c r="J576" i="43"/>
  <c r="I576" i="43"/>
  <c r="M60" i="44" s="1"/>
  <c r="T326" i="38"/>
  <c r="S326" i="38"/>
  <c r="J39" i="39" s="1"/>
  <c r="T176" i="34"/>
  <c r="S176" i="34"/>
  <c r="N18" i="35" s="1"/>
  <c r="T975" i="34"/>
  <c r="J200" i="38"/>
  <c r="T107" i="38"/>
  <c r="S107" i="38"/>
  <c r="H24" i="39" s="1"/>
  <c r="I1843" i="43"/>
  <c r="O228" i="44" s="1"/>
  <c r="T1613" i="43"/>
  <c r="S1613" i="43"/>
  <c r="N202" i="44" s="1"/>
  <c r="T1821" i="43"/>
  <c r="S1821" i="43"/>
  <c r="N231" i="44" s="1"/>
  <c r="S586" i="34"/>
  <c r="N70" i="35" s="1"/>
  <c r="T586" i="34"/>
  <c r="S374" i="34"/>
  <c r="N37" i="35"/>
  <c r="I1017" i="34"/>
  <c r="O118" i="35" s="1"/>
  <c r="J1017" i="34"/>
  <c r="T1761" i="43"/>
  <c r="T577" i="34"/>
  <c r="S577" i="34"/>
  <c r="N61" i="35" s="1"/>
  <c r="I608" i="34"/>
  <c r="O67" i="35" s="1"/>
  <c r="J608" i="34"/>
  <c r="T406" i="34"/>
  <c r="S406" i="34"/>
  <c r="P44" i="35" s="1"/>
  <c r="S383" i="34"/>
  <c r="N46" i="35"/>
  <c r="I1027" i="34"/>
  <c r="O128" i="35" s="1"/>
  <c r="J1027" i="34"/>
  <c r="S578" i="38"/>
  <c r="N62" i="39" s="1"/>
  <c r="I629" i="38"/>
  <c r="Q63" i="39" s="1"/>
  <c r="J629" i="38"/>
  <c r="S336" i="38"/>
  <c r="J49" i="39" s="1"/>
  <c r="T336" i="38"/>
  <c r="S1418" i="43"/>
  <c r="P161" i="44" s="1"/>
  <c r="I1448" i="43"/>
  <c r="Q166" i="44" s="1"/>
  <c r="J1448" i="43"/>
  <c r="T565" i="43"/>
  <c r="S565" i="43"/>
  <c r="L74" i="44" s="1"/>
  <c r="S616" i="43"/>
  <c r="P75" i="44" s="1"/>
  <c r="T616" i="43"/>
  <c r="J1837" i="43"/>
  <c r="I1837" i="43"/>
  <c r="O222" i="44" s="1"/>
  <c r="T192" i="34"/>
  <c r="S192" i="34"/>
  <c r="P9" i="35" s="1"/>
  <c r="T590" i="34"/>
  <c r="S590" i="34"/>
  <c r="N74" i="35" s="1"/>
  <c r="T373" i="34"/>
  <c r="N36" i="35"/>
  <c r="S373" i="34"/>
  <c r="J1025" i="34"/>
  <c r="I1025" i="34"/>
  <c r="O126" i="35" s="1"/>
  <c r="S1820" i="43"/>
  <c r="N230" i="44" s="1"/>
  <c r="T1820" i="43"/>
  <c r="J808" i="34"/>
  <c r="I808" i="34"/>
  <c r="O88" i="35" s="1"/>
  <c r="J1020" i="34"/>
  <c r="I1020" i="34"/>
  <c r="O121" i="35" s="1"/>
  <c r="T807" i="43"/>
  <c r="S807" i="43"/>
  <c r="P87" i="44" s="1"/>
  <c r="J601" i="34"/>
  <c r="I601" i="34"/>
  <c r="O60" i="35" s="1"/>
  <c r="I819" i="34"/>
  <c r="O99" i="35" s="1"/>
  <c r="J819" i="34"/>
  <c r="J610" i="34"/>
  <c r="I610" i="34"/>
  <c r="O69" i="35" s="1"/>
  <c r="I816" i="34"/>
  <c r="O96" i="35" s="1"/>
  <c r="J816" i="34"/>
  <c r="S1990" i="43"/>
  <c r="L246" i="44" s="1"/>
  <c r="T1990" i="43"/>
  <c r="I2051" i="43"/>
  <c r="O257" i="44" s="1"/>
  <c r="J2051" i="43"/>
  <c r="J2037" i="43"/>
  <c r="I2037" i="43"/>
  <c r="O243" i="44" s="1"/>
  <c r="J2045" i="43"/>
  <c r="I2045" i="43"/>
  <c r="O251" i="44" s="1"/>
  <c r="S2008" i="43"/>
  <c r="N239" i="44" s="1"/>
  <c r="T2008" i="43"/>
  <c r="T2022" i="43"/>
  <c r="S2022" i="43"/>
  <c r="N253" i="44" s="1"/>
  <c r="O1983" i="43"/>
  <c r="R1983" i="43"/>
  <c r="S1970" i="43"/>
  <c r="J251" i="44" s="1"/>
  <c r="T1970" i="43"/>
  <c r="S1987" i="43"/>
  <c r="L243" i="44" s="1"/>
  <c r="T1987" i="43"/>
  <c r="T1993" i="43"/>
  <c r="S1993" i="43"/>
  <c r="L249" i="44" s="1"/>
  <c r="J2047" i="43"/>
  <c r="I2047" i="43"/>
  <c r="O253" i="44" s="1"/>
  <c r="J2034" i="43"/>
  <c r="I2034" i="43"/>
  <c r="O240" i="44" s="1"/>
  <c r="T2044" i="43"/>
  <c r="S2044" i="43"/>
  <c r="P250" i="44" s="1"/>
  <c r="S1974" i="43"/>
  <c r="J255" i="44" s="1"/>
  <c r="T1974" i="43"/>
  <c r="I2039" i="43"/>
  <c r="O245" i="44" s="1"/>
  <c r="J2039" i="43"/>
  <c r="J2036" i="43"/>
  <c r="I2036" i="43"/>
  <c r="O242" i="44" s="1"/>
  <c r="S1986" i="43"/>
  <c r="L242" i="44" s="1"/>
  <c r="T1986" i="43"/>
  <c r="T1991" i="43"/>
  <c r="S1991" i="43"/>
  <c r="L247" i="44" s="1"/>
  <c r="S2041" i="43"/>
  <c r="P247" i="44" s="1"/>
  <c r="T2041" i="43"/>
  <c r="T1996" i="43"/>
  <c r="S1996" i="43"/>
  <c r="L252" i="44" s="1"/>
  <c r="T2025" i="43"/>
  <c r="S2025" i="43"/>
  <c r="N256" i="44" s="1"/>
  <c r="T2001" i="43"/>
  <c r="S2001" i="43"/>
  <c r="L257" i="44" s="1"/>
  <c r="S1973" i="43"/>
  <c r="J254" i="44" s="1"/>
  <c r="T1973" i="43"/>
  <c r="S1967" i="43"/>
  <c r="J248" i="44" s="1"/>
  <c r="T1967" i="43"/>
  <c r="S1984" i="43"/>
  <c r="L240" i="44" s="1"/>
  <c r="T1984" i="43"/>
  <c r="J2040" i="43"/>
  <c r="I2040" i="43"/>
  <c r="O246" i="44" s="1"/>
  <c r="I2035" i="43"/>
  <c r="O241" i="44" s="1"/>
  <c r="J2035" i="43"/>
  <c r="J2033" i="43"/>
  <c r="I2033" i="43"/>
  <c r="O239" i="44" s="1"/>
  <c r="S1964" i="43"/>
  <c r="J245" i="44" s="1"/>
  <c r="T1964" i="43"/>
  <c r="T1969" i="43"/>
  <c r="S1969" i="43"/>
  <c r="J250" i="44" s="1"/>
  <c r="J2050" i="43"/>
  <c r="I2050" i="43"/>
  <c r="O256" i="44" s="1"/>
  <c r="T1958" i="43"/>
  <c r="S1958" i="43"/>
  <c r="J239" i="44" s="1"/>
  <c r="I2042" i="43"/>
  <c r="O248" i="44" s="1"/>
  <c r="J2042" i="43"/>
  <c r="T1961" i="43"/>
  <c r="S1961" i="43"/>
  <c r="J242" i="44" s="1"/>
  <c r="I2048" i="43"/>
  <c r="O254" i="44" s="1"/>
  <c r="J2048" i="43"/>
  <c r="S1959" i="43"/>
  <c r="J240" i="44" s="1"/>
  <c r="T1959" i="43"/>
  <c r="J1714" i="43"/>
  <c r="I1714" i="43"/>
  <c r="E224" i="44" s="1"/>
  <c r="J1692" i="43"/>
  <c r="I1692" i="43"/>
  <c r="C227" i="44" s="1"/>
  <c r="J1822" i="43"/>
  <c r="I1822" i="43"/>
  <c r="M232" i="44" s="1"/>
  <c r="T1797" i="43"/>
  <c r="S1797" i="43"/>
  <c r="L232" i="44" s="1"/>
  <c r="I1703" i="43"/>
  <c r="E213" i="44" s="1"/>
  <c r="J1703" i="43"/>
  <c r="J1684" i="43"/>
  <c r="I1684" i="43"/>
  <c r="C219" i="44" s="1"/>
  <c r="I1808" i="43"/>
  <c r="M218" i="44" s="1"/>
  <c r="J1808" i="43"/>
  <c r="S1784" i="43"/>
  <c r="L219" i="44" s="1"/>
  <c r="T1784" i="43"/>
  <c r="J1705" i="43"/>
  <c r="I1705" i="43"/>
  <c r="E215" i="44" s="1"/>
  <c r="J1828" i="43"/>
  <c r="I1828" i="43"/>
  <c r="O213" i="44" s="1"/>
  <c r="J1686" i="43"/>
  <c r="I1686" i="43"/>
  <c r="C221" i="44" s="1"/>
  <c r="J1805" i="43"/>
  <c r="I1805" i="43"/>
  <c r="M215" i="44" s="1"/>
  <c r="S1794" i="43"/>
  <c r="L229" i="44" s="1"/>
  <c r="T1794" i="43"/>
  <c r="I1707" i="43"/>
  <c r="E217" i="44" s="1"/>
  <c r="J1707" i="43"/>
  <c r="J1839" i="43"/>
  <c r="I1839" i="43"/>
  <c r="O224" i="44" s="1"/>
  <c r="J1690" i="43"/>
  <c r="I1690" i="43"/>
  <c r="C225" i="44" s="1"/>
  <c r="S1779" i="43"/>
  <c r="L214" i="44" s="1"/>
  <c r="T1779" i="43"/>
  <c r="J1813" i="43"/>
  <c r="I1813" i="43"/>
  <c r="M223" i="44" s="1"/>
  <c r="I1709" i="43"/>
  <c r="E219" i="44" s="1"/>
  <c r="J1709" i="43"/>
  <c r="J1836" i="43"/>
  <c r="I1836" i="43"/>
  <c r="O221" i="44" s="1"/>
  <c r="J1694" i="43"/>
  <c r="I1694" i="43"/>
  <c r="C229" i="44" s="1"/>
  <c r="I1820" i="43"/>
  <c r="M230" i="44" s="1"/>
  <c r="J1820" i="43"/>
  <c r="I1711" i="43"/>
  <c r="E221" i="44" s="1"/>
  <c r="J1711" i="43"/>
  <c r="T1756" i="43"/>
  <c r="S1756" i="43"/>
  <c r="J216" i="44" s="1"/>
  <c r="J1688" i="43"/>
  <c r="I1688" i="43"/>
  <c r="C223" i="44" s="1"/>
  <c r="T1721" i="43"/>
  <c r="S1721" i="43"/>
  <c r="F231" i="44" s="1"/>
  <c r="J1809" i="43"/>
  <c r="I1809" i="43"/>
  <c r="M219" i="44" s="1"/>
  <c r="T1753" i="43"/>
  <c r="S1753" i="43"/>
  <c r="J213" i="44" s="1"/>
  <c r="J1696" i="43"/>
  <c r="I1696" i="43"/>
  <c r="C231" i="44" s="1"/>
  <c r="T1706" i="43"/>
  <c r="S1706" i="43"/>
  <c r="F216" i="44" s="1"/>
  <c r="I1812" i="43"/>
  <c r="M222" i="44" s="1"/>
  <c r="J1812" i="43"/>
  <c r="J1695" i="43"/>
  <c r="I1695" i="43"/>
  <c r="C230" i="44" s="1"/>
  <c r="T1716" i="43"/>
  <c r="S1716" i="43"/>
  <c r="F226" i="44" s="1"/>
  <c r="J1815" i="43"/>
  <c r="I1815" i="43"/>
  <c r="M225" i="44" s="1"/>
  <c r="I1719" i="43"/>
  <c r="E229" i="44" s="1"/>
  <c r="J1719" i="43"/>
  <c r="J1845" i="43"/>
  <c r="I1845" i="43"/>
  <c r="O230" i="44" s="1"/>
  <c r="J1685" i="43"/>
  <c r="I1685" i="43"/>
  <c r="C220" i="44" s="1"/>
  <c r="T1709" i="43"/>
  <c r="S1709" i="43"/>
  <c r="F219" i="44" s="1"/>
  <c r="J1806" i="43"/>
  <c r="I1806" i="43"/>
  <c r="M216" i="44" s="1"/>
  <c r="I1708" i="43"/>
  <c r="E218" i="44" s="1"/>
  <c r="J1708" i="43"/>
  <c r="J1721" i="43"/>
  <c r="I1721" i="43"/>
  <c r="E231" i="44" s="1"/>
  <c r="J1716" i="43"/>
  <c r="I1716" i="43"/>
  <c r="E226" i="44" s="1"/>
  <c r="I1722" i="43"/>
  <c r="E232" i="44" s="1"/>
  <c r="J1722" i="43"/>
  <c r="T1766" i="43"/>
  <c r="S1766" i="43"/>
  <c r="J226" i="44" s="1"/>
  <c r="J1682" i="43"/>
  <c r="I1682" i="43"/>
  <c r="C217" i="44" s="1"/>
  <c r="T1713" i="43"/>
  <c r="S1713" i="43"/>
  <c r="F223" i="44" s="1"/>
  <c r="T1711" i="43"/>
  <c r="S1711" i="43"/>
  <c r="F221" i="44" s="1"/>
  <c r="J1816" i="43"/>
  <c r="I1816" i="43"/>
  <c r="M226" i="44" s="1"/>
  <c r="T1783" i="43"/>
  <c r="S1783" i="43"/>
  <c r="L218" i="44" s="1"/>
  <c r="S1836" i="43"/>
  <c r="P221" i="44" s="1"/>
  <c r="T1836" i="43"/>
  <c r="I1678" i="43"/>
  <c r="C213" i="44" s="1"/>
  <c r="J1678" i="43"/>
  <c r="T1719" i="43"/>
  <c r="S1719" i="43"/>
  <c r="F229" i="44" s="1"/>
  <c r="J1818" i="43"/>
  <c r="I1818" i="43"/>
  <c r="M228" i="44" s="1"/>
  <c r="T1788" i="43"/>
  <c r="S1788" i="43"/>
  <c r="L223" i="44" s="1"/>
  <c r="T1833" i="43"/>
  <c r="S1833" i="43"/>
  <c r="P218" i="44" s="1"/>
  <c r="T1764" i="43"/>
  <c r="S1764" i="43"/>
  <c r="J224" i="44" s="1"/>
  <c r="J1712" i="43"/>
  <c r="I1712" i="43"/>
  <c r="E222" i="44" s="1"/>
  <c r="I1717" i="43"/>
  <c r="E227" i="44" s="1"/>
  <c r="J1717" i="43"/>
  <c r="J1872" i="43"/>
  <c r="I1872" i="43"/>
  <c r="Q232" i="44" s="1"/>
  <c r="T1793" i="43"/>
  <c r="S1793" i="43"/>
  <c r="L228" i="44" s="1"/>
  <c r="J1704" i="43"/>
  <c r="I1704" i="43"/>
  <c r="E214" i="44" s="1"/>
  <c r="S1769" i="43"/>
  <c r="J229" i="44" s="1"/>
  <c r="T1769" i="43"/>
  <c r="J1680" i="43"/>
  <c r="I1680" i="43"/>
  <c r="C215" i="44" s="1"/>
  <c r="T1703" i="43"/>
  <c r="S1703" i="43"/>
  <c r="F213" i="44" s="1"/>
  <c r="J1867" i="43"/>
  <c r="I1867" i="43"/>
  <c r="Q227" i="44" s="1"/>
  <c r="S1781" i="43"/>
  <c r="L216" i="44" s="1"/>
  <c r="T1781" i="43"/>
  <c r="J1710" i="43"/>
  <c r="I1710" i="43"/>
  <c r="E220" i="44" s="1"/>
  <c r="J1842" i="43"/>
  <c r="I1842" i="43"/>
  <c r="O227" i="44" s="1"/>
  <c r="J1862" i="43"/>
  <c r="I1862" i="43"/>
  <c r="Q222" i="44" s="1"/>
  <c r="T1780" i="43"/>
  <c r="S1780" i="43"/>
  <c r="L215" i="44" s="1"/>
  <c r="T1786" i="43"/>
  <c r="S1786" i="43"/>
  <c r="L221" i="44" s="1"/>
  <c r="J1720" i="43"/>
  <c r="I1720" i="43"/>
  <c r="E230" i="44" s="1"/>
  <c r="S1759" i="43"/>
  <c r="J219" i="44" s="1"/>
  <c r="T1759" i="43"/>
  <c r="J1803" i="43"/>
  <c r="I1803" i="43"/>
  <c r="M213" i="44" s="1"/>
  <c r="T1790" i="43"/>
  <c r="S1790" i="43"/>
  <c r="L225" i="44" s="1"/>
  <c r="T1796" i="43"/>
  <c r="S1796" i="43"/>
  <c r="L231" i="44" s="1"/>
  <c r="R1778" i="43"/>
  <c r="O1778" i="43"/>
  <c r="T1789" i="43"/>
  <c r="S1789" i="43"/>
  <c r="L224" i="44" s="1"/>
  <c r="T1787" i="43"/>
  <c r="S1787" i="43"/>
  <c r="L222" i="44" s="1"/>
  <c r="J1713" i="43"/>
  <c r="I1713" i="43"/>
  <c r="E223" i="44" s="1"/>
  <c r="I1715" i="43"/>
  <c r="E225" i="44" s="1"/>
  <c r="J1715" i="43"/>
  <c r="J1857" i="43"/>
  <c r="I1857" i="43"/>
  <c r="Q217" i="44" s="1"/>
  <c r="T1754" i="43"/>
  <c r="S1754" i="43"/>
  <c r="J214" i="44" s="1"/>
  <c r="J1807" i="43"/>
  <c r="I1807" i="43"/>
  <c r="M217" i="44" s="1"/>
  <c r="T1791" i="43"/>
  <c r="S1791" i="43"/>
  <c r="L226" i="44" s="1"/>
  <c r="J1706" i="43"/>
  <c r="I1706" i="43"/>
  <c r="E216" i="44" s="1"/>
  <c r="J1513" i="43"/>
  <c r="I1513" i="43"/>
  <c r="E202" i="44" s="1"/>
  <c r="T1499" i="43"/>
  <c r="S1499" i="43"/>
  <c r="F188" i="44" s="1"/>
  <c r="S1559" i="43"/>
  <c r="J198" i="44" s="1"/>
  <c r="T1559" i="43"/>
  <c r="S1554" i="43"/>
  <c r="J193" i="44" s="1"/>
  <c r="T1554" i="43"/>
  <c r="J1473" i="43"/>
  <c r="I1473" i="43"/>
  <c r="C187" i="44" s="1"/>
  <c r="I1506" i="43"/>
  <c r="E195" i="44" s="1"/>
  <c r="J1506" i="43"/>
  <c r="T1549" i="43"/>
  <c r="S1549" i="43"/>
  <c r="J188" i="44" s="1"/>
  <c r="T1585" i="43"/>
  <c r="S1585" i="43"/>
  <c r="L199" i="44" s="1"/>
  <c r="S1579" i="43"/>
  <c r="L193" i="44" s="1"/>
  <c r="T1579" i="43"/>
  <c r="T1510" i="43"/>
  <c r="S1510" i="43"/>
  <c r="F199" i="44" s="1"/>
  <c r="J1508" i="43"/>
  <c r="I1508" i="43"/>
  <c r="E197" i="44" s="1"/>
  <c r="T1576" i="43"/>
  <c r="S1576" i="43"/>
  <c r="L190" i="44" s="1"/>
  <c r="T1581" i="43"/>
  <c r="S1581" i="43"/>
  <c r="L195" i="44" s="1"/>
  <c r="I1635" i="43"/>
  <c r="O199" i="44" s="1"/>
  <c r="J1635" i="43"/>
  <c r="S1506" i="43"/>
  <c r="F195" i="44" s="1"/>
  <c r="T1506" i="43"/>
  <c r="J1510" i="43"/>
  <c r="I1510" i="43"/>
  <c r="E199" i="44" s="1"/>
  <c r="T1586" i="43"/>
  <c r="S1586" i="43"/>
  <c r="L200" i="44" s="1"/>
  <c r="T1591" i="43"/>
  <c r="S1591" i="43"/>
  <c r="L205" i="44" s="1"/>
  <c r="S1634" i="43"/>
  <c r="P198" i="44" s="1"/>
  <c r="T1634" i="43"/>
  <c r="J1490" i="43"/>
  <c r="I1490" i="43"/>
  <c r="C204" i="44" s="1"/>
  <c r="J1502" i="43"/>
  <c r="I1502" i="43"/>
  <c r="E191" i="44" s="1"/>
  <c r="J1628" i="43"/>
  <c r="I1628" i="43"/>
  <c r="O192" i="44" s="1"/>
  <c r="I1498" i="43"/>
  <c r="E187" i="44" s="1"/>
  <c r="J1498" i="43"/>
  <c r="J1512" i="43"/>
  <c r="I1512" i="43"/>
  <c r="E201" i="44" s="1"/>
  <c r="J1626" i="43"/>
  <c r="I1626" i="43"/>
  <c r="O190" i="44" s="1"/>
  <c r="T1509" i="43"/>
  <c r="S1509" i="43"/>
  <c r="F198" i="44" s="1"/>
  <c r="J1480" i="43"/>
  <c r="I1480" i="43"/>
  <c r="C194" i="44" s="1"/>
  <c r="J1504" i="43"/>
  <c r="I1504" i="43"/>
  <c r="E193" i="44" s="1"/>
  <c r="J1642" i="43"/>
  <c r="I1642" i="43"/>
  <c r="O206" i="44" s="1"/>
  <c r="J1514" i="43"/>
  <c r="I1514" i="43"/>
  <c r="E203" i="44" s="1"/>
  <c r="I1500" i="43"/>
  <c r="E189" i="44" s="1"/>
  <c r="J1500" i="43"/>
  <c r="J1602" i="43"/>
  <c r="I1602" i="43"/>
  <c r="M191" i="44" s="1"/>
  <c r="S1631" i="43"/>
  <c r="P195" i="44" s="1"/>
  <c r="T1631" i="43"/>
  <c r="J1475" i="43"/>
  <c r="I1475" i="43"/>
  <c r="C189" i="44" s="1"/>
  <c r="J1624" i="43"/>
  <c r="I1624" i="43"/>
  <c r="O188" i="44" s="1"/>
  <c r="I1516" i="43"/>
  <c r="E205" i="44" s="1"/>
  <c r="J1516" i="43"/>
  <c r="I1613" i="43"/>
  <c r="M202" i="44" s="1"/>
  <c r="J1613" i="43"/>
  <c r="T1507" i="43"/>
  <c r="S1507" i="43"/>
  <c r="F196" i="44" s="1"/>
  <c r="T1615" i="43"/>
  <c r="S1615" i="43"/>
  <c r="N204" i="44" s="1"/>
  <c r="T1577" i="43"/>
  <c r="S1577" i="43"/>
  <c r="L191" i="44" s="1"/>
  <c r="T1588" i="43"/>
  <c r="S1588" i="43"/>
  <c r="L202" i="44" s="1"/>
  <c r="I1638" i="43"/>
  <c r="O202" i="44" s="1"/>
  <c r="J1638" i="43"/>
  <c r="T1502" i="43"/>
  <c r="S1502" i="43"/>
  <c r="F191" i="44" s="1"/>
  <c r="I1631" i="43"/>
  <c r="O195" i="44" s="1"/>
  <c r="J1631" i="43"/>
  <c r="T1592" i="43"/>
  <c r="S1592" i="43"/>
  <c r="L206" i="44" s="1"/>
  <c r="I1617" i="43"/>
  <c r="M206" i="44" s="1"/>
  <c r="J1617" i="43"/>
  <c r="J1636" i="43"/>
  <c r="I1636" i="43"/>
  <c r="O200" i="44" s="1"/>
  <c r="I1639" i="43"/>
  <c r="O203" i="44" s="1"/>
  <c r="J1639" i="43"/>
  <c r="S1498" i="43"/>
  <c r="F187" i="44" s="1"/>
  <c r="T1498" i="43"/>
  <c r="J1503" i="43"/>
  <c r="I1503" i="43"/>
  <c r="E192" i="44" s="1"/>
  <c r="S1598" i="43"/>
  <c r="N187" i="44" s="1"/>
  <c r="T1598" i="43"/>
  <c r="I1633" i="43"/>
  <c r="O197" i="44" s="1"/>
  <c r="J1633" i="43"/>
  <c r="R1573" i="43"/>
  <c r="O1573" i="43"/>
  <c r="S1627" i="43"/>
  <c r="P191" i="44" s="1"/>
  <c r="T1627" i="43"/>
  <c r="J1603" i="43"/>
  <c r="I1603" i="43"/>
  <c r="M192" i="44" s="1"/>
  <c r="J1484" i="43"/>
  <c r="I1484" i="43"/>
  <c r="C198" i="44" s="1"/>
  <c r="J1637" i="43"/>
  <c r="I1637" i="43"/>
  <c r="O201" i="44" s="1"/>
  <c r="S1508" i="43"/>
  <c r="F197" i="44" s="1"/>
  <c r="T1508" i="43"/>
  <c r="J1505" i="43"/>
  <c r="I1505" i="43"/>
  <c r="E194" i="44" s="1"/>
  <c r="J1517" i="43"/>
  <c r="I1517" i="43"/>
  <c r="E206" i="44" s="1"/>
  <c r="S1611" i="43"/>
  <c r="N200" i="44" s="1"/>
  <c r="T1611" i="43"/>
  <c r="J1604" i="43"/>
  <c r="I1604" i="43"/>
  <c r="M193" i="44" s="1"/>
  <c r="J1474" i="43"/>
  <c r="I1474" i="43"/>
  <c r="C188" i="44" s="1"/>
  <c r="J1632" i="43"/>
  <c r="I1632" i="43"/>
  <c r="O196" i="44" s="1"/>
  <c r="J1623" i="43"/>
  <c r="I1623" i="43"/>
  <c r="O187" i="44" s="1"/>
  <c r="T1515" i="43"/>
  <c r="S1515" i="43"/>
  <c r="F204" i="44" s="1"/>
  <c r="T1503" i="43"/>
  <c r="S1503" i="43"/>
  <c r="F192" i="44" s="1"/>
  <c r="J1507" i="43"/>
  <c r="I1507" i="43"/>
  <c r="E196" i="44" s="1"/>
  <c r="T1582" i="43"/>
  <c r="S1582" i="43"/>
  <c r="L196" i="44" s="1"/>
  <c r="I1499" i="43"/>
  <c r="E188" i="44" s="1"/>
  <c r="J1499" i="43"/>
  <c r="J1600" i="43"/>
  <c r="I1600" i="43"/>
  <c r="M189" i="44" s="1"/>
  <c r="T1548" i="43"/>
  <c r="S1548" i="43"/>
  <c r="J187" i="44" s="1"/>
  <c r="I1607" i="43"/>
  <c r="M196" i="44" s="1"/>
  <c r="J1607" i="43"/>
  <c r="J1640" i="43"/>
  <c r="I1640" i="43"/>
  <c r="O204" i="44" s="1"/>
  <c r="T1511" i="43"/>
  <c r="S1511" i="43"/>
  <c r="F200" i="44" s="1"/>
  <c r="T1513" i="43"/>
  <c r="S1513" i="43"/>
  <c r="F202" i="44" s="1"/>
  <c r="I1509" i="43"/>
  <c r="E198" i="44" s="1"/>
  <c r="J1509" i="43"/>
  <c r="T1514" i="43"/>
  <c r="S1514" i="43"/>
  <c r="F203" i="44" s="1"/>
  <c r="J1515" i="43"/>
  <c r="I1515" i="43"/>
  <c r="E204" i="44" s="1"/>
  <c r="T1612" i="43"/>
  <c r="S1612" i="43"/>
  <c r="N201" i="44" s="1"/>
  <c r="T1587" i="43"/>
  <c r="S1587" i="43"/>
  <c r="L201" i="44" s="1"/>
  <c r="J1630" i="43"/>
  <c r="I1630" i="43"/>
  <c r="O194" i="44" s="1"/>
  <c r="J1501" i="43"/>
  <c r="I1501" i="43"/>
  <c r="E190" i="44" s="1"/>
  <c r="S1608" i="43"/>
  <c r="N197" i="44" s="1"/>
  <c r="T1608" i="43"/>
  <c r="J1610" i="43"/>
  <c r="I1610" i="43"/>
  <c r="M199" i="44" s="1"/>
  <c r="J1634" i="43"/>
  <c r="I1634" i="43"/>
  <c r="O198" i="44" s="1"/>
  <c r="J1641" i="43"/>
  <c r="I1641" i="43"/>
  <c r="O205" i="44" s="1"/>
  <c r="T1504" i="43"/>
  <c r="S1504" i="43"/>
  <c r="F193" i="44" s="1"/>
  <c r="J1511" i="43"/>
  <c r="I1511" i="43"/>
  <c r="E200" i="44" s="1"/>
  <c r="T1372" i="43"/>
  <c r="S1372" i="43"/>
  <c r="L165" i="44" s="1"/>
  <c r="J1306" i="43"/>
  <c r="I1306" i="43"/>
  <c r="E174" i="44" s="1"/>
  <c r="J1275" i="43"/>
  <c r="I1275" i="43"/>
  <c r="C168" i="44" s="1"/>
  <c r="T1377" i="43"/>
  <c r="S1377" i="43"/>
  <c r="L170" i="44" s="1"/>
  <c r="I1308" i="43"/>
  <c r="E176" i="44" s="1"/>
  <c r="J1308" i="43"/>
  <c r="J1279" i="43"/>
  <c r="I1279" i="43"/>
  <c r="C172" i="44" s="1"/>
  <c r="T1382" i="43"/>
  <c r="S1382" i="43"/>
  <c r="L175" i="44" s="1"/>
  <c r="I1310" i="43"/>
  <c r="E178" i="44" s="1"/>
  <c r="J1310" i="43"/>
  <c r="J1284" i="43"/>
  <c r="I1284" i="43"/>
  <c r="C177" i="44" s="1"/>
  <c r="I1404" i="43"/>
  <c r="M172" i="44" s="1"/>
  <c r="J1404" i="43"/>
  <c r="T1387" i="43"/>
  <c r="S1387" i="43"/>
  <c r="L180" i="44" s="1"/>
  <c r="J1312" i="43"/>
  <c r="I1312" i="43"/>
  <c r="E180" i="44" s="1"/>
  <c r="J1411" i="43"/>
  <c r="I1411" i="43"/>
  <c r="M179" i="44" s="1"/>
  <c r="T1378" i="43"/>
  <c r="S1378" i="43"/>
  <c r="L171" i="44" s="1"/>
  <c r="J1434" i="43"/>
  <c r="I1434" i="43"/>
  <c r="O177" i="44" s="1"/>
  <c r="J1295" i="43"/>
  <c r="I1295" i="43"/>
  <c r="E163" i="44" s="1"/>
  <c r="J1400" i="43"/>
  <c r="I1400" i="43"/>
  <c r="M168" i="44" s="1"/>
  <c r="J1297" i="43"/>
  <c r="I1297" i="43"/>
  <c r="E165" i="44" s="1"/>
  <c r="J1407" i="43"/>
  <c r="I1407" i="43"/>
  <c r="M175" i="44" s="1"/>
  <c r="I1299" i="43"/>
  <c r="E167" i="44" s="1"/>
  <c r="J1299" i="43"/>
  <c r="J1397" i="43"/>
  <c r="I1397" i="43"/>
  <c r="M165" i="44" s="1"/>
  <c r="T1429" i="43"/>
  <c r="S1429" i="43"/>
  <c r="P172" i="44" s="1"/>
  <c r="J1301" i="43"/>
  <c r="I1301" i="43"/>
  <c r="E169" i="44" s="1"/>
  <c r="J1409" i="43"/>
  <c r="I1409" i="43"/>
  <c r="M177" i="44" s="1"/>
  <c r="S1354" i="43"/>
  <c r="J172" i="44" s="1"/>
  <c r="T1354" i="43"/>
  <c r="T1371" i="43"/>
  <c r="S1371" i="43"/>
  <c r="L164" i="44" s="1"/>
  <c r="I1293" i="43"/>
  <c r="E161" i="44" s="1"/>
  <c r="J1293" i="43"/>
  <c r="J1303" i="43"/>
  <c r="I1303" i="43"/>
  <c r="E171" i="44" s="1"/>
  <c r="J1410" i="43"/>
  <c r="I1410" i="43"/>
  <c r="M178" i="44" s="1"/>
  <c r="T1349" i="43"/>
  <c r="S1349" i="43"/>
  <c r="J167" i="44" s="1"/>
  <c r="J1422" i="43"/>
  <c r="I1422" i="43"/>
  <c r="O165" i="44" s="1"/>
  <c r="T1376" i="43"/>
  <c r="S1376" i="43"/>
  <c r="L169" i="44" s="1"/>
  <c r="J1418" i="43"/>
  <c r="I1418" i="43"/>
  <c r="O161" i="44" s="1"/>
  <c r="J1305" i="43"/>
  <c r="I1305" i="43"/>
  <c r="E173" i="44" s="1"/>
  <c r="J1393" i="43"/>
  <c r="I1393" i="43"/>
  <c r="M161" i="44" s="1"/>
  <c r="S1422" i="43"/>
  <c r="P165" i="44" s="1"/>
  <c r="T1422" i="43"/>
  <c r="T1406" i="43"/>
  <c r="S1406" i="43"/>
  <c r="N174" i="44" s="1"/>
  <c r="J1425" i="43"/>
  <c r="I1425" i="43"/>
  <c r="O168" i="44" s="1"/>
  <c r="I1395" i="43"/>
  <c r="M163" i="44" s="1"/>
  <c r="J1395" i="43"/>
  <c r="T1343" i="43"/>
  <c r="S1343" i="43"/>
  <c r="J161" i="44" s="1"/>
  <c r="S1393" i="43"/>
  <c r="N161" i="44" s="1"/>
  <c r="T1393" i="43"/>
  <c r="I1428" i="43"/>
  <c r="O171" i="44" s="1"/>
  <c r="J1428" i="43"/>
  <c r="I1296" i="43"/>
  <c r="E164" i="44" s="1"/>
  <c r="J1296" i="43"/>
  <c r="J1398" i="43"/>
  <c r="I1398" i="43"/>
  <c r="M166" i="44" s="1"/>
  <c r="S1403" i="43"/>
  <c r="N171" i="44" s="1"/>
  <c r="T1403" i="43"/>
  <c r="I1412" i="43"/>
  <c r="M180" i="44" s="1"/>
  <c r="J1412" i="43"/>
  <c r="J1294" i="43"/>
  <c r="I1294" i="43"/>
  <c r="E162" i="44" s="1"/>
  <c r="T1419" i="43"/>
  <c r="S1419" i="43"/>
  <c r="P162" i="44" s="1"/>
  <c r="T1410" i="43"/>
  <c r="S1410" i="43"/>
  <c r="N178" i="44" s="1"/>
  <c r="J1431" i="43"/>
  <c r="I1431" i="43"/>
  <c r="O174" i="44" s="1"/>
  <c r="J1298" i="43"/>
  <c r="I1298" i="43"/>
  <c r="E166" i="44" s="1"/>
  <c r="J1285" i="43"/>
  <c r="I1285" i="43"/>
  <c r="C178" i="44" s="1"/>
  <c r="J1405" i="43"/>
  <c r="I1405" i="43"/>
  <c r="M173" i="44" s="1"/>
  <c r="J1268" i="43"/>
  <c r="I1268" i="43"/>
  <c r="C161" i="44" s="1"/>
  <c r="T1401" i="43"/>
  <c r="S1401" i="43"/>
  <c r="N169" i="44" s="1"/>
  <c r="T1386" i="43"/>
  <c r="S1386" i="43"/>
  <c r="L179" i="44" s="1"/>
  <c r="I1309" i="43"/>
  <c r="E177" i="44" s="1"/>
  <c r="J1309" i="43"/>
  <c r="J1394" i="43"/>
  <c r="I1394" i="43"/>
  <c r="M162" i="44" s="1"/>
  <c r="T1400" i="43"/>
  <c r="S1400" i="43"/>
  <c r="N168" i="44" s="1"/>
  <c r="J1311" i="43"/>
  <c r="I1311" i="43"/>
  <c r="E179" i="44" s="1"/>
  <c r="J1406" i="43"/>
  <c r="I1406" i="43"/>
  <c r="M174" i="44" s="1"/>
  <c r="T1396" i="43"/>
  <c r="S1396" i="43"/>
  <c r="N164" i="44" s="1"/>
  <c r="J1435" i="43"/>
  <c r="I1435" i="43"/>
  <c r="O178" i="44" s="1"/>
  <c r="J1300" i="43"/>
  <c r="I1300" i="43"/>
  <c r="E168" i="44" s="1"/>
  <c r="J1277" i="43"/>
  <c r="I1277" i="43"/>
  <c r="C170" i="44" s="1"/>
  <c r="I1402" i="43"/>
  <c r="M170" i="44" s="1"/>
  <c r="J1402" i="43"/>
  <c r="T1344" i="43"/>
  <c r="S1344" i="43"/>
  <c r="J162" i="44" s="1"/>
  <c r="T1381" i="43"/>
  <c r="S1381" i="43"/>
  <c r="L174" i="44" s="1"/>
  <c r="I1307" i="43"/>
  <c r="E175" i="44" s="1"/>
  <c r="J1307" i="43"/>
  <c r="J1401" i="43"/>
  <c r="I1401" i="43"/>
  <c r="M169" i="44" s="1"/>
  <c r="J1421" i="43"/>
  <c r="I1421" i="43"/>
  <c r="O164" i="44" s="1"/>
  <c r="J1302" i="43"/>
  <c r="I1302" i="43"/>
  <c r="E170" i="44" s="1"/>
  <c r="J1270" i="43"/>
  <c r="I1270" i="43"/>
  <c r="C163" i="44" s="1"/>
  <c r="J1408" i="43"/>
  <c r="I1408" i="43"/>
  <c r="M176" i="44" s="1"/>
  <c r="J1426" i="43"/>
  <c r="I1426" i="43"/>
  <c r="O169" i="44" s="1"/>
  <c r="J1304" i="43"/>
  <c r="I1304" i="43"/>
  <c r="E172" i="44" s="1"/>
  <c r="J1286" i="43"/>
  <c r="I1286" i="43"/>
  <c r="C179" i="44" s="1"/>
  <c r="T1154" i="43"/>
  <c r="S1154" i="43"/>
  <c r="J151" i="44" s="1"/>
  <c r="T1167" i="43"/>
  <c r="S1167" i="43"/>
  <c r="L139" i="44" s="1"/>
  <c r="I1231" i="43"/>
  <c r="O153" i="44" s="1"/>
  <c r="J1231" i="43"/>
  <c r="T1106" i="43"/>
  <c r="S1106" i="43"/>
  <c r="F153" i="44" s="1"/>
  <c r="T1092" i="43"/>
  <c r="S1092" i="43"/>
  <c r="F139" i="44" s="1"/>
  <c r="T1090" i="43"/>
  <c r="S1090" i="43"/>
  <c r="F137" i="44" s="1"/>
  <c r="T1205" i="43"/>
  <c r="S1205" i="43"/>
  <c r="N152" i="44" s="1"/>
  <c r="T1093" i="43"/>
  <c r="S1093" i="43"/>
  <c r="F140" i="44" s="1"/>
  <c r="S1188" i="43"/>
  <c r="N135" i="44" s="1"/>
  <c r="T1188" i="43"/>
  <c r="J1103" i="43"/>
  <c r="I1103" i="43"/>
  <c r="E150" i="44" s="1"/>
  <c r="I1229" i="43"/>
  <c r="O151" i="44" s="1"/>
  <c r="J1229" i="43"/>
  <c r="S1100" i="43"/>
  <c r="F147" i="44" s="1"/>
  <c r="T1100" i="43"/>
  <c r="I1219" i="43"/>
  <c r="O141" i="44" s="1"/>
  <c r="J1219" i="43"/>
  <c r="S1221" i="43"/>
  <c r="P143" i="44" s="1"/>
  <c r="T1221" i="43"/>
  <c r="T1099" i="43"/>
  <c r="S1099" i="43"/>
  <c r="F146" i="44" s="1"/>
  <c r="S1220" i="43"/>
  <c r="P142" i="44" s="1"/>
  <c r="T1220" i="43"/>
  <c r="J1097" i="43"/>
  <c r="I1097" i="43"/>
  <c r="E144" i="44" s="1"/>
  <c r="J1230" i="43"/>
  <c r="I1230" i="43"/>
  <c r="O152" i="44" s="1"/>
  <c r="T1179" i="43"/>
  <c r="S1179" i="43"/>
  <c r="L151" i="44" s="1"/>
  <c r="T1097" i="43"/>
  <c r="S1097" i="43"/>
  <c r="F144" i="44" s="1"/>
  <c r="J1213" i="43"/>
  <c r="I1213" i="43"/>
  <c r="O135" i="44" s="1"/>
  <c r="I1217" i="43"/>
  <c r="O139" i="44" s="1"/>
  <c r="J1217" i="43"/>
  <c r="J1225" i="43"/>
  <c r="I1225" i="43"/>
  <c r="O147" i="44" s="1"/>
  <c r="I1226" i="43"/>
  <c r="O148" i="44" s="1"/>
  <c r="J1226" i="43"/>
  <c r="S1204" i="43"/>
  <c r="N151" i="44" s="1"/>
  <c r="T1204" i="43"/>
  <c r="J1090" i="43"/>
  <c r="I1090" i="43"/>
  <c r="E137" i="44" s="1"/>
  <c r="J1227" i="43"/>
  <c r="I1227" i="43"/>
  <c r="O149" i="44" s="1"/>
  <c r="T1168" i="43"/>
  <c r="S1168" i="43"/>
  <c r="L140" i="44" s="1"/>
  <c r="S1224" i="43"/>
  <c r="P146" i="44" s="1"/>
  <c r="T1224" i="43"/>
  <c r="S1149" i="43"/>
  <c r="J146" i="44" s="1"/>
  <c r="T1149" i="43"/>
  <c r="T1180" i="43"/>
  <c r="S1180" i="43"/>
  <c r="L152" i="44" s="1"/>
  <c r="J1094" i="43"/>
  <c r="I1094" i="43"/>
  <c r="E141" i="44" s="1"/>
  <c r="I1096" i="43"/>
  <c r="E143" i="44" s="1"/>
  <c r="J1096" i="43"/>
  <c r="T1151" i="43"/>
  <c r="S1151" i="43"/>
  <c r="J148" i="44" s="1"/>
  <c r="S1107" i="43"/>
  <c r="F154" i="44" s="1"/>
  <c r="T1107" i="43"/>
  <c r="T1166" i="43"/>
  <c r="S1166" i="43"/>
  <c r="L138" i="44" s="1"/>
  <c r="S1141" i="43"/>
  <c r="J138" i="44" s="1"/>
  <c r="T1141" i="43"/>
  <c r="J1100" i="43"/>
  <c r="I1100" i="43"/>
  <c r="E147" i="44" s="1"/>
  <c r="S1174" i="43"/>
  <c r="L146" i="44" s="1"/>
  <c r="T1174" i="43"/>
  <c r="S1171" i="43"/>
  <c r="L143" i="44" s="1"/>
  <c r="T1171" i="43"/>
  <c r="J1092" i="43"/>
  <c r="I1092" i="43"/>
  <c r="E139" i="44" s="1"/>
  <c r="T1143" i="43"/>
  <c r="S1143" i="43"/>
  <c r="J140" i="44" s="1"/>
  <c r="J1102" i="43"/>
  <c r="I1102" i="43"/>
  <c r="E149" i="44" s="1"/>
  <c r="S1094" i="43"/>
  <c r="F141" i="44" s="1"/>
  <c r="T1094" i="43"/>
  <c r="T1176" i="43"/>
  <c r="S1176" i="43"/>
  <c r="L148" i="44" s="1"/>
  <c r="I1215" i="43"/>
  <c r="O137" i="44" s="1"/>
  <c r="J1215" i="43"/>
  <c r="I1216" i="43"/>
  <c r="O138" i="44" s="1"/>
  <c r="J1216" i="43"/>
  <c r="R1163" i="43"/>
  <c r="O1163" i="43"/>
  <c r="S1096" i="43"/>
  <c r="F143" i="44" s="1"/>
  <c r="T1096" i="43"/>
  <c r="S1148" i="43"/>
  <c r="J145" i="44" s="1"/>
  <c r="T1148" i="43"/>
  <c r="I1104" i="43"/>
  <c r="E151" i="44" s="1"/>
  <c r="J1104" i="43"/>
  <c r="T1091" i="43"/>
  <c r="S1091" i="43"/>
  <c r="F138" i="44" s="1"/>
  <c r="T1181" i="43"/>
  <c r="S1181" i="43"/>
  <c r="L153" i="44" s="1"/>
  <c r="T1102" i="43"/>
  <c r="S1102" i="43"/>
  <c r="F149" i="44" s="1"/>
  <c r="T1177" i="43"/>
  <c r="S1177" i="43"/>
  <c r="L149" i="44" s="1"/>
  <c r="I1098" i="43"/>
  <c r="E145" i="44" s="1"/>
  <c r="J1098" i="43"/>
  <c r="S1153" i="43"/>
  <c r="J150" i="44" s="1"/>
  <c r="T1153" i="43"/>
  <c r="J1106" i="43"/>
  <c r="I1106" i="43"/>
  <c r="E153" i="44" s="1"/>
  <c r="S1088" i="43"/>
  <c r="F135" i="44" s="1"/>
  <c r="T1088" i="43"/>
  <c r="S1139" i="43"/>
  <c r="J136" i="44" s="1"/>
  <c r="T1139" i="43"/>
  <c r="J1218" i="43"/>
  <c r="I1218" i="43"/>
  <c r="O140" i="44" s="1"/>
  <c r="T1202" i="43"/>
  <c r="S1202" i="43"/>
  <c r="N149" i="44" s="1"/>
  <c r="T1144" i="43"/>
  <c r="S1144" i="43"/>
  <c r="J141" i="44" s="1"/>
  <c r="T1164" i="43"/>
  <c r="S1164" i="43"/>
  <c r="L136" i="44" s="1"/>
  <c r="T1169" i="43"/>
  <c r="S1169" i="43"/>
  <c r="L141" i="44" s="1"/>
  <c r="T944" i="43"/>
  <c r="S944" i="43"/>
  <c r="J120" i="44" s="1"/>
  <c r="S609" i="43"/>
  <c r="P68" i="44" s="1"/>
  <c r="T609" i="43"/>
  <c r="T395" i="43"/>
  <c r="S395" i="43"/>
  <c r="P33" i="44" s="1"/>
  <c r="T361" i="43"/>
  <c r="S361" i="43"/>
  <c r="L49" i="44" s="1"/>
  <c r="T199" i="43"/>
  <c r="S199" i="43"/>
  <c r="P16" i="44" s="1"/>
  <c r="T939" i="43"/>
  <c r="S939" i="43"/>
  <c r="J115" i="44" s="1"/>
  <c r="J861" i="43"/>
  <c r="I861" i="43"/>
  <c r="C112" i="44" s="1"/>
  <c r="I838" i="43"/>
  <c r="Q93" i="44" s="1"/>
  <c r="J838" i="43"/>
  <c r="T607" i="43"/>
  <c r="S607" i="43"/>
  <c r="P66" i="44" s="1"/>
  <c r="J612" i="43"/>
  <c r="I612" i="43"/>
  <c r="O71" i="44" s="1"/>
  <c r="J815" i="43"/>
  <c r="I815" i="43"/>
  <c r="O95" i="44" s="1"/>
  <c r="S771" i="43"/>
  <c r="L101" i="44" s="1"/>
  <c r="T771" i="43"/>
  <c r="J206" i="43"/>
  <c r="I206" i="43"/>
  <c r="O23" i="44" s="1"/>
  <c r="I616" i="43"/>
  <c r="O75" i="44" s="1"/>
  <c r="J616" i="43"/>
  <c r="T373" i="43"/>
  <c r="S373" i="43"/>
  <c r="N36" i="44" s="1"/>
  <c r="J860" i="43"/>
  <c r="I860" i="43"/>
  <c r="C111" i="44" s="1"/>
  <c r="T404" i="43"/>
  <c r="S404" i="43"/>
  <c r="P42" i="44" s="1"/>
  <c r="J479" i="43"/>
  <c r="I479" i="43"/>
  <c r="E63" i="44" s="1"/>
  <c r="S951" i="43"/>
  <c r="J127" i="44" s="1"/>
  <c r="T951" i="43"/>
  <c r="T377" i="43"/>
  <c r="S377" i="43"/>
  <c r="N40" i="44" s="1"/>
  <c r="J867" i="43"/>
  <c r="I867" i="43"/>
  <c r="C118" i="44" s="1"/>
  <c r="S781" i="43"/>
  <c r="N86" i="44" s="1"/>
  <c r="T781" i="43"/>
  <c r="J885" i="43"/>
  <c r="I885" i="43"/>
  <c r="E111" i="44" s="1"/>
  <c r="S383" i="43"/>
  <c r="N46" i="44" s="1"/>
  <c r="T383" i="43"/>
  <c r="J865" i="43"/>
  <c r="I865" i="43"/>
  <c r="C116" i="44" s="1"/>
  <c r="I477" i="43"/>
  <c r="E61" i="44" s="1"/>
  <c r="J477" i="43"/>
  <c r="T794" i="43"/>
  <c r="S794" i="43"/>
  <c r="N99" i="44" s="1"/>
  <c r="J887" i="43"/>
  <c r="I887" i="43"/>
  <c r="E113" i="44" s="1"/>
  <c r="I586" i="43"/>
  <c r="M70" i="44" s="1"/>
  <c r="J586" i="43"/>
  <c r="T598" i="43"/>
  <c r="S598" i="43"/>
  <c r="P57" i="44" s="1"/>
  <c r="T387" i="43"/>
  <c r="S387" i="43"/>
  <c r="N50" i="44" s="1"/>
  <c r="T131" i="43"/>
  <c r="S131" i="43"/>
  <c r="J23" i="44" s="1"/>
  <c r="I877" i="43"/>
  <c r="C128" i="44" s="1"/>
  <c r="J877" i="43"/>
  <c r="I486" i="43"/>
  <c r="E70" i="44" s="1"/>
  <c r="J486" i="43"/>
  <c r="S140" i="43"/>
  <c r="L7" i="44" s="1"/>
  <c r="T140" i="43"/>
  <c r="J1051" i="43"/>
  <c r="I1051" i="43"/>
  <c r="Q127" i="44" s="1"/>
  <c r="S788" i="43"/>
  <c r="N93" i="44" s="1"/>
  <c r="T788" i="43"/>
  <c r="T1001" i="43"/>
  <c r="S1001" i="43"/>
  <c r="N127" i="44" s="1"/>
  <c r="S934" i="43"/>
  <c r="J110" i="44" s="1"/>
  <c r="T934" i="43"/>
  <c r="J889" i="43"/>
  <c r="I889" i="43"/>
  <c r="E115" i="44" s="1"/>
  <c r="J590" i="43"/>
  <c r="I590" i="43"/>
  <c r="M74" i="44" s="1"/>
  <c r="T379" i="43"/>
  <c r="S379" i="43"/>
  <c r="N42" i="44" s="1"/>
  <c r="I863" i="43"/>
  <c r="C114" i="44" s="1"/>
  <c r="J863" i="43"/>
  <c r="T360" i="43"/>
  <c r="S360" i="43"/>
  <c r="L48" i="44" s="1"/>
  <c r="J476" i="43"/>
  <c r="I476" i="43"/>
  <c r="E60" i="44" s="1"/>
  <c r="T147" i="43"/>
  <c r="S147" i="43"/>
  <c r="L14" i="44" s="1"/>
  <c r="J1046" i="43"/>
  <c r="I1046" i="43"/>
  <c r="Q122" i="44" s="1"/>
  <c r="J1025" i="43"/>
  <c r="I1025" i="43"/>
  <c r="O126" i="44" s="1"/>
  <c r="S790" i="43"/>
  <c r="N95" i="44" s="1"/>
  <c r="T790" i="43"/>
  <c r="S987" i="43"/>
  <c r="N113" i="44" s="1"/>
  <c r="T987" i="43"/>
  <c r="S948" i="43"/>
  <c r="J124" i="44" s="1"/>
  <c r="T948" i="43"/>
  <c r="T937" i="43"/>
  <c r="S937" i="43"/>
  <c r="J113" i="44" s="1"/>
  <c r="I891" i="43"/>
  <c r="E117" i="44" s="1"/>
  <c r="J891" i="43"/>
  <c r="T587" i="43"/>
  <c r="S587" i="43"/>
  <c r="N71" i="44" s="1"/>
  <c r="I579" i="43"/>
  <c r="M63" i="44" s="1"/>
  <c r="J579" i="43"/>
  <c r="T386" i="43"/>
  <c r="S386" i="43"/>
  <c r="N49" i="44" s="1"/>
  <c r="J868" i="43"/>
  <c r="I868" i="43"/>
  <c r="C119" i="44" s="1"/>
  <c r="S349" i="43"/>
  <c r="L37" i="44" s="1"/>
  <c r="T349" i="43"/>
  <c r="T352" i="43"/>
  <c r="S352" i="43"/>
  <c r="L40" i="44" s="1"/>
  <c r="J487" i="43"/>
  <c r="I487" i="43"/>
  <c r="E71" i="44" s="1"/>
  <c r="J1041" i="43"/>
  <c r="I1041" i="43"/>
  <c r="Q117" i="44" s="1"/>
  <c r="I1018" i="43"/>
  <c r="O119" i="44" s="1"/>
  <c r="J1018" i="43"/>
  <c r="T791" i="43"/>
  <c r="S791" i="43"/>
  <c r="N96" i="44" s="1"/>
  <c r="T998" i="43"/>
  <c r="S998" i="43"/>
  <c r="N124" i="44" s="1"/>
  <c r="I1002" i="43"/>
  <c r="M128" i="44" s="1"/>
  <c r="J1002" i="43"/>
  <c r="T947" i="43"/>
  <c r="S947" i="43"/>
  <c r="J123" i="44" s="1"/>
  <c r="T935" i="43"/>
  <c r="S935" i="43"/>
  <c r="J111" i="44" s="1"/>
  <c r="I893" i="43"/>
  <c r="E119" i="44" s="1"/>
  <c r="J893" i="43"/>
  <c r="I592" i="43"/>
  <c r="M76" i="44" s="1"/>
  <c r="J592" i="43"/>
  <c r="S371" i="43"/>
  <c r="N34" i="44" s="1"/>
  <c r="T371" i="43"/>
  <c r="J869" i="43"/>
  <c r="I869" i="43"/>
  <c r="C120" i="44" s="1"/>
  <c r="J408" i="43"/>
  <c r="I408" i="43"/>
  <c r="O46" i="44" s="1"/>
  <c r="J395" i="43"/>
  <c r="I395" i="43"/>
  <c r="O33" i="44" s="1"/>
  <c r="O343" i="43"/>
  <c r="R343" i="43"/>
  <c r="J229" i="43"/>
  <c r="I229" i="43"/>
  <c r="Q21" i="44" s="1"/>
  <c r="T143" i="43"/>
  <c r="S143" i="43"/>
  <c r="L10" i="44" s="1"/>
  <c r="T151" i="43"/>
  <c r="S151" i="43"/>
  <c r="L18" i="44" s="1"/>
  <c r="J890" i="43"/>
  <c r="I890" i="43"/>
  <c r="E116" i="44" s="1"/>
  <c r="J617" i="43"/>
  <c r="I617" i="43"/>
  <c r="O76" i="44" s="1"/>
  <c r="J199" i="43"/>
  <c r="I199" i="43"/>
  <c r="O16" i="44" s="1"/>
  <c r="I478" i="43"/>
  <c r="E62" i="44" s="1"/>
  <c r="J478" i="43"/>
  <c r="I225" i="43"/>
  <c r="Q17" i="44" s="1"/>
  <c r="J225" i="43"/>
  <c r="T149" i="43"/>
  <c r="S149" i="43"/>
  <c r="L16" i="44" s="1"/>
  <c r="T196" i="43"/>
  <c r="S196" i="43"/>
  <c r="P13" i="44" s="1"/>
  <c r="R138" i="43"/>
  <c r="O138" i="43"/>
  <c r="S759" i="43"/>
  <c r="L89" i="44" s="1"/>
  <c r="T759" i="43"/>
  <c r="S154" i="43"/>
  <c r="L21" i="44" s="1"/>
  <c r="T154" i="43"/>
  <c r="T886" i="43"/>
  <c r="S886" i="43"/>
  <c r="F112" i="44" s="1"/>
  <c r="J902" i="43"/>
  <c r="I902" i="43"/>
  <c r="E128" i="44" s="1"/>
  <c r="T345" i="43"/>
  <c r="S345" i="43"/>
  <c r="L33" i="44" s="1"/>
  <c r="J483" i="43"/>
  <c r="I483" i="43"/>
  <c r="E67" i="44" s="1"/>
  <c r="S983" i="43"/>
  <c r="N109" i="44" s="1"/>
  <c r="T983" i="43"/>
  <c r="S611" i="43"/>
  <c r="P70" i="44" s="1"/>
  <c r="T611" i="43"/>
  <c r="J803" i="43"/>
  <c r="I803" i="43"/>
  <c r="O83" i="44" s="1"/>
  <c r="S938" i="43"/>
  <c r="J114" i="44" s="1"/>
  <c r="T938" i="43"/>
  <c r="S577" i="43"/>
  <c r="N61" i="44" s="1"/>
  <c r="T577" i="43"/>
  <c r="S118" i="43"/>
  <c r="J10" i="44" s="1"/>
  <c r="T118" i="43"/>
  <c r="S188" i="43"/>
  <c r="P5" i="44" s="1"/>
  <c r="T188" i="43"/>
  <c r="J195" i="43"/>
  <c r="I195" i="43"/>
  <c r="O12" i="44" s="1"/>
  <c r="T157" i="43"/>
  <c r="S157" i="43"/>
  <c r="L24" i="44" s="1"/>
  <c r="J897" i="43"/>
  <c r="I897" i="43"/>
  <c r="E123" i="44" s="1"/>
  <c r="S566" i="43"/>
  <c r="L75" i="44" s="1"/>
  <c r="T566" i="43"/>
  <c r="S384" i="43"/>
  <c r="N47" i="44" s="1"/>
  <c r="T384" i="43"/>
  <c r="T113" i="43"/>
  <c r="S113" i="43"/>
  <c r="J5" i="44" s="1"/>
  <c r="T408" i="43"/>
  <c r="S408" i="43"/>
  <c r="P46" i="44" s="1"/>
  <c r="J401" i="43"/>
  <c r="I401" i="43"/>
  <c r="O39" i="44" s="1"/>
  <c r="T198" i="43"/>
  <c r="S198" i="43"/>
  <c r="P15" i="44" s="1"/>
  <c r="J222" i="43"/>
  <c r="I222" i="43"/>
  <c r="Q14" i="44" s="1"/>
  <c r="T806" i="43"/>
  <c r="S806" i="43"/>
  <c r="P86" i="44" s="1"/>
  <c r="T895" i="43"/>
  <c r="S895" i="43"/>
  <c r="F121" i="44" s="1"/>
  <c r="T988" i="43"/>
  <c r="S988" i="43"/>
  <c r="N114" i="44" s="1"/>
  <c r="J996" i="43"/>
  <c r="I996" i="43"/>
  <c r="M122" i="44" s="1"/>
  <c r="I883" i="43"/>
  <c r="E109" i="44" s="1"/>
  <c r="J883" i="43"/>
  <c r="S933" i="43"/>
  <c r="J109" i="44" s="1"/>
  <c r="T933" i="43"/>
  <c r="J899" i="43"/>
  <c r="I899" i="43"/>
  <c r="E125" i="44" s="1"/>
  <c r="J581" i="43"/>
  <c r="I581" i="43"/>
  <c r="M65" i="44" s="1"/>
  <c r="S526" i="43"/>
  <c r="J60" i="44" s="1"/>
  <c r="T526" i="43"/>
  <c r="T615" i="43"/>
  <c r="S615" i="43"/>
  <c r="P74" i="44" s="1"/>
  <c r="T382" i="43"/>
  <c r="S382" i="43"/>
  <c r="N45" i="44" s="1"/>
  <c r="I874" i="43"/>
  <c r="C125" i="44" s="1"/>
  <c r="J874" i="43"/>
  <c r="T405" i="43"/>
  <c r="S405" i="43"/>
  <c r="P43" i="44" s="1"/>
  <c r="I406" i="43"/>
  <c r="O44" i="44" s="1"/>
  <c r="J406" i="43"/>
  <c r="T197" i="43"/>
  <c r="S197" i="43"/>
  <c r="P14" i="44" s="1"/>
  <c r="S194" i="43"/>
  <c r="P11" i="44" s="1"/>
  <c r="T194" i="43"/>
  <c r="J205" i="43"/>
  <c r="I205" i="43"/>
  <c r="O22" i="44" s="1"/>
  <c r="J480" i="43"/>
  <c r="I480" i="43"/>
  <c r="E64" i="44" s="1"/>
  <c r="J223" i="43"/>
  <c r="I223" i="43"/>
  <c r="Q15" i="44" s="1"/>
  <c r="J892" i="43"/>
  <c r="I892" i="43"/>
  <c r="E118" i="44" s="1"/>
  <c r="I601" i="43"/>
  <c r="O60" i="44" s="1"/>
  <c r="J601" i="43"/>
  <c r="S402" i="43"/>
  <c r="P40" i="44" s="1"/>
  <c r="T402" i="43"/>
  <c r="J196" i="43"/>
  <c r="I196" i="43"/>
  <c r="O13" i="44" s="1"/>
  <c r="S139" i="43"/>
  <c r="L6" i="44" s="1"/>
  <c r="T139" i="43"/>
  <c r="J894" i="43"/>
  <c r="I894" i="43"/>
  <c r="E120" i="44" s="1"/>
  <c r="I858" i="43"/>
  <c r="C109" i="44" s="1"/>
  <c r="J858" i="43"/>
  <c r="J190" i="43"/>
  <c r="I190" i="43"/>
  <c r="O7" i="44" s="1"/>
  <c r="I839" i="43"/>
  <c r="Q94" i="44" s="1"/>
  <c r="J839" i="43"/>
  <c r="J896" i="43"/>
  <c r="I896" i="43"/>
  <c r="E122" i="44" s="1"/>
  <c r="S398" i="43"/>
  <c r="P36" i="44" s="1"/>
  <c r="T398" i="43"/>
  <c r="I613" i="43"/>
  <c r="O72" i="44" s="1"/>
  <c r="J613" i="43"/>
  <c r="J474" i="43"/>
  <c r="I474" i="43"/>
  <c r="E58" i="44" s="1"/>
  <c r="I473" i="43"/>
  <c r="E57" i="44" s="1"/>
  <c r="J473" i="43"/>
  <c r="J1011" i="43"/>
  <c r="I1011" i="43"/>
  <c r="O112" i="44" s="1"/>
  <c r="J1008" i="43"/>
  <c r="I1008" i="43"/>
  <c r="O109" i="44" s="1"/>
  <c r="S995" i="43"/>
  <c r="N121" i="44" s="1"/>
  <c r="T995" i="43"/>
  <c r="I895" i="43"/>
  <c r="E121" i="44" s="1"/>
  <c r="J895" i="43"/>
  <c r="J588" i="43"/>
  <c r="I588" i="43"/>
  <c r="M72" i="44" s="1"/>
  <c r="S374" i="43"/>
  <c r="N37" i="44" s="1"/>
  <c r="T374" i="43"/>
  <c r="J859" i="43"/>
  <c r="I859" i="43"/>
  <c r="C110" i="44" s="1"/>
  <c r="J215" i="43"/>
  <c r="I215" i="43"/>
  <c r="Q7" i="44" s="1"/>
  <c r="S1021" i="43"/>
  <c r="P122" i="44" s="1"/>
  <c r="T1021" i="43"/>
  <c r="S1002" i="43"/>
  <c r="N128" i="44" s="1"/>
  <c r="T1002" i="43"/>
  <c r="S941" i="43"/>
  <c r="J117" i="44" s="1"/>
  <c r="T941" i="43"/>
  <c r="J574" i="43"/>
  <c r="I574" i="43"/>
  <c r="M58" i="44" s="1"/>
  <c r="I197" i="43"/>
  <c r="O14" i="44" s="1"/>
  <c r="J197" i="43"/>
  <c r="T1012" i="43"/>
  <c r="S1012" i="43"/>
  <c r="P113" i="44" s="1"/>
  <c r="T888" i="43"/>
  <c r="S888" i="43"/>
  <c r="F114" i="44" s="1"/>
  <c r="S992" i="43"/>
  <c r="N118" i="44" s="1"/>
  <c r="T992" i="43"/>
  <c r="J989" i="43"/>
  <c r="I989" i="43"/>
  <c r="M115" i="44" s="1"/>
  <c r="J835" i="43"/>
  <c r="I835" i="43"/>
  <c r="Q90" i="44" s="1"/>
  <c r="I901" i="43"/>
  <c r="E127" i="44" s="1"/>
  <c r="J901" i="43"/>
  <c r="J591" i="43"/>
  <c r="I591" i="43"/>
  <c r="M75" i="44" s="1"/>
  <c r="T529" i="43"/>
  <c r="S529" i="43"/>
  <c r="J63" i="44" s="1"/>
  <c r="T613" i="43"/>
  <c r="S613" i="43"/>
  <c r="P72" i="44" s="1"/>
  <c r="I606" i="43"/>
  <c r="O65" i="44" s="1"/>
  <c r="J606" i="43"/>
  <c r="S385" i="43"/>
  <c r="N48" i="44" s="1"/>
  <c r="T385" i="43"/>
  <c r="S173" i="43"/>
  <c r="N15" i="44" s="1"/>
  <c r="T173" i="43"/>
  <c r="J872" i="43"/>
  <c r="I872" i="43"/>
  <c r="C123" i="44" s="1"/>
  <c r="T410" i="43"/>
  <c r="S410" i="43"/>
  <c r="P48" i="44" s="1"/>
  <c r="J403" i="43"/>
  <c r="I403" i="43"/>
  <c r="O41" i="44" s="1"/>
  <c r="T190" i="43"/>
  <c r="S190" i="43"/>
  <c r="P7" i="44" s="1"/>
  <c r="J203" i="43"/>
  <c r="I203" i="43"/>
  <c r="O20" i="44" s="1"/>
  <c r="I485" i="43"/>
  <c r="E69" i="44" s="1"/>
  <c r="J485" i="43"/>
  <c r="J218" i="43"/>
  <c r="I218" i="43"/>
  <c r="Q10" i="44" s="1"/>
  <c r="T155" i="43"/>
  <c r="S155" i="43"/>
  <c r="L22" i="44" s="1"/>
  <c r="J829" i="43"/>
  <c r="I829" i="43"/>
  <c r="Q84" i="44" s="1"/>
  <c r="J598" i="43"/>
  <c r="I598" i="43"/>
  <c r="O57" i="44" s="1"/>
  <c r="I862" i="43"/>
  <c r="C113" i="44" s="1"/>
  <c r="J862" i="43"/>
  <c r="J231" i="43"/>
  <c r="I231" i="43"/>
  <c r="Q23" i="44" s="1"/>
  <c r="J806" i="43"/>
  <c r="I806" i="43"/>
  <c r="O86" i="44" s="1"/>
  <c r="T760" i="43"/>
  <c r="S760" i="43"/>
  <c r="L90" i="44" s="1"/>
  <c r="I410" i="43"/>
  <c r="O48" i="44" s="1"/>
  <c r="J410" i="43"/>
  <c r="T756" i="43"/>
  <c r="S756" i="43"/>
  <c r="L86" i="44" s="1"/>
  <c r="J870" i="43"/>
  <c r="I870" i="43"/>
  <c r="C121" i="44" s="1"/>
  <c r="J900" i="43"/>
  <c r="I900" i="43"/>
  <c r="E126" i="44" s="1"/>
  <c r="T130" i="43"/>
  <c r="S130" i="43"/>
  <c r="J22" i="44" s="1"/>
  <c r="J1010" i="43"/>
  <c r="I1010" i="43"/>
  <c r="O111" i="44" s="1"/>
  <c r="J864" i="43"/>
  <c r="I864" i="43"/>
  <c r="C115" i="44" s="1"/>
  <c r="T817" i="43"/>
  <c r="S817" i="43"/>
  <c r="P97" i="44" s="1"/>
  <c r="T999" i="43"/>
  <c r="S999" i="43"/>
  <c r="N125" i="44" s="1"/>
  <c r="J988" i="43"/>
  <c r="I988" i="43"/>
  <c r="M114" i="44" s="1"/>
  <c r="S787" i="43"/>
  <c r="N92" i="44" s="1"/>
  <c r="T787" i="43"/>
  <c r="J842" i="43"/>
  <c r="I842" i="43"/>
  <c r="Q97" i="44" s="1"/>
  <c r="T586" i="43"/>
  <c r="S586" i="43"/>
  <c r="N70" i="44" s="1"/>
  <c r="J585" i="43"/>
  <c r="I585" i="43"/>
  <c r="M69" i="44" s="1"/>
  <c r="T540" i="43"/>
  <c r="S540" i="43"/>
  <c r="J74" i="44" s="1"/>
  <c r="T600" i="43"/>
  <c r="S600" i="43"/>
  <c r="P59" i="44" s="1"/>
  <c r="I611" i="43"/>
  <c r="O70" i="44" s="1"/>
  <c r="J611" i="43"/>
  <c r="T170" i="43"/>
  <c r="S170" i="43"/>
  <c r="N12" i="44" s="1"/>
  <c r="J875" i="43"/>
  <c r="I875" i="43"/>
  <c r="C126" i="44" s="1"/>
  <c r="I397" i="43"/>
  <c r="O35" i="44" s="1"/>
  <c r="J397" i="43"/>
  <c r="T411" i="43"/>
  <c r="S411" i="43"/>
  <c r="P49" i="44" s="1"/>
  <c r="J405" i="43"/>
  <c r="I405" i="43"/>
  <c r="O43" i="44" s="1"/>
  <c r="T203" i="43"/>
  <c r="S203" i="43"/>
  <c r="P20" i="44" s="1"/>
  <c r="J207" i="43"/>
  <c r="I207" i="43"/>
  <c r="O24" i="44" s="1"/>
  <c r="I489" i="43"/>
  <c r="E73" i="44" s="1"/>
  <c r="J489" i="43"/>
  <c r="J226" i="43"/>
  <c r="I226" i="43"/>
  <c r="Q18" i="44" s="1"/>
  <c r="T145" i="43"/>
  <c r="S145" i="43"/>
  <c r="L12" i="44" s="1"/>
  <c r="S153" i="43"/>
  <c r="L20" i="44" s="1"/>
  <c r="T153" i="43"/>
  <c r="T142" i="43"/>
  <c r="S142" i="43"/>
  <c r="L9" i="44" s="1"/>
  <c r="S156" i="43"/>
  <c r="L23" i="44" s="1"/>
  <c r="T156" i="43"/>
  <c r="T144" i="43"/>
  <c r="S144" i="43"/>
  <c r="L11" i="44" s="1"/>
  <c r="I1017" i="43"/>
  <c r="O118" i="44" s="1"/>
  <c r="J1017" i="43"/>
  <c r="S996" i="43"/>
  <c r="N122" i="44" s="1"/>
  <c r="T996" i="43"/>
  <c r="J997" i="43"/>
  <c r="I997" i="43"/>
  <c r="M123" i="44" s="1"/>
  <c r="S765" i="43"/>
  <c r="L95" i="44" s="1"/>
  <c r="T765" i="43"/>
  <c r="J884" i="43"/>
  <c r="I884" i="43"/>
  <c r="E110" i="44" s="1"/>
  <c r="S588" i="43"/>
  <c r="N72" i="44" s="1"/>
  <c r="T588" i="43"/>
  <c r="I580" i="43"/>
  <c r="M64" i="44" s="1"/>
  <c r="J580" i="43"/>
  <c r="S530" i="43"/>
  <c r="J64" i="44" s="1"/>
  <c r="T530" i="43"/>
  <c r="S617" i="43"/>
  <c r="P76" i="44" s="1"/>
  <c r="T617" i="43"/>
  <c r="I609" i="43"/>
  <c r="O68" i="44" s="1"/>
  <c r="J609" i="43"/>
  <c r="S167" i="43"/>
  <c r="N9" i="44" s="1"/>
  <c r="T167" i="43"/>
  <c r="J873" i="43"/>
  <c r="I873" i="43"/>
  <c r="C124" i="44" s="1"/>
  <c r="T396" i="43"/>
  <c r="S396" i="43"/>
  <c r="P34" i="44" s="1"/>
  <c r="J404" i="43"/>
  <c r="I404" i="43"/>
  <c r="O42" i="44" s="1"/>
  <c r="T346" i="43"/>
  <c r="S346" i="43"/>
  <c r="L34" i="44" s="1"/>
  <c r="S207" i="43"/>
  <c r="P24" i="44" s="1"/>
  <c r="T207" i="43"/>
  <c r="I194" i="43"/>
  <c r="O11" i="44" s="1"/>
  <c r="J194" i="43"/>
  <c r="J490" i="43"/>
  <c r="I490" i="43"/>
  <c r="E74" i="44" s="1"/>
  <c r="J219" i="43"/>
  <c r="I219" i="43"/>
  <c r="Q11" i="44" s="1"/>
  <c r="T152" i="43"/>
  <c r="S152" i="43"/>
  <c r="L19" i="44" s="1"/>
  <c r="T334" i="43"/>
  <c r="S334" i="43"/>
  <c r="J47" i="44" s="1"/>
  <c r="J396" i="43"/>
  <c r="I396" i="43"/>
  <c r="O34" i="44" s="1"/>
  <c r="J1013" i="43"/>
  <c r="I1013" i="43"/>
  <c r="O114" i="44" s="1"/>
  <c r="T769" i="43"/>
  <c r="S769" i="43"/>
  <c r="L99" i="44" s="1"/>
  <c r="T604" i="43"/>
  <c r="S604" i="43"/>
  <c r="P63" i="44" s="1"/>
  <c r="T358" i="43"/>
  <c r="S358" i="43"/>
  <c r="L46" i="44" s="1"/>
  <c r="J407" i="43"/>
  <c r="I407" i="43"/>
  <c r="O45" i="44" s="1"/>
  <c r="T523" i="43"/>
  <c r="S523" i="43"/>
  <c r="J57" i="44" s="1"/>
  <c r="I599" i="43"/>
  <c r="O58" i="44" s="1"/>
  <c r="J599" i="43"/>
  <c r="S141" i="43"/>
  <c r="L8" i="44" s="1"/>
  <c r="T141" i="43"/>
  <c r="J831" i="43"/>
  <c r="I831" i="43"/>
  <c r="Q86" i="44" s="1"/>
  <c r="J898" i="43"/>
  <c r="I898" i="43"/>
  <c r="E124" i="44" s="1"/>
  <c r="S372" i="43"/>
  <c r="N35" i="44" s="1"/>
  <c r="T372" i="43"/>
  <c r="S401" i="43"/>
  <c r="P39" i="44" s="1"/>
  <c r="T401" i="43"/>
  <c r="T347" i="43"/>
  <c r="S347" i="43"/>
  <c r="L35" i="44" s="1"/>
  <c r="I201" i="43"/>
  <c r="O18" i="44" s="1"/>
  <c r="J201" i="43"/>
  <c r="J1021" i="43"/>
  <c r="I1021" i="43"/>
  <c r="O122" i="44" s="1"/>
  <c r="S883" i="43"/>
  <c r="F109" i="44" s="1"/>
  <c r="T883" i="43"/>
  <c r="J188" i="43"/>
  <c r="I188" i="43"/>
  <c r="O5" i="44" s="1"/>
  <c r="I634" i="43"/>
  <c r="Q68" i="44" s="1"/>
  <c r="J634" i="43"/>
  <c r="T330" i="43"/>
  <c r="S330" i="43"/>
  <c r="J43" i="44" s="1"/>
  <c r="I992" i="43"/>
  <c r="M118" i="44" s="1"/>
  <c r="J992" i="43"/>
  <c r="T885" i="43"/>
  <c r="S885" i="43"/>
  <c r="F111" i="44" s="1"/>
  <c r="I990" i="43"/>
  <c r="M116" i="44" s="1"/>
  <c r="J990" i="43"/>
  <c r="T985" i="43"/>
  <c r="S985" i="43"/>
  <c r="N111" i="44" s="1"/>
  <c r="J995" i="43"/>
  <c r="I995" i="43"/>
  <c r="M121" i="44" s="1"/>
  <c r="J886" i="43"/>
  <c r="I886" i="43"/>
  <c r="E112" i="44" s="1"/>
  <c r="T591" i="43"/>
  <c r="S591" i="43"/>
  <c r="N75" i="44" s="1"/>
  <c r="I583" i="43"/>
  <c r="M67" i="44" s="1"/>
  <c r="J583" i="43"/>
  <c r="T533" i="43"/>
  <c r="S533" i="43"/>
  <c r="J67" i="44" s="1"/>
  <c r="S614" i="43"/>
  <c r="P73" i="44" s="1"/>
  <c r="T614" i="43"/>
  <c r="S323" i="43"/>
  <c r="J36" i="44" s="1"/>
  <c r="T323" i="43"/>
  <c r="J605" i="43"/>
  <c r="I605" i="43"/>
  <c r="O64" i="44" s="1"/>
  <c r="S164" i="43"/>
  <c r="N6" i="44" s="1"/>
  <c r="T164" i="43"/>
  <c r="T354" i="43"/>
  <c r="S354" i="43"/>
  <c r="L42" i="44" s="1"/>
  <c r="T400" i="43"/>
  <c r="S400" i="43"/>
  <c r="P38" i="44" s="1"/>
  <c r="I411" i="43"/>
  <c r="O49" i="44" s="1"/>
  <c r="J411" i="43"/>
  <c r="T351" i="43"/>
  <c r="S351" i="43"/>
  <c r="L39" i="44" s="1"/>
  <c r="T205" i="43"/>
  <c r="S205" i="43"/>
  <c r="P22" i="44" s="1"/>
  <c r="I198" i="43"/>
  <c r="O15" i="44" s="1"/>
  <c r="J198" i="43"/>
  <c r="J484" i="43"/>
  <c r="I484" i="43"/>
  <c r="E68" i="44" s="1"/>
  <c r="J230" i="43"/>
  <c r="I230" i="43"/>
  <c r="Q22" i="44" s="1"/>
  <c r="J1020" i="43"/>
  <c r="I1020" i="43"/>
  <c r="O121" i="44" s="1"/>
  <c r="J809" i="43"/>
  <c r="I809" i="43"/>
  <c r="O89" i="44" s="1"/>
  <c r="J481" i="43"/>
  <c r="I481" i="43"/>
  <c r="E65" i="44" s="1"/>
  <c r="J846" i="43"/>
  <c r="I846" i="43"/>
  <c r="Q101" i="44" s="1"/>
  <c r="T412" i="43"/>
  <c r="S412" i="43"/>
  <c r="P50" i="44" s="1"/>
  <c r="T192" i="43"/>
  <c r="S192" i="43"/>
  <c r="P9" i="44" s="1"/>
  <c r="J491" i="43"/>
  <c r="I491" i="43"/>
  <c r="E75" i="44" s="1"/>
  <c r="I217" i="43"/>
  <c r="Q9" i="44" s="1"/>
  <c r="J217" i="43"/>
  <c r="J193" i="43"/>
  <c r="I193" i="43"/>
  <c r="O10" i="44" s="1"/>
  <c r="I492" i="43"/>
  <c r="E76" i="44" s="1"/>
  <c r="J492" i="43"/>
  <c r="I816" i="43"/>
  <c r="O96" i="44" s="1"/>
  <c r="J816" i="43"/>
  <c r="I876" i="43"/>
  <c r="C127" i="44" s="1"/>
  <c r="J876" i="43"/>
  <c r="J189" i="43"/>
  <c r="I189" i="43"/>
  <c r="O6" i="44" s="1"/>
  <c r="T949" i="43"/>
  <c r="S949" i="43"/>
  <c r="J125" i="44" s="1"/>
  <c r="S603" i="43"/>
  <c r="P62" i="44" s="1"/>
  <c r="T603" i="43"/>
  <c r="T990" i="43"/>
  <c r="S990" i="43"/>
  <c r="N116" i="44" s="1"/>
  <c r="J1036" i="43"/>
  <c r="I1036" i="43"/>
  <c r="Q112" i="44" s="1"/>
  <c r="J999" i="43"/>
  <c r="I999" i="43"/>
  <c r="M125" i="44" s="1"/>
  <c r="S403" i="43"/>
  <c r="P41" i="44" s="1"/>
  <c r="T403" i="43"/>
  <c r="J400" i="43"/>
  <c r="I400" i="43"/>
  <c r="O38" i="44" s="1"/>
  <c r="T608" i="43"/>
  <c r="S608" i="43"/>
  <c r="P67" i="44" s="1"/>
  <c r="S900" i="43"/>
  <c r="F126" i="44" s="1"/>
  <c r="T900" i="43"/>
  <c r="I1027" i="43"/>
  <c r="O128" i="44" s="1"/>
  <c r="J1027" i="43"/>
  <c r="I984" i="43"/>
  <c r="M110" i="44" s="1"/>
  <c r="J984" i="43"/>
  <c r="T986" i="43"/>
  <c r="S986" i="43"/>
  <c r="N112" i="44" s="1"/>
  <c r="J998" i="43"/>
  <c r="I998" i="43"/>
  <c r="M124" i="44" s="1"/>
  <c r="J888" i="43"/>
  <c r="I888" i="43"/>
  <c r="E114" i="44" s="1"/>
  <c r="T536" i="43"/>
  <c r="S536" i="43"/>
  <c r="J70" i="44" s="1"/>
  <c r="S605" i="43"/>
  <c r="P64" i="44" s="1"/>
  <c r="T605" i="43"/>
  <c r="T329" i="43"/>
  <c r="S329" i="43"/>
  <c r="J42" i="44" s="1"/>
  <c r="J614" i="43"/>
  <c r="I614" i="43"/>
  <c r="O73" i="44" s="1"/>
  <c r="T397" i="43"/>
  <c r="S397" i="43"/>
  <c r="P35" i="44" s="1"/>
  <c r="I409" i="43"/>
  <c r="O47" i="44" s="1"/>
  <c r="J409" i="43"/>
  <c r="S356" i="43"/>
  <c r="L44" i="44" s="1"/>
  <c r="T356" i="43"/>
  <c r="S202" i="43"/>
  <c r="P19" i="44" s="1"/>
  <c r="T202" i="43"/>
  <c r="J191" i="43"/>
  <c r="I191" i="43"/>
  <c r="O8" i="44" s="1"/>
  <c r="I475" i="43"/>
  <c r="E59" i="44" s="1"/>
  <c r="J475" i="43"/>
  <c r="J214" i="43"/>
  <c r="I214" i="43"/>
  <c r="Q6" i="44" s="1"/>
  <c r="T148" i="43"/>
  <c r="S148" i="43"/>
  <c r="L15" i="44" s="1"/>
  <c r="T146" i="43"/>
  <c r="S146" i="43"/>
  <c r="L13" i="44" s="1"/>
  <c r="J794" i="38"/>
  <c r="I785" i="38"/>
  <c r="S611" i="38"/>
  <c r="P70" i="39" s="1"/>
  <c r="S587" i="38"/>
  <c r="N71" i="39" s="1"/>
  <c r="S581" i="38"/>
  <c r="N65" i="39" s="1"/>
  <c r="S491" i="38"/>
  <c r="F75" i="39" s="1"/>
  <c r="I474" i="38"/>
  <c r="E58" i="39" s="1"/>
  <c r="J489" i="38"/>
  <c r="T330" i="38"/>
  <c r="S327" i="38"/>
  <c r="J40" i="39" s="1"/>
  <c r="S337" i="38"/>
  <c r="J50" i="39" s="1"/>
  <c r="S323" i="38"/>
  <c r="J36" i="39" s="1"/>
  <c r="I251" i="38"/>
  <c r="C39" i="39" s="1"/>
  <c r="I262" i="38"/>
  <c r="C50" i="39" s="1"/>
  <c r="I246" i="38"/>
  <c r="C34" i="39" s="1"/>
  <c r="I226" i="38"/>
  <c r="Q18" i="39" s="1"/>
  <c r="T190" i="38"/>
  <c r="S189" i="38"/>
  <c r="P6" i="39" s="1"/>
  <c r="S172" i="38"/>
  <c r="N14" i="39" s="1"/>
  <c r="S150" i="38"/>
  <c r="L17" i="39" s="1"/>
  <c r="S90" i="38"/>
  <c r="H7" i="39" s="1"/>
  <c r="T76" i="38"/>
  <c r="I473" i="38"/>
  <c r="E57" i="39" s="1"/>
  <c r="J473" i="38"/>
  <c r="S760" i="38"/>
  <c r="L90" i="39" s="1"/>
  <c r="T760" i="38"/>
  <c r="J625" i="38"/>
  <c r="I625" i="38"/>
  <c r="Q59" i="39" s="1"/>
  <c r="T89" i="38"/>
  <c r="S89" i="38"/>
  <c r="H6" i="39" s="1"/>
  <c r="O138" i="38"/>
  <c r="R138" i="38"/>
  <c r="J70" i="38"/>
  <c r="I70" i="38"/>
  <c r="E12" i="39" s="1"/>
  <c r="T113" i="38"/>
  <c r="S113" i="38"/>
  <c r="J5" i="39" s="1"/>
  <c r="T140" i="38"/>
  <c r="S140" i="38"/>
  <c r="L7" i="39" s="1"/>
  <c r="I228" i="38"/>
  <c r="Q20" i="39" s="1"/>
  <c r="J228" i="38"/>
  <c r="T80" i="38"/>
  <c r="S80" i="38"/>
  <c r="F22" i="39" s="1"/>
  <c r="J257" i="38"/>
  <c r="I257" i="38"/>
  <c r="C45" i="39" s="1"/>
  <c r="I217" i="38"/>
  <c r="Q9" i="39" s="1"/>
  <c r="T485" i="38"/>
  <c r="S485" i="38"/>
  <c r="F69" i="39" s="1"/>
  <c r="I220" i="38"/>
  <c r="Q12" i="39" s="1"/>
  <c r="J220" i="38"/>
  <c r="J253" i="38"/>
  <c r="I253" i="38"/>
  <c r="C41" i="39" s="1"/>
  <c r="J229" i="38"/>
  <c r="I229" i="38"/>
  <c r="Q21" i="39" s="1"/>
  <c r="T152" i="38"/>
  <c r="S152" i="38"/>
  <c r="L19" i="39" s="1"/>
  <c r="J831" i="38"/>
  <c r="I831" i="38"/>
  <c r="J487" i="38"/>
  <c r="I487" i="38"/>
  <c r="E71" i="39" s="1"/>
  <c r="J481" i="38"/>
  <c r="I481" i="38"/>
  <c r="E65" i="39" s="1"/>
  <c r="J608" i="38"/>
  <c r="I608" i="38"/>
  <c r="O67" i="39" s="1"/>
  <c r="J626" i="38"/>
  <c r="I626" i="38"/>
  <c r="Q60" i="39" s="1"/>
  <c r="J221" i="38"/>
  <c r="I221" i="38"/>
  <c r="Q13" i="39" s="1"/>
  <c r="S124" i="38"/>
  <c r="J16" i="39" s="1"/>
  <c r="T124" i="38"/>
  <c r="S607" i="38"/>
  <c r="P66" i="39" s="1"/>
  <c r="T607" i="38"/>
  <c r="I215" i="38"/>
  <c r="Q7" i="39" s="1"/>
  <c r="R753" i="38"/>
  <c r="O753" i="38"/>
  <c r="J616" i="38"/>
  <c r="I616" i="38"/>
  <c r="O75" i="39" s="1"/>
  <c r="T198" i="38"/>
  <c r="S198" i="38"/>
  <c r="P15" i="39" s="1"/>
  <c r="I230" i="38"/>
  <c r="Q22" i="39" s="1"/>
  <c r="J230" i="38"/>
  <c r="T599" i="38"/>
  <c r="S599" i="38"/>
  <c r="P58" i="39" s="1"/>
  <c r="I475" i="38"/>
  <c r="E59" i="39" s="1"/>
  <c r="J475" i="38"/>
  <c r="S127" i="38"/>
  <c r="J19" i="39" s="1"/>
  <c r="J600" i="38"/>
  <c r="I600" i="38"/>
  <c r="O59" i="39" s="1"/>
  <c r="J213" i="38"/>
  <c r="I213" i="38"/>
  <c r="Q5" i="39" s="1"/>
  <c r="T103" i="38"/>
  <c r="S103" i="38"/>
  <c r="H20" i="39" s="1"/>
  <c r="T128" i="38"/>
  <c r="S128" i="38"/>
  <c r="J20" i="39" s="1"/>
  <c r="S168" i="38"/>
  <c r="N10" i="39" s="1"/>
  <c r="T168" i="38"/>
  <c r="S142" i="38"/>
  <c r="L9" i="39" s="1"/>
  <c r="T761" i="38"/>
  <c r="S761" i="38"/>
  <c r="L91" i="39" s="1"/>
  <c r="I609" i="38"/>
  <c r="O68" i="39" s="1"/>
  <c r="J609" i="38"/>
  <c r="T202" i="38"/>
  <c r="S202" i="38"/>
  <c r="P19" i="39" s="1"/>
  <c r="T322" i="38"/>
  <c r="S322" i="38"/>
  <c r="J35" i="39" s="1"/>
  <c r="T74" i="38"/>
  <c r="S74" i="38"/>
  <c r="F16" i="39" s="1"/>
  <c r="T126" i="38"/>
  <c r="S126" i="38"/>
  <c r="J18" i="39" s="1"/>
  <c r="J490" i="38"/>
  <c r="I490" i="38"/>
  <c r="E74" i="39" s="1"/>
  <c r="S95" i="38"/>
  <c r="H12" i="39" s="1"/>
  <c r="J259" i="38"/>
  <c r="I247" i="38"/>
  <c r="C35" i="39" s="1"/>
  <c r="S101" i="38"/>
  <c r="H18" i="39" s="1"/>
  <c r="T197" i="38"/>
  <c r="S64" i="38"/>
  <c r="F6" i="39" s="1"/>
  <c r="I256" i="38"/>
  <c r="C44" i="39" s="1"/>
  <c r="I249" i="38"/>
  <c r="C37" i="39" s="1"/>
  <c r="T523" i="38"/>
  <c r="S523" i="38"/>
  <c r="J57" i="39" s="1"/>
  <c r="I617" i="38"/>
  <c r="O76" i="39" s="1"/>
  <c r="J617" i="38"/>
  <c r="T617" i="38"/>
  <c r="S617" i="38"/>
  <c r="P76" i="39" s="1"/>
  <c r="I480" i="38"/>
  <c r="E64" i="39" s="1"/>
  <c r="J480" i="38"/>
  <c r="J601" i="38"/>
  <c r="I601" i="38"/>
  <c r="O60" i="39" s="1"/>
  <c r="T97" i="38"/>
  <c r="S97" i="38"/>
  <c r="H14" i="39" s="1"/>
  <c r="J483" i="38"/>
  <c r="I483" i="38"/>
  <c r="E67" i="39" s="1"/>
  <c r="J602" i="38"/>
  <c r="I602" i="38"/>
  <c r="O61" i="39" s="1"/>
  <c r="S104" i="38"/>
  <c r="H21" i="39" s="1"/>
  <c r="T104" i="38"/>
  <c r="I250" i="38"/>
  <c r="C38" i="39" s="1"/>
  <c r="S458" i="38"/>
  <c r="D67" i="39" s="1"/>
  <c r="T458" i="38"/>
  <c r="I841" i="38"/>
  <c r="J841" i="38"/>
  <c r="J833" i="38"/>
  <c r="S72" i="38"/>
  <c r="F14" i="39" s="1"/>
  <c r="S604" i="38"/>
  <c r="P63" i="39" s="1"/>
  <c r="O343" i="38"/>
  <c r="R343" i="38"/>
  <c r="T589" i="38"/>
  <c r="S589" i="38"/>
  <c r="N73" i="39" s="1"/>
  <c r="S91" i="38"/>
  <c r="H8" i="39" s="1"/>
  <c r="T91" i="38"/>
  <c r="I255" i="38"/>
  <c r="C43" i="39" s="1"/>
  <c r="J255" i="38"/>
  <c r="I486" i="38"/>
  <c r="E70" i="39" s="1"/>
  <c r="I482" i="38"/>
  <c r="E66" i="39" s="1"/>
  <c r="I254" i="38"/>
  <c r="C42" i="39" s="1"/>
  <c r="I244" i="38"/>
  <c r="C32" i="39" s="1"/>
  <c r="I216" i="38"/>
  <c r="Q8" i="39" s="1"/>
  <c r="J216" i="38"/>
  <c r="J245" i="38"/>
  <c r="I245" i="38"/>
  <c r="C33" i="39" s="1"/>
  <c r="S480" i="38"/>
  <c r="F64" i="39" s="1"/>
  <c r="J843" i="38"/>
  <c r="J419" i="38"/>
  <c r="I796" i="38"/>
  <c r="J796" i="38"/>
  <c r="J243" i="38"/>
  <c r="I243" i="38"/>
  <c r="C31" i="39" s="1"/>
  <c r="S318" i="38"/>
  <c r="J31" i="39" s="1"/>
  <c r="S778" i="38"/>
  <c r="N83" i="39" s="1"/>
  <c r="J786" i="38"/>
  <c r="I786" i="38"/>
  <c r="J260" i="38"/>
  <c r="I260" i="38"/>
  <c r="C48" i="39" s="1"/>
  <c r="S163" i="38"/>
  <c r="N5" i="39" s="1"/>
  <c r="T163" i="38"/>
  <c r="S564" i="38"/>
  <c r="L73" i="39" s="1"/>
  <c r="T564" i="38"/>
  <c r="J778" i="38"/>
  <c r="I778" i="38"/>
  <c r="T810" i="38"/>
  <c r="S810" i="38"/>
  <c r="P90" i="39" s="1"/>
  <c r="J781" i="38"/>
  <c r="I781" i="38"/>
  <c r="S616" i="38"/>
  <c r="P75" i="39" s="1"/>
  <c r="T616" i="38"/>
  <c r="T575" i="38"/>
  <c r="S575" i="38"/>
  <c r="N59" i="39" s="1"/>
  <c r="S535" i="38"/>
  <c r="J69" i="39" s="1"/>
  <c r="T535" i="38"/>
  <c r="J80" i="38"/>
  <c r="I80" i="38"/>
  <c r="E22" i="39" s="1"/>
  <c r="T818" i="38"/>
  <c r="S818" i="38"/>
  <c r="P98" i="39" s="1"/>
  <c r="J808" i="38"/>
  <c r="I808" i="38"/>
  <c r="O88" i="39" s="1"/>
  <c r="J422" i="38"/>
  <c r="I422" i="38"/>
  <c r="Q35" i="39" s="1"/>
  <c r="T180" i="38"/>
  <c r="S180" i="38"/>
  <c r="N22" i="39" s="1"/>
  <c r="S784" i="38"/>
  <c r="N89" i="39" s="1"/>
  <c r="T784" i="38"/>
  <c r="T688" i="38"/>
  <c r="S688" i="38"/>
  <c r="F93" i="39" s="1"/>
  <c r="I790" i="38"/>
  <c r="J790" i="38"/>
  <c r="S613" i="38"/>
  <c r="P72" i="39" s="1"/>
  <c r="T613" i="38"/>
  <c r="S199" i="38"/>
  <c r="P16" i="39" s="1"/>
  <c r="T199" i="38"/>
  <c r="S586" i="38"/>
  <c r="N70" i="39" s="1"/>
  <c r="T586" i="38"/>
  <c r="S350" i="38"/>
  <c r="L38" i="39" s="1"/>
  <c r="T350" i="38"/>
  <c r="S539" i="38"/>
  <c r="J73" i="39" s="1"/>
  <c r="T539" i="38"/>
  <c r="I77" i="38"/>
  <c r="E19" i="39" s="1"/>
  <c r="J77" i="38"/>
  <c r="T814" i="38"/>
  <c r="S814" i="38"/>
  <c r="P94" i="39" s="1"/>
  <c r="J805" i="38"/>
  <c r="I805" i="38"/>
  <c r="O85" i="39" s="1"/>
  <c r="S148" i="38"/>
  <c r="L15" i="39" s="1"/>
  <c r="T148" i="38"/>
  <c r="J437" i="38"/>
  <c r="I437" i="38"/>
  <c r="Q50" i="39" s="1"/>
  <c r="T170" i="38"/>
  <c r="S170" i="38"/>
  <c r="N12" i="39" s="1"/>
  <c r="T796" i="38"/>
  <c r="S796" i="38"/>
  <c r="N101" i="39" s="1"/>
  <c r="T692" i="38"/>
  <c r="S692" i="38"/>
  <c r="F97" i="39" s="1"/>
  <c r="J787" i="38"/>
  <c r="I787" i="38"/>
  <c r="J834" i="38"/>
  <c r="I834" i="38"/>
  <c r="T452" i="38"/>
  <c r="S452" i="38"/>
  <c r="D61" i="39" s="1"/>
  <c r="S574" i="38"/>
  <c r="N58" i="39" s="1"/>
  <c r="T574" i="38"/>
  <c r="S353" i="38"/>
  <c r="L41" i="39" s="1"/>
  <c r="T353" i="38"/>
  <c r="S542" i="38"/>
  <c r="J76" i="39" s="1"/>
  <c r="T542" i="38"/>
  <c r="T63" i="38"/>
  <c r="S63" i="38"/>
  <c r="F5" i="39" s="1"/>
  <c r="I66" i="38"/>
  <c r="E8" i="39" s="1"/>
  <c r="J66" i="38"/>
  <c r="S806" i="38"/>
  <c r="P86" i="39" s="1"/>
  <c r="T806" i="38"/>
  <c r="J810" i="38"/>
  <c r="I810" i="38"/>
  <c r="O90" i="39" s="1"/>
  <c r="I206" i="38"/>
  <c r="O23" i="39" s="1"/>
  <c r="J206" i="38"/>
  <c r="I434" i="38"/>
  <c r="Q47" i="39" s="1"/>
  <c r="J434" i="38"/>
  <c r="T179" i="38"/>
  <c r="S179" i="38"/>
  <c r="N21" i="39" s="1"/>
  <c r="T793" i="38"/>
  <c r="S793" i="38"/>
  <c r="N98" i="39" s="1"/>
  <c r="T682" i="38"/>
  <c r="S682" i="38"/>
  <c r="F87" i="39" s="1"/>
  <c r="I797" i="38"/>
  <c r="J797" i="38"/>
  <c r="J828" i="38"/>
  <c r="I828" i="38"/>
  <c r="T449" i="38"/>
  <c r="S449" i="38"/>
  <c r="D58" i="39" s="1"/>
  <c r="T584" i="38"/>
  <c r="S584" i="38"/>
  <c r="N68" i="39" s="1"/>
  <c r="S346" i="38"/>
  <c r="L34" i="39" s="1"/>
  <c r="T346" i="38"/>
  <c r="T525" i="38"/>
  <c r="S525" i="38"/>
  <c r="J59" i="39" s="1"/>
  <c r="T822" i="38"/>
  <c r="S822" i="38"/>
  <c r="P102" i="39" s="1"/>
  <c r="I813" i="38"/>
  <c r="O93" i="39" s="1"/>
  <c r="J813" i="38"/>
  <c r="J188" i="38"/>
  <c r="I188" i="38"/>
  <c r="O5" i="39" s="1"/>
  <c r="J418" i="38"/>
  <c r="S164" i="38"/>
  <c r="N6" i="39" s="1"/>
  <c r="T164" i="38"/>
  <c r="T785" i="38"/>
  <c r="S785" i="38"/>
  <c r="N90" i="39" s="1"/>
  <c r="S683" i="38"/>
  <c r="F88" i="39" s="1"/>
  <c r="T683" i="38"/>
  <c r="J780" i="38"/>
  <c r="I780" i="38"/>
  <c r="J838" i="38"/>
  <c r="I838" i="38"/>
  <c r="T451" i="38"/>
  <c r="S451" i="38"/>
  <c r="D60" i="39" s="1"/>
  <c r="T577" i="38"/>
  <c r="S577" i="38"/>
  <c r="N61" i="39" s="1"/>
  <c r="T358" i="38"/>
  <c r="S358" i="38"/>
  <c r="L46" i="39" s="1"/>
  <c r="J632" i="38"/>
  <c r="I632" i="38"/>
  <c r="Q66" i="39" s="1"/>
  <c r="S541" i="38"/>
  <c r="J75" i="39" s="1"/>
  <c r="T541" i="38"/>
  <c r="T817" i="38"/>
  <c r="S817" i="38"/>
  <c r="P97" i="39" s="1"/>
  <c r="I816" i="38"/>
  <c r="O96" i="39" s="1"/>
  <c r="J816" i="38"/>
  <c r="J192" i="38"/>
  <c r="I192" i="38"/>
  <c r="O9" i="39" s="1"/>
  <c r="T492" i="38"/>
  <c r="S492" i="38"/>
  <c r="F76" i="39" s="1"/>
  <c r="I424" i="38"/>
  <c r="Q37" i="39" s="1"/>
  <c r="J424" i="38"/>
  <c r="T174" i="38"/>
  <c r="S174" i="38"/>
  <c r="N16" i="39" s="1"/>
  <c r="S788" i="38"/>
  <c r="N93" i="39" s="1"/>
  <c r="T788" i="38"/>
  <c r="T678" i="38"/>
  <c r="S678" i="38"/>
  <c r="F83" i="39" s="1"/>
  <c r="T686" i="38"/>
  <c r="S686" i="38"/>
  <c r="F91" i="39" s="1"/>
  <c r="T606" i="38"/>
  <c r="S606" i="38"/>
  <c r="P65" i="39" s="1"/>
  <c r="T561" i="38"/>
  <c r="S561" i="38"/>
  <c r="L70" i="39" s="1"/>
  <c r="J819" i="38"/>
  <c r="I819" i="38"/>
  <c r="O99" i="39" s="1"/>
  <c r="T120" i="38"/>
  <c r="S120" i="38"/>
  <c r="J12" i="39" s="1"/>
  <c r="J81" i="38"/>
  <c r="I81" i="38"/>
  <c r="E23" i="39" s="1"/>
  <c r="S689" i="38"/>
  <c r="F94" i="39" s="1"/>
  <c r="T689" i="38"/>
  <c r="T612" i="38"/>
  <c r="S612" i="38"/>
  <c r="P71" i="39" s="1"/>
  <c r="S356" i="38"/>
  <c r="L44" i="39" s="1"/>
  <c r="T356" i="38"/>
  <c r="S805" i="38"/>
  <c r="P85" i="39" s="1"/>
  <c r="T805" i="38"/>
  <c r="T816" i="38"/>
  <c r="S816" i="38"/>
  <c r="P96" i="39" s="1"/>
  <c r="T147" i="38"/>
  <c r="S147" i="38"/>
  <c r="L14" i="39" s="1"/>
  <c r="J427" i="38"/>
  <c r="I427" i="38"/>
  <c r="Q40" i="39" s="1"/>
  <c r="T781" i="38"/>
  <c r="S781" i="38"/>
  <c r="N86" i="39" s="1"/>
  <c r="T691" i="38"/>
  <c r="S691" i="38"/>
  <c r="F96" i="39" s="1"/>
  <c r="T820" i="38"/>
  <c r="S820" i="38"/>
  <c r="P100" i="39" s="1"/>
  <c r="J63" i="38"/>
  <c r="I63" i="38"/>
  <c r="E5" i="39" s="1"/>
  <c r="T598" i="38"/>
  <c r="S598" i="38"/>
  <c r="P57" i="39" s="1"/>
  <c r="T347" i="38"/>
  <c r="S347" i="38"/>
  <c r="L35" i="39" s="1"/>
  <c r="S532" i="38"/>
  <c r="J66" i="39" s="1"/>
  <c r="T532" i="38"/>
  <c r="T145" i="38"/>
  <c r="S145" i="38"/>
  <c r="L12" i="39" s="1"/>
  <c r="J429" i="38"/>
  <c r="I429" i="38"/>
  <c r="Q42" i="39" s="1"/>
  <c r="J269" i="38"/>
  <c r="I269" i="38"/>
  <c r="E32" i="39" s="1"/>
  <c r="T533" i="38"/>
  <c r="S533" i="38"/>
  <c r="J67" i="39" s="1"/>
  <c r="T803" i="38"/>
  <c r="S803" i="38"/>
  <c r="P83" i="39" s="1"/>
  <c r="J436" i="38"/>
  <c r="I436" i="38"/>
  <c r="Q49" i="39" s="1"/>
  <c r="S457" i="38"/>
  <c r="D66" i="39" s="1"/>
  <c r="T457" i="38"/>
  <c r="J641" i="38"/>
  <c r="I641" i="38"/>
  <c r="Q75" i="39" s="1"/>
  <c r="T819" i="38"/>
  <c r="S819" i="38"/>
  <c r="P99" i="39" s="1"/>
  <c r="T481" i="38"/>
  <c r="S481" i="38"/>
  <c r="F65" i="39" s="1"/>
  <c r="I431" i="38"/>
  <c r="Q44" i="39" s="1"/>
  <c r="J431" i="38"/>
  <c r="S166" i="38"/>
  <c r="N8" i="39" s="1"/>
  <c r="T166" i="38"/>
  <c r="T690" i="38"/>
  <c r="S690" i="38"/>
  <c r="F95" i="39" s="1"/>
  <c r="I847" i="38"/>
  <c r="J847" i="38"/>
  <c r="T459" i="38"/>
  <c r="S459" i="38"/>
  <c r="D68" i="39" s="1"/>
  <c r="J627" i="38"/>
  <c r="I627" i="38"/>
  <c r="Q61" i="39" s="1"/>
  <c r="T69" i="38"/>
  <c r="S69" i="38"/>
  <c r="F11" i="39" s="1"/>
  <c r="T813" i="38"/>
  <c r="S813" i="38"/>
  <c r="P93" i="39" s="1"/>
  <c r="T141" i="38"/>
  <c r="S141" i="38"/>
  <c r="L8" i="39" s="1"/>
  <c r="J76" i="38"/>
  <c r="I76" i="38"/>
  <c r="E18" i="39" s="1"/>
  <c r="J201" i="38"/>
  <c r="I201" i="38"/>
  <c r="O18" i="39" s="1"/>
  <c r="S488" i="38"/>
  <c r="F72" i="39" s="1"/>
  <c r="T488" i="38"/>
  <c r="J426" i="38"/>
  <c r="I426" i="38"/>
  <c r="Q39" i="39" s="1"/>
  <c r="T679" i="38"/>
  <c r="S679" i="38"/>
  <c r="F84" i="39" s="1"/>
  <c r="T695" i="38"/>
  <c r="S695" i="38"/>
  <c r="F100" i="39" s="1"/>
  <c r="J578" i="38"/>
  <c r="I578" i="38"/>
  <c r="M62" i="39" s="1"/>
  <c r="I837" i="38"/>
  <c r="J837" i="38"/>
  <c r="J275" i="38"/>
  <c r="I275" i="38"/>
  <c r="E38" i="39" s="1"/>
  <c r="S461" i="38"/>
  <c r="D70" i="39" s="1"/>
  <c r="T461" i="38"/>
  <c r="T553" i="38"/>
  <c r="S553" i="38"/>
  <c r="L62" i="39" s="1"/>
  <c r="S98" i="38"/>
  <c r="H15" i="39" s="1"/>
  <c r="T98" i="38"/>
  <c r="J642" i="38"/>
  <c r="I642" i="38"/>
  <c r="Q76" i="39" s="1"/>
  <c r="T71" i="38"/>
  <c r="S71" i="38"/>
  <c r="F13" i="39" s="1"/>
  <c r="S811" i="38"/>
  <c r="P91" i="39" s="1"/>
  <c r="T811" i="38"/>
  <c r="J807" i="38"/>
  <c r="I807" i="38"/>
  <c r="O87" i="39" s="1"/>
  <c r="T146" i="38"/>
  <c r="S146" i="38"/>
  <c r="L13" i="39" s="1"/>
  <c r="I68" i="38"/>
  <c r="E10" i="39" s="1"/>
  <c r="J68" i="38"/>
  <c r="J198" i="38"/>
  <c r="I198" i="38"/>
  <c r="O15" i="39" s="1"/>
  <c r="T482" i="38"/>
  <c r="S482" i="38"/>
  <c r="F66" i="39" s="1"/>
  <c r="T684" i="38"/>
  <c r="S684" i="38"/>
  <c r="F89" i="39" s="1"/>
  <c r="I588" i="38"/>
  <c r="M72" i="39" s="1"/>
  <c r="J588" i="38"/>
  <c r="J830" i="38"/>
  <c r="I830" i="38"/>
  <c r="I277" i="38"/>
  <c r="E40" i="39" s="1"/>
  <c r="J277" i="38"/>
  <c r="T463" i="38"/>
  <c r="S463" i="38"/>
  <c r="D72" i="39" s="1"/>
  <c r="S560" i="38"/>
  <c r="L69" i="39" s="1"/>
  <c r="T560" i="38"/>
  <c r="T93" i="38"/>
  <c r="S93" i="38"/>
  <c r="H10" i="39" s="1"/>
  <c r="I624" i="38"/>
  <c r="Q58" i="39" s="1"/>
  <c r="J624" i="38"/>
  <c r="T73" i="38"/>
  <c r="S73" i="38"/>
  <c r="F15" i="39" s="1"/>
  <c r="S821" i="38"/>
  <c r="P101" i="39" s="1"/>
  <c r="T821" i="38"/>
  <c r="I818" i="38"/>
  <c r="O98" i="39" s="1"/>
  <c r="J818" i="38"/>
  <c r="S151" i="38"/>
  <c r="L18" i="39" s="1"/>
  <c r="T151" i="38"/>
  <c r="J65" i="38"/>
  <c r="I65" i="38"/>
  <c r="E7" i="39" s="1"/>
  <c r="I191" i="38"/>
  <c r="O8" i="39" s="1"/>
  <c r="J191" i="38"/>
  <c r="T477" i="38"/>
  <c r="S477" i="38"/>
  <c r="F61" i="39" s="1"/>
  <c r="I423" i="38"/>
  <c r="Q36" i="39" s="1"/>
  <c r="J423" i="38"/>
  <c r="T782" i="38"/>
  <c r="S782" i="38"/>
  <c r="N87" i="39" s="1"/>
  <c r="T693" i="38"/>
  <c r="S693" i="38"/>
  <c r="F98" i="39" s="1"/>
  <c r="J287" i="38"/>
  <c r="I287" i="38"/>
  <c r="E50" i="39" s="1"/>
  <c r="I581" i="38"/>
  <c r="M65" i="39" s="1"/>
  <c r="J581" i="38"/>
  <c r="I835" i="38"/>
  <c r="J835" i="38"/>
  <c r="J279" i="38"/>
  <c r="I279" i="38"/>
  <c r="E42" i="39" s="1"/>
  <c r="T465" i="38"/>
  <c r="S465" i="38"/>
  <c r="D74" i="39" s="1"/>
  <c r="S550" i="38"/>
  <c r="L59" i="39" s="1"/>
  <c r="T550" i="38"/>
  <c r="T75" i="38"/>
  <c r="S75" i="38"/>
  <c r="F17" i="39" s="1"/>
  <c r="S804" i="38"/>
  <c r="P84" i="39" s="1"/>
  <c r="T804" i="38"/>
  <c r="T156" i="38"/>
  <c r="S156" i="38"/>
  <c r="L23" i="39" s="1"/>
  <c r="I69" i="38"/>
  <c r="E11" i="39" s="1"/>
  <c r="J69" i="38"/>
  <c r="J194" i="38"/>
  <c r="I194" i="38"/>
  <c r="O11" i="39" s="1"/>
  <c r="S474" i="38"/>
  <c r="F58" i="39" s="1"/>
  <c r="T474" i="38"/>
  <c r="I428" i="38"/>
  <c r="Q41" i="39" s="1"/>
  <c r="J428" i="38"/>
  <c r="S797" i="38"/>
  <c r="N102" i="39" s="1"/>
  <c r="T797" i="38"/>
  <c r="J623" i="38"/>
  <c r="I623" i="38"/>
  <c r="Q57" i="39" s="1"/>
  <c r="J804" i="38"/>
  <c r="I804" i="38"/>
  <c r="O84" i="39" s="1"/>
  <c r="S125" i="38"/>
  <c r="J17" i="39" s="1"/>
  <c r="T125" i="38"/>
  <c r="S790" i="38"/>
  <c r="N95" i="39" s="1"/>
  <c r="T790" i="38"/>
  <c r="T767" i="38"/>
  <c r="S767" i="38"/>
  <c r="L97" i="39" s="1"/>
  <c r="T527" i="38"/>
  <c r="S527" i="38"/>
  <c r="J61" i="39" s="1"/>
  <c r="S130" i="38"/>
  <c r="J22" i="39" s="1"/>
  <c r="T130" i="38"/>
  <c r="S173" i="38"/>
  <c r="N15" i="39" s="1"/>
  <c r="T173" i="38"/>
  <c r="T537" i="38"/>
  <c r="S537" i="38"/>
  <c r="J71" i="39" s="1"/>
  <c r="T153" i="38"/>
  <c r="S153" i="38"/>
  <c r="L20" i="39" s="1"/>
  <c r="J420" i="38"/>
  <c r="I420" i="38"/>
  <c r="Q33" i="39" s="1"/>
  <c r="S783" i="38"/>
  <c r="N88" i="39" s="1"/>
  <c r="T783" i="38"/>
  <c r="T588" i="38"/>
  <c r="S588" i="38"/>
  <c r="N72" i="39" s="1"/>
  <c r="I821" i="38"/>
  <c r="O101" i="39" s="1"/>
  <c r="J821" i="38"/>
  <c r="T165" i="38"/>
  <c r="S165" i="38"/>
  <c r="N7" i="39" s="1"/>
  <c r="T787" i="38"/>
  <c r="S787" i="38"/>
  <c r="N92" i="39" s="1"/>
  <c r="T694" i="38"/>
  <c r="S694" i="38"/>
  <c r="F99" i="39" s="1"/>
  <c r="S453" i="38"/>
  <c r="D62" i="39" s="1"/>
  <c r="T453" i="38"/>
  <c r="I634" i="38"/>
  <c r="Q68" i="39" s="1"/>
  <c r="J634" i="38"/>
  <c r="T528" i="38"/>
  <c r="S528" i="38"/>
  <c r="J62" i="39" s="1"/>
  <c r="J199" i="38"/>
  <c r="I199" i="38"/>
  <c r="O16" i="39" s="1"/>
  <c r="T490" i="38"/>
  <c r="S490" i="38"/>
  <c r="F74" i="39" s="1"/>
  <c r="I430" i="38"/>
  <c r="Q43" i="39" s="1"/>
  <c r="J430" i="38"/>
  <c r="S181" i="38"/>
  <c r="N23" i="39" s="1"/>
  <c r="T181" i="38"/>
  <c r="T791" i="38"/>
  <c r="S791" i="38"/>
  <c r="N96" i="39" s="1"/>
  <c r="T696" i="38"/>
  <c r="S696" i="38"/>
  <c r="F101" i="39" s="1"/>
  <c r="J832" i="38"/>
  <c r="I832" i="38"/>
  <c r="J190" i="38"/>
  <c r="I190" i="38"/>
  <c r="O7" i="39" s="1"/>
  <c r="J203" i="38"/>
  <c r="I203" i="38"/>
  <c r="O20" i="39" s="1"/>
  <c r="T697" i="38"/>
  <c r="S697" i="38"/>
  <c r="F102" i="39" s="1"/>
  <c r="I197" i="38"/>
  <c r="O14" i="39" s="1"/>
  <c r="J197" i="38"/>
  <c r="J421" i="38"/>
  <c r="I421" i="38"/>
  <c r="Q34" i="39" s="1"/>
  <c r="J815" i="38"/>
  <c r="I815" i="38"/>
  <c r="O95" i="39" s="1"/>
  <c r="S605" i="38"/>
  <c r="P64" i="39" s="1"/>
  <c r="T605" i="38"/>
  <c r="J584" i="38"/>
  <c r="I584" i="38"/>
  <c r="M68" i="39" s="1"/>
  <c r="I840" i="38"/>
  <c r="J840" i="38"/>
  <c r="J281" i="38"/>
  <c r="I281" i="38"/>
  <c r="E44" i="39" s="1"/>
  <c r="T467" i="38"/>
  <c r="S467" i="38"/>
  <c r="D76" i="39" s="1"/>
  <c r="T552" i="38"/>
  <c r="S552" i="38"/>
  <c r="L61" i="39" s="1"/>
  <c r="T77" i="38"/>
  <c r="S77" i="38"/>
  <c r="F19" i="39" s="1"/>
  <c r="T807" i="38"/>
  <c r="S807" i="38"/>
  <c r="P87" i="39" s="1"/>
  <c r="J820" i="38"/>
  <c r="I820" i="38"/>
  <c r="O100" i="39" s="1"/>
  <c r="T123" i="38"/>
  <c r="S123" i="38"/>
  <c r="J15" i="39" s="1"/>
  <c r="I79" i="38"/>
  <c r="E21" i="39" s="1"/>
  <c r="J79" i="38"/>
  <c r="S489" i="38"/>
  <c r="F73" i="39" s="1"/>
  <c r="T489" i="38"/>
  <c r="I433" i="38"/>
  <c r="Q46" i="39" s="1"/>
  <c r="J433" i="38"/>
  <c r="T779" i="38"/>
  <c r="S779" i="38"/>
  <c r="N84" i="39" s="1"/>
  <c r="J846" i="38"/>
  <c r="I846" i="38"/>
  <c r="S556" i="38"/>
  <c r="L65" i="39" s="1"/>
  <c r="T556" i="38"/>
  <c r="T65" i="38"/>
  <c r="S65" i="38"/>
  <c r="F7" i="39" s="1"/>
  <c r="T809" i="38"/>
  <c r="S809" i="38"/>
  <c r="P89" i="39" s="1"/>
  <c r="S475" i="38"/>
  <c r="F59" i="39" s="1"/>
  <c r="T475" i="38"/>
  <c r="I271" i="38"/>
  <c r="E34" i="39" s="1"/>
  <c r="J271" i="38"/>
  <c r="T538" i="38"/>
  <c r="S538" i="38"/>
  <c r="J72" i="39" s="1"/>
  <c r="J273" i="38"/>
  <c r="I273" i="38"/>
  <c r="E36" i="39" s="1"/>
  <c r="S600" i="38"/>
  <c r="P59" i="39" s="1"/>
  <c r="T600" i="38"/>
  <c r="J587" i="38"/>
  <c r="I587" i="38"/>
  <c r="M71" i="39" s="1"/>
  <c r="J845" i="38"/>
  <c r="I845" i="38"/>
  <c r="J283" i="38"/>
  <c r="I283" i="38"/>
  <c r="E46" i="39" s="1"/>
  <c r="T555" i="38"/>
  <c r="S555" i="38"/>
  <c r="L64" i="39" s="1"/>
  <c r="T79" i="38"/>
  <c r="S79" i="38"/>
  <c r="F21" i="39" s="1"/>
  <c r="I74" i="38"/>
  <c r="E16" i="39" s="1"/>
  <c r="J74" i="38"/>
  <c r="I806" i="38"/>
  <c r="O86" i="39" s="1"/>
  <c r="J806" i="38"/>
  <c r="S116" i="38"/>
  <c r="J8" i="39" s="1"/>
  <c r="T116" i="38"/>
  <c r="I72" i="38"/>
  <c r="E14" i="39" s="1"/>
  <c r="J72" i="38"/>
  <c r="T487" i="38"/>
  <c r="S487" i="38"/>
  <c r="F71" i="39" s="1"/>
  <c r="T795" i="38"/>
  <c r="S795" i="38"/>
  <c r="N100" i="39" s="1"/>
  <c r="T685" i="38"/>
  <c r="S685" i="38"/>
  <c r="F90" i="39" s="1"/>
  <c r="J589" i="38"/>
  <c r="I589" i="38"/>
  <c r="M73" i="39" s="1"/>
  <c r="T789" i="38"/>
  <c r="S789" i="38"/>
  <c r="N94" i="39" s="1"/>
  <c r="S766" i="38"/>
  <c r="L96" i="39" s="1"/>
  <c r="T766" i="38"/>
  <c r="T609" i="38"/>
  <c r="S609" i="38"/>
  <c r="P68" i="39" s="1"/>
  <c r="T154" i="38"/>
  <c r="S154" i="38"/>
  <c r="L21" i="39" s="1"/>
  <c r="S681" i="38"/>
  <c r="F86" i="39" s="1"/>
  <c r="T681" i="38"/>
  <c r="J817" i="38"/>
  <c r="I817" i="38"/>
  <c r="O97" i="39" s="1"/>
  <c r="T772" i="38"/>
  <c r="S772" i="38"/>
  <c r="L102" i="39" s="1"/>
  <c r="T615" i="38"/>
  <c r="S615" i="38"/>
  <c r="P74" i="39" s="1"/>
  <c r="T344" i="38"/>
  <c r="S344" i="38"/>
  <c r="L32" i="39" s="1"/>
  <c r="T117" i="38"/>
  <c r="S117" i="38"/>
  <c r="J9" i="39" s="1"/>
  <c r="I809" i="38"/>
  <c r="O89" i="39" s="1"/>
  <c r="J809" i="38"/>
  <c r="T144" i="38"/>
  <c r="S144" i="38"/>
  <c r="L11" i="39" s="1"/>
  <c r="T169" i="38"/>
  <c r="S169" i="38"/>
  <c r="N11" i="39" s="1"/>
  <c r="T687" i="38"/>
  <c r="S687" i="38"/>
  <c r="F92" i="39" s="1"/>
  <c r="T82" i="38"/>
  <c r="S82" i="38"/>
  <c r="F24" i="39" s="1"/>
  <c r="J783" i="38"/>
  <c r="I783" i="38"/>
  <c r="T812" i="38"/>
  <c r="S812" i="38"/>
  <c r="P92" i="39" s="1"/>
  <c r="S455" i="38"/>
  <c r="D64" i="39" s="1"/>
  <c r="T455" i="38"/>
  <c r="J630" i="38"/>
  <c r="I630" i="38"/>
  <c r="Q64" i="39" s="1"/>
  <c r="T171" i="38"/>
  <c r="S171" i="38"/>
  <c r="N13" i="39" s="1"/>
  <c r="J839" i="38"/>
  <c r="I839" i="38"/>
  <c r="T349" i="38"/>
  <c r="S349" i="38"/>
  <c r="L37" i="39" s="1"/>
  <c r="T67" i="38"/>
  <c r="S67" i="38"/>
  <c r="F9" i="39" s="1"/>
  <c r="I189" i="38"/>
  <c r="O6" i="39" s="1"/>
  <c r="J189" i="38"/>
  <c r="T603" i="38"/>
  <c r="S603" i="38"/>
  <c r="P62" i="39" s="1"/>
  <c r="J590" i="38"/>
  <c r="I590" i="38"/>
  <c r="M74" i="39" s="1"/>
  <c r="J285" i="38"/>
  <c r="I285" i="38"/>
  <c r="E48" i="39" s="1"/>
  <c r="T558" i="38"/>
  <c r="S558" i="38"/>
  <c r="L67" i="39" s="1"/>
  <c r="T81" i="38"/>
  <c r="S81" i="38"/>
  <c r="F23" i="39" s="1"/>
  <c r="I814" i="38"/>
  <c r="O94" i="39" s="1"/>
  <c r="J814" i="38"/>
  <c r="T548" i="38"/>
  <c r="S548" i="38"/>
  <c r="L57" i="39" s="1"/>
  <c r="J193" i="38"/>
  <c r="I193" i="38"/>
  <c r="O10" i="39" s="1"/>
  <c r="T115" i="38"/>
  <c r="S115" i="38"/>
  <c r="J7" i="39" s="1"/>
  <c r="J82" i="38"/>
  <c r="I82" i="38"/>
  <c r="E24" i="39" s="1"/>
  <c r="T484" i="38"/>
  <c r="S484" i="38"/>
  <c r="F68" i="39" s="1"/>
  <c r="T780" i="38"/>
  <c r="S780" i="38"/>
  <c r="N85" i="39" s="1"/>
  <c r="T680" i="38"/>
  <c r="S680" i="38"/>
  <c r="F85" i="39" s="1"/>
  <c r="S142" i="34"/>
  <c r="L9" i="35" s="1"/>
  <c r="S1016" i="34"/>
  <c r="P117" i="35" s="1"/>
  <c r="T1016" i="34"/>
  <c r="T959" i="34"/>
  <c r="S959" i="34"/>
  <c r="L110" i="35" s="1"/>
  <c r="S983" i="34"/>
  <c r="N109" i="35" s="1"/>
  <c r="T983" i="34"/>
  <c r="J1052" i="34"/>
  <c r="I1052" i="34"/>
  <c r="Q128" i="35" s="1"/>
  <c r="T977" i="34"/>
  <c r="S977" i="34"/>
  <c r="L128" i="35" s="1"/>
  <c r="J1047" i="34"/>
  <c r="I1047" i="34"/>
  <c r="Q123" i="35" s="1"/>
  <c r="R958" i="34"/>
  <c r="O958" i="34"/>
  <c r="J1042" i="34"/>
  <c r="I1042" i="34"/>
  <c r="Q118" i="35" s="1"/>
  <c r="J1037" i="34"/>
  <c r="I1037" i="34"/>
  <c r="Q113" i="35" s="1"/>
  <c r="T1013" i="34"/>
  <c r="S1013" i="34"/>
  <c r="P114" i="35" s="1"/>
  <c r="T997" i="34"/>
  <c r="S997" i="34"/>
  <c r="N123" i="35" s="1"/>
  <c r="S944" i="34"/>
  <c r="J120" i="35" s="1"/>
  <c r="T944" i="34"/>
  <c r="T939" i="34"/>
  <c r="S939" i="34"/>
  <c r="J115" i="35" s="1"/>
  <c r="T1012" i="34"/>
  <c r="S1012" i="34"/>
  <c r="P113" i="35" s="1"/>
  <c r="T967" i="34"/>
  <c r="S967" i="34"/>
  <c r="L118" i="35" s="1"/>
  <c r="T976" i="34"/>
  <c r="S976" i="34"/>
  <c r="L127" i="35" s="1"/>
  <c r="T963" i="34"/>
  <c r="S963" i="34"/>
  <c r="L114" i="35" s="1"/>
  <c r="T973" i="34"/>
  <c r="S973" i="34"/>
  <c r="L124" i="35" s="1"/>
  <c r="T934" i="34"/>
  <c r="S934" i="34"/>
  <c r="J110" i="35" s="1"/>
  <c r="T996" i="34"/>
  <c r="S996" i="34"/>
  <c r="N122" i="35" s="1"/>
  <c r="T968" i="34"/>
  <c r="S968" i="34"/>
  <c r="L119" i="35" s="1"/>
  <c r="T933" i="34"/>
  <c r="S933" i="34"/>
  <c r="J109" i="35" s="1"/>
  <c r="T961" i="34"/>
  <c r="S961" i="34"/>
  <c r="L112" i="35" s="1"/>
  <c r="T966" i="34"/>
  <c r="S966" i="34"/>
  <c r="L117" i="35" s="1"/>
  <c r="T971" i="34"/>
  <c r="S971" i="34"/>
  <c r="L122" i="35" s="1"/>
  <c r="T814" i="34"/>
  <c r="S814" i="34"/>
  <c r="P94" i="35" s="1"/>
  <c r="T790" i="34"/>
  <c r="S790" i="34"/>
  <c r="N95" i="35" s="1"/>
  <c r="T758" i="34"/>
  <c r="S758" i="34"/>
  <c r="L88" i="35" s="1"/>
  <c r="T739" i="34"/>
  <c r="S739" i="34"/>
  <c r="J94" i="35" s="1"/>
  <c r="T761" i="34"/>
  <c r="S761" i="34"/>
  <c r="L91" i="35" s="1"/>
  <c r="T788" i="34"/>
  <c r="S788" i="34"/>
  <c r="N93" i="35" s="1"/>
  <c r="T794" i="34"/>
  <c r="S794" i="34"/>
  <c r="N99" i="35" s="1"/>
  <c r="T795" i="34"/>
  <c r="S795" i="34"/>
  <c r="N100" i="35" s="1"/>
  <c r="T768" i="34"/>
  <c r="S768" i="34"/>
  <c r="L98" i="35" s="1"/>
  <c r="T730" i="34"/>
  <c r="S730" i="34"/>
  <c r="J85" i="35" s="1"/>
  <c r="S732" i="34"/>
  <c r="J87" i="35" s="1"/>
  <c r="T732" i="34"/>
  <c r="S792" i="34"/>
  <c r="N97" i="35" s="1"/>
  <c r="T792" i="34"/>
  <c r="T743" i="34"/>
  <c r="S743" i="34"/>
  <c r="J98" i="35" s="1"/>
  <c r="S729" i="34"/>
  <c r="J84" i="35" s="1"/>
  <c r="T729" i="34"/>
  <c r="T734" i="34"/>
  <c r="S734" i="34"/>
  <c r="J89" i="35" s="1"/>
  <c r="T784" i="34"/>
  <c r="S784" i="34"/>
  <c r="N89" i="35" s="1"/>
  <c r="T810" i="34"/>
  <c r="S810" i="34"/>
  <c r="P90" i="35" s="1"/>
  <c r="O753" i="34"/>
  <c r="R753" i="34"/>
  <c r="S760" i="34"/>
  <c r="L90" i="35" s="1"/>
  <c r="T760" i="34"/>
  <c r="T735" i="34"/>
  <c r="S735" i="34"/>
  <c r="J90" i="35" s="1"/>
  <c r="T754" i="34"/>
  <c r="S754" i="34"/>
  <c r="L84" i="35" s="1"/>
  <c r="T745" i="34"/>
  <c r="S745" i="34"/>
  <c r="J100" i="35" s="1"/>
  <c r="T807" i="34"/>
  <c r="S807" i="34"/>
  <c r="P87" i="35" s="1"/>
  <c r="S765" i="34"/>
  <c r="L95" i="35" s="1"/>
  <c r="T765" i="34"/>
  <c r="T737" i="34"/>
  <c r="S737" i="34"/>
  <c r="J92" i="35" s="1"/>
  <c r="T742" i="34"/>
  <c r="S742" i="34"/>
  <c r="J97" i="35" s="1"/>
  <c r="T740" i="34"/>
  <c r="S740" i="34"/>
  <c r="J95" i="35" s="1"/>
  <c r="S772" i="34"/>
  <c r="L102" i="35" s="1"/>
  <c r="T772" i="34"/>
  <c r="T746" i="34"/>
  <c r="S746" i="34"/>
  <c r="J101" i="35" s="1"/>
  <c r="T738" i="34"/>
  <c r="S738" i="34"/>
  <c r="J93" i="35" s="1"/>
  <c r="S756" i="34"/>
  <c r="L86" i="35" s="1"/>
  <c r="T756" i="34"/>
  <c r="T744" i="34"/>
  <c r="S744" i="34"/>
  <c r="J99" i="35" s="1"/>
  <c r="T763" i="34"/>
  <c r="S763" i="34"/>
  <c r="L93" i="35" s="1"/>
  <c r="S767" i="34"/>
  <c r="L97" i="35" s="1"/>
  <c r="T767" i="34"/>
  <c r="T731" i="34"/>
  <c r="S731" i="34"/>
  <c r="J86" i="35" s="1"/>
  <c r="S781" i="34"/>
  <c r="N86" i="35" s="1"/>
  <c r="T781" i="34"/>
  <c r="T782" i="34"/>
  <c r="S782" i="34"/>
  <c r="N87" i="35" s="1"/>
  <c r="T728" i="34"/>
  <c r="S728" i="34"/>
  <c r="J83" i="35" s="1"/>
  <c r="T797" i="34"/>
  <c r="S797" i="34"/>
  <c r="N102" i="35" s="1"/>
  <c r="T779" i="34"/>
  <c r="S779" i="34"/>
  <c r="N84" i="35" s="1"/>
  <c r="T780" i="34"/>
  <c r="S780" i="34"/>
  <c r="N85" i="35" s="1"/>
  <c r="S791" i="34"/>
  <c r="N96" i="35" s="1"/>
  <c r="T791" i="34"/>
  <c r="T766" i="34"/>
  <c r="S766" i="34"/>
  <c r="L96" i="35" s="1"/>
  <c r="T796" i="34"/>
  <c r="S796" i="34"/>
  <c r="N101" i="35" s="1"/>
  <c r="T771" i="34"/>
  <c r="S771" i="34"/>
  <c r="L101" i="35" s="1"/>
  <c r="S778" i="34"/>
  <c r="N83" i="35" s="1"/>
  <c r="T778" i="34"/>
  <c r="T741" i="34"/>
  <c r="S741" i="34"/>
  <c r="J96" i="35" s="1"/>
  <c r="T736" i="34"/>
  <c r="S736" i="34"/>
  <c r="J91" i="35" s="1"/>
  <c r="T787" i="34"/>
  <c r="S787" i="34"/>
  <c r="N92" i="35" s="1"/>
  <c r="T733" i="34"/>
  <c r="S733" i="34"/>
  <c r="J88" i="35" s="1"/>
  <c r="T524" i="34"/>
  <c r="S524" i="34"/>
  <c r="J58" i="35" s="1"/>
  <c r="T555" i="34"/>
  <c r="S555" i="34"/>
  <c r="L64" i="35" s="1"/>
  <c r="T558" i="34"/>
  <c r="S558" i="34"/>
  <c r="L67" i="35" s="1"/>
  <c r="T563" i="34"/>
  <c r="S563" i="34"/>
  <c r="L72" i="35" s="1"/>
  <c r="T553" i="34"/>
  <c r="S553" i="34"/>
  <c r="L62" i="35" s="1"/>
  <c r="S606" i="34"/>
  <c r="P65" i="35" s="1"/>
  <c r="T606" i="34"/>
  <c r="T549" i="34"/>
  <c r="S549" i="34"/>
  <c r="L58" i="35" s="1"/>
  <c r="S573" i="34"/>
  <c r="N57" i="35" s="1"/>
  <c r="T573" i="34"/>
  <c r="T560" i="34"/>
  <c r="S560" i="34"/>
  <c r="L69" i="35" s="1"/>
  <c r="J637" i="34"/>
  <c r="I637" i="34"/>
  <c r="Q71" i="35" s="1"/>
  <c r="S609" i="34"/>
  <c r="P68" i="35" s="1"/>
  <c r="T609" i="34"/>
  <c r="J632" i="34"/>
  <c r="I632" i="34"/>
  <c r="Q66" i="35" s="1"/>
  <c r="R548" i="34"/>
  <c r="O548" i="34"/>
  <c r="T587" i="34"/>
  <c r="S587" i="34"/>
  <c r="N71" i="35" s="1"/>
  <c r="T566" i="34"/>
  <c r="S566" i="34"/>
  <c r="L75" i="35" s="1"/>
  <c r="T602" i="34"/>
  <c r="S602" i="34"/>
  <c r="P61" i="35" s="1"/>
  <c r="T562" i="34"/>
  <c r="S562" i="34"/>
  <c r="L71" i="35" s="1"/>
  <c r="T556" i="34"/>
  <c r="S556" i="34"/>
  <c r="L65" i="35" s="1"/>
  <c r="T552" i="34"/>
  <c r="S552" i="34"/>
  <c r="L61" i="35" s="1"/>
  <c r="T557" i="34"/>
  <c r="S557" i="34"/>
  <c r="L66" i="35" s="1"/>
  <c r="T523" i="34"/>
  <c r="S523" i="34"/>
  <c r="J57" i="35" s="1"/>
  <c r="T550" i="34"/>
  <c r="S550" i="34"/>
  <c r="L59" i="35" s="1"/>
  <c r="T529" i="34"/>
  <c r="S529" i="34"/>
  <c r="J63" i="35" s="1"/>
  <c r="T551" i="34"/>
  <c r="S551" i="34"/>
  <c r="L60" i="35" s="1"/>
  <c r="T564" i="34"/>
  <c r="S564" i="34"/>
  <c r="L73" i="35" s="1"/>
  <c r="T567" i="34"/>
  <c r="S567" i="34"/>
  <c r="L76" i="35" s="1"/>
  <c r="T603" i="34"/>
  <c r="S603" i="34"/>
  <c r="P62" i="35" s="1"/>
  <c r="T561" i="34"/>
  <c r="S561" i="34"/>
  <c r="L70" i="35" s="1"/>
  <c r="S565" i="34"/>
  <c r="L74" i="35" s="1"/>
  <c r="T565" i="34"/>
  <c r="S534" i="34"/>
  <c r="J68" i="35" s="1"/>
  <c r="T534" i="34"/>
  <c r="J627" i="34"/>
  <c r="I627" i="34"/>
  <c r="Q61" i="35" s="1"/>
  <c r="T398" i="34"/>
  <c r="S398" i="34"/>
  <c r="P36" i="35" s="1"/>
  <c r="T356" i="34"/>
  <c r="S356" i="34"/>
  <c r="L44" i="35" s="1"/>
  <c r="S355" i="34"/>
  <c r="L43" i="35" s="1"/>
  <c r="T355" i="34"/>
  <c r="S401" i="34"/>
  <c r="P39" i="35" s="1"/>
  <c r="T401" i="34"/>
  <c r="T351" i="34"/>
  <c r="S351" i="34"/>
  <c r="L39" i="35" s="1"/>
  <c r="T361" i="34"/>
  <c r="S361" i="34"/>
  <c r="L49" i="35" s="1"/>
  <c r="T382" i="34"/>
  <c r="S382" i="34"/>
  <c r="R343" i="34"/>
  <c r="O343" i="34"/>
  <c r="T350" i="34"/>
  <c r="S350" i="34"/>
  <c r="L38" i="35" s="1"/>
  <c r="T348" i="34"/>
  <c r="S348" i="34"/>
  <c r="L36" i="35" s="1"/>
  <c r="T353" i="34"/>
  <c r="S353" i="34"/>
  <c r="L41" i="35" s="1"/>
  <c r="T358" i="34"/>
  <c r="S358" i="34"/>
  <c r="L46" i="35" s="1"/>
  <c r="S368" i="34"/>
  <c r="T368" i="34"/>
  <c r="S346" i="34"/>
  <c r="L34" i="35" s="1"/>
  <c r="T346" i="34"/>
  <c r="J231" i="34"/>
  <c r="I231" i="34"/>
  <c r="Q23" i="35" s="1"/>
  <c r="I226" i="34"/>
  <c r="Q18" i="35" s="1"/>
  <c r="J226" i="34"/>
  <c r="I221" i="34"/>
  <c r="Q13" i="35" s="1"/>
  <c r="J221" i="34"/>
  <c r="J216" i="34"/>
  <c r="I216" i="34"/>
  <c r="Q8" i="35" s="1"/>
  <c r="I200" i="34"/>
  <c r="O17" i="35" s="1"/>
  <c r="J200" i="34"/>
  <c r="J191" i="34"/>
  <c r="I191" i="34"/>
  <c r="O8" i="35" s="1"/>
  <c r="I189" i="34"/>
  <c r="O6" i="35" s="1"/>
  <c r="J189" i="34"/>
  <c r="I194" i="34"/>
  <c r="O11" i="35" s="1"/>
  <c r="J194" i="34"/>
  <c r="J199" i="34"/>
  <c r="I199" i="34"/>
  <c r="O16" i="35" s="1"/>
  <c r="J188" i="34"/>
  <c r="I188" i="34"/>
  <c r="O5" i="35" s="1"/>
  <c r="J207" i="34"/>
  <c r="I207" i="34"/>
  <c r="O24" i="35" s="1"/>
  <c r="I193" i="34"/>
  <c r="O10" i="35" s="1"/>
  <c r="J193" i="34"/>
  <c r="J192" i="34"/>
  <c r="I192" i="34"/>
  <c r="O9" i="35" s="1"/>
  <c r="I205" i="34"/>
  <c r="O22" i="35" s="1"/>
  <c r="J205" i="34"/>
  <c r="I198" i="34"/>
  <c r="O15" i="35" s="1"/>
  <c r="J198" i="34"/>
  <c r="J190" i="34"/>
  <c r="I190" i="34"/>
  <c r="O7" i="35" s="1"/>
  <c r="I203" i="34"/>
  <c r="O20" i="35" s="1"/>
  <c r="J203" i="34"/>
  <c r="J195" i="34"/>
  <c r="I195" i="34"/>
  <c r="O12" i="35" s="1"/>
  <c r="J202" i="34"/>
  <c r="I202" i="34"/>
  <c r="O19" i="35" s="1"/>
  <c r="I196" i="34"/>
  <c r="O13" i="35" s="1"/>
  <c r="J196" i="34"/>
  <c r="J197" i="34"/>
  <c r="I197" i="34"/>
  <c r="O14" i="35" s="1"/>
  <c r="J204" i="34"/>
  <c r="I204" i="34"/>
  <c r="O21" i="35" s="1"/>
  <c r="J206" i="34"/>
  <c r="I206" i="34"/>
  <c r="O23" i="35" s="1"/>
  <c r="J201" i="34"/>
  <c r="I201" i="34"/>
  <c r="O18" i="35" s="1"/>
  <c r="T163" i="34"/>
  <c r="S163" i="34"/>
  <c r="N5" i="35" s="1"/>
  <c r="I179" i="34"/>
  <c r="M21" i="35" s="1"/>
  <c r="J179" i="34"/>
  <c r="J177" i="34"/>
  <c r="I177" i="34"/>
  <c r="M19" i="35" s="1"/>
  <c r="I170" i="34"/>
  <c r="M12" i="35" s="1"/>
  <c r="J170" i="34"/>
  <c r="J178" i="34"/>
  <c r="I178" i="34"/>
  <c r="M20" i="35" s="1"/>
  <c r="J164" i="34"/>
  <c r="I164" i="34"/>
  <c r="M6" i="35" s="1"/>
  <c r="J169" i="34"/>
  <c r="I169" i="34"/>
  <c r="M11" i="35" s="1"/>
  <c r="J180" i="34"/>
  <c r="I180" i="34"/>
  <c r="M22" i="35" s="1"/>
  <c r="J173" i="34"/>
  <c r="I173" i="34"/>
  <c r="M15" i="35" s="1"/>
  <c r="J167" i="34"/>
  <c r="I167" i="34"/>
  <c r="M9" i="35" s="1"/>
  <c r="J176" i="34"/>
  <c r="I176" i="34"/>
  <c r="M18" i="35" s="1"/>
  <c r="J166" i="34"/>
  <c r="I166" i="34"/>
  <c r="M8" i="35" s="1"/>
  <c r="I174" i="34"/>
  <c r="M16" i="35" s="1"/>
  <c r="J174" i="34"/>
  <c r="J175" i="34"/>
  <c r="I175" i="34"/>
  <c r="M17" i="35" s="1"/>
  <c r="J182" i="34"/>
  <c r="I182" i="34"/>
  <c r="M24" i="35" s="1"/>
  <c r="J172" i="34"/>
  <c r="I172" i="34"/>
  <c r="M14" i="35" s="1"/>
  <c r="J181" i="34"/>
  <c r="I181" i="34"/>
  <c r="M23" i="35" s="1"/>
  <c r="J171" i="34"/>
  <c r="I171" i="34"/>
  <c r="M13" i="35" s="1"/>
  <c r="J165" i="34"/>
  <c r="I165" i="34"/>
  <c r="M7" i="35" s="1"/>
  <c r="I168" i="34"/>
  <c r="M10" i="35" s="1"/>
  <c r="J168" i="34"/>
  <c r="J163" i="34"/>
  <c r="I163" i="34"/>
  <c r="M5" i="35" s="1"/>
  <c r="S155" i="34"/>
  <c r="L22" i="35" s="1"/>
  <c r="S152" i="34"/>
  <c r="L19" i="35" s="1"/>
  <c r="S141" i="34"/>
  <c r="L8" i="35" s="1"/>
  <c r="T141" i="34"/>
  <c r="T154" i="34"/>
  <c r="S139" i="34"/>
  <c r="L6" i="35" s="1"/>
  <c r="T139" i="34"/>
  <c r="T157" i="34"/>
  <c r="S157" i="34"/>
  <c r="L24" i="35" s="1"/>
  <c r="T145" i="34"/>
  <c r="S145" i="34"/>
  <c r="L12" i="35" s="1"/>
  <c r="S151" i="34"/>
  <c r="L18" i="35" s="1"/>
  <c r="T151" i="34"/>
  <c r="S156" i="34"/>
  <c r="L23" i="35" s="1"/>
  <c r="T156" i="34"/>
  <c r="T148" i="34"/>
  <c r="S148" i="34"/>
  <c r="L15" i="35" s="1"/>
  <c r="R138" i="34"/>
  <c r="O138" i="34"/>
  <c r="T753" i="43" l="1"/>
  <c r="S753" i="43"/>
  <c r="L83" i="44" s="1"/>
  <c r="S548" i="43"/>
  <c r="L57" i="44" s="1"/>
  <c r="T548" i="43"/>
  <c r="T1983" i="43"/>
  <c r="S1983" i="43"/>
  <c r="L239" i="44" s="1"/>
  <c r="T1778" i="43"/>
  <c r="S1778" i="43"/>
  <c r="L213" i="44" s="1"/>
  <c r="T1573" i="43"/>
  <c r="S1573" i="43"/>
  <c r="L187" i="44" s="1"/>
  <c r="S1163" i="43"/>
  <c r="L135" i="44" s="1"/>
  <c r="T1163" i="43"/>
  <c r="S343" i="43"/>
  <c r="L31" i="44" s="1"/>
  <c r="T343" i="43"/>
  <c r="T138" i="43"/>
  <c r="S138" i="43"/>
  <c r="L5" i="44" s="1"/>
  <c r="T343" i="38"/>
  <c r="S343" i="38"/>
  <c r="L31" i="39" s="1"/>
  <c r="T138" i="38"/>
  <c r="S138" i="38"/>
  <c r="L5" i="39" s="1"/>
  <c r="S753" i="38"/>
  <c r="L83" i="39" s="1"/>
  <c r="T753" i="38"/>
  <c r="T958" i="34"/>
  <c r="S958" i="34"/>
  <c r="L109" i="35" s="1"/>
  <c r="T753" i="34"/>
  <c r="S753" i="34"/>
  <c r="L83" i="35" s="1"/>
  <c r="T548" i="34"/>
  <c r="S548" i="34"/>
  <c r="L57" i="35" s="1"/>
  <c r="T343" i="34"/>
  <c r="S343" i="34"/>
  <c r="L31" i="35" s="1"/>
  <c r="S138" i="34"/>
  <c r="L5" i="35" s="1"/>
  <c r="T138" i="34"/>
  <c r="N556" i="27" l="1"/>
  <c r="N555" i="27"/>
  <c r="N554" i="27"/>
  <c r="N553" i="27"/>
  <c r="N552" i="27"/>
  <c r="N551" i="27"/>
  <c r="N550" i="27"/>
  <c r="N549" i="27"/>
  <c r="N548" i="27"/>
  <c r="N547" i="27"/>
  <c r="N546" i="27"/>
  <c r="N545" i="27"/>
  <c r="N544" i="27"/>
  <c r="N543" i="27"/>
  <c r="N542" i="27"/>
  <c r="N541" i="27"/>
  <c r="N540" i="27"/>
  <c r="N539" i="27"/>
  <c r="N538" i="27"/>
  <c r="N537" i="27"/>
  <c r="D556" i="27"/>
  <c r="D555" i="27"/>
  <c r="D554" i="27"/>
  <c r="D553" i="27"/>
  <c r="D552" i="27"/>
  <c r="D551" i="27"/>
  <c r="D550" i="27"/>
  <c r="D549" i="27"/>
  <c r="D548" i="27"/>
  <c r="D547" i="27"/>
  <c r="D546" i="27"/>
  <c r="D545" i="27"/>
  <c r="D544" i="27"/>
  <c r="D543" i="27"/>
  <c r="D542" i="27"/>
  <c r="D541" i="27"/>
  <c r="D540" i="27"/>
  <c r="D539" i="27"/>
  <c r="D538" i="27"/>
  <c r="D537" i="27"/>
  <c r="N531" i="27"/>
  <c r="D531" i="27"/>
  <c r="N530" i="27"/>
  <c r="D530" i="27"/>
  <c r="N529" i="27"/>
  <c r="D529" i="27"/>
  <c r="N528" i="27"/>
  <c r="D528" i="27"/>
  <c r="N527" i="27"/>
  <c r="D527" i="27"/>
  <c r="N526" i="27"/>
  <c r="D526" i="27"/>
  <c r="N525" i="27"/>
  <c r="D525" i="27"/>
  <c r="N524" i="27"/>
  <c r="D524" i="27"/>
  <c r="N523" i="27"/>
  <c r="D523" i="27"/>
  <c r="N522" i="27"/>
  <c r="D522" i="27"/>
  <c r="N521" i="27"/>
  <c r="D521" i="27"/>
  <c r="N520" i="27"/>
  <c r="D520" i="27"/>
  <c r="N519" i="27"/>
  <c r="D519" i="27"/>
  <c r="N518" i="27"/>
  <c r="D518" i="27"/>
  <c r="N517" i="27"/>
  <c r="D517" i="27"/>
  <c r="N516" i="27"/>
  <c r="D516" i="27"/>
  <c r="N515" i="27"/>
  <c r="D515" i="27"/>
  <c r="N514" i="27"/>
  <c r="D514" i="27"/>
  <c r="N513" i="27"/>
  <c r="D513" i="27"/>
  <c r="N512" i="27"/>
  <c r="D512" i="27"/>
  <c r="N477" i="27"/>
  <c r="D477" i="27"/>
  <c r="N476" i="27"/>
  <c r="D476" i="27"/>
  <c r="N475" i="27"/>
  <c r="D475" i="27"/>
  <c r="N474" i="27"/>
  <c r="D474" i="27"/>
  <c r="N473" i="27"/>
  <c r="D473" i="27"/>
  <c r="N472" i="27"/>
  <c r="D472" i="27"/>
  <c r="N471" i="27"/>
  <c r="D471" i="27"/>
  <c r="N470" i="27"/>
  <c r="D470" i="27"/>
  <c r="N469" i="27"/>
  <c r="D469" i="27"/>
  <c r="N468" i="27"/>
  <c r="D468" i="27"/>
  <c r="N467" i="27"/>
  <c r="D467" i="27"/>
  <c r="N466" i="27"/>
  <c r="D466" i="27"/>
  <c r="N465" i="27"/>
  <c r="D465" i="27"/>
  <c r="N464" i="27"/>
  <c r="D464" i="27"/>
  <c r="N463" i="27"/>
  <c r="D463" i="27"/>
  <c r="N462" i="27"/>
  <c r="D462" i="27"/>
  <c r="N461" i="27"/>
  <c r="D461" i="27"/>
  <c r="N460" i="27"/>
  <c r="D460" i="27"/>
  <c r="N459" i="27"/>
  <c r="D459" i="27"/>
  <c r="N458" i="27"/>
  <c r="D458" i="27"/>
  <c r="D423" i="27"/>
  <c r="D422" i="27"/>
  <c r="D421" i="27"/>
  <c r="D420" i="27"/>
  <c r="D419" i="27"/>
  <c r="D418" i="27"/>
  <c r="D417" i="27"/>
  <c r="D416" i="27"/>
  <c r="D415" i="27"/>
  <c r="D414" i="27"/>
  <c r="D413" i="27"/>
  <c r="D412" i="27"/>
  <c r="D411" i="27"/>
  <c r="D410" i="27"/>
  <c r="D409" i="27"/>
  <c r="D408" i="27"/>
  <c r="D407" i="27"/>
  <c r="D406" i="27"/>
  <c r="D405" i="27"/>
  <c r="D404" i="27"/>
  <c r="N398" i="27"/>
  <c r="D398" i="27"/>
  <c r="N397" i="27"/>
  <c r="D397" i="27"/>
  <c r="N396" i="27"/>
  <c r="D396" i="27"/>
  <c r="N395" i="27"/>
  <c r="D395" i="27"/>
  <c r="N394" i="27"/>
  <c r="D394" i="27"/>
  <c r="N393" i="27"/>
  <c r="D393" i="27"/>
  <c r="N392" i="27"/>
  <c r="D392" i="27"/>
  <c r="N391" i="27"/>
  <c r="D391" i="27"/>
  <c r="N390" i="27"/>
  <c r="D390" i="27"/>
  <c r="N389" i="27"/>
  <c r="D389" i="27"/>
  <c r="N388" i="27"/>
  <c r="D388" i="27"/>
  <c r="N387" i="27"/>
  <c r="D387" i="27"/>
  <c r="N386" i="27"/>
  <c r="D386" i="27"/>
  <c r="N385" i="27"/>
  <c r="D385" i="27"/>
  <c r="N384" i="27"/>
  <c r="D384" i="27"/>
  <c r="N383" i="27"/>
  <c r="D383" i="27"/>
  <c r="N382" i="27"/>
  <c r="D382" i="27"/>
  <c r="N381" i="27"/>
  <c r="D381" i="27"/>
  <c r="N380" i="27"/>
  <c r="D380" i="27"/>
  <c r="N379" i="27"/>
  <c r="D379" i="27"/>
  <c r="D344" i="27"/>
  <c r="D343" i="27"/>
  <c r="D342" i="27"/>
  <c r="D341" i="27"/>
  <c r="D340" i="27"/>
  <c r="D339" i="27"/>
  <c r="D338" i="27"/>
  <c r="D337" i="27"/>
  <c r="D336" i="27"/>
  <c r="D335" i="27"/>
  <c r="D334" i="27"/>
  <c r="D333" i="27"/>
  <c r="D332" i="27"/>
  <c r="D331" i="27"/>
  <c r="D330" i="27"/>
  <c r="D329" i="27"/>
  <c r="D328" i="27"/>
  <c r="D327" i="27"/>
  <c r="D326" i="27"/>
  <c r="D325" i="27"/>
  <c r="D290" i="27"/>
  <c r="D289" i="27"/>
  <c r="D288" i="27"/>
  <c r="D287" i="27"/>
  <c r="D286" i="27"/>
  <c r="D285" i="27"/>
  <c r="D284" i="27"/>
  <c r="D283" i="27"/>
  <c r="D282" i="27"/>
  <c r="D281" i="27"/>
  <c r="D280" i="27"/>
  <c r="D279" i="27"/>
  <c r="D278" i="27"/>
  <c r="D277" i="27"/>
  <c r="D276" i="27"/>
  <c r="D275" i="27"/>
  <c r="D274" i="27"/>
  <c r="D273" i="27"/>
  <c r="D272" i="27"/>
  <c r="D271" i="27"/>
  <c r="N265" i="27"/>
  <c r="D265" i="27"/>
  <c r="N264" i="27"/>
  <c r="D264" i="27"/>
  <c r="N263" i="27"/>
  <c r="D263" i="27"/>
  <c r="N262" i="27"/>
  <c r="D262" i="27"/>
  <c r="N261" i="27"/>
  <c r="D261" i="27"/>
  <c r="N260" i="27"/>
  <c r="D260" i="27"/>
  <c r="N259" i="27"/>
  <c r="D259" i="27"/>
  <c r="N258" i="27"/>
  <c r="D258" i="27"/>
  <c r="N257" i="27"/>
  <c r="D257" i="27"/>
  <c r="N256" i="27"/>
  <c r="D256" i="27"/>
  <c r="N255" i="27"/>
  <c r="D255" i="27"/>
  <c r="N254" i="27"/>
  <c r="D254" i="27"/>
  <c r="N253" i="27"/>
  <c r="D253" i="27"/>
  <c r="N252" i="27"/>
  <c r="D252" i="27"/>
  <c r="N251" i="27"/>
  <c r="D251" i="27"/>
  <c r="N250" i="27"/>
  <c r="D250" i="27"/>
  <c r="N249" i="27"/>
  <c r="D249" i="27"/>
  <c r="N248" i="27"/>
  <c r="D248" i="27"/>
  <c r="N247" i="27"/>
  <c r="D247" i="27"/>
  <c r="N246" i="27"/>
  <c r="D246" i="27"/>
  <c r="D218" i="27"/>
  <c r="D219" i="27"/>
  <c r="D220" i="27"/>
  <c r="D221" i="27"/>
  <c r="D222" i="27"/>
  <c r="D223" i="27"/>
  <c r="D224" i="27"/>
  <c r="D225" i="27"/>
  <c r="D226" i="27"/>
  <c r="D227" i="27"/>
  <c r="D228" i="27"/>
  <c r="D229" i="27"/>
  <c r="D230" i="27"/>
  <c r="D231" i="27"/>
  <c r="D232" i="27"/>
  <c r="D233" i="27"/>
  <c r="D234" i="27"/>
  <c r="D235" i="27"/>
  <c r="D236" i="27"/>
  <c r="D217" i="27"/>
  <c r="D186" i="27"/>
  <c r="D185" i="27"/>
  <c r="D184" i="27"/>
  <c r="D183" i="27"/>
  <c r="D182" i="27"/>
  <c r="D181" i="27"/>
  <c r="D180" i="27"/>
  <c r="D179" i="27"/>
  <c r="D178" i="27"/>
  <c r="D177" i="27"/>
  <c r="D176" i="27"/>
  <c r="D175" i="27"/>
  <c r="D174" i="27"/>
  <c r="D173" i="27"/>
  <c r="D172" i="27"/>
  <c r="D171" i="27"/>
  <c r="D170" i="27"/>
  <c r="D169" i="27"/>
  <c r="D168" i="27"/>
  <c r="D167" i="27"/>
  <c r="N161" i="27"/>
  <c r="D161" i="27"/>
  <c r="N160" i="27"/>
  <c r="D160" i="27"/>
  <c r="N159" i="27"/>
  <c r="D159" i="27"/>
  <c r="N158" i="27"/>
  <c r="D158" i="27"/>
  <c r="N157" i="27"/>
  <c r="D157" i="27"/>
  <c r="N156" i="27"/>
  <c r="D156" i="27"/>
  <c r="N155" i="27"/>
  <c r="D155" i="27"/>
  <c r="N154" i="27"/>
  <c r="D154" i="27"/>
  <c r="N153" i="27"/>
  <c r="D153" i="27"/>
  <c r="N152" i="27"/>
  <c r="D152" i="27"/>
  <c r="N151" i="27"/>
  <c r="D151" i="27"/>
  <c r="N150" i="27"/>
  <c r="D150" i="27"/>
  <c r="N149" i="27"/>
  <c r="D149" i="27"/>
  <c r="N148" i="27"/>
  <c r="D148" i="27"/>
  <c r="N147" i="27"/>
  <c r="D147" i="27"/>
  <c r="N146" i="27"/>
  <c r="D146" i="27"/>
  <c r="N145" i="27"/>
  <c r="D145" i="27"/>
  <c r="N144" i="27"/>
  <c r="D144" i="27"/>
  <c r="N143" i="27"/>
  <c r="D143" i="27"/>
  <c r="N142" i="27"/>
  <c r="D142" i="27"/>
  <c r="D64" i="27"/>
  <c r="D65" i="27"/>
  <c r="D66" i="27"/>
  <c r="D67" i="27"/>
  <c r="D68" i="27"/>
  <c r="D69" i="27"/>
  <c r="D70" i="27"/>
  <c r="D71" i="27"/>
  <c r="D72" i="27"/>
  <c r="D73" i="27"/>
  <c r="D74" i="27"/>
  <c r="D75" i="27"/>
  <c r="D76" i="27"/>
  <c r="D77" i="27"/>
  <c r="D78" i="27"/>
  <c r="D79" i="27"/>
  <c r="D80" i="27"/>
  <c r="D81" i="27"/>
  <c r="D82" i="27"/>
  <c r="D63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38" i="27"/>
  <c r="D39" i="27"/>
  <c r="D40" i="27"/>
  <c r="D41" i="27"/>
  <c r="D42" i="27"/>
  <c r="D43" i="27"/>
  <c r="D44" i="27"/>
  <c r="D45" i="27"/>
  <c r="D46" i="27"/>
  <c r="D47" i="27"/>
  <c r="D48" i="27"/>
  <c r="D49" i="27"/>
  <c r="D50" i="27"/>
  <c r="D51" i="27"/>
  <c r="D52" i="27"/>
  <c r="D53" i="27"/>
  <c r="D54" i="27"/>
  <c r="D55" i="27"/>
  <c r="D56" i="27"/>
  <c r="D57" i="27"/>
  <c r="D38" i="27"/>
  <c r="C58" i="14" l="1"/>
  <c r="D170" i="13"/>
  <c r="J60" i="14" s="1"/>
  <c r="AA154" i="30" s="1"/>
  <c r="D169" i="13"/>
  <c r="E206" i="13" s="1"/>
  <c r="D168" i="13"/>
  <c r="J58" i="14" s="1"/>
  <c r="D167" i="13"/>
  <c r="J57" i="14" s="1"/>
  <c r="D166" i="13"/>
  <c r="D165" i="13"/>
  <c r="J55" i="14" s="1"/>
  <c r="D164" i="13"/>
  <c r="J54" i="14" s="1"/>
  <c r="D163" i="13"/>
  <c r="J53" i="14" s="1"/>
  <c r="D162" i="13"/>
  <c r="I177" i="13" s="1"/>
  <c r="D161" i="13"/>
  <c r="J51" i="14" s="1"/>
  <c r="D118" i="13"/>
  <c r="C60" i="14" s="1"/>
  <c r="AA105" i="30" s="1"/>
  <c r="D117" i="13"/>
  <c r="C59" i="14" s="1"/>
  <c r="D116" i="13"/>
  <c r="D115" i="13"/>
  <c r="C57" i="14" s="1"/>
  <c r="D114" i="13"/>
  <c r="D129" i="13" s="1"/>
  <c r="E129" i="13" s="1"/>
  <c r="D113" i="13"/>
  <c r="C55" i="14" s="1"/>
  <c r="D112" i="13"/>
  <c r="C54" i="14" s="1"/>
  <c r="D111" i="13"/>
  <c r="I126" i="13" s="1"/>
  <c r="D110" i="13"/>
  <c r="D109" i="13"/>
  <c r="C51" i="14" s="1"/>
  <c r="D66" i="13"/>
  <c r="J18" i="14" s="1"/>
  <c r="AA56" i="30" s="1"/>
  <c r="D65" i="13"/>
  <c r="D80" i="13" s="1"/>
  <c r="E80" i="13" s="1"/>
  <c r="D64" i="13"/>
  <c r="J16" i="14" s="1"/>
  <c r="D63" i="13"/>
  <c r="I78" i="13" s="1"/>
  <c r="D62" i="13"/>
  <c r="J14" i="14" s="1"/>
  <c r="D61" i="13"/>
  <c r="E98" i="13" s="1"/>
  <c r="D60" i="13"/>
  <c r="J12" i="14" s="1"/>
  <c r="D59" i="13"/>
  <c r="D74" i="13" s="1"/>
  <c r="E74" i="13" s="1"/>
  <c r="D58" i="13"/>
  <c r="I73" i="13" s="1"/>
  <c r="D57" i="13"/>
  <c r="J9" i="14" s="1"/>
  <c r="D14" i="13"/>
  <c r="D29" i="13" s="1"/>
  <c r="E29" i="13" s="1"/>
  <c r="D13" i="13"/>
  <c r="D28" i="13" s="1"/>
  <c r="E28" i="13" s="1"/>
  <c r="D12" i="13"/>
  <c r="C16" i="14" s="1"/>
  <c r="D11" i="13"/>
  <c r="E48" i="13" s="1"/>
  <c r="D10" i="13"/>
  <c r="C14" i="14" s="1"/>
  <c r="D9" i="13"/>
  <c r="I24" i="13" s="1"/>
  <c r="D8" i="13"/>
  <c r="I23" i="13" s="1"/>
  <c r="D7" i="13"/>
  <c r="I22" i="13" s="1"/>
  <c r="D6" i="13"/>
  <c r="D21" i="13" s="1"/>
  <c r="E21" i="13" s="1"/>
  <c r="D5" i="13"/>
  <c r="C9" i="14" s="1"/>
  <c r="C194" i="13"/>
  <c r="J65" i="14" s="1"/>
  <c r="C187" i="13"/>
  <c r="C186" i="13"/>
  <c r="F185" i="13"/>
  <c r="F184" i="13"/>
  <c r="F183" i="13"/>
  <c r="F182" i="13"/>
  <c r="F181" i="13"/>
  <c r="F180" i="13"/>
  <c r="F179" i="13"/>
  <c r="F178" i="13"/>
  <c r="F177" i="13"/>
  <c r="F176" i="13"/>
  <c r="C142" i="13"/>
  <c r="C65" i="14" s="1"/>
  <c r="C135" i="13"/>
  <c r="C134" i="13"/>
  <c r="F133" i="13"/>
  <c r="F132" i="13"/>
  <c r="F131" i="13"/>
  <c r="F130" i="13"/>
  <c r="F129" i="13"/>
  <c r="F128" i="13"/>
  <c r="F127" i="13"/>
  <c r="F126" i="13"/>
  <c r="F125" i="13"/>
  <c r="F124" i="13"/>
  <c r="C90" i="13"/>
  <c r="J23" i="14" s="1"/>
  <c r="C83" i="13"/>
  <c r="C82" i="13"/>
  <c r="I81" i="13"/>
  <c r="F81" i="13"/>
  <c r="F80" i="13"/>
  <c r="F79" i="13"/>
  <c r="F78" i="13"/>
  <c r="F77" i="13"/>
  <c r="F76" i="13"/>
  <c r="F75" i="13"/>
  <c r="F74" i="13"/>
  <c r="F73" i="13"/>
  <c r="F72" i="13"/>
  <c r="E99" i="13"/>
  <c r="I72" i="13"/>
  <c r="C38" i="13"/>
  <c r="C23" i="14" s="1"/>
  <c r="C31" i="13"/>
  <c r="C30" i="13"/>
  <c r="F29" i="13"/>
  <c r="F28" i="13"/>
  <c r="F27" i="13"/>
  <c r="F26" i="13"/>
  <c r="F25" i="13"/>
  <c r="F24" i="13"/>
  <c r="F23" i="13"/>
  <c r="F22" i="13"/>
  <c r="F21" i="13"/>
  <c r="F20" i="13"/>
  <c r="D27" i="13"/>
  <c r="E27" i="13" s="1"/>
  <c r="Q95" i="10"/>
  <c r="J94" i="10"/>
  <c r="C99" i="10"/>
  <c r="C16" i="10"/>
  <c r="D482" i="9"/>
  <c r="E519" i="9" s="1"/>
  <c r="D481" i="9"/>
  <c r="D496" i="9" s="1"/>
  <c r="E496" i="9" s="1"/>
  <c r="D480" i="9"/>
  <c r="D495" i="9" s="1"/>
  <c r="E495" i="9" s="1"/>
  <c r="D479" i="9"/>
  <c r="I494" i="9" s="1"/>
  <c r="D478" i="9"/>
  <c r="E515" i="9" s="1"/>
  <c r="D477" i="9"/>
  <c r="D492" i="9" s="1"/>
  <c r="E492" i="9" s="1"/>
  <c r="D476" i="9"/>
  <c r="X12" i="10" s="1"/>
  <c r="D475" i="9"/>
  <c r="E512" i="9" s="1"/>
  <c r="D474" i="9"/>
  <c r="E511" i="9" s="1"/>
  <c r="D473" i="9"/>
  <c r="E510" i="9" s="1"/>
  <c r="D430" i="9"/>
  <c r="I445" i="9" s="1"/>
  <c r="D429" i="9"/>
  <c r="D444" i="9" s="1"/>
  <c r="E444" i="9" s="1"/>
  <c r="D428" i="9"/>
  <c r="D443" i="9" s="1"/>
  <c r="E443" i="9" s="1"/>
  <c r="D427" i="9"/>
  <c r="E464" i="9" s="1"/>
  <c r="D426" i="9"/>
  <c r="E463" i="9" s="1"/>
  <c r="D425" i="9"/>
  <c r="I440" i="9" s="1"/>
  <c r="D424" i="9"/>
  <c r="Q96" i="10" s="1"/>
  <c r="D423" i="9"/>
  <c r="D422" i="9"/>
  <c r="E459" i="9" s="1"/>
  <c r="D421" i="9"/>
  <c r="Q93" i="10" s="1"/>
  <c r="D378" i="9"/>
  <c r="D377" i="9"/>
  <c r="I392" i="9" s="1"/>
  <c r="Q59" i="10" s="1"/>
  <c r="D376" i="9"/>
  <c r="I391" i="9" s="1"/>
  <c r="Q58" i="10" s="1"/>
  <c r="D375" i="9"/>
  <c r="I390" i="9" s="1"/>
  <c r="Q57" i="10" s="1"/>
  <c r="D374" i="9"/>
  <c r="D373" i="9"/>
  <c r="I388" i="9" s="1"/>
  <c r="Q55" i="10" s="1"/>
  <c r="D372" i="9"/>
  <c r="I387" i="9" s="1"/>
  <c r="Q54" i="10" s="1"/>
  <c r="D371" i="9"/>
  <c r="E408" i="9" s="1"/>
  <c r="D370" i="9"/>
  <c r="D369" i="9"/>
  <c r="E406" i="9" s="1"/>
  <c r="C506" i="9"/>
  <c r="X23" i="10" s="1"/>
  <c r="C499" i="9"/>
  <c r="C498" i="9"/>
  <c r="F497" i="9"/>
  <c r="F496" i="9"/>
  <c r="F495" i="9"/>
  <c r="F494" i="9"/>
  <c r="F493" i="9"/>
  <c r="F492" i="9"/>
  <c r="F491" i="9"/>
  <c r="F490" i="9"/>
  <c r="F489" i="9"/>
  <c r="F488" i="9"/>
  <c r="C454" i="9"/>
  <c r="Q107" i="10" s="1"/>
  <c r="C447" i="9"/>
  <c r="C446" i="9"/>
  <c r="F445" i="9"/>
  <c r="F444" i="9"/>
  <c r="F443" i="9"/>
  <c r="F442" i="9"/>
  <c r="F441" i="9"/>
  <c r="F440" i="9"/>
  <c r="F439" i="9"/>
  <c r="F438" i="9"/>
  <c r="F437" i="9"/>
  <c r="F436" i="9"/>
  <c r="C402" i="9"/>
  <c r="Q65" i="10" s="1"/>
  <c r="C395" i="9"/>
  <c r="C394" i="9"/>
  <c r="F393" i="9"/>
  <c r="F392" i="9"/>
  <c r="F391" i="9"/>
  <c r="F390" i="9"/>
  <c r="F389" i="9"/>
  <c r="F388" i="9"/>
  <c r="F387" i="9"/>
  <c r="F386" i="9"/>
  <c r="F385" i="9"/>
  <c r="F384" i="9"/>
  <c r="D326" i="9"/>
  <c r="D341" i="9" s="1"/>
  <c r="E341" i="9" s="1"/>
  <c r="D325" i="9"/>
  <c r="E362" i="9" s="1"/>
  <c r="D324" i="9"/>
  <c r="E361" i="9" s="1"/>
  <c r="D323" i="9"/>
  <c r="D338" i="9" s="1"/>
  <c r="E338" i="9" s="1"/>
  <c r="D322" i="9"/>
  <c r="Q14" i="10" s="1"/>
  <c r="D321" i="9"/>
  <c r="E358" i="9" s="1"/>
  <c r="D320" i="9"/>
  <c r="I335" i="9" s="1"/>
  <c r="D319" i="9"/>
  <c r="I334" i="9" s="1"/>
  <c r="D318" i="9"/>
  <c r="I333" i="9" s="1"/>
  <c r="D317" i="9"/>
  <c r="I332" i="9" s="1"/>
  <c r="D274" i="9"/>
  <c r="E311" i="9" s="1"/>
  <c r="D273" i="9"/>
  <c r="J101" i="10" s="1"/>
  <c r="D272" i="9"/>
  <c r="I287" i="9" s="1"/>
  <c r="D271" i="9"/>
  <c r="E308" i="9" s="1"/>
  <c r="D270" i="9"/>
  <c r="D285" i="9" s="1"/>
  <c r="E285" i="9" s="1"/>
  <c r="D269" i="9"/>
  <c r="J97" i="10" s="1"/>
  <c r="D268" i="9"/>
  <c r="E305" i="9" s="1"/>
  <c r="D267" i="9"/>
  <c r="J95" i="10" s="1"/>
  <c r="D266" i="9"/>
  <c r="D265" i="9"/>
  <c r="I280" i="9" s="1"/>
  <c r="D222" i="9"/>
  <c r="E259" i="9" s="1"/>
  <c r="D221" i="9"/>
  <c r="E258" i="9" s="1"/>
  <c r="D220" i="9"/>
  <c r="E257" i="9" s="1"/>
  <c r="D219" i="9"/>
  <c r="E256" i="9" s="1"/>
  <c r="D218" i="9"/>
  <c r="E255" i="9" s="1"/>
  <c r="D217" i="9"/>
  <c r="E254" i="9" s="1"/>
  <c r="D216" i="9"/>
  <c r="D231" i="9" s="1"/>
  <c r="E231" i="9" s="1"/>
  <c r="D215" i="9"/>
  <c r="D230" i="9" s="1"/>
  <c r="E230" i="9" s="1"/>
  <c r="D214" i="9"/>
  <c r="I229" i="9" s="1"/>
  <c r="D213" i="9"/>
  <c r="D228" i="9" s="1"/>
  <c r="D170" i="9"/>
  <c r="E207" i="9" s="1"/>
  <c r="D169" i="9"/>
  <c r="I184" i="9" s="1"/>
  <c r="D168" i="9"/>
  <c r="E205" i="9" s="1"/>
  <c r="D167" i="9"/>
  <c r="I182" i="9" s="1"/>
  <c r="D166" i="9"/>
  <c r="J56" i="10" s="1"/>
  <c r="D165" i="9"/>
  <c r="I180" i="9" s="1"/>
  <c r="D164" i="9"/>
  <c r="I179" i="9" s="1"/>
  <c r="D163" i="9"/>
  <c r="J53" i="10" s="1"/>
  <c r="D162" i="9"/>
  <c r="I177" i="9" s="1"/>
  <c r="D161" i="9"/>
  <c r="J51" i="10" s="1"/>
  <c r="D118" i="9"/>
  <c r="E155" i="9" s="1"/>
  <c r="D117" i="9"/>
  <c r="E154" i="9" s="1"/>
  <c r="D116" i="9"/>
  <c r="E153" i="9" s="1"/>
  <c r="D115" i="9"/>
  <c r="D130" i="9" s="1"/>
  <c r="E130" i="9" s="1"/>
  <c r="D114" i="9"/>
  <c r="I129" i="9" s="1"/>
  <c r="D113" i="9"/>
  <c r="E150" i="9" s="1"/>
  <c r="D112" i="9"/>
  <c r="E149" i="9" s="1"/>
  <c r="D111" i="9"/>
  <c r="D126" i="9" s="1"/>
  <c r="E126" i="9" s="1"/>
  <c r="D110" i="9"/>
  <c r="D125" i="9" s="1"/>
  <c r="E125" i="9" s="1"/>
  <c r="D109" i="9"/>
  <c r="E146" i="9" s="1"/>
  <c r="D66" i="9"/>
  <c r="J18" i="10" s="1"/>
  <c r="AA56" i="42" s="1"/>
  <c r="D65" i="9"/>
  <c r="E102" i="9" s="1"/>
  <c r="D64" i="9"/>
  <c r="J16" i="10" s="1"/>
  <c r="D63" i="9"/>
  <c r="J15" i="10" s="1"/>
  <c r="D62" i="9"/>
  <c r="E99" i="9" s="1"/>
  <c r="D61" i="9"/>
  <c r="D76" i="9" s="1"/>
  <c r="E76" i="9" s="1"/>
  <c r="D60" i="9"/>
  <c r="J12" i="10" s="1"/>
  <c r="D59" i="9"/>
  <c r="I74" i="9" s="1"/>
  <c r="D58" i="9"/>
  <c r="E95" i="9" s="1"/>
  <c r="D57" i="9"/>
  <c r="D72" i="9" s="1"/>
  <c r="D14" i="9"/>
  <c r="E51" i="9" s="1"/>
  <c r="D13" i="9"/>
  <c r="E50" i="9" s="1"/>
  <c r="D12" i="9"/>
  <c r="E49" i="9" s="1"/>
  <c r="D11" i="9"/>
  <c r="E48" i="9" s="1"/>
  <c r="D10" i="9"/>
  <c r="E47" i="9" s="1"/>
  <c r="D9" i="9"/>
  <c r="E46" i="9" s="1"/>
  <c r="D8" i="9"/>
  <c r="I23" i="9" s="1"/>
  <c r="D7" i="9"/>
  <c r="D22" i="9" s="1"/>
  <c r="E22" i="9" s="1"/>
  <c r="D6" i="9"/>
  <c r="D21" i="9" s="1"/>
  <c r="E21" i="9" s="1"/>
  <c r="D5" i="9"/>
  <c r="E42" i="9" s="1"/>
  <c r="E360" i="9"/>
  <c r="C350" i="9"/>
  <c r="Q23" i="10" s="1"/>
  <c r="C343" i="9"/>
  <c r="C342" i="9"/>
  <c r="F341" i="9"/>
  <c r="F340" i="9"/>
  <c r="F339" i="9"/>
  <c r="F338" i="9"/>
  <c r="F337" i="9"/>
  <c r="F336" i="9"/>
  <c r="F335" i="9"/>
  <c r="F334" i="9"/>
  <c r="F333" i="9"/>
  <c r="F332" i="9"/>
  <c r="C298" i="9"/>
  <c r="J107" i="10" s="1"/>
  <c r="C291" i="9"/>
  <c r="C290" i="9"/>
  <c r="F289" i="9"/>
  <c r="F288" i="9"/>
  <c r="F287" i="9"/>
  <c r="F286" i="9"/>
  <c r="F285" i="9"/>
  <c r="F284" i="9"/>
  <c r="F283" i="9"/>
  <c r="F282" i="9"/>
  <c r="F281" i="9"/>
  <c r="F280" i="9"/>
  <c r="C246" i="9"/>
  <c r="C107" i="10" s="1"/>
  <c r="C239" i="9"/>
  <c r="C238" i="9"/>
  <c r="F237" i="9"/>
  <c r="F236" i="9"/>
  <c r="F235" i="9"/>
  <c r="F234" i="9"/>
  <c r="D234" i="9"/>
  <c r="E234" i="9" s="1"/>
  <c r="F233" i="9"/>
  <c r="F232" i="9"/>
  <c r="F231" i="9"/>
  <c r="F230" i="9"/>
  <c r="F229" i="9"/>
  <c r="F228" i="9"/>
  <c r="C194" i="9"/>
  <c r="J65" i="10" s="1"/>
  <c r="C187" i="9"/>
  <c r="C186" i="9"/>
  <c r="F185" i="9"/>
  <c r="F184" i="9"/>
  <c r="F183" i="9"/>
  <c r="F182" i="9"/>
  <c r="F181" i="9"/>
  <c r="F180" i="9"/>
  <c r="F179" i="9"/>
  <c r="F178" i="9"/>
  <c r="F177" i="9"/>
  <c r="F176" i="9"/>
  <c r="C142" i="9"/>
  <c r="C65" i="10" s="1"/>
  <c r="C135" i="9"/>
  <c r="C134" i="9"/>
  <c r="F133" i="9"/>
  <c r="F132" i="9"/>
  <c r="F131" i="9"/>
  <c r="F130" i="9"/>
  <c r="F129" i="9"/>
  <c r="F128" i="9"/>
  <c r="F127" i="9"/>
  <c r="F126" i="9"/>
  <c r="F125" i="9"/>
  <c r="F124" i="9"/>
  <c r="C90" i="9"/>
  <c r="J23" i="10" s="1"/>
  <c r="C83" i="9"/>
  <c r="C82" i="9"/>
  <c r="F81" i="9"/>
  <c r="F80" i="9"/>
  <c r="F79" i="9"/>
  <c r="F78" i="9"/>
  <c r="F77" i="9"/>
  <c r="F76" i="9"/>
  <c r="F75" i="9"/>
  <c r="F74" i="9"/>
  <c r="F73" i="9"/>
  <c r="F72" i="9"/>
  <c r="C38" i="9"/>
  <c r="C23" i="10" s="1"/>
  <c r="C31" i="9"/>
  <c r="C30" i="9"/>
  <c r="F29" i="9"/>
  <c r="F28" i="9"/>
  <c r="F27" i="9"/>
  <c r="F26" i="9"/>
  <c r="F25" i="9"/>
  <c r="F24" i="9"/>
  <c r="F23" i="9"/>
  <c r="F22" i="9"/>
  <c r="F21" i="9"/>
  <c r="F20" i="9"/>
  <c r="D222" i="5"/>
  <c r="C102" i="6" s="1"/>
  <c r="AA203" i="32" s="1"/>
  <c r="D221" i="5"/>
  <c r="C101" i="6" s="1"/>
  <c r="D220" i="5"/>
  <c r="C100" i="6" s="1"/>
  <c r="D219" i="5"/>
  <c r="C99" i="6" s="1"/>
  <c r="D218" i="5"/>
  <c r="C98" i="6" s="1"/>
  <c r="D217" i="5"/>
  <c r="C97" i="6" s="1"/>
  <c r="D216" i="5"/>
  <c r="C96" i="6" s="1"/>
  <c r="D215" i="5"/>
  <c r="C95" i="6" s="1"/>
  <c r="D214" i="5"/>
  <c r="C94" i="6" s="1"/>
  <c r="D213" i="5"/>
  <c r="C93" i="6" s="1"/>
  <c r="E50" i="13" l="1"/>
  <c r="Q98" i="10"/>
  <c r="Q97" i="10"/>
  <c r="E201" i="13"/>
  <c r="D76" i="13"/>
  <c r="E76" i="13" s="1"/>
  <c r="C13" i="14"/>
  <c r="I132" i="13"/>
  <c r="F110" i="13"/>
  <c r="C12" i="14"/>
  <c r="D81" i="13"/>
  <c r="E81" i="13" s="1"/>
  <c r="E354" i="9"/>
  <c r="C98" i="10"/>
  <c r="I442" i="9"/>
  <c r="E49" i="13"/>
  <c r="X15" i="10"/>
  <c r="X13" i="10"/>
  <c r="E101" i="13"/>
  <c r="J13" i="10"/>
  <c r="I124" i="13"/>
  <c r="E207" i="13"/>
  <c r="J15" i="14"/>
  <c r="C10" i="14"/>
  <c r="D20" i="13"/>
  <c r="E20" i="13" s="1"/>
  <c r="E149" i="13"/>
  <c r="D125" i="13"/>
  <c r="E125" i="13" s="1"/>
  <c r="C53" i="14"/>
  <c r="Q18" i="10"/>
  <c r="AA301" i="42" s="1"/>
  <c r="C52" i="14"/>
  <c r="C11" i="14"/>
  <c r="I21" i="13"/>
  <c r="J21" i="13" s="1"/>
  <c r="D10" i="14" s="1"/>
  <c r="E103" i="13"/>
  <c r="E146" i="13"/>
  <c r="D124" i="13"/>
  <c r="E124" i="13" s="1"/>
  <c r="J59" i="14"/>
  <c r="E6" i="13"/>
  <c r="J14" i="10"/>
  <c r="Q17" i="10"/>
  <c r="Q99" i="10"/>
  <c r="F167" i="13"/>
  <c r="E116" i="13"/>
  <c r="Q16" i="10"/>
  <c r="X18" i="10"/>
  <c r="AA448" i="42" s="1"/>
  <c r="E154" i="13"/>
  <c r="E60" i="13"/>
  <c r="J17" i="14"/>
  <c r="Q9" i="10"/>
  <c r="Q94" i="10"/>
  <c r="J73" i="13"/>
  <c r="K10" i="14" s="1"/>
  <c r="X9" i="10"/>
  <c r="C100" i="10"/>
  <c r="Q15" i="10"/>
  <c r="X17" i="10"/>
  <c r="D25" i="13"/>
  <c r="E25" i="13" s="1"/>
  <c r="F82" i="13"/>
  <c r="F117" i="13"/>
  <c r="E118" i="13"/>
  <c r="K133" i="13" s="1"/>
  <c r="E60" i="14" s="1"/>
  <c r="Q13" i="10"/>
  <c r="F118" i="13"/>
  <c r="I178" i="13"/>
  <c r="J178" i="13" s="1"/>
  <c r="K53" i="14" s="1"/>
  <c r="J93" i="10"/>
  <c r="Q12" i="10"/>
  <c r="X14" i="10"/>
  <c r="F166" i="13"/>
  <c r="F168" i="13"/>
  <c r="J13" i="14"/>
  <c r="C56" i="14"/>
  <c r="J56" i="14"/>
  <c r="Q10" i="10"/>
  <c r="I27" i="13"/>
  <c r="J11" i="14"/>
  <c r="Q11" i="10"/>
  <c r="J100" i="10"/>
  <c r="X11" i="10"/>
  <c r="F134" i="13"/>
  <c r="J10" i="14"/>
  <c r="X16" i="10"/>
  <c r="E199" i="13"/>
  <c r="J99" i="10"/>
  <c r="X10" i="10"/>
  <c r="C18" i="14"/>
  <c r="AA7" i="30" s="1"/>
  <c r="E13" i="13"/>
  <c r="I133" i="13"/>
  <c r="J133" i="13" s="1"/>
  <c r="D60" i="14" s="1"/>
  <c r="J102" i="10"/>
  <c r="AA252" i="42" s="1"/>
  <c r="D127" i="9"/>
  <c r="E127" i="9" s="1"/>
  <c r="J98" i="10"/>
  <c r="Q102" i="10"/>
  <c r="AA399" i="42" s="1"/>
  <c r="D177" i="13"/>
  <c r="E177" i="13" s="1"/>
  <c r="C17" i="14"/>
  <c r="J52" i="14"/>
  <c r="Q101" i="10"/>
  <c r="J96" i="10"/>
  <c r="Q100" i="10"/>
  <c r="Q104" i="10" s="1"/>
  <c r="F113" i="13"/>
  <c r="C15" i="14"/>
  <c r="D131" i="13"/>
  <c r="E131" i="13" s="1"/>
  <c r="D126" i="13"/>
  <c r="E126" i="13" s="1"/>
  <c r="I28" i="13"/>
  <c r="F13" i="13"/>
  <c r="I26" i="13"/>
  <c r="E168" i="13"/>
  <c r="F135" i="13"/>
  <c r="I185" i="13"/>
  <c r="E9" i="13"/>
  <c r="E148" i="13"/>
  <c r="F9" i="13"/>
  <c r="E150" i="13"/>
  <c r="F60" i="13"/>
  <c r="I127" i="13"/>
  <c r="J127" i="13" s="1"/>
  <c r="D54" i="14" s="1"/>
  <c r="D128" i="13"/>
  <c r="E128" i="13" s="1"/>
  <c r="E11" i="13"/>
  <c r="K26" i="13" s="1"/>
  <c r="E15" i="14" s="1"/>
  <c r="I128" i="13"/>
  <c r="E151" i="13"/>
  <c r="D24" i="13"/>
  <c r="E24" i="13" s="1"/>
  <c r="E10" i="13"/>
  <c r="K25" i="13" s="1"/>
  <c r="E14" i="14" s="1"/>
  <c r="I125" i="13"/>
  <c r="E203" i="13"/>
  <c r="E110" i="13"/>
  <c r="I20" i="13"/>
  <c r="E170" i="13"/>
  <c r="J23" i="13"/>
  <c r="D12" i="14" s="1"/>
  <c r="F11" i="13"/>
  <c r="E42" i="13"/>
  <c r="E96" i="13"/>
  <c r="I25" i="13"/>
  <c r="E43" i="13"/>
  <c r="F164" i="13"/>
  <c r="D181" i="13"/>
  <c r="E181" i="13" s="1"/>
  <c r="E204" i="13"/>
  <c r="I182" i="13"/>
  <c r="D183" i="13"/>
  <c r="E183" i="13" s="1"/>
  <c r="I183" i="13"/>
  <c r="E112" i="13"/>
  <c r="K127" i="13" s="1"/>
  <c r="E54" i="14" s="1"/>
  <c r="D185" i="13"/>
  <c r="E185" i="13" s="1"/>
  <c r="E205" i="13"/>
  <c r="D127" i="13"/>
  <c r="E127" i="13" s="1"/>
  <c r="E95" i="13"/>
  <c r="E12" i="13"/>
  <c r="E45" i="13"/>
  <c r="F12" i="13"/>
  <c r="D26" i="13"/>
  <c r="E26" i="13" s="1"/>
  <c r="E47" i="13"/>
  <c r="I181" i="13"/>
  <c r="F112" i="13"/>
  <c r="F170" i="13"/>
  <c r="D72" i="13"/>
  <c r="D132" i="13"/>
  <c r="E132" i="13" s="1"/>
  <c r="D182" i="13"/>
  <c r="E182" i="13" s="1"/>
  <c r="F187" i="13"/>
  <c r="F186" i="13"/>
  <c r="E66" i="13"/>
  <c r="E102" i="13"/>
  <c r="I80" i="13"/>
  <c r="D176" i="13"/>
  <c r="E162" i="13"/>
  <c r="F162" i="13"/>
  <c r="I176" i="13"/>
  <c r="F31" i="13"/>
  <c r="F65" i="13"/>
  <c r="D179" i="13"/>
  <c r="E179" i="13" s="1"/>
  <c r="I77" i="13"/>
  <c r="F63" i="13"/>
  <c r="F64" i="13"/>
  <c r="E65" i="13"/>
  <c r="F6" i="13"/>
  <c r="F66" i="13"/>
  <c r="D178" i="13"/>
  <c r="E178" i="13" s="1"/>
  <c r="E200" i="13"/>
  <c r="F163" i="13"/>
  <c r="E163" i="13"/>
  <c r="K178" i="13" s="1"/>
  <c r="L53" i="14" s="1"/>
  <c r="E58" i="13"/>
  <c r="K73" i="13" s="1"/>
  <c r="L10" i="14" s="1"/>
  <c r="F58" i="13"/>
  <c r="D73" i="13"/>
  <c r="E73" i="13" s="1"/>
  <c r="E94" i="13"/>
  <c r="I179" i="13"/>
  <c r="J179" i="13" s="1"/>
  <c r="K54" i="14" s="1"/>
  <c r="E97" i="13"/>
  <c r="I75" i="13"/>
  <c r="D75" i="13"/>
  <c r="E75" i="13" s="1"/>
  <c r="D130" i="13"/>
  <c r="E130" i="13" s="1"/>
  <c r="F115" i="13"/>
  <c r="I130" i="13"/>
  <c r="E115" i="13"/>
  <c r="K24" i="13"/>
  <c r="E13" i="14" s="1"/>
  <c r="E62" i="13"/>
  <c r="F62" i="13"/>
  <c r="D77" i="13"/>
  <c r="E77" i="13" s="1"/>
  <c r="D78" i="13"/>
  <c r="E78" i="13" s="1"/>
  <c r="E100" i="13"/>
  <c r="E72" i="13"/>
  <c r="D23" i="13"/>
  <c r="E23" i="13" s="1"/>
  <c r="E8" i="13"/>
  <c r="K23" i="13" s="1"/>
  <c r="E12" i="14" s="1"/>
  <c r="F83" i="13"/>
  <c r="E164" i="13"/>
  <c r="F8" i="13"/>
  <c r="J24" i="13"/>
  <c r="D13" i="14" s="1"/>
  <c r="I76" i="13"/>
  <c r="F61" i="13"/>
  <c r="E61" i="13"/>
  <c r="K76" i="13" s="1"/>
  <c r="L13" i="14" s="1"/>
  <c r="E63" i="13"/>
  <c r="E46" i="13"/>
  <c r="F10" i="13"/>
  <c r="E51" i="13"/>
  <c r="I29" i="13"/>
  <c r="F14" i="13"/>
  <c r="E14" i="13"/>
  <c r="D133" i="13"/>
  <c r="E133" i="13" s="1"/>
  <c r="E155" i="13"/>
  <c r="E152" i="13"/>
  <c r="E198" i="13"/>
  <c r="E166" i="13"/>
  <c r="I180" i="13"/>
  <c r="E202" i="13"/>
  <c r="F165" i="13"/>
  <c r="E44" i="13"/>
  <c r="J132" i="13"/>
  <c r="D59" i="14" s="1"/>
  <c r="E165" i="13"/>
  <c r="D180" i="13"/>
  <c r="E180" i="13" s="1"/>
  <c r="F30" i="13"/>
  <c r="E111" i="13"/>
  <c r="E147" i="13"/>
  <c r="I129" i="13"/>
  <c r="F114" i="13"/>
  <c r="E114" i="13"/>
  <c r="E64" i="13"/>
  <c r="K79" i="13" s="1"/>
  <c r="L16" i="14" s="1"/>
  <c r="E7" i="13"/>
  <c r="D22" i="13"/>
  <c r="I79" i="13"/>
  <c r="J79" i="13" s="1"/>
  <c r="K16" i="14" s="1"/>
  <c r="D79" i="13"/>
  <c r="E79" i="13" s="1"/>
  <c r="F7" i="13"/>
  <c r="F111" i="13"/>
  <c r="I131" i="13"/>
  <c r="F116" i="13"/>
  <c r="E153" i="13"/>
  <c r="I184" i="13"/>
  <c r="F169" i="13"/>
  <c r="E169" i="13"/>
  <c r="I74" i="13"/>
  <c r="J74" i="13" s="1"/>
  <c r="K11" i="14" s="1"/>
  <c r="F59" i="13"/>
  <c r="E59" i="13"/>
  <c r="K74" i="13" s="1"/>
  <c r="L11" i="14" s="1"/>
  <c r="E167" i="13"/>
  <c r="D184" i="13"/>
  <c r="E184" i="13" s="1"/>
  <c r="E113" i="13"/>
  <c r="E117" i="13"/>
  <c r="C55" i="10"/>
  <c r="C52" i="10"/>
  <c r="J59" i="10"/>
  <c r="C51" i="10"/>
  <c r="J60" i="10"/>
  <c r="AA154" i="42" s="1"/>
  <c r="J58" i="10"/>
  <c r="I127" i="9"/>
  <c r="C97" i="10"/>
  <c r="C14" i="10"/>
  <c r="C95" i="10"/>
  <c r="J17" i="10"/>
  <c r="C9" i="10"/>
  <c r="D283" i="9"/>
  <c r="E283" i="9" s="1"/>
  <c r="C15" i="10"/>
  <c r="C96" i="10"/>
  <c r="C13" i="10"/>
  <c r="C94" i="10"/>
  <c r="C101" i="10"/>
  <c r="J11" i="10"/>
  <c r="C12" i="10"/>
  <c r="C60" i="10"/>
  <c r="AA105" i="42" s="1"/>
  <c r="J54" i="10"/>
  <c r="C11" i="10"/>
  <c r="C59" i="10"/>
  <c r="C17" i="10"/>
  <c r="I77" i="9"/>
  <c r="C10" i="10"/>
  <c r="C58" i="10"/>
  <c r="J52" i="10"/>
  <c r="E198" i="9"/>
  <c r="C57" i="10"/>
  <c r="C18" i="10"/>
  <c r="AA7" i="42" s="1"/>
  <c r="J10" i="10"/>
  <c r="J57" i="10"/>
  <c r="J55" i="10"/>
  <c r="C56" i="10"/>
  <c r="J9" i="10"/>
  <c r="C54" i="10"/>
  <c r="C93" i="10"/>
  <c r="C53" i="10"/>
  <c r="C102" i="10"/>
  <c r="AA203" i="42" s="1"/>
  <c r="D332" i="9"/>
  <c r="E332" i="9" s="1"/>
  <c r="I24" i="9"/>
  <c r="J24" i="9" s="1"/>
  <c r="D13" i="10" s="1"/>
  <c r="D336" i="9"/>
  <c r="E336" i="9" s="1"/>
  <c r="F446" i="9"/>
  <c r="I228" i="9"/>
  <c r="D442" i="9"/>
  <c r="E442" i="9" s="1"/>
  <c r="I27" i="9"/>
  <c r="E60" i="9"/>
  <c r="K75" i="9" s="1"/>
  <c r="L12" i="10" s="1"/>
  <c r="I80" i="9"/>
  <c r="D333" i="9"/>
  <c r="E333" i="9" s="1"/>
  <c r="D24" i="9"/>
  <c r="E24" i="9" s="1"/>
  <c r="F498" i="9"/>
  <c r="F219" i="9"/>
  <c r="F266" i="9"/>
  <c r="I28" i="9"/>
  <c r="F323" i="9"/>
  <c r="E117" i="9"/>
  <c r="D440" i="9"/>
  <c r="E440" i="9" s="1"/>
  <c r="D27" i="9"/>
  <c r="E27" i="9" s="1"/>
  <c r="D29" i="9"/>
  <c r="E29" i="9" s="1"/>
  <c r="D124" i="9"/>
  <c r="E124" i="9" s="1"/>
  <c r="E458" i="9"/>
  <c r="D436" i="9"/>
  <c r="E436" i="9" s="1"/>
  <c r="E424" i="9"/>
  <c r="D438" i="9"/>
  <c r="E438" i="9" s="1"/>
  <c r="E460" i="9"/>
  <c r="I283" i="9"/>
  <c r="C104" i="6"/>
  <c r="D28" i="9"/>
  <c r="E28" i="9" s="1"/>
  <c r="D384" i="9"/>
  <c r="E384" i="9" s="1"/>
  <c r="F499" i="9"/>
  <c r="F447" i="9"/>
  <c r="D490" i="9"/>
  <c r="E490" i="9" s="1"/>
  <c r="F476" i="9"/>
  <c r="F63" i="9"/>
  <c r="D77" i="9"/>
  <c r="E77" i="9" s="1"/>
  <c r="D439" i="9"/>
  <c r="E439" i="9" s="1"/>
  <c r="F481" i="9"/>
  <c r="D494" i="9"/>
  <c r="E494" i="9" s="1"/>
  <c r="E480" i="9"/>
  <c r="K495" i="9" s="1"/>
  <c r="Z16" i="10" s="1"/>
  <c r="E516" i="9"/>
  <c r="D493" i="9"/>
  <c r="E493" i="9" s="1"/>
  <c r="E478" i="9"/>
  <c r="E477" i="9"/>
  <c r="I491" i="9"/>
  <c r="D491" i="9"/>
  <c r="E491" i="9" s="1"/>
  <c r="E476" i="9"/>
  <c r="I490" i="9"/>
  <c r="E474" i="9"/>
  <c r="D445" i="9"/>
  <c r="E445" i="9" s="1"/>
  <c r="F429" i="9"/>
  <c r="I443" i="9"/>
  <c r="J443" i="9" s="1"/>
  <c r="R100" i="10" s="1"/>
  <c r="I441" i="9"/>
  <c r="J441" i="9" s="1"/>
  <c r="R98" i="10" s="1"/>
  <c r="D441" i="9"/>
  <c r="E441" i="9" s="1"/>
  <c r="E461" i="9"/>
  <c r="I439" i="9"/>
  <c r="J440" i="9" s="1"/>
  <c r="R97" i="10" s="1"/>
  <c r="F422" i="9"/>
  <c r="I436" i="9"/>
  <c r="D388" i="9"/>
  <c r="E388" i="9" s="1"/>
  <c r="E370" i="9"/>
  <c r="I495" i="9"/>
  <c r="J495" i="9" s="1"/>
  <c r="Y16" i="10" s="1"/>
  <c r="D489" i="9"/>
  <c r="E489" i="9" s="1"/>
  <c r="F477" i="9"/>
  <c r="E481" i="9"/>
  <c r="E475" i="9"/>
  <c r="D497" i="9"/>
  <c r="E497" i="9" s="1"/>
  <c r="E513" i="9"/>
  <c r="E518" i="9"/>
  <c r="D488" i="9"/>
  <c r="F480" i="9"/>
  <c r="F475" i="9"/>
  <c r="E482" i="9"/>
  <c r="E517" i="9"/>
  <c r="F478" i="9"/>
  <c r="I493" i="9"/>
  <c r="J494" i="9" s="1"/>
  <c r="Y15" i="10" s="1"/>
  <c r="F482" i="9"/>
  <c r="I497" i="9"/>
  <c r="I496" i="9"/>
  <c r="E479" i="9"/>
  <c r="E514" i="9"/>
  <c r="I488" i="9"/>
  <c r="I492" i="9"/>
  <c r="F474" i="9"/>
  <c r="I489" i="9"/>
  <c r="F479" i="9"/>
  <c r="E428" i="9"/>
  <c r="F428" i="9"/>
  <c r="E422" i="9"/>
  <c r="I437" i="9"/>
  <c r="E465" i="9"/>
  <c r="I444" i="9"/>
  <c r="E426" i="9"/>
  <c r="K441" i="9" s="1"/>
  <c r="S98" i="10" s="1"/>
  <c r="F423" i="9"/>
  <c r="I438" i="9"/>
  <c r="E430" i="9"/>
  <c r="E427" i="9"/>
  <c r="E462" i="9"/>
  <c r="E467" i="9"/>
  <c r="D437" i="9"/>
  <c r="E437" i="9" s="1"/>
  <c r="F425" i="9"/>
  <c r="F426" i="9"/>
  <c r="E466" i="9"/>
  <c r="F430" i="9"/>
  <c r="F427" i="9"/>
  <c r="E425" i="9"/>
  <c r="E429" i="9"/>
  <c r="E423" i="9"/>
  <c r="F424" i="9"/>
  <c r="D339" i="9"/>
  <c r="E339" i="9" s="1"/>
  <c r="I234" i="9"/>
  <c r="D132" i="9"/>
  <c r="E132" i="9" s="1"/>
  <c r="I289" i="9"/>
  <c r="I21" i="9"/>
  <c r="D185" i="9"/>
  <c r="E185" i="9" s="1"/>
  <c r="F13" i="9"/>
  <c r="I132" i="9"/>
  <c r="I339" i="9"/>
  <c r="F394" i="9"/>
  <c r="F291" i="9"/>
  <c r="D340" i="9"/>
  <c r="E340" i="9" s="1"/>
  <c r="E378" i="9"/>
  <c r="K393" i="9" s="1"/>
  <c r="S60" i="10" s="1"/>
  <c r="F14" i="9"/>
  <c r="D20" i="9"/>
  <c r="E20" i="9" s="1"/>
  <c r="D78" i="9"/>
  <c r="E78" i="9" s="1"/>
  <c r="E355" i="9"/>
  <c r="E250" i="9"/>
  <c r="I338" i="9"/>
  <c r="F118" i="9"/>
  <c r="E374" i="9"/>
  <c r="K389" i="9" s="1"/>
  <c r="S56" i="10" s="1"/>
  <c r="E411" i="9"/>
  <c r="F395" i="9"/>
  <c r="I78" i="9"/>
  <c r="E204" i="9"/>
  <c r="D237" i="9"/>
  <c r="E237" i="9" s="1"/>
  <c r="D286" i="9"/>
  <c r="E286" i="9" s="1"/>
  <c r="F64" i="9"/>
  <c r="I384" i="9"/>
  <c r="Q51" i="10" s="1"/>
  <c r="E100" i="9"/>
  <c r="F134" i="9"/>
  <c r="D334" i="9"/>
  <c r="E334" i="9" s="1"/>
  <c r="E412" i="9"/>
  <c r="E63" i="9"/>
  <c r="I237" i="9"/>
  <c r="E66" i="9"/>
  <c r="D386" i="9"/>
  <c r="E386" i="9" s="1"/>
  <c r="D26" i="9"/>
  <c r="E26" i="9" s="1"/>
  <c r="D179" i="9"/>
  <c r="E179" i="9" s="1"/>
  <c r="E251" i="9"/>
  <c r="E407" i="9"/>
  <c r="F343" i="9"/>
  <c r="E202" i="9"/>
  <c r="I72" i="9"/>
  <c r="E94" i="9"/>
  <c r="D389" i="9"/>
  <c r="E389" i="9" s="1"/>
  <c r="F371" i="9"/>
  <c r="D390" i="9"/>
  <c r="E390" i="9" s="1"/>
  <c r="F267" i="9"/>
  <c r="F187" i="9"/>
  <c r="D133" i="9"/>
  <c r="E133" i="9" s="1"/>
  <c r="D182" i="9"/>
  <c r="E182" i="9" s="1"/>
  <c r="J391" i="9"/>
  <c r="R58" i="10" s="1"/>
  <c r="D280" i="9"/>
  <c r="E280" i="9" s="1"/>
  <c r="I133" i="9"/>
  <c r="E96" i="9"/>
  <c r="D74" i="9"/>
  <c r="E74" i="9" s="1"/>
  <c r="E118" i="9"/>
  <c r="D391" i="9"/>
  <c r="E391" i="9" s="1"/>
  <c r="F239" i="9"/>
  <c r="D392" i="9"/>
  <c r="E392" i="9" s="1"/>
  <c r="J388" i="9"/>
  <c r="R55" i="10" s="1"/>
  <c r="J392" i="9"/>
  <c r="R59" i="10" s="1"/>
  <c r="E373" i="9"/>
  <c r="K388" i="9" s="1"/>
  <c r="S55" i="10" s="1"/>
  <c r="F374" i="9"/>
  <c r="I389" i="9"/>
  <c r="E371" i="9"/>
  <c r="D393" i="9"/>
  <c r="E393" i="9" s="1"/>
  <c r="E409" i="9"/>
  <c r="E414" i="9"/>
  <c r="F378" i="9"/>
  <c r="I393" i="9"/>
  <c r="F377" i="9"/>
  <c r="E375" i="9"/>
  <c r="D387" i="9"/>
  <c r="E387" i="9" s="1"/>
  <c r="E410" i="9"/>
  <c r="E415" i="9"/>
  <c r="E376" i="9"/>
  <c r="K391" i="9" s="1"/>
  <c r="S58" i="10" s="1"/>
  <c r="F373" i="9"/>
  <c r="F370" i="9"/>
  <c r="I385" i="9"/>
  <c r="Q52" i="10" s="1"/>
  <c r="E413" i="9"/>
  <c r="I386" i="9"/>
  <c r="F375" i="9"/>
  <c r="F376" i="9"/>
  <c r="D385" i="9"/>
  <c r="E385" i="9" s="1"/>
  <c r="E377" i="9"/>
  <c r="K392" i="9" s="1"/>
  <c r="S59" i="10" s="1"/>
  <c r="E372" i="9"/>
  <c r="F372" i="9"/>
  <c r="E359" i="9"/>
  <c r="D337" i="9"/>
  <c r="E337" i="9" s="1"/>
  <c r="F322" i="9"/>
  <c r="I337" i="9"/>
  <c r="E322" i="9"/>
  <c r="E323" i="9"/>
  <c r="E357" i="9"/>
  <c r="J335" i="9"/>
  <c r="R12" i="10" s="1"/>
  <c r="D287" i="9"/>
  <c r="E287" i="9" s="1"/>
  <c r="E309" i="9"/>
  <c r="F273" i="9"/>
  <c r="E267" i="9"/>
  <c r="E268" i="9"/>
  <c r="F268" i="9"/>
  <c r="D282" i="9"/>
  <c r="E282" i="9" s="1"/>
  <c r="E304" i="9"/>
  <c r="I282" i="9"/>
  <c r="D281" i="9"/>
  <c r="E281" i="9" s="1"/>
  <c r="I281" i="9"/>
  <c r="E303" i="9"/>
  <c r="E266" i="9"/>
  <c r="K281" i="9" s="1"/>
  <c r="L94" i="10" s="1"/>
  <c r="E302" i="9"/>
  <c r="I236" i="9"/>
  <c r="E220" i="9"/>
  <c r="I235" i="9"/>
  <c r="D232" i="9"/>
  <c r="E232" i="9" s="1"/>
  <c r="I232" i="9"/>
  <c r="D184" i="9"/>
  <c r="E184" i="9" s="1"/>
  <c r="E206" i="9"/>
  <c r="D183" i="9"/>
  <c r="E183" i="9" s="1"/>
  <c r="I183" i="9"/>
  <c r="J183" i="9" s="1"/>
  <c r="K58" i="10" s="1"/>
  <c r="E168" i="9"/>
  <c r="K183" i="9" s="1"/>
  <c r="L58" i="10" s="1"/>
  <c r="F168" i="9"/>
  <c r="F164" i="9"/>
  <c r="E200" i="9"/>
  <c r="F163" i="9"/>
  <c r="E163" i="9"/>
  <c r="K178" i="9" s="1"/>
  <c r="L53" i="10" s="1"/>
  <c r="I178" i="9"/>
  <c r="J178" i="9" s="1"/>
  <c r="K53" i="10" s="1"/>
  <c r="D178" i="9"/>
  <c r="E178" i="9" s="1"/>
  <c r="D128" i="9"/>
  <c r="E128" i="9" s="1"/>
  <c r="I128" i="9"/>
  <c r="E113" i="9"/>
  <c r="F113" i="9"/>
  <c r="F114" i="9"/>
  <c r="E148" i="9"/>
  <c r="E112" i="9"/>
  <c r="I125" i="9"/>
  <c r="F111" i="9"/>
  <c r="D79" i="9"/>
  <c r="E79" i="9" s="1"/>
  <c r="E98" i="9"/>
  <c r="F59" i="9"/>
  <c r="D73" i="9"/>
  <c r="E73" i="9" s="1"/>
  <c r="E59" i="9"/>
  <c r="I25" i="9"/>
  <c r="E10" i="9"/>
  <c r="F9" i="9"/>
  <c r="E45" i="9"/>
  <c r="I22" i="9"/>
  <c r="E44" i="9"/>
  <c r="E273" i="9"/>
  <c r="K288" i="9" s="1"/>
  <c r="L101" i="10" s="1"/>
  <c r="E152" i="9"/>
  <c r="I130" i="9"/>
  <c r="J130" i="9" s="1"/>
  <c r="D57" i="10" s="1"/>
  <c r="F115" i="9"/>
  <c r="E12" i="9"/>
  <c r="F169" i="9"/>
  <c r="E216" i="9"/>
  <c r="I231" i="9"/>
  <c r="F216" i="9"/>
  <c r="E253" i="9"/>
  <c r="E318" i="9"/>
  <c r="K333" i="9" s="1"/>
  <c r="S10" i="10" s="1"/>
  <c r="E271" i="9"/>
  <c r="I286" i="9"/>
  <c r="F271" i="9"/>
  <c r="E64" i="9"/>
  <c r="D75" i="9"/>
  <c r="E75" i="9" s="1"/>
  <c r="E116" i="9"/>
  <c r="I131" i="9"/>
  <c r="F116" i="9"/>
  <c r="F117" i="9"/>
  <c r="D131" i="9"/>
  <c r="E131" i="9" s="1"/>
  <c r="F165" i="9"/>
  <c r="E165" i="9"/>
  <c r="K180" i="9" s="1"/>
  <c r="L55" i="10" s="1"/>
  <c r="E201" i="9"/>
  <c r="F217" i="9"/>
  <c r="D288" i="9"/>
  <c r="E288" i="9" s="1"/>
  <c r="E203" i="9"/>
  <c r="E167" i="9"/>
  <c r="F167" i="9"/>
  <c r="I20" i="9"/>
  <c r="D176" i="9"/>
  <c r="I176" i="9"/>
  <c r="F162" i="9"/>
  <c r="F82" i="9"/>
  <c r="F7" i="9"/>
  <c r="D181" i="9"/>
  <c r="E181" i="9" s="1"/>
  <c r="E217" i="9"/>
  <c r="F318" i="9"/>
  <c r="F324" i="9"/>
  <c r="F342" i="9"/>
  <c r="I126" i="9"/>
  <c r="F112" i="9"/>
  <c r="E111" i="9"/>
  <c r="E164" i="9"/>
  <c r="I185" i="9"/>
  <c r="J185" i="9" s="1"/>
  <c r="K60" i="10" s="1"/>
  <c r="F170" i="9"/>
  <c r="E170" i="9"/>
  <c r="K185" i="9" s="1"/>
  <c r="L60" i="10" s="1"/>
  <c r="E272" i="9"/>
  <c r="I81" i="9"/>
  <c r="E103" i="9"/>
  <c r="F66" i="9"/>
  <c r="E166" i="9"/>
  <c r="K181" i="9" s="1"/>
  <c r="L56" i="10" s="1"/>
  <c r="F166" i="9"/>
  <c r="J333" i="9"/>
  <c r="R10" i="10" s="1"/>
  <c r="E62" i="9"/>
  <c r="F221" i="9"/>
  <c r="E162" i="9"/>
  <c r="E306" i="9"/>
  <c r="F269" i="9"/>
  <c r="D284" i="9"/>
  <c r="E269" i="9"/>
  <c r="I284" i="9"/>
  <c r="F135" i="9"/>
  <c r="E169" i="9"/>
  <c r="E43" i="9"/>
  <c r="E222" i="9"/>
  <c r="F12" i="9"/>
  <c r="E101" i="9"/>
  <c r="E65" i="9"/>
  <c r="I29" i="9"/>
  <c r="I181" i="9"/>
  <c r="J181" i="9" s="1"/>
  <c r="K56" i="10" s="1"/>
  <c r="F272" i="9"/>
  <c r="E320" i="9"/>
  <c r="K335" i="9" s="1"/>
  <c r="S12" i="10" s="1"/>
  <c r="E356" i="9"/>
  <c r="I75" i="9"/>
  <c r="J75" i="9" s="1"/>
  <c r="K12" i="10" s="1"/>
  <c r="F60" i="9"/>
  <c r="E97" i="9"/>
  <c r="I288" i="9"/>
  <c r="J288" i="9" s="1"/>
  <c r="K101" i="10" s="1"/>
  <c r="E310" i="9"/>
  <c r="F31" i="9"/>
  <c r="F30" i="9"/>
  <c r="E11" i="9"/>
  <c r="I26" i="9"/>
  <c r="E61" i="9"/>
  <c r="I76" i="9"/>
  <c r="F61" i="9"/>
  <c r="F62" i="9"/>
  <c r="J334" i="9"/>
  <c r="R11" i="10" s="1"/>
  <c r="E6" i="9"/>
  <c r="I79" i="9"/>
  <c r="E8" i="9"/>
  <c r="D23" i="9"/>
  <c r="F8" i="9"/>
  <c r="D81" i="9"/>
  <c r="E81" i="9" s="1"/>
  <c r="J229" i="9"/>
  <c r="D94" i="10" s="1"/>
  <c r="D236" i="9"/>
  <c r="E236" i="9" s="1"/>
  <c r="E319" i="9"/>
  <c r="K334" i="9" s="1"/>
  <c r="S11" i="10" s="1"/>
  <c r="E114" i="9"/>
  <c r="E151" i="9"/>
  <c r="F11" i="9"/>
  <c r="E221" i="9"/>
  <c r="I230" i="9"/>
  <c r="F215" i="9"/>
  <c r="E215" i="9"/>
  <c r="K230" i="9" s="1"/>
  <c r="E95" i="10" s="1"/>
  <c r="E252" i="9"/>
  <c r="F6" i="9"/>
  <c r="E115" i="9"/>
  <c r="K130" i="9" s="1"/>
  <c r="E57" i="10" s="1"/>
  <c r="J180" i="9"/>
  <c r="K55" i="10" s="1"/>
  <c r="E7" i="9"/>
  <c r="F222" i="9"/>
  <c r="E324" i="9"/>
  <c r="E14" i="9"/>
  <c r="D129" i="9"/>
  <c r="F319" i="9"/>
  <c r="F238" i="9"/>
  <c r="F83" i="9"/>
  <c r="E214" i="9"/>
  <c r="D229" i="9"/>
  <c r="D289" i="9"/>
  <c r="E289" i="9" s="1"/>
  <c r="E321" i="9"/>
  <c r="K336" i="9" s="1"/>
  <c r="S13" i="10" s="1"/>
  <c r="F186" i="9"/>
  <c r="E228" i="9"/>
  <c r="E218" i="9"/>
  <c r="E274" i="9"/>
  <c r="I340" i="9"/>
  <c r="F325" i="9"/>
  <c r="E325" i="9"/>
  <c r="E72" i="9"/>
  <c r="F218" i="9"/>
  <c r="D233" i="9"/>
  <c r="E233" i="9" s="1"/>
  <c r="F274" i="9"/>
  <c r="F214" i="9"/>
  <c r="F290" i="9"/>
  <c r="F321" i="9"/>
  <c r="I336" i="9"/>
  <c r="J336" i="9" s="1"/>
  <c r="R13" i="10" s="1"/>
  <c r="E9" i="9"/>
  <c r="K24" i="9" s="1"/>
  <c r="E13" i="10" s="1"/>
  <c r="F110" i="9"/>
  <c r="E110" i="9"/>
  <c r="I124" i="9"/>
  <c r="E219" i="9"/>
  <c r="I233" i="9"/>
  <c r="E307" i="9"/>
  <c r="I285" i="9"/>
  <c r="F270" i="9"/>
  <c r="E270" i="9"/>
  <c r="E363" i="9"/>
  <c r="E326" i="9"/>
  <c r="I341" i="9"/>
  <c r="F326" i="9"/>
  <c r="E58" i="9"/>
  <c r="E147" i="9"/>
  <c r="E13" i="9"/>
  <c r="K28" i="9" s="1"/>
  <c r="E17" i="10" s="1"/>
  <c r="D25" i="9"/>
  <c r="E25" i="9" s="1"/>
  <c r="F58" i="9"/>
  <c r="D80" i="9"/>
  <c r="E80" i="9" s="1"/>
  <c r="D180" i="9"/>
  <c r="E180" i="9" s="1"/>
  <c r="D235" i="9"/>
  <c r="E235" i="9" s="1"/>
  <c r="D335" i="9"/>
  <c r="E335" i="9" s="1"/>
  <c r="I73" i="9"/>
  <c r="J74" i="9" s="1"/>
  <c r="K11" i="10" s="1"/>
  <c r="E199" i="9"/>
  <c r="D177" i="9"/>
  <c r="E177" i="9" s="1"/>
  <c r="F10" i="9"/>
  <c r="F65" i="9"/>
  <c r="F220" i="9"/>
  <c r="F320" i="9"/>
  <c r="C103" i="6"/>
  <c r="D170" i="5"/>
  <c r="D169" i="5"/>
  <c r="E206" i="5" s="1"/>
  <c r="D168" i="5"/>
  <c r="J58" i="6" s="1"/>
  <c r="D167" i="5"/>
  <c r="J57" i="6" s="1"/>
  <c r="D166" i="5"/>
  <c r="J56" i="6" s="1"/>
  <c r="D165" i="5"/>
  <c r="D164" i="5"/>
  <c r="J54" i="6" s="1"/>
  <c r="D163" i="5"/>
  <c r="D162" i="5"/>
  <c r="D161" i="5"/>
  <c r="J51" i="6" s="1"/>
  <c r="D118" i="5"/>
  <c r="C60" i="6" s="1"/>
  <c r="AA105" i="32" s="1"/>
  <c r="D117" i="5"/>
  <c r="C59" i="6" s="1"/>
  <c r="D116" i="5"/>
  <c r="D115" i="5"/>
  <c r="C57" i="6" s="1"/>
  <c r="D114" i="5"/>
  <c r="D113" i="5"/>
  <c r="D112" i="5"/>
  <c r="C54" i="6" s="1"/>
  <c r="D111" i="5"/>
  <c r="D110" i="5"/>
  <c r="C52" i="6" s="1"/>
  <c r="D109" i="5"/>
  <c r="C51" i="6" s="1"/>
  <c r="D66" i="5"/>
  <c r="J18" i="6" s="1"/>
  <c r="AA56" i="32" s="1"/>
  <c r="D65" i="5"/>
  <c r="D64" i="5"/>
  <c r="J16" i="6" s="1"/>
  <c r="D63" i="5"/>
  <c r="J15" i="6" s="1"/>
  <c r="D62" i="5"/>
  <c r="J14" i="6" s="1"/>
  <c r="D61" i="5"/>
  <c r="D60" i="5"/>
  <c r="J12" i="6" s="1"/>
  <c r="D59" i="5"/>
  <c r="J11" i="6" s="1"/>
  <c r="D58" i="5"/>
  <c r="J10" i="6" s="1"/>
  <c r="D57" i="5"/>
  <c r="J9" i="6" s="1"/>
  <c r="D14" i="5"/>
  <c r="D13" i="5"/>
  <c r="D12" i="5"/>
  <c r="D11" i="5"/>
  <c r="C15" i="6" s="1"/>
  <c r="D10" i="5"/>
  <c r="D9" i="5"/>
  <c r="D8" i="5"/>
  <c r="D7" i="5"/>
  <c r="C11" i="6" s="1"/>
  <c r="D6" i="5"/>
  <c r="C10" i="6" s="1"/>
  <c r="D5" i="5"/>
  <c r="C9" i="6" s="1"/>
  <c r="C246" i="5"/>
  <c r="C107" i="6" s="1"/>
  <c r="C239" i="5"/>
  <c r="C238" i="5"/>
  <c r="F237" i="5"/>
  <c r="F236" i="5"/>
  <c r="F235" i="5"/>
  <c r="F234" i="5"/>
  <c r="F233" i="5"/>
  <c r="F232" i="5"/>
  <c r="F231" i="5"/>
  <c r="F230" i="5"/>
  <c r="F229" i="5"/>
  <c r="F228" i="5"/>
  <c r="I237" i="5"/>
  <c r="I235" i="5"/>
  <c r="D234" i="5"/>
  <c r="E234" i="5" s="1"/>
  <c r="I233" i="5"/>
  <c r="I229" i="5"/>
  <c r="C194" i="5"/>
  <c r="J65" i="6" s="1"/>
  <c r="C187" i="5"/>
  <c r="C186" i="5"/>
  <c r="F185" i="5"/>
  <c r="F184" i="5"/>
  <c r="F183" i="5"/>
  <c r="F182" i="5"/>
  <c r="F181" i="5"/>
  <c r="F180" i="5"/>
  <c r="F179" i="5"/>
  <c r="F178" i="5"/>
  <c r="F177" i="5"/>
  <c r="F176" i="5"/>
  <c r="C142" i="5"/>
  <c r="C65" i="6" s="1"/>
  <c r="C135" i="5"/>
  <c r="C134" i="5"/>
  <c r="F133" i="5"/>
  <c r="F132" i="5"/>
  <c r="F131" i="5"/>
  <c r="F130" i="5"/>
  <c r="F129" i="5"/>
  <c r="F128" i="5"/>
  <c r="F127" i="5"/>
  <c r="F126" i="5"/>
  <c r="F125" i="5"/>
  <c r="F124" i="5"/>
  <c r="C90" i="5"/>
  <c r="J23" i="6" s="1"/>
  <c r="C83" i="5"/>
  <c r="C82" i="5"/>
  <c r="F81" i="5"/>
  <c r="F80" i="5"/>
  <c r="F79" i="5"/>
  <c r="F78" i="5"/>
  <c r="F77" i="5"/>
  <c r="F76" i="5"/>
  <c r="F75" i="5"/>
  <c r="F74" i="5"/>
  <c r="F73" i="5"/>
  <c r="F72" i="5"/>
  <c r="C38" i="5"/>
  <c r="C23" i="6" s="1"/>
  <c r="C31" i="5"/>
  <c r="C30" i="5"/>
  <c r="F29" i="5"/>
  <c r="F28" i="5"/>
  <c r="F27" i="5"/>
  <c r="F26" i="5"/>
  <c r="F25" i="5"/>
  <c r="F24" i="5"/>
  <c r="F23" i="5"/>
  <c r="F22" i="5"/>
  <c r="F21" i="5"/>
  <c r="F20" i="5"/>
  <c r="D326" i="1"/>
  <c r="I341" i="1" s="1"/>
  <c r="D325" i="1"/>
  <c r="I340" i="1" s="1"/>
  <c r="D324" i="1"/>
  <c r="D339" i="1" s="1"/>
  <c r="E339" i="1" s="1"/>
  <c r="D323" i="1"/>
  <c r="D338" i="1" s="1"/>
  <c r="E338" i="1" s="1"/>
  <c r="D322" i="1"/>
  <c r="D337" i="1" s="1"/>
  <c r="E337" i="1" s="1"/>
  <c r="D321" i="1"/>
  <c r="I336" i="1" s="1"/>
  <c r="D320" i="1"/>
  <c r="I335" i="1" s="1"/>
  <c r="D319" i="1"/>
  <c r="D334" i="1" s="1"/>
  <c r="E334" i="1" s="1"/>
  <c r="D318" i="1"/>
  <c r="I333" i="1" s="1"/>
  <c r="D317" i="1"/>
  <c r="I332" i="1" s="1"/>
  <c r="C350" i="1"/>
  <c r="C343" i="1"/>
  <c r="C342" i="1"/>
  <c r="F341" i="1"/>
  <c r="F340" i="1"/>
  <c r="F339" i="1"/>
  <c r="F338" i="1"/>
  <c r="F337" i="1"/>
  <c r="F336" i="1"/>
  <c r="F335" i="1"/>
  <c r="F334" i="1"/>
  <c r="F333" i="1"/>
  <c r="F332" i="1"/>
  <c r="D274" i="1"/>
  <c r="D289" i="1" s="1"/>
  <c r="E289" i="1" s="1"/>
  <c r="D273" i="1"/>
  <c r="D272" i="1"/>
  <c r="E309" i="1" s="1"/>
  <c r="D271" i="1"/>
  <c r="I286" i="1" s="1"/>
  <c r="D270" i="1"/>
  <c r="E307" i="1" s="1"/>
  <c r="D269" i="1"/>
  <c r="D284" i="1" s="1"/>
  <c r="E284" i="1" s="1"/>
  <c r="D268" i="1"/>
  <c r="D267" i="1"/>
  <c r="D266" i="1"/>
  <c r="E302" i="1"/>
  <c r="C298" i="1"/>
  <c r="C291" i="1"/>
  <c r="C290" i="1"/>
  <c r="F289" i="1"/>
  <c r="F288" i="1"/>
  <c r="F287" i="1"/>
  <c r="F286" i="1"/>
  <c r="F285" i="1"/>
  <c r="F284" i="1"/>
  <c r="F283" i="1"/>
  <c r="F282" i="1"/>
  <c r="F281" i="1"/>
  <c r="F280" i="1"/>
  <c r="D222" i="1"/>
  <c r="D237" i="1" s="1"/>
  <c r="E237" i="1" s="1"/>
  <c r="D221" i="1"/>
  <c r="D236" i="1" s="1"/>
  <c r="E236" i="1" s="1"/>
  <c r="D220" i="1"/>
  <c r="D219" i="1"/>
  <c r="D234" i="1" s="1"/>
  <c r="E234" i="1" s="1"/>
  <c r="D218" i="1"/>
  <c r="D233" i="1" s="1"/>
  <c r="E233" i="1" s="1"/>
  <c r="D217" i="1"/>
  <c r="E254" i="1" s="1"/>
  <c r="D216" i="1"/>
  <c r="D231" i="1" s="1"/>
  <c r="E231" i="1" s="1"/>
  <c r="D215" i="1"/>
  <c r="E252" i="1" s="1"/>
  <c r="D214" i="1"/>
  <c r="E251" i="1" s="1"/>
  <c r="D213" i="1"/>
  <c r="E250" i="1" s="1"/>
  <c r="C246" i="1"/>
  <c r="C239" i="1"/>
  <c r="C238" i="1"/>
  <c r="F237" i="1"/>
  <c r="F236" i="1"/>
  <c r="F235" i="1"/>
  <c r="F234" i="1"/>
  <c r="F233" i="1"/>
  <c r="F232" i="1"/>
  <c r="F231" i="1"/>
  <c r="F230" i="1"/>
  <c r="F229" i="1"/>
  <c r="F228" i="1"/>
  <c r="D170" i="1"/>
  <c r="D185" i="1" s="1"/>
  <c r="E185" i="1" s="1"/>
  <c r="D169" i="1"/>
  <c r="E206" i="1" s="1"/>
  <c r="D168" i="1"/>
  <c r="D183" i="1" s="1"/>
  <c r="E183" i="1" s="1"/>
  <c r="D167" i="1"/>
  <c r="D182" i="1" s="1"/>
  <c r="E182" i="1" s="1"/>
  <c r="D166" i="1"/>
  <c r="D181" i="1" s="1"/>
  <c r="E181" i="1" s="1"/>
  <c r="D165" i="1"/>
  <c r="I180" i="1" s="1"/>
  <c r="D164" i="1"/>
  <c r="E201" i="1" s="1"/>
  <c r="D163" i="1"/>
  <c r="E200" i="1" s="1"/>
  <c r="D162" i="1"/>
  <c r="D161" i="1"/>
  <c r="C194" i="1"/>
  <c r="C187" i="1"/>
  <c r="C186" i="1"/>
  <c r="F185" i="1"/>
  <c r="F184" i="1"/>
  <c r="F183" i="1"/>
  <c r="F182" i="1"/>
  <c r="F181" i="1"/>
  <c r="F180" i="1"/>
  <c r="F179" i="1"/>
  <c r="F178" i="1"/>
  <c r="F177" i="1"/>
  <c r="F176" i="1"/>
  <c r="D118" i="1"/>
  <c r="D133" i="1" s="1"/>
  <c r="E133" i="1" s="1"/>
  <c r="D117" i="1"/>
  <c r="D132" i="1" s="1"/>
  <c r="E132" i="1" s="1"/>
  <c r="D116" i="1"/>
  <c r="D131" i="1" s="1"/>
  <c r="E131" i="1" s="1"/>
  <c r="D115" i="1"/>
  <c r="D130" i="1" s="1"/>
  <c r="E130" i="1" s="1"/>
  <c r="D114" i="1"/>
  <c r="E151" i="1" s="1"/>
  <c r="D113" i="1"/>
  <c r="D128" i="1" s="1"/>
  <c r="E128" i="1" s="1"/>
  <c r="D112" i="1"/>
  <c r="E149" i="1" s="1"/>
  <c r="D111" i="1"/>
  <c r="D126" i="1" s="1"/>
  <c r="E126" i="1" s="1"/>
  <c r="D110" i="1"/>
  <c r="D109" i="1"/>
  <c r="D124" i="1" s="1"/>
  <c r="C142" i="1"/>
  <c r="C135" i="1"/>
  <c r="C134" i="1"/>
  <c r="F133" i="1"/>
  <c r="F132" i="1"/>
  <c r="F131" i="1"/>
  <c r="F130" i="1"/>
  <c r="F129" i="1"/>
  <c r="F128" i="1"/>
  <c r="F127" i="1"/>
  <c r="F126" i="1"/>
  <c r="F125" i="1"/>
  <c r="F124" i="1"/>
  <c r="D66" i="1"/>
  <c r="E103" i="1" s="1"/>
  <c r="D65" i="1"/>
  <c r="D80" i="1" s="1"/>
  <c r="E80" i="1" s="1"/>
  <c r="D64" i="1"/>
  <c r="D79" i="1" s="1"/>
  <c r="E79" i="1" s="1"/>
  <c r="D63" i="1"/>
  <c r="I78" i="1" s="1"/>
  <c r="D62" i="1"/>
  <c r="E99" i="1" s="1"/>
  <c r="D61" i="1"/>
  <c r="D76" i="1" s="1"/>
  <c r="E76" i="1" s="1"/>
  <c r="D60" i="1"/>
  <c r="E97" i="1" s="1"/>
  <c r="D59" i="1"/>
  <c r="I74" i="1" s="1"/>
  <c r="D58" i="1"/>
  <c r="D57" i="1"/>
  <c r="E94" i="1" s="1"/>
  <c r="E95" i="1"/>
  <c r="C90" i="1"/>
  <c r="C83" i="1"/>
  <c r="C82" i="1"/>
  <c r="F81" i="1"/>
  <c r="F80" i="1"/>
  <c r="F79" i="1"/>
  <c r="F78" i="1"/>
  <c r="F77" i="1"/>
  <c r="F76" i="1"/>
  <c r="F75" i="1"/>
  <c r="F74" i="1"/>
  <c r="F73" i="1"/>
  <c r="F72" i="1"/>
  <c r="C38" i="1"/>
  <c r="C31" i="1"/>
  <c r="C30" i="1"/>
  <c r="F21" i="1"/>
  <c r="F22" i="1"/>
  <c r="F23" i="1"/>
  <c r="F24" i="1"/>
  <c r="F25" i="1"/>
  <c r="F26" i="1"/>
  <c r="F27" i="1"/>
  <c r="F28" i="1"/>
  <c r="F29" i="1"/>
  <c r="F20" i="1"/>
  <c r="D14" i="1"/>
  <c r="I29" i="1" s="1"/>
  <c r="D13" i="1"/>
  <c r="I28" i="1" s="1"/>
  <c r="D12" i="1"/>
  <c r="D27" i="1" s="1"/>
  <c r="E27" i="1" s="1"/>
  <c r="D11" i="1"/>
  <c r="D10" i="1"/>
  <c r="D9" i="1"/>
  <c r="E46" i="1" s="1"/>
  <c r="D8" i="1"/>
  <c r="D7" i="1"/>
  <c r="D6" i="1"/>
  <c r="D5" i="1"/>
  <c r="K27" i="13" l="1"/>
  <c r="E16" i="14" s="1"/>
  <c r="K125" i="13"/>
  <c r="E52" i="14" s="1"/>
  <c r="K443" i="9"/>
  <c r="S100" i="10" s="1"/>
  <c r="J183" i="13"/>
  <c r="K58" i="14" s="1"/>
  <c r="J128" i="13"/>
  <c r="D55" i="14" s="1"/>
  <c r="J20" i="14"/>
  <c r="J27" i="13"/>
  <c r="D16" i="14" s="1"/>
  <c r="K22" i="13"/>
  <c r="E11" i="14" s="1"/>
  <c r="J26" i="13"/>
  <c r="D15" i="14" s="1"/>
  <c r="C19" i="14"/>
  <c r="C61" i="14"/>
  <c r="K179" i="13"/>
  <c r="L54" i="14" s="1"/>
  <c r="X19" i="10"/>
  <c r="X20" i="10"/>
  <c r="K129" i="9"/>
  <c r="E56" i="10" s="1"/>
  <c r="J22" i="13"/>
  <c r="D11" i="14" s="1"/>
  <c r="J125" i="13"/>
  <c r="D52" i="14" s="1"/>
  <c r="Q103" i="10"/>
  <c r="C20" i="14"/>
  <c r="K28" i="13"/>
  <c r="E17" i="14" s="1"/>
  <c r="J61" i="14"/>
  <c r="J28" i="13"/>
  <c r="D17" i="14" s="1"/>
  <c r="F268" i="1"/>
  <c r="E355" i="1"/>
  <c r="J393" i="9"/>
  <c r="R60" i="10" s="1"/>
  <c r="Q60" i="10"/>
  <c r="AA350" i="42" s="1"/>
  <c r="J29" i="13"/>
  <c r="D18" i="14" s="1"/>
  <c r="K29" i="13"/>
  <c r="E18" i="14" s="1"/>
  <c r="J19" i="14"/>
  <c r="K25" i="9"/>
  <c r="E14" i="10" s="1"/>
  <c r="K183" i="13"/>
  <c r="L58" i="14" s="1"/>
  <c r="C62" i="14"/>
  <c r="J25" i="9"/>
  <c r="D14" i="10" s="1"/>
  <c r="J387" i="9"/>
  <c r="R54" i="10" s="1"/>
  <c r="Q53" i="10"/>
  <c r="Q61" i="10" s="1"/>
  <c r="J389" i="9"/>
  <c r="R56" i="10" s="1"/>
  <c r="Q56" i="10"/>
  <c r="K439" i="9"/>
  <c r="S96" i="10" s="1"/>
  <c r="J62" i="14"/>
  <c r="J182" i="13"/>
  <c r="K57" i="14" s="1"/>
  <c r="K182" i="13"/>
  <c r="L57" i="14" s="1"/>
  <c r="K132" i="13"/>
  <c r="E59" i="14" s="1"/>
  <c r="K129" i="13"/>
  <c r="E56" i="14" s="1"/>
  <c r="K128" i="13"/>
  <c r="E55" i="14" s="1"/>
  <c r="K77" i="13"/>
  <c r="L14" i="14" s="1"/>
  <c r="D82" i="13"/>
  <c r="I31" i="13"/>
  <c r="J25" i="13"/>
  <c r="D14" i="14" s="1"/>
  <c r="I30" i="13"/>
  <c r="K184" i="13"/>
  <c r="L59" i="14" s="1"/>
  <c r="J77" i="13"/>
  <c r="K14" i="14" s="1"/>
  <c r="J130" i="13"/>
  <c r="D57" i="14" s="1"/>
  <c r="F119" i="13"/>
  <c r="K21" i="13"/>
  <c r="E10" i="14" s="1"/>
  <c r="K126" i="13"/>
  <c r="E53" i="14" s="1"/>
  <c r="J126" i="13"/>
  <c r="D53" i="14" s="1"/>
  <c r="J184" i="13"/>
  <c r="K59" i="14" s="1"/>
  <c r="J185" i="13"/>
  <c r="K60" i="14" s="1"/>
  <c r="E22" i="13"/>
  <c r="E31" i="13" s="1"/>
  <c r="D31" i="13"/>
  <c r="K75" i="13"/>
  <c r="J180" i="13"/>
  <c r="K55" i="14" s="1"/>
  <c r="E83" i="13"/>
  <c r="E82" i="13"/>
  <c r="K181" i="13"/>
  <c r="L56" i="14" s="1"/>
  <c r="F67" i="13"/>
  <c r="I187" i="13"/>
  <c r="I186" i="13"/>
  <c r="F171" i="13"/>
  <c r="D135" i="13"/>
  <c r="K177" i="13"/>
  <c r="L52" i="14" s="1"/>
  <c r="K78" i="13"/>
  <c r="L15" i="14" s="1"/>
  <c r="J76" i="13"/>
  <c r="K13" i="14" s="1"/>
  <c r="E176" i="13"/>
  <c r="D186" i="13"/>
  <c r="D187" i="13"/>
  <c r="D30" i="13"/>
  <c r="F15" i="13"/>
  <c r="I83" i="13"/>
  <c r="J131" i="13"/>
  <c r="D58" i="14" s="1"/>
  <c r="K130" i="13"/>
  <c r="E57" i="14" s="1"/>
  <c r="I82" i="13"/>
  <c r="K185" i="13"/>
  <c r="L60" i="14" s="1"/>
  <c r="E134" i="13"/>
  <c r="E135" i="13"/>
  <c r="D134" i="13"/>
  <c r="J75" i="13"/>
  <c r="K12" i="14" s="1"/>
  <c r="K81" i="13"/>
  <c r="L18" i="14" s="1"/>
  <c r="J177" i="13"/>
  <c r="K52" i="14" s="1"/>
  <c r="D83" i="13"/>
  <c r="K180" i="13"/>
  <c r="L55" i="14" s="1"/>
  <c r="J80" i="13"/>
  <c r="K17" i="14" s="1"/>
  <c r="J81" i="13"/>
  <c r="K18" i="14" s="1"/>
  <c r="I134" i="13"/>
  <c r="J129" i="13"/>
  <c r="D56" i="14" s="1"/>
  <c r="I135" i="13"/>
  <c r="K131" i="13"/>
  <c r="E58" i="14" s="1"/>
  <c r="J181" i="13"/>
  <c r="K56" i="14" s="1"/>
  <c r="K80" i="13"/>
  <c r="L17" i="14" s="1"/>
  <c r="J78" i="13"/>
  <c r="K15" i="14" s="1"/>
  <c r="K128" i="9"/>
  <c r="E55" i="10" s="1"/>
  <c r="K79" i="9"/>
  <c r="L16" i="10" s="1"/>
  <c r="J128" i="9"/>
  <c r="D55" i="10" s="1"/>
  <c r="J492" i="9"/>
  <c r="Y13" i="10" s="1"/>
  <c r="J28" i="9"/>
  <c r="D17" i="10" s="1"/>
  <c r="J22" i="9"/>
  <c r="D11" i="10" s="1"/>
  <c r="J283" i="9"/>
  <c r="K96" i="10" s="1"/>
  <c r="J439" i="9"/>
  <c r="R96" i="10" s="1"/>
  <c r="J81" i="9"/>
  <c r="K18" i="10" s="1"/>
  <c r="J78" i="9"/>
  <c r="K15" i="10" s="1"/>
  <c r="J77" i="9"/>
  <c r="K14" i="10" s="1"/>
  <c r="K78" i="9"/>
  <c r="L15" i="10" s="1"/>
  <c r="K73" i="9"/>
  <c r="L10" i="10" s="1"/>
  <c r="J444" i="9"/>
  <c r="R101" i="10" s="1"/>
  <c r="K229" i="9"/>
  <c r="E94" i="10" s="1"/>
  <c r="K29" i="9"/>
  <c r="E18" i="10" s="1"/>
  <c r="J79" i="9"/>
  <c r="K16" i="10" s="1"/>
  <c r="J289" i="9"/>
  <c r="K102" i="10" s="1"/>
  <c r="D176" i="5"/>
  <c r="E176" i="5" s="1"/>
  <c r="K340" i="9"/>
  <c r="S17" i="10" s="1"/>
  <c r="K22" i="9"/>
  <c r="E11" i="10" s="1"/>
  <c r="J29" i="9"/>
  <c r="D18" i="10" s="1"/>
  <c r="J21" i="9"/>
  <c r="D10" i="10" s="1"/>
  <c r="K282" i="9"/>
  <c r="L95" i="10" s="1"/>
  <c r="J385" i="9"/>
  <c r="R52" i="10" s="1"/>
  <c r="J340" i="9"/>
  <c r="R17" i="10" s="1"/>
  <c r="K133" i="9"/>
  <c r="E60" i="10" s="1"/>
  <c r="K444" i="9"/>
  <c r="S101" i="10" s="1"/>
  <c r="K440" i="9"/>
  <c r="S97" i="10" s="1"/>
  <c r="Q23" i="3"/>
  <c r="K438" i="9"/>
  <c r="S95" i="10" s="1"/>
  <c r="K81" i="9"/>
  <c r="L18" i="10" s="1"/>
  <c r="E203" i="1"/>
  <c r="J133" i="9"/>
  <c r="D60" i="10" s="1"/>
  <c r="F163" i="1"/>
  <c r="D26" i="5"/>
  <c r="E26" i="5" s="1"/>
  <c r="K284" i="9"/>
  <c r="L97" i="10" s="1"/>
  <c r="J129" i="9"/>
  <c r="D56" i="10" s="1"/>
  <c r="I183" i="5"/>
  <c r="J237" i="9"/>
  <c r="D102" i="10" s="1"/>
  <c r="E359" i="1"/>
  <c r="E103" i="5"/>
  <c r="E42" i="5"/>
  <c r="C23" i="3"/>
  <c r="E46" i="5"/>
  <c r="C13" i="6"/>
  <c r="I129" i="5"/>
  <c r="C56" i="6"/>
  <c r="K235" i="9"/>
  <c r="E100" i="10" s="1"/>
  <c r="D28" i="5"/>
  <c r="E28" i="5" s="1"/>
  <c r="C17" i="6"/>
  <c r="J23" i="3"/>
  <c r="Q9" i="3"/>
  <c r="I125" i="5"/>
  <c r="J65" i="3"/>
  <c r="D128" i="5"/>
  <c r="E128" i="5" s="1"/>
  <c r="C55" i="6"/>
  <c r="K437" i="9"/>
  <c r="S94" i="10" s="1"/>
  <c r="D131" i="5"/>
  <c r="E131" i="5" s="1"/>
  <c r="C58" i="6"/>
  <c r="D29" i="5"/>
  <c r="E29" i="5" s="1"/>
  <c r="C18" i="6"/>
  <c r="AA7" i="32" s="1"/>
  <c r="J99" i="3"/>
  <c r="Q10" i="3"/>
  <c r="E153" i="5"/>
  <c r="D177" i="5"/>
  <c r="E177" i="5" s="1"/>
  <c r="J52" i="6"/>
  <c r="K387" i="9"/>
  <c r="S54" i="10" s="1"/>
  <c r="K385" i="9"/>
  <c r="S52" i="10" s="1"/>
  <c r="D80" i="5"/>
  <c r="E80" i="5" s="1"/>
  <c r="J17" i="6"/>
  <c r="D133" i="5"/>
  <c r="E133" i="5" s="1"/>
  <c r="I178" i="5"/>
  <c r="J53" i="6"/>
  <c r="Q18" i="3"/>
  <c r="AA211" i="16" s="1"/>
  <c r="Q12" i="3"/>
  <c r="J341" i="9"/>
  <c r="R18" i="10" s="1"/>
  <c r="I185" i="5"/>
  <c r="J60" i="6"/>
  <c r="AA154" i="32" s="1"/>
  <c r="C107" i="3"/>
  <c r="I126" i="5"/>
  <c r="C53" i="6"/>
  <c r="C17" i="3"/>
  <c r="J55" i="3"/>
  <c r="C18" i="3"/>
  <c r="J107" i="3"/>
  <c r="J235" i="9"/>
  <c r="D100" i="10" s="1"/>
  <c r="K127" i="9"/>
  <c r="E54" i="10" s="1"/>
  <c r="K497" i="9"/>
  <c r="Z18" i="10" s="1"/>
  <c r="J11" i="3"/>
  <c r="C65" i="3"/>
  <c r="Q13" i="3"/>
  <c r="D76" i="5"/>
  <c r="E76" i="5" s="1"/>
  <c r="J13" i="6"/>
  <c r="E202" i="5"/>
  <c r="J55" i="6"/>
  <c r="K496" i="9"/>
  <c r="Z17" i="10" s="1"/>
  <c r="J15" i="3"/>
  <c r="Q17" i="3"/>
  <c r="D184" i="5"/>
  <c r="E184" i="5" s="1"/>
  <c r="J59" i="6"/>
  <c r="J496" i="9"/>
  <c r="Y17" i="10" s="1"/>
  <c r="K184" i="9"/>
  <c r="L59" i="10" s="1"/>
  <c r="I25" i="5"/>
  <c r="C14" i="6"/>
  <c r="I81" i="5"/>
  <c r="K442" i="9"/>
  <c r="S99" i="10" s="1"/>
  <c r="D23" i="5"/>
  <c r="E23" i="5" s="1"/>
  <c r="C12" i="6"/>
  <c r="D27" i="5"/>
  <c r="E27" i="5" s="1"/>
  <c r="C16" i="6"/>
  <c r="K491" i="9"/>
  <c r="Z12" i="10" s="1"/>
  <c r="K492" i="9"/>
  <c r="Z13" i="10" s="1"/>
  <c r="J491" i="9"/>
  <c r="Y12" i="10" s="1"/>
  <c r="F483" i="9"/>
  <c r="J489" i="9"/>
  <c r="Y10" i="10" s="1"/>
  <c r="J442" i="9"/>
  <c r="R99" i="10" s="1"/>
  <c r="D447" i="9"/>
  <c r="F431" i="9"/>
  <c r="K490" i="9"/>
  <c r="Z11" i="10" s="1"/>
  <c r="K494" i="9"/>
  <c r="Z15" i="10" s="1"/>
  <c r="I499" i="9"/>
  <c r="I498" i="9"/>
  <c r="J497" i="9"/>
  <c r="Y18" i="10" s="1"/>
  <c r="K493" i="9"/>
  <c r="Z14" i="10" s="1"/>
  <c r="D499" i="9"/>
  <c r="E488" i="9"/>
  <c r="D498" i="9"/>
  <c r="J493" i="9"/>
  <c r="Y14" i="10" s="1"/>
  <c r="J490" i="9"/>
  <c r="Y11" i="10" s="1"/>
  <c r="K489" i="9"/>
  <c r="Z10" i="10" s="1"/>
  <c r="I446" i="9"/>
  <c r="J437" i="9"/>
  <c r="R94" i="10" s="1"/>
  <c r="J445" i="9"/>
  <c r="R102" i="10" s="1"/>
  <c r="I447" i="9"/>
  <c r="E446" i="9"/>
  <c r="E447" i="9"/>
  <c r="K445" i="9"/>
  <c r="S102" i="10" s="1"/>
  <c r="J438" i="9"/>
  <c r="R95" i="10" s="1"/>
  <c r="D446" i="9"/>
  <c r="K339" i="9"/>
  <c r="S16" i="10" s="1"/>
  <c r="K23" i="9"/>
  <c r="E12" i="10" s="1"/>
  <c r="J282" i="9"/>
  <c r="K95" i="10" s="1"/>
  <c r="J338" i="9"/>
  <c r="R15" i="10" s="1"/>
  <c r="J339" i="9"/>
  <c r="R16" i="10" s="1"/>
  <c r="K233" i="9"/>
  <c r="E98" i="10" s="1"/>
  <c r="J281" i="9"/>
  <c r="K94" i="10" s="1"/>
  <c r="J232" i="9"/>
  <c r="D97" i="10" s="1"/>
  <c r="K236" i="9"/>
  <c r="E101" i="10" s="1"/>
  <c r="J26" i="9"/>
  <c r="D15" i="10" s="1"/>
  <c r="K26" i="9"/>
  <c r="E15" i="10" s="1"/>
  <c r="D395" i="9"/>
  <c r="K179" i="9"/>
  <c r="L54" i="10" s="1"/>
  <c r="J184" i="9"/>
  <c r="K59" i="10" s="1"/>
  <c r="K126" i="9"/>
  <c r="E53" i="10" s="1"/>
  <c r="K77" i="9"/>
  <c r="L14" i="10" s="1"/>
  <c r="J23" i="9"/>
  <c r="D12" i="10" s="1"/>
  <c r="D290" i="9"/>
  <c r="K285" i="9"/>
  <c r="L98" i="10" s="1"/>
  <c r="F379" i="9"/>
  <c r="K237" i="9"/>
  <c r="E102" i="10" s="1"/>
  <c r="K234" i="9"/>
  <c r="E99" i="10" s="1"/>
  <c r="J285" i="9"/>
  <c r="K98" i="10" s="1"/>
  <c r="K289" i="9"/>
  <c r="L102" i="10" s="1"/>
  <c r="J236" i="9"/>
  <c r="D101" i="10" s="1"/>
  <c r="K338" i="9"/>
  <c r="S15" i="10" s="1"/>
  <c r="J179" i="9"/>
  <c r="K54" i="10" s="1"/>
  <c r="E394" i="9"/>
  <c r="E395" i="9"/>
  <c r="K386" i="9"/>
  <c r="S53" i="10" s="1"/>
  <c r="J386" i="9"/>
  <c r="R53" i="10" s="1"/>
  <c r="J390" i="9"/>
  <c r="R57" i="10" s="1"/>
  <c r="I394" i="9"/>
  <c r="I395" i="9"/>
  <c r="K390" i="9"/>
  <c r="S57" i="10" s="1"/>
  <c r="D394" i="9"/>
  <c r="J337" i="9"/>
  <c r="R14" i="10" s="1"/>
  <c r="K337" i="9"/>
  <c r="S14" i="10" s="1"/>
  <c r="K287" i="9"/>
  <c r="L100" i="10" s="1"/>
  <c r="K286" i="9"/>
  <c r="L99" i="10" s="1"/>
  <c r="J286" i="9"/>
  <c r="K99" i="10" s="1"/>
  <c r="F275" i="9"/>
  <c r="K283" i="9"/>
  <c r="L96" i="10" s="1"/>
  <c r="I238" i="9"/>
  <c r="J233" i="9"/>
  <c r="D98" i="10" s="1"/>
  <c r="K232" i="9"/>
  <c r="E97" i="10" s="1"/>
  <c r="F223" i="9"/>
  <c r="F171" i="9"/>
  <c r="K177" i="9"/>
  <c r="L52" i="10" s="1"/>
  <c r="J76" i="9"/>
  <c r="K13" i="10" s="1"/>
  <c r="K76" i="9"/>
  <c r="L13" i="10" s="1"/>
  <c r="F67" i="9"/>
  <c r="K27" i="9"/>
  <c r="E16" i="10" s="1"/>
  <c r="J27" i="9"/>
  <c r="D16" i="10" s="1"/>
  <c r="D31" i="9"/>
  <c r="K125" i="9"/>
  <c r="E52" i="10" s="1"/>
  <c r="I83" i="9"/>
  <c r="K131" i="9"/>
  <c r="E58" i="10" s="1"/>
  <c r="I186" i="9"/>
  <c r="I187" i="9"/>
  <c r="K80" i="9"/>
  <c r="L17" i="10" s="1"/>
  <c r="D239" i="9"/>
  <c r="E229" i="9"/>
  <c r="E238" i="9" s="1"/>
  <c r="I342" i="9"/>
  <c r="K341" i="9"/>
  <c r="S18" i="10" s="1"/>
  <c r="J126" i="9"/>
  <c r="D53" i="10" s="1"/>
  <c r="J127" i="9"/>
  <c r="D54" i="10" s="1"/>
  <c r="K182" i="9"/>
  <c r="L57" i="10" s="1"/>
  <c r="D238" i="9"/>
  <c r="D82" i="9"/>
  <c r="F15" i="9"/>
  <c r="J284" i="9"/>
  <c r="K97" i="10" s="1"/>
  <c r="I290" i="9"/>
  <c r="I291" i="9"/>
  <c r="F327" i="9"/>
  <c r="J231" i="9"/>
  <c r="D96" i="10" s="1"/>
  <c r="J80" i="9"/>
  <c r="K17" i="10" s="1"/>
  <c r="K21" i="9"/>
  <c r="E10" i="10" s="1"/>
  <c r="D83" i="9"/>
  <c r="K231" i="9"/>
  <c r="E96" i="10" s="1"/>
  <c r="I239" i="9"/>
  <c r="J230" i="9"/>
  <c r="D95" i="10" s="1"/>
  <c r="I31" i="9"/>
  <c r="I30" i="9"/>
  <c r="D343" i="9"/>
  <c r="I343" i="9"/>
  <c r="E284" i="9"/>
  <c r="D291" i="9"/>
  <c r="J234" i="9"/>
  <c r="D99" i="10" s="1"/>
  <c r="I134" i="9"/>
  <c r="I135" i="9"/>
  <c r="J125" i="9"/>
  <c r="D52" i="10" s="1"/>
  <c r="F119" i="9"/>
  <c r="E129" i="9"/>
  <c r="E135" i="9" s="1"/>
  <c r="D134" i="9"/>
  <c r="E176" i="9"/>
  <c r="D187" i="9"/>
  <c r="D186" i="9"/>
  <c r="J177" i="9"/>
  <c r="K52" i="10" s="1"/>
  <c r="J73" i="9"/>
  <c r="K10" i="10" s="1"/>
  <c r="I82" i="9"/>
  <c r="K74" i="9"/>
  <c r="L11" i="10" s="1"/>
  <c r="J287" i="9"/>
  <c r="K100" i="10" s="1"/>
  <c r="J131" i="9"/>
  <c r="D58" i="10" s="1"/>
  <c r="K132" i="9"/>
  <c r="E59" i="10" s="1"/>
  <c r="J132" i="9"/>
  <c r="D59" i="10" s="1"/>
  <c r="E23" i="9"/>
  <c r="E30" i="9" s="1"/>
  <c r="D30" i="9"/>
  <c r="E83" i="9"/>
  <c r="E82" i="9"/>
  <c r="D135" i="9"/>
  <c r="E342" i="9"/>
  <c r="E343" i="9"/>
  <c r="J182" i="9"/>
  <c r="K57" i="10" s="1"/>
  <c r="D342" i="9"/>
  <c r="E51" i="5"/>
  <c r="I176" i="5"/>
  <c r="E198" i="5"/>
  <c r="I128" i="5"/>
  <c r="I177" i="5"/>
  <c r="I133" i="5"/>
  <c r="E361" i="1"/>
  <c r="F6" i="1"/>
  <c r="D24" i="5"/>
  <c r="E24" i="5" s="1"/>
  <c r="F187" i="1"/>
  <c r="E162" i="5"/>
  <c r="D183" i="5"/>
  <c r="E183" i="5" s="1"/>
  <c r="E259" i="1"/>
  <c r="F162" i="5"/>
  <c r="I334" i="1"/>
  <c r="F290" i="1"/>
  <c r="F170" i="5"/>
  <c r="F134" i="1"/>
  <c r="F11" i="5"/>
  <c r="E205" i="5"/>
  <c r="E207" i="5"/>
  <c r="E148" i="5"/>
  <c r="I20" i="5"/>
  <c r="I80" i="5"/>
  <c r="E155" i="5"/>
  <c r="E311" i="1"/>
  <c r="D81" i="5"/>
  <c r="E81" i="5" s="1"/>
  <c r="D126" i="5"/>
  <c r="E126" i="5" s="1"/>
  <c r="D180" i="5"/>
  <c r="E180" i="5" s="1"/>
  <c r="F217" i="5"/>
  <c r="E356" i="1"/>
  <c r="F11" i="1"/>
  <c r="F112" i="5"/>
  <c r="F117" i="5"/>
  <c r="D340" i="1"/>
  <c r="E340" i="1" s="1"/>
  <c r="D20" i="5"/>
  <c r="E20" i="5" s="1"/>
  <c r="F30" i="5"/>
  <c r="E45" i="5"/>
  <c r="E150" i="5"/>
  <c r="E148" i="1"/>
  <c r="I180" i="5"/>
  <c r="D23" i="1"/>
  <c r="E23" i="1" s="1"/>
  <c r="E8" i="1"/>
  <c r="F8" i="1"/>
  <c r="E303" i="1"/>
  <c r="I281" i="1"/>
  <c r="J281" i="1" s="1"/>
  <c r="E47" i="1"/>
  <c r="D25" i="1"/>
  <c r="E25" i="1" s="1"/>
  <c r="E10" i="1"/>
  <c r="I228" i="5"/>
  <c r="J229" i="5" s="1"/>
  <c r="D228" i="5"/>
  <c r="E228" i="5" s="1"/>
  <c r="E250" i="5"/>
  <c r="I25" i="1"/>
  <c r="E60" i="5"/>
  <c r="E97" i="5"/>
  <c r="F215" i="5"/>
  <c r="D230" i="5"/>
  <c r="E230" i="5" s="1"/>
  <c r="I230" i="5"/>
  <c r="J230" i="5" s="1"/>
  <c r="E252" i="5"/>
  <c r="I24" i="1"/>
  <c r="F134" i="5"/>
  <c r="F9" i="1"/>
  <c r="E258" i="1"/>
  <c r="F10" i="1"/>
  <c r="I28" i="5"/>
  <c r="E50" i="5"/>
  <c r="I20" i="1"/>
  <c r="E42" i="1"/>
  <c r="D231" i="5"/>
  <c r="E231" i="5" s="1"/>
  <c r="D21" i="1"/>
  <c r="E21" i="1" s="1"/>
  <c r="E6" i="1"/>
  <c r="D22" i="1"/>
  <c r="E22" i="1" s="1"/>
  <c r="E7" i="1"/>
  <c r="F7" i="1"/>
  <c r="E94" i="5"/>
  <c r="D72" i="5"/>
  <c r="E72" i="5" s="1"/>
  <c r="D26" i="1"/>
  <c r="E26" i="1" s="1"/>
  <c r="E11" i="1"/>
  <c r="I26" i="1"/>
  <c r="E48" i="1"/>
  <c r="E305" i="1"/>
  <c r="E268" i="1"/>
  <c r="F83" i="1"/>
  <c r="F82" i="1"/>
  <c r="E96" i="5"/>
  <c r="I74" i="5"/>
  <c r="E147" i="1"/>
  <c r="F111" i="1"/>
  <c r="I125" i="1"/>
  <c r="E9" i="1"/>
  <c r="D24" i="1"/>
  <c r="E24" i="1" s="1"/>
  <c r="E45" i="1"/>
  <c r="D25" i="5"/>
  <c r="E25" i="5" s="1"/>
  <c r="E47" i="5"/>
  <c r="E98" i="5"/>
  <c r="E256" i="5"/>
  <c r="I234" i="5"/>
  <c r="J234" i="5" s="1"/>
  <c r="E44" i="1"/>
  <c r="E11" i="5"/>
  <c r="E102" i="5"/>
  <c r="E257" i="5"/>
  <c r="D235" i="5"/>
  <c r="E235" i="5" s="1"/>
  <c r="F66" i="5"/>
  <c r="F220" i="5"/>
  <c r="I127" i="1"/>
  <c r="D74" i="5"/>
  <c r="E74" i="5" s="1"/>
  <c r="F58" i="1"/>
  <c r="E14" i="5"/>
  <c r="I29" i="5"/>
  <c r="D72" i="1"/>
  <c r="E72" i="1" s="1"/>
  <c r="F14" i="5"/>
  <c r="F169" i="5"/>
  <c r="I184" i="5"/>
  <c r="E169" i="5"/>
  <c r="E152" i="5"/>
  <c r="I130" i="5"/>
  <c r="D130" i="5"/>
  <c r="E130" i="5" s="1"/>
  <c r="F115" i="5"/>
  <c r="D185" i="5"/>
  <c r="E185" i="5" s="1"/>
  <c r="E259" i="5"/>
  <c r="E115" i="5"/>
  <c r="D129" i="5"/>
  <c r="E129" i="5" s="1"/>
  <c r="E151" i="5"/>
  <c r="E217" i="5"/>
  <c r="F291" i="1"/>
  <c r="E114" i="5"/>
  <c r="F343" i="1"/>
  <c r="F342" i="1"/>
  <c r="F114" i="5"/>
  <c r="E354" i="1"/>
  <c r="D332" i="1"/>
  <c r="F135" i="1"/>
  <c r="F186" i="1"/>
  <c r="D288" i="1"/>
  <c r="E288" i="1" s="1"/>
  <c r="I288" i="1"/>
  <c r="I21" i="5"/>
  <c r="D21" i="5"/>
  <c r="E21" i="5" s="1"/>
  <c r="F111" i="5"/>
  <c r="I176" i="1"/>
  <c r="D176" i="1"/>
  <c r="E176" i="1" s="1"/>
  <c r="I230" i="1"/>
  <c r="I127" i="5"/>
  <c r="F187" i="5"/>
  <c r="E112" i="5"/>
  <c r="F8" i="5"/>
  <c r="F10" i="5"/>
  <c r="I232" i="5"/>
  <c r="J233" i="5" s="1"/>
  <c r="F135" i="5"/>
  <c r="D77" i="5"/>
  <c r="E77" i="5" s="1"/>
  <c r="F62" i="5"/>
  <c r="E62" i="5"/>
  <c r="D78" i="5"/>
  <c r="E78" i="5" s="1"/>
  <c r="E100" i="5"/>
  <c r="F63" i="5"/>
  <c r="D22" i="5"/>
  <c r="I22" i="5"/>
  <c r="I124" i="5"/>
  <c r="D124" i="5"/>
  <c r="E146" i="5"/>
  <c r="E7" i="5"/>
  <c r="F7" i="5"/>
  <c r="F31" i="5"/>
  <c r="I236" i="5"/>
  <c r="J236" i="5" s="1"/>
  <c r="D236" i="5"/>
  <c r="E236" i="5" s="1"/>
  <c r="E258" i="5"/>
  <c r="I77" i="5"/>
  <c r="E221" i="5"/>
  <c r="K236" i="5" s="1"/>
  <c r="E8" i="5"/>
  <c r="F221" i="5"/>
  <c r="F165" i="5"/>
  <c r="F164" i="5"/>
  <c r="E201" i="5"/>
  <c r="I179" i="5"/>
  <c r="E164" i="5"/>
  <c r="F238" i="5"/>
  <c r="F239" i="5"/>
  <c r="E203" i="5"/>
  <c r="I181" i="5"/>
  <c r="D181" i="5"/>
  <c r="E181" i="5" s="1"/>
  <c r="F166" i="5"/>
  <c r="E166" i="5"/>
  <c r="I78" i="5"/>
  <c r="F83" i="5"/>
  <c r="F82" i="5"/>
  <c r="D237" i="5"/>
  <c r="E237" i="5" s="1"/>
  <c r="F222" i="5"/>
  <c r="E222" i="5"/>
  <c r="I72" i="5"/>
  <c r="D178" i="5"/>
  <c r="E200" i="5"/>
  <c r="E63" i="5"/>
  <c r="E204" i="5"/>
  <c r="E168" i="5"/>
  <c r="F168" i="5"/>
  <c r="F167" i="5"/>
  <c r="D182" i="5"/>
  <c r="E182" i="5" s="1"/>
  <c r="D179" i="5"/>
  <c r="E179" i="5" s="1"/>
  <c r="I73" i="5"/>
  <c r="E58" i="5"/>
  <c r="E95" i="5"/>
  <c r="F58" i="5"/>
  <c r="F59" i="5"/>
  <c r="I182" i="5"/>
  <c r="I75" i="5"/>
  <c r="D75" i="5"/>
  <c r="E75" i="5" s="1"/>
  <c r="F60" i="5"/>
  <c r="D73" i="5"/>
  <c r="E163" i="5"/>
  <c r="K178" i="5" s="1"/>
  <c r="I231" i="5"/>
  <c r="F216" i="5"/>
  <c r="E216" i="5"/>
  <c r="E253" i="5"/>
  <c r="E99" i="5"/>
  <c r="E167" i="5"/>
  <c r="E44" i="5"/>
  <c r="E59" i="5"/>
  <c r="E48" i="5"/>
  <c r="I26" i="5"/>
  <c r="F163" i="5"/>
  <c r="D232" i="5"/>
  <c r="E232" i="5" s="1"/>
  <c r="E254" i="5"/>
  <c r="E49" i="5"/>
  <c r="E13" i="5"/>
  <c r="F12" i="5"/>
  <c r="E101" i="5"/>
  <c r="E65" i="5"/>
  <c r="D79" i="5"/>
  <c r="E79" i="5" s="1"/>
  <c r="F65" i="5"/>
  <c r="I131" i="5"/>
  <c r="F116" i="5"/>
  <c r="E12" i="5"/>
  <c r="E64" i="5"/>
  <c r="I79" i="5"/>
  <c r="E116" i="5"/>
  <c r="I27" i="5"/>
  <c r="F64" i="5"/>
  <c r="D132" i="5"/>
  <c r="E132" i="5" s="1"/>
  <c r="I132" i="5"/>
  <c r="E154" i="5"/>
  <c r="E255" i="5"/>
  <c r="D233" i="5"/>
  <c r="E233" i="5" s="1"/>
  <c r="F218" i="5"/>
  <c r="E218" i="5"/>
  <c r="I23" i="5"/>
  <c r="E113" i="5"/>
  <c r="D127" i="5"/>
  <c r="E127" i="5" s="1"/>
  <c r="E117" i="5"/>
  <c r="E170" i="5"/>
  <c r="D229" i="5"/>
  <c r="F214" i="5"/>
  <c r="E214" i="5"/>
  <c r="E9" i="5"/>
  <c r="E118" i="5"/>
  <c r="F9" i="5"/>
  <c r="I24" i="5"/>
  <c r="F118" i="5"/>
  <c r="E149" i="5"/>
  <c r="E251" i="5"/>
  <c r="I76" i="5"/>
  <c r="F61" i="5"/>
  <c r="E61" i="5"/>
  <c r="F110" i="5"/>
  <c r="D125" i="5"/>
  <c r="E125" i="5" s="1"/>
  <c r="E110" i="5"/>
  <c r="E147" i="5"/>
  <c r="F186" i="5"/>
  <c r="E66" i="5"/>
  <c r="E219" i="5"/>
  <c r="K234" i="5" s="1"/>
  <c r="E6" i="5"/>
  <c r="E10" i="5"/>
  <c r="E43" i="5"/>
  <c r="E111" i="5"/>
  <c r="E165" i="5"/>
  <c r="E215" i="5"/>
  <c r="K230" i="5" s="1"/>
  <c r="F219" i="5"/>
  <c r="F6" i="5"/>
  <c r="E220" i="5"/>
  <c r="F13" i="5"/>
  <c r="F113" i="5"/>
  <c r="E199" i="5"/>
  <c r="D341" i="1"/>
  <c r="E341" i="1" s="1"/>
  <c r="E360" i="1"/>
  <c r="E323" i="1"/>
  <c r="I337" i="1"/>
  <c r="J337" i="1" s="1"/>
  <c r="D336" i="1"/>
  <c r="E336" i="1" s="1"/>
  <c r="J336" i="1"/>
  <c r="D335" i="1"/>
  <c r="E335" i="1" s="1"/>
  <c r="E357" i="1"/>
  <c r="J333" i="1"/>
  <c r="J341" i="1"/>
  <c r="E324" i="1"/>
  <c r="E321" i="1"/>
  <c r="K336" i="1" s="1"/>
  <c r="E318" i="1"/>
  <c r="K333" i="1" s="1"/>
  <c r="F318" i="1"/>
  <c r="E362" i="1"/>
  <c r="F326" i="1"/>
  <c r="E363" i="1"/>
  <c r="F323" i="1"/>
  <c r="I338" i="1"/>
  <c r="D333" i="1"/>
  <c r="E333" i="1" s="1"/>
  <c r="F321" i="1"/>
  <c r="E325" i="1"/>
  <c r="E319" i="1"/>
  <c r="K334" i="1" s="1"/>
  <c r="F319" i="1"/>
  <c r="E358" i="1"/>
  <c r="E320" i="1"/>
  <c r="F324" i="1"/>
  <c r="I339" i="1"/>
  <c r="F325" i="1"/>
  <c r="E322" i="1"/>
  <c r="K337" i="1" s="1"/>
  <c r="F322" i="1"/>
  <c r="E326" i="1"/>
  <c r="K341" i="1" s="1"/>
  <c r="F320" i="1"/>
  <c r="D287" i="1"/>
  <c r="E287" i="1" s="1"/>
  <c r="D286" i="1"/>
  <c r="E286" i="1" s="1"/>
  <c r="E308" i="1"/>
  <c r="D285" i="1"/>
  <c r="E285" i="1" s="1"/>
  <c r="I285" i="1"/>
  <c r="I284" i="1"/>
  <c r="D283" i="1"/>
  <c r="E283" i="1" s="1"/>
  <c r="I283" i="1"/>
  <c r="E304" i="1"/>
  <c r="D282" i="1"/>
  <c r="E282" i="1" s="1"/>
  <c r="D280" i="1"/>
  <c r="E280" i="1" s="1"/>
  <c r="F272" i="1"/>
  <c r="D281" i="1"/>
  <c r="E281" i="1" s="1"/>
  <c r="E266" i="1"/>
  <c r="E273" i="1"/>
  <c r="E270" i="1"/>
  <c r="F270" i="1"/>
  <c r="E267" i="1"/>
  <c r="E310" i="1"/>
  <c r="F267" i="1"/>
  <c r="I282" i="1"/>
  <c r="E274" i="1"/>
  <c r="F274" i="1"/>
  <c r="I289" i="1"/>
  <c r="E271" i="1"/>
  <c r="E306" i="1"/>
  <c r="F271" i="1"/>
  <c r="E272" i="1"/>
  <c r="K287" i="1" s="1"/>
  <c r="I287" i="1"/>
  <c r="E269" i="1"/>
  <c r="F269" i="1"/>
  <c r="F266" i="1"/>
  <c r="F273" i="1"/>
  <c r="E256" i="1"/>
  <c r="I234" i="1"/>
  <c r="E255" i="1"/>
  <c r="I233" i="1"/>
  <c r="D232" i="1"/>
  <c r="E232" i="1" s="1"/>
  <c r="I231" i="1"/>
  <c r="E253" i="1"/>
  <c r="D230" i="1"/>
  <c r="E230" i="1" s="1"/>
  <c r="I229" i="1"/>
  <c r="I228" i="1"/>
  <c r="D228" i="1"/>
  <c r="E257" i="1"/>
  <c r="I235" i="1"/>
  <c r="F220" i="1"/>
  <c r="E220" i="1"/>
  <c r="D235" i="1"/>
  <c r="E235" i="1" s="1"/>
  <c r="F239" i="1"/>
  <c r="F238" i="1"/>
  <c r="E217" i="1"/>
  <c r="D229" i="1"/>
  <c r="E229" i="1" s="1"/>
  <c r="E214" i="1"/>
  <c r="F217" i="1"/>
  <c r="I232" i="1"/>
  <c r="F214" i="1"/>
  <c r="E221" i="1"/>
  <c r="F221" i="1"/>
  <c r="I236" i="1"/>
  <c r="E218" i="1"/>
  <c r="F218" i="1"/>
  <c r="E215" i="1"/>
  <c r="F215" i="1"/>
  <c r="E222" i="1"/>
  <c r="F222" i="1"/>
  <c r="I237" i="1"/>
  <c r="E219" i="1"/>
  <c r="F219" i="1"/>
  <c r="E216" i="1"/>
  <c r="F216" i="1"/>
  <c r="E207" i="1"/>
  <c r="D184" i="1"/>
  <c r="E184" i="1" s="1"/>
  <c r="I184" i="1"/>
  <c r="E205" i="1"/>
  <c r="I182" i="1"/>
  <c r="I181" i="1"/>
  <c r="D180" i="1"/>
  <c r="E180" i="1" s="1"/>
  <c r="E202" i="1"/>
  <c r="I179" i="1"/>
  <c r="D179" i="1"/>
  <c r="E179" i="1" s="1"/>
  <c r="D178" i="1"/>
  <c r="E178" i="1" s="1"/>
  <c r="I178" i="1"/>
  <c r="E199" i="1"/>
  <c r="I177" i="1"/>
  <c r="E163" i="1"/>
  <c r="K178" i="1" s="1"/>
  <c r="E198" i="1"/>
  <c r="E168" i="1"/>
  <c r="F168" i="1"/>
  <c r="I183" i="1"/>
  <c r="E165" i="1"/>
  <c r="D177" i="1"/>
  <c r="E177" i="1" s="1"/>
  <c r="E204" i="1"/>
  <c r="E162" i="1"/>
  <c r="F165" i="1"/>
  <c r="F162" i="1"/>
  <c r="E169" i="1"/>
  <c r="F169" i="1"/>
  <c r="E166" i="1"/>
  <c r="K181" i="1" s="1"/>
  <c r="F166" i="1"/>
  <c r="E170" i="1"/>
  <c r="F170" i="1"/>
  <c r="I185" i="1"/>
  <c r="E167" i="1"/>
  <c r="F167" i="1"/>
  <c r="E164" i="1"/>
  <c r="K179" i="1" s="1"/>
  <c r="F164" i="1"/>
  <c r="E155" i="1"/>
  <c r="E154" i="1"/>
  <c r="E153" i="1"/>
  <c r="E152" i="1"/>
  <c r="I130" i="1"/>
  <c r="I129" i="1"/>
  <c r="D129" i="1"/>
  <c r="E129" i="1" s="1"/>
  <c r="E150" i="1"/>
  <c r="D127" i="1"/>
  <c r="E127" i="1" s="1"/>
  <c r="E146" i="1"/>
  <c r="I124" i="1"/>
  <c r="E124" i="1"/>
  <c r="E116" i="1"/>
  <c r="F116" i="1"/>
  <c r="E113" i="1"/>
  <c r="F113" i="1"/>
  <c r="I128" i="1"/>
  <c r="F110" i="1"/>
  <c r="I126" i="1"/>
  <c r="E118" i="1"/>
  <c r="E115" i="1"/>
  <c r="E112" i="1"/>
  <c r="I131" i="1"/>
  <c r="D125" i="1"/>
  <c r="E125" i="1" s="1"/>
  <c r="E110" i="1"/>
  <c r="E117" i="1"/>
  <c r="F117" i="1"/>
  <c r="I132" i="1"/>
  <c r="E114" i="1"/>
  <c r="F114" i="1"/>
  <c r="E111" i="1"/>
  <c r="F118" i="1"/>
  <c r="I133" i="1"/>
  <c r="F115" i="1"/>
  <c r="F112" i="1"/>
  <c r="D81" i="1"/>
  <c r="E81" i="1" s="1"/>
  <c r="E102" i="1"/>
  <c r="E101" i="1"/>
  <c r="D78" i="1"/>
  <c r="E78" i="1" s="1"/>
  <c r="E100" i="1"/>
  <c r="I77" i="1"/>
  <c r="D77" i="1"/>
  <c r="E77" i="1" s="1"/>
  <c r="E98" i="1"/>
  <c r="I75" i="1"/>
  <c r="D75" i="1"/>
  <c r="E75" i="1" s="1"/>
  <c r="E96" i="1"/>
  <c r="D74" i="1"/>
  <c r="E74" i="1" s="1"/>
  <c r="I72" i="1"/>
  <c r="E61" i="1"/>
  <c r="F61" i="1"/>
  <c r="I76" i="1"/>
  <c r="I73" i="1"/>
  <c r="E60" i="1"/>
  <c r="K75" i="1" s="1"/>
  <c r="E64" i="1"/>
  <c r="K79" i="1" s="1"/>
  <c r="F64" i="1"/>
  <c r="I79" i="1"/>
  <c r="D73" i="1"/>
  <c r="E73" i="1" s="1"/>
  <c r="E58" i="1"/>
  <c r="E65" i="1"/>
  <c r="F65" i="1"/>
  <c r="I80" i="1"/>
  <c r="E62" i="1"/>
  <c r="F62" i="1"/>
  <c r="E59" i="1"/>
  <c r="F59" i="1"/>
  <c r="E66" i="1"/>
  <c r="F66" i="1"/>
  <c r="I81" i="1"/>
  <c r="E63" i="1"/>
  <c r="F63" i="1"/>
  <c r="F60" i="1"/>
  <c r="F31" i="1"/>
  <c r="E49" i="1"/>
  <c r="E12" i="1"/>
  <c r="F12" i="1"/>
  <c r="E50" i="1"/>
  <c r="I27" i="1"/>
  <c r="E43" i="1"/>
  <c r="I23" i="1"/>
  <c r="E51" i="1"/>
  <c r="I22" i="1"/>
  <c r="I21" i="1"/>
  <c r="J29" i="1"/>
  <c r="E13" i="1"/>
  <c r="F30" i="1"/>
  <c r="E14" i="1"/>
  <c r="K29" i="1" s="1"/>
  <c r="D20" i="1"/>
  <c r="D29" i="1"/>
  <c r="E29" i="1" s="1"/>
  <c r="D28" i="1"/>
  <c r="E28" i="1" s="1"/>
  <c r="F13" i="1"/>
  <c r="F14" i="1"/>
  <c r="D19" i="14" l="1"/>
  <c r="K132" i="1"/>
  <c r="K31" i="13"/>
  <c r="C37" i="13" s="1"/>
  <c r="D62" i="14"/>
  <c r="D20" i="14"/>
  <c r="Q62" i="10"/>
  <c r="K30" i="13"/>
  <c r="K75" i="5"/>
  <c r="K83" i="13"/>
  <c r="C89" i="13" s="1"/>
  <c r="J22" i="14" s="1"/>
  <c r="L12" i="14"/>
  <c r="G46" i="13"/>
  <c r="H9" i="13" s="1"/>
  <c r="C22" i="14"/>
  <c r="K126" i="5"/>
  <c r="E20" i="14"/>
  <c r="E19" i="14"/>
  <c r="J20" i="6"/>
  <c r="K21" i="1"/>
  <c r="E10" i="3" s="1"/>
  <c r="AA7" i="16"/>
  <c r="R62" i="10"/>
  <c r="R61" i="10"/>
  <c r="K179" i="5"/>
  <c r="E61" i="14"/>
  <c r="L61" i="14"/>
  <c r="L62" i="14"/>
  <c r="S62" i="10"/>
  <c r="S61" i="10"/>
  <c r="J179" i="5"/>
  <c r="J30" i="13"/>
  <c r="K20" i="14"/>
  <c r="K61" i="14"/>
  <c r="K62" i="14"/>
  <c r="D61" i="14"/>
  <c r="K19" i="14"/>
  <c r="S104" i="10"/>
  <c r="S103" i="10"/>
  <c r="G49" i="13"/>
  <c r="H12" i="13" s="1"/>
  <c r="G45" i="13"/>
  <c r="H8" i="13" s="1"/>
  <c r="C85" i="13"/>
  <c r="C84" i="13" s="1"/>
  <c r="H95" i="13" s="1"/>
  <c r="I58" i="13" s="1"/>
  <c r="E62" i="14"/>
  <c r="R103" i="10"/>
  <c r="R104" i="10"/>
  <c r="J31" i="13"/>
  <c r="C36" i="13" s="1"/>
  <c r="F43" i="13" s="1"/>
  <c r="G6" i="13" s="1"/>
  <c r="Z20" i="10"/>
  <c r="Z19" i="10"/>
  <c r="J284" i="1"/>
  <c r="K97" i="3" s="1"/>
  <c r="Y19" i="10"/>
  <c r="Y20" i="10"/>
  <c r="G50" i="13"/>
  <c r="H13" i="13" s="1"/>
  <c r="K134" i="13"/>
  <c r="J83" i="13"/>
  <c r="C88" i="13" s="1"/>
  <c r="F96" i="13" s="1"/>
  <c r="G59" i="13" s="1"/>
  <c r="G43" i="13"/>
  <c r="H6" i="13" s="1"/>
  <c r="G42" i="13"/>
  <c r="H5" i="13" s="1"/>
  <c r="K82" i="13"/>
  <c r="G51" i="13"/>
  <c r="H14" i="13" s="1"/>
  <c r="E30" i="13"/>
  <c r="C33" i="13" s="1"/>
  <c r="C32" i="13" s="1"/>
  <c r="G44" i="13"/>
  <c r="H7" i="13" s="1"/>
  <c r="G48" i="13"/>
  <c r="H11" i="13" s="1"/>
  <c r="F42" i="13"/>
  <c r="G5" i="13" s="1"/>
  <c r="F98" i="13"/>
  <c r="G61" i="13" s="1"/>
  <c r="J135" i="13"/>
  <c r="C140" i="13" s="1"/>
  <c r="C63" i="14" s="1"/>
  <c r="J134" i="13"/>
  <c r="J187" i="13"/>
  <c r="C192" i="13" s="1"/>
  <c r="J63" i="14" s="1"/>
  <c r="J186" i="13"/>
  <c r="E186" i="13"/>
  <c r="C189" i="13" s="1"/>
  <c r="C188" i="13" s="1"/>
  <c r="E187" i="13"/>
  <c r="K135" i="13"/>
  <c r="C141" i="13" s="1"/>
  <c r="C64" i="14" s="1"/>
  <c r="G47" i="13"/>
  <c r="H10" i="13" s="1"/>
  <c r="K187" i="13"/>
  <c r="C193" i="13" s="1"/>
  <c r="J64" i="14" s="1"/>
  <c r="K186" i="13"/>
  <c r="J82" i="13"/>
  <c r="F46" i="13"/>
  <c r="G9" i="13" s="1"/>
  <c r="C137" i="13"/>
  <c r="C136" i="13" s="1"/>
  <c r="G101" i="13"/>
  <c r="H64" i="13" s="1"/>
  <c r="G100" i="13"/>
  <c r="H63" i="13" s="1"/>
  <c r="G97" i="13"/>
  <c r="H60" i="13" s="1"/>
  <c r="G95" i="13"/>
  <c r="H58" i="13" s="1"/>
  <c r="J126" i="5"/>
  <c r="K184" i="5"/>
  <c r="J184" i="5"/>
  <c r="K26" i="5"/>
  <c r="J26" i="5"/>
  <c r="J74" i="5"/>
  <c r="K338" i="1"/>
  <c r="S15" i="3" s="1"/>
  <c r="J125" i="5"/>
  <c r="J19" i="6"/>
  <c r="J130" i="5"/>
  <c r="C61" i="6"/>
  <c r="J21" i="5"/>
  <c r="K21" i="5"/>
  <c r="J129" i="5"/>
  <c r="K129" i="5"/>
  <c r="J61" i="6"/>
  <c r="C20" i="6"/>
  <c r="J75" i="5"/>
  <c r="K127" i="5"/>
  <c r="J81" i="5"/>
  <c r="J127" i="5"/>
  <c r="K130" i="5"/>
  <c r="K447" i="9"/>
  <c r="C453" i="9" s="1"/>
  <c r="G458" i="9" s="1"/>
  <c r="J342" i="9"/>
  <c r="J30" i="9"/>
  <c r="J51" i="3"/>
  <c r="J54" i="3"/>
  <c r="L56" i="3"/>
  <c r="L56" i="6"/>
  <c r="S10" i="3"/>
  <c r="J31" i="9"/>
  <c r="C36" i="9" s="1"/>
  <c r="F49" i="9" s="1"/>
  <c r="G12" i="9" s="1"/>
  <c r="J101" i="3"/>
  <c r="Q11" i="3"/>
  <c r="J10" i="3"/>
  <c r="C98" i="3"/>
  <c r="K335" i="1"/>
  <c r="D18" i="3"/>
  <c r="D18" i="6"/>
  <c r="K127" i="1"/>
  <c r="L100" i="3"/>
  <c r="S11" i="3"/>
  <c r="R13" i="3"/>
  <c r="C9" i="3"/>
  <c r="R18" i="3"/>
  <c r="E18" i="3"/>
  <c r="E18" i="6"/>
  <c r="R14" i="3"/>
  <c r="C11" i="3"/>
  <c r="J17" i="3"/>
  <c r="C102" i="3"/>
  <c r="AA143" i="16" s="1"/>
  <c r="J94" i="3"/>
  <c r="C19" i="6"/>
  <c r="K180" i="1"/>
  <c r="Q14" i="3"/>
  <c r="C54" i="3"/>
  <c r="C62" i="6"/>
  <c r="L12" i="3"/>
  <c r="L12" i="6"/>
  <c r="K446" i="9"/>
  <c r="J335" i="1"/>
  <c r="C51" i="3"/>
  <c r="J56" i="3"/>
  <c r="S18" i="3"/>
  <c r="J57" i="3"/>
  <c r="C56" i="3"/>
  <c r="C58" i="3"/>
  <c r="J104" i="10"/>
  <c r="C12" i="3"/>
  <c r="L54" i="3"/>
  <c r="L54" i="6"/>
  <c r="L53" i="3"/>
  <c r="L53" i="6"/>
  <c r="C100" i="3"/>
  <c r="J96" i="3"/>
  <c r="J97" i="3"/>
  <c r="Q15" i="3"/>
  <c r="J62" i="6"/>
  <c r="K291" i="9"/>
  <c r="C297" i="9" s="1"/>
  <c r="S13" i="3"/>
  <c r="J9" i="3"/>
  <c r="S14" i="3"/>
  <c r="E59" i="3"/>
  <c r="E59" i="6"/>
  <c r="J12" i="3"/>
  <c r="J53" i="3"/>
  <c r="C93" i="3"/>
  <c r="C95" i="3"/>
  <c r="L16" i="3"/>
  <c r="L16" i="6"/>
  <c r="C13" i="3"/>
  <c r="J59" i="3"/>
  <c r="J498" i="9"/>
  <c r="C449" i="9"/>
  <c r="C448" i="9" s="1"/>
  <c r="K499" i="9"/>
  <c r="C505" i="9" s="1"/>
  <c r="X22" i="10" s="1"/>
  <c r="K498" i="9"/>
  <c r="E498" i="9"/>
  <c r="C501" i="9" s="1"/>
  <c r="C500" i="9" s="1"/>
  <c r="E499" i="9"/>
  <c r="J499" i="9"/>
  <c r="C504" i="9" s="1"/>
  <c r="X21" i="10" s="1"/>
  <c r="J446" i="9"/>
  <c r="J447" i="9"/>
  <c r="C452" i="9" s="1"/>
  <c r="Q105" i="10" s="1"/>
  <c r="K290" i="9"/>
  <c r="J343" i="9"/>
  <c r="C348" i="9" s="1"/>
  <c r="E134" i="9"/>
  <c r="C137" i="9" s="1"/>
  <c r="C136" i="9" s="1"/>
  <c r="K82" i="9"/>
  <c r="K186" i="9"/>
  <c r="K343" i="9"/>
  <c r="C349" i="9" s="1"/>
  <c r="K394" i="9"/>
  <c r="K395" i="9"/>
  <c r="C401" i="9" s="1"/>
  <c r="Q64" i="10" s="1"/>
  <c r="J394" i="9"/>
  <c r="J395" i="9"/>
  <c r="C400" i="9" s="1"/>
  <c r="Q63" i="10" s="1"/>
  <c r="C397" i="9"/>
  <c r="C396" i="9" s="1"/>
  <c r="K342" i="9"/>
  <c r="J291" i="9"/>
  <c r="C296" i="9" s="1"/>
  <c r="J239" i="9"/>
  <c r="C244" i="9" s="1"/>
  <c r="K239" i="9"/>
  <c r="C245" i="9" s="1"/>
  <c r="J238" i="9"/>
  <c r="C241" i="9"/>
  <c r="C240" i="9" s="1"/>
  <c r="K187" i="9"/>
  <c r="C193" i="9" s="1"/>
  <c r="E31" i="9"/>
  <c r="C33" i="9"/>
  <c r="C32" i="9" s="1"/>
  <c r="H49" i="9" s="1"/>
  <c r="I12" i="9" s="1"/>
  <c r="K83" i="9"/>
  <c r="C89" i="9" s="1"/>
  <c r="J22" i="10" s="1"/>
  <c r="J82" i="9"/>
  <c r="J83" i="9"/>
  <c r="C88" i="9" s="1"/>
  <c r="J21" i="10" s="1"/>
  <c r="K134" i="9"/>
  <c r="K135" i="9"/>
  <c r="C141" i="9" s="1"/>
  <c r="C64" i="10" s="1"/>
  <c r="J186" i="9"/>
  <c r="J187" i="9"/>
  <c r="C192" i="9" s="1"/>
  <c r="J63" i="10" s="1"/>
  <c r="F43" i="9"/>
  <c r="G6" i="9" s="1"/>
  <c r="C345" i="9"/>
  <c r="C344" i="9" s="1"/>
  <c r="E186" i="9"/>
  <c r="C189" i="9" s="1"/>
  <c r="C188" i="9" s="1"/>
  <c r="E187" i="9"/>
  <c r="J290" i="9"/>
  <c r="C85" i="9"/>
  <c r="C84" i="9" s="1"/>
  <c r="K31" i="9"/>
  <c r="C37" i="9" s="1"/>
  <c r="C22" i="10" s="1"/>
  <c r="K30" i="9"/>
  <c r="K238" i="9"/>
  <c r="E239" i="9"/>
  <c r="J134" i="9"/>
  <c r="J135" i="9"/>
  <c r="C140" i="9" s="1"/>
  <c r="C63" i="10" s="1"/>
  <c r="E291" i="9"/>
  <c r="E290" i="9"/>
  <c r="C293" i="9" s="1"/>
  <c r="C292" i="9" s="1"/>
  <c r="J231" i="5"/>
  <c r="K177" i="5"/>
  <c r="K28" i="5"/>
  <c r="J182" i="5"/>
  <c r="J177" i="5"/>
  <c r="K26" i="1"/>
  <c r="J334" i="1"/>
  <c r="J133" i="5"/>
  <c r="J178" i="5"/>
  <c r="K131" i="5"/>
  <c r="K128" i="1"/>
  <c r="K182" i="5"/>
  <c r="K233" i="5"/>
  <c r="J131" i="5"/>
  <c r="K183" i="1"/>
  <c r="K133" i="1"/>
  <c r="K289" i="1"/>
  <c r="J28" i="5"/>
  <c r="D343" i="1"/>
  <c r="K126" i="1"/>
  <c r="K231" i="5"/>
  <c r="K130" i="1"/>
  <c r="I31" i="5"/>
  <c r="K27" i="1"/>
  <c r="J29" i="5"/>
  <c r="K29" i="5"/>
  <c r="K76" i="1"/>
  <c r="K236" i="1"/>
  <c r="K73" i="5"/>
  <c r="J73" i="5"/>
  <c r="J181" i="5"/>
  <c r="J78" i="5"/>
  <c r="I30" i="1"/>
  <c r="J235" i="5"/>
  <c r="K25" i="1"/>
  <c r="E332" i="1"/>
  <c r="E343" i="1" s="1"/>
  <c r="J232" i="5"/>
  <c r="D238" i="1"/>
  <c r="K185" i="5"/>
  <c r="K128" i="5"/>
  <c r="J80" i="5"/>
  <c r="K181" i="5"/>
  <c r="J185" i="5"/>
  <c r="J75" i="1"/>
  <c r="K81" i="1"/>
  <c r="K288" i="1"/>
  <c r="K339" i="1"/>
  <c r="K81" i="5"/>
  <c r="K22" i="5"/>
  <c r="J289" i="1"/>
  <c r="J102" i="3"/>
  <c r="AA177" i="16" s="1"/>
  <c r="J128" i="1"/>
  <c r="C55" i="3"/>
  <c r="J26" i="1"/>
  <c r="C15" i="3"/>
  <c r="J76" i="1"/>
  <c r="J13" i="3"/>
  <c r="J229" i="1"/>
  <c r="C94" i="3"/>
  <c r="K235" i="5"/>
  <c r="J81" i="1"/>
  <c r="J18" i="3"/>
  <c r="AA41" i="16" s="1"/>
  <c r="J133" i="1"/>
  <c r="C60" i="3"/>
  <c r="AA75" i="16" s="1"/>
  <c r="K182" i="1"/>
  <c r="K283" i="1"/>
  <c r="J95" i="3"/>
  <c r="J185" i="1"/>
  <c r="J60" i="3"/>
  <c r="AA109" i="16" s="1"/>
  <c r="J231" i="1"/>
  <c r="C96" i="3"/>
  <c r="K185" i="1"/>
  <c r="K231" i="1"/>
  <c r="K282" i="1"/>
  <c r="K125" i="5"/>
  <c r="E228" i="1"/>
  <c r="E239" i="1" s="1"/>
  <c r="F119" i="5"/>
  <c r="J21" i="1"/>
  <c r="C10" i="3"/>
  <c r="D239" i="1"/>
  <c r="J234" i="1"/>
  <c r="C99" i="3"/>
  <c r="K76" i="5"/>
  <c r="J76" i="5"/>
  <c r="K78" i="5"/>
  <c r="K125" i="1"/>
  <c r="J179" i="1"/>
  <c r="J79" i="1"/>
  <c r="J16" i="3"/>
  <c r="J78" i="1"/>
  <c r="J14" i="3"/>
  <c r="J130" i="1"/>
  <c r="C57" i="3"/>
  <c r="J180" i="1"/>
  <c r="K233" i="1"/>
  <c r="J287" i="1"/>
  <c r="J100" i="3"/>
  <c r="J288" i="1"/>
  <c r="J339" i="1"/>
  <c r="Q16" i="3"/>
  <c r="J236" i="1"/>
  <c r="C101" i="3"/>
  <c r="J183" i="1"/>
  <c r="J58" i="3"/>
  <c r="J93" i="3"/>
  <c r="J25" i="1"/>
  <c r="C14" i="3"/>
  <c r="J126" i="1"/>
  <c r="C53" i="3"/>
  <c r="D238" i="5"/>
  <c r="R10" i="3"/>
  <c r="J233" i="1"/>
  <c r="C97" i="3"/>
  <c r="K229" i="1"/>
  <c r="F15" i="5"/>
  <c r="J182" i="1"/>
  <c r="J285" i="1"/>
  <c r="J98" i="3"/>
  <c r="J128" i="5"/>
  <c r="J181" i="1"/>
  <c r="I31" i="1"/>
  <c r="K80" i="5"/>
  <c r="J132" i="1"/>
  <c r="C59" i="3"/>
  <c r="J177" i="1"/>
  <c r="J52" i="3"/>
  <c r="K234" i="1"/>
  <c r="K285" i="1"/>
  <c r="K24" i="5"/>
  <c r="K229" i="5"/>
  <c r="J178" i="1"/>
  <c r="C52" i="3"/>
  <c r="J125" i="1"/>
  <c r="K180" i="5"/>
  <c r="D135" i="1"/>
  <c r="K73" i="1"/>
  <c r="K177" i="1"/>
  <c r="K230" i="1"/>
  <c r="J230" i="1"/>
  <c r="J27" i="1"/>
  <c r="C16" i="3"/>
  <c r="K284" i="1"/>
  <c r="K25" i="5"/>
  <c r="E22" i="5"/>
  <c r="E31" i="5" s="1"/>
  <c r="D31" i="5"/>
  <c r="K132" i="5"/>
  <c r="E229" i="5"/>
  <c r="D239" i="5"/>
  <c r="I186" i="5"/>
  <c r="J23" i="5"/>
  <c r="K183" i="5"/>
  <c r="I238" i="5"/>
  <c r="J24" i="5"/>
  <c r="J25" i="5"/>
  <c r="J132" i="5"/>
  <c r="J180" i="5"/>
  <c r="J79" i="5"/>
  <c r="K237" i="5"/>
  <c r="K232" i="5"/>
  <c r="J77" i="5"/>
  <c r="F67" i="5"/>
  <c r="K23" i="5"/>
  <c r="K77" i="5"/>
  <c r="E73" i="5"/>
  <c r="D82" i="5"/>
  <c r="D83" i="5"/>
  <c r="J27" i="5"/>
  <c r="K79" i="5"/>
  <c r="D30" i="5"/>
  <c r="J22" i="5"/>
  <c r="I30" i="5"/>
  <c r="I187" i="5"/>
  <c r="F171" i="5"/>
  <c r="K133" i="5"/>
  <c r="K27" i="5"/>
  <c r="K74" i="5"/>
  <c r="J183" i="5"/>
  <c r="D135" i="5"/>
  <c r="D134" i="5"/>
  <c r="E124" i="5"/>
  <c r="J237" i="5"/>
  <c r="F223" i="5"/>
  <c r="D186" i="5"/>
  <c r="E178" i="5"/>
  <c r="D187" i="5"/>
  <c r="I82" i="5"/>
  <c r="I83" i="5"/>
  <c r="I239" i="5"/>
  <c r="I134" i="5"/>
  <c r="I135" i="5"/>
  <c r="J338" i="1"/>
  <c r="F327" i="1"/>
  <c r="I342" i="1"/>
  <c r="K340" i="1"/>
  <c r="I343" i="1"/>
  <c r="J340" i="1"/>
  <c r="D342" i="1"/>
  <c r="J286" i="1"/>
  <c r="K286" i="1"/>
  <c r="F275" i="1"/>
  <c r="D290" i="1"/>
  <c r="D291" i="1"/>
  <c r="K281" i="1"/>
  <c r="I290" i="1"/>
  <c r="E291" i="1"/>
  <c r="E290" i="1"/>
  <c r="I291" i="1"/>
  <c r="J282" i="1"/>
  <c r="J283" i="1"/>
  <c r="J237" i="1"/>
  <c r="K237" i="1"/>
  <c r="J235" i="1"/>
  <c r="K235" i="1"/>
  <c r="K232" i="1"/>
  <c r="I239" i="1"/>
  <c r="F223" i="1"/>
  <c r="J232" i="1"/>
  <c r="I238" i="1"/>
  <c r="F171" i="1"/>
  <c r="E187" i="1"/>
  <c r="E186" i="1"/>
  <c r="D186" i="1"/>
  <c r="J184" i="1"/>
  <c r="I186" i="1"/>
  <c r="K184" i="1"/>
  <c r="I187" i="1"/>
  <c r="D187" i="1"/>
  <c r="K131" i="1"/>
  <c r="J131" i="1"/>
  <c r="F119" i="1"/>
  <c r="K129" i="1"/>
  <c r="E135" i="1"/>
  <c r="E134" i="1"/>
  <c r="J127" i="1"/>
  <c r="I134" i="1"/>
  <c r="J129" i="1"/>
  <c r="I135" i="1"/>
  <c r="D134" i="1"/>
  <c r="K78" i="1"/>
  <c r="F67" i="1"/>
  <c r="D83" i="1"/>
  <c r="D82" i="1"/>
  <c r="J73" i="1"/>
  <c r="I82" i="1"/>
  <c r="K74" i="1"/>
  <c r="E83" i="1"/>
  <c r="E82" i="1"/>
  <c r="K77" i="1"/>
  <c r="J74" i="1"/>
  <c r="J80" i="1"/>
  <c r="K80" i="1"/>
  <c r="J77" i="1"/>
  <c r="I83" i="1"/>
  <c r="J22" i="1"/>
  <c r="J23" i="1"/>
  <c r="J24" i="1"/>
  <c r="J28" i="1"/>
  <c r="K28" i="1"/>
  <c r="K23" i="1"/>
  <c r="K24" i="1"/>
  <c r="K22" i="1"/>
  <c r="F15" i="1"/>
  <c r="D31" i="1"/>
  <c r="D30" i="1"/>
  <c r="E20" i="1"/>
  <c r="F47" i="9" l="1"/>
  <c r="G10" i="9" s="1"/>
  <c r="E10" i="6"/>
  <c r="G464" i="9"/>
  <c r="H427" i="9" s="1"/>
  <c r="F45" i="9"/>
  <c r="G8" i="9" s="1"/>
  <c r="AA106" i="42"/>
  <c r="G102" i="13"/>
  <c r="H65" i="13" s="1"/>
  <c r="G103" i="13"/>
  <c r="H66" i="13" s="1"/>
  <c r="F101" i="13"/>
  <c r="G64" i="13" s="1"/>
  <c r="G94" i="13"/>
  <c r="H57" i="13" s="1"/>
  <c r="F94" i="13"/>
  <c r="G57" i="13" s="1"/>
  <c r="G96" i="13"/>
  <c r="H59" i="13" s="1"/>
  <c r="F95" i="13"/>
  <c r="G58" i="13" s="1"/>
  <c r="G98" i="13"/>
  <c r="H61" i="13" s="1"/>
  <c r="F103" i="13"/>
  <c r="G66" i="13" s="1"/>
  <c r="G99" i="13"/>
  <c r="H62" i="13" s="1"/>
  <c r="F48" i="13"/>
  <c r="G11" i="13" s="1"/>
  <c r="F363" i="9"/>
  <c r="G326" i="9" s="1"/>
  <c r="Q21" i="10"/>
  <c r="S26" i="10" s="1"/>
  <c r="G302" i="9"/>
  <c r="H265" i="9" s="1"/>
  <c r="J106" i="10"/>
  <c r="G467" i="9"/>
  <c r="H430" i="9" s="1"/>
  <c r="Q106" i="10"/>
  <c r="F47" i="13"/>
  <c r="G10" i="13" s="1"/>
  <c r="Z37" i="10"/>
  <c r="AA460" i="42" s="1"/>
  <c r="Z38" i="10"/>
  <c r="AA461" i="42" s="1"/>
  <c r="Z45" i="10"/>
  <c r="AA468" i="42" s="1"/>
  <c r="Z40" i="10"/>
  <c r="AA463" i="42" s="1"/>
  <c r="Z31" i="10"/>
  <c r="AA454" i="42" s="1"/>
  <c r="Z26" i="10"/>
  <c r="Z27" i="10"/>
  <c r="AA450" i="42" s="1"/>
  <c r="Z32" i="10"/>
  <c r="AA455" i="42" s="1"/>
  <c r="Z34" i="10"/>
  <c r="AA457" i="42" s="1"/>
  <c r="Z41" i="10"/>
  <c r="AA464" i="42" s="1"/>
  <c r="Z30" i="10"/>
  <c r="AA453" i="42" s="1"/>
  <c r="Z44" i="10"/>
  <c r="AA467" i="42" s="1"/>
  <c r="Z43" i="10"/>
  <c r="AA466" i="42" s="1"/>
  <c r="Z28" i="10"/>
  <c r="AA451" i="42" s="1"/>
  <c r="Z39" i="10"/>
  <c r="AA462" i="42" s="1"/>
  <c r="Z33" i="10"/>
  <c r="AA456" i="42" s="1"/>
  <c r="Z29" i="10"/>
  <c r="AA452" i="42" s="1"/>
  <c r="Z35" i="10"/>
  <c r="AA458" i="42" s="1"/>
  <c r="Z42" i="10"/>
  <c r="AA465" i="42" s="1"/>
  <c r="Z36" i="10"/>
  <c r="AA459" i="42" s="1"/>
  <c r="F44" i="13"/>
  <c r="G7" i="13" s="1"/>
  <c r="F50" i="13"/>
  <c r="G13" i="13" s="1"/>
  <c r="F307" i="9"/>
  <c r="G270" i="9" s="1"/>
  <c r="J105" i="10"/>
  <c r="F51" i="13"/>
  <c r="G14" i="13" s="1"/>
  <c r="F49" i="13"/>
  <c r="G12" i="13" s="1"/>
  <c r="S127" i="10"/>
  <c r="AA417" i="42" s="1"/>
  <c r="S110" i="10"/>
  <c r="S118" i="10"/>
  <c r="AA408" i="42" s="1"/>
  <c r="S114" i="10"/>
  <c r="AA404" i="42" s="1"/>
  <c r="S116" i="10"/>
  <c r="AA406" i="42" s="1"/>
  <c r="S121" i="10"/>
  <c r="AA411" i="42" s="1"/>
  <c r="S123" i="10"/>
  <c r="AA413" i="42" s="1"/>
  <c r="S111" i="10"/>
  <c r="AA401" i="42" s="1"/>
  <c r="S122" i="10"/>
  <c r="AA412" i="42" s="1"/>
  <c r="S124" i="10"/>
  <c r="AA414" i="42" s="1"/>
  <c r="S129" i="10"/>
  <c r="AA419" i="42" s="1"/>
  <c r="S112" i="10"/>
  <c r="AA402" i="42" s="1"/>
  <c r="S115" i="10"/>
  <c r="AA405" i="42" s="1"/>
  <c r="S128" i="10"/>
  <c r="AA418" i="42" s="1"/>
  <c r="S125" i="10"/>
  <c r="AA415" i="42" s="1"/>
  <c r="S126" i="10"/>
  <c r="AA416" i="42" s="1"/>
  <c r="S117" i="10"/>
  <c r="AA407" i="42" s="1"/>
  <c r="S113" i="10"/>
  <c r="AA403" i="42" s="1"/>
  <c r="S119" i="10"/>
  <c r="AA409" i="42" s="1"/>
  <c r="S120" i="10"/>
  <c r="AA410" i="42" s="1"/>
  <c r="F46" i="9"/>
  <c r="G9" i="9" s="1"/>
  <c r="F100" i="13"/>
  <c r="G63" i="13" s="1"/>
  <c r="J21" i="14"/>
  <c r="E80" i="14"/>
  <c r="AA118" i="30" s="1"/>
  <c r="E73" i="14"/>
  <c r="AA111" i="30" s="1"/>
  <c r="E74" i="14"/>
  <c r="AA112" i="30" s="1"/>
  <c r="E68" i="14"/>
  <c r="E81" i="14"/>
  <c r="AA119" i="30" s="1"/>
  <c r="E87" i="14"/>
  <c r="AA125" i="30" s="1"/>
  <c r="E82" i="14"/>
  <c r="AA120" i="30" s="1"/>
  <c r="E77" i="14"/>
  <c r="AA115" i="30" s="1"/>
  <c r="E86" i="14"/>
  <c r="AA124" i="30" s="1"/>
  <c r="E79" i="14"/>
  <c r="AA117" i="30" s="1"/>
  <c r="E70" i="14"/>
  <c r="AA108" i="30" s="1"/>
  <c r="E75" i="14"/>
  <c r="AA113" i="30" s="1"/>
  <c r="E72" i="14"/>
  <c r="AA110" i="30" s="1"/>
  <c r="E78" i="14"/>
  <c r="AA116" i="30" s="1"/>
  <c r="E71" i="14"/>
  <c r="AA109" i="30" s="1"/>
  <c r="E84" i="14"/>
  <c r="AA122" i="30" s="1"/>
  <c r="E76" i="14"/>
  <c r="AA114" i="30" s="1"/>
  <c r="E85" i="14"/>
  <c r="AA123" i="30" s="1"/>
  <c r="E69" i="14"/>
  <c r="AA107" i="30" s="1"/>
  <c r="E83" i="14"/>
  <c r="AA121" i="30" s="1"/>
  <c r="L80" i="14"/>
  <c r="AA167" i="30" s="1"/>
  <c r="L85" i="14"/>
  <c r="AA172" i="30" s="1"/>
  <c r="L68" i="14"/>
  <c r="L72" i="14"/>
  <c r="AA159" i="30" s="1"/>
  <c r="L70" i="14"/>
  <c r="AA157" i="30" s="1"/>
  <c r="L73" i="14"/>
  <c r="AA160" i="30" s="1"/>
  <c r="L83" i="14"/>
  <c r="AA170" i="30" s="1"/>
  <c r="L77" i="14"/>
  <c r="AA164" i="30" s="1"/>
  <c r="L76" i="14"/>
  <c r="AA163" i="30" s="1"/>
  <c r="L84" i="14"/>
  <c r="AA171" i="30" s="1"/>
  <c r="L69" i="14"/>
  <c r="AA156" i="30" s="1"/>
  <c r="L78" i="14"/>
  <c r="AA165" i="30" s="1"/>
  <c r="L74" i="14"/>
  <c r="AA161" i="30" s="1"/>
  <c r="L87" i="14"/>
  <c r="AA174" i="30" s="1"/>
  <c r="L71" i="14"/>
  <c r="AA158" i="30" s="1"/>
  <c r="L81" i="14"/>
  <c r="AA168" i="30" s="1"/>
  <c r="L82" i="14"/>
  <c r="AA169" i="30" s="1"/>
  <c r="L86" i="14"/>
  <c r="AA173" i="30" s="1"/>
  <c r="L75" i="14"/>
  <c r="AA162" i="30" s="1"/>
  <c r="L79" i="14"/>
  <c r="AA166" i="30" s="1"/>
  <c r="G363" i="9"/>
  <c r="H326" i="9" s="1"/>
  <c r="Q22" i="10"/>
  <c r="L19" i="14"/>
  <c r="L20" i="14"/>
  <c r="F45" i="13"/>
  <c r="G8" i="13" s="1"/>
  <c r="C21" i="14"/>
  <c r="F99" i="13"/>
  <c r="G62" i="13" s="1"/>
  <c r="H101" i="13"/>
  <c r="I64" i="13" s="1"/>
  <c r="F97" i="13"/>
  <c r="G60" i="13" s="1"/>
  <c r="F102" i="13"/>
  <c r="G65" i="13" s="1"/>
  <c r="H102" i="13"/>
  <c r="I65" i="13" s="1"/>
  <c r="H94" i="13"/>
  <c r="I57" i="13" s="1"/>
  <c r="H96" i="13"/>
  <c r="I59" i="13" s="1"/>
  <c r="H100" i="13"/>
  <c r="I63" i="13" s="1"/>
  <c r="H103" i="13"/>
  <c r="I66" i="13" s="1"/>
  <c r="H97" i="13"/>
  <c r="I60" i="13" s="1"/>
  <c r="H99" i="13"/>
  <c r="I62" i="13" s="1"/>
  <c r="H98" i="13"/>
  <c r="I61" i="13" s="1"/>
  <c r="K42" i="13"/>
  <c r="L5" i="13" s="1"/>
  <c r="H198" i="13"/>
  <c r="H207" i="13"/>
  <c r="I170" i="13" s="1"/>
  <c r="H201" i="13"/>
  <c r="I164" i="13" s="1"/>
  <c r="H202" i="13"/>
  <c r="I165" i="13" s="1"/>
  <c r="H199" i="13"/>
  <c r="I162" i="13" s="1"/>
  <c r="H206" i="13"/>
  <c r="I169" i="13" s="1"/>
  <c r="H205" i="13"/>
  <c r="I168" i="13" s="1"/>
  <c r="H204" i="13"/>
  <c r="I167" i="13" s="1"/>
  <c r="H200" i="13"/>
  <c r="I163" i="13" s="1"/>
  <c r="H203" i="13"/>
  <c r="I166" i="13" s="1"/>
  <c r="H153" i="13"/>
  <c r="I116" i="13" s="1"/>
  <c r="H148" i="13"/>
  <c r="I111" i="13" s="1"/>
  <c r="H151" i="13"/>
  <c r="I114" i="13" s="1"/>
  <c r="H152" i="13"/>
  <c r="I115" i="13" s="1"/>
  <c r="H150" i="13"/>
  <c r="I113" i="13" s="1"/>
  <c r="H149" i="13"/>
  <c r="I112" i="13" s="1"/>
  <c r="H146" i="13"/>
  <c r="H147" i="13"/>
  <c r="I110" i="13" s="1"/>
  <c r="H154" i="13"/>
  <c r="I117" i="13" s="1"/>
  <c r="H155" i="13"/>
  <c r="I118" i="13" s="1"/>
  <c r="H50" i="13"/>
  <c r="I13" i="13" s="1"/>
  <c r="H45" i="13"/>
  <c r="I8" i="13" s="1"/>
  <c r="H48" i="13"/>
  <c r="I11" i="13" s="1"/>
  <c r="H49" i="13"/>
  <c r="I12" i="13" s="1"/>
  <c r="H43" i="13"/>
  <c r="I6" i="13" s="1"/>
  <c r="H47" i="13"/>
  <c r="I10" i="13" s="1"/>
  <c r="H46" i="13"/>
  <c r="I9" i="13" s="1"/>
  <c r="H44" i="13"/>
  <c r="I7" i="13" s="1"/>
  <c r="H51" i="13"/>
  <c r="I14" i="13" s="1"/>
  <c r="H42" i="13"/>
  <c r="G199" i="13"/>
  <c r="H162" i="13" s="1"/>
  <c r="G203" i="13"/>
  <c r="H166" i="13" s="1"/>
  <c r="G207" i="13"/>
  <c r="H170" i="13" s="1"/>
  <c r="G198" i="13"/>
  <c r="G201" i="13"/>
  <c r="H164" i="13" s="1"/>
  <c r="G202" i="13"/>
  <c r="H165" i="13" s="1"/>
  <c r="G206" i="13"/>
  <c r="H169" i="13" s="1"/>
  <c r="G204" i="13"/>
  <c r="H167" i="13" s="1"/>
  <c r="G205" i="13"/>
  <c r="H168" i="13" s="1"/>
  <c r="G200" i="13"/>
  <c r="H163" i="13" s="1"/>
  <c r="F204" i="13"/>
  <c r="G167" i="13" s="1"/>
  <c r="F198" i="13"/>
  <c r="F201" i="13"/>
  <c r="G164" i="13" s="1"/>
  <c r="F202" i="13"/>
  <c r="G165" i="13" s="1"/>
  <c r="F200" i="13"/>
  <c r="G163" i="13" s="1"/>
  <c r="F206" i="13"/>
  <c r="G169" i="13" s="1"/>
  <c r="F203" i="13"/>
  <c r="G166" i="13" s="1"/>
  <c r="F199" i="13"/>
  <c r="G162" i="13" s="1"/>
  <c r="F207" i="13"/>
  <c r="G170" i="13" s="1"/>
  <c r="F205" i="13"/>
  <c r="G168" i="13" s="1"/>
  <c r="G146" i="13"/>
  <c r="G151" i="13"/>
  <c r="H114" i="13" s="1"/>
  <c r="G155" i="13"/>
  <c r="H118" i="13" s="1"/>
  <c r="G154" i="13"/>
  <c r="H117" i="13" s="1"/>
  <c r="G149" i="13"/>
  <c r="H112" i="13" s="1"/>
  <c r="G152" i="13"/>
  <c r="H115" i="13" s="1"/>
  <c r="G153" i="13"/>
  <c r="H116" i="13" s="1"/>
  <c r="G148" i="13"/>
  <c r="H111" i="13" s="1"/>
  <c r="G147" i="13"/>
  <c r="H110" i="13" s="1"/>
  <c r="G150" i="13"/>
  <c r="H113" i="13" s="1"/>
  <c r="F150" i="13"/>
  <c r="G113" i="13" s="1"/>
  <c r="F152" i="13"/>
  <c r="G115" i="13" s="1"/>
  <c r="F151" i="13"/>
  <c r="G114" i="13" s="1"/>
  <c r="F149" i="13"/>
  <c r="G112" i="13" s="1"/>
  <c r="F148" i="13"/>
  <c r="G111" i="13" s="1"/>
  <c r="F154" i="13"/>
  <c r="G117" i="13" s="1"/>
  <c r="F146" i="13"/>
  <c r="F153" i="13"/>
  <c r="G116" i="13" s="1"/>
  <c r="F147" i="13"/>
  <c r="G110" i="13" s="1"/>
  <c r="F155" i="13"/>
  <c r="G118" i="13" s="1"/>
  <c r="Q20" i="10"/>
  <c r="F42" i="9"/>
  <c r="G5" i="9" s="1"/>
  <c r="C21" i="10"/>
  <c r="G253" i="9"/>
  <c r="H216" i="9" s="1"/>
  <c r="C106" i="10"/>
  <c r="F251" i="9"/>
  <c r="G214" i="9" s="1"/>
  <c r="C105" i="10"/>
  <c r="L81" i="10"/>
  <c r="AA168" i="42" s="1"/>
  <c r="L86" i="10"/>
  <c r="AA173" i="42" s="1"/>
  <c r="L85" i="10"/>
  <c r="AA172" i="42" s="1"/>
  <c r="L80" i="10"/>
  <c r="AA167" i="42" s="1"/>
  <c r="L84" i="10"/>
  <c r="AA171" i="42" s="1"/>
  <c r="L82" i="10"/>
  <c r="AA169" i="42" s="1"/>
  <c r="L83" i="10"/>
  <c r="AA170" i="42" s="1"/>
  <c r="L87" i="10"/>
  <c r="AA174" i="42" s="1"/>
  <c r="L73" i="10"/>
  <c r="AA160" i="42" s="1"/>
  <c r="L74" i="10"/>
  <c r="AA161" i="42" s="1"/>
  <c r="L72" i="10"/>
  <c r="AA159" i="42" s="1"/>
  <c r="L79" i="10"/>
  <c r="AA166" i="42" s="1"/>
  <c r="L69" i="10"/>
  <c r="AA156" i="42" s="1"/>
  <c r="L78" i="10"/>
  <c r="AA165" i="42" s="1"/>
  <c r="L77" i="10"/>
  <c r="AA164" i="42" s="1"/>
  <c r="L75" i="10"/>
  <c r="AA162" i="42" s="1"/>
  <c r="L70" i="10"/>
  <c r="AA157" i="42" s="1"/>
  <c r="L71" i="10"/>
  <c r="AA158" i="42" s="1"/>
  <c r="L68" i="10"/>
  <c r="L76" i="10"/>
  <c r="AA163" i="42" s="1"/>
  <c r="L35" i="10"/>
  <c r="AA66" i="42" s="1"/>
  <c r="L27" i="10"/>
  <c r="AA58" i="42" s="1"/>
  <c r="L33" i="10"/>
  <c r="AA64" i="42" s="1"/>
  <c r="L38" i="10"/>
  <c r="AA69" i="42" s="1"/>
  <c r="L44" i="10"/>
  <c r="AA75" i="42" s="1"/>
  <c r="L31" i="10"/>
  <c r="AA62" i="42" s="1"/>
  <c r="L34" i="10"/>
  <c r="AA65" i="42" s="1"/>
  <c r="L39" i="10"/>
  <c r="AA70" i="42" s="1"/>
  <c r="L36" i="10"/>
  <c r="AA67" i="42" s="1"/>
  <c r="L40" i="10"/>
  <c r="AA71" i="42" s="1"/>
  <c r="L28" i="10"/>
  <c r="AA59" i="42" s="1"/>
  <c r="L37" i="10"/>
  <c r="AA68" i="42" s="1"/>
  <c r="L41" i="10"/>
  <c r="AA72" i="42" s="1"/>
  <c r="L32" i="10"/>
  <c r="AA63" i="42" s="1"/>
  <c r="L29" i="10"/>
  <c r="AA60" i="42" s="1"/>
  <c r="L26" i="10"/>
  <c r="L45" i="10"/>
  <c r="AA76" i="42" s="1"/>
  <c r="L42" i="10"/>
  <c r="AA73" i="42" s="1"/>
  <c r="L43" i="10"/>
  <c r="AA74" i="42" s="1"/>
  <c r="L30" i="10"/>
  <c r="AA61" i="42" s="1"/>
  <c r="G463" i="9"/>
  <c r="H426" i="9" s="1"/>
  <c r="G460" i="9"/>
  <c r="H423" i="9" s="1"/>
  <c r="G198" i="9"/>
  <c r="H161" i="9" s="1"/>
  <c r="J64" i="10"/>
  <c r="G462" i="9"/>
  <c r="H425" i="9" s="1"/>
  <c r="G466" i="9"/>
  <c r="H429" i="9" s="1"/>
  <c r="G465" i="9"/>
  <c r="H428" i="9" s="1"/>
  <c r="G461" i="9"/>
  <c r="H424" i="9" s="1"/>
  <c r="Q19" i="10"/>
  <c r="G459" i="9"/>
  <c r="H422" i="9" s="1"/>
  <c r="C104" i="10"/>
  <c r="G306" i="9"/>
  <c r="H269" i="9" s="1"/>
  <c r="G309" i="9"/>
  <c r="H272" i="9" s="1"/>
  <c r="Q20" i="3"/>
  <c r="F44" i="9"/>
  <c r="G7" i="9" s="1"/>
  <c r="G304" i="9"/>
  <c r="H267" i="9" s="1"/>
  <c r="F50" i="9"/>
  <c r="G13" i="9" s="1"/>
  <c r="G303" i="9"/>
  <c r="H266" i="9" s="1"/>
  <c r="C61" i="10"/>
  <c r="F48" i="9"/>
  <c r="G11" i="9" s="1"/>
  <c r="G307" i="9"/>
  <c r="H270" i="9" s="1"/>
  <c r="G308" i="9"/>
  <c r="H271" i="9" s="1"/>
  <c r="G305" i="9"/>
  <c r="H268" i="9" s="1"/>
  <c r="G311" i="9"/>
  <c r="H274" i="9" s="1"/>
  <c r="F51" i="9"/>
  <c r="G14" i="9" s="1"/>
  <c r="J135" i="5"/>
  <c r="C140" i="5" s="1"/>
  <c r="G310" i="9"/>
  <c r="H273" i="9" s="1"/>
  <c r="L15" i="3"/>
  <c r="L15" i="6"/>
  <c r="L99" i="3"/>
  <c r="F412" i="9"/>
  <c r="G375" i="9" s="1"/>
  <c r="F413" i="9"/>
  <c r="G376" i="9" s="1"/>
  <c r="F406" i="9"/>
  <c r="F415" i="9"/>
  <c r="G378" i="9" s="1"/>
  <c r="F410" i="9"/>
  <c r="G373" i="9" s="1"/>
  <c r="F414" i="9"/>
  <c r="G377" i="9" s="1"/>
  <c r="F408" i="9"/>
  <c r="G371" i="9" s="1"/>
  <c r="F409" i="9"/>
  <c r="G372" i="9" s="1"/>
  <c r="F407" i="9"/>
  <c r="G370" i="9" s="1"/>
  <c r="F411" i="9"/>
  <c r="G374" i="9" s="1"/>
  <c r="D97" i="3"/>
  <c r="D97" i="6"/>
  <c r="G414" i="9"/>
  <c r="H377" i="9" s="1"/>
  <c r="G412" i="9"/>
  <c r="H375" i="9" s="1"/>
  <c r="G413" i="9"/>
  <c r="H376" i="9" s="1"/>
  <c r="G415" i="9"/>
  <c r="H378" i="9" s="1"/>
  <c r="G410" i="9"/>
  <c r="H373" i="9" s="1"/>
  <c r="G406" i="9"/>
  <c r="G408" i="9"/>
  <c r="H371" i="9" s="1"/>
  <c r="G409" i="9"/>
  <c r="H372" i="9" s="1"/>
  <c r="G407" i="9"/>
  <c r="H370" i="9" s="1"/>
  <c r="G411" i="9"/>
  <c r="E54" i="3"/>
  <c r="E54" i="6"/>
  <c r="E97" i="3"/>
  <c r="E97" i="6"/>
  <c r="E98" i="3"/>
  <c r="E98" i="6"/>
  <c r="H516" i="9"/>
  <c r="I479" i="9" s="1"/>
  <c r="H517" i="9"/>
  <c r="I480" i="9" s="1"/>
  <c r="H518" i="9"/>
  <c r="I481" i="9" s="1"/>
  <c r="H519" i="9"/>
  <c r="I482" i="9" s="1"/>
  <c r="H510" i="9"/>
  <c r="H511" i="9"/>
  <c r="I474" i="9" s="1"/>
  <c r="H512" i="9"/>
  <c r="I475" i="9" s="1"/>
  <c r="H513" i="9"/>
  <c r="I476" i="9" s="1"/>
  <c r="H515" i="9"/>
  <c r="I478" i="9" s="1"/>
  <c r="H514" i="9"/>
  <c r="I477" i="9" s="1"/>
  <c r="S12" i="3"/>
  <c r="D57" i="3"/>
  <c r="D57" i="6"/>
  <c r="D99" i="3"/>
  <c r="D99" i="6"/>
  <c r="E95" i="3"/>
  <c r="E95" i="6"/>
  <c r="G207" i="9"/>
  <c r="H170" i="9" s="1"/>
  <c r="K100" i="3"/>
  <c r="D54" i="3"/>
  <c r="D54" i="6"/>
  <c r="K13" i="3"/>
  <c r="K13" i="6"/>
  <c r="E100" i="6"/>
  <c r="D52" i="3"/>
  <c r="D52" i="6"/>
  <c r="L17" i="3"/>
  <c r="L17" i="6"/>
  <c r="K53" i="3"/>
  <c r="K53" i="6"/>
  <c r="E55" i="3"/>
  <c r="E55" i="6"/>
  <c r="L14" i="3"/>
  <c r="L14" i="6"/>
  <c r="L98" i="3"/>
  <c r="K102" i="3"/>
  <c r="E99" i="3"/>
  <c r="E99" i="6"/>
  <c r="K16" i="3"/>
  <c r="K16" i="6"/>
  <c r="E17" i="3"/>
  <c r="E17" i="6"/>
  <c r="E53" i="3"/>
  <c r="E53" i="6"/>
  <c r="K101" i="3"/>
  <c r="R17" i="3"/>
  <c r="L10" i="3"/>
  <c r="L10" i="6"/>
  <c r="D10" i="3"/>
  <c r="D10" i="6"/>
  <c r="G203" i="9"/>
  <c r="H166" i="9" s="1"/>
  <c r="D11" i="6"/>
  <c r="E60" i="3"/>
  <c r="E60" i="6"/>
  <c r="K55" i="3"/>
  <c r="K55" i="6"/>
  <c r="E14" i="3"/>
  <c r="E14" i="6"/>
  <c r="E102" i="3"/>
  <c r="E102" i="6"/>
  <c r="F358" i="9"/>
  <c r="G321" i="9" s="1"/>
  <c r="L60" i="3"/>
  <c r="L60" i="6"/>
  <c r="D53" i="3"/>
  <c r="D53" i="6"/>
  <c r="D14" i="3"/>
  <c r="D14" i="6"/>
  <c r="K54" i="3"/>
  <c r="K54" i="6"/>
  <c r="E101" i="3"/>
  <c r="E101" i="6"/>
  <c r="F362" i="9"/>
  <c r="G325" i="9" s="1"/>
  <c r="C103" i="10"/>
  <c r="K18" i="3"/>
  <c r="K18" i="6"/>
  <c r="H410" i="9"/>
  <c r="I373" i="9" s="1"/>
  <c r="H411" i="9"/>
  <c r="I374" i="9" s="1"/>
  <c r="H412" i="9"/>
  <c r="I375" i="9" s="1"/>
  <c r="H413" i="9"/>
  <c r="I376" i="9" s="1"/>
  <c r="H414" i="9"/>
  <c r="I377" i="9" s="1"/>
  <c r="H415" i="9"/>
  <c r="I378" i="9" s="1"/>
  <c r="H406" i="9"/>
  <c r="H407" i="9"/>
  <c r="I370" i="9" s="1"/>
  <c r="H408" i="9"/>
  <c r="I371" i="9" s="1"/>
  <c r="H409" i="9"/>
  <c r="I372" i="9" s="1"/>
  <c r="R16" i="3"/>
  <c r="D17" i="3"/>
  <c r="D17" i="6"/>
  <c r="K98" i="3"/>
  <c r="D94" i="3"/>
  <c r="D94" i="6"/>
  <c r="D12" i="3"/>
  <c r="D12" i="6"/>
  <c r="L102" i="3"/>
  <c r="R12" i="3"/>
  <c r="D100" i="6"/>
  <c r="L95" i="3"/>
  <c r="H459" i="9"/>
  <c r="I422" i="9" s="1"/>
  <c r="H460" i="9"/>
  <c r="I423" i="9" s="1"/>
  <c r="H465" i="9"/>
  <c r="I428" i="9" s="1"/>
  <c r="H461" i="9"/>
  <c r="I424" i="9" s="1"/>
  <c r="H462" i="9"/>
  <c r="I425" i="9" s="1"/>
  <c r="H464" i="9"/>
  <c r="I427" i="9" s="1"/>
  <c r="H463" i="9"/>
  <c r="I426" i="9" s="1"/>
  <c r="H467" i="9"/>
  <c r="I430" i="9" s="1"/>
  <c r="H466" i="9"/>
  <c r="I429" i="9" s="1"/>
  <c r="H458" i="9"/>
  <c r="K60" i="3"/>
  <c r="K60" i="6"/>
  <c r="L11" i="3"/>
  <c r="L11" i="6"/>
  <c r="L59" i="6"/>
  <c r="K52" i="3"/>
  <c r="K52" i="6"/>
  <c r="E52" i="3"/>
  <c r="E52" i="6"/>
  <c r="S16" i="3"/>
  <c r="S19" i="10"/>
  <c r="L13" i="3"/>
  <c r="L13" i="6"/>
  <c r="R11" i="3"/>
  <c r="F360" i="9"/>
  <c r="G323" i="9" s="1"/>
  <c r="L55" i="3"/>
  <c r="L55" i="6"/>
  <c r="C62" i="10"/>
  <c r="E12" i="3"/>
  <c r="E12" i="6"/>
  <c r="D56" i="3"/>
  <c r="D56" i="6"/>
  <c r="G200" i="9"/>
  <c r="H163" i="9" s="1"/>
  <c r="L58" i="3"/>
  <c r="L58" i="6"/>
  <c r="J62" i="10"/>
  <c r="J61" i="10"/>
  <c r="D98" i="3"/>
  <c r="D98" i="6"/>
  <c r="E96" i="3"/>
  <c r="E96" i="6"/>
  <c r="G512" i="9"/>
  <c r="H475" i="9" s="1"/>
  <c r="G510" i="9"/>
  <c r="H473" i="9" s="1"/>
  <c r="G514" i="9"/>
  <c r="H477" i="9" s="1"/>
  <c r="G515" i="9"/>
  <c r="H478" i="9" s="1"/>
  <c r="G511" i="9"/>
  <c r="G518" i="9"/>
  <c r="H481" i="9" s="1"/>
  <c r="G519" i="9"/>
  <c r="H482" i="9" s="1"/>
  <c r="G516" i="9"/>
  <c r="H479" i="9" s="1"/>
  <c r="G513" i="9"/>
  <c r="H476" i="9" s="1"/>
  <c r="G517" i="9"/>
  <c r="H480" i="9" s="1"/>
  <c r="K17" i="3"/>
  <c r="K17" i="6"/>
  <c r="D102" i="3"/>
  <c r="D102" i="6"/>
  <c r="E58" i="3"/>
  <c r="E58" i="6"/>
  <c r="K95" i="3"/>
  <c r="D96" i="3"/>
  <c r="D96" i="6"/>
  <c r="K94" i="3"/>
  <c r="C20" i="10"/>
  <c r="C19" i="10"/>
  <c r="D95" i="3"/>
  <c r="D95" i="6"/>
  <c r="L52" i="3"/>
  <c r="L52" i="6"/>
  <c r="G205" i="9"/>
  <c r="H168" i="9" s="1"/>
  <c r="D15" i="3"/>
  <c r="D15" i="6"/>
  <c r="R15" i="3"/>
  <c r="L101" i="3"/>
  <c r="L94" i="3"/>
  <c r="D59" i="3"/>
  <c r="D59" i="6"/>
  <c r="F354" i="9"/>
  <c r="G317" i="9" s="1"/>
  <c r="K99" i="3"/>
  <c r="F460" i="9"/>
  <c r="G423" i="9" s="1"/>
  <c r="F461" i="9"/>
  <c r="G424" i="9" s="1"/>
  <c r="F464" i="9"/>
  <c r="G427" i="9" s="1"/>
  <c r="F466" i="9"/>
  <c r="G429" i="9" s="1"/>
  <c r="F459" i="9"/>
  <c r="G422" i="9" s="1"/>
  <c r="F465" i="9"/>
  <c r="G428" i="9" s="1"/>
  <c r="F462" i="9"/>
  <c r="G425" i="9" s="1"/>
  <c r="F458" i="9"/>
  <c r="F467" i="9"/>
  <c r="G430" i="9" s="1"/>
  <c r="F463" i="9"/>
  <c r="G426" i="9" s="1"/>
  <c r="D13" i="3"/>
  <c r="D13" i="6"/>
  <c r="K57" i="3"/>
  <c r="K57" i="6"/>
  <c r="F516" i="9"/>
  <c r="G479" i="9" s="1"/>
  <c r="F515" i="9"/>
  <c r="G478" i="9" s="1"/>
  <c r="F513" i="9"/>
  <c r="G476" i="9" s="1"/>
  <c r="F511" i="9"/>
  <c r="G474" i="9" s="1"/>
  <c r="F512" i="9"/>
  <c r="G475" i="9" s="1"/>
  <c r="F514" i="9"/>
  <c r="G477" i="9" s="1"/>
  <c r="F510" i="9"/>
  <c r="F519" i="9"/>
  <c r="G482" i="9" s="1"/>
  <c r="F517" i="9"/>
  <c r="G480" i="9" s="1"/>
  <c r="F518" i="9"/>
  <c r="G481" i="9" s="1"/>
  <c r="E94" i="3"/>
  <c r="E94" i="6"/>
  <c r="G204" i="9"/>
  <c r="H167" i="9" s="1"/>
  <c r="K14" i="3"/>
  <c r="K14" i="6"/>
  <c r="E56" i="3"/>
  <c r="E56" i="6"/>
  <c r="D55" i="3"/>
  <c r="D55" i="6"/>
  <c r="K11" i="3"/>
  <c r="K11" i="6"/>
  <c r="K96" i="3"/>
  <c r="K15" i="3"/>
  <c r="K15" i="6"/>
  <c r="J20" i="10"/>
  <c r="J19" i="10"/>
  <c r="L96" i="3"/>
  <c r="E15" i="3"/>
  <c r="E15" i="6"/>
  <c r="F355" i="9"/>
  <c r="G318" i="9" s="1"/>
  <c r="K10" i="3"/>
  <c r="K10" i="6"/>
  <c r="K59" i="3"/>
  <c r="K59" i="6"/>
  <c r="L18" i="3"/>
  <c r="L18" i="6"/>
  <c r="F359" i="9"/>
  <c r="G322" i="9" s="1"/>
  <c r="L97" i="3"/>
  <c r="K58" i="3"/>
  <c r="K58" i="6"/>
  <c r="Q19" i="3"/>
  <c r="K12" i="3"/>
  <c r="K12" i="6"/>
  <c r="E16" i="3"/>
  <c r="E16" i="6"/>
  <c r="G254" i="9"/>
  <c r="H217" i="9" s="1"/>
  <c r="F361" i="9"/>
  <c r="G324" i="9" s="1"/>
  <c r="H421" i="9"/>
  <c r="L57" i="3"/>
  <c r="L57" i="6"/>
  <c r="E11" i="3"/>
  <c r="E11" i="6"/>
  <c r="D60" i="3"/>
  <c r="D60" i="6"/>
  <c r="F356" i="9"/>
  <c r="G319" i="9" s="1"/>
  <c r="D58" i="3"/>
  <c r="D58" i="6"/>
  <c r="E13" i="3"/>
  <c r="E13" i="6"/>
  <c r="D16" i="3"/>
  <c r="D16" i="6"/>
  <c r="K56" i="3"/>
  <c r="K56" i="6"/>
  <c r="D101" i="3"/>
  <c r="D101" i="6"/>
  <c r="E57" i="3"/>
  <c r="E57" i="6"/>
  <c r="J103" i="10"/>
  <c r="G199" i="9"/>
  <c r="H162" i="9" s="1"/>
  <c r="F309" i="9"/>
  <c r="G272" i="9" s="1"/>
  <c r="G358" i="9"/>
  <c r="H321" i="9" s="1"/>
  <c r="G355" i="9"/>
  <c r="H318" i="9" s="1"/>
  <c r="F311" i="9"/>
  <c r="G274" i="9" s="1"/>
  <c r="F357" i="9"/>
  <c r="G320" i="9" s="1"/>
  <c r="G361" i="9"/>
  <c r="H324" i="9" s="1"/>
  <c r="G354" i="9"/>
  <c r="H317" i="9" s="1"/>
  <c r="F310" i="9"/>
  <c r="G273" i="9" s="1"/>
  <c r="H374" i="9"/>
  <c r="G360" i="9"/>
  <c r="H323" i="9" s="1"/>
  <c r="G202" i="9"/>
  <c r="H165" i="9" s="1"/>
  <c r="G201" i="9"/>
  <c r="H164" i="9" s="1"/>
  <c r="G206" i="9"/>
  <c r="H169" i="9" s="1"/>
  <c r="F303" i="9"/>
  <c r="G266" i="9" s="1"/>
  <c r="F308" i="9"/>
  <c r="G271" i="9" s="1"/>
  <c r="F304" i="9"/>
  <c r="G267" i="9" s="1"/>
  <c r="F305" i="9"/>
  <c r="G268" i="9" s="1"/>
  <c r="G369" i="9"/>
  <c r="G356" i="9"/>
  <c r="G359" i="9"/>
  <c r="H322" i="9" s="1"/>
  <c r="G362" i="9"/>
  <c r="H325" i="9" s="1"/>
  <c r="F306" i="9"/>
  <c r="G269" i="9" s="1"/>
  <c r="G357" i="9"/>
  <c r="H320" i="9" s="1"/>
  <c r="F302" i="9"/>
  <c r="G265" i="9" s="1"/>
  <c r="G255" i="9"/>
  <c r="H218" i="9" s="1"/>
  <c r="G257" i="9"/>
  <c r="H220" i="9" s="1"/>
  <c r="G256" i="9"/>
  <c r="H219" i="9" s="1"/>
  <c r="G258" i="9"/>
  <c r="H221" i="9" s="1"/>
  <c r="F259" i="9"/>
  <c r="G222" i="9" s="1"/>
  <c r="F252" i="9"/>
  <c r="G215" i="9" s="1"/>
  <c r="F253" i="9"/>
  <c r="G216" i="9" s="1"/>
  <c r="F255" i="9"/>
  <c r="G218" i="9" s="1"/>
  <c r="F258" i="9"/>
  <c r="G221" i="9" s="1"/>
  <c r="F250" i="9"/>
  <c r="G213" i="9" s="1"/>
  <c r="F254" i="9"/>
  <c r="G217" i="9" s="1"/>
  <c r="F256" i="9"/>
  <c r="G219" i="9" s="1"/>
  <c r="F257" i="9"/>
  <c r="G220" i="9" s="1"/>
  <c r="G250" i="9"/>
  <c r="G259" i="9"/>
  <c r="H222" i="9" s="1"/>
  <c r="G252" i="9"/>
  <c r="H215" i="9" s="1"/>
  <c r="G251" i="9"/>
  <c r="H214" i="9" s="1"/>
  <c r="H47" i="9"/>
  <c r="I10" i="9" s="1"/>
  <c r="H50" i="9"/>
  <c r="I13" i="9" s="1"/>
  <c r="H46" i="9"/>
  <c r="I9" i="9" s="1"/>
  <c r="H45" i="9"/>
  <c r="I8" i="9" s="1"/>
  <c r="H42" i="9"/>
  <c r="I5" i="9" s="1"/>
  <c r="H48" i="9"/>
  <c r="I11" i="9" s="1"/>
  <c r="H44" i="9"/>
  <c r="I7" i="9" s="1"/>
  <c r="H51" i="9"/>
  <c r="I14" i="9" s="1"/>
  <c r="H43" i="9"/>
  <c r="I6" i="9" s="1"/>
  <c r="H363" i="9"/>
  <c r="I326" i="9" s="1"/>
  <c r="H358" i="9"/>
  <c r="I321" i="9" s="1"/>
  <c r="H362" i="9"/>
  <c r="I325" i="9" s="1"/>
  <c r="H357" i="9"/>
  <c r="I320" i="9" s="1"/>
  <c r="H361" i="9"/>
  <c r="I324" i="9" s="1"/>
  <c r="H354" i="9"/>
  <c r="H360" i="9"/>
  <c r="I323" i="9" s="1"/>
  <c r="H359" i="9"/>
  <c r="I322" i="9" s="1"/>
  <c r="H356" i="9"/>
  <c r="I319" i="9" s="1"/>
  <c r="H355" i="9"/>
  <c r="I318" i="9" s="1"/>
  <c r="H302" i="9"/>
  <c r="H311" i="9"/>
  <c r="I274" i="9" s="1"/>
  <c r="H306" i="9"/>
  <c r="I269" i="9" s="1"/>
  <c r="H309" i="9"/>
  <c r="I272" i="9" s="1"/>
  <c r="H304" i="9"/>
  <c r="I267" i="9" s="1"/>
  <c r="H303" i="9"/>
  <c r="I266" i="9" s="1"/>
  <c r="H310" i="9"/>
  <c r="I273" i="9" s="1"/>
  <c r="H305" i="9"/>
  <c r="I268" i="9" s="1"/>
  <c r="H307" i="9"/>
  <c r="I270" i="9" s="1"/>
  <c r="H308" i="9"/>
  <c r="I271" i="9" s="1"/>
  <c r="H100" i="9"/>
  <c r="I63" i="9" s="1"/>
  <c r="H95" i="9"/>
  <c r="I58" i="9" s="1"/>
  <c r="H103" i="9"/>
  <c r="I66" i="9" s="1"/>
  <c r="H98" i="9"/>
  <c r="I61" i="9" s="1"/>
  <c r="H97" i="9"/>
  <c r="I60" i="9" s="1"/>
  <c r="H102" i="9"/>
  <c r="I65" i="9" s="1"/>
  <c r="H96" i="9"/>
  <c r="I59" i="9" s="1"/>
  <c r="H101" i="9"/>
  <c r="I64" i="9" s="1"/>
  <c r="H94" i="9"/>
  <c r="H99" i="9"/>
  <c r="I62" i="9" s="1"/>
  <c r="H203" i="9"/>
  <c r="I166" i="9" s="1"/>
  <c r="H198" i="9"/>
  <c r="H206" i="9"/>
  <c r="I169" i="9" s="1"/>
  <c r="H201" i="9"/>
  <c r="I164" i="9" s="1"/>
  <c r="H202" i="9"/>
  <c r="I165" i="9" s="1"/>
  <c r="H207" i="9"/>
  <c r="I170" i="9" s="1"/>
  <c r="H200" i="9"/>
  <c r="I163" i="9" s="1"/>
  <c r="H205" i="9"/>
  <c r="I168" i="9" s="1"/>
  <c r="H199" i="9"/>
  <c r="I162" i="9" s="1"/>
  <c r="H204" i="9"/>
  <c r="I167" i="9" s="1"/>
  <c r="F154" i="9"/>
  <c r="G117" i="9" s="1"/>
  <c r="F149" i="9"/>
  <c r="G112" i="9" s="1"/>
  <c r="F155" i="9"/>
  <c r="G118" i="9" s="1"/>
  <c r="F153" i="9"/>
  <c r="G116" i="9" s="1"/>
  <c r="F151" i="9"/>
  <c r="G114" i="9" s="1"/>
  <c r="F152" i="9"/>
  <c r="G115" i="9" s="1"/>
  <c r="F147" i="9"/>
  <c r="G110" i="9" s="1"/>
  <c r="F146" i="9"/>
  <c r="F148" i="9"/>
  <c r="G111" i="9" s="1"/>
  <c r="F150" i="9"/>
  <c r="G113" i="9" s="1"/>
  <c r="H255" i="9"/>
  <c r="I218" i="9" s="1"/>
  <c r="H250" i="9"/>
  <c r="H259" i="9"/>
  <c r="I222" i="9" s="1"/>
  <c r="H254" i="9"/>
  <c r="I217" i="9" s="1"/>
  <c r="H253" i="9"/>
  <c r="I216" i="9" s="1"/>
  <c r="H252" i="9"/>
  <c r="I215" i="9" s="1"/>
  <c r="H251" i="9"/>
  <c r="I214" i="9" s="1"/>
  <c r="H257" i="9"/>
  <c r="I220" i="9" s="1"/>
  <c r="H258" i="9"/>
  <c r="I221" i="9" s="1"/>
  <c r="H256" i="9"/>
  <c r="I219" i="9" s="1"/>
  <c r="G50" i="9"/>
  <c r="H13" i="9" s="1"/>
  <c r="G42" i="9"/>
  <c r="G49" i="9"/>
  <c r="H12" i="9" s="1"/>
  <c r="G45" i="9"/>
  <c r="H8" i="9" s="1"/>
  <c r="G47" i="9"/>
  <c r="H10" i="9" s="1"/>
  <c r="G43" i="9"/>
  <c r="H6" i="9" s="1"/>
  <c r="G51" i="9"/>
  <c r="H14" i="9" s="1"/>
  <c r="G46" i="9"/>
  <c r="H9" i="9" s="1"/>
  <c r="G44" i="9"/>
  <c r="H7" i="9" s="1"/>
  <c r="G48" i="9"/>
  <c r="H11" i="9" s="1"/>
  <c r="F206" i="9"/>
  <c r="G169" i="9" s="1"/>
  <c r="F204" i="9"/>
  <c r="G167" i="9" s="1"/>
  <c r="F205" i="9"/>
  <c r="G168" i="9" s="1"/>
  <c r="F199" i="9"/>
  <c r="G162" i="9" s="1"/>
  <c r="F207" i="9"/>
  <c r="G170" i="9" s="1"/>
  <c r="F203" i="9"/>
  <c r="G166" i="9" s="1"/>
  <c r="F198" i="9"/>
  <c r="F202" i="9"/>
  <c r="G165" i="9" s="1"/>
  <c r="F201" i="9"/>
  <c r="G164" i="9" s="1"/>
  <c r="F200" i="9"/>
  <c r="G163" i="9" s="1"/>
  <c r="H152" i="9"/>
  <c r="I115" i="9" s="1"/>
  <c r="H147" i="9"/>
  <c r="I110" i="9" s="1"/>
  <c r="H151" i="9"/>
  <c r="I114" i="9" s="1"/>
  <c r="H149" i="9"/>
  <c r="I112" i="9" s="1"/>
  <c r="H150" i="9"/>
  <c r="I113" i="9" s="1"/>
  <c r="H148" i="9"/>
  <c r="I111" i="9" s="1"/>
  <c r="H155" i="9"/>
  <c r="I118" i="9" s="1"/>
  <c r="H154" i="9"/>
  <c r="I117" i="9" s="1"/>
  <c r="H146" i="9"/>
  <c r="H153" i="9"/>
  <c r="I116" i="9" s="1"/>
  <c r="G154" i="9"/>
  <c r="H117" i="9" s="1"/>
  <c r="G148" i="9"/>
  <c r="H111" i="9" s="1"/>
  <c r="G150" i="9"/>
  <c r="H113" i="9" s="1"/>
  <c r="G153" i="9"/>
  <c r="H116" i="9" s="1"/>
  <c r="G152" i="9"/>
  <c r="H115" i="9" s="1"/>
  <c r="G149" i="9"/>
  <c r="H112" i="9" s="1"/>
  <c r="G155" i="9"/>
  <c r="H118" i="9" s="1"/>
  <c r="G146" i="9"/>
  <c r="G151" i="9"/>
  <c r="H114" i="9" s="1"/>
  <c r="G147" i="9"/>
  <c r="H110" i="9" s="1"/>
  <c r="F100" i="9"/>
  <c r="G63" i="9" s="1"/>
  <c r="F94" i="9"/>
  <c r="F103" i="9"/>
  <c r="G66" i="9" s="1"/>
  <c r="F98" i="9"/>
  <c r="G61" i="9" s="1"/>
  <c r="F96" i="9"/>
  <c r="G59" i="9" s="1"/>
  <c r="F97" i="9"/>
  <c r="G60" i="9" s="1"/>
  <c r="F102" i="9"/>
  <c r="G65" i="9" s="1"/>
  <c r="F99" i="9"/>
  <c r="G62" i="9" s="1"/>
  <c r="F101" i="9"/>
  <c r="G64" i="9" s="1"/>
  <c r="F95" i="9"/>
  <c r="G58" i="9" s="1"/>
  <c r="G100" i="9"/>
  <c r="H63" i="9" s="1"/>
  <c r="G95" i="9"/>
  <c r="H58" i="9" s="1"/>
  <c r="G103" i="9"/>
  <c r="H66" i="9" s="1"/>
  <c r="G96" i="9"/>
  <c r="H59" i="9" s="1"/>
  <c r="G98" i="9"/>
  <c r="H61" i="9" s="1"/>
  <c r="G101" i="9"/>
  <c r="H64" i="9" s="1"/>
  <c r="G97" i="9"/>
  <c r="H60" i="9" s="1"/>
  <c r="G94" i="9"/>
  <c r="G102" i="9"/>
  <c r="H65" i="9" s="1"/>
  <c r="G99" i="9"/>
  <c r="H62" i="9" s="1"/>
  <c r="C62" i="3"/>
  <c r="J82" i="5"/>
  <c r="C104" i="3"/>
  <c r="J83" i="5"/>
  <c r="C88" i="5" s="1"/>
  <c r="C20" i="3"/>
  <c r="J239" i="5"/>
  <c r="C244" i="5" s="1"/>
  <c r="F253" i="5" s="1"/>
  <c r="G216" i="5" s="1"/>
  <c r="J134" i="5"/>
  <c r="C85" i="1"/>
  <c r="C84" i="1" s="1"/>
  <c r="K186" i="5"/>
  <c r="E342" i="1"/>
  <c r="C345" i="1" s="1"/>
  <c r="C344" i="1" s="1"/>
  <c r="K31" i="1"/>
  <c r="C37" i="1" s="1"/>
  <c r="J343" i="1"/>
  <c r="C348" i="1" s="1"/>
  <c r="C103" i="3"/>
  <c r="K134" i="5"/>
  <c r="J61" i="3"/>
  <c r="J19" i="3"/>
  <c r="E238" i="1"/>
  <c r="C241" i="1" s="1"/>
  <c r="C240" i="1" s="1"/>
  <c r="K343" i="1"/>
  <c r="C349" i="1" s="1"/>
  <c r="S17" i="3"/>
  <c r="E30" i="5"/>
  <c r="C33" i="5" s="1"/>
  <c r="C32" i="5" s="1"/>
  <c r="C61" i="3"/>
  <c r="C19" i="3"/>
  <c r="K238" i="5"/>
  <c r="J30" i="1"/>
  <c r="D11" i="3"/>
  <c r="K135" i="5"/>
  <c r="C141" i="5" s="1"/>
  <c r="J31" i="1"/>
  <c r="C36" i="1" s="1"/>
  <c r="J104" i="3"/>
  <c r="J103" i="3"/>
  <c r="J20" i="3"/>
  <c r="K239" i="1"/>
  <c r="C245" i="1" s="1"/>
  <c r="E100" i="3"/>
  <c r="J238" i="1"/>
  <c r="D100" i="3"/>
  <c r="K187" i="1"/>
  <c r="C193" i="1" s="1"/>
  <c r="L59" i="3"/>
  <c r="K83" i="5"/>
  <c r="C89" i="5" s="1"/>
  <c r="J186" i="1"/>
  <c r="K31" i="5"/>
  <c r="J62" i="3"/>
  <c r="J187" i="1"/>
  <c r="C192" i="1" s="1"/>
  <c r="K82" i="5"/>
  <c r="J30" i="5"/>
  <c r="J31" i="5"/>
  <c r="C36" i="5" s="1"/>
  <c r="E239" i="5"/>
  <c r="E238" i="5"/>
  <c r="C241" i="5" s="1"/>
  <c r="C240" i="5" s="1"/>
  <c r="K30" i="5"/>
  <c r="K187" i="5"/>
  <c r="C193" i="5" s="1"/>
  <c r="J64" i="6" s="1"/>
  <c r="K239" i="5"/>
  <c r="C245" i="5" s="1"/>
  <c r="C106" i="6" s="1"/>
  <c r="E82" i="5"/>
  <c r="C85" i="5" s="1"/>
  <c r="C84" i="5" s="1"/>
  <c r="H94" i="5" s="1"/>
  <c r="E83" i="5"/>
  <c r="J186" i="5"/>
  <c r="J187" i="5"/>
  <c r="C192" i="5" s="1"/>
  <c r="J63" i="6" s="1"/>
  <c r="J238" i="5"/>
  <c r="E135" i="5"/>
  <c r="E134" i="5"/>
  <c r="C137" i="5" s="1"/>
  <c r="C136" i="5" s="1"/>
  <c r="H146" i="5" s="1"/>
  <c r="E187" i="5"/>
  <c r="E186" i="5"/>
  <c r="C189" i="5" s="1"/>
  <c r="C188" i="5" s="1"/>
  <c r="K342" i="1"/>
  <c r="J342" i="1"/>
  <c r="K290" i="1"/>
  <c r="J290" i="1"/>
  <c r="C293" i="1"/>
  <c r="C292" i="1" s="1"/>
  <c r="K291" i="1"/>
  <c r="C297" i="1" s="1"/>
  <c r="J291" i="1"/>
  <c r="C296" i="1" s="1"/>
  <c r="J239" i="1"/>
  <c r="C244" i="1" s="1"/>
  <c r="K238" i="1"/>
  <c r="K186" i="1"/>
  <c r="C189" i="1"/>
  <c r="C188" i="1" s="1"/>
  <c r="J135" i="1"/>
  <c r="C140" i="1" s="1"/>
  <c r="K134" i="1"/>
  <c r="K135" i="1"/>
  <c r="C141" i="1" s="1"/>
  <c r="J134" i="1"/>
  <c r="C137" i="1"/>
  <c r="C136" i="1" s="1"/>
  <c r="K83" i="1"/>
  <c r="C89" i="1" s="1"/>
  <c r="K82" i="1"/>
  <c r="J83" i="1"/>
  <c r="C88" i="1" s="1"/>
  <c r="J82" i="1"/>
  <c r="K30" i="1"/>
  <c r="E31" i="1"/>
  <c r="E30" i="1"/>
  <c r="C33" i="1" s="1"/>
  <c r="C32" i="1" s="1"/>
  <c r="R434" i="42" l="1"/>
  <c r="R429" i="42"/>
  <c r="R424" i="42"/>
  <c r="R428" i="42"/>
  <c r="R431" i="42"/>
  <c r="Q472" i="42"/>
  <c r="Q473" i="42"/>
  <c r="Q474" i="42"/>
  <c r="Q475" i="42"/>
  <c r="Q477" i="42"/>
  <c r="Q478" i="42"/>
  <c r="Q480" i="42"/>
  <c r="Q483" i="42"/>
  <c r="Q486" i="42"/>
  <c r="H186" i="30"/>
  <c r="H184" i="30"/>
  <c r="H183" i="30"/>
  <c r="H179" i="30"/>
  <c r="H180" i="30"/>
  <c r="H178" i="30"/>
  <c r="H189" i="30"/>
  <c r="H187" i="30"/>
  <c r="E118" i="40" a="1"/>
  <c r="AA155" i="30"/>
  <c r="H428" i="42"/>
  <c r="H434" i="42"/>
  <c r="H431" i="42"/>
  <c r="H429" i="42"/>
  <c r="H424" i="42"/>
  <c r="O180" i="30"/>
  <c r="O179" i="30"/>
  <c r="O186" i="30"/>
  <c r="O187" i="30"/>
  <c r="O189" i="30"/>
  <c r="O178" i="30"/>
  <c r="O183" i="30"/>
  <c r="O184" i="30"/>
  <c r="E86" i="42"/>
  <c r="E83" i="42"/>
  <c r="E81" i="42"/>
  <c r="E85" i="42"/>
  <c r="E88" i="42"/>
  <c r="E91" i="42"/>
  <c r="E94" i="42"/>
  <c r="E82" i="42"/>
  <c r="E80" i="42"/>
  <c r="J475" i="42"/>
  <c r="J478" i="42"/>
  <c r="J474" i="42"/>
  <c r="J473" i="42"/>
  <c r="J472" i="42"/>
  <c r="J486" i="42"/>
  <c r="J477" i="42"/>
  <c r="J480" i="42"/>
  <c r="J483" i="42"/>
  <c r="M80" i="42"/>
  <c r="M91" i="42"/>
  <c r="M85" i="42"/>
  <c r="M94" i="42"/>
  <c r="M82" i="42"/>
  <c r="M88" i="42"/>
  <c r="M83" i="42"/>
  <c r="M86" i="42"/>
  <c r="M81" i="42"/>
  <c r="Q179" i="42"/>
  <c r="Q180" i="42"/>
  <c r="Q181" i="42"/>
  <c r="Q183" i="42"/>
  <c r="Q184" i="42"/>
  <c r="Q186" i="42"/>
  <c r="Q189" i="42"/>
  <c r="Q192" i="42"/>
  <c r="Q178" i="42"/>
  <c r="V180" i="30"/>
  <c r="V187" i="30"/>
  <c r="V183" i="30"/>
  <c r="V189" i="30"/>
  <c r="V184" i="30"/>
  <c r="V186" i="30"/>
  <c r="V178" i="30"/>
  <c r="V179" i="30"/>
  <c r="U129" i="30"/>
  <c r="U135" i="30"/>
  <c r="U140" i="30"/>
  <c r="U137" i="30"/>
  <c r="U134" i="30"/>
  <c r="U434" i="42"/>
  <c r="U424" i="42"/>
  <c r="U429" i="42"/>
  <c r="U428" i="42"/>
  <c r="U431" i="42"/>
  <c r="E477" i="42"/>
  <c r="E480" i="42"/>
  <c r="E483" i="42"/>
  <c r="E474" i="42"/>
  <c r="E486" i="42"/>
  <c r="E478" i="42"/>
  <c r="E472" i="42"/>
  <c r="E473" i="42"/>
  <c r="E475" i="42"/>
  <c r="K478" i="42"/>
  <c r="K472" i="42"/>
  <c r="K486" i="42"/>
  <c r="K473" i="42"/>
  <c r="K483" i="42"/>
  <c r="K477" i="42"/>
  <c r="K474" i="42"/>
  <c r="K480" i="42"/>
  <c r="K475" i="42"/>
  <c r="F183" i="30"/>
  <c r="F180" i="30"/>
  <c r="F184" i="30"/>
  <c r="F187" i="30"/>
  <c r="F179" i="30"/>
  <c r="F178" i="30"/>
  <c r="F186" i="30"/>
  <c r="F189" i="30"/>
  <c r="L91" i="42"/>
  <c r="L85" i="42"/>
  <c r="L80" i="42"/>
  <c r="L94" i="42"/>
  <c r="L86" i="42"/>
  <c r="L83" i="42"/>
  <c r="L82" i="42"/>
  <c r="L88" i="42"/>
  <c r="L81" i="42"/>
  <c r="V478" i="42"/>
  <c r="V486" i="42"/>
  <c r="V473" i="42"/>
  <c r="V475" i="42"/>
  <c r="V483" i="42"/>
  <c r="V472" i="42"/>
  <c r="V477" i="42"/>
  <c r="V480" i="42"/>
  <c r="V474" i="42"/>
  <c r="T189" i="42"/>
  <c r="T186" i="42"/>
  <c r="T192" i="42"/>
  <c r="T183" i="42"/>
  <c r="T181" i="42"/>
  <c r="T180" i="42"/>
  <c r="T184" i="42"/>
  <c r="T179" i="42"/>
  <c r="T178" i="42"/>
  <c r="I140" i="30"/>
  <c r="I135" i="30"/>
  <c r="I129" i="30"/>
  <c r="I134" i="30"/>
  <c r="I137" i="30"/>
  <c r="P184" i="42"/>
  <c r="P181" i="42"/>
  <c r="P192" i="42"/>
  <c r="P179" i="42"/>
  <c r="P189" i="42"/>
  <c r="P186" i="42"/>
  <c r="P180" i="42"/>
  <c r="P183" i="42"/>
  <c r="P178" i="42"/>
  <c r="P183" i="30"/>
  <c r="P179" i="30"/>
  <c r="P186" i="30"/>
  <c r="P180" i="30"/>
  <c r="P187" i="30"/>
  <c r="P189" i="30"/>
  <c r="P178" i="30"/>
  <c r="P184" i="30"/>
  <c r="Q184" i="30"/>
  <c r="Q179" i="30"/>
  <c r="Q180" i="30"/>
  <c r="Q187" i="30"/>
  <c r="Q178" i="30"/>
  <c r="Q186" i="30"/>
  <c r="Q189" i="30"/>
  <c r="Q183" i="30"/>
  <c r="T129" i="30"/>
  <c r="T137" i="30"/>
  <c r="T135" i="30"/>
  <c r="T140" i="30"/>
  <c r="T134" i="30"/>
  <c r="M431" i="42"/>
  <c r="M434" i="42"/>
  <c r="M428" i="42"/>
  <c r="M424" i="42"/>
  <c r="M429" i="42"/>
  <c r="I474" i="42"/>
  <c r="I478" i="42"/>
  <c r="I486" i="42"/>
  <c r="I477" i="42"/>
  <c r="I480" i="42"/>
  <c r="I472" i="42"/>
  <c r="I473" i="42"/>
  <c r="I483" i="42"/>
  <c r="I475" i="42"/>
  <c r="T83" i="42"/>
  <c r="T82" i="42"/>
  <c r="T88" i="42"/>
  <c r="T86" i="42"/>
  <c r="T81" i="42"/>
  <c r="T85" i="42"/>
  <c r="T94" i="42"/>
  <c r="T91" i="42"/>
  <c r="T80" i="42"/>
  <c r="G179" i="42"/>
  <c r="G180" i="42"/>
  <c r="G181" i="42"/>
  <c r="G183" i="42"/>
  <c r="G184" i="42"/>
  <c r="G186" i="42"/>
  <c r="G189" i="42"/>
  <c r="G192" i="42"/>
  <c r="G178" i="42"/>
  <c r="G184" i="30"/>
  <c r="G183" i="30"/>
  <c r="G180" i="30"/>
  <c r="G186" i="30"/>
  <c r="G178" i="30"/>
  <c r="G189" i="30"/>
  <c r="G179" i="30"/>
  <c r="G187" i="30"/>
  <c r="G137" i="30"/>
  <c r="G140" i="30"/>
  <c r="G135" i="30"/>
  <c r="G129" i="30"/>
  <c r="G134" i="30"/>
  <c r="G424" i="42"/>
  <c r="G428" i="42"/>
  <c r="G429" i="42"/>
  <c r="G431" i="42"/>
  <c r="G434" i="42"/>
  <c r="R477" i="42"/>
  <c r="R473" i="42"/>
  <c r="R486" i="42"/>
  <c r="R475" i="42"/>
  <c r="R472" i="42"/>
  <c r="R478" i="42"/>
  <c r="R483" i="42"/>
  <c r="R474" i="42"/>
  <c r="R480" i="42"/>
  <c r="J181" i="42"/>
  <c r="J184" i="42"/>
  <c r="J178" i="42"/>
  <c r="J189" i="42"/>
  <c r="J192" i="42"/>
  <c r="J179" i="42"/>
  <c r="J186" i="42"/>
  <c r="J183" i="42"/>
  <c r="J180" i="42"/>
  <c r="P424" i="42"/>
  <c r="P434" i="42"/>
  <c r="P429" i="42"/>
  <c r="P428" i="42"/>
  <c r="P431" i="42"/>
  <c r="W189" i="42"/>
  <c r="W179" i="42"/>
  <c r="W186" i="42"/>
  <c r="W181" i="42"/>
  <c r="W180" i="42"/>
  <c r="W184" i="42"/>
  <c r="W183" i="42"/>
  <c r="W192" i="42"/>
  <c r="W178" i="42"/>
  <c r="E434" i="42"/>
  <c r="E431" i="42"/>
  <c r="E424" i="42"/>
  <c r="E428" i="42"/>
  <c r="E429" i="42"/>
  <c r="Q424" i="42"/>
  <c r="Q428" i="42"/>
  <c r="Q429" i="42"/>
  <c r="Q431" i="42"/>
  <c r="Q434" i="42"/>
  <c r="R186" i="42"/>
  <c r="R180" i="42"/>
  <c r="R183" i="42"/>
  <c r="R181" i="42"/>
  <c r="R192" i="42"/>
  <c r="R179" i="42"/>
  <c r="R184" i="42"/>
  <c r="R189" i="42"/>
  <c r="R178" i="42"/>
  <c r="V85" i="42"/>
  <c r="V83" i="42"/>
  <c r="V86" i="42"/>
  <c r="V82" i="42"/>
  <c r="V81" i="42"/>
  <c r="V94" i="42"/>
  <c r="V88" i="42"/>
  <c r="V91" i="42"/>
  <c r="V80" i="42"/>
  <c r="U189" i="30"/>
  <c r="U180" i="30"/>
  <c r="U187" i="30"/>
  <c r="U184" i="30"/>
  <c r="U186" i="30"/>
  <c r="U183" i="30"/>
  <c r="U178" i="30"/>
  <c r="U179" i="30"/>
  <c r="S483" i="42"/>
  <c r="S480" i="42"/>
  <c r="S472" i="42"/>
  <c r="S486" i="42"/>
  <c r="S473" i="42"/>
  <c r="S474" i="42"/>
  <c r="S477" i="42"/>
  <c r="S478" i="42"/>
  <c r="S475" i="42"/>
  <c r="K82" i="42"/>
  <c r="K80" i="42"/>
  <c r="K94" i="42"/>
  <c r="K83" i="42"/>
  <c r="K86" i="42"/>
  <c r="K85" i="42"/>
  <c r="K81" i="42"/>
  <c r="K88" i="42"/>
  <c r="K91" i="42"/>
  <c r="S134" i="30"/>
  <c r="S135" i="30"/>
  <c r="S137" i="30"/>
  <c r="S140" i="30"/>
  <c r="S129" i="30"/>
  <c r="V192" i="42"/>
  <c r="V181" i="42"/>
  <c r="V179" i="42"/>
  <c r="V186" i="42"/>
  <c r="V180" i="42"/>
  <c r="V184" i="42"/>
  <c r="V183" i="42"/>
  <c r="V189" i="42"/>
  <c r="V178" i="42"/>
  <c r="E303" i="45" a="1"/>
  <c r="AA400" i="42"/>
  <c r="L189" i="42"/>
  <c r="L183" i="42"/>
  <c r="L181" i="42"/>
  <c r="L192" i="42"/>
  <c r="L184" i="42"/>
  <c r="L179" i="42"/>
  <c r="L180" i="42"/>
  <c r="L186" i="42"/>
  <c r="L178" i="42"/>
  <c r="E118" i="45" a="1"/>
  <c r="AA155" i="42"/>
  <c r="F179" i="42"/>
  <c r="F192" i="42"/>
  <c r="F180" i="42"/>
  <c r="F181" i="42"/>
  <c r="F184" i="42"/>
  <c r="F189" i="42"/>
  <c r="F186" i="42"/>
  <c r="F183" i="42"/>
  <c r="F178" i="42"/>
  <c r="W180" i="30"/>
  <c r="W187" i="30"/>
  <c r="W183" i="30"/>
  <c r="W189" i="30"/>
  <c r="W184" i="30"/>
  <c r="W186" i="30"/>
  <c r="W179" i="30"/>
  <c r="W178" i="30"/>
  <c r="W473" i="42"/>
  <c r="W483" i="42"/>
  <c r="W486" i="42"/>
  <c r="W480" i="42"/>
  <c r="W475" i="42"/>
  <c r="W478" i="42"/>
  <c r="W477" i="42"/>
  <c r="W472" i="42"/>
  <c r="W474" i="42"/>
  <c r="H129" i="30"/>
  <c r="H140" i="30"/>
  <c r="H137" i="30"/>
  <c r="H134" i="30"/>
  <c r="H135" i="30"/>
  <c r="J88" i="42"/>
  <c r="J83" i="42"/>
  <c r="J85" i="42"/>
  <c r="J94" i="42"/>
  <c r="J91" i="42"/>
  <c r="J81" i="42"/>
  <c r="J82" i="42"/>
  <c r="J86" i="42"/>
  <c r="J80" i="42"/>
  <c r="N179" i="42"/>
  <c r="N192" i="42"/>
  <c r="N189" i="42"/>
  <c r="N181" i="42"/>
  <c r="N184" i="42"/>
  <c r="N186" i="42"/>
  <c r="N180" i="42"/>
  <c r="N183" i="42"/>
  <c r="N178" i="42"/>
  <c r="E178" i="30"/>
  <c r="E180" i="30"/>
  <c r="E179" i="30"/>
  <c r="E183" i="30"/>
  <c r="E186" i="30"/>
  <c r="E189" i="30"/>
  <c r="E187" i="30"/>
  <c r="E184" i="30"/>
  <c r="F140" i="30"/>
  <c r="F135" i="30"/>
  <c r="F137" i="30"/>
  <c r="F134" i="30"/>
  <c r="F129" i="30"/>
  <c r="V429" i="42"/>
  <c r="V434" i="42"/>
  <c r="V424" i="42"/>
  <c r="V428" i="42"/>
  <c r="V431" i="42"/>
  <c r="N473" i="42"/>
  <c r="N480" i="42"/>
  <c r="N483" i="42"/>
  <c r="N474" i="42"/>
  <c r="N475" i="42"/>
  <c r="N477" i="42"/>
  <c r="N472" i="42"/>
  <c r="N478" i="42"/>
  <c r="N486" i="42"/>
  <c r="R129" i="30"/>
  <c r="R137" i="30"/>
  <c r="R135" i="30"/>
  <c r="R140" i="30"/>
  <c r="R134" i="30"/>
  <c r="I180" i="42"/>
  <c r="I186" i="42"/>
  <c r="I181" i="42"/>
  <c r="I179" i="42"/>
  <c r="I184" i="42"/>
  <c r="I178" i="42"/>
  <c r="I189" i="42"/>
  <c r="I183" i="42"/>
  <c r="I192" i="42"/>
  <c r="W140" i="30"/>
  <c r="W129" i="30"/>
  <c r="W135" i="30"/>
  <c r="W137" i="30"/>
  <c r="W134" i="30"/>
  <c r="F474" i="42"/>
  <c r="F477" i="42"/>
  <c r="F475" i="42"/>
  <c r="F480" i="42"/>
  <c r="F472" i="42"/>
  <c r="F483" i="42"/>
  <c r="F486" i="42"/>
  <c r="F478" i="42"/>
  <c r="F473" i="42"/>
  <c r="S180" i="42"/>
  <c r="S183" i="42"/>
  <c r="S186" i="42"/>
  <c r="S181" i="42"/>
  <c r="S189" i="42"/>
  <c r="S179" i="42"/>
  <c r="S192" i="42"/>
  <c r="S184" i="42"/>
  <c r="S178" i="42"/>
  <c r="U474" i="42"/>
  <c r="U486" i="42"/>
  <c r="U472" i="42"/>
  <c r="U473" i="42"/>
  <c r="U478" i="42"/>
  <c r="U477" i="42"/>
  <c r="U480" i="42"/>
  <c r="U483" i="42"/>
  <c r="U475" i="42"/>
  <c r="P81" i="42"/>
  <c r="P94" i="42"/>
  <c r="P86" i="42"/>
  <c r="P82" i="42"/>
  <c r="P91" i="42"/>
  <c r="P85" i="42"/>
  <c r="P88" i="42"/>
  <c r="P83" i="42"/>
  <c r="P80" i="42"/>
  <c r="U181" i="42"/>
  <c r="U192" i="42"/>
  <c r="U183" i="42"/>
  <c r="U184" i="42"/>
  <c r="U186" i="42"/>
  <c r="U180" i="42"/>
  <c r="U179" i="42"/>
  <c r="U189" i="42"/>
  <c r="U178" i="42"/>
  <c r="N431" i="42"/>
  <c r="N434" i="42"/>
  <c r="N428" i="42"/>
  <c r="N424" i="42"/>
  <c r="N429" i="42"/>
  <c r="U86" i="42"/>
  <c r="U91" i="42"/>
  <c r="U82" i="42"/>
  <c r="U94" i="42"/>
  <c r="U85" i="42"/>
  <c r="U88" i="42"/>
  <c r="U83" i="42"/>
  <c r="U81" i="42"/>
  <c r="U80" i="42"/>
  <c r="W83" i="42"/>
  <c r="W94" i="42"/>
  <c r="W86" i="42"/>
  <c r="W82" i="42"/>
  <c r="W91" i="42"/>
  <c r="W85" i="42"/>
  <c r="W81" i="42"/>
  <c r="W88" i="42"/>
  <c r="W80" i="42"/>
  <c r="K429" i="42"/>
  <c r="K428" i="42"/>
  <c r="K434" i="42"/>
  <c r="K424" i="42"/>
  <c r="K431" i="42"/>
  <c r="K181" i="42"/>
  <c r="K189" i="42"/>
  <c r="K184" i="42"/>
  <c r="K179" i="42"/>
  <c r="K186" i="42"/>
  <c r="K180" i="42"/>
  <c r="K192" i="42"/>
  <c r="K183" i="42"/>
  <c r="K178" i="42"/>
  <c r="T434" i="42"/>
  <c r="T424" i="42"/>
  <c r="T429" i="42"/>
  <c r="T428" i="42"/>
  <c r="T431" i="42"/>
  <c r="G81" i="42"/>
  <c r="G82" i="42"/>
  <c r="G83" i="42"/>
  <c r="G85" i="42"/>
  <c r="G86" i="42"/>
  <c r="G88" i="42"/>
  <c r="G91" i="42"/>
  <c r="G94" i="42"/>
  <c r="G80" i="42"/>
  <c r="M183" i="42"/>
  <c r="M189" i="42"/>
  <c r="M192" i="42"/>
  <c r="M179" i="42"/>
  <c r="M181" i="42"/>
  <c r="M184" i="42"/>
  <c r="M186" i="42"/>
  <c r="M178" i="42"/>
  <c r="M180" i="42"/>
  <c r="N179" i="30"/>
  <c r="N186" i="30"/>
  <c r="N183" i="30"/>
  <c r="N189" i="30"/>
  <c r="N187" i="30"/>
  <c r="N180" i="30"/>
  <c r="N178" i="30"/>
  <c r="N184" i="30"/>
  <c r="K135" i="30"/>
  <c r="K140" i="30"/>
  <c r="K134" i="30"/>
  <c r="K137" i="30"/>
  <c r="K129" i="30"/>
  <c r="S434" i="42"/>
  <c r="S428" i="42"/>
  <c r="S429" i="42"/>
  <c r="S431" i="42"/>
  <c r="S424" i="42"/>
  <c r="O473" i="42"/>
  <c r="O480" i="42"/>
  <c r="O477" i="42"/>
  <c r="O475" i="42"/>
  <c r="O478" i="42"/>
  <c r="O483" i="42"/>
  <c r="O474" i="42"/>
  <c r="O472" i="42"/>
  <c r="O486" i="42"/>
  <c r="S82" i="42"/>
  <c r="S81" i="42"/>
  <c r="S86" i="42"/>
  <c r="S85" i="42"/>
  <c r="S94" i="42"/>
  <c r="S83" i="42"/>
  <c r="S88" i="42"/>
  <c r="S91" i="42"/>
  <c r="S80" i="42"/>
  <c r="E184" i="42"/>
  <c r="E180" i="42"/>
  <c r="E186" i="42"/>
  <c r="E179" i="42"/>
  <c r="E183" i="42"/>
  <c r="E189" i="42"/>
  <c r="E181" i="42"/>
  <c r="E192" i="42"/>
  <c r="E178" i="42"/>
  <c r="K94" i="13"/>
  <c r="L57" i="13" s="1"/>
  <c r="T187" i="30"/>
  <c r="T180" i="30"/>
  <c r="T184" i="30"/>
  <c r="T186" i="30"/>
  <c r="T183" i="30"/>
  <c r="T179" i="30"/>
  <c r="T178" i="30"/>
  <c r="T189" i="30"/>
  <c r="O137" i="30"/>
  <c r="O134" i="30"/>
  <c r="O135" i="30"/>
  <c r="O140" i="30"/>
  <c r="O129" i="30"/>
  <c r="I428" i="42"/>
  <c r="I429" i="42"/>
  <c r="I434" i="42"/>
  <c r="I431" i="42"/>
  <c r="I424" i="42"/>
  <c r="T480" i="42"/>
  <c r="T474" i="42"/>
  <c r="T483" i="42"/>
  <c r="T475" i="42"/>
  <c r="T473" i="42"/>
  <c r="T472" i="42"/>
  <c r="T478" i="42"/>
  <c r="T477" i="42"/>
  <c r="T486" i="42"/>
  <c r="R82" i="42"/>
  <c r="R83" i="42"/>
  <c r="R85" i="42"/>
  <c r="R88" i="42"/>
  <c r="R81" i="42"/>
  <c r="R86" i="42"/>
  <c r="R94" i="42"/>
  <c r="R91" i="42"/>
  <c r="R80" i="42"/>
  <c r="Q129" i="30"/>
  <c r="Q137" i="30"/>
  <c r="Q135" i="30"/>
  <c r="Q140" i="30"/>
  <c r="Q134" i="30"/>
  <c r="I94" i="42"/>
  <c r="I88" i="42"/>
  <c r="I91" i="42"/>
  <c r="I85" i="42"/>
  <c r="I81" i="42"/>
  <c r="I82" i="42"/>
  <c r="I83" i="42"/>
  <c r="I86" i="42"/>
  <c r="I80" i="42"/>
  <c r="J129" i="30"/>
  <c r="J135" i="30"/>
  <c r="J140" i="30"/>
  <c r="J134" i="30"/>
  <c r="J137" i="30"/>
  <c r="H483" i="42"/>
  <c r="H472" i="42"/>
  <c r="H475" i="42"/>
  <c r="H478" i="42"/>
  <c r="H474" i="42"/>
  <c r="H477" i="42"/>
  <c r="H480" i="42"/>
  <c r="H486" i="42"/>
  <c r="H473" i="42"/>
  <c r="P140" i="30"/>
  <c r="P137" i="30"/>
  <c r="P135" i="30"/>
  <c r="P134" i="30"/>
  <c r="P129" i="30"/>
  <c r="L486" i="42"/>
  <c r="L474" i="42"/>
  <c r="L478" i="42"/>
  <c r="L475" i="42"/>
  <c r="L473" i="42"/>
  <c r="L483" i="42"/>
  <c r="L477" i="42"/>
  <c r="L480" i="42"/>
  <c r="L472" i="42"/>
  <c r="E137" i="30"/>
  <c r="E134" i="30"/>
  <c r="E135" i="30"/>
  <c r="E140" i="30"/>
  <c r="E129" i="30"/>
  <c r="H91" i="42"/>
  <c r="H86" i="42"/>
  <c r="H85" i="42"/>
  <c r="H94" i="42"/>
  <c r="H82" i="42"/>
  <c r="H88" i="42"/>
  <c r="H81" i="42"/>
  <c r="H83" i="42"/>
  <c r="H80" i="42"/>
  <c r="E340" i="45" a="1"/>
  <c r="AA449" i="42"/>
  <c r="P478" i="42"/>
  <c r="P473" i="42"/>
  <c r="P477" i="42"/>
  <c r="P486" i="42"/>
  <c r="P475" i="42"/>
  <c r="P474" i="42"/>
  <c r="P480" i="42"/>
  <c r="P483" i="42"/>
  <c r="P472" i="42"/>
  <c r="O81" i="42"/>
  <c r="O94" i="42"/>
  <c r="O82" i="42"/>
  <c r="O91" i="42"/>
  <c r="O88" i="42"/>
  <c r="O85" i="42"/>
  <c r="O83" i="42"/>
  <c r="O86" i="42"/>
  <c r="O80" i="42"/>
  <c r="O184" i="42"/>
  <c r="O179" i="42"/>
  <c r="O192" i="42"/>
  <c r="O180" i="42"/>
  <c r="O186" i="42"/>
  <c r="O189" i="42"/>
  <c r="O181" i="42"/>
  <c r="O183" i="42"/>
  <c r="O178" i="42"/>
  <c r="L189" i="30"/>
  <c r="L180" i="30"/>
  <c r="L186" i="30"/>
  <c r="L179" i="30"/>
  <c r="L187" i="30"/>
  <c r="L178" i="30"/>
  <c r="L183" i="30"/>
  <c r="L184" i="30"/>
  <c r="V129" i="30"/>
  <c r="V135" i="30"/>
  <c r="V134" i="30"/>
  <c r="V140" i="30"/>
  <c r="V137" i="30"/>
  <c r="F424" i="42"/>
  <c r="F428" i="42"/>
  <c r="F434" i="42"/>
  <c r="F431" i="42"/>
  <c r="F429" i="42"/>
  <c r="M477" i="42"/>
  <c r="M475" i="42"/>
  <c r="M483" i="42"/>
  <c r="M478" i="42"/>
  <c r="M474" i="42"/>
  <c r="M480" i="42"/>
  <c r="M473" i="42"/>
  <c r="M486" i="42"/>
  <c r="M472" i="42"/>
  <c r="S179" i="30"/>
  <c r="S180" i="30"/>
  <c r="S183" i="30"/>
  <c r="S184" i="30"/>
  <c r="S186" i="30"/>
  <c r="S187" i="30"/>
  <c r="S189" i="30"/>
  <c r="S178" i="30"/>
  <c r="N81" i="42"/>
  <c r="N85" i="42"/>
  <c r="N94" i="42"/>
  <c r="N88" i="42"/>
  <c r="N82" i="42"/>
  <c r="N91" i="42"/>
  <c r="N83" i="42"/>
  <c r="N86" i="42"/>
  <c r="N80" i="42"/>
  <c r="I179" i="30"/>
  <c r="I187" i="30"/>
  <c r="I186" i="30"/>
  <c r="I184" i="30"/>
  <c r="I180" i="30"/>
  <c r="I183" i="30"/>
  <c r="I189" i="30"/>
  <c r="I178" i="30"/>
  <c r="AA302" i="42"/>
  <c r="Q81" i="42"/>
  <c r="Q82" i="42"/>
  <c r="Q83" i="42"/>
  <c r="Q85" i="42"/>
  <c r="Q86" i="42"/>
  <c r="Q88" i="42"/>
  <c r="Q91" i="42"/>
  <c r="Q94" i="42"/>
  <c r="Q80" i="42"/>
  <c r="E81" i="40" a="1"/>
  <c r="AA106" i="30"/>
  <c r="O434" i="42"/>
  <c r="O431" i="42"/>
  <c r="O424" i="42"/>
  <c r="O428" i="42"/>
  <c r="O429" i="42"/>
  <c r="J429" i="42"/>
  <c r="J431" i="42"/>
  <c r="J428" i="42"/>
  <c r="J434" i="42"/>
  <c r="J424" i="42"/>
  <c r="L429" i="42"/>
  <c r="L428" i="42"/>
  <c r="L434" i="42"/>
  <c r="L424" i="42"/>
  <c r="L431" i="42"/>
  <c r="K189" i="30"/>
  <c r="K187" i="30"/>
  <c r="K184" i="30"/>
  <c r="K179" i="30"/>
  <c r="K186" i="30"/>
  <c r="K178" i="30"/>
  <c r="K180" i="30"/>
  <c r="K183" i="30"/>
  <c r="R186" i="30"/>
  <c r="R184" i="30"/>
  <c r="R187" i="30"/>
  <c r="R180" i="30"/>
  <c r="R183" i="30"/>
  <c r="R178" i="30"/>
  <c r="R179" i="30"/>
  <c r="R189" i="30"/>
  <c r="L135" i="30"/>
  <c r="L140" i="30"/>
  <c r="L134" i="30"/>
  <c r="L137" i="30"/>
  <c r="L129" i="30"/>
  <c r="N135" i="30"/>
  <c r="N134" i="30"/>
  <c r="N140" i="30"/>
  <c r="N129" i="30"/>
  <c r="N137" i="30"/>
  <c r="E44" i="45" a="1"/>
  <c r="AA57" i="42"/>
  <c r="J179" i="30"/>
  <c r="J189" i="30"/>
  <c r="J187" i="30"/>
  <c r="J186" i="30"/>
  <c r="J184" i="30"/>
  <c r="J178" i="30"/>
  <c r="J180" i="30"/>
  <c r="J183" i="30"/>
  <c r="D132" i="42"/>
  <c r="D135" i="42"/>
  <c r="D134" i="42"/>
  <c r="D137" i="42"/>
  <c r="D130" i="42"/>
  <c r="D140" i="42"/>
  <c r="D129" i="42"/>
  <c r="F91" i="42"/>
  <c r="F86" i="42"/>
  <c r="F82" i="42"/>
  <c r="F83" i="42"/>
  <c r="F81" i="42"/>
  <c r="F80" i="42"/>
  <c r="F88" i="42"/>
  <c r="F94" i="42"/>
  <c r="F85" i="42"/>
  <c r="H186" i="42"/>
  <c r="H180" i="42"/>
  <c r="H178" i="42"/>
  <c r="H181" i="42"/>
  <c r="H184" i="42"/>
  <c r="H189" i="42"/>
  <c r="H183" i="42"/>
  <c r="H179" i="42"/>
  <c r="H192" i="42"/>
  <c r="M180" i="30"/>
  <c r="M189" i="30"/>
  <c r="M179" i="30"/>
  <c r="M186" i="30"/>
  <c r="M178" i="30"/>
  <c r="M187" i="30"/>
  <c r="M183" i="30"/>
  <c r="M184" i="30"/>
  <c r="M134" i="30"/>
  <c r="M135" i="30"/>
  <c r="M140" i="30"/>
  <c r="M129" i="30"/>
  <c r="M137" i="30"/>
  <c r="W428" i="42"/>
  <c r="W429" i="42"/>
  <c r="W434" i="42"/>
  <c r="W424" i="42"/>
  <c r="W431" i="42"/>
  <c r="G473" i="42"/>
  <c r="G474" i="42"/>
  <c r="G475" i="42"/>
  <c r="G477" i="42"/>
  <c r="G478" i="42"/>
  <c r="G480" i="42"/>
  <c r="G483" i="42"/>
  <c r="G486" i="42"/>
  <c r="G472" i="42"/>
  <c r="K95" i="13"/>
  <c r="L58" i="13" s="1"/>
  <c r="K458" i="9"/>
  <c r="L421" i="9" s="1"/>
  <c r="K41" i="13"/>
  <c r="L4" i="13" s="1"/>
  <c r="K93" i="13"/>
  <c r="L56" i="13" s="1"/>
  <c r="L125" i="10"/>
  <c r="AA268" i="42" s="1"/>
  <c r="L115" i="10"/>
  <c r="AA258" i="42" s="1"/>
  <c r="L117" i="10"/>
  <c r="AA260" i="42" s="1"/>
  <c r="L129" i="10"/>
  <c r="AA272" i="42" s="1"/>
  <c r="L113" i="10"/>
  <c r="AA256" i="42" s="1"/>
  <c r="L112" i="10"/>
  <c r="AA255" i="42" s="1"/>
  <c r="L114" i="10"/>
  <c r="AA257" i="42" s="1"/>
  <c r="L118" i="10"/>
  <c r="AA261" i="42" s="1"/>
  <c r="L119" i="10"/>
  <c r="AA262" i="42" s="1"/>
  <c r="L120" i="10"/>
  <c r="AA263" i="42" s="1"/>
  <c r="L121" i="10"/>
  <c r="AA264" i="42" s="1"/>
  <c r="L111" i="10"/>
  <c r="AA254" i="42" s="1"/>
  <c r="L122" i="10"/>
  <c r="AA265" i="42" s="1"/>
  <c r="L123" i="10"/>
  <c r="AA266" i="42" s="1"/>
  <c r="L124" i="10"/>
  <c r="AA267" i="42" s="1"/>
  <c r="L110" i="10"/>
  <c r="L126" i="10"/>
  <c r="AA269" i="42" s="1"/>
  <c r="L128" i="10"/>
  <c r="AA271" i="42" s="1"/>
  <c r="L127" i="10"/>
  <c r="AA270" i="42" s="1"/>
  <c r="L116" i="10"/>
  <c r="AA259" i="42" s="1"/>
  <c r="L39" i="14"/>
  <c r="AA70" i="30" s="1"/>
  <c r="L44" i="14"/>
  <c r="AA75" i="30" s="1"/>
  <c r="L38" i="14"/>
  <c r="AA69" i="30" s="1"/>
  <c r="L35" i="14"/>
  <c r="AA66" i="30" s="1"/>
  <c r="L30" i="14"/>
  <c r="AA61" i="30" s="1"/>
  <c r="L42" i="14"/>
  <c r="AA73" i="30" s="1"/>
  <c r="L27" i="14"/>
  <c r="AA58" i="30" s="1"/>
  <c r="L43" i="14"/>
  <c r="AA74" i="30" s="1"/>
  <c r="L28" i="14"/>
  <c r="AA59" i="30" s="1"/>
  <c r="L34" i="14"/>
  <c r="AA65" i="30" s="1"/>
  <c r="L29" i="14"/>
  <c r="AA60" i="30" s="1"/>
  <c r="L41" i="14"/>
  <c r="AA72" i="30" s="1"/>
  <c r="L40" i="14"/>
  <c r="AA71" i="30" s="1"/>
  <c r="L37" i="14"/>
  <c r="AA68" i="30" s="1"/>
  <c r="L36" i="14"/>
  <c r="AA67" i="30" s="1"/>
  <c r="L31" i="14"/>
  <c r="AA62" i="30" s="1"/>
  <c r="L26" i="14"/>
  <c r="L32" i="14"/>
  <c r="AA63" i="30" s="1"/>
  <c r="L45" i="14"/>
  <c r="AA76" i="30" s="1"/>
  <c r="L33" i="14"/>
  <c r="AA64" i="30" s="1"/>
  <c r="E32" i="14"/>
  <c r="AA14" i="30" s="1"/>
  <c r="E38" i="14"/>
  <c r="AA20" i="30" s="1"/>
  <c r="E41" i="14"/>
  <c r="AA23" i="30" s="1"/>
  <c r="E43" i="14"/>
  <c r="AA25" i="30" s="1"/>
  <c r="E34" i="14"/>
  <c r="AA16" i="30" s="1"/>
  <c r="E37" i="14"/>
  <c r="AA19" i="30" s="1"/>
  <c r="E36" i="14"/>
  <c r="AA18" i="30" s="1"/>
  <c r="E31" i="14"/>
  <c r="AA13" i="30" s="1"/>
  <c r="E44" i="14"/>
  <c r="AA26" i="30" s="1"/>
  <c r="E45" i="14"/>
  <c r="AA27" i="30" s="1"/>
  <c r="E27" i="14"/>
  <c r="AA9" i="30" s="1"/>
  <c r="E29" i="14"/>
  <c r="AA11" i="30" s="1"/>
  <c r="E40" i="14"/>
  <c r="AA22" i="30" s="1"/>
  <c r="E26" i="14"/>
  <c r="E30" i="14"/>
  <c r="AA12" i="30" s="1"/>
  <c r="E39" i="14"/>
  <c r="AA21" i="30" s="1"/>
  <c r="E28" i="14"/>
  <c r="AA10" i="30" s="1"/>
  <c r="E35" i="14"/>
  <c r="AA17" i="30" s="1"/>
  <c r="E42" i="14"/>
  <c r="AA24" i="30" s="1"/>
  <c r="E33" i="14"/>
  <c r="AA15" i="30" s="1"/>
  <c r="H109" i="13"/>
  <c r="K146" i="13"/>
  <c r="L109" i="13" s="1"/>
  <c r="I109" i="13"/>
  <c r="K147" i="13"/>
  <c r="L110" i="13" s="1"/>
  <c r="G109" i="13"/>
  <c r="K145" i="13"/>
  <c r="L108" i="13" s="1"/>
  <c r="K43" i="13"/>
  <c r="L6" i="13" s="1"/>
  <c r="I5" i="13"/>
  <c r="G161" i="13"/>
  <c r="K197" i="13"/>
  <c r="L160" i="13" s="1"/>
  <c r="H161" i="13"/>
  <c r="K198" i="13"/>
  <c r="L161" i="13" s="1"/>
  <c r="K199" i="13"/>
  <c r="L162" i="13" s="1"/>
  <c r="I161" i="13"/>
  <c r="E127" i="10"/>
  <c r="AA221" i="42" s="1"/>
  <c r="E122" i="10"/>
  <c r="AA216" i="42" s="1"/>
  <c r="E124" i="10"/>
  <c r="AA218" i="42" s="1"/>
  <c r="E115" i="10"/>
  <c r="AA209" i="42" s="1"/>
  <c r="E120" i="10"/>
  <c r="AA214" i="42" s="1"/>
  <c r="E121" i="10"/>
  <c r="AA215" i="42" s="1"/>
  <c r="E123" i="10"/>
  <c r="AA217" i="42" s="1"/>
  <c r="E125" i="10"/>
  <c r="AA219" i="42" s="1"/>
  <c r="E128" i="10"/>
  <c r="AA222" i="42" s="1"/>
  <c r="E119" i="10"/>
  <c r="AA213" i="42" s="1"/>
  <c r="E111" i="10"/>
  <c r="AA205" i="42" s="1"/>
  <c r="E118" i="10"/>
  <c r="AA212" i="42" s="1"/>
  <c r="E117" i="10"/>
  <c r="AA211" i="42" s="1"/>
  <c r="E116" i="10"/>
  <c r="AA210" i="42" s="1"/>
  <c r="E126" i="10"/>
  <c r="AA220" i="42" s="1"/>
  <c r="E114" i="10"/>
  <c r="AA208" i="42" s="1"/>
  <c r="E112" i="10"/>
  <c r="AA206" i="42" s="1"/>
  <c r="E129" i="10"/>
  <c r="AA223" i="42" s="1"/>
  <c r="E113" i="10"/>
  <c r="AA207" i="42" s="1"/>
  <c r="E20" i="3"/>
  <c r="K20" i="3"/>
  <c r="E32" i="10"/>
  <c r="AA14" i="42" s="1"/>
  <c r="E39" i="10"/>
  <c r="AA21" i="42" s="1"/>
  <c r="E34" i="10"/>
  <c r="AA16" i="42" s="1"/>
  <c r="E44" i="10"/>
  <c r="AA26" i="42" s="1"/>
  <c r="E38" i="10"/>
  <c r="AA20" i="42" s="1"/>
  <c r="E45" i="10"/>
  <c r="AA27" i="42" s="1"/>
  <c r="E26" i="10"/>
  <c r="E43" i="10"/>
  <c r="AA25" i="42" s="1"/>
  <c r="E33" i="10"/>
  <c r="AA15" i="42" s="1"/>
  <c r="E31" i="10"/>
  <c r="AA13" i="42" s="1"/>
  <c r="E40" i="10"/>
  <c r="AA22" i="42" s="1"/>
  <c r="E27" i="10"/>
  <c r="AA9" i="42" s="1"/>
  <c r="E37" i="10"/>
  <c r="AA19" i="42" s="1"/>
  <c r="E41" i="10"/>
  <c r="AA23" i="42" s="1"/>
  <c r="E35" i="10"/>
  <c r="AA17" i="42" s="1"/>
  <c r="E28" i="10"/>
  <c r="AA10" i="42" s="1"/>
  <c r="E29" i="10"/>
  <c r="AA11" i="42" s="1"/>
  <c r="E30" i="10"/>
  <c r="AA12" i="42" s="1"/>
  <c r="E36" i="10"/>
  <c r="AA18" i="42" s="1"/>
  <c r="E42" i="10"/>
  <c r="AA24" i="42" s="1"/>
  <c r="K19" i="3"/>
  <c r="R20" i="3"/>
  <c r="K302" i="9"/>
  <c r="L265" i="9" s="1"/>
  <c r="D62" i="3"/>
  <c r="E61" i="3"/>
  <c r="K61" i="3"/>
  <c r="L19" i="10"/>
  <c r="L20" i="3"/>
  <c r="E19" i="6"/>
  <c r="S20" i="10"/>
  <c r="F46" i="1"/>
  <c r="G9" i="1" s="1"/>
  <c r="K41" i="9"/>
  <c r="L4" i="9" s="1"/>
  <c r="F51" i="1"/>
  <c r="G14" i="1" s="1"/>
  <c r="L62" i="3"/>
  <c r="E62" i="3"/>
  <c r="K103" i="3"/>
  <c r="E104" i="3"/>
  <c r="E19" i="3"/>
  <c r="L104" i="3"/>
  <c r="E104" i="6"/>
  <c r="E20" i="10"/>
  <c r="D104" i="6"/>
  <c r="R19" i="3"/>
  <c r="L62" i="10"/>
  <c r="L104" i="10"/>
  <c r="L103" i="10"/>
  <c r="F101" i="5"/>
  <c r="G64" i="5" s="1"/>
  <c r="J21" i="6"/>
  <c r="D103" i="10"/>
  <c r="K61" i="10"/>
  <c r="F50" i="1"/>
  <c r="G13" i="1" s="1"/>
  <c r="K104" i="3"/>
  <c r="D61" i="3"/>
  <c r="L103" i="3"/>
  <c r="E103" i="10"/>
  <c r="D20" i="6"/>
  <c r="K405" i="9"/>
  <c r="L368" i="9" s="1"/>
  <c r="K510" i="9"/>
  <c r="L473" i="9" s="1"/>
  <c r="H474" i="9"/>
  <c r="E104" i="10"/>
  <c r="E20" i="6"/>
  <c r="K62" i="3"/>
  <c r="R20" i="10"/>
  <c r="R19" i="10"/>
  <c r="D61" i="6"/>
  <c r="G95" i="5"/>
  <c r="H58" i="5" s="1"/>
  <c r="J22" i="6"/>
  <c r="E103" i="6"/>
  <c r="G150" i="5"/>
  <c r="H113" i="5" s="1"/>
  <c r="C64" i="6"/>
  <c r="K103" i="10"/>
  <c r="D19" i="3"/>
  <c r="G473" i="9"/>
  <c r="K509" i="9"/>
  <c r="L472" i="9" s="1"/>
  <c r="I421" i="9"/>
  <c r="K459" i="9"/>
  <c r="L422" i="9" s="1"/>
  <c r="D19" i="6"/>
  <c r="D62" i="10"/>
  <c r="D61" i="10"/>
  <c r="G421" i="9"/>
  <c r="K457" i="9"/>
  <c r="L420" i="9" s="1"/>
  <c r="L76" i="6"/>
  <c r="AA163" i="32" s="1"/>
  <c r="L77" i="6"/>
  <c r="AA164" i="32" s="1"/>
  <c r="L85" i="6"/>
  <c r="AA172" i="32" s="1"/>
  <c r="L71" i="6"/>
  <c r="AA158" i="32" s="1"/>
  <c r="L69" i="6"/>
  <c r="AA156" i="32" s="1"/>
  <c r="L84" i="6"/>
  <c r="AA171" i="32" s="1"/>
  <c r="L75" i="6"/>
  <c r="AA162" i="32" s="1"/>
  <c r="L70" i="6"/>
  <c r="AA157" i="32" s="1"/>
  <c r="L87" i="6"/>
  <c r="AA174" i="32" s="1"/>
  <c r="L74" i="6"/>
  <c r="AA161" i="32" s="1"/>
  <c r="L86" i="6"/>
  <c r="AA173" i="32" s="1"/>
  <c r="L68" i="6"/>
  <c r="L83" i="6"/>
  <c r="AA170" i="32" s="1"/>
  <c r="L81" i="6"/>
  <c r="AA168" i="32" s="1"/>
  <c r="L79" i="6"/>
  <c r="AA166" i="32" s="1"/>
  <c r="L73" i="6"/>
  <c r="AA160" i="32" s="1"/>
  <c r="L78" i="6"/>
  <c r="AA165" i="32" s="1"/>
  <c r="L80" i="6"/>
  <c r="AA167" i="32" s="1"/>
  <c r="L82" i="6"/>
  <c r="AA169" i="32" s="1"/>
  <c r="L72" i="6"/>
  <c r="AA159" i="32" s="1"/>
  <c r="L61" i="10"/>
  <c r="D20" i="10"/>
  <c r="D19" i="10"/>
  <c r="S84" i="10"/>
  <c r="AA367" i="42" s="1"/>
  <c r="S29" i="10"/>
  <c r="AA305" i="42" s="1"/>
  <c r="S30" i="10"/>
  <c r="AA306" i="42" s="1"/>
  <c r="S87" i="10"/>
  <c r="AA370" i="42" s="1"/>
  <c r="S75" i="10"/>
  <c r="AA358" i="42" s="1"/>
  <c r="S43" i="10"/>
  <c r="AA319" i="42" s="1"/>
  <c r="S86" i="10"/>
  <c r="AA369" i="42" s="1"/>
  <c r="S40" i="10"/>
  <c r="AA316" i="42" s="1"/>
  <c r="S44" i="10"/>
  <c r="AA320" i="42" s="1"/>
  <c r="S33" i="10"/>
  <c r="AA309" i="42" s="1"/>
  <c r="S70" i="10"/>
  <c r="AA353" i="42" s="1"/>
  <c r="S36" i="10"/>
  <c r="AA312" i="42" s="1"/>
  <c r="S35" i="10"/>
  <c r="AA311" i="42" s="1"/>
  <c r="S32" i="10"/>
  <c r="AA308" i="42" s="1"/>
  <c r="S79" i="10"/>
  <c r="AA362" i="42" s="1"/>
  <c r="S27" i="10"/>
  <c r="AA303" i="42" s="1"/>
  <c r="S28" i="10"/>
  <c r="AA304" i="42" s="1"/>
  <c r="S31" i="10"/>
  <c r="AA307" i="42" s="1"/>
  <c r="S39" i="10"/>
  <c r="AA315" i="42" s="1"/>
  <c r="S34" i="10"/>
  <c r="AA310" i="42" s="1"/>
  <c r="S78" i="10"/>
  <c r="AA361" i="42" s="1"/>
  <c r="S83" i="10"/>
  <c r="AA366" i="42" s="1"/>
  <c r="S37" i="10"/>
  <c r="AA313" i="42" s="1"/>
  <c r="S74" i="10"/>
  <c r="AA357" i="42" s="1"/>
  <c r="S77" i="10"/>
  <c r="AA360" i="42" s="1"/>
  <c r="S68" i="10"/>
  <c r="S41" i="10"/>
  <c r="AA317" i="42" s="1"/>
  <c r="S76" i="10"/>
  <c r="AA359" i="42" s="1"/>
  <c r="S72" i="10"/>
  <c r="AA355" i="42" s="1"/>
  <c r="S82" i="10"/>
  <c r="AA365" i="42" s="1"/>
  <c r="S80" i="10"/>
  <c r="AA363" i="42" s="1"/>
  <c r="S85" i="10"/>
  <c r="AA368" i="42" s="1"/>
  <c r="S38" i="10"/>
  <c r="AA314" i="42" s="1"/>
  <c r="S69" i="10"/>
  <c r="AA352" i="42" s="1"/>
  <c r="S71" i="10"/>
  <c r="AA354" i="42" s="1"/>
  <c r="S42" i="10"/>
  <c r="AA318" i="42" s="1"/>
  <c r="S81" i="10"/>
  <c r="AA364" i="42" s="1"/>
  <c r="S45" i="10"/>
  <c r="AA321" i="42" s="1"/>
  <c r="S73" i="10"/>
  <c r="AA356" i="42" s="1"/>
  <c r="K20" i="6"/>
  <c r="L62" i="6"/>
  <c r="L61" i="6"/>
  <c r="L19" i="6"/>
  <c r="D104" i="10"/>
  <c r="L20" i="6"/>
  <c r="L20" i="10"/>
  <c r="K19" i="6"/>
  <c r="D62" i="6"/>
  <c r="E61" i="6"/>
  <c r="E62" i="6"/>
  <c r="E19" i="10"/>
  <c r="D103" i="6"/>
  <c r="E62" i="10"/>
  <c r="E61" i="10"/>
  <c r="E103" i="3"/>
  <c r="E110" i="10"/>
  <c r="L19" i="3"/>
  <c r="K62" i="6"/>
  <c r="K61" i="6"/>
  <c r="I473" i="9"/>
  <c r="K511" i="9"/>
  <c r="L474" i="9" s="1"/>
  <c r="E75" i="10"/>
  <c r="AA113" i="42" s="1"/>
  <c r="E71" i="10"/>
  <c r="AA109" i="42" s="1"/>
  <c r="E82" i="10"/>
  <c r="AA120" i="42" s="1"/>
  <c r="E83" i="10"/>
  <c r="AA121" i="42" s="1"/>
  <c r="E77" i="10"/>
  <c r="AA115" i="42" s="1"/>
  <c r="E79" i="10"/>
  <c r="AA117" i="42" s="1"/>
  <c r="E86" i="10"/>
  <c r="AA124" i="42" s="1"/>
  <c r="E80" i="10"/>
  <c r="AA118" i="42" s="1"/>
  <c r="E69" i="10"/>
  <c r="E74" i="10"/>
  <c r="AA112" i="42" s="1"/>
  <c r="E84" i="10"/>
  <c r="AA122" i="42" s="1"/>
  <c r="E72" i="10"/>
  <c r="AA110" i="42" s="1"/>
  <c r="E73" i="10"/>
  <c r="AA111" i="42" s="1"/>
  <c r="E70" i="10"/>
  <c r="AA108" i="42" s="1"/>
  <c r="E87" i="10"/>
  <c r="AA125" i="42" s="1"/>
  <c r="E76" i="10"/>
  <c r="AA114" i="42" s="1"/>
  <c r="E81" i="10"/>
  <c r="AA119" i="42" s="1"/>
  <c r="E78" i="10"/>
  <c r="AA116" i="42" s="1"/>
  <c r="E85" i="10"/>
  <c r="AA123" i="42" s="1"/>
  <c r="G45" i="1"/>
  <c r="H8" i="1" s="1"/>
  <c r="D104" i="3"/>
  <c r="K20" i="10"/>
  <c r="K19" i="10"/>
  <c r="F42" i="5"/>
  <c r="C21" i="6"/>
  <c r="F151" i="5"/>
  <c r="G114" i="5" s="1"/>
  <c r="C63" i="6"/>
  <c r="F259" i="5"/>
  <c r="G222" i="5" s="1"/>
  <c r="C105" i="6"/>
  <c r="K104" i="10"/>
  <c r="K62" i="10"/>
  <c r="K198" i="9"/>
  <c r="L161" i="9" s="1"/>
  <c r="K353" i="9"/>
  <c r="L316" i="9" s="1"/>
  <c r="K407" i="9"/>
  <c r="L370" i="9" s="1"/>
  <c r="I369" i="9"/>
  <c r="K250" i="9"/>
  <c r="L213" i="9" s="1"/>
  <c r="K301" i="9"/>
  <c r="L264" i="9" s="1"/>
  <c r="H319" i="9"/>
  <c r="K354" i="9"/>
  <c r="L317" i="9" s="1"/>
  <c r="K406" i="9"/>
  <c r="L369" i="9" s="1"/>
  <c r="H369" i="9"/>
  <c r="H213" i="9"/>
  <c r="K249" i="9"/>
  <c r="L212" i="9" s="1"/>
  <c r="K43" i="9"/>
  <c r="L6" i="9" s="1"/>
  <c r="G57" i="9"/>
  <c r="K93" i="9"/>
  <c r="L56" i="9" s="1"/>
  <c r="I265" i="9"/>
  <c r="K303" i="9"/>
  <c r="L266" i="9" s="1"/>
  <c r="K146" i="9"/>
  <c r="L109" i="9" s="1"/>
  <c r="H109" i="9"/>
  <c r="K95" i="9"/>
  <c r="L58" i="9" s="1"/>
  <c r="I57" i="9"/>
  <c r="I213" i="9"/>
  <c r="K251" i="9"/>
  <c r="L214" i="9" s="1"/>
  <c r="K147" i="9"/>
  <c r="L110" i="9" s="1"/>
  <c r="I109" i="9"/>
  <c r="I161" i="9"/>
  <c r="K199" i="9"/>
  <c r="L162" i="9" s="1"/>
  <c r="H57" i="9"/>
  <c r="K94" i="9"/>
  <c r="L57" i="9" s="1"/>
  <c r="K145" i="9"/>
  <c r="L108" i="9" s="1"/>
  <c r="G109" i="9"/>
  <c r="H5" i="9"/>
  <c r="K42" i="9"/>
  <c r="L5" i="9" s="1"/>
  <c r="K355" i="9"/>
  <c r="L318" i="9" s="1"/>
  <c r="I317" i="9"/>
  <c r="G161" i="9"/>
  <c r="K197" i="9"/>
  <c r="L160" i="9" s="1"/>
  <c r="C37" i="5"/>
  <c r="G46" i="5" s="1"/>
  <c r="H9" i="5" s="1"/>
  <c r="F254" i="5"/>
  <c r="G217" i="5" s="1"/>
  <c r="F256" i="5"/>
  <c r="G219" i="5" s="1"/>
  <c r="F255" i="5"/>
  <c r="G218" i="5" s="1"/>
  <c r="F251" i="5"/>
  <c r="G214" i="5" s="1"/>
  <c r="F257" i="5"/>
  <c r="G220" i="5" s="1"/>
  <c r="F252" i="5"/>
  <c r="G215" i="5" s="1"/>
  <c r="F250" i="5"/>
  <c r="F150" i="5"/>
  <c r="G113" i="5" s="1"/>
  <c r="F99" i="5"/>
  <c r="G62" i="5" s="1"/>
  <c r="F95" i="5"/>
  <c r="G58" i="5" s="1"/>
  <c r="F100" i="5"/>
  <c r="G63" i="5" s="1"/>
  <c r="F96" i="5"/>
  <c r="G59" i="5" s="1"/>
  <c r="F103" i="5"/>
  <c r="G66" i="5" s="1"/>
  <c r="F102" i="5"/>
  <c r="G65" i="5" s="1"/>
  <c r="F97" i="5"/>
  <c r="G60" i="5" s="1"/>
  <c r="F98" i="5"/>
  <c r="G61" i="5" s="1"/>
  <c r="F146" i="5"/>
  <c r="G109" i="5" s="1"/>
  <c r="F147" i="5"/>
  <c r="G110" i="5" s="1"/>
  <c r="F148" i="5"/>
  <c r="G111" i="5" s="1"/>
  <c r="F155" i="5"/>
  <c r="G118" i="5" s="1"/>
  <c r="F153" i="5"/>
  <c r="G116" i="5" s="1"/>
  <c r="G42" i="1"/>
  <c r="H5" i="1" s="1"/>
  <c r="F149" i="5"/>
  <c r="G112" i="5" s="1"/>
  <c r="F154" i="5"/>
  <c r="G117" i="5" s="1"/>
  <c r="F152" i="5"/>
  <c r="G115" i="5" s="1"/>
  <c r="G47" i="1"/>
  <c r="H10" i="1" s="1"/>
  <c r="G51" i="1"/>
  <c r="H14" i="1" s="1"/>
  <c r="F94" i="5"/>
  <c r="G57" i="5" s="1"/>
  <c r="F258" i="5"/>
  <c r="G221" i="5" s="1"/>
  <c r="G98" i="5"/>
  <c r="H61" i="5" s="1"/>
  <c r="G146" i="5"/>
  <c r="H109" i="5" s="1"/>
  <c r="G44" i="1"/>
  <c r="H7" i="1" s="1"/>
  <c r="G153" i="5"/>
  <c r="H116" i="5" s="1"/>
  <c r="G97" i="5"/>
  <c r="H60" i="5" s="1"/>
  <c r="G102" i="5"/>
  <c r="H65" i="5" s="1"/>
  <c r="G94" i="5"/>
  <c r="H57" i="5" s="1"/>
  <c r="G49" i="1"/>
  <c r="H12" i="1" s="1"/>
  <c r="G50" i="1"/>
  <c r="H13" i="1" s="1"/>
  <c r="G48" i="1"/>
  <c r="H11" i="1" s="1"/>
  <c r="C22" i="3"/>
  <c r="G147" i="5"/>
  <c r="H110" i="5" s="1"/>
  <c r="G43" i="1"/>
  <c r="H6" i="1" s="1"/>
  <c r="G149" i="5"/>
  <c r="H112" i="5" s="1"/>
  <c r="G46" i="1"/>
  <c r="H9" i="1" s="1"/>
  <c r="G151" i="5"/>
  <c r="H114" i="5" s="1"/>
  <c r="H258" i="1"/>
  <c r="I221" i="1" s="1"/>
  <c r="H259" i="1"/>
  <c r="I222" i="1" s="1"/>
  <c r="H253" i="1"/>
  <c r="I216" i="1" s="1"/>
  <c r="H255" i="1"/>
  <c r="I218" i="1" s="1"/>
  <c r="H256" i="1"/>
  <c r="I219" i="1" s="1"/>
  <c r="H257" i="1"/>
  <c r="I220" i="1" s="1"/>
  <c r="H250" i="1"/>
  <c r="H251" i="1"/>
  <c r="I214" i="1" s="1"/>
  <c r="H252" i="1"/>
  <c r="I215" i="1" s="1"/>
  <c r="H254" i="1"/>
  <c r="I217" i="1" s="1"/>
  <c r="F45" i="1"/>
  <c r="G8" i="1" s="1"/>
  <c r="C21" i="3"/>
  <c r="F42" i="1"/>
  <c r="F48" i="1"/>
  <c r="G11" i="1" s="1"/>
  <c r="F49" i="1"/>
  <c r="G12" i="1" s="1"/>
  <c r="F43" i="1"/>
  <c r="G6" i="1" s="1"/>
  <c r="C105" i="3"/>
  <c r="F252" i="1"/>
  <c r="G215" i="1" s="1"/>
  <c r="F253" i="1"/>
  <c r="G216" i="1" s="1"/>
  <c r="F254" i="1"/>
  <c r="G217" i="1" s="1"/>
  <c r="F257" i="1"/>
  <c r="G220" i="1" s="1"/>
  <c r="F255" i="1"/>
  <c r="G218" i="1" s="1"/>
  <c r="F256" i="1"/>
  <c r="G219" i="1" s="1"/>
  <c r="F259" i="1"/>
  <c r="G222" i="1" s="1"/>
  <c r="F251" i="1"/>
  <c r="G214" i="1" s="1"/>
  <c r="F250" i="1"/>
  <c r="F258" i="1"/>
  <c r="G221" i="1" s="1"/>
  <c r="S19" i="3"/>
  <c r="S20" i="3"/>
  <c r="F303" i="1"/>
  <c r="G266" i="1" s="1"/>
  <c r="F304" i="1"/>
  <c r="G267" i="1" s="1"/>
  <c r="F305" i="1"/>
  <c r="G268" i="1" s="1"/>
  <c r="F306" i="1"/>
  <c r="G269" i="1" s="1"/>
  <c r="F307" i="1"/>
  <c r="G270" i="1" s="1"/>
  <c r="J105" i="3"/>
  <c r="F302" i="1"/>
  <c r="G265" i="1" s="1"/>
  <c r="F310" i="1"/>
  <c r="G273" i="1" s="1"/>
  <c r="F311" i="1"/>
  <c r="G274" i="1" s="1"/>
  <c r="F308" i="1"/>
  <c r="G271" i="1" s="1"/>
  <c r="F309" i="1"/>
  <c r="J64" i="3"/>
  <c r="G199" i="1"/>
  <c r="H162" i="1" s="1"/>
  <c r="G206" i="1"/>
  <c r="H169" i="1" s="1"/>
  <c r="G207" i="1"/>
  <c r="H170" i="1" s="1"/>
  <c r="G198" i="1"/>
  <c r="G205" i="1"/>
  <c r="H168" i="1" s="1"/>
  <c r="G203" i="1"/>
  <c r="H166" i="1" s="1"/>
  <c r="G204" i="1"/>
  <c r="H167" i="1" s="1"/>
  <c r="G200" i="1"/>
  <c r="H163" i="1" s="1"/>
  <c r="G201" i="1"/>
  <c r="H164" i="1" s="1"/>
  <c r="G202" i="1"/>
  <c r="H165" i="1" s="1"/>
  <c r="Q22" i="3"/>
  <c r="G361" i="1"/>
  <c r="H324" i="1" s="1"/>
  <c r="G357" i="1"/>
  <c r="H320" i="1" s="1"/>
  <c r="G360" i="1"/>
  <c r="H323" i="1" s="1"/>
  <c r="G362" i="1"/>
  <c r="H325" i="1" s="1"/>
  <c r="G363" i="1"/>
  <c r="H326" i="1" s="1"/>
  <c r="G354" i="1"/>
  <c r="G355" i="1"/>
  <c r="H318" i="1" s="1"/>
  <c r="G356" i="1"/>
  <c r="H319" i="1" s="1"/>
  <c r="G358" i="1"/>
  <c r="H321" i="1" s="1"/>
  <c r="G359" i="1"/>
  <c r="H322" i="1" s="1"/>
  <c r="G310" i="1"/>
  <c r="H273" i="1" s="1"/>
  <c r="G311" i="1"/>
  <c r="H274" i="1" s="1"/>
  <c r="G302" i="1"/>
  <c r="G305" i="1"/>
  <c r="H268" i="1" s="1"/>
  <c r="G306" i="1"/>
  <c r="H269" i="1" s="1"/>
  <c r="J106" i="3"/>
  <c r="G303" i="1"/>
  <c r="H266" i="1" s="1"/>
  <c r="G304" i="1"/>
  <c r="H267" i="1" s="1"/>
  <c r="G309" i="1"/>
  <c r="H272" i="1" s="1"/>
  <c r="G308" i="1"/>
  <c r="H271" i="1" s="1"/>
  <c r="G307" i="1"/>
  <c r="H270" i="1" s="1"/>
  <c r="G95" i="1"/>
  <c r="H58" i="1" s="1"/>
  <c r="G96" i="1"/>
  <c r="H59" i="1" s="1"/>
  <c r="G97" i="1"/>
  <c r="H60" i="1" s="1"/>
  <c r="G98" i="1"/>
  <c r="H61" i="1" s="1"/>
  <c r="G100" i="1"/>
  <c r="H63" i="1" s="1"/>
  <c r="G99" i="1"/>
  <c r="H62" i="1" s="1"/>
  <c r="G103" i="1"/>
  <c r="H66" i="1" s="1"/>
  <c r="G94" i="1"/>
  <c r="J22" i="3"/>
  <c r="G101" i="1"/>
  <c r="H64" i="1" s="1"/>
  <c r="G102" i="1"/>
  <c r="H65" i="1" s="1"/>
  <c r="G154" i="5"/>
  <c r="H117" i="5" s="1"/>
  <c r="G100" i="5"/>
  <c r="H63" i="5" s="1"/>
  <c r="H152" i="1"/>
  <c r="I115" i="1" s="1"/>
  <c r="H147" i="1"/>
  <c r="I110" i="1" s="1"/>
  <c r="H148" i="1"/>
  <c r="I111" i="1" s="1"/>
  <c r="H150" i="1"/>
  <c r="I113" i="1" s="1"/>
  <c r="H149" i="1"/>
  <c r="I112" i="1" s="1"/>
  <c r="H151" i="1"/>
  <c r="I114" i="1" s="1"/>
  <c r="H154" i="1"/>
  <c r="I117" i="1" s="1"/>
  <c r="H155" i="1"/>
  <c r="I118" i="1" s="1"/>
  <c r="H146" i="1"/>
  <c r="H153" i="1"/>
  <c r="I116" i="1" s="1"/>
  <c r="G155" i="5"/>
  <c r="H118" i="5" s="1"/>
  <c r="G96" i="5"/>
  <c r="H59" i="5" s="1"/>
  <c r="H44" i="1"/>
  <c r="I7" i="1" s="1"/>
  <c r="H46" i="1"/>
  <c r="I9" i="1" s="1"/>
  <c r="H47" i="1"/>
  <c r="I10" i="1" s="1"/>
  <c r="H48" i="1"/>
  <c r="I11" i="1" s="1"/>
  <c r="H49" i="1"/>
  <c r="I12" i="1" s="1"/>
  <c r="H50" i="1"/>
  <c r="I13" i="1" s="1"/>
  <c r="H43" i="1"/>
  <c r="I6" i="1" s="1"/>
  <c r="H42" i="1"/>
  <c r="H45" i="1"/>
  <c r="I8" i="1" s="1"/>
  <c r="H51" i="1"/>
  <c r="I14" i="1" s="1"/>
  <c r="G152" i="5"/>
  <c r="H115" i="5" s="1"/>
  <c r="G99" i="5"/>
  <c r="H62" i="5" s="1"/>
  <c r="C64" i="3"/>
  <c r="G155" i="1"/>
  <c r="H118" i="1" s="1"/>
  <c r="G146" i="1"/>
  <c r="G147" i="1"/>
  <c r="H110" i="1" s="1"/>
  <c r="G151" i="1"/>
  <c r="H114" i="1" s="1"/>
  <c r="G152" i="1"/>
  <c r="H115" i="1" s="1"/>
  <c r="G154" i="1"/>
  <c r="H117" i="1" s="1"/>
  <c r="G150" i="1"/>
  <c r="H113" i="1" s="1"/>
  <c r="G149" i="1"/>
  <c r="H112" i="1" s="1"/>
  <c r="G153" i="1"/>
  <c r="H116" i="1" s="1"/>
  <c r="G148" i="1"/>
  <c r="H111" i="1" s="1"/>
  <c r="G148" i="5"/>
  <c r="H111" i="5" s="1"/>
  <c r="G101" i="5"/>
  <c r="H64" i="5" s="1"/>
  <c r="J63" i="3"/>
  <c r="F200" i="1"/>
  <c r="G163" i="1" s="1"/>
  <c r="F203" i="1"/>
  <c r="G166" i="1" s="1"/>
  <c r="F205" i="1"/>
  <c r="G168" i="1" s="1"/>
  <c r="F204" i="1"/>
  <c r="G167" i="1" s="1"/>
  <c r="F199" i="1"/>
  <c r="G162" i="1" s="1"/>
  <c r="F202" i="1"/>
  <c r="G165" i="1" s="1"/>
  <c r="F198" i="1"/>
  <c r="F201" i="1"/>
  <c r="G164" i="1" s="1"/>
  <c r="F206" i="1"/>
  <c r="G169" i="1" s="1"/>
  <c r="F207" i="1"/>
  <c r="G170" i="1" s="1"/>
  <c r="C63" i="3"/>
  <c r="F150" i="1"/>
  <c r="G113" i="1" s="1"/>
  <c r="F155" i="1"/>
  <c r="G118" i="1" s="1"/>
  <c r="F154" i="1"/>
  <c r="G117" i="1" s="1"/>
  <c r="F152" i="1"/>
  <c r="F147" i="1"/>
  <c r="G110" i="1" s="1"/>
  <c r="F151" i="1"/>
  <c r="G114" i="1" s="1"/>
  <c r="F146" i="1"/>
  <c r="G109" i="1" s="1"/>
  <c r="F153" i="1"/>
  <c r="G116" i="1" s="1"/>
  <c r="F148" i="1"/>
  <c r="G111" i="1" s="1"/>
  <c r="F149" i="1"/>
  <c r="G112" i="1" s="1"/>
  <c r="H204" i="1"/>
  <c r="I167" i="1" s="1"/>
  <c r="H206" i="1"/>
  <c r="I169" i="1" s="1"/>
  <c r="H207" i="1"/>
  <c r="I170" i="1" s="1"/>
  <c r="H198" i="1"/>
  <c r="H199" i="1"/>
  <c r="I162" i="1" s="1"/>
  <c r="H201" i="1"/>
  <c r="I164" i="1" s="1"/>
  <c r="H203" i="1"/>
  <c r="I166" i="1" s="1"/>
  <c r="H205" i="1"/>
  <c r="I168" i="1" s="1"/>
  <c r="H200" i="1"/>
  <c r="I163" i="1" s="1"/>
  <c r="H202" i="1"/>
  <c r="I165" i="1" s="1"/>
  <c r="L61" i="3"/>
  <c r="H310" i="1"/>
  <c r="I273" i="1" s="1"/>
  <c r="H311" i="1"/>
  <c r="I274" i="1" s="1"/>
  <c r="H306" i="1"/>
  <c r="I269" i="1" s="1"/>
  <c r="H307" i="1"/>
  <c r="I270" i="1" s="1"/>
  <c r="H308" i="1"/>
  <c r="I271" i="1" s="1"/>
  <c r="H309" i="1"/>
  <c r="I272" i="1" s="1"/>
  <c r="H302" i="1"/>
  <c r="H303" i="1"/>
  <c r="I266" i="1" s="1"/>
  <c r="H304" i="1"/>
  <c r="I267" i="1" s="1"/>
  <c r="H305" i="1"/>
  <c r="I268" i="1" s="1"/>
  <c r="D103" i="3"/>
  <c r="F44" i="1"/>
  <c r="G7" i="1" s="1"/>
  <c r="H357" i="1"/>
  <c r="I320" i="1" s="1"/>
  <c r="H358" i="1"/>
  <c r="I321" i="1" s="1"/>
  <c r="H359" i="1"/>
  <c r="I322" i="1" s="1"/>
  <c r="H362" i="1"/>
  <c r="I325" i="1" s="1"/>
  <c r="H363" i="1"/>
  <c r="I326" i="1" s="1"/>
  <c r="H354" i="1"/>
  <c r="H355" i="1"/>
  <c r="I318" i="1" s="1"/>
  <c r="H356" i="1"/>
  <c r="I319" i="1" s="1"/>
  <c r="H361" i="1"/>
  <c r="I324" i="1" s="1"/>
  <c r="H360" i="1"/>
  <c r="I323" i="1" s="1"/>
  <c r="F47" i="1"/>
  <c r="G10" i="1" s="1"/>
  <c r="D20" i="3"/>
  <c r="Q21" i="3"/>
  <c r="F355" i="1"/>
  <c r="G318" i="1" s="1"/>
  <c r="F357" i="1"/>
  <c r="G320" i="1" s="1"/>
  <c r="F356" i="1"/>
  <c r="G319" i="1" s="1"/>
  <c r="F360" i="1"/>
  <c r="G323" i="1" s="1"/>
  <c r="F363" i="1"/>
  <c r="G326" i="1" s="1"/>
  <c r="F362" i="1"/>
  <c r="G325" i="1" s="1"/>
  <c r="F354" i="1"/>
  <c r="F358" i="1"/>
  <c r="G321" i="1" s="1"/>
  <c r="F359" i="1"/>
  <c r="G322" i="1" s="1"/>
  <c r="F361" i="1"/>
  <c r="G324" i="1" s="1"/>
  <c r="C106" i="3"/>
  <c r="G252" i="1"/>
  <c r="H215" i="1" s="1"/>
  <c r="G253" i="1"/>
  <c r="H216" i="1" s="1"/>
  <c r="G251" i="1"/>
  <c r="H214" i="1" s="1"/>
  <c r="G255" i="1"/>
  <c r="H218" i="1" s="1"/>
  <c r="G258" i="1"/>
  <c r="H221" i="1" s="1"/>
  <c r="G259" i="1"/>
  <c r="H222" i="1" s="1"/>
  <c r="G250" i="1"/>
  <c r="G254" i="1"/>
  <c r="H217" i="1" s="1"/>
  <c r="G256" i="1"/>
  <c r="H219" i="1" s="1"/>
  <c r="G257" i="1"/>
  <c r="H220" i="1" s="1"/>
  <c r="J21" i="3"/>
  <c r="F98" i="1"/>
  <c r="G61" i="1" s="1"/>
  <c r="F100" i="1"/>
  <c r="G63" i="1" s="1"/>
  <c r="F101" i="1"/>
  <c r="G64" i="1" s="1"/>
  <c r="F99" i="1"/>
  <c r="G62" i="1" s="1"/>
  <c r="F102" i="1"/>
  <c r="G65" i="1" s="1"/>
  <c r="F95" i="1"/>
  <c r="G58" i="1" s="1"/>
  <c r="F96" i="1"/>
  <c r="G59" i="1" s="1"/>
  <c r="F97" i="1"/>
  <c r="G60" i="1" s="1"/>
  <c r="F103" i="1"/>
  <c r="G66" i="1" s="1"/>
  <c r="F94" i="1"/>
  <c r="G103" i="5"/>
  <c r="H66" i="5" s="1"/>
  <c r="H98" i="1"/>
  <c r="I61" i="1" s="1"/>
  <c r="H95" i="1"/>
  <c r="I58" i="1" s="1"/>
  <c r="H96" i="1"/>
  <c r="I59" i="1" s="1"/>
  <c r="H97" i="1"/>
  <c r="I60" i="1" s="1"/>
  <c r="H100" i="1"/>
  <c r="I63" i="1" s="1"/>
  <c r="H99" i="1"/>
  <c r="I62" i="1" s="1"/>
  <c r="H103" i="1"/>
  <c r="I66" i="1" s="1"/>
  <c r="H101" i="1"/>
  <c r="I64" i="1" s="1"/>
  <c r="H102" i="1"/>
  <c r="I65" i="1" s="1"/>
  <c r="H94" i="1"/>
  <c r="H203" i="5"/>
  <c r="I166" i="5" s="1"/>
  <c r="H198" i="5"/>
  <c r="H205" i="5"/>
  <c r="I168" i="5" s="1"/>
  <c r="H199" i="5"/>
  <c r="I162" i="5" s="1"/>
  <c r="H202" i="5"/>
  <c r="I165" i="5" s="1"/>
  <c r="H201" i="5"/>
  <c r="I164" i="5" s="1"/>
  <c r="H200" i="5"/>
  <c r="I163" i="5" s="1"/>
  <c r="H206" i="5"/>
  <c r="I169" i="5" s="1"/>
  <c r="H204" i="5"/>
  <c r="I167" i="5" s="1"/>
  <c r="H207" i="5"/>
  <c r="I170" i="5" s="1"/>
  <c r="H250" i="5"/>
  <c r="H259" i="5"/>
  <c r="I222" i="5" s="1"/>
  <c r="H254" i="5"/>
  <c r="I217" i="5" s="1"/>
  <c r="H255" i="5"/>
  <c r="I218" i="5" s="1"/>
  <c r="H257" i="5"/>
  <c r="I220" i="5" s="1"/>
  <c r="H256" i="5"/>
  <c r="I219" i="5" s="1"/>
  <c r="H253" i="5"/>
  <c r="I216" i="5" s="1"/>
  <c r="H252" i="5"/>
  <c r="I215" i="5" s="1"/>
  <c r="H251" i="5"/>
  <c r="I214" i="5" s="1"/>
  <c r="H258" i="5"/>
  <c r="I221" i="5" s="1"/>
  <c r="H100" i="5"/>
  <c r="I63" i="5" s="1"/>
  <c r="H101" i="5"/>
  <c r="I64" i="5" s="1"/>
  <c r="H95" i="5"/>
  <c r="I58" i="5" s="1"/>
  <c r="H103" i="5"/>
  <c r="I66" i="5" s="1"/>
  <c r="H96" i="5"/>
  <c r="I59" i="5" s="1"/>
  <c r="H102" i="5"/>
  <c r="I65" i="5" s="1"/>
  <c r="H99" i="5"/>
  <c r="I62" i="5" s="1"/>
  <c r="H97" i="5"/>
  <c r="I60" i="5" s="1"/>
  <c r="H98" i="5"/>
  <c r="I61" i="5" s="1"/>
  <c r="G200" i="5"/>
  <c r="H163" i="5" s="1"/>
  <c r="G206" i="5"/>
  <c r="H169" i="5" s="1"/>
  <c r="G204" i="5"/>
  <c r="H167" i="5" s="1"/>
  <c r="G203" i="5"/>
  <c r="H166" i="5" s="1"/>
  <c r="G198" i="5"/>
  <c r="G205" i="5"/>
  <c r="H168" i="5" s="1"/>
  <c r="G207" i="5"/>
  <c r="H170" i="5" s="1"/>
  <c r="G201" i="5"/>
  <c r="H164" i="5" s="1"/>
  <c r="G199" i="5"/>
  <c r="H162" i="5" s="1"/>
  <c r="G202" i="5"/>
  <c r="H165" i="5" s="1"/>
  <c r="H48" i="5"/>
  <c r="I11" i="5" s="1"/>
  <c r="H42" i="5"/>
  <c r="H46" i="5"/>
  <c r="I9" i="5" s="1"/>
  <c r="H43" i="5"/>
  <c r="I6" i="5" s="1"/>
  <c r="H50" i="5"/>
  <c r="I13" i="5" s="1"/>
  <c r="H47" i="5"/>
  <c r="I10" i="5" s="1"/>
  <c r="H45" i="5"/>
  <c r="I8" i="5" s="1"/>
  <c r="H44" i="5"/>
  <c r="I7" i="5" s="1"/>
  <c r="H51" i="5"/>
  <c r="I14" i="5" s="1"/>
  <c r="H49" i="5"/>
  <c r="I12" i="5" s="1"/>
  <c r="H147" i="5"/>
  <c r="I110" i="5" s="1"/>
  <c r="H151" i="5"/>
  <c r="I114" i="5" s="1"/>
  <c r="H155" i="5"/>
  <c r="I118" i="5" s="1"/>
  <c r="H149" i="5"/>
  <c r="I112" i="5" s="1"/>
  <c r="H148" i="5"/>
  <c r="I111" i="5" s="1"/>
  <c r="H154" i="5"/>
  <c r="I117" i="5" s="1"/>
  <c r="H153" i="5"/>
  <c r="I116" i="5" s="1"/>
  <c r="H150" i="5"/>
  <c r="I113" i="5" s="1"/>
  <c r="H152" i="5"/>
  <c r="I115" i="5" s="1"/>
  <c r="G252" i="5"/>
  <c r="H215" i="5" s="1"/>
  <c r="G253" i="5"/>
  <c r="H216" i="5" s="1"/>
  <c r="G250" i="5"/>
  <c r="G257" i="5"/>
  <c r="H220" i="5" s="1"/>
  <c r="G254" i="5"/>
  <c r="H217" i="5" s="1"/>
  <c r="G256" i="5"/>
  <c r="H219" i="5" s="1"/>
  <c r="G255" i="5"/>
  <c r="H218" i="5" s="1"/>
  <c r="G259" i="5"/>
  <c r="H222" i="5" s="1"/>
  <c r="G251" i="5"/>
  <c r="H214" i="5" s="1"/>
  <c r="G258" i="5"/>
  <c r="H221" i="5" s="1"/>
  <c r="F50" i="5"/>
  <c r="G13" i="5" s="1"/>
  <c r="F47" i="5"/>
  <c r="G10" i="5" s="1"/>
  <c r="F45" i="5"/>
  <c r="G8" i="5" s="1"/>
  <c r="F46" i="5"/>
  <c r="G9" i="5" s="1"/>
  <c r="F51" i="5"/>
  <c r="G14" i="5" s="1"/>
  <c r="F43" i="5"/>
  <c r="G6" i="5" s="1"/>
  <c r="F44" i="5"/>
  <c r="G7" i="5" s="1"/>
  <c r="F48" i="5"/>
  <c r="G11" i="5" s="1"/>
  <c r="F49" i="5"/>
  <c r="G12" i="5" s="1"/>
  <c r="G213" i="5"/>
  <c r="F200" i="5"/>
  <c r="G163" i="5" s="1"/>
  <c r="F204" i="5"/>
  <c r="G167" i="5" s="1"/>
  <c r="F206" i="5"/>
  <c r="G169" i="5" s="1"/>
  <c r="F202" i="5"/>
  <c r="G165" i="5" s="1"/>
  <c r="F199" i="5"/>
  <c r="G162" i="5" s="1"/>
  <c r="F207" i="5"/>
  <c r="G170" i="5" s="1"/>
  <c r="F201" i="5"/>
  <c r="G164" i="5" s="1"/>
  <c r="F203" i="5"/>
  <c r="G166" i="5" s="1"/>
  <c r="F205" i="5"/>
  <c r="G168" i="5" s="1"/>
  <c r="F198" i="5"/>
  <c r="V33" i="42" l="1"/>
  <c r="V31" i="42"/>
  <c r="V45" i="42"/>
  <c r="V34" i="42"/>
  <c r="V37" i="42"/>
  <c r="V42" i="42"/>
  <c r="V39" i="42"/>
  <c r="V32" i="42"/>
  <c r="V36" i="42"/>
  <c r="N137" i="42"/>
  <c r="N140" i="42"/>
  <c r="N132" i="42"/>
  <c r="N134" i="42"/>
  <c r="N130" i="42"/>
  <c r="N135" i="42"/>
  <c r="N129" i="42"/>
  <c r="I379" i="42"/>
  <c r="I375" i="42"/>
  <c r="I382" i="42"/>
  <c r="I385" i="42"/>
  <c r="I380" i="42"/>
  <c r="Q326" i="42"/>
  <c r="Q330" i="42"/>
  <c r="Q331" i="42"/>
  <c r="Q333" i="42"/>
  <c r="Q336" i="42"/>
  <c r="M186" i="32"/>
  <c r="M184" i="32"/>
  <c r="M189" i="32"/>
  <c r="M180" i="32"/>
  <c r="M183" i="32"/>
  <c r="M179" i="32"/>
  <c r="M178" i="32"/>
  <c r="L33" i="42"/>
  <c r="L36" i="42"/>
  <c r="L31" i="42"/>
  <c r="L34" i="42"/>
  <c r="L45" i="42"/>
  <c r="L42" i="42"/>
  <c r="L32" i="42"/>
  <c r="L39" i="42"/>
  <c r="L37" i="42"/>
  <c r="I233" i="42"/>
  <c r="I228" i="42"/>
  <c r="I232" i="42"/>
  <c r="I238" i="42"/>
  <c r="I235" i="42"/>
  <c r="M32" i="30"/>
  <c r="M36" i="30"/>
  <c r="M39" i="30"/>
  <c r="M45" i="30"/>
  <c r="M31" i="30"/>
  <c r="M42" i="30"/>
  <c r="J88" i="30"/>
  <c r="J97" i="30"/>
  <c r="J81" i="30"/>
  <c r="J83" i="30"/>
  <c r="J85" i="30"/>
  <c r="J94" i="30"/>
  <c r="J96" i="30"/>
  <c r="J95" i="30"/>
  <c r="J86" i="30"/>
  <c r="J91" i="30"/>
  <c r="V281" i="42"/>
  <c r="V282" i="42"/>
  <c r="V287" i="42"/>
  <c r="V277" i="42"/>
  <c r="V284" i="42"/>
  <c r="S130" i="42"/>
  <c r="S134" i="42"/>
  <c r="S135" i="42"/>
  <c r="S140" i="42"/>
  <c r="S132" i="42"/>
  <c r="S137" i="42"/>
  <c r="S129" i="42"/>
  <c r="F179" i="32"/>
  <c r="F184" i="32"/>
  <c r="F180" i="32"/>
  <c r="F183" i="32"/>
  <c r="F186" i="32"/>
  <c r="F189" i="32"/>
  <c r="F178" i="32"/>
  <c r="M233" i="42"/>
  <c r="M238" i="42"/>
  <c r="M235" i="42"/>
  <c r="M232" i="42"/>
  <c r="M228" i="42"/>
  <c r="U132" i="42"/>
  <c r="U134" i="42"/>
  <c r="U135" i="42"/>
  <c r="U140" i="42"/>
  <c r="U130" i="42"/>
  <c r="U137" i="42"/>
  <c r="U129" i="42"/>
  <c r="U184" i="32"/>
  <c r="U189" i="32"/>
  <c r="U180" i="32"/>
  <c r="U186" i="32"/>
  <c r="U183" i="32"/>
  <c r="U179" i="32"/>
  <c r="U178" i="32"/>
  <c r="W83" i="30"/>
  <c r="W96" i="30"/>
  <c r="W88" i="30"/>
  <c r="W97" i="30"/>
  <c r="W86" i="30"/>
  <c r="W91" i="30"/>
  <c r="W85" i="30"/>
  <c r="W81" i="30"/>
  <c r="W94" i="30"/>
  <c r="Q130" i="42"/>
  <c r="Q132" i="42"/>
  <c r="Q134" i="42"/>
  <c r="Q135" i="42"/>
  <c r="Q137" i="42"/>
  <c r="Q140" i="42"/>
  <c r="Q129" i="42"/>
  <c r="Q36" i="42"/>
  <c r="Q45" i="42"/>
  <c r="Q42" i="42"/>
  <c r="Q37" i="42"/>
  <c r="Q32" i="42"/>
  <c r="Q33" i="42"/>
  <c r="Q34" i="42"/>
  <c r="Q31" i="42"/>
  <c r="Q39" i="42"/>
  <c r="R238" i="42"/>
  <c r="R232" i="42"/>
  <c r="R233" i="42"/>
  <c r="R235" i="42"/>
  <c r="R228" i="42"/>
  <c r="F32" i="30"/>
  <c r="F36" i="30"/>
  <c r="F39" i="30"/>
  <c r="F42" i="30"/>
  <c r="F45" i="30"/>
  <c r="F31" i="30"/>
  <c r="E44" i="40" a="1"/>
  <c r="AA57" i="30"/>
  <c r="T277" i="42"/>
  <c r="T287" i="42"/>
  <c r="T282" i="42"/>
  <c r="T281" i="42"/>
  <c r="T284" i="42"/>
  <c r="K380" i="42"/>
  <c r="K379" i="42"/>
  <c r="K385" i="42"/>
  <c r="K375" i="42"/>
  <c r="K382" i="42"/>
  <c r="L336" i="42"/>
  <c r="L330" i="42"/>
  <c r="L326" i="42"/>
  <c r="L331" i="42"/>
  <c r="L333" i="42"/>
  <c r="U277" i="42"/>
  <c r="U282" i="42"/>
  <c r="U284" i="42"/>
  <c r="U287" i="42"/>
  <c r="U281" i="42"/>
  <c r="L184" i="32"/>
  <c r="L183" i="32"/>
  <c r="L186" i="32"/>
  <c r="L189" i="32"/>
  <c r="L180" i="32"/>
  <c r="L179" i="32"/>
  <c r="L178" i="32"/>
  <c r="L140" i="42"/>
  <c r="L137" i="42"/>
  <c r="L130" i="42"/>
  <c r="L134" i="42"/>
  <c r="L135" i="42"/>
  <c r="L132" i="42"/>
  <c r="L129" i="42"/>
  <c r="Q36" i="30"/>
  <c r="Q45" i="30"/>
  <c r="Q42" i="30"/>
  <c r="Q32" i="30"/>
  <c r="Q39" i="30"/>
  <c r="Q31" i="30"/>
  <c r="O385" i="42"/>
  <c r="O379" i="42"/>
  <c r="O380" i="42"/>
  <c r="O375" i="42"/>
  <c r="O382" i="42"/>
  <c r="G238" i="42"/>
  <c r="G232" i="42"/>
  <c r="G228" i="42"/>
  <c r="G233" i="42"/>
  <c r="G235" i="42"/>
  <c r="H137" i="42"/>
  <c r="H132" i="42"/>
  <c r="H130" i="42"/>
  <c r="H134" i="42"/>
  <c r="H140" i="42"/>
  <c r="H135" i="42"/>
  <c r="H129" i="42"/>
  <c r="P336" i="42"/>
  <c r="P330" i="42"/>
  <c r="P333" i="42"/>
  <c r="P326" i="42"/>
  <c r="P331" i="42"/>
  <c r="M326" i="42"/>
  <c r="M331" i="42"/>
  <c r="M336" i="42"/>
  <c r="M333" i="42"/>
  <c r="M330" i="42"/>
  <c r="I183" i="32"/>
  <c r="I180" i="32"/>
  <c r="I179" i="32"/>
  <c r="I189" i="32"/>
  <c r="I186" i="32"/>
  <c r="I184" i="32"/>
  <c r="I178" i="32"/>
  <c r="G34" i="42"/>
  <c r="G42" i="42"/>
  <c r="G36" i="42"/>
  <c r="G31" i="42"/>
  <c r="G33" i="42"/>
  <c r="G45" i="42"/>
  <c r="G39" i="42"/>
  <c r="G37" i="42"/>
  <c r="G32" i="42"/>
  <c r="W233" i="42"/>
  <c r="W232" i="42"/>
  <c r="W238" i="42"/>
  <c r="W235" i="42"/>
  <c r="W228" i="42"/>
  <c r="G31" i="30"/>
  <c r="G45" i="30"/>
  <c r="G32" i="30"/>
  <c r="G39" i="30"/>
  <c r="G42" i="30"/>
  <c r="G36" i="30"/>
  <c r="S81" i="30"/>
  <c r="S83" i="30"/>
  <c r="S85" i="30"/>
  <c r="S86" i="30"/>
  <c r="S88" i="30"/>
  <c r="S91" i="30"/>
  <c r="S94" i="30"/>
  <c r="S97" i="30"/>
  <c r="S96" i="30"/>
  <c r="E284" i="42"/>
  <c r="E277" i="42"/>
  <c r="E281" i="42"/>
  <c r="E282" i="42"/>
  <c r="E287" i="42"/>
  <c r="E81" i="40"/>
  <c r="Q83" i="40"/>
  <c r="I94" i="40"/>
  <c r="P83" i="40"/>
  <c r="O83" i="40"/>
  <c r="H88" i="40"/>
  <c r="G88" i="40"/>
  <c r="X83" i="40"/>
  <c r="I88" i="40"/>
  <c r="W83" i="40"/>
  <c r="V83" i="40"/>
  <c r="G94" i="40"/>
  <c r="R83" i="40"/>
  <c r="R88" i="40"/>
  <c r="S94" i="40"/>
  <c r="J88" i="40"/>
  <c r="J83" i="40"/>
  <c r="W94" i="40"/>
  <c r="U94" i="40"/>
  <c r="R94" i="40"/>
  <c r="J94" i="40"/>
  <c r="F94" i="40"/>
  <c r="S88" i="40"/>
  <c r="L88" i="40"/>
  <c r="T94" i="40"/>
  <c r="L83" i="40"/>
  <c r="K94" i="40"/>
  <c r="F88" i="40"/>
  <c r="Q94" i="40"/>
  <c r="U83" i="40"/>
  <c r="H94" i="40"/>
  <c r="X88" i="40"/>
  <c r="I83" i="40"/>
  <c r="S83" i="40"/>
  <c r="V94" i="40"/>
  <c r="W88" i="40"/>
  <c r="T83" i="40"/>
  <c r="T88" i="40"/>
  <c r="M83" i="40"/>
  <c r="L94" i="40"/>
  <c r="K88" i="40"/>
  <c r="K83" i="40"/>
  <c r="F83" i="40"/>
  <c r="O94" i="40"/>
  <c r="G83" i="40"/>
  <c r="N83" i="40"/>
  <c r="O88" i="40"/>
  <c r="V88" i="40"/>
  <c r="P94" i="40"/>
  <c r="N94" i="40"/>
  <c r="P88" i="40"/>
  <c r="N88" i="40"/>
  <c r="M88" i="40"/>
  <c r="X94" i="40"/>
  <c r="U88" i="40"/>
  <c r="M94" i="40"/>
  <c r="H83" i="40"/>
  <c r="Q88" i="40"/>
  <c r="O96" i="30"/>
  <c r="O97" i="30"/>
  <c r="O94" i="30"/>
  <c r="O81" i="30"/>
  <c r="O91" i="30"/>
  <c r="O86" i="30"/>
  <c r="O83" i="30"/>
  <c r="O95" i="30"/>
  <c r="O88" i="30"/>
  <c r="O85" i="30"/>
  <c r="N184" i="32"/>
  <c r="N186" i="32"/>
  <c r="N180" i="32"/>
  <c r="N189" i="32"/>
  <c r="N183" i="32"/>
  <c r="N179" i="32"/>
  <c r="N178" i="32"/>
  <c r="R36" i="30"/>
  <c r="R42" i="30"/>
  <c r="R45" i="30"/>
  <c r="R32" i="30"/>
  <c r="R39" i="30"/>
  <c r="R31" i="30"/>
  <c r="D135" i="30"/>
  <c r="M498" i="38" s="1" a="1"/>
  <c r="D134" i="30"/>
  <c r="C498" i="38" s="1" a="1"/>
  <c r="D140" i="30"/>
  <c r="C548" i="38" s="1" a="1"/>
  <c r="D129" i="30"/>
  <c r="C448" i="38" s="1" a="1"/>
  <c r="D137" i="30"/>
  <c r="C523" i="38" s="1" a="1"/>
  <c r="U380" i="42"/>
  <c r="U385" i="42"/>
  <c r="U379" i="42"/>
  <c r="U382" i="42"/>
  <c r="U375" i="42"/>
  <c r="N336" i="42"/>
  <c r="N333" i="42"/>
  <c r="N330" i="42"/>
  <c r="N326" i="42"/>
  <c r="N331" i="42"/>
  <c r="F32" i="42"/>
  <c r="F33" i="42"/>
  <c r="F34" i="42"/>
  <c r="F36" i="42"/>
  <c r="F42" i="42"/>
  <c r="F45" i="42"/>
  <c r="F39" i="42"/>
  <c r="F37" i="42"/>
  <c r="F31" i="42"/>
  <c r="E32" i="30"/>
  <c r="E36" i="30"/>
  <c r="E39" i="30"/>
  <c r="E42" i="30"/>
  <c r="E45" i="30"/>
  <c r="E31" i="30"/>
  <c r="G96" i="30"/>
  <c r="G86" i="30"/>
  <c r="G91" i="30"/>
  <c r="G81" i="30"/>
  <c r="G95" i="30"/>
  <c r="G94" i="30"/>
  <c r="G85" i="30"/>
  <c r="G88" i="30"/>
  <c r="G97" i="30"/>
  <c r="G83" i="30"/>
  <c r="O284" i="42"/>
  <c r="O281" i="42"/>
  <c r="O287" i="42"/>
  <c r="O282" i="42"/>
  <c r="O277" i="42"/>
  <c r="E382" i="42"/>
  <c r="E379" i="42"/>
  <c r="E380" i="42"/>
  <c r="E385" i="42"/>
  <c r="E375" i="42"/>
  <c r="R83" i="30"/>
  <c r="R94" i="30"/>
  <c r="R85" i="30"/>
  <c r="R81" i="30"/>
  <c r="R97" i="30"/>
  <c r="R86" i="30"/>
  <c r="R96" i="30"/>
  <c r="R91" i="30"/>
  <c r="R88" i="30"/>
  <c r="T137" i="42"/>
  <c r="T132" i="42"/>
  <c r="T134" i="42"/>
  <c r="T135" i="42"/>
  <c r="T140" i="42"/>
  <c r="T130" i="42"/>
  <c r="T129" i="42"/>
  <c r="O189" i="32"/>
  <c r="O186" i="32"/>
  <c r="O179" i="32"/>
  <c r="O180" i="32"/>
  <c r="O184" i="32"/>
  <c r="O183" i="32"/>
  <c r="O178" i="32"/>
  <c r="F238" i="42"/>
  <c r="F233" i="42"/>
  <c r="F232" i="42"/>
  <c r="F235" i="42"/>
  <c r="F228" i="42"/>
  <c r="J132" i="42"/>
  <c r="J140" i="42"/>
  <c r="J135" i="42"/>
  <c r="J130" i="42"/>
  <c r="J134" i="42"/>
  <c r="J137" i="42"/>
  <c r="J129" i="42"/>
  <c r="P385" i="42"/>
  <c r="P379" i="42"/>
  <c r="P380" i="42"/>
  <c r="P382" i="42"/>
  <c r="P375" i="42"/>
  <c r="F375" i="42"/>
  <c r="F379" i="42"/>
  <c r="F382" i="42"/>
  <c r="F380" i="42"/>
  <c r="F385" i="42"/>
  <c r="Q189" i="32"/>
  <c r="Q180" i="32"/>
  <c r="Q186" i="32"/>
  <c r="Q184" i="32"/>
  <c r="Q183" i="32"/>
  <c r="Q179" i="32"/>
  <c r="Q178" i="32"/>
  <c r="M39" i="42"/>
  <c r="M33" i="42"/>
  <c r="M42" i="42"/>
  <c r="M36" i="42"/>
  <c r="M45" i="42"/>
  <c r="M34" i="42"/>
  <c r="M37" i="42"/>
  <c r="M32" i="42"/>
  <c r="M31" i="42"/>
  <c r="H233" i="42"/>
  <c r="H232" i="42"/>
  <c r="H238" i="42"/>
  <c r="H235" i="42"/>
  <c r="H228" i="42"/>
  <c r="W42" i="30"/>
  <c r="W31" i="30"/>
  <c r="W36" i="30"/>
  <c r="W32" i="30"/>
  <c r="W45" i="30"/>
  <c r="W39" i="30"/>
  <c r="L91" i="30"/>
  <c r="L88" i="30"/>
  <c r="L97" i="30"/>
  <c r="L85" i="30"/>
  <c r="L86" i="30"/>
  <c r="L95" i="30"/>
  <c r="L96" i="30"/>
  <c r="L81" i="30"/>
  <c r="L83" i="30"/>
  <c r="L94" i="30"/>
  <c r="N277" i="42"/>
  <c r="N281" i="42"/>
  <c r="N287" i="42"/>
  <c r="N284" i="42"/>
  <c r="N282" i="42"/>
  <c r="D424" i="42"/>
  <c r="M1678" i="43" s="1" a="1"/>
  <c r="D434" i="42"/>
  <c r="C1778" i="43" s="1" a="1"/>
  <c r="D431" i="42"/>
  <c r="C1753" i="43" s="1" a="1"/>
  <c r="D429" i="42"/>
  <c r="M1728" i="43" s="1" a="1"/>
  <c r="D428" i="42"/>
  <c r="C1728" i="43" s="1" a="1"/>
  <c r="T39" i="30"/>
  <c r="T36" i="30"/>
  <c r="T32" i="30"/>
  <c r="T31" i="30"/>
  <c r="T42" i="30"/>
  <c r="T45" i="30"/>
  <c r="I333" i="42"/>
  <c r="I326" i="42"/>
  <c r="I330" i="42"/>
  <c r="I336" i="42"/>
  <c r="I331" i="42"/>
  <c r="F333" i="42"/>
  <c r="F330" i="42"/>
  <c r="F326" i="42"/>
  <c r="F336" i="42"/>
  <c r="F331" i="42"/>
  <c r="P235" i="42"/>
  <c r="P238" i="42"/>
  <c r="P233" i="42"/>
  <c r="P232" i="42"/>
  <c r="P228" i="42"/>
  <c r="I81" i="30"/>
  <c r="I83" i="30"/>
  <c r="I85" i="30"/>
  <c r="I86" i="30"/>
  <c r="I88" i="30"/>
  <c r="I91" i="30"/>
  <c r="I94" i="30"/>
  <c r="I95" i="30"/>
  <c r="I97" i="30"/>
  <c r="I96" i="30"/>
  <c r="E155" i="45" a="1"/>
  <c r="AA204" i="42"/>
  <c r="R189" i="32"/>
  <c r="R180" i="32"/>
  <c r="R186" i="32"/>
  <c r="R179" i="32"/>
  <c r="R184" i="32"/>
  <c r="R183" i="32"/>
  <c r="R178" i="32"/>
  <c r="M382" i="42"/>
  <c r="M379" i="42"/>
  <c r="M385" i="42"/>
  <c r="M380" i="42"/>
  <c r="M375" i="42"/>
  <c r="M91" i="30"/>
  <c r="M86" i="30"/>
  <c r="M94" i="30"/>
  <c r="M96" i="30"/>
  <c r="M88" i="30"/>
  <c r="M81" i="30"/>
  <c r="M95" i="30"/>
  <c r="M85" i="30"/>
  <c r="M83" i="30"/>
  <c r="M97" i="30"/>
  <c r="N235" i="42"/>
  <c r="N238" i="42"/>
  <c r="N233" i="42"/>
  <c r="N232" i="42"/>
  <c r="N228" i="42"/>
  <c r="W336" i="42"/>
  <c r="W330" i="42"/>
  <c r="W326" i="42"/>
  <c r="W331" i="42"/>
  <c r="W333" i="42"/>
  <c r="Q380" i="42"/>
  <c r="Q379" i="42"/>
  <c r="Q385" i="42"/>
  <c r="Q382" i="42"/>
  <c r="Q375" i="42"/>
  <c r="H179" i="32"/>
  <c r="H180" i="32"/>
  <c r="H189" i="32"/>
  <c r="H183" i="32"/>
  <c r="H186" i="32"/>
  <c r="H184" i="32"/>
  <c r="H178" i="32"/>
  <c r="J32" i="42"/>
  <c r="J37" i="42"/>
  <c r="J45" i="42"/>
  <c r="J31" i="42"/>
  <c r="J34" i="42"/>
  <c r="J36" i="42"/>
  <c r="J42" i="42"/>
  <c r="J39" i="42"/>
  <c r="J33" i="42"/>
  <c r="E192" i="45" a="1"/>
  <c r="AA253" i="42"/>
  <c r="D88" i="42"/>
  <c r="C318" i="43" s="1" a="1"/>
  <c r="D81" i="42"/>
  <c r="M243" i="43" s="1" a="1"/>
  <c r="D80" i="42"/>
  <c r="C243" i="43" s="1" a="1"/>
  <c r="D94" i="42"/>
  <c r="C368" i="43" s="1" a="1"/>
  <c r="D83" i="42"/>
  <c r="M268" i="43" s="1" a="1"/>
  <c r="D86" i="42"/>
  <c r="M293" i="43" s="1" a="1"/>
  <c r="D91" i="42"/>
  <c r="C343" i="43" s="1" a="1"/>
  <c r="D82" i="42"/>
  <c r="C268" i="43" s="1" a="1"/>
  <c r="D85" i="42"/>
  <c r="C293" i="43" s="1" a="1"/>
  <c r="W140" i="42"/>
  <c r="W135" i="42"/>
  <c r="W132" i="42"/>
  <c r="W134" i="42"/>
  <c r="W137" i="42"/>
  <c r="W130" i="42"/>
  <c r="W129" i="42"/>
  <c r="T330" i="42"/>
  <c r="T331" i="42"/>
  <c r="T333" i="42"/>
  <c r="T326" i="42"/>
  <c r="T336" i="42"/>
  <c r="E331" i="42"/>
  <c r="E330" i="42"/>
  <c r="E333" i="42"/>
  <c r="E326" i="42"/>
  <c r="E336" i="42"/>
  <c r="T32" i="42"/>
  <c r="T37" i="42"/>
  <c r="T34" i="42"/>
  <c r="T42" i="42"/>
  <c r="T45" i="42"/>
  <c r="T31" i="42"/>
  <c r="T36" i="42"/>
  <c r="T33" i="42"/>
  <c r="T39" i="42"/>
  <c r="U233" i="42"/>
  <c r="U235" i="42"/>
  <c r="U238" i="42"/>
  <c r="U232" i="42"/>
  <c r="U228" i="42"/>
  <c r="H31" i="30"/>
  <c r="H32" i="30"/>
  <c r="H42" i="30"/>
  <c r="H39" i="30"/>
  <c r="H45" i="30"/>
  <c r="H36" i="30"/>
  <c r="N81" i="30"/>
  <c r="N91" i="30"/>
  <c r="N83" i="30"/>
  <c r="N95" i="30"/>
  <c r="N86" i="30"/>
  <c r="N94" i="30"/>
  <c r="N96" i="30"/>
  <c r="N88" i="30"/>
  <c r="N85" i="30"/>
  <c r="N97" i="30"/>
  <c r="R281" i="42"/>
  <c r="R282" i="42"/>
  <c r="R287" i="42"/>
  <c r="R277" i="42"/>
  <c r="R284" i="42"/>
  <c r="E44" i="45"/>
  <c r="I57" i="45"/>
  <c r="J46" i="45"/>
  <c r="H57" i="45"/>
  <c r="I46" i="45"/>
  <c r="M51" i="45"/>
  <c r="T57" i="45"/>
  <c r="O46" i="45"/>
  <c r="M57" i="45"/>
  <c r="N46" i="45"/>
  <c r="L57" i="45"/>
  <c r="M46" i="45"/>
  <c r="U57" i="45"/>
  <c r="S51" i="45"/>
  <c r="I51" i="45"/>
  <c r="H51" i="45"/>
  <c r="G51" i="45"/>
  <c r="F51" i="45"/>
  <c r="W51" i="45"/>
  <c r="V51" i="45"/>
  <c r="T51" i="45"/>
  <c r="G57" i="45"/>
  <c r="H46" i="45"/>
  <c r="K57" i="45"/>
  <c r="U51" i="45"/>
  <c r="S46" i="45"/>
  <c r="X51" i="45"/>
  <c r="T46" i="45"/>
  <c r="L46" i="45"/>
  <c r="P57" i="45"/>
  <c r="P51" i="45"/>
  <c r="P46" i="45"/>
  <c r="N51" i="45"/>
  <c r="R46" i="45"/>
  <c r="K51" i="45"/>
  <c r="Q57" i="45"/>
  <c r="W57" i="45"/>
  <c r="Q51" i="45"/>
  <c r="Q46" i="45"/>
  <c r="S57" i="45"/>
  <c r="W46" i="45"/>
  <c r="F57" i="45"/>
  <c r="G46" i="45"/>
  <c r="O51" i="45"/>
  <c r="F46" i="45"/>
  <c r="U46" i="45"/>
  <c r="J57" i="45"/>
  <c r="O57" i="45"/>
  <c r="L51" i="45"/>
  <c r="K46" i="45"/>
  <c r="V57" i="45"/>
  <c r="X57" i="45"/>
  <c r="V46" i="45"/>
  <c r="J51" i="45"/>
  <c r="X46" i="45"/>
  <c r="N57" i="45"/>
  <c r="R57" i="45"/>
  <c r="R51" i="45"/>
  <c r="F134" i="42"/>
  <c r="F130" i="42"/>
  <c r="F132" i="42"/>
  <c r="F135" i="42"/>
  <c r="F137" i="42"/>
  <c r="F140" i="42"/>
  <c r="F129" i="42"/>
  <c r="P189" i="32"/>
  <c r="P186" i="32"/>
  <c r="P180" i="32"/>
  <c r="P184" i="32"/>
  <c r="P183" i="32"/>
  <c r="P179" i="32"/>
  <c r="P178" i="32"/>
  <c r="N34" i="42"/>
  <c r="N39" i="42"/>
  <c r="N31" i="42"/>
  <c r="N45" i="42"/>
  <c r="N33" i="42"/>
  <c r="N42" i="42"/>
  <c r="N37" i="42"/>
  <c r="N36" i="42"/>
  <c r="N32" i="42"/>
  <c r="E7" i="40" a="1"/>
  <c r="AA8" i="30"/>
  <c r="J333" i="42"/>
  <c r="J336" i="42"/>
  <c r="J330" i="42"/>
  <c r="J331" i="42"/>
  <c r="J326" i="42"/>
  <c r="H37" i="42"/>
  <c r="H39" i="42"/>
  <c r="H42" i="42"/>
  <c r="H45" i="42"/>
  <c r="H31" i="42"/>
  <c r="H33" i="42"/>
  <c r="H36" i="42"/>
  <c r="H32" i="42"/>
  <c r="H34" i="42"/>
  <c r="P277" i="42"/>
  <c r="P281" i="42"/>
  <c r="P282" i="42"/>
  <c r="P284" i="42"/>
  <c r="P287" i="42"/>
  <c r="AA107" i="42"/>
  <c r="E81" i="45" a="1"/>
  <c r="R375" i="42"/>
  <c r="R379" i="42"/>
  <c r="R380" i="42"/>
  <c r="R382" i="42"/>
  <c r="R385" i="42"/>
  <c r="S183" i="32"/>
  <c r="S179" i="32"/>
  <c r="S184" i="32"/>
  <c r="S189" i="32"/>
  <c r="S180" i="32"/>
  <c r="S186" i="32"/>
  <c r="S178" i="32"/>
  <c r="V42" i="30"/>
  <c r="V39" i="30"/>
  <c r="V32" i="30"/>
  <c r="V31" i="30"/>
  <c r="V36" i="30"/>
  <c r="V45" i="30"/>
  <c r="M277" i="42"/>
  <c r="M281" i="42"/>
  <c r="M287" i="42"/>
  <c r="M284" i="42"/>
  <c r="M282" i="42"/>
  <c r="E303" i="45"/>
  <c r="H316" i="45"/>
  <c r="K310" i="45"/>
  <c r="G305" i="45"/>
  <c r="G316" i="45"/>
  <c r="J310" i="45"/>
  <c r="F316" i="45"/>
  <c r="H310" i="45"/>
  <c r="L316" i="45"/>
  <c r="O310" i="45"/>
  <c r="K305" i="45"/>
  <c r="K316" i="45"/>
  <c r="N310" i="45"/>
  <c r="J305" i="45"/>
  <c r="J316" i="45"/>
  <c r="M310" i="45"/>
  <c r="I305" i="45"/>
  <c r="T310" i="45"/>
  <c r="V316" i="45"/>
  <c r="S310" i="45"/>
  <c r="U316" i="45"/>
  <c r="R310" i="45"/>
  <c r="M316" i="45"/>
  <c r="T305" i="45"/>
  <c r="U310" i="45"/>
  <c r="Q310" i="45"/>
  <c r="P310" i="45"/>
  <c r="L310" i="45"/>
  <c r="O316" i="45"/>
  <c r="Q305" i="45"/>
  <c r="H305" i="45"/>
  <c r="V310" i="45"/>
  <c r="I310" i="45"/>
  <c r="S316" i="45"/>
  <c r="M305" i="45"/>
  <c r="T316" i="45"/>
  <c r="R316" i="45"/>
  <c r="V305" i="45"/>
  <c r="N305" i="45"/>
  <c r="L305" i="45"/>
  <c r="S305" i="45"/>
  <c r="Q316" i="45"/>
  <c r="P316" i="45"/>
  <c r="N316" i="45"/>
  <c r="R305" i="45"/>
  <c r="P305" i="45"/>
  <c r="O305" i="45"/>
  <c r="U305" i="45"/>
  <c r="G310" i="45"/>
  <c r="I316" i="45"/>
  <c r="X305" i="45"/>
  <c r="W316" i="45"/>
  <c r="X310" i="45"/>
  <c r="F305" i="45"/>
  <c r="X316" i="45"/>
  <c r="F310" i="45"/>
  <c r="W310" i="45"/>
  <c r="W305" i="45"/>
  <c r="P135" i="42"/>
  <c r="P134" i="42"/>
  <c r="P137" i="42"/>
  <c r="P140" i="42"/>
  <c r="P132" i="42"/>
  <c r="P130" i="42"/>
  <c r="P129" i="42"/>
  <c r="H375" i="42"/>
  <c r="H379" i="42"/>
  <c r="H380" i="42"/>
  <c r="H382" i="42"/>
  <c r="H385" i="42"/>
  <c r="V331" i="42"/>
  <c r="V326" i="42"/>
  <c r="V336" i="42"/>
  <c r="V330" i="42"/>
  <c r="V333" i="42"/>
  <c r="AA155" i="32"/>
  <c r="E118" i="36" a="1"/>
  <c r="O42" i="42"/>
  <c r="O31" i="42"/>
  <c r="O37" i="42"/>
  <c r="O45" i="42"/>
  <c r="O33" i="42"/>
  <c r="O32" i="42"/>
  <c r="O36" i="42"/>
  <c r="O34" i="42"/>
  <c r="O39" i="42"/>
  <c r="J232" i="42"/>
  <c r="J233" i="42"/>
  <c r="J238" i="42"/>
  <c r="J235" i="42"/>
  <c r="J228" i="42"/>
  <c r="I31" i="30"/>
  <c r="I42" i="30"/>
  <c r="I45" i="30"/>
  <c r="I39" i="30"/>
  <c r="I32" i="30"/>
  <c r="I36" i="30"/>
  <c r="U81" i="30"/>
  <c r="U83" i="30"/>
  <c r="U85" i="30"/>
  <c r="U94" i="30"/>
  <c r="U91" i="30"/>
  <c r="U86" i="30"/>
  <c r="U97" i="30"/>
  <c r="U96" i="30"/>
  <c r="U88" i="30"/>
  <c r="L287" i="42"/>
  <c r="L282" i="42"/>
  <c r="L277" i="42"/>
  <c r="L281" i="42"/>
  <c r="L284" i="42"/>
  <c r="K336" i="42"/>
  <c r="K331" i="42"/>
  <c r="K333" i="42"/>
  <c r="K326" i="42"/>
  <c r="K330" i="42"/>
  <c r="S31" i="42"/>
  <c r="S32" i="42"/>
  <c r="S45" i="42"/>
  <c r="S37" i="42"/>
  <c r="S34" i="42"/>
  <c r="S42" i="42"/>
  <c r="S36" i="42"/>
  <c r="S33" i="42"/>
  <c r="S39" i="42"/>
  <c r="T235" i="42"/>
  <c r="T233" i="42"/>
  <c r="T238" i="42"/>
  <c r="T232" i="42"/>
  <c r="T228" i="42"/>
  <c r="F96" i="30"/>
  <c r="F97" i="30"/>
  <c r="F86" i="30"/>
  <c r="F81" i="30"/>
  <c r="F85" i="30"/>
  <c r="F88" i="30"/>
  <c r="F94" i="30"/>
  <c r="F91" i="30"/>
  <c r="F95" i="30"/>
  <c r="F83" i="30"/>
  <c r="V132" i="42"/>
  <c r="V135" i="42"/>
  <c r="V140" i="42"/>
  <c r="V134" i="42"/>
  <c r="V130" i="42"/>
  <c r="V137" i="42"/>
  <c r="V129" i="42"/>
  <c r="L380" i="42"/>
  <c r="L379" i="42"/>
  <c r="L385" i="42"/>
  <c r="L375" i="42"/>
  <c r="L382" i="42"/>
  <c r="R326" i="42"/>
  <c r="R330" i="42"/>
  <c r="R333" i="42"/>
  <c r="R336" i="42"/>
  <c r="R331" i="42"/>
  <c r="V179" i="32"/>
  <c r="V180" i="32"/>
  <c r="V183" i="32"/>
  <c r="V184" i="32"/>
  <c r="V186" i="32"/>
  <c r="V189" i="32"/>
  <c r="V178" i="32"/>
  <c r="E37" i="42"/>
  <c r="E36" i="42"/>
  <c r="E34" i="42"/>
  <c r="E42" i="42"/>
  <c r="E32" i="42"/>
  <c r="E33" i="42"/>
  <c r="E39" i="42"/>
  <c r="E45" i="42"/>
  <c r="E31" i="42"/>
  <c r="K232" i="42"/>
  <c r="K233" i="42"/>
  <c r="K235" i="42"/>
  <c r="K238" i="42"/>
  <c r="K228" i="42"/>
  <c r="N32" i="30"/>
  <c r="N39" i="30"/>
  <c r="N36" i="30"/>
  <c r="N42" i="30"/>
  <c r="N31" i="30"/>
  <c r="N45" i="30"/>
  <c r="E96" i="30"/>
  <c r="E97" i="30"/>
  <c r="E86" i="30"/>
  <c r="E81" i="30"/>
  <c r="E85" i="30"/>
  <c r="E91" i="30"/>
  <c r="E88" i="30"/>
  <c r="E94" i="30"/>
  <c r="E83" i="30"/>
  <c r="E95" i="30"/>
  <c r="H287" i="42"/>
  <c r="H277" i="42"/>
  <c r="H284" i="42"/>
  <c r="H281" i="42"/>
  <c r="H282" i="42"/>
  <c r="G375" i="42"/>
  <c r="G379" i="42"/>
  <c r="G382" i="42"/>
  <c r="G380" i="42"/>
  <c r="G385" i="42"/>
  <c r="Q282" i="42"/>
  <c r="Q287" i="42"/>
  <c r="Q284" i="42"/>
  <c r="Q281" i="42"/>
  <c r="Q277" i="42"/>
  <c r="I135" i="42"/>
  <c r="I137" i="42"/>
  <c r="I140" i="42"/>
  <c r="I132" i="42"/>
  <c r="I130" i="42"/>
  <c r="I134" i="42"/>
  <c r="I129" i="42"/>
  <c r="O134" i="42"/>
  <c r="O132" i="42"/>
  <c r="O140" i="42"/>
  <c r="O137" i="42"/>
  <c r="O130" i="42"/>
  <c r="O135" i="42"/>
  <c r="O129" i="42"/>
  <c r="S333" i="42"/>
  <c r="S330" i="42"/>
  <c r="S331" i="42"/>
  <c r="S326" i="42"/>
  <c r="S336" i="42"/>
  <c r="V382" i="42"/>
  <c r="V380" i="42"/>
  <c r="V385" i="42"/>
  <c r="V375" i="42"/>
  <c r="V379" i="42"/>
  <c r="J180" i="32"/>
  <c r="J183" i="32"/>
  <c r="J179" i="32"/>
  <c r="J184" i="32"/>
  <c r="J186" i="32"/>
  <c r="J189" i="32"/>
  <c r="J178" i="32"/>
  <c r="R37" i="42"/>
  <c r="R39" i="42"/>
  <c r="R42" i="42"/>
  <c r="R45" i="42"/>
  <c r="R32" i="42"/>
  <c r="R34" i="42"/>
  <c r="R33" i="42"/>
  <c r="R36" i="42"/>
  <c r="R31" i="42"/>
  <c r="L233" i="42"/>
  <c r="L235" i="42"/>
  <c r="L232" i="42"/>
  <c r="L238" i="42"/>
  <c r="L228" i="42"/>
  <c r="O32" i="30"/>
  <c r="O36" i="30"/>
  <c r="O39" i="30"/>
  <c r="O42" i="30"/>
  <c r="O45" i="30"/>
  <c r="O31" i="30"/>
  <c r="T81" i="30"/>
  <c r="T83" i="30"/>
  <c r="T85" i="30"/>
  <c r="T86" i="30"/>
  <c r="T88" i="30"/>
  <c r="T91" i="30"/>
  <c r="T94" i="30"/>
  <c r="T96" i="30"/>
  <c r="T97" i="30"/>
  <c r="F277" i="42"/>
  <c r="F281" i="42"/>
  <c r="F282" i="42"/>
  <c r="F284" i="42"/>
  <c r="F287" i="42"/>
  <c r="M140" i="42"/>
  <c r="M134" i="42"/>
  <c r="M130" i="42"/>
  <c r="M137" i="42"/>
  <c r="M135" i="42"/>
  <c r="M132" i="42"/>
  <c r="M129" i="42"/>
  <c r="E266" i="45" a="1"/>
  <c r="AA351" i="42"/>
  <c r="U326" i="42"/>
  <c r="U330" i="42"/>
  <c r="U333" i="42"/>
  <c r="U331" i="42"/>
  <c r="U336" i="42"/>
  <c r="W178" i="32"/>
  <c r="W179" i="32"/>
  <c r="W180" i="32"/>
  <c r="W183" i="32"/>
  <c r="W186" i="32"/>
  <c r="W189" i="32"/>
  <c r="W184" i="32"/>
  <c r="I45" i="42"/>
  <c r="I42" i="42"/>
  <c r="I31" i="42"/>
  <c r="I37" i="42"/>
  <c r="I34" i="42"/>
  <c r="I36" i="42"/>
  <c r="I39" i="42"/>
  <c r="I33" i="42"/>
  <c r="I32" i="42"/>
  <c r="E232" i="42"/>
  <c r="E233" i="42"/>
  <c r="E235" i="42"/>
  <c r="E238" i="42"/>
  <c r="E228" i="42"/>
  <c r="L32" i="30"/>
  <c r="L36" i="30"/>
  <c r="L45" i="30"/>
  <c r="L39" i="30"/>
  <c r="L42" i="30"/>
  <c r="L31" i="30"/>
  <c r="H88" i="30"/>
  <c r="H96" i="30"/>
  <c r="H86" i="30"/>
  <c r="H81" i="30"/>
  <c r="H85" i="30"/>
  <c r="H94" i="30"/>
  <c r="H83" i="30"/>
  <c r="H97" i="30"/>
  <c r="H91" i="30"/>
  <c r="H95" i="30"/>
  <c r="G287" i="42"/>
  <c r="G281" i="42"/>
  <c r="G277" i="42"/>
  <c r="G284" i="42"/>
  <c r="G282" i="42"/>
  <c r="K37" i="42"/>
  <c r="K31" i="42"/>
  <c r="K36" i="42"/>
  <c r="K33" i="42"/>
  <c r="K39" i="42"/>
  <c r="K45" i="42"/>
  <c r="K42" i="42"/>
  <c r="K34" i="42"/>
  <c r="K32" i="42"/>
  <c r="U39" i="30"/>
  <c r="U45" i="30"/>
  <c r="U36" i="30"/>
  <c r="U42" i="30"/>
  <c r="U31" i="30"/>
  <c r="U32" i="30"/>
  <c r="W281" i="42"/>
  <c r="W282" i="42"/>
  <c r="W284" i="42"/>
  <c r="W287" i="42"/>
  <c r="W277" i="42"/>
  <c r="R130" i="42"/>
  <c r="R140" i="42"/>
  <c r="R134" i="42"/>
  <c r="R129" i="42"/>
  <c r="R132" i="42"/>
  <c r="R135" i="42"/>
  <c r="R137" i="42"/>
  <c r="J379" i="42"/>
  <c r="J375" i="42"/>
  <c r="J385" i="42"/>
  <c r="J382" i="42"/>
  <c r="J380" i="42"/>
  <c r="W382" i="42"/>
  <c r="W380" i="42"/>
  <c r="W385" i="42"/>
  <c r="W379" i="42"/>
  <c r="W375" i="42"/>
  <c r="K184" i="32"/>
  <c r="K183" i="32"/>
  <c r="K186" i="32"/>
  <c r="K180" i="32"/>
  <c r="K179" i="32"/>
  <c r="K189" i="32"/>
  <c r="K178" i="32"/>
  <c r="U37" i="42"/>
  <c r="U33" i="42"/>
  <c r="U31" i="42"/>
  <c r="U32" i="42"/>
  <c r="U34" i="42"/>
  <c r="U39" i="42"/>
  <c r="U42" i="42"/>
  <c r="U45" i="42"/>
  <c r="U36" i="42"/>
  <c r="V233" i="42"/>
  <c r="V232" i="42"/>
  <c r="V238" i="42"/>
  <c r="V235" i="42"/>
  <c r="V228" i="42"/>
  <c r="S39" i="30"/>
  <c r="S36" i="30"/>
  <c r="S45" i="30"/>
  <c r="S31" i="30"/>
  <c r="S42" i="30"/>
  <c r="S32" i="30"/>
  <c r="P94" i="30"/>
  <c r="P81" i="30"/>
  <c r="P83" i="30"/>
  <c r="P96" i="30"/>
  <c r="P86" i="30"/>
  <c r="P91" i="30"/>
  <c r="P88" i="30"/>
  <c r="P95" i="30"/>
  <c r="P85" i="30"/>
  <c r="P97" i="30"/>
  <c r="K282" i="42"/>
  <c r="K277" i="42"/>
  <c r="K281" i="42"/>
  <c r="K287" i="42"/>
  <c r="K284" i="42"/>
  <c r="D178" i="30"/>
  <c r="C653" i="38" s="1" a="1"/>
  <c r="D179" i="30"/>
  <c r="M653" i="38" s="1" a="1"/>
  <c r="D183" i="30"/>
  <c r="C703" i="38" s="1" a="1"/>
  <c r="D189" i="30"/>
  <c r="C753" i="38" s="1" a="1"/>
  <c r="D186" i="30"/>
  <c r="C728" i="38" s="1" a="1"/>
  <c r="D187" i="30"/>
  <c r="M728" i="38" s="1" a="1"/>
  <c r="D180" i="30"/>
  <c r="C678" i="38" s="1" a="1"/>
  <c r="D184" i="30"/>
  <c r="M703" i="38" s="1" a="1"/>
  <c r="G130" i="42"/>
  <c r="G132" i="42"/>
  <c r="G134" i="42"/>
  <c r="G135" i="42"/>
  <c r="G137" i="42"/>
  <c r="G140" i="42"/>
  <c r="G129" i="42"/>
  <c r="O331" i="42"/>
  <c r="O336" i="42"/>
  <c r="O330" i="42"/>
  <c r="O333" i="42"/>
  <c r="O326" i="42"/>
  <c r="H333" i="42"/>
  <c r="H330" i="42"/>
  <c r="H336" i="42"/>
  <c r="H326" i="42"/>
  <c r="H331" i="42"/>
  <c r="T189" i="32"/>
  <c r="T184" i="32"/>
  <c r="T180" i="32"/>
  <c r="T186" i="32"/>
  <c r="T183" i="32"/>
  <c r="T179" i="32"/>
  <c r="T178" i="32"/>
  <c r="E7" i="45" a="1"/>
  <c r="AA8" i="42"/>
  <c r="S238" i="42"/>
  <c r="S235" i="42"/>
  <c r="S232" i="42"/>
  <c r="S233" i="42"/>
  <c r="S228" i="42"/>
  <c r="P36" i="30"/>
  <c r="P32" i="30"/>
  <c r="P42" i="30"/>
  <c r="P39" i="30"/>
  <c r="P31" i="30"/>
  <c r="P45" i="30"/>
  <c r="V83" i="30"/>
  <c r="V97" i="30"/>
  <c r="V81" i="30"/>
  <c r="V96" i="30"/>
  <c r="V91" i="30"/>
  <c r="V94" i="30"/>
  <c r="V86" i="30"/>
  <c r="V88" i="30"/>
  <c r="V85" i="30"/>
  <c r="I287" i="42"/>
  <c r="I281" i="42"/>
  <c r="I277" i="42"/>
  <c r="I284" i="42"/>
  <c r="I282" i="42"/>
  <c r="D336" i="42"/>
  <c r="D331" i="42"/>
  <c r="D326" i="42"/>
  <c r="D333" i="42"/>
  <c r="D330" i="42"/>
  <c r="E118" i="40"/>
  <c r="R131" i="40"/>
  <c r="K131" i="40"/>
  <c r="M120" i="40"/>
  <c r="V125" i="40"/>
  <c r="O131" i="40"/>
  <c r="V120" i="40"/>
  <c r="N120" i="40"/>
  <c r="X131" i="40"/>
  <c r="R120" i="40"/>
  <c r="S125" i="40"/>
  <c r="H125" i="40"/>
  <c r="F120" i="40"/>
  <c r="O125" i="40"/>
  <c r="H131" i="40"/>
  <c r="X125" i="40"/>
  <c r="Q120" i="40"/>
  <c r="H120" i="40"/>
  <c r="L125" i="40"/>
  <c r="G131" i="40"/>
  <c r="N131" i="40"/>
  <c r="G125" i="40"/>
  <c r="P120" i="40"/>
  <c r="J120" i="40"/>
  <c r="P125" i="40"/>
  <c r="F125" i="40"/>
  <c r="Q131" i="40"/>
  <c r="U131" i="40"/>
  <c r="U125" i="40"/>
  <c r="L120" i="40"/>
  <c r="I131" i="40"/>
  <c r="T120" i="40"/>
  <c r="X120" i="40"/>
  <c r="P131" i="40"/>
  <c r="T131" i="40"/>
  <c r="K120" i="40"/>
  <c r="I125" i="40"/>
  <c r="N125" i="40"/>
  <c r="S120" i="40"/>
  <c r="R125" i="40"/>
  <c r="O120" i="40"/>
  <c r="I120" i="40"/>
  <c r="W131" i="40"/>
  <c r="K125" i="40"/>
  <c r="M131" i="40"/>
  <c r="V131" i="40"/>
  <c r="W120" i="40"/>
  <c r="W125" i="40"/>
  <c r="G120" i="40"/>
  <c r="F131" i="40"/>
  <c r="U120" i="40"/>
  <c r="L131" i="40"/>
  <c r="Q125" i="40"/>
  <c r="J131" i="40"/>
  <c r="S131" i="40"/>
  <c r="J125" i="40"/>
  <c r="T125" i="40"/>
  <c r="M125" i="40"/>
  <c r="K137" i="42"/>
  <c r="K140" i="42"/>
  <c r="K132" i="42"/>
  <c r="K130" i="42"/>
  <c r="K134" i="42"/>
  <c r="K135" i="42"/>
  <c r="K129" i="42"/>
  <c r="S380" i="42"/>
  <c r="S382" i="42"/>
  <c r="S375" i="42"/>
  <c r="S379" i="42"/>
  <c r="S385" i="42"/>
  <c r="G326" i="42"/>
  <c r="G330" i="42"/>
  <c r="G331" i="42"/>
  <c r="G333" i="42"/>
  <c r="G336" i="42"/>
  <c r="E179" i="32"/>
  <c r="E189" i="32"/>
  <c r="E184" i="32"/>
  <c r="E186" i="32"/>
  <c r="E183" i="32"/>
  <c r="E180" i="32"/>
  <c r="E178" i="32"/>
  <c r="W36" i="42"/>
  <c r="W34" i="42"/>
  <c r="W37" i="42"/>
  <c r="W33" i="42"/>
  <c r="W39" i="42"/>
  <c r="W45" i="42"/>
  <c r="W42" i="42"/>
  <c r="W31" i="42"/>
  <c r="W32" i="42"/>
  <c r="Q238" i="42"/>
  <c r="Q232" i="42"/>
  <c r="Q235" i="42"/>
  <c r="Q233" i="42"/>
  <c r="Q228" i="42"/>
  <c r="J42" i="30"/>
  <c r="J39" i="30"/>
  <c r="J45" i="30"/>
  <c r="J32" i="30"/>
  <c r="J31" i="30"/>
  <c r="J36" i="30"/>
  <c r="Q94" i="30"/>
  <c r="Q81" i="30"/>
  <c r="Q83" i="30"/>
  <c r="Q91" i="30"/>
  <c r="Q97" i="30"/>
  <c r="Q88" i="30"/>
  <c r="Q86" i="30"/>
  <c r="Q95" i="30"/>
  <c r="Q96" i="30"/>
  <c r="Q85" i="30"/>
  <c r="S281" i="42"/>
  <c r="S282" i="42"/>
  <c r="S277" i="42"/>
  <c r="S287" i="42"/>
  <c r="S284" i="42"/>
  <c r="E229" i="45" a="1"/>
  <c r="D473" i="42"/>
  <c r="M1883" i="43" s="1" a="1"/>
  <c r="D474" i="42"/>
  <c r="C1908" i="43" s="1" a="1"/>
  <c r="D475" i="42"/>
  <c r="M1908" i="43" s="1" a="1"/>
  <c r="D477" i="42"/>
  <c r="C1933" i="43" s="1" a="1"/>
  <c r="D478" i="42"/>
  <c r="M1933" i="43" s="1" a="1"/>
  <c r="D480" i="42"/>
  <c r="C1958" i="43" s="1" a="1"/>
  <c r="D483" i="42"/>
  <c r="C1983" i="43" s="1" a="1"/>
  <c r="D486" i="42"/>
  <c r="C2008" i="43" s="1" a="1"/>
  <c r="D472" i="42"/>
  <c r="C1883" i="43" s="1" a="1"/>
  <c r="D184" i="42"/>
  <c r="M703" i="43" s="1" a="1"/>
  <c r="D186" i="42"/>
  <c r="C728" i="43" s="1" a="1"/>
  <c r="D183" i="42"/>
  <c r="C703" i="43" s="1" a="1"/>
  <c r="D180" i="42"/>
  <c r="C678" i="43" s="1" a="1"/>
  <c r="D189" i="42"/>
  <c r="C753" i="43" s="1" a="1"/>
  <c r="D178" i="42"/>
  <c r="C653" i="43" s="1" a="1"/>
  <c r="D192" i="42"/>
  <c r="C778" i="43" s="1" a="1"/>
  <c r="D179" i="42"/>
  <c r="M653" i="43" s="1" a="1"/>
  <c r="D181" i="42"/>
  <c r="M678" i="43" s="1" a="1"/>
  <c r="N382" i="42"/>
  <c r="N379" i="42"/>
  <c r="N375" i="42"/>
  <c r="N380" i="42"/>
  <c r="N385" i="42"/>
  <c r="T375" i="42"/>
  <c r="T385" i="42"/>
  <c r="T382" i="42"/>
  <c r="T379" i="42"/>
  <c r="T380" i="42"/>
  <c r="G180" i="32"/>
  <c r="G179" i="32"/>
  <c r="G184" i="32"/>
  <c r="G183" i="32"/>
  <c r="G189" i="32"/>
  <c r="G186" i="32"/>
  <c r="G178" i="32"/>
  <c r="P32" i="42"/>
  <c r="P33" i="42"/>
  <c r="P34" i="42"/>
  <c r="P36" i="42"/>
  <c r="P42" i="42"/>
  <c r="P37" i="42"/>
  <c r="P45" i="42"/>
  <c r="P39" i="42"/>
  <c r="P31" i="42"/>
  <c r="O232" i="42"/>
  <c r="O233" i="42"/>
  <c r="O235" i="42"/>
  <c r="O238" i="42"/>
  <c r="O228" i="42"/>
  <c r="K36" i="30"/>
  <c r="K31" i="30"/>
  <c r="K45" i="30"/>
  <c r="K32" i="30"/>
  <c r="K39" i="30"/>
  <c r="K42" i="30"/>
  <c r="K88" i="30"/>
  <c r="K97" i="30"/>
  <c r="K94" i="30"/>
  <c r="K91" i="30"/>
  <c r="K95" i="30"/>
  <c r="K83" i="30"/>
  <c r="K96" i="30"/>
  <c r="K85" i="30"/>
  <c r="K81" i="30"/>
  <c r="K86" i="30"/>
  <c r="J287" i="42"/>
  <c r="J284" i="42"/>
  <c r="J282" i="42"/>
  <c r="J281" i="42"/>
  <c r="J277" i="42"/>
  <c r="E340" i="45"/>
  <c r="L353" i="45"/>
  <c r="L347" i="45"/>
  <c r="H342" i="45"/>
  <c r="K353" i="45"/>
  <c r="K347" i="45"/>
  <c r="G342" i="45"/>
  <c r="I353" i="45"/>
  <c r="I347" i="45"/>
  <c r="P353" i="45"/>
  <c r="P347" i="45"/>
  <c r="L342" i="45"/>
  <c r="O353" i="45"/>
  <c r="O347" i="45"/>
  <c r="K342" i="45"/>
  <c r="N353" i="45"/>
  <c r="N347" i="45"/>
  <c r="J342" i="45"/>
  <c r="S347" i="45"/>
  <c r="R347" i="45"/>
  <c r="Q347" i="45"/>
  <c r="J353" i="45"/>
  <c r="S342" i="45"/>
  <c r="H353" i="45"/>
  <c r="N342" i="45"/>
  <c r="G353" i="45"/>
  <c r="M342" i="45"/>
  <c r="I342" i="45"/>
  <c r="F353" i="45"/>
  <c r="J347" i="45"/>
  <c r="S353" i="45"/>
  <c r="R342" i="45"/>
  <c r="R353" i="45"/>
  <c r="Q342" i="45"/>
  <c r="M347" i="45"/>
  <c r="H347" i="45"/>
  <c r="V353" i="45"/>
  <c r="V347" i="45"/>
  <c r="T342" i="45"/>
  <c r="P342" i="45"/>
  <c r="T353" i="45"/>
  <c r="U347" i="45"/>
  <c r="T347" i="45"/>
  <c r="M353" i="45"/>
  <c r="U353" i="45"/>
  <c r="Q353" i="45"/>
  <c r="G347" i="45"/>
  <c r="V342" i="45"/>
  <c r="O342" i="45"/>
  <c r="U342" i="45"/>
  <c r="F342" i="45"/>
  <c r="X347" i="45"/>
  <c r="W353" i="45"/>
  <c r="F347" i="45"/>
  <c r="W342" i="45"/>
  <c r="X342" i="45"/>
  <c r="X353" i="45"/>
  <c r="W347" i="45"/>
  <c r="E118" i="45"/>
  <c r="W131" i="45"/>
  <c r="U125" i="45"/>
  <c r="M120" i="45"/>
  <c r="V131" i="45"/>
  <c r="T125" i="45"/>
  <c r="L120" i="45"/>
  <c r="T131" i="45"/>
  <c r="R125" i="45"/>
  <c r="F120" i="45"/>
  <c r="Q120" i="45"/>
  <c r="P120" i="45"/>
  <c r="X125" i="45"/>
  <c r="O120" i="45"/>
  <c r="W125" i="45"/>
  <c r="S125" i="45"/>
  <c r="Q131" i="45"/>
  <c r="W120" i="45"/>
  <c r="Q125" i="45"/>
  <c r="P125" i="45"/>
  <c r="O125" i="45"/>
  <c r="U131" i="45"/>
  <c r="T120" i="45"/>
  <c r="L131" i="45"/>
  <c r="K131" i="45"/>
  <c r="O131" i="45"/>
  <c r="N131" i="45"/>
  <c r="U120" i="45"/>
  <c r="R131" i="45"/>
  <c r="F131" i="45"/>
  <c r="V120" i="45"/>
  <c r="S120" i="45"/>
  <c r="N125" i="45"/>
  <c r="F125" i="45"/>
  <c r="P131" i="45"/>
  <c r="M131" i="45"/>
  <c r="X120" i="45"/>
  <c r="X131" i="45"/>
  <c r="N120" i="45"/>
  <c r="M125" i="45"/>
  <c r="K120" i="45"/>
  <c r="S131" i="45"/>
  <c r="J131" i="45"/>
  <c r="J125" i="45"/>
  <c r="J120" i="45"/>
  <c r="H120" i="45"/>
  <c r="I131" i="45"/>
  <c r="I125" i="45"/>
  <c r="I120" i="45"/>
  <c r="G125" i="45"/>
  <c r="G131" i="45"/>
  <c r="G120" i="45"/>
  <c r="H131" i="45"/>
  <c r="H125" i="45"/>
  <c r="K125" i="45"/>
  <c r="L125" i="45"/>
  <c r="R120" i="45"/>
  <c r="V125" i="45"/>
  <c r="E82" i="6"/>
  <c r="AA120" i="32" s="1"/>
  <c r="E75" i="6"/>
  <c r="AA113" i="32" s="1"/>
  <c r="E87" i="6"/>
  <c r="AA125" i="32" s="1"/>
  <c r="E68" i="6"/>
  <c r="E70" i="6"/>
  <c r="AA108" i="32" s="1"/>
  <c r="E69" i="6"/>
  <c r="AA107" i="32" s="1"/>
  <c r="E74" i="6"/>
  <c r="AA112" i="32" s="1"/>
  <c r="E84" i="6"/>
  <c r="AA122" i="32" s="1"/>
  <c r="E80" i="6"/>
  <c r="AA118" i="32" s="1"/>
  <c r="E73" i="6"/>
  <c r="AA111" i="32" s="1"/>
  <c r="E81" i="6"/>
  <c r="AA119" i="32" s="1"/>
  <c r="E83" i="6"/>
  <c r="AA121" i="32" s="1"/>
  <c r="E79" i="6"/>
  <c r="AA117" i="32" s="1"/>
  <c r="E77" i="6"/>
  <c r="AA115" i="32" s="1"/>
  <c r="E85" i="6"/>
  <c r="AA123" i="32" s="1"/>
  <c r="E76" i="6"/>
  <c r="AA114" i="32" s="1"/>
  <c r="E72" i="6"/>
  <c r="AA110" i="32" s="1"/>
  <c r="E78" i="6"/>
  <c r="AA116" i="32" s="1"/>
  <c r="E86" i="6"/>
  <c r="AA124" i="32" s="1"/>
  <c r="E71" i="6"/>
  <c r="AA109" i="32" s="1"/>
  <c r="E31" i="6"/>
  <c r="AA13" i="32" s="1"/>
  <c r="E28" i="6"/>
  <c r="AA10" i="32" s="1"/>
  <c r="E32" i="6"/>
  <c r="AA14" i="32" s="1"/>
  <c r="E27" i="6"/>
  <c r="AA9" i="32" s="1"/>
  <c r="E42" i="6"/>
  <c r="AA24" i="32" s="1"/>
  <c r="E44" i="6"/>
  <c r="AA26" i="32" s="1"/>
  <c r="E34" i="6"/>
  <c r="AA16" i="32" s="1"/>
  <c r="E41" i="6"/>
  <c r="AA23" i="32" s="1"/>
  <c r="E45" i="6"/>
  <c r="AA27" i="32" s="1"/>
  <c r="E38" i="6"/>
  <c r="AA20" i="32" s="1"/>
  <c r="E43" i="6"/>
  <c r="AA25" i="32" s="1"/>
  <c r="E30" i="6"/>
  <c r="AA12" i="32" s="1"/>
  <c r="E33" i="6"/>
  <c r="AA15" i="32" s="1"/>
  <c r="E35" i="6"/>
  <c r="AA17" i="32" s="1"/>
  <c r="E40" i="6"/>
  <c r="AA22" i="32" s="1"/>
  <c r="E26" i="6"/>
  <c r="E37" i="6"/>
  <c r="AA19" i="32" s="1"/>
  <c r="E29" i="6"/>
  <c r="AA11" i="32" s="1"/>
  <c r="E36" i="6"/>
  <c r="AA18" i="32" s="1"/>
  <c r="E39" i="6"/>
  <c r="AA21" i="32" s="1"/>
  <c r="E118" i="6"/>
  <c r="AA212" i="32" s="1"/>
  <c r="E114" i="6"/>
  <c r="AA208" i="32" s="1"/>
  <c r="E129" i="6"/>
  <c r="AA223" i="32" s="1"/>
  <c r="E124" i="6"/>
  <c r="AA218" i="32" s="1"/>
  <c r="E126" i="6"/>
  <c r="AA220" i="32" s="1"/>
  <c r="E113" i="6"/>
  <c r="AA207" i="32" s="1"/>
  <c r="E125" i="6"/>
  <c r="AA219" i="32" s="1"/>
  <c r="E117" i="6"/>
  <c r="AA211" i="32" s="1"/>
  <c r="E111" i="6"/>
  <c r="AA205" i="32" s="1"/>
  <c r="E115" i="6"/>
  <c r="AA209" i="32" s="1"/>
  <c r="E121" i="6"/>
  <c r="AA215" i="32" s="1"/>
  <c r="E112" i="6"/>
  <c r="AA206" i="32" s="1"/>
  <c r="E116" i="6"/>
  <c r="AA210" i="32" s="1"/>
  <c r="E120" i="6"/>
  <c r="AA214" i="32" s="1"/>
  <c r="E127" i="6"/>
  <c r="AA221" i="32" s="1"/>
  <c r="E123" i="6"/>
  <c r="AA217" i="32" s="1"/>
  <c r="E110" i="6"/>
  <c r="E119" i="6"/>
  <c r="AA213" i="32" s="1"/>
  <c r="E128" i="6"/>
  <c r="AA222" i="32" s="1"/>
  <c r="E122" i="6"/>
  <c r="AA216" i="32" s="1"/>
  <c r="G47" i="5"/>
  <c r="H10" i="5" s="1"/>
  <c r="C22" i="6"/>
  <c r="L36" i="6"/>
  <c r="AA67" i="32" s="1"/>
  <c r="L29" i="6"/>
  <c r="AA60" i="32" s="1"/>
  <c r="L28" i="6"/>
  <c r="AA59" i="32" s="1"/>
  <c r="L40" i="6"/>
  <c r="AA71" i="32" s="1"/>
  <c r="L39" i="6"/>
  <c r="AA70" i="32" s="1"/>
  <c r="L33" i="6"/>
  <c r="AA64" i="32" s="1"/>
  <c r="L34" i="6"/>
  <c r="AA65" i="32" s="1"/>
  <c r="L32" i="6"/>
  <c r="AA63" i="32" s="1"/>
  <c r="L43" i="6"/>
  <c r="AA74" i="32" s="1"/>
  <c r="L26" i="6"/>
  <c r="L37" i="6"/>
  <c r="AA68" i="32" s="1"/>
  <c r="L41" i="6"/>
  <c r="AA72" i="32" s="1"/>
  <c r="L44" i="6"/>
  <c r="AA75" i="32" s="1"/>
  <c r="L30" i="6"/>
  <c r="AA61" i="32" s="1"/>
  <c r="L35" i="6"/>
  <c r="AA66" i="32" s="1"/>
  <c r="L45" i="6"/>
  <c r="AA76" i="32" s="1"/>
  <c r="L38" i="6"/>
  <c r="AA69" i="32" s="1"/>
  <c r="L31" i="6"/>
  <c r="AA62" i="32" s="1"/>
  <c r="L27" i="6"/>
  <c r="AA58" i="32" s="1"/>
  <c r="L42" i="6"/>
  <c r="AA73" i="32" s="1"/>
  <c r="G51" i="5"/>
  <c r="H14" i="5" s="1"/>
  <c r="G42" i="5"/>
  <c r="H5" i="5" s="1"/>
  <c r="G50" i="5"/>
  <c r="H13" i="5" s="1"/>
  <c r="G44" i="5"/>
  <c r="H7" i="5" s="1"/>
  <c r="G43" i="5"/>
  <c r="H6" i="5" s="1"/>
  <c r="G45" i="5"/>
  <c r="H8" i="5" s="1"/>
  <c r="G49" i="5"/>
  <c r="H12" i="5" s="1"/>
  <c r="G48" i="5"/>
  <c r="H11" i="5" s="1"/>
  <c r="K93" i="5"/>
  <c r="L56" i="5" s="1"/>
  <c r="K145" i="5"/>
  <c r="L108" i="5" s="1"/>
  <c r="K42" i="1"/>
  <c r="L5" i="1" s="1"/>
  <c r="K249" i="5"/>
  <c r="L212" i="5" s="1"/>
  <c r="S35" i="3"/>
  <c r="AA221" i="16" s="1"/>
  <c r="S44" i="3"/>
  <c r="AA230" i="16" s="1"/>
  <c r="S37" i="3"/>
  <c r="AA223" i="16" s="1"/>
  <c r="S45" i="3"/>
  <c r="AA231" i="16" s="1"/>
  <c r="S34" i="3"/>
  <c r="AA220" i="16" s="1"/>
  <c r="S27" i="3"/>
  <c r="AA213" i="16" s="1"/>
  <c r="S29" i="3"/>
  <c r="AA215" i="16" s="1"/>
  <c r="S26" i="3"/>
  <c r="S31" i="3"/>
  <c r="AA217" i="16" s="1"/>
  <c r="S33" i="3"/>
  <c r="AA219" i="16" s="1"/>
  <c r="S28" i="3"/>
  <c r="AA214" i="16" s="1"/>
  <c r="S43" i="3"/>
  <c r="AA229" i="16" s="1"/>
  <c r="S38" i="3"/>
  <c r="AA224" i="16" s="1"/>
  <c r="S39" i="3"/>
  <c r="AA225" i="16" s="1"/>
  <c r="S40" i="3"/>
  <c r="AA226" i="16" s="1"/>
  <c r="S41" i="3"/>
  <c r="AA227" i="16" s="1"/>
  <c r="S36" i="3"/>
  <c r="AA222" i="16" s="1"/>
  <c r="S30" i="3"/>
  <c r="AA216" i="16" s="1"/>
  <c r="S32" i="3"/>
  <c r="AA218" i="16" s="1"/>
  <c r="S42" i="3"/>
  <c r="AA228" i="16" s="1"/>
  <c r="G161" i="1"/>
  <c r="K197" i="1"/>
  <c r="L160" i="1" s="1"/>
  <c r="E110" i="3"/>
  <c r="E112" i="3"/>
  <c r="AA146" i="16" s="1"/>
  <c r="E114" i="3"/>
  <c r="AA148" i="16" s="1"/>
  <c r="E115" i="3"/>
  <c r="AA149" i="16" s="1"/>
  <c r="E129" i="3"/>
  <c r="AA163" i="16" s="1"/>
  <c r="E120" i="3"/>
  <c r="AA154" i="16" s="1"/>
  <c r="E124" i="3"/>
  <c r="AA158" i="16" s="1"/>
  <c r="E126" i="3"/>
  <c r="AA160" i="16" s="1"/>
  <c r="E111" i="3"/>
  <c r="AA145" i="16" s="1"/>
  <c r="E113" i="3"/>
  <c r="AA147" i="16" s="1"/>
  <c r="E116" i="3"/>
  <c r="AA150" i="16" s="1"/>
  <c r="E119" i="3"/>
  <c r="AA153" i="16" s="1"/>
  <c r="E127" i="3"/>
  <c r="AA161" i="16" s="1"/>
  <c r="E128" i="3"/>
  <c r="AA162" i="16" s="1"/>
  <c r="E117" i="3"/>
  <c r="AA151" i="16" s="1"/>
  <c r="E118" i="3"/>
  <c r="AA152" i="16" s="1"/>
  <c r="E122" i="3"/>
  <c r="AA156" i="16" s="1"/>
  <c r="E123" i="3"/>
  <c r="AA157" i="16" s="1"/>
  <c r="E121" i="3"/>
  <c r="AA155" i="16" s="1"/>
  <c r="E125" i="3"/>
  <c r="AA159" i="16" s="1"/>
  <c r="K199" i="1"/>
  <c r="L162" i="1" s="1"/>
  <c r="I161" i="1"/>
  <c r="L124" i="3"/>
  <c r="AA192" i="16" s="1"/>
  <c r="L112" i="3"/>
  <c r="AA180" i="16" s="1"/>
  <c r="L113" i="3"/>
  <c r="AA181" i="16" s="1"/>
  <c r="L125" i="3"/>
  <c r="AA193" i="16" s="1"/>
  <c r="L111" i="3"/>
  <c r="AA179" i="16" s="1"/>
  <c r="L126" i="3"/>
  <c r="AA194" i="16" s="1"/>
  <c r="L127" i="3"/>
  <c r="AA195" i="16" s="1"/>
  <c r="L128" i="3"/>
  <c r="AA196" i="16" s="1"/>
  <c r="L129" i="3"/>
  <c r="AA197" i="16" s="1"/>
  <c r="L115" i="3"/>
  <c r="AA183" i="16" s="1"/>
  <c r="L116" i="3"/>
  <c r="AA184" i="16" s="1"/>
  <c r="L117" i="3"/>
  <c r="AA185" i="16" s="1"/>
  <c r="L118" i="3"/>
  <c r="AA186" i="16" s="1"/>
  <c r="L119" i="3"/>
  <c r="AA187" i="16" s="1"/>
  <c r="L120" i="3"/>
  <c r="AA188" i="16" s="1"/>
  <c r="L122" i="3"/>
  <c r="AA190" i="16" s="1"/>
  <c r="L121" i="3"/>
  <c r="AA189" i="16" s="1"/>
  <c r="L114" i="3"/>
  <c r="AA182" i="16" s="1"/>
  <c r="L123" i="3"/>
  <c r="AA191" i="16" s="1"/>
  <c r="L110" i="3"/>
  <c r="K41" i="1"/>
  <c r="L4" i="1" s="1"/>
  <c r="G5" i="1"/>
  <c r="G57" i="1"/>
  <c r="K93" i="1"/>
  <c r="L56" i="1" s="1"/>
  <c r="E34" i="3"/>
  <c r="E26" i="3"/>
  <c r="E27" i="3"/>
  <c r="E28" i="3"/>
  <c r="E29" i="3"/>
  <c r="E40" i="3"/>
  <c r="E41" i="3"/>
  <c r="E42" i="3"/>
  <c r="E32" i="3"/>
  <c r="E38" i="3"/>
  <c r="E39" i="3"/>
  <c r="E30" i="3"/>
  <c r="E31" i="3"/>
  <c r="E33" i="3"/>
  <c r="E37" i="3"/>
  <c r="E43" i="3"/>
  <c r="E35" i="3"/>
  <c r="E45" i="3"/>
  <c r="E44" i="3"/>
  <c r="E36" i="3"/>
  <c r="I265" i="1"/>
  <c r="K303" i="1"/>
  <c r="L266" i="1" s="1"/>
  <c r="L70" i="3"/>
  <c r="AA112" i="16" s="1"/>
  <c r="L71" i="3"/>
  <c r="AA113" i="16" s="1"/>
  <c r="L75" i="3"/>
  <c r="AA117" i="16" s="1"/>
  <c r="L76" i="3"/>
  <c r="AA118" i="16" s="1"/>
  <c r="L77" i="3"/>
  <c r="AA119" i="16" s="1"/>
  <c r="L80" i="3"/>
  <c r="AA122" i="16" s="1"/>
  <c r="L81" i="3"/>
  <c r="AA123" i="16" s="1"/>
  <c r="L74" i="3"/>
  <c r="AA116" i="16" s="1"/>
  <c r="L78" i="3"/>
  <c r="AA120" i="16" s="1"/>
  <c r="L83" i="3"/>
  <c r="AA125" i="16" s="1"/>
  <c r="L68" i="3"/>
  <c r="L84" i="3"/>
  <c r="AA126" i="16" s="1"/>
  <c r="L85" i="3"/>
  <c r="AA127" i="16" s="1"/>
  <c r="L86" i="3"/>
  <c r="AA128" i="16" s="1"/>
  <c r="L87" i="3"/>
  <c r="AA129" i="16" s="1"/>
  <c r="L82" i="3"/>
  <c r="AA124" i="16" s="1"/>
  <c r="L69" i="3"/>
  <c r="AA111" i="16" s="1"/>
  <c r="L79" i="3"/>
  <c r="AA121" i="16" s="1"/>
  <c r="L72" i="3"/>
  <c r="AA114" i="16" s="1"/>
  <c r="L73" i="3"/>
  <c r="AA115" i="16" s="1"/>
  <c r="I5" i="1"/>
  <c r="K43" i="1"/>
  <c r="L6" i="1" s="1"/>
  <c r="K250" i="1"/>
  <c r="L213" i="1" s="1"/>
  <c r="H213" i="1"/>
  <c r="K198" i="1"/>
  <c r="L161" i="1" s="1"/>
  <c r="H161" i="1"/>
  <c r="G213" i="1"/>
  <c r="K249" i="1"/>
  <c r="L212" i="1" s="1"/>
  <c r="H317" i="1"/>
  <c r="K354" i="1"/>
  <c r="L317" i="1" s="1"/>
  <c r="H109" i="1"/>
  <c r="K146" i="1"/>
  <c r="L109" i="1" s="1"/>
  <c r="K147" i="1"/>
  <c r="L110" i="1" s="1"/>
  <c r="I109" i="1"/>
  <c r="I317" i="1"/>
  <c r="K355" i="1"/>
  <c r="L318" i="1" s="1"/>
  <c r="K302" i="1"/>
  <c r="L265" i="1" s="1"/>
  <c r="H265" i="1"/>
  <c r="K251" i="1"/>
  <c r="L214" i="1" s="1"/>
  <c r="I213" i="1"/>
  <c r="G317" i="1"/>
  <c r="K353" i="1"/>
  <c r="L316" i="1" s="1"/>
  <c r="K145" i="1"/>
  <c r="L108" i="1" s="1"/>
  <c r="G115" i="1"/>
  <c r="K95" i="1"/>
  <c r="L58" i="1" s="1"/>
  <c r="I57" i="1"/>
  <c r="K94" i="1"/>
  <c r="L57" i="1" s="1"/>
  <c r="H57" i="1"/>
  <c r="L39" i="3"/>
  <c r="AA55" i="16" s="1"/>
  <c r="L28" i="3"/>
  <c r="AA44" i="16" s="1"/>
  <c r="L29" i="3"/>
  <c r="AA45" i="16" s="1"/>
  <c r="L30" i="3"/>
  <c r="AA46" i="16" s="1"/>
  <c r="L31" i="3"/>
  <c r="AA47" i="16" s="1"/>
  <c r="L32" i="3"/>
  <c r="AA48" i="16" s="1"/>
  <c r="L33" i="3"/>
  <c r="AA49" i="16" s="1"/>
  <c r="L34" i="3"/>
  <c r="AA50" i="16" s="1"/>
  <c r="L43" i="3"/>
  <c r="AA59" i="16" s="1"/>
  <c r="L45" i="3"/>
  <c r="AA61" i="16" s="1"/>
  <c r="L41" i="3"/>
  <c r="AA57" i="16" s="1"/>
  <c r="L42" i="3"/>
  <c r="AA58" i="16" s="1"/>
  <c r="L36" i="3"/>
  <c r="AA52" i="16" s="1"/>
  <c r="L35" i="3"/>
  <c r="AA51" i="16" s="1"/>
  <c r="L26" i="3"/>
  <c r="L27" i="3"/>
  <c r="AA43" i="16" s="1"/>
  <c r="L37" i="3"/>
  <c r="AA53" i="16" s="1"/>
  <c r="L38" i="3"/>
  <c r="AA54" i="16" s="1"/>
  <c r="L44" i="3"/>
  <c r="AA60" i="16" s="1"/>
  <c r="L40" i="3"/>
  <c r="AA56" i="16" s="1"/>
  <c r="E84" i="3"/>
  <c r="AA92" i="16" s="1"/>
  <c r="E86" i="3"/>
  <c r="AA94" i="16" s="1"/>
  <c r="E80" i="3"/>
  <c r="AA88" i="16" s="1"/>
  <c r="E81" i="3"/>
  <c r="AA89" i="16" s="1"/>
  <c r="E76" i="3"/>
  <c r="AA84" i="16" s="1"/>
  <c r="E77" i="3"/>
  <c r="AA85" i="16" s="1"/>
  <c r="E78" i="3"/>
  <c r="AA86" i="16" s="1"/>
  <c r="E79" i="3"/>
  <c r="AA87" i="16" s="1"/>
  <c r="E82" i="3"/>
  <c r="AA90" i="16" s="1"/>
  <c r="E70" i="3"/>
  <c r="AA78" i="16" s="1"/>
  <c r="E71" i="3"/>
  <c r="AA79" i="16" s="1"/>
  <c r="E83" i="3"/>
  <c r="AA91" i="16" s="1"/>
  <c r="E85" i="3"/>
  <c r="AA93" i="16" s="1"/>
  <c r="E87" i="3"/>
  <c r="AA95" i="16" s="1"/>
  <c r="E69" i="3"/>
  <c r="AA77" i="16" s="1"/>
  <c r="E72" i="3"/>
  <c r="AA80" i="16" s="1"/>
  <c r="E68" i="3"/>
  <c r="E73" i="3"/>
  <c r="AA81" i="16" s="1"/>
  <c r="E74" i="3"/>
  <c r="AA82" i="16" s="1"/>
  <c r="E75" i="3"/>
  <c r="AA83" i="16" s="1"/>
  <c r="K94" i="5"/>
  <c r="L57" i="5" s="1"/>
  <c r="K146" i="5"/>
  <c r="L109" i="5" s="1"/>
  <c r="K301" i="1"/>
  <c r="L264" i="1" s="1"/>
  <c r="G272" i="1"/>
  <c r="K41" i="5"/>
  <c r="L4" i="5" s="1"/>
  <c r="G5" i="5"/>
  <c r="K250" i="5"/>
  <c r="L213" i="5" s="1"/>
  <c r="H213" i="5"/>
  <c r="I213" i="5"/>
  <c r="K251" i="5"/>
  <c r="L214" i="5" s="1"/>
  <c r="G161" i="5"/>
  <c r="K197" i="5"/>
  <c r="L160" i="5" s="1"/>
  <c r="I109" i="5"/>
  <c r="K147" i="5"/>
  <c r="L110" i="5" s="1"/>
  <c r="K43" i="5"/>
  <c r="L6" i="5" s="1"/>
  <c r="I5" i="5"/>
  <c r="K198" i="5"/>
  <c r="L161" i="5" s="1"/>
  <c r="H161" i="5"/>
  <c r="I161" i="5"/>
  <c r="K199" i="5"/>
  <c r="L162" i="5" s="1"/>
  <c r="K95" i="5"/>
  <c r="L58" i="5" s="1"/>
  <c r="I57" i="5"/>
  <c r="I93" i="16" l="1"/>
  <c r="I101" i="16"/>
  <c r="I92" i="16"/>
  <c r="I95" i="16"/>
  <c r="I99" i="16"/>
  <c r="I97" i="16"/>
  <c r="P58" i="16"/>
  <c r="P60" i="16"/>
  <c r="P67" i="16"/>
  <c r="P59" i="16"/>
  <c r="P61" i="16"/>
  <c r="P65" i="16"/>
  <c r="P63" i="16"/>
  <c r="P135" i="16"/>
  <c r="P133" i="16"/>
  <c r="P127" i="16"/>
  <c r="V165" i="16"/>
  <c r="V167" i="16"/>
  <c r="V161" i="16"/>
  <c r="V169" i="16"/>
  <c r="V160" i="16"/>
  <c r="V162" i="16"/>
  <c r="S231" i="16"/>
  <c r="S238" i="16"/>
  <c r="S230" i="16"/>
  <c r="S229" i="16"/>
  <c r="S237" i="16"/>
  <c r="S228" i="16"/>
  <c r="S233" i="16"/>
  <c r="S235" i="16"/>
  <c r="J81" i="32"/>
  <c r="J89" i="32"/>
  <c r="J98" i="32"/>
  <c r="J85" i="32"/>
  <c r="J82" i="32"/>
  <c r="J91" i="32"/>
  <c r="J88" i="32"/>
  <c r="J94" i="32"/>
  <c r="J86" i="32"/>
  <c r="J80" i="32"/>
  <c r="I232" i="32"/>
  <c r="I233" i="32"/>
  <c r="I238" i="32"/>
  <c r="I229" i="32"/>
  <c r="I235" i="32"/>
  <c r="I227" i="32"/>
  <c r="I228" i="32"/>
  <c r="P37" i="32"/>
  <c r="P42" i="32"/>
  <c r="P33" i="32"/>
  <c r="P32" i="32"/>
  <c r="P36" i="32"/>
  <c r="P40" i="32"/>
  <c r="P39" i="32"/>
  <c r="P34" i="32"/>
  <c r="P31" i="32"/>
  <c r="I140" i="32"/>
  <c r="I137" i="32"/>
  <c r="I135" i="32"/>
  <c r="I131" i="32"/>
  <c r="I130" i="32"/>
  <c r="I134" i="32"/>
  <c r="I129" i="32"/>
  <c r="I126" i="45"/>
  <c r="I128" i="45"/>
  <c r="I129" i="45" s="1"/>
  <c r="T132" i="45"/>
  <c r="T134" i="45"/>
  <c r="T135" i="45" s="1"/>
  <c r="Q356" i="45"/>
  <c r="Q357" i="45" s="1"/>
  <c r="Q354" i="45"/>
  <c r="G356" i="45"/>
  <c r="G357" i="45" s="1"/>
  <c r="G354" i="45"/>
  <c r="K350" i="45"/>
  <c r="K351" i="45" s="1"/>
  <c r="K348" i="45"/>
  <c r="C778" i="43"/>
  <c r="E778" i="43" s="1"/>
  <c r="H778" i="43" s="1"/>
  <c r="E791" i="43"/>
  <c r="H791" i="43" s="1"/>
  <c r="E788" i="43"/>
  <c r="H788" i="43" s="1"/>
  <c r="E787" i="43"/>
  <c r="H787" i="43" s="1"/>
  <c r="E796" i="43"/>
  <c r="H796" i="43" s="1"/>
  <c r="E792" i="43"/>
  <c r="H792" i="43" s="1"/>
  <c r="E790" i="43"/>
  <c r="H790" i="43" s="1"/>
  <c r="E789" i="43"/>
  <c r="H789" i="43" s="1"/>
  <c r="E781" i="43"/>
  <c r="H781" i="43" s="1"/>
  <c r="E780" i="43"/>
  <c r="H780" i="43" s="1"/>
  <c r="E794" i="43"/>
  <c r="H794" i="43" s="1"/>
  <c r="E786" i="43"/>
  <c r="H786" i="43" s="1"/>
  <c r="E783" i="43"/>
  <c r="H783" i="43" s="1"/>
  <c r="E797" i="43"/>
  <c r="H797" i="43" s="1"/>
  <c r="E793" i="43"/>
  <c r="H793" i="43" s="1"/>
  <c r="E782" i="43"/>
  <c r="H782" i="43" s="1"/>
  <c r="E779" i="43"/>
  <c r="H779" i="43" s="1"/>
  <c r="E785" i="43"/>
  <c r="H785" i="43" s="1"/>
  <c r="E795" i="43"/>
  <c r="H795" i="43" s="1"/>
  <c r="E784" i="43"/>
  <c r="H784" i="43" s="1"/>
  <c r="J134" i="40"/>
  <c r="J135" i="40" s="1"/>
  <c r="J132" i="40"/>
  <c r="P134" i="40"/>
  <c r="P135" i="40" s="1"/>
  <c r="P132" i="40"/>
  <c r="O126" i="40"/>
  <c r="O128" i="40"/>
  <c r="O129" i="40" s="1"/>
  <c r="W319" i="45"/>
  <c r="W320" i="45" s="1"/>
  <c r="W317" i="45"/>
  <c r="V313" i="45"/>
  <c r="V314" i="45" s="1"/>
  <c r="V311" i="45"/>
  <c r="K319" i="45"/>
  <c r="K320" i="45" s="1"/>
  <c r="K317" i="45"/>
  <c r="W52" i="45"/>
  <c r="W54" i="45"/>
  <c r="W55" i="45" s="1"/>
  <c r="D284" i="42"/>
  <c r="C1138" i="43" s="1" a="1"/>
  <c r="D281" i="42"/>
  <c r="C1113" i="43" s="1" a="1"/>
  <c r="D282" i="42"/>
  <c r="M1113" i="43" s="1" a="1"/>
  <c r="D277" i="42"/>
  <c r="M1063" i="43" s="1" a="1"/>
  <c r="D287" i="42"/>
  <c r="C1163" i="43" s="1" a="1"/>
  <c r="M91" i="40"/>
  <c r="M92" i="40" s="1"/>
  <c r="M89" i="40"/>
  <c r="O58" i="16"/>
  <c r="O61" i="16"/>
  <c r="O59" i="16"/>
  <c r="O67" i="16"/>
  <c r="O65" i="16"/>
  <c r="O60" i="16"/>
  <c r="O63" i="16"/>
  <c r="M127" i="16"/>
  <c r="M133" i="16"/>
  <c r="M135" i="16"/>
  <c r="U162" i="16"/>
  <c r="U165" i="16"/>
  <c r="U167" i="16"/>
  <c r="U161" i="16"/>
  <c r="U160" i="16"/>
  <c r="U169" i="16"/>
  <c r="R231" i="16"/>
  <c r="R238" i="16"/>
  <c r="R228" i="16"/>
  <c r="R233" i="16"/>
  <c r="R237" i="16"/>
  <c r="R229" i="16"/>
  <c r="R230" i="16"/>
  <c r="R235" i="16"/>
  <c r="L82" i="32"/>
  <c r="L81" i="32"/>
  <c r="L91" i="32"/>
  <c r="L88" i="32"/>
  <c r="L94" i="32"/>
  <c r="L98" i="32"/>
  <c r="L85" i="32"/>
  <c r="L89" i="32"/>
  <c r="L86" i="32"/>
  <c r="L80" i="32"/>
  <c r="E229" i="32"/>
  <c r="E227" i="32"/>
  <c r="E238" i="32"/>
  <c r="E233" i="32"/>
  <c r="E235" i="32"/>
  <c r="E232" i="32"/>
  <c r="E228" i="32"/>
  <c r="W39" i="32"/>
  <c r="W36" i="32"/>
  <c r="W37" i="32"/>
  <c r="W34" i="32"/>
  <c r="W33" i="32"/>
  <c r="W42" i="32"/>
  <c r="W32" i="32"/>
  <c r="W40" i="32"/>
  <c r="W31" i="32"/>
  <c r="P137" i="32"/>
  <c r="P134" i="32"/>
  <c r="P140" i="32"/>
  <c r="P130" i="32"/>
  <c r="P131" i="32"/>
  <c r="P135" i="32"/>
  <c r="P129" i="32"/>
  <c r="I134" i="45"/>
  <c r="I135" i="45" s="1"/>
  <c r="I132" i="45"/>
  <c r="N134" i="45"/>
  <c r="N135" i="45" s="1"/>
  <c r="N132" i="45"/>
  <c r="U356" i="45"/>
  <c r="U357" i="45" s="1"/>
  <c r="U354" i="45"/>
  <c r="K356" i="45"/>
  <c r="K357" i="45" s="1"/>
  <c r="K354" i="45"/>
  <c r="C653" i="43"/>
  <c r="E653" i="43" s="1"/>
  <c r="H653" i="43" s="1"/>
  <c r="E661" i="43"/>
  <c r="H661" i="43" s="1"/>
  <c r="E657" i="43"/>
  <c r="H657" i="43" s="1"/>
  <c r="E659" i="43"/>
  <c r="H659" i="43" s="1"/>
  <c r="E665" i="43"/>
  <c r="H665" i="43" s="1"/>
  <c r="E668" i="43"/>
  <c r="H668" i="43" s="1"/>
  <c r="E654" i="43"/>
  <c r="H654" i="43" s="1"/>
  <c r="E663" i="43"/>
  <c r="H663" i="43" s="1"/>
  <c r="E655" i="43"/>
  <c r="H655" i="43" s="1"/>
  <c r="E662" i="43"/>
  <c r="H662" i="43" s="1"/>
  <c r="E671" i="43"/>
  <c r="H671" i="43" s="1"/>
  <c r="E664" i="43"/>
  <c r="H664" i="43" s="1"/>
  <c r="E660" i="43"/>
  <c r="H660" i="43" s="1"/>
  <c r="E658" i="43"/>
  <c r="H658" i="43" s="1"/>
  <c r="E669" i="43"/>
  <c r="H669" i="43" s="1"/>
  <c r="E672" i="43"/>
  <c r="H672" i="43" s="1"/>
  <c r="E656" i="43"/>
  <c r="H656" i="43" s="1"/>
  <c r="E667" i="43"/>
  <c r="H667" i="43" s="1"/>
  <c r="E670" i="43"/>
  <c r="H670" i="43" s="1"/>
  <c r="E666" i="43"/>
  <c r="H666" i="43" s="1"/>
  <c r="Q126" i="40"/>
  <c r="Q128" i="40"/>
  <c r="Q129" i="40" s="1"/>
  <c r="R54" i="45"/>
  <c r="R55" i="45" s="1"/>
  <c r="R52" i="45"/>
  <c r="Q54" i="45"/>
  <c r="Q55" i="45" s="1"/>
  <c r="Q52" i="45"/>
  <c r="F52" i="45"/>
  <c r="F54" i="45"/>
  <c r="F55" i="45" s="1"/>
  <c r="F64" i="45" s="1"/>
  <c r="E192" i="45"/>
  <c r="J199" i="45"/>
  <c r="I199" i="45"/>
  <c r="U205" i="45"/>
  <c r="G199" i="45"/>
  <c r="N199" i="45"/>
  <c r="M199" i="45"/>
  <c r="L199" i="45"/>
  <c r="U194" i="45"/>
  <c r="T194" i="45"/>
  <c r="N194" i="45"/>
  <c r="J205" i="45"/>
  <c r="F205" i="45"/>
  <c r="J194" i="45"/>
  <c r="I194" i="45"/>
  <c r="V205" i="45"/>
  <c r="H194" i="45"/>
  <c r="T205" i="45"/>
  <c r="G194" i="45"/>
  <c r="G205" i="45"/>
  <c r="V194" i="45"/>
  <c r="M194" i="45"/>
  <c r="U199" i="45"/>
  <c r="T199" i="45"/>
  <c r="K205" i="45"/>
  <c r="K194" i="45"/>
  <c r="V199" i="45"/>
  <c r="K199" i="45"/>
  <c r="M205" i="45"/>
  <c r="L194" i="45"/>
  <c r="H205" i="45"/>
  <c r="H199" i="45"/>
  <c r="N205" i="45"/>
  <c r="L205" i="45"/>
  <c r="I205" i="45"/>
  <c r="Q205" i="45"/>
  <c r="F199" i="45"/>
  <c r="R194" i="45"/>
  <c r="R199" i="45"/>
  <c r="R205" i="45"/>
  <c r="S194" i="45"/>
  <c r="S199" i="45"/>
  <c r="S205" i="45"/>
  <c r="W199" i="45"/>
  <c r="P199" i="45"/>
  <c r="P205" i="45"/>
  <c r="F194" i="45"/>
  <c r="Q194" i="45"/>
  <c r="O194" i="45"/>
  <c r="O205" i="45"/>
  <c r="O199" i="45"/>
  <c r="P194" i="45"/>
  <c r="Q199" i="45"/>
  <c r="X205" i="45"/>
  <c r="W194" i="45"/>
  <c r="W205" i="45"/>
  <c r="X199" i="45"/>
  <c r="X194" i="45"/>
  <c r="N91" i="40"/>
  <c r="N92" i="40" s="1"/>
  <c r="N89" i="40"/>
  <c r="X91" i="40"/>
  <c r="X92" i="40" s="1"/>
  <c r="X89" i="40"/>
  <c r="G95" i="40"/>
  <c r="G97" i="40"/>
  <c r="G98" i="40" s="1"/>
  <c r="D96" i="30"/>
  <c r="C393" i="38" s="1" a="1"/>
  <c r="D85" i="30"/>
  <c r="C293" i="38" s="1" a="1"/>
  <c r="D88" i="30"/>
  <c r="C318" i="38" s="1" a="1"/>
  <c r="D81" i="30"/>
  <c r="M243" i="38" s="1" a="1"/>
  <c r="D91" i="30"/>
  <c r="C343" i="38" s="1" a="1"/>
  <c r="D94" i="30"/>
  <c r="D86" i="30"/>
  <c r="M293" i="38" s="1" a="1"/>
  <c r="D83" i="30"/>
  <c r="M268" i="38" s="1" a="1"/>
  <c r="D95" i="30"/>
  <c r="M368" i="38" s="1" a="1"/>
  <c r="D97" i="30"/>
  <c r="M393" i="38" s="1" a="1"/>
  <c r="X60" i="45"/>
  <c r="X61" i="45" s="1"/>
  <c r="X58" i="45"/>
  <c r="C523" i="38"/>
  <c r="E523" i="38" s="1"/>
  <c r="H523" i="38" s="1"/>
  <c r="E539" i="38"/>
  <c r="H539" i="38" s="1"/>
  <c r="E540" i="38"/>
  <c r="H540" i="38" s="1"/>
  <c r="E538" i="38"/>
  <c r="H538" i="38" s="1"/>
  <c r="E537" i="38"/>
  <c r="H537" i="38" s="1"/>
  <c r="E530" i="38"/>
  <c r="H530" i="38" s="1"/>
  <c r="E524" i="38"/>
  <c r="H524" i="38" s="1"/>
  <c r="E533" i="38"/>
  <c r="H533" i="38" s="1"/>
  <c r="E529" i="38"/>
  <c r="H529" i="38" s="1"/>
  <c r="E527" i="38"/>
  <c r="H527" i="38" s="1"/>
  <c r="E534" i="38"/>
  <c r="H534" i="38" s="1"/>
  <c r="E525" i="38"/>
  <c r="H525" i="38" s="1"/>
  <c r="E535" i="38"/>
  <c r="H535" i="38" s="1"/>
  <c r="E532" i="38"/>
  <c r="H532" i="38" s="1"/>
  <c r="E542" i="38"/>
  <c r="H542" i="38" s="1"/>
  <c r="E536" i="38"/>
  <c r="H536" i="38" s="1"/>
  <c r="E528" i="38"/>
  <c r="H528" i="38" s="1"/>
  <c r="E531" i="38"/>
  <c r="H531" i="38" s="1"/>
  <c r="E526" i="38"/>
  <c r="H526" i="38" s="1"/>
  <c r="E541" i="38"/>
  <c r="H541" i="38" s="1"/>
  <c r="H89" i="40"/>
  <c r="H91" i="40"/>
  <c r="H92" i="40" s="1"/>
  <c r="E67" i="16"/>
  <c r="E60" i="16"/>
  <c r="E63" i="16"/>
  <c r="E65" i="16"/>
  <c r="E61" i="16"/>
  <c r="E59" i="16"/>
  <c r="E58" i="16"/>
  <c r="M161" i="16"/>
  <c r="M162" i="16"/>
  <c r="M165" i="16"/>
  <c r="M167" i="16"/>
  <c r="M169" i="16"/>
  <c r="M160" i="16"/>
  <c r="T131" i="32"/>
  <c r="T130" i="32"/>
  <c r="T137" i="32"/>
  <c r="T134" i="32"/>
  <c r="T140" i="32"/>
  <c r="T135" i="32"/>
  <c r="T129" i="32"/>
  <c r="M356" i="45"/>
  <c r="M357" i="45" s="1"/>
  <c r="M354" i="45"/>
  <c r="I319" i="45"/>
  <c r="I320" i="45" s="1"/>
  <c r="I317" i="45"/>
  <c r="W58" i="45"/>
  <c r="W60" i="45"/>
  <c r="W61" i="45" s="1"/>
  <c r="W64" i="45" s="1"/>
  <c r="Q86" i="32"/>
  <c r="Q85" i="32"/>
  <c r="Q80" i="32"/>
  <c r="Q81" i="32"/>
  <c r="Q91" i="32"/>
  <c r="Q98" i="32"/>
  <c r="Q89" i="32"/>
  <c r="Q88" i="32"/>
  <c r="Q82" i="32"/>
  <c r="Q94" i="32"/>
  <c r="C678" i="43"/>
  <c r="E678" i="43" s="1"/>
  <c r="H678" i="43" s="1"/>
  <c r="E687" i="43"/>
  <c r="H687" i="43" s="1"/>
  <c r="E697" i="43"/>
  <c r="H697" i="43" s="1"/>
  <c r="E679" i="43"/>
  <c r="H679" i="43" s="1"/>
  <c r="E691" i="43"/>
  <c r="H691" i="43" s="1"/>
  <c r="E683" i="43"/>
  <c r="H683" i="43" s="1"/>
  <c r="E682" i="43"/>
  <c r="H682" i="43" s="1"/>
  <c r="E689" i="43"/>
  <c r="H689" i="43" s="1"/>
  <c r="E693" i="43"/>
  <c r="H693" i="43" s="1"/>
  <c r="E688" i="43"/>
  <c r="H688" i="43" s="1"/>
  <c r="E681" i="43"/>
  <c r="H681" i="43" s="1"/>
  <c r="E694" i="43"/>
  <c r="H694" i="43" s="1"/>
  <c r="E685" i="43"/>
  <c r="H685" i="43" s="1"/>
  <c r="E695" i="43"/>
  <c r="H695" i="43" s="1"/>
  <c r="E692" i="43"/>
  <c r="H692" i="43" s="1"/>
  <c r="E680" i="43"/>
  <c r="H680" i="43" s="1"/>
  <c r="E690" i="43"/>
  <c r="H690" i="43" s="1"/>
  <c r="E686" i="43"/>
  <c r="H686" i="43" s="1"/>
  <c r="E696" i="43"/>
  <c r="H696" i="43" s="1"/>
  <c r="E684" i="43"/>
  <c r="H684" i="43" s="1"/>
  <c r="S126" i="40"/>
  <c r="S128" i="40"/>
  <c r="S129" i="40" s="1"/>
  <c r="N60" i="45"/>
  <c r="N61" i="45" s="1"/>
  <c r="N58" i="45"/>
  <c r="V37" i="32"/>
  <c r="V36" i="32"/>
  <c r="V34" i="32"/>
  <c r="V33" i="32"/>
  <c r="V39" i="32"/>
  <c r="V42" i="32"/>
  <c r="V32" i="32"/>
  <c r="V40" i="32"/>
  <c r="V31" i="32"/>
  <c r="L132" i="45"/>
  <c r="L134" i="45"/>
  <c r="L135" i="45" s="1"/>
  <c r="J356" i="45"/>
  <c r="J357" i="45" s="1"/>
  <c r="J354" i="45"/>
  <c r="D37" i="42"/>
  <c r="M88" i="43" s="1" a="1"/>
  <c r="D36" i="42"/>
  <c r="C88" i="43" s="1" a="1"/>
  <c r="D42" i="42"/>
  <c r="C138" i="43" s="1" a="1"/>
  <c r="D32" i="42"/>
  <c r="M38" i="43" s="1" a="1"/>
  <c r="D33" i="42"/>
  <c r="C63" i="43" s="1" a="1"/>
  <c r="D39" i="42"/>
  <c r="C113" i="43" s="1" a="1"/>
  <c r="D31" i="42"/>
  <c r="C38" i="43" s="1" a="1"/>
  <c r="D45" i="42"/>
  <c r="C163" i="43" s="1" a="1"/>
  <c r="D34" i="42"/>
  <c r="M63" i="43" s="1" a="1"/>
  <c r="F229" i="16"/>
  <c r="F233" i="16"/>
  <c r="F235" i="16"/>
  <c r="F237" i="16"/>
  <c r="F231" i="16"/>
  <c r="F228" i="16"/>
  <c r="F230" i="16"/>
  <c r="F238" i="16"/>
  <c r="C728" i="43"/>
  <c r="E728" i="43" s="1"/>
  <c r="H728" i="43" s="1"/>
  <c r="E740" i="43"/>
  <c r="H740" i="43" s="1"/>
  <c r="E736" i="43"/>
  <c r="H736" i="43" s="1"/>
  <c r="E743" i="43"/>
  <c r="H743" i="43" s="1"/>
  <c r="E746" i="43"/>
  <c r="H746" i="43" s="1"/>
  <c r="E734" i="43"/>
  <c r="H734" i="43" s="1"/>
  <c r="E733" i="43"/>
  <c r="H733" i="43" s="1"/>
  <c r="E732" i="43"/>
  <c r="H732" i="43" s="1"/>
  <c r="E729" i="43"/>
  <c r="H729" i="43" s="1"/>
  <c r="E742" i="43"/>
  <c r="H742" i="43" s="1"/>
  <c r="E739" i="43"/>
  <c r="H739" i="43" s="1"/>
  <c r="E731" i="43"/>
  <c r="H731" i="43" s="1"/>
  <c r="E737" i="43"/>
  <c r="H737" i="43" s="1"/>
  <c r="E735" i="43"/>
  <c r="H735" i="43" s="1"/>
  <c r="E745" i="43"/>
  <c r="H745" i="43" s="1"/>
  <c r="E744" i="43"/>
  <c r="H744" i="43" s="1"/>
  <c r="E730" i="43"/>
  <c r="H730" i="43" s="1"/>
  <c r="E741" i="43"/>
  <c r="H741" i="43" s="1"/>
  <c r="E747" i="43"/>
  <c r="H747" i="43" s="1"/>
  <c r="E738" i="43"/>
  <c r="H738" i="43" s="1"/>
  <c r="P313" i="45"/>
  <c r="P314" i="45" s="1"/>
  <c r="P323" i="45" s="1"/>
  <c r="P311" i="45"/>
  <c r="S52" i="45"/>
  <c r="S54" i="45"/>
  <c r="S55" i="45" s="1"/>
  <c r="K230" i="16"/>
  <c r="K231" i="16"/>
  <c r="K233" i="16"/>
  <c r="K235" i="16"/>
  <c r="K237" i="16"/>
  <c r="K238" i="16"/>
  <c r="K229" i="16"/>
  <c r="K228" i="16"/>
  <c r="M703" i="43"/>
  <c r="R707" i="43"/>
  <c r="O715" i="43"/>
  <c r="O714" i="43"/>
  <c r="O706" i="43"/>
  <c r="R716" i="43"/>
  <c r="O719" i="43"/>
  <c r="O713" i="43"/>
  <c r="R720" i="43"/>
  <c r="O720" i="43"/>
  <c r="O721" i="43"/>
  <c r="O705" i="43"/>
  <c r="O718" i="43"/>
  <c r="O716" i="43"/>
  <c r="R715" i="43"/>
  <c r="R710" i="43"/>
  <c r="R705" i="43"/>
  <c r="O707" i="43"/>
  <c r="R713" i="43"/>
  <c r="R711" i="43"/>
  <c r="R721" i="43"/>
  <c r="O708" i="43"/>
  <c r="O712" i="43"/>
  <c r="R706" i="43"/>
  <c r="R719" i="43"/>
  <c r="R708" i="43"/>
  <c r="R717" i="43"/>
  <c r="R704" i="43"/>
  <c r="O717" i="43"/>
  <c r="R709" i="43"/>
  <c r="R718" i="43"/>
  <c r="O704" i="43"/>
  <c r="R722" i="43"/>
  <c r="O709" i="43"/>
  <c r="O711" i="43"/>
  <c r="O710" i="43"/>
  <c r="R712" i="43"/>
  <c r="R714" i="43"/>
  <c r="O722" i="43"/>
  <c r="Q313" i="45"/>
  <c r="Q314" i="45" s="1"/>
  <c r="Q323" i="45" s="1"/>
  <c r="Q311" i="45"/>
  <c r="I230" i="16"/>
  <c r="I237" i="16"/>
  <c r="I229" i="16"/>
  <c r="I228" i="16"/>
  <c r="I231" i="16"/>
  <c r="I235" i="16"/>
  <c r="I233" i="16"/>
  <c r="I238" i="16"/>
  <c r="J34" i="32"/>
  <c r="J32" i="32"/>
  <c r="J36" i="32"/>
  <c r="J39" i="32"/>
  <c r="J40" i="32"/>
  <c r="J37" i="32"/>
  <c r="J33" i="32"/>
  <c r="J42" i="32"/>
  <c r="J31" i="32"/>
  <c r="E120" i="45"/>
  <c r="E125" i="45"/>
  <c r="E131" i="45"/>
  <c r="U313" i="45"/>
  <c r="U314" i="45" s="1"/>
  <c r="U311" i="45"/>
  <c r="F97" i="16"/>
  <c r="F92" i="16"/>
  <c r="F99" i="16"/>
  <c r="F93" i="16"/>
  <c r="F101" i="16"/>
  <c r="F95" i="16"/>
  <c r="N160" i="16"/>
  <c r="N161" i="16"/>
  <c r="N162" i="16"/>
  <c r="N165" i="16"/>
  <c r="N167" i="16"/>
  <c r="N169" i="16"/>
  <c r="F42" i="32"/>
  <c r="F39" i="32"/>
  <c r="F40" i="32"/>
  <c r="F33" i="32"/>
  <c r="F34" i="32"/>
  <c r="F37" i="32"/>
  <c r="F32" i="32"/>
  <c r="F36" i="32"/>
  <c r="F31" i="32"/>
  <c r="W350" i="45"/>
  <c r="W351" i="45" s="1"/>
  <c r="W348" i="45"/>
  <c r="O132" i="40"/>
  <c r="O134" i="40"/>
  <c r="O135" i="40" s="1"/>
  <c r="P54" i="45"/>
  <c r="P55" i="45" s="1"/>
  <c r="P64" i="45" s="1"/>
  <c r="P52" i="45"/>
  <c r="C1728" i="43"/>
  <c r="H1742" i="43"/>
  <c r="E1736" i="43"/>
  <c r="H1745" i="43"/>
  <c r="H1744" i="43"/>
  <c r="H1731" i="43"/>
  <c r="H1736" i="43"/>
  <c r="H1741" i="43"/>
  <c r="E1731" i="43"/>
  <c r="H1738" i="43"/>
  <c r="H1747" i="43"/>
  <c r="E1738" i="43"/>
  <c r="E1746" i="43"/>
  <c r="H1732" i="43"/>
  <c r="H1746" i="43"/>
  <c r="E1744" i="43"/>
  <c r="E1739" i="43"/>
  <c r="E1743" i="43"/>
  <c r="E1742" i="43"/>
  <c r="E1741" i="43"/>
  <c r="H1743" i="43"/>
  <c r="H1739" i="43"/>
  <c r="E1737" i="43"/>
  <c r="H1733" i="43"/>
  <c r="E1733" i="43"/>
  <c r="E1732" i="43"/>
  <c r="H1729" i="43"/>
  <c r="E1729" i="43"/>
  <c r="H1734" i="43"/>
  <c r="E1734" i="43"/>
  <c r="E1747" i="43"/>
  <c r="H1737" i="43"/>
  <c r="E1730" i="43"/>
  <c r="H1735" i="43"/>
  <c r="E1735" i="43"/>
  <c r="E1740" i="43"/>
  <c r="E1745" i="43"/>
  <c r="H1740" i="43"/>
  <c r="H1730" i="43"/>
  <c r="K233" i="32"/>
  <c r="K232" i="32"/>
  <c r="K228" i="32"/>
  <c r="K227" i="32"/>
  <c r="K238" i="32"/>
  <c r="K235" i="32"/>
  <c r="K229" i="32"/>
  <c r="H356" i="45"/>
  <c r="H357" i="45" s="1"/>
  <c r="H354" i="45"/>
  <c r="H128" i="40"/>
  <c r="H129" i="40" s="1"/>
  <c r="H138" i="40" s="1"/>
  <c r="H126" i="40"/>
  <c r="P228" i="16"/>
  <c r="P229" i="16"/>
  <c r="P235" i="16"/>
  <c r="P231" i="16"/>
  <c r="P233" i="16"/>
  <c r="P237" i="16"/>
  <c r="P230" i="16"/>
  <c r="P238" i="16"/>
  <c r="W97" i="16"/>
  <c r="W92" i="16"/>
  <c r="W95" i="16"/>
  <c r="W99" i="16"/>
  <c r="W101" i="16"/>
  <c r="W93" i="16"/>
  <c r="U350" i="45"/>
  <c r="U351" i="45" s="1"/>
  <c r="U348" i="45"/>
  <c r="H313" i="45"/>
  <c r="H314" i="45" s="1"/>
  <c r="H311" i="45"/>
  <c r="K52" i="45"/>
  <c r="K54" i="45"/>
  <c r="K55" i="45" s="1"/>
  <c r="F133" i="16"/>
  <c r="F135" i="16"/>
  <c r="F127" i="16"/>
  <c r="E161" i="16"/>
  <c r="E169" i="16"/>
  <c r="E165" i="16"/>
  <c r="E160" i="16"/>
  <c r="E167" i="16"/>
  <c r="E162" i="16"/>
  <c r="T238" i="32"/>
  <c r="T229" i="32"/>
  <c r="T235" i="32"/>
  <c r="T232" i="32"/>
  <c r="T228" i="32"/>
  <c r="T233" i="32"/>
  <c r="T227" i="32"/>
  <c r="J134" i="45"/>
  <c r="J135" i="45" s="1"/>
  <c r="J132" i="45"/>
  <c r="U128" i="45"/>
  <c r="U129" i="45" s="1"/>
  <c r="U126" i="45"/>
  <c r="Q350" i="45"/>
  <c r="Q351" i="45" s="1"/>
  <c r="Q360" i="45" s="1"/>
  <c r="Q348" i="45"/>
  <c r="E347" i="45"/>
  <c r="E342" i="45"/>
  <c r="E353" i="45"/>
  <c r="E7" i="45"/>
  <c r="N20" i="45"/>
  <c r="S14" i="45"/>
  <c r="Q9" i="45"/>
  <c r="M20" i="45"/>
  <c r="R14" i="45"/>
  <c r="P9" i="45"/>
  <c r="K20" i="45"/>
  <c r="P14" i="45"/>
  <c r="N9" i="45"/>
  <c r="R20" i="45"/>
  <c r="X14" i="45"/>
  <c r="U9" i="45"/>
  <c r="Q20" i="45"/>
  <c r="V14" i="45"/>
  <c r="T9" i="45"/>
  <c r="P20" i="45"/>
  <c r="U14" i="45"/>
  <c r="S9" i="45"/>
  <c r="O9" i="45"/>
  <c r="M9" i="45"/>
  <c r="L9" i="45"/>
  <c r="S20" i="45"/>
  <c r="L14" i="45"/>
  <c r="J20" i="45"/>
  <c r="X9" i="45"/>
  <c r="I20" i="45"/>
  <c r="V9" i="45"/>
  <c r="H20" i="45"/>
  <c r="R9" i="45"/>
  <c r="G20" i="45"/>
  <c r="K9" i="45"/>
  <c r="Q14" i="45"/>
  <c r="U20" i="45"/>
  <c r="I14" i="45"/>
  <c r="T20" i="45"/>
  <c r="H14" i="45"/>
  <c r="H9" i="45"/>
  <c r="X20" i="45"/>
  <c r="G9" i="45"/>
  <c r="T14" i="45"/>
  <c r="G14" i="45"/>
  <c r="O14" i="45"/>
  <c r="J9" i="45"/>
  <c r="I9" i="45"/>
  <c r="N14" i="45"/>
  <c r="O20" i="45"/>
  <c r="F14" i="45"/>
  <c r="J14" i="45"/>
  <c r="F9" i="45"/>
  <c r="W20" i="45"/>
  <c r="V20" i="45"/>
  <c r="L20" i="45"/>
  <c r="K14" i="45"/>
  <c r="M14" i="45"/>
  <c r="F20" i="45"/>
  <c r="W9" i="45"/>
  <c r="W14" i="45"/>
  <c r="J54" i="45"/>
  <c r="J55" i="45" s="1"/>
  <c r="J52" i="45"/>
  <c r="S95" i="16"/>
  <c r="S101" i="16"/>
  <c r="S99" i="16"/>
  <c r="S93" i="16"/>
  <c r="S92" i="16"/>
  <c r="S97" i="16"/>
  <c r="E81" i="36" a="1"/>
  <c r="AA106" i="32"/>
  <c r="N52" i="45"/>
  <c r="N54" i="45"/>
  <c r="N55" i="45" s="1"/>
  <c r="H133" i="16"/>
  <c r="H127" i="16"/>
  <c r="H135" i="16"/>
  <c r="K129" i="32"/>
  <c r="K140" i="32"/>
  <c r="K130" i="32"/>
  <c r="K135" i="32"/>
  <c r="K134" i="32"/>
  <c r="K131" i="32"/>
  <c r="K137" i="32"/>
  <c r="V134" i="40"/>
  <c r="V135" i="40" s="1"/>
  <c r="V132" i="40"/>
  <c r="L60" i="45"/>
  <c r="L61" i="45" s="1"/>
  <c r="L58" i="45"/>
  <c r="R95" i="16"/>
  <c r="R93" i="16"/>
  <c r="R99" i="16"/>
  <c r="R92" i="16"/>
  <c r="R97" i="16"/>
  <c r="R101" i="16"/>
  <c r="G230" i="16"/>
  <c r="G231" i="16"/>
  <c r="G233" i="16"/>
  <c r="G235" i="16"/>
  <c r="G237" i="16"/>
  <c r="G238" i="16"/>
  <c r="G229" i="16"/>
  <c r="G228" i="16"/>
  <c r="R130" i="32"/>
  <c r="R140" i="32"/>
  <c r="R131" i="32"/>
  <c r="R134" i="32"/>
  <c r="R137" i="32"/>
  <c r="R135" i="32"/>
  <c r="R129" i="32"/>
  <c r="Q128" i="45"/>
  <c r="Q129" i="45" s="1"/>
  <c r="Q126" i="45"/>
  <c r="X354" i="45"/>
  <c r="X356" i="45"/>
  <c r="X357" i="45" s="1"/>
  <c r="N348" i="45"/>
  <c r="N350" i="45"/>
  <c r="N351" i="45" s="1"/>
  <c r="V128" i="40"/>
  <c r="V129" i="40" s="1"/>
  <c r="V126" i="40"/>
  <c r="M319" i="45"/>
  <c r="M320" i="45" s="1"/>
  <c r="M317" i="45"/>
  <c r="L127" i="16"/>
  <c r="L133" i="16"/>
  <c r="L135" i="16"/>
  <c r="T128" i="45"/>
  <c r="T129" i="45" s="1"/>
  <c r="T138" i="45" s="1"/>
  <c r="T126" i="45"/>
  <c r="G52" i="45"/>
  <c r="G54" i="45"/>
  <c r="G55" i="45" s="1"/>
  <c r="P91" i="40"/>
  <c r="P92" i="40" s="1"/>
  <c r="P101" i="40" s="1"/>
  <c r="P89" i="40"/>
  <c r="E99" i="16"/>
  <c r="E97" i="16"/>
  <c r="E93" i="16"/>
  <c r="E95" i="16"/>
  <c r="E101" i="16"/>
  <c r="E92" i="16"/>
  <c r="U230" i="16"/>
  <c r="U237" i="16"/>
  <c r="U228" i="16"/>
  <c r="U238" i="16"/>
  <c r="U229" i="16"/>
  <c r="U233" i="16"/>
  <c r="U231" i="16"/>
  <c r="U235" i="16"/>
  <c r="C703" i="43"/>
  <c r="E721" i="43"/>
  <c r="H717" i="43"/>
  <c r="E704" i="43"/>
  <c r="E710" i="43"/>
  <c r="H721" i="43"/>
  <c r="H719" i="43"/>
  <c r="H709" i="43"/>
  <c r="H704" i="43"/>
  <c r="H706" i="43"/>
  <c r="H710" i="43"/>
  <c r="E709" i="43"/>
  <c r="E706" i="43"/>
  <c r="H707" i="43"/>
  <c r="E713" i="43"/>
  <c r="H720" i="43"/>
  <c r="H722" i="43"/>
  <c r="E707" i="43"/>
  <c r="E714" i="43"/>
  <c r="H716" i="43"/>
  <c r="H713" i="43"/>
  <c r="E708" i="43"/>
  <c r="E717" i="43"/>
  <c r="H715" i="43"/>
  <c r="H712" i="43"/>
  <c r="E712" i="43"/>
  <c r="E722" i="43"/>
  <c r="E705" i="43"/>
  <c r="E718" i="43"/>
  <c r="E715" i="43"/>
  <c r="E719" i="43"/>
  <c r="E720" i="43"/>
  <c r="H714" i="43"/>
  <c r="H711" i="43"/>
  <c r="H705" i="43"/>
  <c r="H708" i="43"/>
  <c r="H718" i="43"/>
  <c r="E716" i="43"/>
  <c r="E711" i="43"/>
  <c r="P97" i="40"/>
  <c r="P98" i="40" s="1"/>
  <c r="P95" i="40"/>
  <c r="I91" i="40"/>
  <c r="I92" i="40" s="1"/>
  <c r="I89" i="40"/>
  <c r="F137" i="32"/>
  <c r="F135" i="32"/>
  <c r="F134" i="32"/>
  <c r="F131" i="32"/>
  <c r="F140" i="32"/>
  <c r="F130" i="32"/>
  <c r="F129" i="32"/>
  <c r="D380" i="42"/>
  <c r="M1523" i="43" s="1" a="1"/>
  <c r="D375" i="42"/>
  <c r="M1473" i="43" s="1" a="1"/>
  <c r="D385" i="42"/>
  <c r="C1573" i="43" s="1" a="1"/>
  <c r="D379" i="42"/>
  <c r="C1523" i="43" s="1" a="1"/>
  <c r="D382" i="42"/>
  <c r="C1548" i="43" s="1" a="1"/>
  <c r="I127" i="16"/>
  <c r="I133" i="16"/>
  <c r="I135" i="16"/>
  <c r="W134" i="45"/>
  <c r="W135" i="45" s="1"/>
  <c r="W132" i="45"/>
  <c r="U134" i="40"/>
  <c r="U135" i="40" s="1"/>
  <c r="U132" i="40"/>
  <c r="E266" i="45"/>
  <c r="M279" i="45"/>
  <c r="L273" i="45"/>
  <c r="H268" i="45"/>
  <c r="L279" i="45"/>
  <c r="K273" i="45"/>
  <c r="G268" i="45"/>
  <c r="J279" i="45"/>
  <c r="I273" i="45"/>
  <c r="Q279" i="45"/>
  <c r="P273" i="45"/>
  <c r="L268" i="45"/>
  <c r="P279" i="45"/>
  <c r="O273" i="45"/>
  <c r="K268" i="45"/>
  <c r="O279" i="45"/>
  <c r="N273" i="45"/>
  <c r="J268" i="45"/>
  <c r="M268" i="45"/>
  <c r="V273" i="45"/>
  <c r="I268" i="45"/>
  <c r="U273" i="45"/>
  <c r="F279" i="45"/>
  <c r="T279" i="45"/>
  <c r="G273" i="45"/>
  <c r="V268" i="45"/>
  <c r="U268" i="45"/>
  <c r="V279" i="45"/>
  <c r="T268" i="45"/>
  <c r="U279" i="45"/>
  <c r="S268" i="45"/>
  <c r="G279" i="45"/>
  <c r="Q273" i="45"/>
  <c r="M273" i="45"/>
  <c r="O268" i="45"/>
  <c r="N279" i="45"/>
  <c r="S279" i="45"/>
  <c r="R279" i="45"/>
  <c r="R268" i="45"/>
  <c r="S273" i="45"/>
  <c r="K279" i="45"/>
  <c r="H273" i="45"/>
  <c r="Q268" i="45"/>
  <c r="I279" i="45"/>
  <c r="H279" i="45"/>
  <c r="T273" i="45"/>
  <c r="R273" i="45"/>
  <c r="J273" i="45"/>
  <c r="N268" i="45"/>
  <c r="P268" i="45"/>
  <c r="F268" i="45"/>
  <c r="F273" i="45"/>
  <c r="W268" i="45"/>
  <c r="X268" i="45"/>
  <c r="X273" i="45"/>
  <c r="W279" i="45"/>
  <c r="W273" i="45"/>
  <c r="X279" i="45"/>
  <c r="O91" i="40"/>
  <c r="O92" i="40" s="1"/>
  <c r="O89" i="40"/>
  <c r="S63" i="16"/>
  <c r="S61" i="16"/>
  <c r="S65" i="16"/>
  <c r="S67" i="16"/>
  <c r="S59" i="16"/>
  <c r="S58" i="16"/>
  <c r="S60" i="16"/>
  <c r="W130" i="32"/>
  <c r="W131" i="32"/>
  <c r="W137" i="32"/>
  <c r="W134" i="32"/>
  <c r="W140" i="32"/>
  <c r="W135" i="32"/>
  <c r="W129" i="32"/>
  <c r="O126" i="45"/>
  <c r="O128" i="45"/>
  <c r="O129" i="45" s="1"/>
  <c r="O138" i="45" s="1"/>
  <c r="G319" i="45"/>
  <c r="G320" i="45" s="1"/>
  <c r="G317" i="45"/>
  <c r="V58" i="45"/>
  <c r="V60" i="45"/>
  <c r="V61" i="45" s="1"/>
  <c r="V356" i="45"/>
  <c r="V357" i="45" s="1"/>
  <c r="V354" i="45"/>
  <c r="P128" i="40"/>
  <c r="P129" i="40" s="1"/>
  <c r="P126" i="40"/>
  <c r="H92" i="16"/>
  <c r="H93" i="16"/>
  <c r="H97" i="16"/>
  <c r="H99" i="16"/>
  <c r="H95" i="16"/>
  <c r="H101" i="16"/>
  <c r="S33" i="32"/>
  <c r="S32" i="32"/>
  <c r="S36" i="32"/>
  <c r="S42" i="32"/>
  <c r="S39" i="32"/>
  <c r="S37" i="32"/>
  <c r="S40" i="32"/>
  <c r="S34" i="32"/>
  <c r="S31" i="32"/>
  <c r="L134" i="40"/>
  <c r="L135" i="40" s="1"/>
  <c r="L132" i="40"/>
  <c r="E44" i="40"/>
  <c r="S57" i="40"/>
  <c r="V46" i="40"/>
  <c r="N46" i="40"/>
  <c r="M46" i="40"/>
  <c r="X57" i="40"/>
  <c r="M57" i="40"/>
  <c r="W46" i="40"/>
  <c r="F51" i="40"/>
  <c r="R57" i="40"/>
  <c r="X51" i="40"/>
  <c r="K46" i="40"/>
  <c r="T51" i="40"/>
  <c r="P46" i="40"/>
  <c r="K51" i="40"/>
  <c r="V57" i="40"/>
  <c r="F57" i="40"/>
  <c r="N57" i="40"/>
  <c r="W57" i="40"/>
  <c r="H46" i="40"/>
  <c r="W51" i="40"/>
  <c r="N51" i="40"/>
  <c r="S46" i="40"/>
  <c r="L57" i="40"/>
  <c r="S51" i="40"/>
  <c r="I57" i="40"/>
  <c r="X46" i="40"/>
  <c r="P57" i="40"/>
  <c r="G46" i="40"/>
  <c r="P51" i="40"/>
  <c r="J46" i="40"/>
  <c r="O57" i="40"/>
  <c r="L46" i="40"/>
  <c r="L51" i="40"/>
  <c r="Q46" i="40"/>
  <c r="H57" i="40"/>
  <c r="U46" i="40"/>
  <c r="O51" i="40"/>
  <c r="F46" i="40"/>
  <c r="G57" i="40"/>
  <c r="M51" i="40"/>
  <c r="O46" i="40"/>
  <c r="I46" i="40"/>
  <c r="T46" i="40"/>
  <c r="V51" i="40"/>
  <c r="T57" i="40"/>
  <c r="U51" i="40"/>
  <c r="I51" i="40"/>
  <c r="J57" i="40"/>
  <c r="J51" i="40"/>
  <c r="K57" i="40"/>
  <c r="R51" i="40"/>
  <c r="Q57" i="40"/>
  <c r="Q51" i="40"/>
  <c r="H51" i="40"/>
  <c r="G51" i="40"/>
  <c r="R46" i="40"/>
  <c r="U57" i="40"/>
  <c r="K127" i="16"/>
  <c r="K133" i="16"/>
  <c r="K135" i="16"/>
  <c r="S238" i="32"/>
  <c r="S232" i="32"/>
  <c r="S229" i="32"/>
  <c r="S228" i="32"/>
  <c r="S227" i="32"/>
  <c r="S235" i="32"/>
  <c r="S233" i="32"/>
  <c r="G313" i="45"/>
  <c r="G314" i="45" s="1"/>
  <c r="G311" i="45"/>
  <c r="O319" i="45"/>
  <c r="O320" i="45" s="1"/>
  <c r="O317" i="45"/>
  <c r="H54" i="45"/>
  <c r="H55" i="45" s="1"/>
  <c r="H52" i="45"/>
  <c r="G127" i="16"/>
  <c r="G133" i="16"/>
  <c r="G135" i="16"/>
  <c r="I54" i="45"/>
  <c r="I55" i="45" s="1"/>
  <c r="I52" i="45"/>
  <c r="V89" i="40"/>
  <c r="V91" i="40"/>
  <c r="V92" i="40" s="1"/>
  <c r="T58" i="16"/>
  <c r="T63" i="16"/>
  <c r="T59" i="16"/>
  <c r="T61" i="16"/>
  <c r="T67" i="16"/>
  <c r="T60" i="16"/>
  <c r="T65" i="16"/>
  <c r="G98" i="32"/>
  <c r="G94" i="32"/>
  <c r="G85" i="32"/>
  <c r="G89" i="32"/>
  <c r="G80" i="32"/>
  <c r="G88" i="32"/>
  <c r="G81" i="32"/>
  <c r="G86" i="32"/>
  <c r="G82" i="32"/>
  <c r="G91" i="32"/>
  <c r="W126" i="40"/>
  <c r="W128" i="40"/>
  <c r="W129" i="40" s="1"/>
  <c r="W138" i="40" s="1"/>
  <c r="G89" i="40"/>
  <c r="G91" i="40"/>
  <c r="G92" i="40" s="1"/>
  <c r="G101" i="40" s="1"/>
  <c r="C1883" i="43"/>
  <c r="E1883" i="43" s="1"/>
  <c r="H1883" i="43" s="1"/>
  <c r="E1898" i="43"/>
  <c r="H1898" i="43" s="1"/>
  <c r="E1886" i="43"/>
  <c r="H1886" i="43" s="1"/>
  <c r="E1892" i="43"/>
  <c r="H1892" i="43" s="1"/>
  <c r="E1884" i="43"/>
  <c r="H1884" i="43" s="1"/>
  <c r="E1896" i="43"/>
  <c r="H1896" i="43" s="1"/>
  <c r="E1899" i="43"/>
  <c r="H1899" i="43" s="1"/>
  <c r="E1897" i="43"/>
  <c r="H1897" i="43" s="1"/>
  <c r="E1887" i="43"/>
  <c r="H1887" i="43" s="1"/>
  <c r="E1895" i="43"/>
  <c r="H1895" i="43" s="1"/>
  <c r="E1900" i="43"/>
  <c r="H1900" i="43" s="1"/>
  <c r="E1891" i="43"/>
  <c r="H1891" i="43" s="1"/>
  <c r="E1885" i="43"/>
  <c r="H1885" i="43" s="1"/>
  <c r="E1902" i="43"/>
  <c r="H1902" i="43" s="1"/>
  <c r="E1893" i="43"/>
  <c r="H1893" i="43" s="1"/>
  <c r="E1889" i="43"/>
  <c r="H1889" i="43" s="1"/>
  <c r="E1888" i="43"/>
  <c r="H1888" i="43" s="1"/>
  <c r="E1901" i="43"/>
  <c r="H1901" i="43" s="1"/>
  <c r="E1894" i="43"/>
  <c r="H1894" i="43" s="1"/>
  <c r="E1890" i="43"/>
  <c r="H1890" i="43" s="1"/>
  <c r="Q132" i="40"/>
  <c r="Q134" i="40"/>
  <c r="Q135" i="40" s="1"/>
  <c r="W59" i="16"/>
  <c r="W65" i="16"/>
  <c r="W60" i="16"/>
  <c r="W63" i="16"/>
  <c r="W67" i="16"/>
  <c r="W58" i="16"/>
  <c r="W61" i="16"/>
  <c r="F126" i="40"/>
  <c r="F128" i="40"/>
  <c r="F129" i="40" s="1"/>
  <c r="N317" i="45"/>
  <c r="N319" i="45"/>
  <c r="N320" i="45" s="1"/>
  <c r="C448" i="38"/>
  <c r="E448" i="38" s="1"/>
  <c r="H448" i="38" s="1"/>
  <c r="E465" i="38"/>
  <c r="H465" i="38" s="1"/>
  <c r="E454" i="38"/>
  <c r="H454" i="38" s="1"/>
  <c r="E450" i="38"/>
  <c r="H450" i="38" s="1"/>
  <c r="E457" i="38"/>
  <c r="H457" i="38" s="1"/>
  <c r="E456" i="38"/>
  <c r="H456" i="38" s="1"/>
  <c r="E467" i="38"/>
  <c r="H467" i="38" s="1"/>
  <c r="E460" i="38"/>
  <c r="H460" i="38" s="1"/>
  <c r="E466" i="38"/>
  <c r="H466" i="38" s="1"/>
  <c r="E449" i="38"/>
  <c r="H449" i="38" s="1"/>
  <c r="E462" i="38"/>
  <c r="H462" i="38" s="1"/>
  <c r="E459" i="38"/>
  <c r="H459" i="38" s="1"/>
  <c r="E451" i="38"/>
  <c r="H451" i="38" s="1"/>
  <c r="E463" i="38"/>
  <c r="H463" i="38" s="1"/>
  <c r="E455" i="38"/>
  <c r="H455" i="38" s="1"/>
  <c r="E453" i="38"/>
  <c r="H453" i="38" s="1"/>
  <c r="E452" i="38"/>
  <c r="H452" i="38" s="1"/>
  <c r="E464" i="38"/>
  <c r="H464" i="38" s="1"/>
  <c r="E461" i="38"/>
  <c r="H461" i="38" s="1"/>
  <c r="E458" i="38"/>
  <c r="H458" i="38" s="1"/>
  <c r="E135" i="16"/>
  <c r="E133" i="16"/>
  <c r="E127" i="16"/>
  <c r="E80" i="32"/>
  <c r="E94" i="32"/>
  <c r="E91" i="32"/>
  <c r="E98" i="32"/>
  <c r="E81" i="32"/>
  <c r="E85" i="32"/>
  <c r="E86" i="32"/>
  <c r="E89" i="32"/>
  <c r="E82" i="32"/>
  <c r="E88" i="32"/>
  <c r="P319" i="45"/>
  <c r="P320" i="45" s="1"/>
  <c r="P317" i="45"/>
  <c r="L91" i="40"/>
  <c r="L92" i="40" s="1"/>
  <c r="L89" i="40"/>
  <c r="I98" i="32"/>
  <c r="I85" i="32"/>
  <c r="I89" i="32"/>
  <c r="I91" i="32"/>
  <c r="I88" i="32"/>
  <c r="I81" i="32"/>
  <c r="I80" i="32"/>
  <c r="I94" i="32"/>
  <c r="I86" i="32"/>
  <c r="I82" i="32"/>
  <c r="C1958" i="43"/>
  <c r="E1958" i="43" s="1"/>
  <c r="H1958" i="43" s="1"/>
  <c r="E1975" i="43"/>
  <c r="H1975" i="43" s="1"/>
  <c r="E1963" i="43"/>
  <c r="H1963" i="43" s="1"/>
  <c r="E1976" i="43"/>
  <c r="H1976" i="43" s="1"/>
  <c r="E1973" i="43"/>
  <c r="H1973" i="43" s="1"/>
  <c r="E1961" i="43"/>
  <c r="H1961" i="43" s="1"/>
  <c r="E1965" i="43"/>
  <c r="H1965" i="43" s="1"/>
  <c r="E1971" i="43"/>
  <c r="H1971" i="43" s="1"/>
  <c r="E1970" i="43"/>
  <c r="H1970" i="43" s="1"/>
  <c r="E1966" i="43"/>
  <c r="H1966" i="43" s="1"/>
  <c r="E1977" i="43"/>
  <c r="H1977" i="43" s="1"/>
  <c r="E1967" i="43"/>
  <c r="H1967" i="43" s="1"/>
  <c r="E1972" i="43"/>
  <c r="H1972" i="43" s="1"/>
  <c r="E1968" i="43"/>
  <c r="H1968" i="43" s="1"/>
  <c r="E1974" i="43"/>
  <c r="H1974" i="43" s="1"/>
  <c r="E1969" i="43"/>
  <c r="H1969" i="43" s="1"/>
  <c r="E1964" i="43"/>
  <c r="H1964" i="43" s="1"/>
  <c r="E1960" i="43"/>
  <c r="H1960" i="43" s="1"/>
  <c r="E1959" i="43"/>
  <c r="H1959" i="43" s="1"/>
  <c r="E1962" i="43"/>
  <c r="H1962" i="43" s="1"/>
  <c r="K126" i="40"/>
  <c r="K128" i="40"/>
  <c r="K129" i="40" s="1"/>
  <c r="C1753" i="43"/>
  <c r="E1753" i="43" s="1"/>
  <c r="H1753" i="43" s="1"/>
  <c r="E1768" i="43"/>
  <c r="H1768" i="43" s="1"/>
  <c r="E1758" i="43"/>
  <c r="H1758" i="43" s="1"/>
  <c r="E1761" i="43"/>
  <c r="H1761" i="43" s="1"/>
  <c r="E1764" i="43"/>
  <c r="H1764" i="43" s="1"/>
  <c r="E1754" i="43"/>
  <c r="H1754" i="43" s="1"/>
  <c r="E1766" i="43"/>
  <c r="H1766" i="43" s="1"/>
  <c r="E1772" i="43"/>
  <c r="H1772" i="43" s="1"/>
  <c r="E1767" i="43"/>
  <c r="H1767" i="43" s="1"/>
  <c r="E1769" i="43"/>
  <c r="H1769" i="43" s="1"/>
  <c r="E1771" i="43"/>
  <c r="H1771" i="43" s="1"/>
  <c r="E1762" i="43"/>
  <c r="H1762" i="43" s="1"/>
  <c r="E1757" i="43"/>
  <c r="H1757" i="43" s="1"/>
  <c r="E1756" i="43"/>
  <c r="H1756" i="43" s="1"/>
  <c r="E1760" i="43"/>
  <c r="H1760" i="43" s="1"/>
  <c r="E1763" i="43"/>
  <c r="H1763" i="43" s="1"/>
  <c r="E1759" i="43"/>
  <c r="H1759" i="43" s="1"/>
  <c r="E1770" i="43"/>
  <c r="H1770" i="43" s="1"/>
  <c r="E1755" i="43"/>
  <c r="H1755" i="43" s="1"/>
  <c r="E1765" i="43"/>
  <c r="H1765" i="43" s="1"/>
  <c r="N92" i="16"/>
  <c r="N93" i="16"/>
  <c r="N95" i="16"/>
  <c r="N97" i="16"/>
  <c r="N99" i="16"/>
  <c r="N101" i="16"/>
  <c r="H165" i="16"/>
  <c r="H160" i="16"/>
  <c r="H169" i="16"/>
  <c r="H162" i="16"/>
  <c r="H161" i="16"/>
  <c r="H167" i="16"/>
  <c r="V233" i="32"/>
  <c r="V235" i="32"/>
  <c r="V229" i="32"/>
  <c r="V228" i="32"/>
  <c r="V232" i="32"/>
  <c r="V238" i="32"/>
  <c r="V227" i="32"/>
  <c r="C678" i="38"/>
  <c r="E678" i="38" s="1"/>
  <c r="H678" i="38" s="1"/>
  <c r="E691" i="38"/>
  <c r="H691" i="38" s="1"/>
  <c r="E686" i="38"/>
  <c r="H686" i="38" s="1"/>
  <c r="E697" i="38"/>
  <c r="H697" i="38" s="1"/>
  <c r="E694" i="38"/>
  <c r="H694" i="38" s="1"/>
  <c r="E681" i="38"/>
  <c r="H681" i="38" s="1"/>
  <c r="E679" i="38"/>
  <c r="H679" i="38" s="1"/>
  <c r="E685" i="38"/>
  <c r="H685" i="38" s="1"/>
  <c r="E680" i="38"/>
  <c r="H680" i="38" s="1"/>
  <c r="E690" i="38"/>
  <c r="H690" i="38" s="1"/>
  <c r="E683" i="38"/>
  <c r="H683" i="38" s="1"/>
  <c r="E684" i="38"/>
  <c r="H684" i="38" s="1"/>
  <c r="E689" i="38"/>
  <c r="H689" i="38" s="1"/>
  <c r="E696" i="38"/>
  <c r="H696" i="38" s="1"/>
  <c r="E688" i="38"/>
  <c r="H688" i="38" s="1"/>
  <c r="E682" i="38"/>
  <c r="H682" i="38" s="1"/>
  <c r="E692" i="38"/>
  <c r="H692" i="38" s="1"/>
  <c r="E693" i="38"/>
  <c r="H693" i="38" s="1"/>
  <c r="E687" i="38"/>
  <c r="H687" i="38" s="1"/>
  <c r="E695" i="38"/>
  <c r="H695" i="38" s="1"/>
  <c r="V135" i="16"/>
  <c r="V133" i="16"/>
  <c r="V127" i="16"/>
  <c r="F350" i="45"/>
  <c r="F351" i="45" s="1"/>
  <c r="F348" i="45"/>
  <c r="X54" i="45"/>
  <c r="X55" i="45" s="1"/>
  <c r="X52" i="45"/>
  <c r="I61" i="16"/>
  <c r="I65" i="16"/>
  <c r="I60" i="16"/>
  <c r="I63" i="16"/>
  <c r="I59" i="16"/>
  <c r="I67" i="16"/>
  <c r="I58" i="16"/>
  <c r="O228" i="16"/>
  <c r="O230" i="16"/>
  <c r="O237" i="16"/>
  <c r="O233" i="16"/>
  <c r="O235" i="16"/>
  <c r="O229" i="16"/>
  <c r="O231" i="16"/>
  <c r="O238" i="16"/>
  <c r="M81" i="32"/>
  <c r="M82" i="32"/>
  <c r="M88" i="32"/>
  <c r="M85" i="32"/>
  <c r="M98" i="32"/>
  <c r="M91" i="32"/>
  <c r="M80" i="32"/>
  <c r="M94" i="32"/>
  <c r="M89" i="32"/>
  <c r="M86" i="32"/>
  <c r="AA204" i="32"/>
  <c r="E155" i="36" a="1"/>
  <c r="O42" i="32"/>
  <c r="O37" i="32"/>
  <c r="O33" i="32"/>
  <c r="O32" i="32"/>
  <c r="O40" i="32"/>
  <c r="O36" i="32"/>
  <c r="O39" i="32"/>
  <c r="O34" i="32"/>
  <c r="O31" i="32"/>
  <c r="H129" i="32"/>
  <c r="H140" i="32"/>
  <c r="H137" i="32"/>
  <c r="H130" i="32"/>
  <c r="H131" i="32"/>
  <c r="H135" i="32"/>
  <c r="H134" i="32"/>
  <c r="K128" i="45"/>
  <c r="K129" i="45" s="1"/>
  <c r="K138" i="45" s="1"/>
  <c r="K126" i="45"/>
  <c r="P132" i="45"/>
  <c r="P134" i="45"/>
  <c r="P135" i="45" s="1"/>
  <c r="W126" i="45"/>
  <c r="W128" i="45"/>
  <c r="W129" i="45" s="1"/>
  <c r="W354" i="45"/>
  <c r="W356" i="45"/>
  <c r="W357" i="45" s="1"/>
  <c r="R356" i="45"/>
  <c r="R357" i="45" s="1"/>
  <c r="R354" i="45"/>
  <c r="O356" i="45"/>
  <c r="O357" i="45" s="1"/>
  <c r="O354" i="45"/>
  <c r="M1908" i="43"/>
  <c r="O1908" i="43" s="1"/>
  <c r="R1908" i="43" s="1"/>
  <c r="O1919" i="43"/>
  <c r="R1919" i="43" s="1"/>
  <c r="O1924" i="43"/>
  <c r="R1924" i="43" s="1"/>
  <c r="O1916" i="43"/>
  <c r="R1916" i="43" s="1"/>
  <c r="O1909" i="43"/>
  <c r="R1909" i="43" s="1"/>
  <c r="O1921" i="43"/>
  <c r="R1921" i="43" s="1"/>
  <c r="O1925" i="43"/>
  <c r="R1925" i="43" s="1"/>
  <c r="O1918" i="43"/>
  <c r="R1918" i="43" s="1"/>
  <c r="O1927" i="43"/>
  <c r="R1927" i="43" s="1"/>
  <c r="O1923" i="43"/>
  <c r="R1923" i="43" s="1"/>
  <c r="O1910" i="43"/>
  <c r="R1910" i="43" s="1"/>
  <c r="O1912" i="43"/>
  <c r="R1912" i="43" s="1"/>
  <c r="O1920" i="43"/>
  <c r="R1920" i="43" s="1"/>
  <c r="O1911" i="43"/>
  <c r="R1911" i="43" s="1"/>
  <c r="O1914" i="43"/>
  <c r="R1914" i="43" s="1"/>
  <c r="O1922" i="43"/>
  <c r="R1922" i="43" s="1"/>
  <c r="O1913" i="43"/>
  <c r="R1913" i="43" s="1"/>
  <c r="O1917" i="43"/>
  <c r="R1917" i="43" s="1"/>
  <c r="O1915" i="43"/>
  <c r="R1915" i="43" s="1"/>
  <c r="O1926" i="43"/>
  <c r="R1926" i="43" s="1"/>
  <c r="N132" i="40"/>
  <c r="N134" i="40"/>
  <c r="N135" i="40" s="1"/>
  <c r="E131" i="40"/>
  <c r="E120" i="40"/>
  <c r="E125" i="40"/>
  <c r="C728" i="38"/>
  <c r="E728" i="38" s="1"/>
  <c r="H728" i="38" s="1"/>
  <c r="E743" i="38"/>
  <c r="H743" i="38" s="1"/>
  <c r="E730" i="38"/>
  <c r="H730" i="38" s="1"/>
  <c r="E740" i="38"/>
  <c r="H740" i="38" s="1"/>
  <c r="E734" i="38"/>
  <c r="H734" i="38" s="1"/>
  <c r="E745" i="38"/>
  <c r="H745" i="38" s="1"/>
  <c r="E736" i="38"/>
  <c r="H736" i="38" s="1"/>
  <c r="E742" i="38"/>
  <c r="H742" i="38" s="1"/>
  <c r="E733" i="38"/>
  <c r="H733" i="38" s="1"/>
  <c r="E737" i="38"/>
  <c r="H737" i="38" s="1"/>
  <c r="E744" i="38"/>
  <c r="H744" i="38" s="1"/>
  <c r="E738" i="38"/>
  <c r="H738" i="38" s="1"/>
  <c r="E735" i="38"/>
  <c r="H735" i="38" s="1"/>
  <c r="E732" i="38"/>
  <c r="H732" i="38" s="1"/>
  <c r="E729" i="38"/>
  <c r="H729" i="38" s="1"/>
  <c r="E747" i="38"/>
  <c r="H747" i="38" s="1"/>
  <c r="E746" i="38"/>
  <c r="H746" i="38" s="1"/>
  <c r="E731" i="38"/>
  <c r="H731" i="38" s="1"/>
  <c r="E741" i="38"/>
  <c r="H741" i="38" s="1"/>
  <c r="E739" i="38"/>
  <c r="H739" i="38" s="1"/>
  <c r="V319" i="45"/>
  <c r="V320" i="45" s="1"/>
  <c r="V317" i="45"/>
  <c r="M52" i="45"/>
  <c r="M54" i="45"/>
  <c r="M55" i="45" s="1"/>
  <c r="M64" i="45" s="1"/>
  <c r="C343" i="43"/>
  <c r="H361" i="43"/>
  <c r="H352" i="43"/>
  <c r="E352" i="43"/>
  <c r="H350" i="43"/>
  <c r="E346" i="43"/>
  <c r="H358" i="43"/>
  <c r="E357" i="43"/>
  <c r="H356" i="43"/>
  <c r="H353" i="43"/>
  <c r="H351" i="43"/>
  <c r="H346" i="43"/>
  <c r="E350" i="43"/>
  <c r="E356" i="43"/>
  <c r="H347" i="43"/>
  <c r="E347" i="43"/>
  <c r="E362" i="43"/>
  <c r="E361" i="43"/>
  <c r="H355" i="43"/>
  <c r="E355" i="43"/>
  <c r="H362" i="43"/>
  <c r="E360" i="43"/>
  <c r="E344" i="43"/>
  <c r="H349" i="43"/>
  <c r="H344" i="43"/>
  <c r="E359" i="43"/>
  <c r="E354" i="43"/>
  <c r="E358" i="43"/>
  <c r="H359" i="43"/>
  <c r="H348" i="43"/>
  <c r="H354" i="43"/>
  <c r="E348" i="43"/>
  <c r="E349" i="43"/>
  <c r="E351" i="43"/>
  <c r="E345" i="43"/>
  <c r="E353" i="43"/>
  <c r="H345" i="43"/>
  <c r="H360" i="43"/>
  <c r="H357" i="43"/>
  <c r="L97" i="40"/>
  <c r="L98" i="40" s="1"/>
  <c r="L95" i="40"/>
  <c r="R97" i="40"/>
  <c r="R98" i="40" s="1"/>
  <c r="R95" i="40"/>
  <c r="Q238" i="16"/>
  <c r="Q237" i="16"/>
  <c r="Q229" i="16"/>
  <c r="Q228" i="16"/>
  <c r="Q233" i="16"/>
  <c r="Q231" i="16"/>
  <c r="Q230" i="16"/>
  <c r="Q235" i="16"/>
  <c r="K81" i="32"/>
  <c r="K89" i="32"/>
  <c r="K98" i="32"/>
  <c r="K88" i="32"/>
  <c r="K94" i="32"/>
  <c r="K82" i="32"/>
  <c r="K91" i="32"/>
  <c r="K85" i="32"/>
  <c r="K80" i="32"/>
  <c r="K86" i="32"/>
  <c r="O134" i="45"/>
  <c r="O135" i="45" s="1"/>
  <c r="O132" i="45"/>
  <c r="H97" i="40"/>
  <c r="H98" i="40" s="1"/>
  <c r="H101" i="40" s="1"/>
  <c r="H95" i="40"/>
  <c r="L37" i="32"/>
  <c r="L42" i="32"/>
  <c r="L36" i="32"/>
  <c r="L32" i="32"/>
  <c r="L40" i="32"/>
  <c r="L33" i="32"/>
  <c r="L39" i="32"/>
  <c r="L34" i="32"/>
  <c r="L31" i="32"/>
  <c r="K132" i="45"/>
  <c r="K134" i="45"/>
  <c r="K135" i="45" s="1"/>
  <c r="T350" i="45"/>
  <c r="T351" i="45" s="1"/>
  <c r="T348" i="45"/>
  <c r="L350" i="45"/>
  <c r="L351" i="45" s="1"/>
  <c r="L348" i="45"/>
  <c r="N97" i="40"/>
  <c r="N98" i="40" s="1"/>
  <c r="N95" i="40"/>
  <c r="R88" i="32"/>
  <c r="R86" i="32"/>
  <c r="R81" i="32"/>
  <c r="R91" i="32"/>
  <c r="R89" i="32"/>
  <c r="R80" i="32"/>
  <c r="R82" i="32"/>
  <c r="R85" i="32"/>
  <c r="R94" i="32"/>
  <c r="F132" i="40"/>
  <c r="F134" i="40"/>
  <c r="F135" i="40" s="1"/>
  <c r="L313" i="45"/>
  <c r="L314" i="45" s="1"/>
  <c r="L311" i="45"/>
  <c r="U93" i="16"/>
  <c r="U101" i="16"/>
  <c r="U99" i="16"/>
  <c r="U95" i="16"/>
  <c r="U92" i="16"/>
  <c r="U97" i="16"/>
  <c r="F80" i="32"/>
  <c r="F98" i="32"/>
  <c r="F94" i="32"/>
  <c r="F86" i="32"/>
  <c r="F88" i="32"/>
  <c r="F81" i="32"/>
  <c r="F85" i="32"/>
  <c r="F89" i="32"/>
  <c r="F82" i="32"/>
  <c r="F91" i="32"/>
  <c r="U128" i="40"/>
  <c r="U129" i="40" s="1"/>
  <c r="U126" i="40"/>
  <c r="T160" i="16"/>
  <c r="T165" i="16"/>
  <c r="T161" i="16"/>
  <c r="T169" i="16"/>
  <c r="T167" i="16"/>
  <c r="T162" i="16"/>
  <c r="E32" i="32"/>
  <c r="E33" i="32"/>
  <c r="E42" i="32"/>
  <c r="E40" i="32"/>
  <c r="E39" i="32"/>
  <c r="E37" i="32"/>
  <c r="E34" i="32"/>
  <c r="E36" i="32"/>
  <c r="E31" i="32"/>
  <c r="S132" i="45"/>
  <c r="S134" i="45"/>
  <c r="S135" i="45" s="1"/>
  <c r="R350" i="45"/>
  <c r="R351" i="45" s="1"/>
  <c r="R348" i="45"/>
  <c r="U58" i="45"/>
  <c r="U60" i="45"/>
  <c r="U61" i="45" s="1"/>
  <c r="G93" i="16"/>
  <c r="G95" i="16"/>
  <c r="G97" i="16"/>
  <c r="G99" i="16"/>
  <c r="G101" i="16"/>
  <c r="G92" i="16"/>
  <c r="N85" i="32"/>
  <c r="N80" i="32"/>
  <c r="N82" i="32"/>
  <c r="N94" i="32"/>
  <c r="N86" i="32"/>
  <c r="N88" i="32"/>
  <c r="N98" i="32"/>
  <c r="N91" i="32"/>
  <c r="N89" i="32"/>
  <c r="N81" i="32"/>
  <c r="S350" i="45"/>
  <c r="S351" i="45" s="1"/>
  <c r="S348" i="45"/>
  <c r="O133" i="16"/>
  <c r="O127" i="16"/>
  <c r="O135" i="16"/>
  <c r="H228" i="32"/>
  <c r="H232" i="32"/>
  <c r="H229" i="32"/>
  <c r="H238" i="32"/>
  <c r="H235" i="32"/>
  <c r="H227" i="32"/>
  <c r="H233" i="32"/>
  <c r="M128" i="45"/>
  <c r="M129" i="45" s="1"/>
  <c r="M126" i="45"/>
  <c r="P126" i="45"/>
  <c r="P128" i="45"/>
  <c r="P129" i="45" s="1"/>
  <c r="P138" i="45" s="1"/>
  <c r="I33" i="32"/>
  <c r="I36" i="32"/>
  <c r="I40" i="32"/>
  <c r="I37" i="32"/>
  <c r="I34" i="32"/>
  <c r="I39" i="32"/>
  <c r="I32" i="32"/>
  <c r="I42" i="32"/>
  <c r="I31" i="32"/>
  <c r="Q32" i="32"/>
  <c r="Q33" i="32"/>
  <c r="Q37" i="32"/>
  <c r="Q40" i="32"/>
  <c r="Q36" i="32"/>
  <c r="Q39" i="32"/>
  <c r="Q34" i="32"/>
  <c r="Q42" i="32"/>
  <c r="Q31" i="32"/>
  <c r="N356" i="45"/>
  <c r="N357" i="45" s="1"/>
  <c r="N354" i="45"/>
  <c r="R313" i="45"/>
  <c r="R314" i="45" s="1"/>
  <c r="R323" i="45" s="1"/>
  <c r="R311" i="45"/>
  <c r="M1933" i="43"/>
  <c r="R1935" i="43"/>
  <c r="R1951" i="43"/>
  <c r="R1944" i="43"/>
  <c r="O1946" i="43"/>
  <c r="O1934" i="43"/>
  <c r="R1948" i="43"/>
  <c r="O1940" i="43"/>
  <c r="R1941" i="43"/>
  <c r="R1940" i="43"/>
  <c r="R1949" i="43"/>
  <c r="O1951" i="43"/>
  <c r="O1944" i="43"/>
  <c r="O1937" i="43"/>
  <c r="O1949" i="43"/>
  <c r="O1943" i="43"/>
  <c r="O1941" i="43"/>
  <c r="R1952" i="43"/>
  <c r="R1934" i="43"/>
  <c r="R1947" i="43"/>
  <c r="O1947" i="43"/>
  <c r="O1950" i="43"/>
  <c r="R1945" i="43"/>
  <c r="O1935" i="43"/>
  <c r="R1938" i="43"/>
  <c r="O1952" i="43"/>
  <c r="O1942" i="43"/>
  <c r="O1948" i="43"/>
  <c r="O1945" i="43"/>
  <c r="O1938" i="43"/>
  <c r="R1943" i="43"/>
  <c r="R1939" i="43"/>
  <c r="R1946" i="43"/>
  <c r="R1942" i="43"/>
  <c r="R1950" i="43"/>
  <c r="O1936" i="43"/>
  <c r="R1937" i="43"/>
  <c r="O1939" i="43"/>
  <c r="R1936" i="43"/>
  <c r="M498" i="38"/>
  <c r="O517" i="38"/>
  <c r="R516" i="38"/>
  <c r="O510" i="38"/>
  <c r="R502" i="38"/>
  <c r="R508" i="38"/>
  <c r="R514" i="38"/>
  <c r="O512" i="38"/>
  <c r="R505" i="38"/>
  <c r="R499" i="38"/>
  <c r="O514" i="38"/>
  <c r="R511" i="38"/>
  <c r="O503" i="38"/>
  <c r="O505" i="38"/>
  <c r="R513" i="38"/>
  <c r="O499" i="38"/>
  <c r="R501" i="38"/>
  <c r="O509" i="38"/>
  <c r="O508" i="38"/>
  <c r="O502" i="38"/>
  <c r="R509" i="38"/>
  <c r="O513" i="38"/>
  <c r="R506" i="38"/>
  <c r="R510" i="38"/>
  <c r="R517" i="38"/>
  <c r="R507" i="38"/>
  <c r="R500" i="38"/>
  <c r="R515" i="38"/>
  <c r="O516" i="38"/>
  <c r="O507" i="38"/>
  <c r="O511" i="38"/>
  <c r="O500" i="38"/>
  <c r="R503" i="38"/>
  <c r="O506" i="38"/>
  <c r="O501" i="38"/>
  <c r="R504" i="38"/>
  <c r="O504" i="38"/>
  <c r="O515" i="38"/>
  <c r="R512" i="38"/>
  <c r="W88" i="32"/>
  <c r="W89" i="32"/>
  <c r="W80" i="32"/>
  <c r="W81" i="32"/>
  <c r="W86" i="32"/>
  <c r="W85" i="32"/>
  <c r="W82" i="32"/>
  <c r="W91" i="32"/>
  <c r="W94" i="32"/>
  <c r="C1933" i="43"/>
  <c r="E1951" i="43"/>
  <c r="H1942" i="43"/>
  <c r="E1952" i="43"/>
  <c r="H1944" i="43"/>
  <c r="E1944" i="43"/>
  <c r="H1935" i="43"/>
  <c r="E1947" i="43"/>
  <c r="E1937" i="43"/>
  <c r="H1951" i="43"/>
  <c r="H1941" i="43"/>
  <c r="E1950" i="43"/>
  <c r="E1949" i="43"/>
  <c r="E1939" i="43"/>
  <c r="H1946" i="43"/>
  <c r="H1952" i="43"/>
  <c r="H1939" i="43"/>
  <c r="E1946" i="43"/>
  <c r="E1941" i="43"/>
  <c r="H1940" i="43"/>
  <c r="H1938" i="43"/>
  <c r="E1938" i="43"/>
  <c r="E1948" i="43"/>
  <c r="H1948" i="43"/>
  <c r="H1947" i="43"/>
  <c r="E1943" i="43"/>
  <c r="E1942" i="43"/>
  <c r="H1936" i="43"/>
  <c r="E1936" i="43"/>
  <c r="H1934" i="43"/>
  <c r="E1934" i="43"/>
  <c r="H1945" i="43"/>
  <c r="H1949" i="43"/>
  <c r="H1943" i="43"/>
  <c r="H1937" i="43"/>
  <c r="H1950" i="43"/>
  <c r="E1940" i="43"/>
  <c r="E1945" i="43"/>
  <c r="E1935" i="43"/>
  <c r="R132" i="40"/>
  <c r="R134" i="40"/>
  <c r="R135" i="40" s="1"/>
  <c r="T58" i="45"/>
  <c r="T60" i="45"/>
  <c r="T61" i="45" s="1"/>
  <c r="Q238" i="32"/>
  <c r="Q235" i="32"/>
  <c r="Q227" i="32"/>
  <c r="Q233" i="32"/>
  <c r="Q232" i="32"/>
  <c r="Q228" i="32"/>
  <c r="Q229" i="32"/>
  <c r="H128" i="45"/>
  <c r="H129" i="45" s="1"/>
  <c r="H126" i="45"/>
  <c r="C1908" i="43"/>
  <c r="E1908" i="43" s="1"/>
  <c r="H1908" i="43" s="1"/>
  <c r="E1925" i="43"/>
  <c r="H1925" i="43" s="1"/>
  <c r="E1923" i="43"/>
  <c r="H1923" i="43" s="1"/>
  <c r="E1914" i="43"/>
  <c r="H1914" i="43" s="1"/>
  <c r="E1912" i="43"/>
  <c r="H1912" i="43" s="1"/>
  <c r="E1910" i="43"/>
  <c r="H1910" i="43" s="1"/>
  <c r="E1926" i="43"/>
  <c r="H1926" i="43" s="1"/>
  <c r="E1924" i="43"/>
  <c r="H1924" i="43" s="1"/>
  <c r="E1922" i="43"/>
  <c r="H1922" i="43" s="1"/>
  <c r="E1927" i="43"/>
  <c r="H1927" i="43" s="1"/>
  <c r="E1911" i="43"/>
  <c r="H1911" i="43" s="1"/>
  <c r="E1913" i="43"/>
  <c r="H1913" i="43" s="1"/>
  <c r="E1909" i="43"/>
  <c r="H1909" i="43" s="1"/>
  <c r="E1919" i="43"/>
  <c r="H1919" i="43" s="1"/>
  <c r="E1921" i="43"/>
  <c r="H1921" i="43" s="1"/>
  <c r="E1915" i="43"/>
  <c r="H1915" i="43" s="1"/>
  <c r="E1920" i="43"/>
  <c r="H1920" i="43" s="1"/>
  <c r="E1918" i="43"/>
  <c r="H1918" i="43" s="1"/>
  <c r="E1917" i="43"/>
  <c r="H1917" i="43" s="1"/>
  <c r="E1916" i="43"/>
  <c r="H1916" i="43" s="1"/>
  <c r="R126" i="40"/>
  <c r="R128" i="40"/>
  <c r="R129" i="40" s="1"/>
  <c r="R138" i="40" s="1"/>
  <c r="G134" i="40"/>
  <c r="G135" i="40" s="1"/>
  <c r="G132" i="40"/>
  <c r="C1318" i="43" a="1"/>
  <c r="C753" i="38"/>
  <c r="E764" i="38"/>
  <c r="H758" i="38"/>
  <c r="H771" i="38"/>
  <c r="H767" i="38"/>
  <c r="H770" i="38"/>
  <c r="H759" i="38"/>
  <c r="E763" i="38"/>
  <c r="E771" i="38"/>
  <c r="H761" i="38"/>
  <c r="H762" i="38"/>
  <c r="E768" i="38"/>
  <c r="H760" i="38"/>
  <c r="E754" i="38"/>
  <c r="H757" i="38"/>
  <c r="E765" i="38"/>
  <c r="H765" i="38"/>
  <c r="E759" i="38"/>
  <c r="E761" i="38"/>
  <c r="H769" i="38"/>
  <c r="H772" i="38"/>
  <c r="E769" i="38"/>
  <c r="E772" i="38"/>
  <c r="H756" i="38"/>
  <c r="H763" i="38"/>
  <c r="H768" i="38"/>
  <c r="H766" i="38"/>
  <c r="E757" i="38"/>
  <c r="H764" i="38"/>
  <c r="E760" i="38"/>
  <c r="E762" i="38"/>
  <c r="H754" i="38"/>
  <c r="E758" i="38"/>
  <c r="E766" i="38"/>
  <c r="E755" i="38"/>
  <c r="E770" i="38"/>
  <c r="E767" i="38"/>
  <c r="H755" i="38"/>
  <c r="E756" i="38"/>
  <c r="T313" i="45"/>
  <c r="T314" i="45" s="1"/>
  <c r="T323" i="45" s="1"/>
  <c r="T311" i="45"/>
  <c r="U54" i="45"/>
  <c r="U55" i="45" s="1"/>
  <c r="U52" i="45"/>
  <c r="M293" i="43"/>
  <c r="R305" i="43"/>
  <c r="R311" i="43"/>
  <c r="O305" i="43"/>
  <c r="O300" i="43"/>
  <c r="R294" i="43"/>
  <c r="O312" i="43"/>
  <c r="O306" i="43"/>
  <c r="R304" i="43"/>
  <c r="O294" i="43"/>
  <c r="R310" i="43"/>
  <c r="O295" i="43"/>
  <c r="O307" i="43"/>
  <c r="O310" i="43"/>
  <c r="R296" i="43"/>
  <c r="R295" i="43"/>
  <c r="R306" i="43"/>
  <c r="R309" i="43"/>
  <c r="O303" i="43"/>
  <c r="O309" i="43"/>
  <c r="R300" i="43"/>
  <c r="R308" i="43"/>
  <c r="O297" i="43"/>
  <c r="R312" i="43"/>
  <c r="R307" i="43"/>
  <c r="R301" i="43"/>
  <c r="R303" i="43"/>
  <c r="O311" i="43"/>
  <c r="R299" i="43"/>
  <c r="R302" i="43"/>
  <c r="R297" i="43"/>
  <c r="O302" i="43"/>
  <c r="O299" i="43"/>
  <c r="O308" i="43"/>
  <c r="O298" i="43"/>
  <c r="O296" i="43"/>
  <c r="O301" i="43"/>
  <c r="R298" i="43"/>
  <c r="O304" i="43"/>
  <c r="U95" i="40"/>
  <c r="U97" i="40"/>
  <c r="U98" i="40" s="1"/>
  <c r="L59" i="16"/>
  <c r="L60" i="16"/>
  <c r="L61" i="16"/>
  <c r="L63" i="16"/>
  <c r="L65" i="16"/>
  <c r="L67" i="16"/>
  <c r="L58" i="16"/>
  <c r="E235" i="16"/>
  <c r="E229" i="16"/>
  <c r="E237" i="16"/>
  <c r="E231" i="16"/>
  <c r="E238" i="16"/>
  <c r="E228" i="16"/>
  <c r="E233" i="16"/>
  <c r="E230" i="16"/>
  <c r="M703" i="38"/>
  <c r="R715" i="38"/>
  <c r="O710" i="38"/>
  <c r="O715" i="38"/>
  <c r="R714" i="38"/>
  <c r="R712" i="38"/>
  <c r="R710" i="38"/>
  <c r="R721" i="38"/>
  <c r="R716" i="38"/>
  <c r="R722" i="38"/>
  <c r="O707" i="38"/>
  <c r="O718" i="38"/>
  <c r="R720" i="38"/>
  <c r="R718" i="38"/>
  <c r="O712" i="38"/>
  <c r="R709" i="38"/>
  <c r="O720" i="38"/>
  <c r="O709" i="38"/>
  <c r="R706" i="38"/>
  <c r="O721" i="38"/>
  <c r="R711" i="38"/>
  <c r="O716" i="38"/>
  <c r="O711" i="38"/>
  <c r="R707" i="38"/>
  <c r="O706" i="38"/>
  <c r="O722" i="38"/>
  <c r="O708" i="38"/>
  <c r="R708" i="38"/>
  <c r="O704" i="38"/>
  <c r="O705" i="38"/>
  <c r="R704" i="38"/>
  <c r="R705" i="38"/>
  <c r="R713" i="38"/>
  <c r="R719" i="38"/>
  <c r="O713" i="38"/>
  <c r="O714" i="38"/>
  <c r="O719" i="38"/>
  <c r="R717" i="38"/>
  <c r="O717" i="38"/>
  <c r="Q319" i="45"/>
  <c r="Q320" i="45" s="1"/>
  <c r="Q317" i="45"/>
  <c r="C498" i="38"/>
  <c r="H517" i="38"/>
  <c r="E517" i="38"/>
  <c r="H504" i="38"/>
  <c r="E505" i="38"/>
  <c r="E511" i="38"/>
  <c r="H510" i="38"/>
  <c r="H508" i="38"/>
  <c r="H505" i="38"/>
  <c r="E501" i="38"/>
  <c r="E516" i="38"/>
  <c r="E499" i="38"/>
  <c r="E506" i="38"/>
  <c r="H500" i="38"/>
  <c r="E515" i="38"/>
  <c r="E508" i="38"/>
  <c r="H499" i="38"/>
  <c r="E513" i="38"/>
  <c r="H501" i="38"/>
  <c r="H515" i="38"/>
  <c r="E510" i="38"/>
  <c r="E514" i="38"/>
  <c r="H506" i="38"/>
  <c r="E509" i="38"/>
  <c r="E502" i="38"/>
  <c r="H509" i="38"/>
  <c r="H511" i="38"/>
  <c r="H503" i="38"/>
  <c r="H512" i="38"/>
  <c r="H507" i="38"/>
  <c r="H513" i="38"/>
  <c r="E503" i="38"/>
  <c r="E507" i="38"/>
  <c r="E512" i="38"/>
  <c r="H516" i="38"/>
  <c r="H514" i="38"/>
  <c r="H502" i="38"/>
  <c r="E500" i="38"/>
  <c r="E504" i="38"/>
  <c r="L229" i="16"/>
  <c r="L230" i="16"/>
  <c r="L231" i="16"/>
  <c r="L233" i="16"/>
  <c r="L235" i="16"/>
  <c r="L237" i="16"/>
  <c r="L238" i="16"/>
  <c r="L228" i="16"/>
  <c r="N40" i="32"/>
  <c r="N42" i="32"/>
  <c r="N34" i="32"/>
  <c r="N39" i="32"/>
  <c r="N36" i="32"/>
  <c r="N37" i="32"/>
  <c r="N32" i="32"/>
  <c r="N33" i="32"/>
  <c r="N31" i="32"/>
  <c r="C293" i="43"/>
  <c r="H307" i="43"/>
  <c r="E296" i="43"/>
  <c r="H302" i="43"/>
  <c r="H309" i="43"/>
  <c r="H298" i="43"/>
  <c r="E309" i="43"/>
  <c r="H297" i="43"/>
  <c r="H301" i="43"/>
  <c r="E301" i="43"/>
  <c r="H308" i="43"/>
  <c r="E310" i="43"/>
  <c r="E303" i="43"/>
  <c r="E305" i="43"/>
  <c r="H304" i="43"/>
  <c r="E294" i="43"/>
  <c r="E302" i="43"/>
  <c r="E307" i="43"/>
  <c r="E299" i="43"/>
  <c r="E300" i="43"/>
  <c r="H312" i="43"/>
  <c r="E312" i="43"/>
  <c r="E308" i="43"/>
  <c r="H306" i="43"/>
  <c r="H296" i="43"/>
  <c r="E295" i="43"/>
  <c r="E304" i="43"/>
  <c r="H299" i="43"/>
  <c r="E297" i="43"/>
  <c r="E306" i="43"/>
  <c r="H294" i="43"/>
  <c r="H303" i="43"/>
  <c r="E311" i="43"/>
  <c r="E298" i="43"/>
  <c r="H295" i="43"/>
  <c r="H311" i="43"/>
  <c r="H310" i="43"/>
  <c r="H305" i="43"/>
  <c r="H300" i="43"/>
  <c r="J61" i="16"/>
  <c r="J59" i="16"/>
  <c r="J67" i="16"/>
  <c r="J60" i="16"/>
  <c r="J65" i="16"/>
  <c r="J63" i="16"/>
  <c r="J58" i="16"/>
  <c r="F167" i="16"/>
  <c r="F160" i="16"/>
  <c r="F162" i="16"/>
  <c r="F169" i="16"/>
  <c r="F165" i="16"/>
  <c r="F161" i="16"/>
  <c r="L128" i="45"/>
  <c r="L129" i="45" s="1"/>
  <c r="L126" i="45"/>
  <c r="G128" i="40"/>
  <c r="G129" i="40" s="1"/>
  <c r="G138" i="40" s="1"/>
  <c r="G126" i="40"/>
  <c r="M1678" i="43"/>
  <c r="O1678" i="43" s="1"/>
  <c r="R1678" i="43" s="1"/>
  <c r="O1684" i="43"/>
  <c r="R1684" i="43" s="1"/>
  <c r="O1694" i="43"/>
  <c r="R1694" i="43" s="1"/>
  <c r="O1687" i="43"/>
  <c r="R1687" i="43" s="1"/>
  <c r="O1692" i="43"/>
  <c r="R1692" i="43" s="1"/>
  <c r="O1690" i="43"/>
  <c r="R1690" i="43" s="1"/>
  <c r="O1683" i="43"/>
  <c r="R1683" i="43" s="1"/>
  <c r="O1680" i="43"/>
  <c r="R1680" i="43" s="1"/>
  <c r="O1688" i="43"/>
  <c r="R1688" i="43" s="1"/>
  <c r="O1696" i="43"/>
  <c r="R1696" i="43" s="1"/>
  <c r="O1686" i="43"/>
  <c r="R1686" i="43" s="1"/>
  <c r="O1697" i="43"/>
  <c r="R1697" i="43" s="1"/>
  <c r="O1682" i="43"/>
  <c r="R1682" i="43" s="1"/>
  <c r="O1679" i="43"/>
  <c r="R1679" i="43" s="1"/>
  <c r="O1685" i="43"/>
  <c r="R1685" i="43" s="1"/>
  <c r="O1691" i="43"/>
  <c r="R1691" i="43" s="1"/>
  <c r="O1695" i="43"/>
  <c r="R1695" i="43" s="1"/>
  <c r="O1689" i="43"/>
  <c r="R1689" i="43" s="1"/>
  <c r="O1681" i="43"/>
  <c r="R1681" i="43" s="1"/>
  <c r="O1693" i="43"/>
  <c r="R1693" i="43" s="1"/>
  <c r="Q95" i="16"/>
  <c r="Q92" i="16"/>
  <c r="Q99" i="16"/>
  <c r="Q93" i="16"/>
  <c r="Q97" i="16"/>
  <c r="Q101" i="16"/>
  <c r="S165" i="16"/>
  <c r="S160" i="16"/>
  <c r="S167" i="16"/>
  <c r="S161" i="16"/>
  <c r="S169" i="16"/>
  <c r="S162" i="16"/>
  <c r="V237" i="16"/>
  <c r="V230" i="16"/>
  <c r="V238" i="16"/>
  <c r="V228" i="16"/>
  <c r="V229" i="16"/>
  <c r="V233" i="16"/>
  <c r="V231" i="16"/>
  <c r="V235" i="16"/>
  <c r="E7" i="36" a="1"/>
  <c r="AA8" i="32"/>
  <c r="F128" i="45"/>
  <c r="F129" i="45" s="1"/>
  <c r="F126" i="45"/>
  <c r="X350" i="45"/>
  <c r="X351" i="45" s="1"/>
  <c r="X360" i="45" s="1"/>
  <c r="X348" i="45"/>
  <c r="O160" i="16"/>
  <c r="O162" i="16"/>
  <c r="O161" i="16"/>
  <c r="O165" i="16"/>
  <c r="O169" i="16"/>
  <c r="O167" i="16"/>
  <c r="M1883" i="43"/>
  <c r="O1883" i="43" s="1"/>
  <c r="R1883" i="43" s="1"/>
  <c r="O1897" i="43"/>
  <c r="R1897" i="43" s="1"/>
  <c r="O1890" i="43"/>
  <c r="R1890" i="43" s="1"/>
  <c r="O1891" i="43"/>
  <c r="R1891" i="43" s="1"/>
  <c r="O1889" i="43"/>
  <c r="R1889" i="43" s="1"/>
  <c r="O1901" i="43"/>
  <c r="R1901" i="43" s="1"/>
  <c r="O1893" i="43"/>
  <c r="R1893" i="43" s="1"/>
  <c r="O1885" i="43"/>
  <c r="R1885" i="43" s="1"/>
  <c r="O1896" i="43"/>
  <c r="R1896" i="43" s="1"/>
  <c r="O1887" i="43"/>
  <c r="R1887" i="43" s="1"/>
  <c r="O1895" i="43"/>
  <c r="R1895" i="43" s="1"/>
  <c r="O1899" i="43"/>
  <c r="R1899" i="43" s="1"/>
  <c r="O1902" i="43"/>
  <c r="R1902" i="43" s="1"/>
  <c r="O1894" i="43"/>
  <c r="R1894" i="43" s="1"/>
  <c r="O1888" i="43"/>
  <c r="R1888" i="43" s="1"/>
  <c r="O1884" i="43"/>
  <c r="R1884" i="43" s="1"/>
  <c r="O1898" i="43"/>
  <c r="R1898" i="43" s="1"/>
  <c r="O1900" i="43"/>
  <c r="R1900" i="43" s="1"/>
  <c r="O1892" i="43"/>
  <c r="R1892" i="43" s="1"/>
  <c r="O1886" i="43"/>
  <c r="R1886" i="43" s="1"/>
  <c r="E81" i="45"/>
  <c r="Q88" i="45"/>
  <c r="P88" i="45"/>
  <c r="H88" i="45"/>
  <c r="U88" i="45"/>
  <c r="T88" i="45"/>
  <c r="V94" i="45"/>
  <c r="H83" i="45"/>
  <c r="P94" i="45"/>
  <c r="G83" i="45"/>
  <c r="O94" i="45"/>
  <c r="O88" i="45"/>
  <c r="G94" i="45"/>
  <c r="S88" i="45"/>
  <c r="O83" i="45"/>
  <c r="W94" i="45"/>
  <c r="J94" i="45"/>
  <c r="X83" i="45"/>
  <c r="W83" i="45"/>
  <c r="I94" i="45"/>
  <c r="X94" i="45"/>
  <c r="P83" i="45"/>
  <c r="G88" i="45"/>
  <c r="F88" i="45"/>
  <c r="V83" i="45"/>
  <c r="H94" i="45"/>
  <c r="J83" i="45"/>
  <c r="I83" i="45"/>
  <c r="N94" i="45"/>
  <c r="R83" i="45"/>
  <c r="Q94" i="45"/>
  <c r="N88" i="45"/>
  <c r="F94" i="45"/>
  <c r="N83" i="45"/>
  <c r="J88" i="45"/>
  <c r="L83" i="45"/>
  <c r="K88" i="45"/>
  <c r="L94" i="45"/>
  <c r="L88" i="45"/>
  <c r="T94" i="45"/>
  <c r="K83" i="45"/>
  <c r="S94" i="45"/>
  <c r="Q83" i="45"/>
  <c r="R94" i="45"/>
  <c r="K94" i="45"/>
  <c r="M94" i="45"/>
  <c r="U83" i="45"/>
  <c r="U94" i="45"/>
  <c r="S83" i="45"/>
  <c r="V88" i="45"/>
  <c r="F83" i="45"/>
  <c r="M88" i="45"/>
  <c r="M83" i="45"/>
  <c r="X88" i="45"/>
  <c r="T83" i="45"/>
  <c r="W88" i="45"/>
  <c r="I88" i="45"/>
  <c r="R88" i="45"/>
  <c r="O54" i="45"/>
  <c r="O55" i="45" s="1"/>
  <c r="O52" i="45"/>
  <c r="H60" i="45"/>
  <c r="H61" i="45" s="1"/>
  <c r="H58" i="45"/>
  <c r="M268" i="43"/>
  <c r="O268" i="43" s="1"/>
  <c r="R268" i="43" s="1"/>
  <c r="O278" i="43"/>
  <c r="R278" i="43" s="1"/>
  <c r="O269" i="43"/>
  <c r="R269" i="43" s="1"/>
  <c r="O275" i="43"/>
  <c r="R275" i="43" s="1"/>
  <c r="O284" i="43"/>
  <c r="R284" i="43" s="1"/>
  <c r="O272" i="43"/>
  <c r="R272" i="43" s="1"/>
  <c r="O285" i="43"/>
  <c r="R285" i="43" s="1"/>
  <c r="O270" i="43"/>
  <c r="R270" i="43" s="1"/>
  <c r="O287" i="43"/>
  <c r="R287" i="43" s="1"/>
  <c r="O271" i="43"/>
  <c r="R271" i="43" s="1"/>
  <c r="O282" i="43"/>
  <c r="R282" i="43" s="1"/>
  <c r="O276" i="43"/>
  <c r="R276" i="43" s="1"/>
  <c r="O286" i="43"/>
  <c r="R286" i="43" s="1"/>
  <c r="O283" i="43"/>
  <c r="R283" i="43" s="1"/>
  <c r="O277" i="43"/>
  <c r="R277" i="43" s="1"/>
  <c r="O281" i="43"/>
  <c r="R281" i="43" s="1"/>
  <c r="O273" i="43"/>
  <c r="R273" i="43" s="1"/>
  <c r="O280" i="43"/>
  <c r="R280" i="43" s="1"/>
  <c r="O274" i="43"/>
  <c r="R274" i="43" s="1"/>
  <c r="O279" i="43"/>
  <c r="R279" i="43" s="1"/>
  <c r="D228" i="42"/>
  <c r="M858" i="43" s="1" a="1"/>
  <c r="D235" i="42"/>
  <c r="C933" i="43" s="1" a="1"/>
  <c r="D238" i="42"/>
  <c r="C958" i="43" s="1" a="1"/>
  <c r="D233" i="42"/>
  <c r="M908" i="43" s="1" a="1"/>
  <c r="D232" i="42"/>
  <c r="C908" i="43" s="1" a="1"/>
  <c r="Q91" i="40"/>
  <c r="Q92" i="40" s="1"/>
  <c r="Q89" i="40"/>
  <c r="T89" i="40"/>
  <c r="T91" i="40"/>
  <c r="T92" i="40" s="1"/>
  <c r="T101" i="40" s="1"/>
  <c r="W95" i="40"/>
  <c r="W97" i="40"/>
  <c r="W98" i="40" s="1"/>
  <c r="M1728" i="43"/>
  <c r="R1733" i="43"/>
  <c r="R1743" i="43"/>
  <c r="O1734" i="43"/>
  <c r="R1740" i="43"/>
  <c r="O1746" i="43"/>
  <c r="R1736" i="43"/>
  <c r="O1739" i="43"/>
  <c r="O1729" i="43"/>
  <c r="O1731" i="43"/>
  <c r="R1730" i="43"/>
  <c r="O1743" i="43"/>
  <c r="O1730" i="43"/>
  <c r="O1733" i="43"/>
  <c r="O1740" i="43"/>
  <c r="R1731" i="43"/>
  <c r="R1746" i="43"/>
  <c r="O1737" i="43"/>
  <c r="O1732" i="43"/>
  <c r="R1739" i="43"/>
  <c r="O1735" i="43"/>
  <c r="R1742" i="43"/>
  <c r="R1737" i="43"/>
  <c r="R1732" i="43"/>
  <c r="R1744" i="43"/>
  <c r="R1745" i="43"/>
  <c r="O1747" i="43"/>
  <c r="O1736" i="43"/>
  <c r="R1729" i="43"/>
  <c r="R1735" i="43"/>
  <c r="O1742" i="43"/>
  <c r="R1734" i="43"/>
  <c r="R1738" i="43"/>
  <c r="O1745" i="43"/>
  <c r="R1747" i="43"/>
  <c r="R1741" i="43"/>
  <c r="O1744" i="43"/>
  <c r="O1741" i="43"/>
  <c r="O1738" i="43"/>
  <c r="I97" i="40"/>
  <c r="I98" i="40" s="1"/>
  <c r="I95" i="40"/>
  <c r="K59" i="16"/>
  <c r="K60" i="16"/>
  <c r="K61" i="16"/>
  <c r="K63" i="16"/>
  <c r="K65" i="16"/>
  <c r="K67" i="16"/>
  <c r="K58" i="16"/>
  <c r="W133" i="16"/>
  <c r="W135" i="16"/>
  <c r="W127" i="16"/>
  <c r="P86" i="32"/>
  <c r="P80" i="32"/>
  <c r="P85" i="32"/>
  <c r="P98" i="32"/>
  <c r="P91" i="32"/>
  <c r="P94" i="32"/>
  <c r="P82" i="32"/>
  <c r="P88" i="32"/>
  <c r="P89" i="32"/>
  <c r="P81" i="32"/>
  <c r="E310" i="45"/>
  <c r="E305" i="45"/>
  <c r="E316" i="45"/>
  <c r="S313" i="45"/>
  <c r="S314" i="45" s="1"/>
  <c r="S311" i="45"/>
  <c r="J60" i="45"/>
  <c r="J61" i="45" s="1"/>
  <c r="J58" i="45"/>
  <c r="E88" i="40"/>
  <c r="E94" i="40"/>
  <c r="E83" i="40"/>
  <c r="P92" i="16"/>
  <c r="P99" i="16"/>
  <c r="P93" i="16"/>
  <c r="P95" i="16"/>
  <c r="P97" i="16"/>
  <c r="P101" i="16"/>
  <c r="M229" i="16"/>
  <c r="M230" i="16"/>
  <c r="M231" i="16"/>
  <c r="M233" i="16"/>
  <c r="M235" i="16"/>
  <c r="M237" i="16"/>
  <c r="M238" i="16"/>
  <c r="M228" i="16"/>
  <c r="U238" i="32"/>
  <c r="U229" i="32"/>
  <c r="U228" i="32"/>
  <c r="U235" i="32"/>
  <c r="U232" i="32"/>
  <c r="U227" i="32"/>
  <c r="U233" i="32"/>
  <c r="H134" i="45"/>
  <c r="H135" i="45" s="1"/>
  <c r="H132" i="45"/>
  <c r="P350" i="45"/>
  <c r="P351" i="45" s="1"/>
  <c r="P348" i="45"/>
  <c r="C703" i="38"/>
  <c r="H720" i="38"/>
  <c r="H714" i="38"/>
  <c r="H713" i="38"/>
  <c r="H710" i="38"/>
  <c r="E710" i="38"/>
  <c r="E717" i="38"/>
  <c r="E713" i="38"/>
  <c r="E722" i="38"/>
  <c r="H705" i="38"/>
  <c r="E704" i="38"/>
  <c r="H711" i="38"/>
  <c r="H709" i="38"/>
  <c r="E718" i="38"/>
  <c r="E720" i="38"/>
  <c r="H722" i="38"/>
  <c r="E716" i="38"/>
  <c r="H717" i="38"/>
  <c r="E706" i="38"/>
  <c r="E705" i="38"/>
  <c r="H712" i="38"/>
  <c r="E714" i="38"/>
  <c r="E709" i="38"/>
  <c r="H707" i="38"/>
  <c r="E721" i="38"/>
  <c r="H708" i="38"/>
  <c r="H715" i="38"/>
  <c r="E707" i="38"/>
  <c r="E715" i="38"/>
  <c r="H721" i="38"/>
  <c r="H716" i="38"/>
  <c r="E711" i="38"/>
  <c r="H706" i="38"/>
  <c r="H719" i="38"/>
  <c r="E712" i="38"/>
  <c r="H718" i="38"/>
  <c r="E708" i="38"/>
  <c r="E719" i="38"/>
  <c r="H704" i="38"/>
  <c r="E118" i="36"/>
  <c r="Q131" i="36"/>
  <c r="X125" i="36"/>
  <c r="H131" i="36"/>
  <c r="P131" i="36"/>
  <c r="T131" i="36"/>
  <c r="N125" i="36"/>
  <c r="L131" i="36"/>
  <c r="J120" i="36"/>
  <c r="L125" i="36"/>
  <c r="I120" i="36"/>
  <c r="U125" i="36"/>
  <c r="K131" i="36"/>
  <c r="V125" i="36"/>
  <c r="G131" i="36"/>
  <c r="R131" i="36"/>
  <c r="M120" i="36"/>
  <c r="F131" i="36"/>
  <c r="R125" i="36"/>
  <c r="L120" i="36"/>
  <c r="T125" i="36"/>
  <c r="R120" i="36"/>
  <c r="K125" i="36"/>
  <c r="G125" i="36"/>
  <c r="M125" i="36"/>
  <c r="I125" i="36"/>
  <c r="X131" i="36"/>
  <c r="J125" i="36"/>
  <c r="P125" i="36"/>
  <c r="X120" i="36"/>
  <c r="N120" i="36"/>
  <c r="Q120" i="36"/>
  <c r="O125" i="36"/>
  <c r="V131" i="36"/>
  <c r="I131" i="36"/>
  <c r="S131" i="36"/>
  <c r="U120" i="36"/>
  <c r="Q125" i="36"/>
  <c r="T120" i="36"/>
  <c r="J131" i="36"/>
  <c r="S120" i="36"/>
  <c r="V120" i="36"/>
  <c r="G120" i="36"/>
  <c r="O131" i="36"/>
  <c r="H125" i="36"/>
  <c r="F125" i="36"/>
  <c r="U131" i="36"/>
  <c r="K120" i="36"/>
  <c r="S125" i="36"/>
  <c r="W120" i="36"/>
  <c r="N131" i="36"/>
  <c r="P120" i="36"/>
  <c r="O120" i="36"/>
  <c r="F120" i="36"/>
  <c r="H120" i="36"/>
  <c r="M131" i="36"/>
  <c r="W125" i="36"/>
  <c r="W131" i="36"/>
  <c r="R319" i="45"/>
  <c r="R320" i="45" s="1"/>
  <c r="R317" i="45"/>
  <c r="K60" i="45"/>
  <c r="K61" i="45" s="1"/>
  <c r="K58" i="45"/>
  <c r="S127" i="16"/>
  <c r="S135" i="16"/>
  <c r="S133" i="16"/>
  <c r="Q160" i="16"/>
  <c r="Q169" i="16"/>
  <c r="Q165" i="16"/>
  <c r="Q161" i="16"/>
  <c r="Q162" i="16"/>
  <c r="Q167" i="16"/>
  <c r="T228" i="16"/>
  <c r="T238" i="16"/>
  <c r="T231" i="16"/>
  <c r="T229" i="16"/>
  <c r="T237" i="16"/>
  <c r="T230" i="16"/>
  <c r="T233" i="16"/>
  <c r="T235" i="16"/>
  <c r="S81" i="32"/>
  <c r="S82" i="32"/>
  <c r="S85" i="32"/>
  <c r="S86" i="32"/>
  <c r="S88" i="32"/>
  <c r="S89" i="32"/>
  <c r="S91" i="32"/>
  <c r="S94" i="32"/>
  <c r="S80" i="32"/>
  <c r="N233" i="32"/>
  <c r="N235" i="32"/>
  <c r="N227" i="32"/>
  <c r="N228" i="32"/>
  <c r="N229" i="32"/>
  <c r="N232" i="32"/>
  <c r="N238" i="32"/>
  <c r="M39" i="32"/>
  <c r="M42" i="32"/>
  <c r="M32" i="32"/>
  <c r="M34" i="32"/>
  <c r="M36" i="32"/>
  <c r="M37" i="32"/>
  <c r="M33" i="32"/>
  <c r="M40" i="32"/>
  <c r="M31" i="32"/>
  <c r="M130" i="32"/>
  <c r="M135" i="32"/>
  <c r="M140" i="32"/>
  <c r="M131" i="32"/>
  <c r="M134" i="32"/>
  <c r="M137" i="32"/>
  <c r="M129" i="32"/>
  <c r="J350" i="45"/>
  <c r="J351" i="45" s="1"/>
  <c r="J348" i="45"/>
  <c r="P356" i="45"/>
  <c r="P357" i="45" s="1"/>
  <c r="P354" i="45"/>
  <c r="E229" i="45"/>
  <c r="H242" i="45"/>
  <c r="K236" i="45"/>
  <c r="G231" i="45"/>
  <c r="G242" i="45"/>
  <c r="J236" i="45"/>
  <c r="F242" i="45"/>
  <c r="H236" i="45"/>
  <c r="L242" i="45"/>
  <c r="O236" i="45"/>
  <c r="K231" i="45"/>
  <c r="K242" i="45"/>
  <c r="N236" i="45"/>
  <c r="J231" i="45"/>
  <c r="J242" i="45"/>
  <c r="M236" i="45"/>
  <c r="I231" i="45"/>
  <c r="N231" i="45"/>
  <c r="M231" i="45"/>
  <c r="V236" i="45"/>
  <c r="L231" i="45"/>
  <c r="Q242" i="45"/>
  <c r="I236" i="45"/>
  <c r="I242" i="45"/>
  <c r="O231" i="45"/>
  <c r="H231" i="45"/>
  <c r="P236" i="45"/>
  <c r="P242" i="45"/>
  <c r="S231" i="45"/>
  <c r="O242" i="45"/>
  <c r="R231" i="45"/>
  <c r="U236" i="45"/>
  <c r="T231" i="45"/>
  <c r="S242" i="45"/>
  <c r="M242" i="45"/>
  <c r="T236" i="45"/>
  <c r="P231" i="45"/>
  <c r="U242" i="45"/>
  <c r="T242" i="45"/>
  <c r="N242" i="45"/>
  <c r="Q231" i="45"/>
  <c r="S236" i="45"/>
  <c r="U231" i="45"/>
  <c r="V242" i="45"/>
  <c r="Q236" i="45"/>
  <c r="R236" i="45"/>
  <c r="L236" i="45"/>
  <c r="R242" i="45"/>
  <c r="G236" i="45"/>
  <c r="V231" i="45"/>
  <c r="F231" i="45"/>
  <c r="W231" i="45"/>
  <c r="W236" i="45"/>
  <c r="W242" i="45"/>
  <c r="X242" i="45"/>
  <c r="X231" i="45"/>
  <c r="F236" i="45"/>
  <c r="X236" i="45"/>
  <c r="M126" i="40"/>
  <c r="M128" i="40"/>
  <c r="M129" i="40" s="1"/>
  <c r="N126" i="40"/>
  <c r="N128" i="40"/>
  <c r="N129" i="40" s="1"/>
  <c r="M1268" i="43" a="1"/>
  <c r="M653" i="38"/>
  <c r="O653" i="38" s="1"/>
  <c r="R653" i="38" s="1"/>
  <c r="O666" i="38"/>
  <c r="R666" i="38" s="1"/>
  <c r="O656" i="38"/>
  <c r="R656" i="38" s="1"/>
  <c r="O669" i="38"/>
  <c r="R669" i="38" s="1"/>
  <c r="O662" i="38"/>
  <c r="R662" i="38" s="1"/>
  <c r="O671" i="38"/>
  <c r="R671" i="38" s="1"/>
  <c r="O670" i="38"/>
  <c r="R670" i="38" s="1"/>
  <c r="O658" i="38"/>
  <c r="R658" i="38" s="1"/>
  <c r="O660" i="38"/>
  <c r="R660" i="38" s="1"/>
  <c r="O661" i="38"/>
  <c r="R661" i="38" s="1"/>
  <c r="O663" i="38"/>
  <c r="R663" i="38" s="1"/>
  <c r="O655" i="38"/>
  <c r="R655" i="38" s="1"/>
  <c r="O659" i="38"/>
  <c r="R659" i="38" s="1"/>
  <c r="O665" i="38"/>
  <c r="R665" i="38" s="1"/>
  <c r="O668" i="38"/>
  <c r="R668" i="38" s="1"/>
  <c r="O654" i="38"/>
  <c r="R654" i="38" s="1"/>
  <c r="O657" i="38"/>
  <c r="R657" i="38" s="1"/>
  <c r="O667" i="38"/>
  <c r="R667" i="38" s="1"/>
  <c r="O672" i="38"/>
  <c r="R672" i="38" s="1"/>
  <c r="O664" i="38"/>
  <c r="R664" i="38" s="1"/>
  <c r="D184" i="32"/>
  <c r="M703" i="34" s="1" a="1"/>
  <c r="D179" i="32"/>
  <c r="M653" i="34" s="1" a="1"/>
  <c r="D186" i="32"/>
  <c r="C728" i="34" s="1" a="1"/>
  <c r="D183" i="32"/>
  <c r="C703" i="34" s="1" a="1"/>
  <c r="D189" i="32"/>
  <c r="C753" i="34" s="1" a="1"/>
  <c r="D180" i="32"/>
  <c r="C678" i="34" s="1" a="1"/>
  <c r="D178" i="32"/>
  <c r="C653" i="34" s="1" a="1"/>
  <c r="F313" i="45"/>
  <c r="F314" i="45" s="1"/>
  <c r="F311" i="45"/>
  <c r="T319" i="45"/>
  <c r="T320" i="45" s="1"/>
  <c r="T317" i="45"/>
  <c r="M313" i="45"/>
  <c r="M314" i="45" s="1"/>
  <c r="M311" i="45"/>
  <c r="E135" i="42"/>
  <c r="M498" i="43" s="1" a="1"/>
  <c r="E132" i="42"/>
  <c r="M473" i="43" s="1" a="1"/>
  <c r="E130" i="42"/>
  <c r="M448" i="43" s="1" a="1"/>
  <c r="E134" i="42"/>
  <c r="C498" i="43" s="1" a="1"/>
  <c r="E137" i="42"/>
  <c r="C523" i="43" s="1" a="1"/>
  <c r="E140" i="42"/>
  <c r="C548" i="43" s="1" a="1"/>
  <c r="E129" i="42"/>
  <c r="C448" i="43" s="1" a="1"/>
  <c r="D45" i="30"/>
  <c r="D32" i="30"/>
  <c r="M38" i="38" s="1" a="1"/>
  <c r="D39" i="30"/>
  <c r="C113" i="38" s="1" a="1"/>
  <c r="D36" i="30"/>
  <c r="C88" i="38" s="1" a="1"/>
  <c r="D42" i="30"/>
  <c r="C138" i="38" s="1" a="1"/>
  <c r="D31" i="30"/>
  <c r="C38" i="38" s="1" a="1"/>
  <c r="C368" i="43"/>
  <c r="E368" i="43" s="1"/>
  <c r="H368" i="43" s="1"/>
  <c r="E381" i="43"/>
  <c r="H381" i="43" s="1"/>
  <c r="E373" i="43"/>
  <c r="H373" i="43" s="1"/>
  <c r="E384" i="43"/>
  <c r="H384" i="43" s="1"/>
  <c r="E383" i="43"/>
  <c r="H383" i="43" s="1"/>
  <c r="E372" i="43"/>
  <c r="H372" i="43" s="1"/>
  <c r="E369" i="43"/>
  <c r="H369" i="43" s="1"/>
  <c r="E382" i="43"/>
  <c r="H382" i="43" s="1"/>
  <c r="E374" i="43"/>
  <c r="H374" i="43" s="1"/>
  <c r="E379" i="43"/>
  <c r="H379" i="43" s="1"/>
  <c r="E376" i="43"/>
  <c r="H376" i="43" s="1"/>
  <c r="E375" i="43"/>
  <c r="H375" i="43" s="1"/>
  <c r="E385" i="43"/>
  <c r="H385" i="43" s="1"/>
  <c r="E387" i="43"/>
  <c r="H387" i="43" s="1"/>
  <c r="E371" i="43"/>
  <c r="H371" i="43" s="1"/>
  <c r="E370" i="43"/>
  <c r="H370" i="43" s="1"/>
  <c r="E386" i="43"/>
  <c r="H386" i="43" s="1"/>
  <c r="E380" i="43"/>
  <c r="H380" i="43" s="1"/>
  <c r="E377" i="43"/>
  <c r="H377" i="43" s="1"/>
  <c r="E378" i="43"/>
  <c r="H378" i="43" s="1"/>
  <c r="E155" i="45"/>
  <c r="I168" i="45"/>
  <c r="V162" i="45"/>
  <c r="R157" i="45"/>
  <c r="H168" i="45"/>
  <c r="U162" i="45"/>
  <c r="Q157" i="45"/>
  <c r="S162" i="45"/>
  <c r="O157" i="45"/>
  <c r="M168" i="45"/>
  <c r="V157" i="45"/>
  <c r="L168" i="45"/>
  <c r="U157" i="45"/>
  <c r="K168" i="45"/>
  <c r="T157" i="45"/>
  <c r="R168" i="45"/>
  <c r="T162" i="45"/>
  <c r="I157" i="45"/>
  <c r="Q168" i="45"/>
  <c r="R162" i="45"/>
  <c r="H157" i="45"/>
  <c r="P168" i="45"/>
  <c r="Q162" i="45"/>
  <c r="G157" i="45"/>
  <c r="I162" i="45"/>
  <c r="N157" i="45"/>
  <c r="M157" i="45"/>
  <c r="L157" i="45"/>
  <c r="K157" i="45"/>
  <c r="U168" i="45"/>
  <c r="O162" i="45"/>
  <c r="G168" i="45"/>
  <c r="H162" i="45"/>
  <c r="G162" i="45"/>
  <c r="S157" i="45"/>
  <c r="J168" i="45"/>
  <c r="J162" i="45"/>
  <c r="P157" i="45"/>
  <c r="N162" i="45"/>
  <c r="M162" i="45"/>
  <c r="T168" i="45"/>
  <c r="K162" i="45"/>
  <c r="V168" i="45"/>
  <c r="J157" i="45"/>
  <c r="L162" i="45"/>
  <c r="P162" i="45"/>
  <c r="N168" i="45"/>
  <c r="F168" i="45"/>
  <c r="S168" i="45"/>
  <c r="O168" i="45"/>
  <c r="W162" i="45"/>
  <c r="W168" i="45"/>
  <c r="F162" i="45"/>
  <c r="W157" i="45"/>
  <c r="F157" i="45"/>
  <c r="X162" i="45"/>
  <c r="X168" i="45"/>
  <c r="X157" i="45"/>
  <c r="C753" i="43"/>
  <c r="H765" i="43"/>
  <c r="H756" i="43"/>
  <c r="E770" i="43"/>
  <c r="E768" i="43"/>
  <c r="E765" i="43"/>
  <c r="H762" i="43"/>
  <c r="H771" i="43"/>
  <c r="H758" i="43"/>
  <c r="H768" i="43"/>
  <c r="H761" i="43"/>
  <c r="E757" i="43"/>
  <c r="E760" i="43"/>
  <c r="E756" i="43"/>
  <c r="H763" i="43"/>
  <c r="H760" i="43"/>
  <c r="H764" i="43"/>
  <c r="E761" i="43"/>
  <c r="E759" i="43"/>
  <c r="H759" i="43"/>
  <c r="E755" i="43"/>
  <c r="E771" i="43"/>
  <c r="E754" i="43"/>
  <c r="H770" i="43"/>
  <c r="E769" i="43"/>
  <c r="E762" i="43"/>
  <c r="H767" i="43"/>
  <c r="H766" i="43"/>
  <c r="H757" i="43"/>
  <c r="H754" i="43"/>
  <c r="H769" i="43"/>
  <c r="E772" i="43"/>
  <c r="E767" i="43"/>
  <c r="E764" i="43"/>
  <c r="H772" i="43"/>
  <c r="E763" i="43"/>
  <c r="E766" i="43"/>
  <c r="E758" i="43"/>
  <c r="H755" i="43"/>
  <c r="O313" i="45"/>
  <c r="O314" i="45" s="1"/>
  <c r="O311" i="45"/>
  <c r="R60" i="45"/>
  <c r="R61" i="45" s="1"/>
  <c r="R58" i="45"/>
  <c r="J162" i="16"/>
  <c r="J161" i="16"/>
  <c r="J169" i="16"/>
  <c r="J160" i="16"/>
  <c r="J165" i="16"/>
  <c r="J167" i="16"/>
  <c r="J140" i="32"/>
  <c r="J131" i="32"/>
  <c r="J137" i="32"/>
  <c r="J134" i="32"/>
  <c r="J130" i="32"/>
  <c r="J135" i="32"/>
  <c r="J129" i="32"/>
  <c r="V132" i="45"/>
  <c r="V134" i="45"/>
  <c r="V135" i="45" s="1"/>
  <c r="I132" i="40"/>
  <c r="I134" i="40"/>
  <c r="I135" i="40" s="1"/>
  <c r="L319" i="45"/>
  <c r="L320" i="45" s="1"/>
  <c r="L317" i="45"/>
  <c r="Q60" i="45"/>
  <c r="Q61" i="45" s="1"/>
  <c r="Q58" i="45"/>
  <c r="M59" i="16"/>
  <c r="M60" i="16"/>
  <c r="M61" i="16"/>
  <c r="M63" i="16"/>
  <c r="M65" i="16"/>
  <c r="M67" i="16"/>
  <c r="M58" i="16"/>
  <c r="G161" i="16"/>
  <c r="G162" i="16"/>
  <c r="G165" i="16"/>
  <c r="G167" i="16"/>
  <c r="G169" i="16"/>
  <c r="G160" i="16"/>
  <c r="G228" i="32"/>
  <c r="G227" i="32"/>
  <c r="G229" i="32"/>
  <c r="G238" i="32"/>
  <c r="G235" i="32"/>
  <c r="G233" i="32"/>
  <c r="G232" i="32"/>
  <c r="E135" i="32"/>
  <c r="E134" i="32"/>
  <c r="E137" i="32"/>
  <c r="E140" i="32"/>
  <c r="E131" i="32"/>
  <c r="E130" i="32"/>
  <c r="E129" i="32"/>
  <c r="J128" i="45"/>
  <c r="J129" i="45" s="1"/>
  <c r="J126" i="45"/>
  <c r="L356" i="45"/>
  <c r="L357" i="45" s="1"/>
  <c r="L354" i="45"/>
  <c r="Q97" i="40"/>
  <c r="Q98" i="40" s="1"/>
  <c r="Q95" i="40"/>
  <c r="N58" i="16"/>
  <c r="N59" i="16"/>
  <c r="N60" i="16"/>
  <c r="N61" i="16"/>
  <c r="N63" i="16"/>
  <c r="N65" i="16"/>
  <c r="N67" i="16"/>
  <c r="T34" i="32"/>
  <c r="T33" i="32"/>
  <c r="T32" i="32"/>
  <c r="T36" i="32"/>
  <c r="T42" i="32"/>
  <c r="T39" i="32"/>
  <c r="T37" i="32"/>
  <c r="T40" i="32"/>
  <c r="T31" i="32"/>
  <c r="T356" i="45"/>
  <c r="T357" i="45" s="1"/>
  <c r="T354" i="45"/>
  <c r="X132" i="40"/>
  <c r="X134" i="40"/>
  <c r="X135" i="40" s="1"/>
  <c r="F319" i="45"/>
  <c r="F320" i="45" s="1"/>
  <c r="F317" i="45"/>
  <c r="F91" i="40"/>
  <c r="F92" i="40" s="1"/>
  <c r="F101" i="40" s="1"/>
  <c r="F89" i="40"/>
  <c r="R238" i="32"/>
  <c r="R235" i="32"/>
  <c r="R232" i="32"/>
  <c r="R228" i="32"/>
  <c r="R229" i="32"/>
  <c r="R227" i="32"/>
  <c r="R233" i="32"/>
  <c r="U132" i="45"/>
  <c r="U134" i="45"/>
  <c r="U135" i="45" s="1"/>
  <c r="J313" i="45"/>
  <c r="J314" i="45" s="1"/>
  <c r="J311" i="45"/>
  <c r="K95" i="40"/>
  <c r="K97" i="40"/>
  <c r="K98" i="40" s="1"/>
  <c r="R165" i="16"/>
  <c r="R160" i="16"/>
  <c r="R167" i="16"/>
  <c r="R161" i="16"/>
  <c r="R169" i="16"/>
  <c r="R162" i="16"/>
  <c r="W228" i="32"/>
  <c r="W229" i="32"/>
  <c r="W232" i="32"/>
  <c r="W233" i="32"/>
  <c r="W235" i="32"/>
  <c r="W238" i="32"/>
  <c r="W227" i="32"/>
  <c r="T82" i="32"/>
  <c r="T85" i="32"/>
  <c r="T86" i="32"/>
  <c r="T88" i="32"/>
  <c r="T91" i="32"/>
  <c r="T94" i="32"/>
  <c r="T81" i="32"/>
  <c r="T89" i="32"/>
  <c r="T80" i="32"/>
  <c r="V350" i="45"/>
  <c r="V351" i="45" s="1"/>
  <c r="V348" i="45"/>
  <c r="C2008" i="43"/>
  <c r="E2008" i="43" s="1"/>
  <c r="H2008" i="43" s="1"/>
  <c r="E2009" i="43"/>
  <c r="H2009" i="43" s="1"/>
  <c r="E2022" i="43"/>
  <c r="H2022" i="43" s="1"/>
  <c r="E2010" i="43"/>
  <c r="H2010" i="43" s="1"/>
  <c r="E2016" i="43"/>
  <c r="H2016" i="43" s="1"/>
  <c r="E2024" i="43"/>
  <c r="H2024" i="43" s="1"/>
  <c r="E2027" i="43"/>
  <c r="H2027" i="43" s="1"/>
  <c r="E2012" i="43"/>
  <c r="H2012" i="43" s="1"/>
  <c r="E2019" i="43"/>
  <c r="H2019" i="43" s="1"/>
  <c r="E2018" i="43"/>
  <c r="H2018" i="43" s="1"/>
  <c r="E2021" i="43"/>
  <c r="H2021" i="43" s="1"/>
  <c r="E2026" i="43"/>
  <c r="H2026" i="43" s="1"/>
  <c r="E2013" i="43"/>
  <c r="H2013" i="43" s="1"/>
  <c r="E2025" i="43"/>
  <c r="H2025" i="43" s="1"/>
  <c r="E2015" i="43"/>
  <c r="H2015" i="43" s="1"/>
  <c r="E2017" i="43"/>
  <c r="H2017" i="43" s="1"/>
  <c r="E2014" i="43"/>
  <c r="H2014" i="43" s="1"/>
  <c r="E2011" i="43"/>
  <c r="H2011" i="43" s="1"/>
  <c r="E2023" i="43"/>
  <c r="H2023" i="43" s="1"/>
  <c r="E2020" i="43"/>
  <c r="H2020" i="43" s="1"/>
  <c r="T95" i="40"/>
  <c r="T97" i="40"/>
  <c r="T98" i="40" s="1"/>
  <c r="U61" i="16"/>
  <c r="U58" i="16"/>
  <c r="U63" i="16"/>
  <c r="U67" i="16"/>
  <c r="U59" i="16"/>
  <c r="U60" i="16"/>
  <c r="U65" i="16"/>
  <c r="W167" i="16"/>
  <c r="W161" i="16"/>
  <c r="W165" i="16"/>
  <c r="W160" i="16"/>
  <c r="W169" i="16"/>
  <c r="W162" i="16"/>
  <c r="L232" i="32"/>
  <c r="L233" i="32"/>
  <c r="L228" i="32"/>
  <c r="L227" i="32"/>
  <c r="L238" i="32"/>
  <c r="L235" i="32"/>
  <c r="L229" i="32"/>
  <c r="C1983" i="43"/>
  <c r="H1995" i="43"/>
  <c r="E1995" i="43"/>
  <c r="E1991" i="43"/>
  <c r="H1985" i="43"/>
  <c r="E1993" i="43"/>
  <c r="H1996" i="43"/>
  <c r="H1987" i="43"/>
  <c r="H1993" i="43"/>
  <c r="H1992" i="43"/>
  <c r="H1991" i="43"/>
  <c r="E1996" i="43"/>
  <c r="E2001" i="43"/>
  <c r="H1988" i="43"/>
  <c r="E1987" i="43"/>
  <c r="E1985" i="43"/>
  <c r="H2001" i="43"/>
  <c r="E1989" i="43"/>
  <c r="E1984" i="43"/>
  <c r="E1988" i="43"/>
  <c r="H2000" i="43"/>
  <c r="E1992" i="43"/>
  <c r="E2002" i="43"/>
  <c r="H1989" i="43"/>
  <c r="H1984" i="43"/>
  <c r="E1999" i="43"/>
  <c r="E1994" i="43"/>
  <c r="E1986" i="43"/>
  <c r="E1998" i="43"/>
  <c r="H2002" i="43"/>
  <c r="H1994" i="43"/>
  <c r="E1990" i="43"/>
  <c r="H1998" i="43"/>
  <c r="H1986" i="43"/>
  <c r="H1990" i="43"/>
  <c r="H1999" i="43"/>
  <c r="H1997" i="43"/>
  <c r="E1997" i="43"/>
  <c r="E2000" i="43"/>
  <c r="M134" i="40"/>
  <c r="M135" i="40" s="1"/>
  <c r="M132" i="40"/>
  <c r="K313" i="45"/>
  <c r="K314" i="45" s="1"/>
  <c r="K311" i="45"/>
  <c r="P60" i="45"/>
  <c r="P61" i="45" s="1"/>
  <c r="P58" i="45"/>
  <c r="C548" i="38"/>
  <c r="E558" i="38"/>
  <c r="H553" i="38"/>
  <c r="H566" i="38"/>
  <c r="E554" i="38"/>
  <c r="E557" i="38"/>
  <c r="H563" i="38"/>
  <c r="E549" i="38"/>
  <c r="H549" i="38"/>
  <c r="H556" i="38"/>
  <c r="H561" i="38"/>
  <c r="E564" i="38"/>
  <c r="E566" i="38"/>
  <c r="E560" i="38"/>
  <c r="E550" i="38"/>
  <c r="E553" i="38"/>
  <c r="E562" i="38"/>
  <c r="H559" i="38"/>
  <c r="H551" i="38"/>
  <c r="E551" i="38"/>
  <c r="E567" i="38"/>
  <c r="H557" i="38"/>
  <c r="E563" i="38"/>
  <c r="H552" i="38"/>
  <c r="E559" i="38"/>
  <c r="H564" i="38"/>
  <c r="E552" i="38"/>
  <c r="H560" i="38"/>
  <c r="H567" i="38"/>
  <c r="H558" i="38"/>
  <c r="E556" i="38"/>
  <c r="H555" i="38"/>
  <c r="H550" i="38"/>
  <c r="E565" i="38"/>
  <c r="E561" i="38"/>
  <c r="H554" i="38"/>
  <c r="E555" i="38"/>
  <c r="H565" i="38"/>
  <c r="H562" i="38"/>
  <c r="O95" i="40"/>
  <c r="O97" i="40"/>
  <c r="O98" i="40" s="1"/>
  <c r="R127" i="16"/>
  <c r="R133" i="16"/>
  <c r="R135" i="16"/>
  <c r="I162" i="16"/>
  <c r="I165" i="16"/>
  <c r="I160" i="16"/>
  <c r="I169" i="16"/>
  <c r="I161" i="16"/>
  <c r="I167" i="16"/>
  <c r="P235" i="32"/>
  <c r="P229" i="32"/>
  <c r="P233" i="32"/>
  <c r="P232" i="32"/>
  <c r="P238" i="32"/>
  <c r="P228" i="32"/>
  <c r="P227" i="32"/>
  <c r="S89" i="40"/>
  <c r="S91" i="40"/>
  <c r="S92" i="40" s="1"/>
  <c r="S101" i="40" s="1"/>
  <c r="V131" i="32"/>
  <c r="V134" i="32"/>
  <c r="V135" i="32"/>
  <c r="V140" i="32"/>
  <c r="V130" i="32"/>
  <c r="V137" i="32"/>
  <c r="V129" i="32"/>
  <c r="Q132" i="45"/>
  <c r="Q134" i="45"/>
  <c r="Q135" i="45" s="1"/>
  <c r="M348" i="45"/>
  <c r="M350" i="45"/>
  <c r="M351" i="45" s="1"/>
  <c r="W132" i="40"/>
  <c r="W134" i="40"/>
  <c r="W135" i="40" s="1"/>
  <c r="C1778" i="43"/>
  <c r="H1797" i="43"/>
  <c r="E1788" i="43"/>
  <c r="H1785" i="43"/>
  <c r="E1790" i="43"/>
  <c r="E1785" i="43"/>
  <c r="E1797" i="43"/>
  <c r="H1783" i="43"/>
  <c r="E1783" i="43"/>
  <c r="H1795" i="43"/>
  <c r="E1780" i="43"/>
  <c r="H1787" i="43"/>
  <c r="E1787" i="43"/>
  <c r="E1786" i="43"/>
  <c r="E1792" i="43"/>
  <c r="H1790" i="43"/>
  <c r="H1788" i="43"/>
  <c r="H1793" i="43"/>
  <c r="E1793" i="43"/>
  <c r="E1795" i="43"/>
  <c r="E1782" i="43"/>
  <c r="H1780" i="43"/>
  <c r="E1796" i="43"/>
  <c r="H1792" i="43"/>
  <c r="H1782" i="43"/>
  <c r="H1784" i="43"/>
  <c r="E1781" i="43"/>
  <c r="H1789" i="43"/>
  <c r="E1779" i="43"/>
  <c r="H1791" i="43"/>
  <c r="H1779" i="43"/>
  <c r="E1789" i="43"/>
  <c r="E1784" i="43"/>
  <c r="H1794" i="43"/>
  <c r="E1794" i="43"/>
  <c r="E1791" i="43"/>
  <c r="H1781" i="43"/>
  <c r="H1786" i="43"/>
  <c r="H1796" i="43"/>
  <c r="F95" i="40"/>
  <c r="F97" i="40"/>
  <c r="F98" i="40" s="1"/>
  <c r="M93" i="16"/>
  <c r="M95" i="16"/>
  <c r="M97" i="16"/>
  <c r="M99" i="16"/>
  <c r="M101" i="16"/>
  <c r="M92" i="16"/>
  <c r="W233" i="16"/>
  <c r="W235" i="16"/>
  <c r="W228" i="16"/>
  <c r="W237" i="16"/>
  <c r="W229" i="16"/>
  <c r="W230" i="16"/>
  <c r="W238" i="16"/>
  <c r="W231" i="16"/>
  <c r="G42" i="32"/>
  <c r="G40" i="32"/>
  <c r="G32" i="32"/>
  <c r="G33" i="32"/>
  <c r="G34" i="32"/>
  <c r="G37" i="32"/>
  <c r="G39" i="32"/>
  <c r="G36" i="32"/>
  <c r="G31" i="32"/>
  <c r="N129" i="32"/>
  <c r="N135" i="32"/>
  <c r="N130" i="32"/>
  <c r="N131" i="32"/>
  <c r="N140" i="32"/>
  <c r="N134" i="32"/>
  <c r="N137" i="32"/>
  <c r="M132" i="45"/>
  <c r="M134" i="45"/>
  <c r="M135" i="45" s="1"/>
  <c r="S128" i="45"/>
  <c r="S129" i="45" s="1"/>
  <c r="S126" i="45"/>
  <c r="C268" i="43"/>
  <c r="E268" i="43" s="1"/>
  <c r="H268" i="43" s="1"/>
  <c r="E287" i="43"/>
  <c r="H287" i="43" s="1"/>
  <c r="E272" i="43"/>
  <c r="H272" i="43" s="1"/>
  <c r="E282" i="43"/>
  <c r="H282" i="43" s="1"/>
  <c r="E280" i="43"/>
  <c r="H280" i="43" s="1"/>
  <c r="E278" i="43"/>
  <c r="H278" i="43" s="1"/>
  <c r="E276" i="43"/>
  <c r="H276" i="43" s="1"/>
  <c r="E286" i="43"/>
  <c r="H286" i="43" s="1"/>
  <c r="E284" i="43"/>
  <c r="H284" i="43" s="1"/>
  <c r="E274" i="43"/>
  <c r="H274" i="43" s="1"/>
  <c r="E279" i="43"/>
  <c r="H279" i="43" s="1"/>
  <c r="E283" i="43"/>
  <c r="H283" i="43" s="1"/>
  <c r="E273" i="43"/>
  <c r="H273" i="43" s="1"/>
  <c r="E269" i="43"/>
  <c r="H269" i="43" s="1"/>
  <c r="E275" i="43"/>
  <c r="H275" i="43" s="1"/>
  <c r="E271" i="43"/>
  <c r="H271" i="43" s="1"/>
  <c r="E281" i="43"/>
  <c r="H281" i="43" s="1"/>
  <c r="E285" i="43"/>
  <c r="H285" i="43" s="1"/>
  <c r="E277" i="43"/>
  <c r="H277" i="43" s="1"/>
  <c r="E270" i="43"/>
  <c r="H270" i="43" s="1"/>
  <c r="J97" i="40"/>
  <c r="J98" i="40" s="1"/>
  <c r="J95" i="40"/>
  <c r="L93" i="16"/>
  <c r="L95" i="16"/>
  <c r="L97" i="16"/>
  <c r="L99" i="16"/>
  <c r="L101" i="16"/>
  <c r="L92" i="16"/>
  <c r="H65" i="16"/>
  <c r="H60" i="16"/>
  <c r="H61" i="16"/>
  <c r="H67" i="16"/>
  <c r="H63" i="16"/>
  <c r="H59" i="16"/>
  <c r="H58" i="16"/>
  <c r="L129" i="32"/>
  <c r="L134" i="32"/>
  <c r="L130" i="32"/>
  <c r="L135" i="32"/>
  <c r="L140" i="32"/>
  <c r="L131" i="32"/>
  <c r="L137" i="32"/>
  <c r="R32" i="32"/>
  <c r="R33" i="32"/>
  <c r="R37" i="32"/>
  <c r="R40" i="32"/>
  <c r="R36" i="32"/>
  <c r="R39" i="32"/>
  <c r="R34" i="32"/>
  <c r="R42" i="32"/>
  <c r="R31" i="32"/>
  <c r="C1343" i="43" a="1"/>
  <c r="W311" i="45"/>
  <c r="W313" i="45"/>
  <c r="W314" i="45" s="1"/>
  <c r="F59" i="16"/>
  <c r="F65" i="16"/>
  <c r="F58" i="16"/>
  <c r="F61" i="16"/>
  <c r="F60" i="16"/>
  <c r="F63" i="16"/>
  <c r="F67" i="16"/>
  <c r="Q58" i="16"/>
  <c r="Q63" i="16"/>
  <c r="Q67" i="16"/>
  <c r="Q61" i="16"/>
  <c r="Q65" i="16"/>
  <c r="Q59" i="16"/>
  <c r="Q60" i="16"/>
  <c r="N127" i="16"/>
  <c r="N133" i="16"/>
  <c r="N135" i="16"/>
  <c r="P160" i="16"/>
  <c r="P161" i="16"/>
  <c r="P169" i="16"/>
  <c r="P162" i="16"/>
  <c r="P165" i="16"/>
  <c r="P167" i="16"/>
  <c r="O85" i="32"/>
  <c r="O80" i="32"/>
  <c r="O82" i="32"/>
  <c r="O91" i="32"/>
  <c r="O86" i="32"/>
  <c r="O98" i="32"/>
  <c r="O88" i="32"/>
  <c r="O94" i="32"/>
  <c r="O81" i="32"/>
  <c r="O89" i="32"/>
  <c r="K36" i="32"/>
  <c r="K32" i="32"/>
  <c r="K39" i="32"/>
  <c r="K40" i="32"/>
  <c r="K34" i="32"/>
  <c r="K37" i="32"/>
  <c r="K33" i="32"/>
  <c r="K42" i="32"/>
  <c r="K31" i="32"/>
  <c r="O135" i="32"/>
  <c r="O134" i="32"/>
  <c r="O140" i="32"/>
  <c r="O130" i="32"/>
  <c r="O131" i="32"/>
  <c r="O129" i="32"/>
  <c r="O137" i="32"/>
  <c r="G132" i="45"/>
  <c r="G134" i="45"/>
  <c r="G135" i="45" s="1"/>
  <c r="F356" i="45"/>
  <c r="F357" i="45" s="1"/>
  <c r="F354" i="45"/>
  <c r="I350" i="45"/>
  <c r="I351" i="45" s="1"/>
  <c r="I360" i="45" s="1"/>
  <c r="I348" i="45"/>
  <c r="T126" i="40"/>
  <c r="T128" i="40"/>
  <c r="T129" i="40" s="1"/>
  <c r="I128" i="40"/>
  <c r="I129" i="40" s="1"/>
  <c r="I126" i="40"/>
  <c r="M1318" i="43" a="1"/>
  <c r="C653" i="38"/>
  <c r="E653" i="38" s="1"/>
  <c r="H653" i="38" s="1"/>
  <c r="E654" i="38"/>
  <c r="H654" i="38" s="1"/>
  <c r="E668" i="38"/>
  <c r="H668" i="38" s="1"/>
  <c r="E666" i="38"/>
  <c r="H666" i="38" s="1"/>
  <c r="E655" i="38"/>
  <c r="H655" i="38" s="1"/>
  <c r="E658" i="38"/>
  <c r="H658" i="38" s="1"/>
  <c r="E664" i="38"/>
  <c r="H664" i="38" s="1"/>
  <c r="E662" i="38"/>
  <c r="H662" i="38" s="1"/>
  <c r="E656" i="38"/>
  <c r="H656" i="38" s="1"/>
  <c r="E672" i="38"/>
  <c r="H672" i="38" s="1"/>
  <c r="E660" i="38"/>
  <c r="H660" i="38" s="1"/>
  <c r="E670" i="38"/>
  <c r="H670" i="38" s="1"/>
  <c r="E669" i="38"/>
  <c r="H669" i="38" s="1"/>
  <c r="E659" i="38"/>
  <c r="H659" i="38" s="1"/>
  <c r="E667" i="38"/>
  <c r="H667" i="38" s="1"/>
  <c r="E661" i="38"/>
  <c r="H661" i="38" s="1"/>
  <c r="E671" i="38"/>
  <c r="H671" i="38" s="1"/>
  <c r="E665" i="38"/>
  <c r="H665" i="38" s="1"/>
  <c r="E663" i="38"/>
  <c r="H663" i="38" s="1"/>
  <c r="E657" i="38"/>
  <c r="H657" i="38" s="1"/>
  <c r="X319" i="45"/>
  <c r="X320" i="45" s="1"/>
  <c r="X317" i="45"/>
  <c r="J319" i="45"/>
  <c r="J320" i="45" s="1"/>
  <c r="J317" i="45"/>
  <c r="E7" i="40"/>
  <c r="S20" i="40"/>
  <c r="U9" i="40"/>
  <c r="U20" i="40"/>
  <c r="H9" i="40"/>
  <c r="W20" i="40"/>
  <c r="O20" i="40"/>
  <c r="T9" i="40"/>
  <c r="S9" i="40"/>
  <c r="I9" i="40"/>
  <c r="R20" i="40"/>
  <c r="F14" i="40"/>
  <c r="L14" i="40"/>
  <c r="G14" i="40"/>
  <c r="X9" i="40"/>
  <c r="T20" i="40"/>
  <c r="Q20" i="40"/>
  <c r="F20" i="40"/>
  <c r="M14" i="40"/>
  <c r="J14" i="40"/>
  <c r="O14" i="40"/>
  <c r="W9" i="40"/>
  <c r="H20" i="40"/>
  <c r="W14" i="40"/>
  <c r="T14" i="40"/>
  <c r="L20" i="40"/>
  <c r="K9" i="40"/>
  <c r="H14" i="40"/>
  <c r="L9" i="40"/>
  <c r="Q14" i="40"/>
  <c r="G9" i="40"/>
  <c r="R14" i="40"/>
  <c r="P20" i="40"/>
  <c r="J20" i="40"/>
  <c r="V9" i="40"/>
  <c r="Q9" i="40"/>
  <c r="V14" i="40"/>
  <c r="K20" i="40"/>
  <c r="I20" i="40"/>
  <c r="N9" i="40"/>
  <c r="X14" i="40"/>
  <c r="J9" i="40"/>
  <c r="G20" i="40"/>
  <c r="P9" i="40"/>
  <c r="U14" i="40"/>
  <c r="V20" i="40"/>
  <c r="X20" i="40"/>
  <c r="S14" i="40"/>
  <c r="N20" i="40"/>
  <c r="O9" i="40"/>
  <c r="N14" i="40"/>
  <c r="M20" i="40"/>
  <c r="I14" i="40"/>
  <c r="F9" i="40"/>
  <c r="K14" i="40"/>
  <c r="P14" i="40"/>
  <c r="M9" i="40"/>
  <c r="R9" i="40"/>
  <c r="F60" i="45"/>
  <c r="F61" i="45" s="1"/>
  <c r="F58" i="45"/>
  <c r="G60" i="45"/>
  <c r="G61" i="45" s="1"/>
  <c r="G58" i="45"/>
  <c r="I58" i="45"/>
  <c r="I60" i="45"/>
  <c r="I61" i="45" s="1"/>
  <c r="I64" i="45" s="1"/>
  <c r="C243" i="43"/>
  <c r="E243" i="43" s="1"/>
  <c r="H243" i="43" s="1"/>
  <c r="E260" i="43"/>
  <c r="H260" i="43" s="1"/>
  <c r="E249" i="43"/>
  <c r="H249" i="43" s="1"/>
  <c r="E247" i="43"/>
  <c r="H247" i="43" s="1"/>
  <c r="E245" i="43"/>
  <c r="H245" i="43" s="1"/>
  <c r="E258" i="43"/>
  <c r="H258" i="43" s="1"/>
  <c r="E257" i="43"/>
  <c r="H257" i="43" s="1"/>
  <c r="E254" i="43"/>
  <c r="H254" i="43" s="1"/>
  <c r="E246" i="43"/>
  <c r="H246" i="43" s="1"/>
  <c r="E255" i="43"/>
  <c r="H255" i="43" s="1"/>
  <c r="E259" i="43"/>
  <c r="H259" i="43" s="1"/>
  <c r="E250" i="43"/>
  <c r="H250" i="43" s="1"/>
  <c r="E252" i="43"/>
  <c r="H252" i="43" s="1"/>
  <c r="E244" i="43"/>
  <c r="H244" i="43" s="1"/>
  <c r="E248" i="43"/>
  <c r="H248" i="43" s="1"/>
  <c r="E261" i="43"/>
  <c r="H261" i="43" s="1"/>
  <c r="E253" i="43"/>
  <c r="H253" i="43" s="1"/>
  <c r="E256" i="43"/>
  <c r="H256" i="43" s="1"/>
  <c r="E251" i="43"/>
  <c r="H251" i="43" s="1"/>
  <c r="E262" i="43"/>
  <c r="H262" i="43" s="1"/>
  <c r="M95" i="40"/>
  <c r="M97" i="40"/>
  <c r="M98" i="40" s="1"/>
  <c r="W91" i="40"/>
  <c r="W92" i="40" s="1"/>
  <c r="W101" i="40" s="1"/>
  <c r="W89" i="40"/>
  <c r="J91" i="40"/>
  <c r="J92" i="40" s="1"/>
  <c r="J101" i="40" s="1"/>
  <c r="J89" i="40"/>
  <c r="G135" i="32"/>
  <c r="G137" i="32"/>
  <c r="G134" i="32"/>
  <c r="G131" i="32"/>
  <c r="G140" i="32"/>
  <c r="G130" i="32"/>
  <c r="G129" i="32"/>
  <c r="V128" i="45"/>
  <c r="V129" i="45" s="1"/>
  <c r="V126" i="45"/>
  <c r="X132" i="45"/>
  <c r="X134" i="45"/>
  <c r="X135" i="45" s="1"/>
  <c r="H348" i="45"/>
  <c r="H350" i="45"/>
  <c r="H351" i="45" s="1"/>
  <c r="H319" i="45"/>
  <c r="H320" i="45" s="1"/>
  <c r="H317" i="45"/>
  <c r="L52" i="45"/>
  <c r="L54" i="45"/>
  <c r="L55" i="45" s="1"/>
  <c r="M60" i="45"/>
  <c r="M61" i="45" s="1"/>
  <c r="M58" i="45"/>
  <c r="K132" i="40"/>
  <c r="K134" i="40"/>
  <c r="K135" i="40" s="1"/>
  <c r="U319" i="45"/>
  <c r="U320" i="45" s="1"/>
  <c r="U317" i="45"/>
  <c r="O60" i="45"/>
  <c r="O61" i="45" s="1"/>
  <c r="O58" i="45"/>
  <c r="M233" i="32"/>
  <c r="M228" i="32"/>
  <c r="M227" i="32"/>
  <c r="M238" i="32"/>
  <c r="M229" i="32"/>
  <c r="M235" i="32"/>
  <c r="M232" i="32"/>
  <c r="O350" i="45"/>
  <c r="O351" i="45" s="1"/>
  <c r="O360" i="45" s="1"/>
  <c r="O348" i="45"/>
  <c r="M728" i="38"/>
  <c r="O728" i="38" s="1"/>
  <c r="R728" i="38" s="1"/>
  <c r="O736" i="38"/>
  <c r="R736" i="38" s="1"/>
  <c r="O741" i="38"/>
  <c r="R741" i="38" s="1"/>
  <c r="O740" i="38"/>
  <c r="R740" i="38" s="1"/>
  <c r="O745" i="38"/>
  <c r="R745" i="38" s="1"/>
  <c r="O739" i="38"/>
  <c r="R739" i="38" s="1"/>
  <c r="O746" i="38"/>
  <c r="R746" i="38" s="1"/>
  <c r="O729" i="38"/>
  <c r="R729" i="38" s="1"/>
  <c r="O737" i="38"/>
  <c r="R737" i="38" s="1"/>
  <c r="O735" i="38"/>
  <c r="R735" i="38" s="1"/>
  <c r="O734" i="38"/>
  <c r="R734" i="38" s="1"/>
  <c r="O733" i="38"/>
  <c r="R733" i="38" s="1"/>
  <c r="O738" i="38"/>
  <c r="R738" i="38" s="1"/>
  <c r="O732" i="38"/>
  <c r="R732" i="38" s="1"/>
  <c r="O744" i="38"/>
  <c r="R744" i="38" s="1"/>
  <c r="O742" i="38"/>
  <c r="R742" i="38" s="1"/>
  <c r="O731" i="38"/>
  <c r="R731" i="38" s="1"/>
  <c r="O730" i="38"/>
  <c r="R730" i="38" s="1"/>
  <c r="O747" i="38"/>
  <c r="R747" i="38" s="1"/>
  <c r="O743" i="38"/>
  <c r="R743" i="38" s="1"/>
  <c r="K89" i="40"/>
  <c r="K91" i="40"/>
  <c r="K92" i="40" s="1"/>
  <c r="U133" i="16"/>
  <c r="U135" i="16"/>
  <c r="U127" i="16"/>
  <c r="T127" i="16"/>
  <c r="T135" i="16"/>
  <c r="T133" i="16"/>
  <c r="H98" i="32"/>
  <c r="H88" i="32"/>
  <c r="H85" i="32"/>
  <c r="H89" i="32"/>
  <c r="H80" i="32"/>
  <c r="H91" i="32"/>
  <c r="H81" i="32"/>
  <c r="H86" i="32"/>
  <c r="H82" i="32"/>
  <c r="H94" i="32"/>
  <c r="G59" i="16"/>
  <c r="G60" i="16"/>
  <c r="G61" i="16"/>
  <c r="G63" i="16"/>
  <c r="G65" i="16"/>
  <c r="G67" i="16"/>
  <c r="G58" i="16"/>
  <c r="V89" i="32"/>
  <c r="V88" i="32"/>
  <c r="V81" i="32"/>
  <c r="V80" i="32"/>
  <c r="V86" i="32"/>
  <c r="V82" i="32"/>
  <c r="V91" i="32"/>
  <c r="V94" i="32"/>
  <c r="V85" i="32"/>
  <c r="U130" i="32"/>
  <c r="U131" i="32"/>
  <c r="U134" i="32"/>
  <c r="U135" i="32"/>
  <c r="U137" i="32"/>
  <c r="U140" i="32"/>
  <c r="U129" i="32"/>
  <c r="N126" i="45"/>
  <c r="N128" i="45"/>
  <c r="N129" i="45" s="1"/>
  <c r="X126" i="45"/>
  <c r="X128" i="45"/>
  <c r="X129" i="45" s="1"/>
  <c r="S356" i="45"/>
  <c r="S357" i="45" s="1"/>
  <c r="S354" i="45"/>
  <c r="L128" i="40"/>
  <c r="L129" i="40" s="1"/>
  <c r="L138" i="40" s="1"/>
  <c r="L126" i="40"/>
  <c r="V97" i="16"/>
  <c r="V92" i="16"/>
  <c r="V101" i="16"/>
  <c r="V95" i="16"/>
  <c r="V99" i="16"/>
  <c r="V93" i="16"/>
  <c r="T92" i="16"/>
  <c r="T95" i="16"/>
  <c r="T101" i="16"/>
  <c r="T99" i="16"/>
  <c r="T93" i="16"/>
  <c r="T97" i="16"/>
  <c r="J229" i="16"/>
  <c r="J230" i="16"/>
  <c r="J237" i="16"/>
  <c r="J233" i="16"/>
  <c r="J235" i="16"/>
  <c r="J228" i="16"/>
  <c r="J231" i="16"/>
  <c r="J238" i="16"/>
  <c r="J229" i="32"/>
  <c r="J232" i="32"/>
  <c r="J228" i="32"/>
  <c r="J233" i="32"/>
  <c r="J238" i="32"/>
  <c r="J227" i="32"/>
  <c r="J235" i="32"/>
  <c r="K93" i="16"/>
  <c r="K95" i="16"/>
  <c r="K97" i="16"/>
  <c r="K99" i="16"/>
  <c r="K101" i="16"/>
  <c r="K92" i="16"/>
  <c r="R63" i="16"/>
  <c r="R58" i="16"/>
  <c r="R65" i="16"/>
  <c r="R67" i="16"/>
  <c r="R61" i="16"/>
  <c r="R59" i="16"/>
  <c r="R60" i="16"/>
  <c r="J133" i="16"/>
  <c r="J127" i="16"/>
  <c r="J135" i="16"/>
  <c r="L161" i="16"/>
  <c r="L162" i="16"/>
  <c r="L165" i="16"/>
  <c r="L167" i="16"/>
  <c r="L169" i="16"/>
  <c r="L160" i="16"/>
  <c r="H228" i="16"/>
  <c r="H237" i="16"/>
  <c r="H235" i="16"/>
  <c r="H229" i="16"/>
  <c r="H231" i="16"/>
  <c r="H233" i="16"/>
  <c r="H238" i="16"/>
  <c r="H230" i="16"/>
  <c r="AA57" i="32"/>
  <c r="E44" i="36" a="1"/>
  <c r="F227" i="32"/>
  <c r="F229" i="32"/>
  <c r="F238" i="32"/>
  <c r="F233" i="32"/>
  <c r="F235" i="32"/>
  <c r="F228" i="32"/>
  <c r="F232" i="32"/>
  <c r="H42" i="32"/>
  <c r="H36" i="32"/>
  <c r="H40" i="32"/>
  <c r="H37" i="32"/>
  <c r="H32" i="32"/>
  <c r="H34" i="32"/>
  <c r="H33" i="32"/>
  <c r="H39" i="32"/>
  <c r="H31" i="32"/>
  <c r="S130" i="32"/>
  <c r="S137" i="32"/>
  <c r="S131" i="32"/>
  <c r="S134" i="32"/>
  <c r="S135" i="32"/>
  <c r="S140" i="32"/>
  <c r="S129" i="32"/>
  <c r="G128" i="45"/>
  <c r="G129" i="45" s="1"/>
  <c r="G138" i="45" s="1"/>
  <c r="G126" i="45"/>
  <c r="F132" i="45"/>
  <c r="F134" i="45"/>
  <c r="F135" i="45" s="1"/>
  <c r="I356" i="45"/>
  <c r="I357" i="45" s="1"/>
  <c r="I354" i="45"/>
  <c r="M678" i="43"/>
  <c r="O678" i="43" s="1"/>
  <c r="R678" i="43" s="1"/>
  <c r="O694" i="43"/>
  <c r="R694" i="43" s="1"/>
  <c r="O686" i="43"/>
  <c r="R686" i="43" s="1"/>
  <c r="O682" i="43"/>
  <c r="R682" i="43" s="1"/>
  <c r="O680" i="43"/>
  <c r="R680" i="43" s="1"/>
  <c r="O687" i="43"/>
  <c r="R687" i="43" s="1"/>
  <c r="O697" i="43"/>
  <c r="R697" i="43" s="1"/>
  <c r="O695" i="43"/>
  <c r="R695" i="43" s="1"/>
  <c r="O688" i="43"/>
  <c r="R688" i="43" s="1"/>
  <c r="O689" i="43"/>
  <c r="R689" i="43" s="1"/>
  <c r="O693" i="43"/>
  <c r="R693" i="43" s="1"/>
  <c r="O696" i="43"/>
  <c r="R696" i="43" s="1"/>
  <c r="O691" i="43"/>
  <c r="R691" i="43" s="1"/>
  <c r="O690" i="43"/>
  <c r="R690" i="43" s="1"/>
  <c r="O684" i="43"/>
  <c r="R684" i="43" s="1"/>
  <c r="O692" i="43"/>
  <c r="R692" i="43" s="1"/>
  <c r="O683" i="43"/>
  <c r="R683" i="43" s="1"/>
  <c r="O679" i="43"/>
  <c r="R679" i="43" s="1"/>
  <c r="O681" i="43"/>
  <c r="R681" i="43" s="1"/>
  <c r="O685" i="43"/>
  <c r="R685" i="43" s="1"/>
  <c r="J128" i="40"/>
  <c r="J129" i="40" s="1"/>
  <c r="J126" i="40"/>
  <c r="X126" i="40"/>
  <c r="X128" i="40"/>
  <c r="X129" i="40" s="1"/>
  <c r="C1368" i="43" a="1"/>
  <c r="S319" i="45"/>
  <c r="S320" i="45" s="1"/>
  <c r="S317" i="45"/>
  <c r="T52" i="45"/>
  <c r="T54" i="45"/>
  <c r="T55" i="45" s="1"/>
  <c r="E46" i="45"/>
  <c r="E57" i="45"/>
  <c r="E51" i="45"/>
  <c r="M243" i="43"/>
  <c r="O243" i="43" s="1"/>
  <c r="R243" i="43" s="1"/>
  <c r="O244" i="43"/>
  <c r="R244" i="43" s="1"/>
  <c r="O245" i="43"/>
  <c r="R245" i="43" s="1"/>
  <c r="O250" i="43"/>
  <c r="R250" i="43" s="1"/>
  <c r="O258" i="43"/>
  <c r="R258" i="43" s="1"/>
  <c r="O261" i="43"/>
  <c r="R261" i="43" s="1"/>
  <c r="O256" i="43"/>
  <c r="R256" i="43" s="1"/>
  <c r="O246" i="43"/>
  <c r="R246" i="43" s="1"/>
  <c r="O259" i="43"/>
  <c r="R259" i="43" s="1"/>
  <c r="O248" i="43"/>
  <c r="R248" i="43" s="1"/>
  <c r="O247" i="43"/>
  <c r="R247" i="43" s="1"/>
  <c r="O251" i="43"/>
  <c r="R251" i="43" s="1"/>
  <c r="O252" i="43"/>
  <c r="R252" i="43" s="1"/>
  <c r="O249" i="43"/>
  <c r="R249" i="43" s="1"/>
  <c r="O260" i="43"/>
  <c r="R260" i="43" s="1"/>
  <c r="O262" i="43"/>
  <c r="R262" i="43" s="1"/>
  <c r="O254" i="43"/>
  <c r="R254" i="43" s="1"/>
  <c r="O255" i="43"/>
  <c r="R255" i="43" s="1"/>
  <c r="O253" i="43"/>
  <c r="R253" i="43" s="1"/>
  <c r="O257" i="43"/>
  <c r="R257" i="43" s="1"/>
  <c r="U91" i="40"/>
  <c r="U92" i="40" s="1"/>
  <c r="U101" i="40" s="1"/>
  <c r="U89" i="40"/>
  <c r="V95" i="40"/>
  <c r="V97" i="40"/>
  <c r="V98" i="40" s="1"/>
  <c r="S97" i="40"/>
  <c r="S98" i="40" s="1"/>
  <c r="S95" i="40"/>
  <c r="O92" i="16"/>
  <c r="O93" i="16"/>
  <c r="O101" i="16"/>
  <c r="O99" i="16"/>
  <c r="O97" i="16"/>
  <c r="O95" i="16"/>
  <c r="J93" i="16"/>
  <c r="J101" i="16"/>
  <c r="J95" i="16"/>
  <c r="J99" i="16"/>
  <c r="J97" i="16"/>
  <c r="J92" i="16"/>
  <c r="V67" i="16"/>
  <c r="V59" i="16"/>
  <c r="V58" i="16"/>
  <c r="V63" i="16"/>
  <c r="V61" i="16"/>
  <c r="V60" i="16"/>
  <c r="V65" i="16"/>
  <c r="Q133" i="16"/>
  <c r="Q127" i="16"/>
  <c r="Q135" i="16"/>
  <c r="K161" i="16"/>
  <c r="K162" i="16"/>
  <c r="K165" i="16"/>
  <c r="K167" i="16"/>
  <c r="K169" i="16"/>
  <c r="K160" i="16"/>
  <c r="N228" i="16"/>
  <c r="N229" i="16"/>
  <c r="N230" i="16"/>
  <c r="N231" i="16"/>
  <c r="N233" i="16"/>
  <c r="N235" i="16"/>
  <c r="N237" i="16"/>
  <c r="N238" i="16"/>
  <c r="U88" i="32"/>
  <c r="U86" i="32"/>
  <c r="U80" i="32"/>
  <c r="U81" i="32"/>
  <c r="U89" i="32"/>
  <c r="U91" i="32"/>
  <c r="U94" i="32"/>
  <c r="U82" i="32"/>
  <c r="U85" i="32"/>
  <c r="O235" i="32"/>
  <c r="O233" i="32"/>
  <c r="O238" i="32"/>
  <c r="O228" i="32"/>
  <c r="O229" i="32"/>
  <c r="O227" i="32"/>
  <c r="O232" i="32"/>
  <c r="U36" i="32"/>
  <c r="U33" i="32"/>
  <c r="U34" i="32"/>
  <c r="U39" i="32"/>
  <c r="U42" i="32"/>
  <c r="U32" i="32"/>
  <c r="U37" i="32"/>
  <c r="U40" i="32"/>
  <c r="U31" i="32"/>
  <c r="Q134" i="32"/>
  <c r="Q137" i="32"/>
  <c r="Q130" i="32"/>
  <c r="Q131" i="32"/>
  <c r="Q140" i="32"/>
  <c r="Q135" i="32"/>
  <c r="Q129" i="32"/>
  <c r="R132" i="45"/>
  <c r="R134" i="45"/>
  <c r="R135" i="45" s="1"/>
  <c r="R128" i="45"/>
  <c r="R129" i="45" s="1"/>
  <c r="R126" i="45"/>
  <c r="G348" i="45"/>
  <c r="G350" i="45"/>
  <c r="G351" i="45" s="1"/>
  <c r="G360" i="45" s="1"/>
  <c r="M653" i="43"/>
  <c r="O653" i="43" s="1"/>
  <c r="R653" i="43" s="1"/>
  <c r="O663" i="43"/>
  <c r="R663" i="43" s="1"/>
  <c r="O669" i="43"/>
  <c r="R669" i="43" s="1"/>
  <c r="O660" i="43"/>
  <c r="R660" i="43" s="1"/>
  <c r="O671" i="43"/>
  <c r="R671" i="43" s="1"/>
  <c r="O656" i="43"/>
  <c r="R656" i="43" s="1"/>
  <c r="O659" i="43"/>
  <c r="R659" i="43" s="1"/>
  <c r="O661" i="43"/>
  <c r="R661" i="43" s="1"/>
  <c r="O662" i="43"/>
  <c r="R662" i="43" s="1"/>
  <c r="O657" i="43"/>
  <c r="R657" i="43" s="1"/>
  <c r="O654" i="43"/>
  <c r="R654" i="43" s="1"/>
  <c r="O672" i="43"/>
  <c r="R672" i="43" s="1"/>
  <c r="O667" i="43"/>
  <c r="R667" i="43" s="1"/>
  <c r="O665" i="43"/>
  <c r="R665" i="43" s="1"/>
  <c r="O666" i="43"/>
  <c r="R666" i="43" s="1"/>
  <c r="O664" i="43"/>
  <c r="R664" i="43" s="1"/>
  <c r="O658" i="43"/>
  <c r="R658" i="43" s="1"/>
  <c r="O655" i="43"/>
  <c r="R655" i="43" s="1"/>
  <c r="O670" i="43"/>
  <c r="R670" i="43" s="1"/>
  <c r="O668" i="43"/>
  <c r="R668" i="43" s="1"/>
  <c r="S132" i="40"/>
  <c r="S134" i="40"/>
  <c r="S135" i="40" s="1"/>
  <c r="T132" i="40"/>
  <c r="T134" i="40"/>
  <c r="T135" i="40" s="1"/>
  <c r="H134" i="40"/>
  <c r="H135" i="40" s="1"/>
  <c r="H132" i="40"/>
  <c r="X313" i="45"/>
  <c r="X314" i="45" s="1"/>
  <c r="X323" i="45" s="1"/>
  <c r="X311" i="45"/>
  <c r="I313" i="45"/>
  <c r="I314" i="45" s="1"/>
  <c r="I311" i="45"/>
  <c r="N313" i="45"/>
  <c r="N314" i="45" s="1"/>
  <c r="N323" i="45" s="1"/>
  <c r="N311" i="45"/>
  <c r="S60" i="45"/>
  <c r="S61" i="45" s="1"/>
  <c r="S58" i="45"/>
  <c r="V52" i="45"/>
  <c r="V54" i="45"/>
  <c r="V55" i="45" s="1"/>
  <c r="V64" i="45" s="1"/>
  <c r="C318" i="43"/>
  <c r="E318" i="43" s="1"/>
  <c r="H318" i="43" s="1"/>
  <c r="E333" i="43"/>
  <c r="H333" i="43" s="1"/>
  <c r="E329" i="43"/>
  <c r="H329" i="43" s="1"/>
  <c r="E327" i="43"/>
  <c r="H327" i="43" s="1"/>
  <c r="E321" i="43"/>
  <c r="H321" i="43" s="1"/>
  <c r="E337" i="43"/>
  <c r="H337" i="43" s="1"/>
  <c r="E336" i="43"/>
  <c r="H336" i="43" s="1"/>
  <c r="E332" i="43"/>
  <c r="H332" i="43" s="1"/>
  <c r="E326" i="43"/>
  <c r="H326" i="43" s="1"/>
  <c r="E330" i="43"/>
  <c r="H330" i="43" s="1"/>
  <c r="E324" i="43"/>
  <c r="H324" i="43" s="1"/>
  <c r="E335" i="43"/>
  <c r="H335" i="43" s="1"/>
  <c r="E322" i="43"/>
  <c r="H322" i="43" s="1"/>
  <c r="E334" i="43"/>
  <c r="H334" i="43" s="1"/>
  <c r="E325" i="43"/>
  <c r="H325" i="43" s="1"/>
  <c r="E320" i="43"/>
  <c r="H320" i="43" s="1"/>
  <c r="E328" i="43"/>
  <c r="H328" i="43" s="1"/>
  <c r="E319" i="43"/>
  <c r="H319" i="43" s="1"/>
  <c r="E331" i="43"/>
  <c r="H331" i="43" s="1"/>
  <c r="E323" i="43"/>
  <c r="H323" i="43" s="1"/>
  <c r="X95" i="40"/>
  <c r="X97" i="40"/>
  <c r="X98" i="40" s="1"/>
  <c r="R91" i="40"/>
  <c r="R92" i="40" s="1"/>
  <c r="R101" i="40" s="1"/>
  <c r="R89" i="40"/>
  <c r="P195" i="16"/>
  <c r="P203" i="16"/>
  <c r="P194" i="16"/>
  <c r="P201" i="16"/>
  <c r="N194" i="16"/>
  <c r="N195" i="16"/>
  <c r="N203" i="16"/>
  <c r="N201" i="16"/>
  <c r="M195" i="16"/>
  <c r="M203" i="16"/>
  <c r="M194" i="16"/>
  <c r="M201" i="16"/>
  <c r="L203" i="16"/>
  <c r="L201" i="16"/>
  <c r="L195" i="16"/>
  <c r="L194" i="16"/>
  <c r="K201" i="16"/>
  <c r="K203" i="16"/>
  <c r="K195" i="16"/>
  <c r="K194" i="16"/>
  <c r="E194" i="16"/>
  <c r="E201" i="16"/>
  <c r="E203" i="16"/>
  <c r="E195" i="16"/>
  <c r="U195" i="16"/>
  <c r="U201" i="16"/>
  <c r="U203" i="16"/>
  <c r="U194" i="16"/>
  <c r="T195" i="16"/>
  <c r="T201" i="16"/>
  <c r="T203" i="16"/>
  <c r="T194" i="16"/>
  <c r="S194" i="16"/>
  <c r="S195" i="16"/>
  <c r="S201" i="16"/>
  <c r="S203" i="16"/>
  <c r="G194" i="16"/>
  <c r="G201" i="16"/>
  <c r="G203" i="16"/>
  <c r="G195" i="16"/>
  <c r="F194" i="16"/>
  <c r="F201" i="16"/>
  <c r="F203" i="16"/>
  <c r="F195" i="16"/>
  <c r="R194" i="16"/>
  <c r="R195" i="16"/>
  <c r="R201" i="16"/>
  <c r="R203" i="16"/>
  <c r="Q194" i="16"/>
  <c r="Q195" i="16"/>
  <c r="Q201" i="16"/>
  <c r="Q203" i="16"/>
  <c r="H203" i="16"/>
  <c r="H201" i="16"/>
  <c r="H195" i="16"/>
  <c r="H194" i="16"/>
  <c r="O195" i="16"/>
  <c r="O203" i="16"/>
  <c r="O194" i="16"/>
  <c r="O201" i="16"/>
  <c r="J201" i="16"/>
  <c r="J203" i="16"/>
  <c r="J195" i="16"/>
  <c r="J194" i="16"/>
  <c r="I195" i="16"/>
  <c r="I201" i="16"/>
  <c r="I203" i="16"/>
  <c r="I194" i="16"/>
  <c r="W195" i="16"/>
  <c r="W194" i="16"/>
  <c r="W203" i="16"/>
  <c r="W201" i="16"/>
  <c r="V201" i="16"/>
  <c r="V203" i="16"/>
  <c r="V194" i="16"/>
  <c r="V195" i="16"/>
  <c r="AA19" i="16"/>
  <c r="E118" i="15" a="1"/>
  <c r="AA110" i="16"/>
  <c r="AA21" i="16"/>
  <c r="AA20" i="16"/>
  <c r="AA12" i="16"/>
  <c r="AA14" i="16"/>
  <c r="E81" i="15" a="1"/>
  <c r="AA76" i="16"/>
  <c r="AA23" i="16"/>
  <c r="AA22" i="16"/>
  <c r="AA25" i="16"/>
  <c r="E155" i="15" a="1"/>
  <c r="AA144" i="16"/>
  <c r="E44" i="15" a="1"/>
  <c r="AA42" i="16"/>
  <c r="AA9" i="16"/>
  <c r="AA27" i="16"/>
  <c r="AA11" i="16"/>
  <c r="E7" i="15" a="1"/>
  <c r="AA8" i="16"/>
  <c r="AA17" i="16"/>
  <c r="AA24" i="16"/>
  <c r="AA16" i="16"/>
  <c r="E192" i="15" a="1"/>
  <c r="AA178" i="16"/>
  <c r="AA13" i="16"/>
  <c r="E229" i="15" a="1"/>
  <c r="AA212" i="16"/>
  <c r="AA15" i="16"/>
  <c r="AA10" i="16"/>
  <c r="AA18" i="16"/>
  <c r="AA26" i="16"/>
  <c r="K42" i="5"/>
  <c r="L5" i="5" s="1"/>
  <c r="R95" i="43" l="1"/>
  <c r="O104" i="43"/>
  <c r="R98" i="43"/>
  <c r="O100" i="43"/>
  <c r="R104" i="43"/>
  <c r="O106" i="43"/>
  <c r="O103" i="43"/>
  <c r="O96" i="43"/>
  <c r="O91" i="43"/>
  <c r="O97" i="43"/>
  <c r="R107" i="43"/>
  <c r="R90" i="43"/>
  <c r="R99" i="43"/>
  <c r="O90" i="43"/>
  <c r="R89" i="43"/>
  <c r="R102" i="43"/>
  <c r="O105" i="43"/>
  <c r="R101" i="43"/>
  <c r="O102" i="43"/>
  <c r="O95" i="43"/>
  <c r="O93" i="43"/>
  <c r="R103" i="43"/>
  <c r="O107" i="43"/>
  <c r="O99" i="43"/>
  <c r="R93" i="43"/>
  <c r="R94" i="43"/>
  <c r="R92" i="43"/>
  <c r="O89" i="43"/>
  <c r="R105" i="43"/>
  <c r="M88" i="43"/>
  <c r="O92" i="43"/>
  <c r="O98" i="43"/>
  <c r="R97" i="43"/>
  <c r="R100" i="43"/>
  <c r="O94" i="43"/>
  <c r="R106" i="43"/>
  <c r="R91" i="43"/>
  <c r="O101" i="43"/>
  <c r="R96" i="43"/>
  <c r="N89" i="45"/>
  <c r="N91" i="45"/>
  <c r="N92" i="45" s="1"/>
  <c r="I1883" i="43"/>
  <c r="C239" i="44" s="1"/>
  <c r="J1883" i="43"/>
  <c r="I667" i="38"/>
  <c r="C97" i="39" s="1"/>
  <c r="J667" i="38"/>
  <c r="I554" i="38"/>
  <c r="K63" i="39" s="1"/>
  <c r="J554" i="38"/>
  <c r="E753" i="43"/>
  <c r="H753" i="43"/>
  <c r="N165" i="45"/>
  <c r="N166" i="45" s="1"/>
  <c r="N163" i="45"/>
  <c r="Q169" i="45"/>
  <c r="Q171" i="45"/>
  <c r="Q172" i="45" s="1"/>
  <c r="Q175" i="45" s="1"/>
  <c r="P245" i="45"/>
  <c r="P246" i="45" s="1"/>
  <c r="P243" i="45"/>
  <c r="X126" i="36"/>
  <c r="X128" i="36"/>
  <c r="X129" i="36" s="1"/>
  <c r="I687" i="38"/>
  <c r="E92" i="39" s="1"/>
  <c r="J687" i="38"/>
  <c r="L274" i="45"/>
  <c r="L276" i="45"/>
  <c r="L277" i="45" s="1"/>
  <c r="S658" i="43"/>
  <c r="D88" i="44" s="1"/>
  <c r="T658" i="43"/>
  <c r="C703" i="34"/>
  <c r="H706" i="34"/>
  <c r="H722" i="34"/>
  <c r="H715" i="34"/>
  <c r="E708" i="34"/>
  <c r="H707" i="34"/>
  <c r="E722" i="34"/>
  <c r="H718" i="34"/>
  <c r="E718" i="34"/>
  <c r="H710" i="34"/>
  <c r="H717" i="34"/>
  <c r="H709" i="34"/>
  <c r="H708" i="34"/>
  <c r="E717" i="34"/>
  <c r="H719" i="34"/>
  <c r="E707" i="34"/>
  <c r="H714" i="34"/>
  <c r="E711" i="34"/>
  <c r="E706" i="34"/>
  <c r="H721" i="34"/>
  <c r="H705" i="34"/>
  <c r="H716" i="34"/>
  <c r="E721" i="34"/>
  <c r="H720" i="34"/>
  <c r="E716" i="34"/>
  <c r="E713" i="34"/>
  <c r="H712" i="34"/>
  <c r="E712" i="34"/>
  <c r="H711" i="34"/>
  <c r="H713" i="34"/>
  <c r="E720" i="34"/>
  <c r="H704" i="34"/>
  <c r="E709" i="34"/>
  <c r="E714" i="34"/>
  <c r="E719" i="34"/>
  <c r="E704" i="34"/>
  <c r="E715" i="34"/>
  <c r="E705" i="34"/>
  <c r="E710" i="34"/>
  <c r="J712" i="38"/>
  <c r="I712" i="38"/>
  <c r="G92" i="39" s="1"/>
  <c r="I1941" i="43"/>
  <c r="G247" i="44" s="1"/>
  <c r="J1941" i="43"/>
  <c r="J744" i="38"/>
  <c r="I744" i="38"/>
  <c r="I99" i="39" s="1"/>
  <c r="I456" i="38"/>
  <c r="C65" i="39" s="1"/>
  <c r="J456" i="38"/>
  <c r="M54" i="40"/>
  <c r="M55" i="40" s="1"/>
  <c r="M52" i="40"/>
  <c r="H274" i="45"/>
  <c r="H276" i="45"/>
  <c r="H277" i="45" s="1"/>
  <c r="T664" i="43"/>
  <c r="S664" i="43"/>
  <c r="D94" i="44" s="1"/>
  <c r="T262" i="43"/>
  <c r="S262" i="43"/>
  <c r="D50" i="44" s="1"/>
  <c r="J386" i="43"/>
  <c r="I386" i="43"/>
  <c r="M49" i="44" s="1"/>
  <c r="U21" i="40"/>
  <c r="U23" i="40"/>
  <c r="U24" i="40" s="1"/>
  <c r="I287" i="43"/>
  <c r="E50" i="44" s="1"/>
  <c r="J287" i="43"/>
  <c r="I2017" i="43"/>
  <c r="M248" i="44" s="1"/>
  <c r="J2017" i="43"/>
  <c r="I34" i="16"/>
  <c r="I33" i="16"/>
  <c r="I25" i="16"/>
  <c r="I29" i="16"/>
  <c r="I26" i="16"/>
  <c r="I31" i="16"/>
  <c r="I24" i="16"/>
  <c r="I336" i="43"/>
  <c r="I49" i="44" s="1"/>
  <c r="J336" i="43"/>
  <c r="J250" i="43"/>
  <c r="I250" i="43"/>
  <c r="C38" i="44" s="1"/>
  <c r="T21" i="40"/>
  <c r="T23" i="40"/>
  <c r="T24" i="40" s="1"/>
  <c r="W323" i="45"/>
  <c r="J2012" i="43"/>
  <c r="I2012" i="43"/>
  <c r="M243" i="44" s="1"/>
  <c r="W95" i="45"/>
  <c r="W97" i="45"/>
  <c r="W98" i="45" s="1"/>
  <c r="J1912" i="43"/>
  <c r="I1912" i="43"/>
  <c r="E243" i="44" s="1"/>
  <c r="I459" i="38"/>
  <c r="C68" i="39" s="1"/>
  <c r="J459" i="38"/>
  <c r="J274" i="45"/>
  <c r="J276" i="45"/>
  <c r="J277" i="45" s="1"/>
  <c r="J282" i="45"/>
  <c r="J283" i="45" s="1"/>
  <c r="J280" i="45"/>
  <c r="I706" i="43"/>
  <c r="G86" i="44" s="1"/>
  <c r="J706" i="43"/>
  <c r="D135" i="32"/>
  <c r="M498" i="34" s="1" a="1"/>
  <c r="D134" i="32"/>
  <c r="C498" i="34" s="1" a="1"/>
  <c r="D140" i="32"/>
  <c r="C548" i="34" s="1" a="1"/>
  <c r="D137" i="32"/>
  <c r="C523" i="34" s="1" a="1"/>
  <c r="D131" i="32"/>
  <c r="C473" i="34" s="1" a="1"/>
  <c r="D129" i="32"/>
  <c r="C448" i="34" s="1" a="1"/>
  <c r="D130" i="32"/>
  <c r="M448" i="34" s="1" a="1"/>
  <c r="F17" i="45"/>
  <c r="F18" i="45" s="1"/>
  <c r="F15" i="45"/>
  <c r="K23" i="45"/>
  <c r="K24" i="45" s="1"/>
  <c r="K21" i="45"/>
  <c r="T722" i="43"/>
  <c r="S722" i="43"/>
  <c r="H102" i="44" s="1"/>
  <c r="I746" i="43"/>
  <c r="I101" i="44" s="1"/>
  <c r="J746" i="43"/>
  <c r="C88" i="43"/>
  <c r="E102" i="43"/>
  <c r="E107" i="43"/>
  <c r="E106" i="43"/>
  <c r="E97" i="43"/>
  <c r="E96" i="43"/>
  <c r="H100" i="43"/>
  <c r="H97" i="43"/>
  <c r="H102" i="43"/>
  <c r="H95" i="43"/>
  <c r="H92" i="43"/>
  <c r="H107" i="43"/>
  <c r="H105" i="43"/>
  <c r="H90" i="43"/>
  <c r="E100" i="43"/>
  <c r="E92" i="43"/>
  <c r="E94" i="43"/>
  <c r="E89" i="43"/>
  <c r="H91" i="43"/>
  <c r="E91" i="43"/>
  <c r="H98" i="43"/>
  <c r="E95" i="43"/>
  <c r="E105" i="43"/>
  <c r="E103" i="43"/>
  <c r="E99" i="43"/>
  <c r="H101" i="43"/>
  <c r="H94" i="43"/>
  <c r="E93" i="43"/>
  <c r="E90" i="43"/>
  <c r="H99" i="43"/>
  <c r="E98" i="43"/>
  <c r="H96" i="43"/>
  <c r="H106" i="43"/>
  <c r="H89" i="43"/>
  <c r="H104" i="43"/>
  <c r="E104" i="43"/>
  <c r="E101" i="43"/>
  <c r="H93" i="43"/>
  <c r="H103" i="43"/>
  <c r="I696" i="43"/>
  <c r="E101" i="44" s="1"/>
  <c r="J696" i="43"/>
  <c r="J528" i="38"/>
  <c r="I528" i="38"/>
  <c r="I62" i="39" s="1"/>
  <c r="M368" i="38"/>
  <c r="R368" i="38" s="1"/>
  <c r="R371" i="38"/>
  <c r="R380" i="38"/>
  <c r="R375" i="38"/>
  <c r="R374" i="38"/>
  <c r="R377" i="38"/>
  <c r="R382" i="38"/>
  <c r="R383" i="38"/>
  <c r="R385" i="38"/>
  <c r="R386" i="38"/>
  <c r="R381" i="38"/>
  <c r="R373" i="38"/>
  <c r="R369" i="38"/>
  <c r="R370" i="38"/>
  <c r="R378" i="38"/>
  <c r="R384" i="38"/>
  <c r="R372" i="38"/>
  <c r="R379" i="38"/>
  <c r="R376" i="38"/>
  <c r="R387" i="38"/>
  <c r="Q202" i="45"/>
  <c r="Q203" i="45" s="1"/>
  <c r="Q212" i="45" s="1"/>
  <c r="Q200" i="45"/>
  <c r="N208" i="45"/>
  <c r="N209" i="45" s="1"/>
  <c r="N206" i="45"/>
  <c r="F208" i="45"/>
  <c r="F209" i="45" s="1"/>
  <c r="F206" i="45"/>
  <c r="J653" i="43"/>
  <c r="I653" i="43"/>
  <c r="C83" i="44" s="1"/>
  <c r="J790" i="43"/>
  <c r="I790" i="43"/>
  <c r="M95" i="44" s="1"/>
  <c r="H33" i="16"/>
  <c r="H31" i="16"/>
  <c r="H24" i="16"/>
  <c r="H25" i="16"/>
  <c r="H34" i="16"/>
  <c r="H29" i="16"/>
  <c r="H26" i="16"/>
  <c r="J337" i="43"/>
  <c r="I337" i="43"/>
  <c r="I50" i="44" s="1"/>
  <c r="T663" i="43"/>
  <c r="S663" i="43"/>
  <c r="D93" i="44" s="1"/>
  <c r="S244" i="43"/>
  <c r="D32" i="44" s="1"/>
  <c r="T244" i="43"/>
  <c r="S690" i="43"/>
  <c r="F95" i="44" s="1"/>
  <c r="T690" i="43"/>
  <c r="S734" i="38"/>
  <c r="J89" i="39" s="1"/>
  <c r="T734" i="38"/>
  <c r="I259" i="43"/>
  <c r="C47" i="44" s="1"/>
  <c r="J259" i="43"/>
  <c r="K15" i="40"/>
  <c r="K17" i="40"/>
  <c r="K18" i="40" s="1"/>
  <c r="J663" i="38"/>
  <c r="I663" i="38"/>
  <c r="C93" i="39" s="1"/>
  <c r="I273" i="43"/>
  <c r="E36" i="44" s="1"/>
  <c r="J273" i="43"/>
  <c r="I1789" i="43"/>
  <c r="K224" i="44" s="1"/>
  <c r="J1789" i="43"/>
  <c r="J1783" i="43"/>
  <c r="I1783" i="43"/>
  <c r="K218" i="44" s="1"/>
  <c r="J1984" i="43"/>
  <c r="I1984" i="43"/>
  <c r="K240" i="44" s="1"/>
  <c r="J1985" i="43"/>
  <c r="I1985" i="43"/>
  <c r="K241" i="44" s="1"/>
  <c r="J2027" i="43"/>
  <c r="I2027" i="43"/>
  <c r="M258" i="44" s="1"/>
  <c r="V171" i="45"/>
  <c r="V172" i="45" s="1"/>
  <c r="V169" i="45"/>
  <c r="Q165" i="45"/>
  <c r="Q166" i="45" s="1"/>
  <c r="Q163" i="45"/>
  <c r="V163" i="45"/>
  <c r="V165" i="45"/>
  <c r="V166" i="45" s="1"/>
  <c r="V175" i="45" s="1"/>
  <c r="I373" i="43"/>
  <c r="M36" i="44" s="1"/>
  <c r="J373" i="43"/>
  <c r="T660" i="38"/>
  <c r="S660" i="38"/>
  <c r="D90" i="39" s="1"/>
  <c r="U237" i="45"/>
  <c r="U239" i="45"/>
  <c r="U240" i="45" s="1"/>
  <c r="U249" i="45" s="1"/>
  <c r="K243" i="45"/>
  <c r="K245" i="45"/>
  <c r="K246" i="45" s="1"/>
  <c r="U132" i="36"/>
  <c r="U134" i="36"/>
  <c r="U135" i="36" s="1"/>
  <c r="X134" i="36"/>
  <c r="X135" i="36" s="1"/>
  <c r="X132" i="36"/>
  <c r="N126" i="36"/>
  <c r="N128" i="36"/>
  <c r="N129" i="36" s="1"/>
  <c r="J708" i="38"/>
  <c r="I708" i="38"/>
  <c r="G88" i="39" s="1"/>
  <c r="E313" i="45"/>
  <c r="E314" i="45" s="1"/>
  <c r="E311" i="45"/>
  <c r="S1742" i="43"/>
  <c r="H227" i="44" s="1"/>
  <c r="T1742" i="43"/>
  <c r="T1733" i="43"/>
  <c r="S1733" i="43"/>
  <c r="H218" i="44" s="1"/>
  <c r="S286" i="43"/>
  <c r="F49" i="44" s="1"/>
  <c r="T286" i="43"/>
  <c r="J91" i="45"/>
  <c r="J92" i="45" s="1"/>
  <c r="J89" i="45"/>
  <c r="S1888" i="43"/>
  <c r="D244" i="44" s="1"/>
  <c r="T1888" i="43"/>
  <c r="T1683" i="43"/>
  <c r="S1683" i="43"/>
  <c r="D218" i="44" s="1"/>
  <c r="J501" i="38"/>
  <c r="I501" i="38"/>
  <c r="G60" i="39" s="1"/>
  <c r="S295" i="43"/>
  <c r="H33" i="44" s="1"/>
  <c r="T295" i="43"/>
  <c r="J1914" i="43"/>
  <c r="I1914" i="43"/>
  <c r="E245" i="44" s="1"/>
  <c r="J1950" i="43"/>
  <c r="I1950" i="43"/>
  <c r="G256" i="44" s="1"/>
  <c r="J1952" i="43"/>
  <c r="I1952" i="43"/>
  <c r="G258" i="44" s="1"/>
  <c r="T510" i="38"/>
  <c r="S510" i="38"/>
  <c r="H69" i="39" s="1"/>
  <c r="T1945" i="43"/>
  <c r="S1945" i="43"/>
  <c r="H251" i="44" s="1"/>
  <c r="T1951" i="43"/>
  <c r="S1951" i="43"/>
  <c r="H257" i="44" s="1"/>
  <c r="S360" i="45"/>
  <c r="R360" i="45"/>
  <c r="U138" i="40"/>
  <c r="I346" i="43"/>
  <c r="K34" i="44" s="1"/>
  <c r="J346" i="43"/>
  <c r="J747" i="38"/>
  <c r="I747" i="38"/>
  <c r="I102" i="39" s="1"/>
  <c r="T1908" i="43"/>
  <c r="S1908" i="43"/>
  <c r="F239" i="44" s="1"/>
  <c r="I686" i="38"/>
  <c r="E91" i="39" s="1"/>
  <c r="J686" i="38"/>
  <c r="J1768" i="43"/>
  <c r="I1768" i="43"/>
  <c r="I228" i="44" s="1"/>
  <c r="J1976" i="43"/>
  <c r="I1976" i="43"/>
  <c r="I257" i="44" s="1"/>
  <c r="I462" i="38"/>
  <c r="C71" i="39" s="1"/>
  <c r="J462" i="38"/>
  <c r="J1892" i="43"/>
  <c r="I1892" i="43"/>
  <c r="C248" i="44" s="1"/>
  <c r="T60" i="40"/>
  <c r="T61" i="40" s="1"/>
  <c r="T58" i="40"/>
  <c r="I58" i="40"/>
  <c r="I60" i="40"/>
  <c r="I61" i="40" s="1"/>
  <c r="X60" i="40"/>
  <c r="X61" i="40" s="1"/>
  <c r="X58" i="40"/>
  <c r="R276" i="45"/>
  <c r="R277" i="45" s="1"/>
  <c r="R286" i="45" s="1"/>
  <c r="R274" i="45"/>
  <c r="J704" i="43"/>
  <c r="I704" i="43"/>
  <c r="G84" i="44" s="1"/>
  <c r="E81" i="36"/>
  <c r="J88" i="36"/>
  <c r="P94" i="36"/>
  <c r="Q83" i="36"/>
  <c r="K88" i="36"/>
  <c r="I88" i="36"/>
  <c r="F88" i="36"/>
  <c r="O94" i="36"/>
  <c r="L83" i="36"/>
  <c r="U88" i="36"/>
  <c r="T88" i="36"/>
  <c r="T94" i="36"/>
  <c r="H83" i="36"/>
  <c r="S94" i="36"/>
  <c r="K94" i="36"/>
  <c r="R94" i="36"/>
  <c r="Q94" i="36"/>
  <c r="X88" i="36"/>
  <c r="W88" i="36"/>
  <c r="L88" i="36"/>
  <c r="R88" i="36"/>
  <c r="N83" i="36"/>
  <c r="F94" i="36"/>
  <c r="W83" i="36"/>
  <c r="U83" i="36"/>
  <c r="T83" i="36"/>
  <c r="X94" i="36"/>
  <c r="G94" i="36"/>
  <c r="S83" i="36"/>
  <c r="R83" i="36"/>
  <c r="P83" i="36"/>
  <c r="J83" i="36"/>
  <c r="H94" i="36"/>
  <c r="U94" i="36"/>
  <c r="I83" i="36"/>
  <c r="F83" i="36"/>
  <c r="W94" i="36"/>
  <c r="P88" i="36"/>
  <c r="N88" i="36"/>
  <c r="J94" i="36"/>
  <c r="K83" i="36"/>
  <c r="I94" i="36"/>
  <c r="O88" i="36"/>
  <c r="V94" i="36"/>
  <c r="V88" i="36"/>
  <c r="V83" i="36"/>
  <c r="S88" i="36"/>
  <c r="O83" i="36"/>
  <c r="G83" i="36"/>
  <c r="N94" i="36"/>
  <c r="Q88" i="36"/>
  <c r="M88" i="36"/>
  <c r="G88" i="36"/>
  <c r="M83" i="36"/>
  <c r="L94" i="36"/>
  <c r="M94" i="36"/>
  <c r="X83" i="36"/>
  <c r="H88" i="36"/>
  <c r="O23" i="45"/>
  <c r="O24" i="45" s="1"/>
  <c r="O21" i="45"/>
  <c r="I23" i="45"/>
  <c r="I24" i="45" s="1"/>
  <c r="I21" i="45"/>
  <c r="I1739" i="43"/>
  <c r="G224" i="44" s="1"/>
  <c r="J1739" i="43"/>
  <c r="J1742" i="43"/>
  <c r="I1742" i="43"/>
  <c r="G227" i="44" s="1"/>
  <c r="S64" i="45"/>
  <c r="I743" i="43"/>
  <c r="I98" i="44" s="1"/>
  <c r="J743" i="43"/>
  <c r="I686" i="43"/>
  <c r="E91" i="44" s="1"/>
  <c r="J686" i="43"/>
  <c r="J536" i="38"/>
  <c r="I536" i="38"/>
  <c r="I70" i="39" s="1"/>
  <c r="M268" i="38"/>
  <c r="O268" i="38" s="1"/>
  <c r="R268" i="38" s="1"/>
  <c r="O273" i="38"/>
  <c r="R273" i="38" s="1"/>
  <c r="O277" i="38"/>
  <c r="R277" i="38" s="1"/>
  <c r="O282" i="38"/>
  <c r="R282" i="38" s="1"/>
  <c r="O281" i="38"/>
  <c r="R281" i="38" s="1"/>
  <c r="O284" i="38"/>
  <c r="R284" i="38" s="1"/>
  <c r="O274" i="38"/>
  <c r="R274" i="38" s="1"/>
  <c r="O275" i="38"/>
  <c r="R275" i="38" s="1"/>
  <c r="O283" i="38"/>
  <c r="R283" i="38" s="1"/>
  <c r="O278" i="38"/>
  <c r="R278" i="38" s="1"/>
  <c r="O287" i="38"/>
  <c r="R287" i="38" s="1"/>
  <c r="O280" i="38"/>
  <c r="R280" i="38" s="1"/>
  <c r="O271" i="38"/>
  <c r="R271" i="38" s="1"/>
  <c r="O279" i="38"/>
  <c r="R279" i="38" s="1"/>
  <c r="O270" i="38"/>
  <c r="R270" i="38" s="1"/>
  <c r="O285" i="38"/>
  <c r="R285" i="38" s="1"/>
  <c r="O276" i="38"/>
  <c r="R276" i="38" s="1"/>
  <c r="O272" i="38"/>
  <c r="R272" i="38" s="1"/>
  <c r="O269" i="38"/>
  <c r="R269" i="38" s="1"/>
  <c r="O286" i="38"/>
  <c r="R286" i="38" s="1"/>
  <c r="H202" i="45"/>
  <c r="H203" i="45" s="1"/>
  <c r="H200" i="45"/>
  <c r="J208" i="45"/>
  <c r="J209" i="45" s="1"/>
  <c r="J206" i="45"/>
  <c r="I666" i="43"/>
  <c r="C96" i="44" s="1"/>
  <c r="J666" i="43"/>
  <c r="O138" i="40"/>
  <c r="J792" i="43"/>
  <c r="I792" i="43"/>
  <c r="M97" i="44" s="1"/>
  <c r="T29" i="16"/>
  <c r="T26" i="16"/>
  <c r="T24" i="16"/>
  <c r="T31" i="16"/>
  <c r="T25" i="16"/>
  <c r="T33" i="16"/>
  <c r="T34" i="16"/>
  <c r="E58" i="45"/>
  <c r="E60" i="45"/>
  <c r="E61" i="45" s="1"/>
  <c r="T729" i="38"/>
  <c r="S729" i="38"/>
  <c r="J84" i="39" s="1"/>
  <c r="R17" i="40"/>
  <c r="R18" i="40" s="1"/>
  <c r="R15" i="40"/>
  <c r="G126" i="36"/>
  <c r="G128" i="36"/>
  <c r="G129" i="36" s="1"/>
  <c r="S271" i="43"/>
  <c r="F34" i="44" s="1"/>
  <c r="T271" i="43"/>
  <c r="J1908" i="43"/>
  <c r="I1908" i="43"/>
  <c r="E239" i="44" s="1"/>
  <c r="I656" i="43"/>
  <c r="C86" i="44" s="1"/>
  <c r="J656" i="43"/>
  <c r="M24" i="16"/>
  <c r="M26" i="16"/>
  <c r="M29" i="16"/>
  <c r="M33" i="16"/>
  <c r="M25" i="16"/>
  <c r="M31" i="16"/>
  <c r="M34" i="16"/>
  <c r="J333" i="43"/>
  <c r="I333" i="43"/>
  <c r="I46" i="44" s="1"/>
  <c r="D94" i="32"/>
  <c r="C368" i="34" s="1" a="1"/>
  <c r="D91" i="32"/>
  <c r="C343" i="34" s="1" a="1"/>
  <c r="D85" i="32"/>
  <c r="C293" i="34" s="1" a="1"/>
  <c r="D98" i="32"/>
  <c r="C418" i="34" s="1" a="1"/>
  <c r="D81" i="32"/>
  <c r="M243" i="34" s="1" a="1"/>
  <c r="D86" i="32"/>
  <c r="M293" i="34" s="1" a="1"/>
  <c r="D80" i="32"/>
  <c r="C243" i="34" s="1" a="1"/>
  <c r="D82" i="32"/>
  <c r="C268" i="34" s="1" a="1"/>
  <c r="D88" i="32"/>
  <c r="C318" i="34" s="1" a="1"/>
  <c r="D89" i="32"/>
  <c r="M318" i="34" s="1" a="1"/>
  <c r="R21" i="40"/>
  <c r="R23" i="40"/>
  <c r="R24" i="40" s="1"/>
  <c r="J1792" i="43"/>
  <c r="I1792" i="43"/>
  <c r="K227" i="44" s="1"/>
  <c r="C138" i="38"/>
  <c r="H143" i="38"/>
  <c r="E141" i="38"/>
  <c r="E153" i="38"/>
  <c r="E156" i="38"/>
  <c r="E155" i="38"/>
  <c r="H153" i="38"/>
  <c r="H146" i="38"/>
  <c r="E145" i="38"/>
  <c r="H145" i="38"/>
  <c r="H156" i="38"/>
  <c r="E152" i="38"/>
  <c r="E144" i="38"/>
  <c r="E142" i="38"/>
  <c r="H148" i="38"/>
  <c r="H154" i="38"/>
  <c r="H152" i="38"/>
  <c r="E143" i="38"/>
  <c r="E157" i="38"/>
  <c r="H157" i="38"/>
  <c r="E148" i="38"/>
  <c r="E146" i="38"/>
  <c r="E149" i="38"/>
  <c r="H151" i="38"/>
  <c r="E147" i="38"/>
  <c r="H147" i="38"/>
  <c r="E139" i="38"/>
  <c r="H140" i="38"/>
  <c r="E150" i="38"/>
  <c r="H150" i="38"/>
  <c r="H149" i="38"/>
  <c r="H144" i="38"/>
  <c r="H139" i="38"/>
  <c r="E154" i="38"/>
  <c r="H155" i="38"/>
  <c r="E140" i="38"/>
  <c r="H142" i="38"/>
  <c r="H141" i="38"/>
  <c r="E151" i="38"/>
  <c r="R245" i="45"/>
  <c r="R246" i="45" s="1"/>
  <c r="R243" i="45"/>
  <c r="Q97" i="45"/>
  <c r="Q98" i="45" s="1"/>
  <c r="Q101" i="45" s="1"/>
  <c r="Q95" i="45"/>
  <c r="T1694" i="43"/>
  <c r="S1694" i="43"/>
  <c r="D229" i="44" s="1"/>
  <c r="T1913" i="43"/>
  <c r="S1913" i="43"/>
  <c r="F244" i="44" s="1"/>
  <c r="J467" i="38"/>
  <c r="I467" i="38"/>
  <c r="C76" i="39" s="1"/>
  <c r="I258" i="43"/>
  <c r="C46" i="44" s="1"/>
  <c r="J258" i="43"/>
  <c r="J380" i="43"/>
  <c r="I380" i="43"/>
  <c r="M43" i="44" s="1"/>
  <c r="H703" i="38"/>
  <c r="E703" i="38"/>
  <c r="T1746" i="43"/>
  <c r="S1746" i="43"/>
  <c r="H231" i="44" s="1"/>
  <c r="V91" i="45"/>
  <c r="V92" i="45" s="1"/>
  <c r="V89" i="45"/>
  <c r="T1887" i="43"/>
  <c r="S1887" i="43"/>
  <c r="D243" i="44" s="1"/>
  <c r="T1684" i="43"/>
  <c r="S1684" i="43"/>
  <c r="D219" i="44" s="1"/>
  <c r="R219" i="44" s="1"/>
  <c r="J500" i="38"/>
  <c r="I500" i="38"/>
  <c r="G59" i="39" s="1"/>
  <c r="J358" i="43"/>
  <c r="I358" i="43"/>
  <c r="K46" i="44" s="1"/>
  <c r="T247" i="43"/>
  <c r="S247" i="43"/>
  <c r="D35" i="44" s="1"/>
  <c r="J1788" i="43"/>
  <c r="I1788" i="43"/>
  <c r="K223" i="44" s="1"/>
  <c r="J34" i="16"/>
  <c r="J25" i="16"/>
  <c r="J33" i="16"/>
  <c r="J26" i="16"/>
  <c r="J29" i="16"/>
  <c r="J31" i="16"/>
  <c r="J24" i="16"/>
  <c r="P15" i="40"/>
  <c r="P17" i="40"/>
  <c r="P18" i="40" s="1"/>
  <c r="J657" i="38"/>
  <c r="I657" i="38"/>
  <c r="C87" i="39" s="1"/>
  <c r="I269" i="43"/>
  <c r="E32" i="44" s="1"/>
  <c r="J269" i="43"/>
  <c r="H548" i="38"/>
  <c r="E548" i="38"/>
  <c r="J384" i="43"/>
  <c r="I384" i="43"/>
  <c r="M47" i="44" s="1"/>
  <c r="S661" i="38"/>
  <c r="D91" i="39" s="1"/>
  <c r="T661" i="38"/>
  <c r="W237" i="45"/>
  <c r="W239" i="45"/>
  <c r="W240" i="45" s="1"/>
  <c r="N239" i="45"/>
  <c r="N240" i="45" s="1"/>
  <c r="N249" i="45" s="1"/>
  <c r="N237" i="45"/>
  <c r="J128" i="36"/>
  <c r="J129" i="36" s="1"/>
  <c r="J126" i="36"/>
  <c r="L132" i="36"/>
  <c r="L134" i="36"/>
  <c r="L135" i="36" s="1"/>
  <c r="I715" i="38"/>
  <c r="G95" i="39" s="1"/>
  <c r="J715" i="38"/>
  <c r="T1737" i="43"/>
  <c r="S1737" i="43"/>
  <c r="H222" i="44" s="1"/>
  <c r="S1743" i="43"/>
  <c r="H228" i="44" s="1"/>
  <c r="T1743" i="43"/>
  <c r="T283" i="43"/>
  <c r="S283" i="43"/>
  <c r="F46" i="44" s="1"/>
  <c r="W91" i="45"/>
  <c r="W92" i="45" s="1"/>
  <c r="W89" i="45"/>
  <c r="T1884" i="43"/>
  <c r="S1884" i="43"/>
  <c r="D240" i="44" s="1"/>
  <c r="T1680" i="43"/>
  <c r="S1680" i="43"/>
  <c r="D215" i="44" s="1"/>
  <c r="J306" i="43"/>
  <c r="I306" i="43"/>
  <c r="G44" i="44" s="1"/>
  <c r="I302" i="43"/>
  <c r="G40" i="44" s="1"/>
  <c r="J302" i="43"/>
  <c r="J515" i="38"/>
  <c r="I515" i="38"/>
  <c r="G74" i="39" s="1"/>
  <c r="S711" i="38"/>
  <c r="H91" i="39" s="1"/>
  <c r="T711" i="38"/>
  <c r="O703" i="38"/>
  <c r="R703" i="38"/>
  <c r="T306" i="43"/>
  <c r="S306" i="43"/>
  <c r="H44" i="44" s="1"/>
  <c r="C1318" i="43"/>
  <c r="H1331" i="43"/>
  <c r="E1322" i="43"/>
  <c r="H1333" i="43"/>
  <c r="E1324" i="43"/>
  <c r="H1335" i="43"/>
  <c r="H1325" i="43"/>
  <c r="H1330" i="43"/>
  <c r="H1319" i="43"/>
  <c r="H1328" i="43"/>
  <c r="E1334" i="43"/>
  <c r="H1322" i="43"/>
  <c r="H1329" i="43"/>
  <c r="E1335" i="43"/>
  <c r="E1321" i="43"/>
  <c r="E1332" i="43"/>
  <c r="E1333" i="43"/>
  <c r="E1326" i="43"/>
  <c r="H1337" i="43"/>
  <c r="H1320" i="43"/>
  <c r="E1337" i="43"/>
  <c r="E1319" i="43"/>
  <c r="H1336" i="43"/>
  <c r="H1332" i="43"/>
  <c r="E1331" i="43"/>
  <c r="E1329" i="43"/>
  <c r="E1327" i="43"/>
  <c r="H1326" i="43"/>
  <c r="H1324" i="43"/>
  <c r="E1336" i="43"/>
  <c r="H1334" i="43"/>
  <c r="E1328" i="43"/>
  <c r="H1327" i="43"/>
  <c r="H1323" i="43"/>
  <c r="E1323" i="43"/>
  <c r="H1321" i="43"/>
  <c r="E1320" i="43"/>
  <c r="E1325" i="43"/>
  <c r="E1330" i="43"/>
  <c r="T517" i="38"/>
  <c r="S517" i="38"/>
  <c r="H76" i="39" s="1"/>
  <c r="J746" i="38"/>
  <c r="I746" i="38"/>
  <c r="I101" i="39" s="1"/>
  <c r="J1973" i="43"/>
  <c r="I1973" i="43"/>
  <c r="I254" i="44" s="1"/>
  <c r="J1884" i="43"/>
  <c r="I1884" i="43"/>
  <c r="C240" i="44" s="1"/>
  <c r="U52" i="40"/>
  <c r="U54" i="40"/>
  <c r="U55" i="40" s="1"/>
  <c r="U64" i="40" s="1"/>
  <c r="M60" i="40"/>
  <c r="M61" i="40" s="1"/>
  <c r="M58" i="40"/>
  <c r="V282" i="45"/>
  <c r="V283" i="45" s="1"/>
  <c r="V280" i="45"/>
  <c r="P24" i="16"/>
  <c r="P25" i="16"/>
  <c r="P29" i="16"/>
  <c r="P34" i="16"/>
  <c r="P33" i="16"/>
  <c r="P26" i="16"/>
  <c r="P31" i="16"/>
  <c r="I321" i="43"/>
  <c r="I34" i="44" s="1"/>
  <c r="J321" i="43"/>
  <c r="T653" i="43"/>
  <c r="S653" i="43"/>
  <c r="D83" i="44" s="1"/>
  <c r="T243" i="43"/>
  <c r="S243" i="43"/>
  <c r="D31" i="44" s="1"/>
  <c r="T691" i="43"/>
  <c r="S691" i="43"/>
  <c r="F96" i="44" s="1"/>
  <c r="T735" i="38"/>
  <c r="S735" i="38"/>
  <c r="J90" i="39" s="1"/>
  <c r="I255" i="43"/>
  <c r="C43" i="44" s="1"/>
  <c r="J255" i="43"/>
  <c r="J23" i="40"/>
  <c r="J24" i="40" s="1"/>
  <c r="J21" i="40"/>
  <c r="G15" i="40"/>
  <c r="G17" i="40"/>
  <c r="G18" i="40" s="1"/>
  <c r="J665" i="38"/>
  <c r="I665" i="38"/>
  <c r="C95" i="39" s="1"/>
  <c r="I138" i="40"/>
  <c r="C1343" i="43"/>
  <c r="E1343" i="43" s="1"/>
  <c r="H1343" i="43" s="1"/>
  <c r="E1359" i="43"/>
  <c r="H1359" i="43" s="1"/>
  <c r="E1346" i="43"/>
  <c r="H1346" i="43" s="1"/>
  <c r="E1349" i="43"/>
  <c r="H1349" i="43" s="1"/>
  <c r="E1356" i="43"/>
  <c r="H1356" i="43" s="1"/>
  <c r="E1355" i="43"/>
  <c r="H1355" i="43" s="1"/>
  <c r="E1352" i="43"/>
  <c r="H1352" i="43" s="1"/>
  <c r="E1345" i="43"/>
  <c r="H1345" i="43" s="1"/>
  <c r="E1362" i="43"/>
  <c r="H1362" i="43" s="1"/>
  <c r="E1357" i="43"/>
  <c r="H1357" i="43" s="1"/>
  <c r="E1347" i="43"/>
  <c r="H1347" i="43" s="1"/>
  <c r="E1348" i="43"/>
  <c r="H1348" i="43" s="1"/>
  <c r="E1358" i="43"/>
  <c r="H1358" i="43" s="1"/>
  <c r="E1361" i="43"/>
  <c r="H1361" i="43" s="1"/>
  <c r="E1351" i="43"/>
  <c r="H1351" i="43" s="1"/>
  <c r="E1350" i="43"/>
  <c r="H1350" i="43" s="1"/>
  <c r="E1354" i="43"/>
  <c r="H1354" i="43" s="1"/>
  <c r="E1360" i="43"/>
  <c r="H1360" i="43" s="1"/>
  <c r="E1344" i="43"/>
  <c r="H1344" i="43" s="1"/>
  <c r="E1353" i="43"/>
  <c r="H1353" i="43" s="1"/>
  <c r="J283" i="43"/>
  <c r="I283" i="43"/>
  <c r="E46" i="44" s="1"/>
  <c r="I562" i="38"/>
  <c r="K71" i="39" s="1"/>
  <c r="J562" i="38"/>
  <c r="J551" i="38"/>
  <c r="I551" i="38"/>
  <c r="K60" i="39" s="1"/>
  <c r="J1989" i="43"/>
  <c r="I1989" i="43"/>
  <c r="K245" i="44" s="1"/>
  <c r="J2024" i="43"/>
  <c r="I2024" i="43"/>
  <c r="M255" i="44" s="1"/>
  <c r="J770" i="43"/>
  <c r="I770" i="43"/>
  <c r="K100" i="44" s="1"/>
  <c r="K163" i="45"/>
  <c r="K165" i="45"/>
  <c r="K166" i="45" s="1"/>
  <c r="P171" i="45"/>
  <c r="P172" i="45" s="1"/>
  <c r="P169" i="45"/>
  <c r="I169" i="45"/>
  <c r="I171" i="45"/>
  <c r="I172" i="45" s="1"/>
  <c r="I381" i="43"/>
  <c r="M44" i="44" s="1"/>
  <c r="J381" i="43"/>
  <c r="F323" i="45"/>
  <c r="S658" i="38"/>
  <c r="D88" i="39" s="1"/>
  <c r="T658" i="38"/>
  <c r="F126" i="36"/>
  <c r="F128" i="36"/>
  <c r="F129" i="36" s="1"/>
  <c r="I128" i="36"/>
  <c r="I129" i="36" s="1"/>
  <c r="I126" i="36"/>
  <c r="T134" i="36"/>
  <c r="T135" i="36" s="1"/>
  <c r="T132" i="36"/>
  <c r="J710" i="38"/>
  <c r="I710" i="38"/>
  <c r="G90" i="39" s="1"/>
  <c r="R1728" i="43"/>
  <c r="O1728" i="43"/>
  <c r="S276" i="43"/>
  <c r="F39" i="44" s="1"/>
  <c r="T276" i="43"/>
  <c r="X91" i="45"/>
  <c r="X92" i="45" s="1"/>
  <c r="X89" i="45"/>
  <c r="S91" i="45"/>
  <c r="S92" i="45" s="1"/>
  <c r="S101" i="45" s="1"/>
  <c r="S89" i="45"/>
  <c r="S1894" i="43"/>
  <c r="D250" i="44" s="1"/>
  <c r="T1894" i="43"/>
  <c r="S1690" i="43"/>
  <c r="D225" i="44" s="1"/>
  <c r="T1690" i="43"/>
  <c r="J307" i="43"/>
  <c r="I307" i="43"/>
  <c r="G45" i="44" s="1"/>
  <c r="S706" i="38"/>
  <c r="H86" i="39" s="1"/>
  <c r="T706" i="38"/>
  <c r="T296" i="43"/>
  <c r="S296" i="43"/>
  <c r="H34" i="44" s="1"/>
  <c r="J755" i="38"/>
  <c r="I755" i="38"/>
  <c r="K85" i="39" s="1"/>
  <c r="J1923" i="43"/>
  <c r="I1923" i="43"/>
  <c r="E254" i="44" s="1"/>
  <c r="J1937" i="43"/>
  <c r="I1937" i="43"/>
  <c r="G243" i="44" s="1"/>
  <c r="I1946" i="43"/>
  <c r="G252" i="44" s="1"/>
  <c r="J1946" i="43"/>
  <c r="T506" i="38"/>
  <c r="S506" i="38"/>
  <c r="H65" i="39" s="1"/>
  <c r="T516" i="38"/>
  <c r="S516" i="38"/>
  <c r="H75" i="39" s="1"/>
  <c r="T1935" i="43"/>
  <c r="S1935" i="43"/>
  <c r="H241" i="44" s="1"/>
  <c r="I354" i="43"/>
  <c r="K42" i="44" s="1"/>
  <c r="J354" i="43"/>
  <c r="I351" i="43"/>
  <c r="K39" i="44" s="1"/>
  <c r="J351" i="43"/>
  <c r="J729" i="38"/>
  <c r="I729" i="38"/>
  <c r="I84" i="39" s="1"/>
  <c r="S1926" i="43"/>
  <c r="F257" i="44" s="1"/>
  <c r="T1926" i="43"/>
  <c r="J691" i="38"/>
  <c r="I691" i="38"/>
  <c r="E96" i="39" s="1"/>
  <c r="I1753" i="43"/>
  <c r="I213" i="44" s="1"/>
  <c r="J1753" i="43"/>
  <c r="J1963" i="43"/>
  <c r="I1963" i="43"/>
  <c r="I244" i="44" s="1"/>
  <c r="I449" i="38"/>
  <c r="C58" i="39" s="1"/>
  <c r="J449" i="38"/>
  <c r="J1886" i="43"/>
  <c r="I1886" i="43"/>
  <c r="C242" i="44" s="1"/>
  <c r="V54" i="40"/>
  <c r="V55" i="40" s="1"/>
  <c r="V52" i="40"/>
  <c r="S52" i="40"/>
  <c r="S54" i="40"/>
  <c r="S55" i="40" s="1"/>
  <c r="T276" i="45"/>
  <c r="T277" i="45" s="1"/>
  <c r="T274" i="45"/>
  <c r="K276" i="45"/>
  <c r="K277" i="45" s="1"/>
  <c r="K286" i="45" s="1"/>
  <c r="K274" i="45"/>
  <c r="J709" i="43"/>
  <c r="I709" i="43"/>
  <c r="G89" i="44" s="1"/>
  <c r="Q138" i="45"/>
  <c r="N17" i="45"/>
  <c r="N18" i="45" s="1"/>
  <c r="N15" i="45"/>
  <c r="R17" i="45"/>
  <c r="R18" i="45" s="1"/>
  <c r="R15" i="45"/>
  <c r="J1743" i="43"/>
  <c r="I1743" i="43"/>
  <c r="G228" i="44" s="1"/>
  <c r="E1728" i="43"/>
  <c r="H1728" i="43"/>
  <c r="S718" i="43"/>
  <c r="H98" i="44" s="1"/>
  <c r="T718" i="43"/>
  <c r="J736" i="43"/>
  <c r="I736" i="43"/>
  <c r="I91" i="44" s="1"/>
  <c r="J690" i="43"/>
  <c r="I690" i="43"/>
  <c r="E95" i="44" s="1"/>
  <c r="J542" i="38"/>
  <c r="I542" i="38"/>
  <c r="I76" i="39" s="1"/>
  <c r="M293" i="38"/>
  <c r="R299" i="38"/>
  <c r="O299" i="38"/>
  <c r="O298" i="38"/>
  <c r="O297" i="38"/>
  <c r="R303" i="38"/>
  <c r="R295" i="38"/>
  <c r="R298" i="38"/>
  <c r="R301" i="38"/>
  <c r="O295" i="38"/>
  <c r="O296" i="38"/>
  <c r="R311" i="38"/>
  <c r="O294" i="38"/>
  <c r="R312" i="38"/>
  <c r="O304" i="38"/>
  <c r="O307" i="38"/>
  <c r="R296" i="38"/>
  <c r="O309" i="38"/>
  <c r="O310" i="38"/>
  <c r="R308" i="38"/>
  <c r="R302" i="38"/>
  <c r="R297" i="38"/>
  <c r="O301" i="38"/>
  <c r="R300" i="38"/>
  <c r="O308" i="38"/>
  <c r="R294" i="38"/>
  <c r="O300" i="38"/>
  <c r="R304" i="38"/>
  <c r="O306" i="38"/>
  <c r="R309" i="38"/>
  <c r="R310" i="38"/>
  <c r="O302" i="38"/>
  <c r="R306" i="38"/>
  <c r="R305" i="38"/>
  <c r="O311" i="38"/>
  <c r="O312" i="38"/>
  <c r="O303" i="38"/>
  <c r="O305" i="38"/>
  <c r="R307" i="38"/>
  <c r="O202" i="45"/>
  <c r="O203" i="45" s="1"/>
  <c r="O212" i="45" s="1"/>
  <c r="O200" i="45"/>
  <c r="H208" i="45"/>
  <c r="H209" i="45" s="1"/>
  <c r="H206" i="45"/>
  <c r="J670" i="43"/>
  <c r="I670" i="43"/>
  <c r="C100" i="44" s="1"/>
  <c r="I796" i="43"/>
  <c r="M101" i="44" s="1"/>
  <c r="J796" i="43"/>
  <c r="T670" i="43"/>
  <c r="S670" i="43"/>
  <c r="D100" i="44" s="1"/>
  <c r="F17" i="40"/>
  <c r="F18" i="40" s="1"/>
  <c r="F15" i="40"/>
  <c r="C38" i="38"/>
  <c r="E38" i="38" s="1"/>
  <c r="H38" i="38" s="1"/>
  <c r="E42" i="38"/>
  <c r="H42" i="38" s="1"/>
  <c r="E49" i="38"/>
  <c r="H49" i="38" s="1"/>
  <c r="E46" i="38"/>
  <c r="H46" i="38" s="1"/>
  <c r="E48" i="38"/>
  <c r="H48" i="38" s="1"/>
  <c r="E44" i="38"/>
  <c r="H44" i="38" s="1"/>
  <c r="E57" i="38"/>
  <c r="H57" i="38" s="1"/>
  <c r="E55" i="38"/>
  <c r="H55" i="38" s="1"/>
  <c r="E52" i="38"/>
  <c r="H52" i="38" s="1"/>
  <c r="E53" i="38"/>
  <c r="H53" i="38" s="1"/>
  <c r="E39" i="38"/>
  <c r="H39" i="38" s="1"/>
  <c r="E56" i="38"/>
  <c r="H56" i="38" s="1"/>
  <c r="E51" i="38"/>
  <c r="H51" i="38" s="1"/>
  <c r="E50" i="38"/>
  <c r="H50" i="38" s="1"/>
  <c r="E43" i="38"/>
  <c r="H43" i="38" s="1"/>
  <c r="E41" i="38"/>
  <c r="H41" i="38" s="1"/>
  <c r="E47" i="38"/>
  <c r="H47" i="38" s="1"/>
  <c r="E45" i="38"/>
  <c r="H45" i="38" s="1"/>
  <c r="E40" i="38"/>
  <c r="H40" i="38" s="1"/>
  <c r="E54" i="38"/>
  <c r="H54" i="38" s="1"/>
  <c r="L243" i="45"/>
  <c r="L245" i="45"/>
  <c r="L246" i="45" s="1"/>
  <c r="M91" i="45"/>
  <c r="M92" i="45" s="1"/>
  <c r="M89" i="45"/>
  <c r="R498" i="38"/>
  <c r="O498" i="38"/>
  <c r="J359" i="43"/>
  <c r="I359" i="43"/>
  <c r="K47" i="44" s="1"/>
  <c r="J356" i="43"/>
  <c r="I356" i="43"/>
  <c r="K44" i="44" s="1"/>
  <c r="S1917" i="43"/>
  <c r="F248" i="44" s="1"/>
  <c r="T1917" i="43"/>
  <c r="J695" i="38"/>
  <c r="I695" i="38"/>
  <c r="E100" i="39" s="1"/>
  <c r="I460" i="38"/>
  <c r="C69" i="39" s="1"/>
  <c r="J460" i="38"/>
  <c r="L17" i="45"/>
  <c r="L18" i="45" s="1"/>
  <c r="L15" i="45"/>
  <c r="S655" i="43"/>
  <c r="D85" i="44" s="1"/>
  <c r="T655" i="43"/>
  <c r="T689" i="43"/>
  <c r="S689" i="43"/>
  <c r="F94" i="44" s="1"/>
  <c r="N17" i="40"/>
  <c r="N18" i="40" s="1"/>
  <c r="N15" i="40"/>
  <c r="T662" i="38"/>
  <c r="S662" i="38"/>
  <c r="D92" i="39" s="1"/>
  <c r="T1895" i="43"/>
  <c r="S1895" i="43"/>
  <c r="D251" i="44" s="1"/>
  <c r="J695" i="43"/>
  <c r="I695" i="43"/>
  <c r="E100" i="44" s="1"/>
  <c r="M243" i="38"/>
  <c r="O243" i="38" s="1"/>
  <c r="R243" i="38" s="1"/>
  <c r="O253" i="38"/>
  <c r="R253" i="38" s="1"/>
  <c r="O258" i="38"/>
  <c r="R258" i="38" s="1"/>
  <c r="O256" i="38"/>
  <c r="R256" i="38" s="1"/>
  <c r="O254" i="38"/>
  <c r="R254" i="38" s="1"/>
  <c r="O259" i="38"/>
  <c r="R259" i="38" s="1"/>
  <c r="O247" i="38"/>
  <c r="R247" i="38" s="1"/>
  <c r="O249" i="38"/>
  <c r="R249" i="38" s="1"/>
  <c r="O251" i="38"/>
  <c r="R251" i="38" s="1"/>
  <c r="O245" i="38"/>
  <c r="R245" i="38" s="1"/>
  <c r="O250" i="38"/>
  <c r="R250" i="38" s="1"/>
  <c r="O260" i="38"/>
  <c r="R260" i="38" s="1"/>
  <c r="O252" i="38"/>
  <c r="R252" i="38" s="1"/>
  <c r="O261" i="38"/>
  <c r="R261" i="38" s="1"/>
  <c r="O262" i="38"/>
  <c r="R262" i="38" s="1"/>
  <c r="O244" i="38"/>
  <c r="R244" i="38" s="1"/>
  <c r="O255" i="38"/>
  <c r="R255" i="38" s="1"/>
  <c r="O248" i="38"/>
  <c r="R248" i="38" s="1"/>
  <c r="O246" i="38"/>
  <c r="R246" i="38" s="1"/>
  <c r="O257" i="38"/>
  <c r="R257" i="38" s="1"/>
  <c r="K202" i="45"/>
  <c r="K203" i="45" s="1"/>
  <c r="K212" i="45" s="1"/>
  <c r="K200" i="45"/>
  <c r="L202" i="45"/>
  <c r="L203" i="45" s="1"/>
  <c r="L200" i="45"/>
  <c r="I672" i="43"/>
  <c r="C102" i="44" s="1"/>
  <c r="J672" i="43"/>
  <c r="O25" i="16"/>
  <c r="O24" i="16"/>
  <c r="O33" i="16"/>
  <c r="O29" i="16"/>
  <c r="O26" i="16"/>
  <c r="O31" i="16"/>
  <c r="O34" i="16"/>
  <c r="I318" i="43"/>
  <c r="I31" i="44" s="1"/>
  <c r="J318" i="43"/>
  <c r="T64" i="45"/>
  <c r="S739" i="38"/>
  <c r="J94" i="39" s="1"/>
  <c r="T739" i="38"/>
  <c r="I759" i="43"/>
  <c r="K89" i="44" s="1"/>
  <c r="J759" i="43"/>
  <c r="S669" i="38"/>
  <c r="D99" i="39" s="1"/>
  <c r="T669" i="38"/>
  <c r="P239" i="45"/>
  <c r="P240" i="45" s="1"/>
  <c r="P249" i="45" s="1"/>
  <c r="P237" i="45"/>
  <c r="F245" i="45"/>
  <c r="F246" i="45" s="1"/>
  <c r="F243" i="45"/>
  <c r="S270" i="43"/>
  <c r="F33" i="44" s="1"/>
  <c r="T270" i="43"/>
  <c r="I305" i="43"/>
  <c r="G43" i="44" s="1"/>
  <c r="J305" i="43"/>
  <c r="G15" i="45"/>
  <c r="G17" i="45"/>
  <c r="G18" i="45" s="1"/>
  <c r="C728" i="34"/>
  <c r="E728" i="34" s="1"/>
  <c r="H728" i="34" s="1"/>
  <c r="E734" i="34"/>
  <c r="H734" i="34" s="1"/>
  <c r="E733" i="34"/>
  <c r="H733" i="34" s="1"/>
  <c r="E730" i="34"/>
  <c r="H730" i="34" s="1"/>
  <c r="E744" i="34"/>
  <c r="H744" i="34" s="1"/>
  <c r="E729" i="34"/>
  <c r="H729" i="34" s="1"/>
  <c r="E738" i="34"/>
  <c r="H738" i="34" s="1"/>
  <c r="E745" i="34"/>
  <c r="H745" i="34" s="1"/>
  <c r="E739" i="34"/>
  <c r="H739" i="34" s="1"/>
  <c r="E731" i="34"/>
  <c r="H731" i="34" s="1"/>
  <c r="E743" i="34"/>
  <c r="H743" i="34" s="1"/>
  <c r="E740" i="34"/>
  <c r="H740" i="34" s="1"/>
  <c r="E735" i="34"/>
  <c r="H735" i="34" s="1"/>
  <c r="E732" i="34"/>
  <c r="H732" i="34" s="1"/>
  <c r="E741" i="34"/>
  <c r="H741" i="34" s="1"/>
  <c r="E737" i="34"/>
  <c r="H737" i="34" s="1"/>
  <c r="E742" i="34"/>
  <c r="H742" i="34" s="1"/>
  <c r="E746" i="34"/>
  <c r="H746" i="34" s="1"/>
  <c r="E747" i="34"/>
  <c r="H747" i="34" s="1"/>
  <c r="E736" i="34"/>
  <c r="H736" i="34" s="1"/>
  <c r="E125" i="36"/>
  <c r="E120" i="36"/>
  <c r="E131" i="36"/>
  <c r="S743" i="38"/>
  <c r="J98" i="39" s="1"/>
  <c r="T743" i="38"/>
  <c r="J662" i="38"/>
  <c r="I662" i="38"/>
  <c r="C92" i="39" s="1"/>
  <c r="I1781" i="43"/>
  <c r="K216" i="44" s="1"/>
  <c r="J1781" i="43"/>
  <c r="J567" i="38"/>
  <c r="I567" i="38"/>
  <c r="K76" i="39" s="1"/>
  <c r="T669" i="43"/>
  <c r="S669" i="43"/>
  <c r="D99" i="44" s="1"/>
  <c r="S245" i="43"/>
  <c r="D33" i="44" s="1"/>
  <c r="T245" i="43"/>
  <c r="T684" i="43"/>
  <c r="S684" i="43"/>
  <c r="F89" i="44" s="1"/>
  <c r="S733" i="38"/>
  <c r="J88" i="39" s="1"/>
  <c r="T733" i="38"/>
  <c r="M1318" i="43"/>
  <c r="R1330" i="43"/>
  <c r="O1333" i="43"/>
  <c r="O1328" i="43"/>
  <c r="O1324" i="43"/>
  <c r="R1334" i="43"/>
  <c r="O1323" i="43"/>
  <c r="O1320" i="43"/>
  <c r="R1326" i="43"/>
  <c r="O1337" i="43"/>
  <c r="R1331" i="43"/>
  <c r="O1322" i="43"/>
  <c r="O1321" i="43"/>
  <c r="R1333" i="43"/>
  <c r="R1324" i="43"/>
  <c r="R1328" i="43"/>
  <c r="R1323" i="43"/>
  <c r="O1329" i="43"/>
  <c r="R1327" i="43"/>
  <c r="O1330" i="43"/>
  <c r="R1322" i="43"/>
  <c r="R1325" i="43"/>
  <c r="O1334" i="43"/>
  <c r="O1325" i="43"/>
  <c r="R1321" i="43"/>
  <c r="O1336" i="43"/>
  <c r="R1337" i="43"/>
  <c r="O1326" i="43"/>
  <c r="R1319" i="43"/>
  <c r="R1332" i="43"/>
  <c r="R1329" i="43"/>
  <c r="O1332" i="43"/>
  <c r="R1320" i="43"/>
  <c r="R1336" i="43"/>
  <c r="O1331" i="43"/>
  <c r="O1327" i="43"/>
  <c r="O1335" i="43"/>
  <c r="R1335" i="43"/>
  <c r="O1319" i="43"/>
  <c r="J769" i="38"/>
  <c r="I769" i="38"/>
  <c r="K99" i="39" s="1"/>
  <c r="J1939" i="43"/>
  <c r="I1939" i="43"/>
  <c r="G245" i="44" s="1"/>
  <c r="T502" i="38"/>
  <c r="S502" i="38"/>
  <c r="H61" i="39" s="1"/>
  <c r="T1944" i="43"/>
  <c r="S1944" i="43"/>
  <c r="H250" i="44" s="1"/>
  <c r="T1919" i="43"/>
  <c r="S1919" i="43"/>
  <c r="F250" i="44" s="1"/>
  <c r="F360" i="45"/>
  <c r="J697" i="38"/>
  <c r="I697" i="38"/>
  <c r="E102" i="39" s="1"/>
  <c r="J1758" i="43"/>
  <c r="I1758" i="43"/>
  <c r="I218" i="44" s="1"/>
  <c r="L34" i="16"/>
  <c r="L29" i="16"/>
  <c r="L26" i="16"/>
  <c r="L33" i="16"/>
  <c r="L25" i="16"/>
  <c r="L31" i="16"/>
  <c r="L24" i="16"/>
  <c r="Q26" i="16"/>
  <c r="Q25" i="16"/>
  <c r="Q34" i="16"/>
  <c r="Q29" i="16"/>
  <c r="Q33" i="16"/>
  <c r="Q24" i="16"/>
  <c r="Q31" i="16"/>
  <c r="J327" i="43"/>
  <c r="I327" i="43"/>
  <c r="I40" i="44" s="1"/>
  <c r="T668" i="43"/>
  <c r="S668" i="43"/>
  <c r="D98" i="44" s="1"/>
  <c r="T257" i="43"/>
  <c r="S257" i="43"/>
  <c r="D45" i="44" s="1"/>
  <c r="E54" i="45"/>
  <c r="E55" i="45" s="1"/>
  <c r="E52" i="45"/>
  <c r="S696" i="43"/>
  <c r="F101" i="44" s="1"/>
  <c r="T696" i="43"/>
  <c r="T737" i="38"/>
  <c r="S737" i="38"/>
  <c r="J92" i="39" s="1"/>
  <c r="J246" i="43"/>
  <c r="I246" i="43"/>
  <c r="C34" i="44" s="1"/>
  <c r="I15" i="40"/>
  <c r="I17" i="40"/>
  <c r="I18" i="40" s="1"/>
  <c r="P23" i="40"/>
  <c r="P24" i="40" s="1"/>
  <c r="P21" i="40"/>
  <c r="L17" i="40"/>
  <c r="L18" i="40" s="1"/>
  <c r="L15" i="40"/>
  <c r="J671" i="38"/>
  <c r="I671" i="38"/>
  <c r="C101" i="39" s="1"/>
  <c r="R101" i="39" s="1"/>
  <c r="T138" i="40"/>
  <c r="I279" i="43"/>
  <c r="E42" i="44" s="1"/>
  <c r="J279" i="43"/>
  <c r="I1784" i="43"/>
  <c r="K219" i="44" s="1"/>
  <c r="J1784" i="43"/>
  <c r="J565" i="38"/>
  <c r="I565" i="38"/>
  <c r="K74" i="39" s="1"/>
  <c r="I559" i="38"/>
  <c r="K68" i="39" s="1"/>
  <c r="J559" i="38"/>
  <c r="J2016" i="43"/>
  <c r="I2016" i="43"/>
  <c r="M247" i="44" s="1"/>
  <c r="I756" i="43"/>
  <c r="K86" i="44" s="1"/>
  <c r="J756" i="43"/>
  <c r="T171" i="45"/>
  <c r="T172" i="45" s="1"/>
  <c r="T169" i="45"/>
  <c r="E168" i="45"/>
  <c r="E162" i="45"/>
  <c r="E157" i="45"/>
  <c r="J368" i="43"/>
  <c r="I368" i="43"/>
  <c r="M31" i="44" s="1"/>
  <c r="C653" i="34"/>
  <c r="E653" i="34" s="1"/>
  <c r="H653" i="34" s="1"/>
  <c r="E660" i="34"/>
  <c r="H660" i="34" s="1"/>
  <c r="E662" i="34"/>
  <c r="H662" i="34" s="1"/>
  <c r="E666" i="34"/>
  <c r="H666" i="34" s="1"/>
  <c r="E663" i="34"/>
  <c r="H663" i="34" s="1"/>
  <c r="E654" i="34"/>
  <c r="H654" i="34" s="1"/>
  <c r="E656" i="34"/>
  <c r="H656" i="34" s="1"/>
  <c r="E659" i="34"/>
  <c r="H659" i="34" s="1"/>
  <c r="E655" i="34"/>
  <c r="H655" i="34" s="1"/>
  <c r="E669" i="34"/>
  <c r="H669" i="34" s="1"/>
  <c r="E658" i="34"/>
  <c r="H658" i="34" s="1"/>
  <c r="E667" i="34"/>
  <c r="H667" i="34" s="1"/>
  <c r="E671" i="34"/>
  <c r="H671" i="34" s="1"/>
  <c r="E668" i="34"/>
  <c r="H668" i="34" s="1"/>
  <c r="E657" i="34"/>
  <c r="H657" i="34" s="1"/>
  <c r="E672" i="34"/>
  <c r="H672" i="34" s="1"/>
  <c r="E665" i="34"/>
  <c r="H665" i="34" s="1"/>
  <c r="E670" i="34"/>
  <c r="H670" i="34" s="1"/>
  <c r="E661" i="34"/>
  <c r="H661" i="34" s="1"/>
  <c r="E664" i="34"/>
  <c r="H664" i="34" s="1"/>
  <c r="S670" i="38"/>
  <c r="D100" i="39" s="1"/>
  <c r="T670" i="38"/>
  <c r="O245" i="45"/>
  <c r="O246" i="45" s="1"/>
  <c r="O243" i="45"/>
  <c r="O239" i="45"/>
  <c r="O240" i="45" s="1"/>
  <c r="O249" i="45" s="1"/>
  <c r="O237" i="45"/>
  <c r="H126" i="36"/>
  <c r="H128" i="36"/>
  <c r="H129" i="36" s="1"/>
  <c r="M128" i="36"/>
  <c r="M129" i="36" s="1"/>
  <c r="M138" i="36" s="1"/>
  <c r="M126" i="36"/>
  <c r="P134" i="36"/>
  <c r="P135" i="36" s="1"/>
  <c r="P132" i="36"/>
  <c r="I707" i="38"/>
  <c r="G87" i="39" s="1"/>
  <c r="J707" i="38"/>
  <c r="J713" i="38"/>
  <c r="I713" i="38"/>
  <c r="G93" i="39" s="1"/>
  <c r="T1739" i="43"/>
  <c r="S1739" i="43"/>
  <c r="H224" i="44" s="1"/>
  <c r="T282" i="43"/>
  <c r="S282" i="43"/>
  <c r="F45" i="44" s="1"/>
  <c r="F95" i="45"/>
  <c r="F97" i="45"/>
  <c r="F98" i="45" s="1"/>
  <c r="G97" i="45"/>
  <c r="G98" i="45" s="1"/>
  <c r="G95" i="45"/>
  <c r="T1902" i="43"/>
  <c r="S1902" i="43"/>
  <c r="D258" i="44" s="1"/>
  <c r="T1692" i="43"/>
  <c r="S1692" i="43"/>
  <c r="D227" i="44" s="1"/>
  <c r="R227" i="44" s="1"/>
  <c r="J312" i="43"/>
  <c r="I312" i="43"/>
  <c r="G50" i="44" s="1"/>
  <c r="E293" i="43"/>
  <c r="H293" i="43"/>
  <c r="J502" i="38"/>
  <c r="I502" i="38"/>
  <c r="G61" i="39" s="1"/>
  <c r="I499" i="38"/>
  <c r="G58" i="39" s="1"/>
  <c r="J499" i="38"/>
  <c r="S717" i="38"/>
  <c r="H97" i="39" s="1"/>
  <c r="T717" i="38"/>
  <c r="J765" i="38"/>
  <c r="I765" i="38"/>
  <c r="K95" i="39" s="1"/>
  <c r="J1925" i="43"/>
  <c r="I1925" i="43"/>
  <c r="E256" i="44" s="1"/>
  <c r="J1943" i="43"/>
  <c r="I1943" i="43"/>
  <c r="G249" i="44" s="1"/>
  <c r="O1933" i="43"/>
  <c r="R1933" i="43"/>
  <c r="J348" i="43"/>
  <c r="I348" i="43"/>
  <c r="K36" i="44" s="1"/>
  <c r="I353" i="43"/>
  <c r="K41" i="44" s="1"/>
  <c r="J353" i="43"/>
  <c r="J732" i="38"/>
  <c r="I732" i="38"/>
  <c r="I87" i="39" s="1"/>
  <c r="T1915" i="43"/>
  <c r="S1915" i="43"/>
  <c r="F246" i="44" s="1"/>
  <c r="I678" i="38"/>
  <c r="E83" i="39" s="1"/>
  <c r="J678" i="38"/>
  <c r="I1765" i="43"/>
  <c r="I225" i="44" s="1"/>
  <c r="J1765" i="43"/>
  <c r="K138" i="40"/>
  <c r="J1975" i="43"/>
  <c r="I1975" i="43"/>
  <c r="I256" i="44" s="1"/>
  <c r="I466" i="38"/>
  <c r="C75" i="39" s="1"/>
  <c r="J466" i="38"/>
  <c r="J1898" i="43"/>
  <c r="I1898" i="43"/>
  <c r="C254" i="44" s="1"/>
  <c r="L60" i="40"/>
  <c r="L61" i="40" s="1"/>
  <c r="L58" i="40"/>
  <c r="H282" i="45"/>
  <c r="H283" i="45" s="1"/>
  <c r="H280" i="45"/>
  <c r="G274" i="45"/>
  <c r="G276" i="45"/>
  <c r="G277" i="45" s="1"/>
  <c r="L282" i="45"/>
  <c r="L283" i="45" s="1"/>
  <c r="L280" i="45"/>
  <c r="J719" i="43"/>
  <c r="I719" i="43"/>
  <c r="G99" i="44" s="1"/>
  <c r="J21" i="45"/>
  <c r="J23" i="45"/>
  <c r="J24" i="45" s="1"/>
  <c r="M23" i="45"/>
  <c r="M24" i="45" s="1"/>
  <c r="M21" i="45"/>
  <c r="T709" i="43"/>
  <c r="S709" i="43"/>
  <c r="H89" i="44" s="1"/>
  <c r="J740" i="43"/>
  <c r="I740" i="43"/>
  <c r="I95" i="44" s="1"/>
  <c r="J680" i="43"/>
  <c r="I680" i="43"/>
  <c r="E85" i="44" s="1"/>
  <c r="I532" i="38"/>
  <c r="I66" i="39" s="1"/>
  <c r="J532" i="38"/>
  <c r="E368" i="38"/>
  <c r="H368" i="38" s="1"/>
  <c r="E371" i="38"/>
  <c r="H371" i="38" s="1"/>
  <c r="E370" i="38"/>
  <c r="H370" i="38" s="1"/>
  <c r="E380" i="38"/>
  <c r="H380" i="38" s="1"/>
  <c r="E376" i="38"/>
  <c r="H376" i="38" s="1"/>
  <c r="E384" i="38"/>
  <c r="H384" i="38" s="1"/>
  <c r="E374" i="38"/>
  <c r="H374" i="38" s="1"/>
  <c r="E385" i="38"/>
  <c r="H385" i="38" s="1"/>
  <c r="E379" i="38"/>
  <c r="H379" i="38" s="1"/>
  <c r="E369" i="38"/>
  <c r="H369" i="38" s="1"/>
  <c r="E373" i="38"/>
  <c r="H373" i="38" s="1"/>
  <c r="E377" i="38"/>
  <c r="H377" i="38" s="1"/>
  <c r="E387" i="38"/>
  <c r="H387" i="38" s="1"/>
  <c r="E383" i="38"/>
  <c r="H383" i="38" s="1"/>
  <c r="E372" i="38"/>
  <c r="H372" i="38" s="1"/>
  <c r="E382" i="38"/>
  <c r="H382" i="38" s="1"/>
  <c r="E381" i="38"/>
  <c r="H381" i="38" s="1"/>
  <c r="E375" i="38"/>
  <c r="H375" i="38" s="1"/>
  <c r="E378" i="38"/>
  <c r="H378" i="38" s="1"/>
  <c r="E386" i="38"/>
  <c r="H386" i="38" s="1"/>
  <c r="O208" i="45"/>
  <c r="O209" i="45" s="1"/>
  <c r="O206" i="45"/>
  <c r="J667" i="43"/>
  <c r="I667" i="43"/>
  <c r="C97" i="44" s="1"/>
  <c r="J787" i="43"/>
  <c r="I787" i="43"/>
  <c r="M92" i="44" s="1"/>
  <c r="M101" i="40"/>
  <c r="J784" i="43"/>
  <c r="I784" i="43"/>
  <c r="M89" i="44" s="1"/>
  <c r="G33" i="16"/>
  <c r="G25" i="16"/>
  <c r="G29" i="16"/>
  <c r="G24" i="16"/>
  <c r="G26" i="16"/>
  <c r="G34" i="16"/>
  <c r="G31" i="16"/>
  <c r="J331" i="43"/>
  <c r="I331" i="43"/>
  <c r="I44" i="44" s="1"/>
  <c r="T666" i="43"/>
  <c r="S666" i="43"/>
  <c r="D96" i="44" s="1"/>
  <c r="S260" i="43"/>
  <c r="D48" i="44" s="1"/>
  <c r="T260" i="43"/>
  <c r="T697" i="43"/>
  <c r="S697" i="43"/>
  <c r="F102" i="44" s="1"/>
  <c r="T740" i="38"/>
  <c r="S740" i="38"/>
  <c r="J95" i="39" s="1"/>
  <c r="I247" i="43"/>
  <c r="C35" i="44" s="1"/>
  <c r="J247" i="43"/>
  <c r="S17" i="40"/>
  <c r="S18" i="40" s="1"/>
  <c r="S15" i="40"/>
  <c r="H17" i="40"/>
  <c r="H18" i="40" s="1"/>
  <c r="H15" i="40"/>
  <c r="I670" i="38"/>
  <c r="C100" i="39" s="1"/>
  <c r="J670" i="38"/>
  <c r="I278" i="43"/>
  <c r="E41" i="44" s="1"/>
  <c r="J278" i="43"/>
  <c r="E1778" i="43"/>
  <c r="H1778" i="43"/>
  <c r="I550" i="38"/>
  <c r="K59" i="39" s="1"/>
  <c r="J550" i="38"/>
  <c r="I2020" i="43"/>
  <c r="M251" i="44" s="1"/>
  <c r="J2020" i="43"/>
  <c r="X165" i="45"/>
  <c r="X166" i="45" s="1"/>
  <c r="X163" i="45"/>
  <c r="J169" i="45"/>
  <c r="J171" i="45"/>
  <c r="J172" i="45" s="1"/>
  <c r="R169" i="45"/>
  <c r="R171" i="45"/>
  <c r="R172" i="45" s="1"/>
  <c r="R175" i="45" s="1"/>
  <c r="I370" i="43"/>
  <c r="M33" i="44" s="1"/>
  <c r="J370" i="43"/>
  <c r="M38" i="38"/>
  <c r="O38" i="38" s="1"/>
  <c r="R38" i="38" s="1"/>
  <c r="O54" i="38"/>
  <c r="R54" i="38" s="1"/>
  <c r="O50" i="38"/>
  <c r="R50" i="38" s="1"/>
  <c r="O41" i="38"/>
  <c r="R41" i="38" s="1"/>
  <c r="O51" i="38"/>
  <c r="R51" i="38" s="1"/>
  <c r="O46" i="38"/>
  <c r="R46" i="38" s="1"/>
  <c r="O57" i="38"/>
  <c r="R57" i="38" s="1"/>
  <c r="O42" i="38"/>
  <c r="R42" i="38" s="1"/>
  <c r="O48" i="38"/>
  <c r="R48" i="38" s="1"/>
  <c r="O52" i="38"/>
  <c r="R52" i="38" s="1"/>
  <c r="O47" i="38"/>
  <c r="R47" i="38" s="1"/>
  <c r="O53" i="38"/>
  <c r="R53" i="38" s="1"/>
  <c r="O49" i="38"/>
  <c r="R49" i="38" s="1"/>
  <c r="O44" i="38"/>
  <c r="R44" i="38" s="1"/>
  <c r="O40" i="38"/>
  <c r="R40" i="38" s="1"/>
  <c r="O39" i="38"/>
  <c r="R39" i="38" s="1"/>
  <c r="O55" i="38"/>
  <c r="R55" i="38" s="1"/>
  <c r="O56" i="38"/>
  <c r="R56" i="38" s="1"/>
  <c r="O43" i="38"/>
  <c r="R43" i="38" s="1"/>
  <c r="O45" i="38"/>
  <c r="R45" i="38" s="1"/>
  <c r="M653" i="34"/>
  <c r="O653" i="34" s="1"/>
  <c r="R653" i="34" s="1"/>
  <c r="O663" i="34"/>
  <c r="R663" i="34" s="1"/>
  <c r="O670" i="34"/>
  <c r="R670" i="34" s="1"/>
  <c r="O668" i="34"/>
  <c r="R668" i="34" s="1"/>
  <c r="O666" i="34"/>
  <c r="R666" i="34" s="1"/>
  <c r="O671" i="34"/>
  <c r="R671" i="34" s="1"/>
  <c r="O672" i="34"/>
  <c r="R672" i="34" s="1"/>
  <c r="O667" i="34"/>
  <c r="R667" i="34" s="1"/>
  <c r="O655" i="34"/>
  <c r="R655" i="34" s="1"/>
  <c r="O661" i="34"/>
  <c r="R661" i="34" s="1"/>
  <c r="O664" i="34"/>
  <c r="R664" i="34" s="1"/>
  <c r="O659" i="34"/>
  <c r="R659" i="34" s="1"/>
  <c r="O662" i="34"/>
  <c r="R662" i="34" s="1"/>
  <c r="O657" i="34"/>
  <c r="R657" i="34" s="1"/>
  <c r="O660" i="34"/>
  <c r="R660" i="34" s="1"/>
  <c r="O654" i="34"/>
  <c r="R654" i="34" s="1"/>
  <c r="O669" i="34"/>
  <c r="R669" i="34" s="1"/>
  <c r="O665" i="34"/>
  <c r="R665" i="34" s="1"/>
  <c r="O658" i="34"/>
  <c r="R658" i="34" s="1"/>
  <c r="O656" i="34"/>
  <c r="R656" i="34" s="1"/>
  <c r="T666" i="38"/>
  <c r="S666" i="38"/>
  <c r="D96" i="39" s="1"/>
  <c r="Q239" i="45"/>
  <c r="Q240" i="45" s="1"/>
  <c r="Q237" i="45"/>
  <c r="G245" i="45"/>
  <c r="G246" i="45" s="1"/>
  <c r="G243" i="45"/>
  <c r="J132" i="36"/>
  <c r="J134" i="36"/>
  <c r="J135" i="36" s="1"/>
  <c r="I704" i="38"/>
  <c r="G84" i="39" s="1"/>
  <c r="J704" i="38"/>
  <c r="P360" i="45"/>
  <c r="S1747" i="43"/>
  <c r="H232" i="44" s="1"/>
  <c r="T1747" i="43"/>
  <c r="Q101" i="40"/>
  <c r="T272" i="43"/>
  <c r="S272" i="43"/>
  <c r="F35" i="44" s="1"/>
  <c r="U95" i="45"/>
  <c r="U97" i="45"/>
  <c r="U98" i="45" s="1"/>
  <c r="S1885" i="43"/>
  <c r="D241" i="44" s="1"/>
  <c r="T1885" i="43"/>
  <c r="T1693" i="43"/>
  <c r="S1693" i="43"/>
  <c r="D228" i="44" s="1"/>
  <c r="J311" i="43"/>
  <c r="I311" i="43"/>
  <c r="G49" i="44" s="1"/>
  <c r="S713" i="38"/>
  <c r="H93" i="39" s="1"/>
  <c r="T713" i="38"/>
  <c r="T720" i="38"/>
  <c r="S720" i="38"/>
  <c r="H100" i="39" s="1"/>
  <c r="S299" i="43"/>
  <c r="H37" i="44" s="1"/>
  <c r="T299" i="43"/>
  <c r="S304" i="43"/>
  <c r="H42" i="44" s="1"/>
  <c r="T304" i="43"/>
  <c r="J754" i="38"/>
  <c r="I754" i="38"/>
  <c r="K84" i="39" s="1"/>
  <c r="I1920" i="43"/>
  <c r="E251" i="44" s="1"/>
  <c r="J1920" i="43"/>
  <c r="T501" i="38"/>
  <c r="S501" i="38"/>
  <c r="H60" i="39" s="1"/>
  <c r="J344" i="43"/>
  <c r="I344" i="43"/>
  <c r="K32" i="44" s="1"/>
  <c r="J350" i="43"/>
  <c r="I350" i="43"/>
  <c r="K38" i="44" s="1"/>
  <c r="J733" i="38"/>
  <c r="I733" i="38"/>
  <c r="I88" i="39" s="1"/>
  <c r="T1911" i="43"/>
  <c r="S1911" i="43"/>
  <c r="F242" i="44" s="1"/>
  <c r="W138" i="45"/>
  <c r="I682" i="38"/>
  <c r="E87" i="39" s="1"/>
  <c r="J682" i="38"/>
  <c r="J1760" i="43"/>
  <c r="I1760" i="43"/>
  <c r="I220" i="44" s="1"/>
  <c r="J1964" i="43"/>
  <c r="I1964" i="43"/>
  <c r="I245" i="44" s="1"/>
  <c r="J450" i="38"/>
  <c r="I450" i="38"/>
  <c r="C59" i="39" s="1"/>
  <c r="R59" i="39" s="1"/>
  <c r="J1888" i="43"/>
  <c r="I1888" i="43"/>
  <c r="C244" i="44" s="1"/>
  <c r="W58" i="40"/>
  <c r="W60" i="40"/>
  <c r="W61" i="40" s="1"/>
  <c r="S276" i="45"/>
  <c r="S277" i="45" s="1"/>
  <c r="S274" i="45"/>
  <c r="V276" i="45"/>
  <c r="V277" i="45" s="1"/>
  <c r="V286" i="45" s="1"/>
  <c r="V274" i="45"/>
  <c r="I101" i="40"/>
  <c r="E356" i="45"/>
  <c r="E357" i="45" s="1"/>
  <c r="E354" i="45"/>
  <c r="I1746" i="43"/>
  <c r="G231" i="44" s="1"/>
  <c r="J1746" i="43"/>
  <c r="W360" i="45"/>
  <c r="T719" i="43"/>
  <c r="S719" i="43"/>
  <c r="H99" i="44" s="1"/>
  <c r="J730" i="43"/>
  <c r="I730" i="43"/>
  <c r="I85" i="44" s="1"/>
  <c r="J681" i="43"/>
  <c r="I681" i="43"/>
  <c r="E86" i="44" s="1"/>
  <c r="J529" i="38"/>
  <c r="I529" i="38"/>
  <c r="I63" i="39" s="1"/>
  <c r="C393" i="38"/>
  <c r="H393" i="38" s="1"/>
  <c r="H411" i="38"/>
  <c r="H408" i="38"/>
  <c r="H407" i="38"/>
  <c r="H396" i="38"/>
  <c r="H410" i="38"/>
  <c r="H395" i="38"/>
  <c r="H405" i="38"/>
  <c r="H399" i="38"/>
  <c r="H412" i="38"/>
  <c r="H409" i="38"/>
  <c r="H397" i="38"/>
  <c r="H394" i="38"/>
  <c r="H404" i="38"/>
  <c r="H401" i="38"/>
  <c r="H406" i="38"/>
  <c r="H402" i="38"/>
  <c r="H403" i="38"/>
  <c r="H400" i="38"/>
  <c r="H398" i="38"/>
  <c r="P200" i="45"/>
  <c r="P202" i="45"/>
  <c r="P203" i="45" s="1"/>
  <c r="K208" i="45"/>
  <c r="K209" i="45" s="1"/>
  <c r="K206" i="45"/>
  <c r="G202" i="45"/>
  <c r="G203" i="45" s="1"/>
  <c r="G200" i="45"/>
  <c r="J660" i="43"/>
  <c r="I660" i="43"/>
  <c r="C90" i="44" s="1"/>
  <c r="C1163" i="43"/>
  <c r="E1182" i="43"/>
  <c r="H1168" i="43"/>
  <c r="H1167" i="43"/>
  <c r="H1175" i="43"/>
  <c r="E1171" i="43"/>
  <c r="E1180" i="43"/>
  <c r="H1170" i="43"/>
  <c r="E1170" i="43"/>
  <c r="E1181" i="43"/>
  <c r="H1165" i="43"/>
  <c r="E1165" i="43"/>
  <c r="H1178" i="43"/>
  <c r="E1167" i="43"/>
  <c r="H1181" i="43"/>
  <c r="E1172" i="43"/>
  <c r="H1176" i="43"/>
  <c r="E1176" i="43"/>
  <c r="H1172" i="43"/>
  <c r="H1179" i="43"/>
  <c r="H1174" i="43"/>
  <c r="H1169" i="43"/>
  <c r="E1168" i="43"/>
  <c r="E1175" i="43"/>
  <c r="E1166" i="43"/>
  <c r="E1177" i="43"/>
  <c r="E1164" i="43"/>
  <c r="E1169" i="43"/>
  <c r="E1173" i="43"/>
  <c r="H1173" i="43"/>
  <c r="H1166" i="43"/>
  <c r="H1177" i="43"/>
  <c r="H1180" i="43"/>
  <c r="H1164" i="43"/>
  <c r="H1171" i="43"/>
  <c r="H1182" i="43"/>
  <c r="E1179" i="43"/>
  <c r="E1174" i="43"/>
  <c r="E1178" i="43"/>
  <c r="J795" i="43"/>
  <c r="I795" i="43"/>
  <c r="M100" i="44" s="1"/>
  <c r="K360" i="45"/>
  <c r="I329" i="43"/>
  <c r="I42" i="44" s="1"/>
  <c r="J329" i="43"/>
  <c r="K323" i="45"/>
  <c r="J2010" i="43"/>
  <c r="I2010" i="43"/>
  <c r="M241" i="44" s="1"/>
  <c r="J765" i="43"/>
  <c r="I765" i="43"/>
  <c r="K95" i="44" s="1"/>
  <c r="M163" i="45"/>
  <c r="M165" i="45"/>
  <c r="M166" i="45" s="1"/>
  <c r="M175" i="45" s="1"/>
  <c r="R165" i="45"/>
  <c r="R166" i="45" s="1"/>
  <c r="R163" i="45"/>
  <c r="T671" i="38"/>
  <c r="S671" i="38"/>
  <c r="D101" i="39" s="1"/>
  <c r="G239" i="45"/>
  <c r="G240" i="45" s="1"/>
  <c r="G237" i="45"/>
  <c r="H134" i="36"/>
  <c r="H135" i="36" s="1"/>
  <c r="H132" i="36"/>
  <c r="T1899" i="43"/>
  <c r="S1899" i="43"/>
  <c r="D255" i="44" s="1"/>
  <c r="J514" i="38"/>
  <c r="I514" i="38"/>
  <c r="G73" i="39" s="1"/>
  <c r="J1949" i="43"/>
  <c r="I1949" i="43"/>
  <c r="G255" i="44" s="1"/>
  <c r="I1958" i="43"/>
  <c r="I239" i="44" s="1"/>
  <c r="J1958" i="43"/>
  <c r="I284" i="43"/>
  <c r="E47" i="44" s="1"/>
  <c r="J284" i="43"/>
  <c r="I1785" i="43"/>
  <c r="K220" i="44" s="1"/>
  <c r="J1785" i="43"/>
  <c r="J377" i="43"/>
  <c r="I377" i="43"/>
  <c r="M40" i="44" s="1"/>
  <c r="H239" i="45"/>
  <c r="H240" i="45" s="1"/>
  <c r="H237" i="45"/>
  <c r="K128" i="36"/>
  <c r="K129" i="36" s="1"/>
  <c r="K138" i="36" s="1"/>
  <c r="K126" i="36"/>
  <c r="J757" i="38"/>
  <c r="I757" i="38"/>
  <c r="K87" i="39" s="1"/>
  <c r="J1945" i="43"/>
  <c r="I1945" i="43"/>
  <c r="G251" i="44" s="1"/>
  <c r="S1936" i="43"/>
  <c r="H242" i="44" s="1"/>
  <c r="T1936" i="43"/>
  <c r="I1890" i="43"/>
  <c r="C246" i="44" s="1"/>
  <c r="J1890" i="43"/>
  <c r="S58" i="40"/>
  <c r="S60" i="40"/>
  <c r="S61" i="40" s="1"/>
  <c r="F282" i="45"/>
  <c r="F283" i="45" s="1"/>
  <c r="F280" i="45"/>
  <c r="J712" i="43"/>
  <c r="I712" i="43"/>
  <c r="G92" i="44" s="1"/>
  <c r="S23" i="45"/>
  <c r="S24" i="45" s="1"/>
  <c r="S21" i="45"/>
  <c r="I738" i="43"/>
  <c r="I93" i="44" s="1"/>
  <c r="J738" i="43"/>
  <c r="R138" i="45"/>
  <c r="S254" i="43"/>
  <c r="D42" i="44" s="1"/>
  <c r="T254" i="43"/>
  <c r="C88" i="38"/>
  <c r="E94" i="38"/>
  <c r="E90" i="38"/>
  <c r="H89" i="38"/>
  <c r="H103" i="38"/>
  <c r="H94" i="38"/>
  <c r="H99" i="38"/>
  <c r="E103" i="38"/>
  <c r="H102" i="38"/>
  <c r="E93" i="38"/>
  <c r="E104" i="38"/>
  <c r="E105" i="38"/>
  <c r="H95" i="38"/>
  <c r="H98" i="38"/>
  <c r="H91" i="38"/>
  <c r="E91" i="38"/>
  <c r="H107" i="38"/>
  <c r="H104" i="38"/>
  <c r="E92" i="38"/>
  <c r="H96" i="38"/>
  <c r="H106" i="38"/>
  <c r="H101" i="38"/>
  <c r="E106" i="38"/>
  <c r="E98" i="38"/>
  <c r="H93" i="38"/>
  <c r="E102" i="38"/>
  <c r="H92" i="38"/>
  <c r="E100" i="38"/>
  <c r="E97" i="38"/>
  <c r="H97" i="38"/>
  <c r="H100" i="38"/>
  <c r="E107" i="38"/>
  <c r="H105" i="38"/>
  <c r="E101" i="38"/>
  <c r="E89" i="38"/>
  <c r="E96" i="38"/>
  <c r="E95" i="38"/>
  <c r="H90" i="38"/>
  <c r="E99" i="38"/>
  <c r="D32" i="32"/>
  <c r="M38" i="34" s="1" a="1"/>
  <c r="D33" i="32"/>
  <c r="C63" i="34" s="1" a="1"/>
  <c r="D34" i="32"/>
  <c r="M63" i="34" s="1" a="1"/>
  <c r="D36" i="32"/>
  <c r="C88" i="34" s="1" a="1"/>
  <c r="D37" i="32"/>
  <c r="M88" i="34" s="1" a="1"/>
  <c r="D39" i="32"/>
  <c r="C113" i="34" s="1" a="1"/>
  <c r="D40" i="32"/>
  <c r="M113" i="34" s="1" a="1"/>
  <c r="D42" i="32"/>
  <c r="C138" i="34" s="1" a="1"/>
  <c r="D31" i="32"/>
  <c r="C38" i="34" s="1" a="1"/>
  <c r="T297" i="43"/>
  <c r="S297" i="43"/>
  <c r="H35" i="44" s="1"/>
  <c r="I1917" i="43"/>
  <c r="E248" i="44" s="1"/>
  <c r="J1917" i="43"/>
  <c r="T1952" i="43"/>
  <c r="S1952" i="43"/>
  <c r="H258" i="44" s="1"/>
  <c r="T1922" i="43"/>
  <c r="S1922" i="43"/>
  <c r="F253" i="44" s="1"/>
  <c r="I693" i="38"/>
  <c r="E98" i="39" s="1"/>
  <c r="J693" i="38"/>
  <c r="V101" i="40"/>
  <c r="M282" i="45"/>
  <c r="M283" i="45" s="1"/>
  <c r="M280" i="45"/>
  <c r="G64" i="45"/>
  <c r="S717" i="43"/>
  <c r="H97" i="44" s="1"/>
  <c r="T717" i="43"/>
  <c r="I747" i="43"/>
  <c r="I102" i="44" s="1"/>
  <c r="J747" i="43"/>
  <c r="J778" i="43"/>
  <c r="I778" i="43"/>
  <c r="M83" i="44" s="1"/>
  <c r="I755" i="43"/>
  <c r="K85" i="44" s="1"/>
  <c r="J755" i="43"/>
  <c r="T163" i="45"/>
  <c r="T165" i="45"/>
  <c r="T166" i="45" s="1"/>
  <c r="T126" i="36"/>
  <c r="T128" i="36"/>
  <c r="T129" i="36" s="1"/>
  <c r="T1731" i="43"/>
  <c r="S1731" i="43"/>
  <c r="H216" i="44" s="1"/>
  <c r="T285" i="43"/>
  <c r="S285" i="43"/>
  <c r="F48" i="44" s="1"/>
  <c r="N95" i="45"/>
  <c r="N97" i="45"/>
  <c r="N98" i="45" s="1"/>
  <c r="P97" i="45"/>
  <c r="P98" i="45" s="1"/>
  <c r="P95" i="45"/>
  <c r="S1896" i="43"/>
  <c r="D252" i="44" s="1"/>
  <c r="T1896" i="43"/>
  <c r="I1918" i="43"/>
  <c r="E249" i="44" s="1"/>
  <c r="J1918" i="43"/>
  <c r="J1763" i="43"/>
  <c r="I1763" i="43"/>
  <c r="I223" i="44" s="1"/>
  <c r="I457" i="38"/>
  <c r="C66" i="39" s="1"/>
  <c r="J457" i="38"/>
  <c r="E20" i="45"/>
  <c r="E9" i="45"/>
  <c r="E14" i="45"/>
  <c r="S708" i="43"/>
  <c r="H88" i="44" s="1"/>
  <c r="T708" i="43"/>
  <c r="J741" i="43"/>
  <c r="I741" i="43"/>
  <c r="I96" i="44" s="1"/>
  <c r="C293" i="38"/>
  <c r="E305" i="38"/>
  <c r="E300" i="38"/>
  <c r="H307" i="38"/>
  <c r="E295" i="38"/>
  <c r="H298" i="38"/>
  <c r="E308" i="38"/>
  <c r="E303" i="38"/>
  <c r="E302" i="38"/>
  <c r="H302" i="38"/>
  <c r="H312" i="38"/>
  <c r="H305" i="38"/>
  <c r="H301" i="38"/>
  <c r="H303" i="38"/>
  <c r="H294" i="38"/>
  <c r="H310" i="38"/>
  <c r="E310" i="38"/>
  <c r="H308" i="38"/>
  <c r="H311" i="38"/>
  <c r="H306" i="38"/>
  <c r="H296" i="38"/>
  <c r="E296" i="38"/>
  <c r="E306" i="38"/>
  <c r="H300" i="38"/>
  <c r="H297" i="38"/>
  <c r="E297" i="38"/>
  <c r="E298" i="38"/>
  <c r="H295" i="38"/>
  <c r="H299" i="38"/>
  <c r="E301" i="38"/>
  <c r="H309" i="38"/>
  <c r="E307" i="38"/>
  <c r="E309" i="38"/>
  <c r="E304" i="38"/>
  <c r="E294" i="38"/>
  <c r="E312" i="38"/>
  <c r="E311" i="38"/>
  <c r="E299" i="38"/>
  <c r="H304" i="38"/>
  <c r="P208" i="45"/>
  <c r="P209" i="45" s="1"/>
  <c r="P206" i="45"/>
  <c r="N202" i="45"/>
  <c r="N203" i="45" s="1"/>
  <c r="N200" i="45"/>
  <c r="W31" i="16"/>
  <c r="W29" i="16"/>
  <c r="W24" i="16"/>
  <c r="W25" i="16"/>
  <c r="W34" i="16"/>
  <c r="W33" i="16"/>
  <c r="W26" i="16"/>
  <c r="S665" i="43"/>
  <c r="D95" i="44" s="1"/>
  <c r="T665" i="43"/>
  <c r="T687" i="43"/>
  <c r="S687" i="43"/>
  <c r="F92" i="44" s="1"/>
  <c r="M703" i="34"/>
  <c r="R720" i="34"/>
  <c r="R713" i="34"/>
  <c r="R714" i="34"/>
  <c r="R718" i="34"/>
  <c r="O710" i="34"/>
  <c r="R709" i="34"/>
  <c r="R719" i="34"/>
  <c r="O719" i="34"/>
  <c r="R706" i="34"/>
  <c r="O709" i="34"/>
  <c r="R715" i="34"/>
  <c r="O715" i="34"/>
  <c r="R716" i="34"/>
  <c r="O720" i="34"/>
  <c r="R711" i="34"/>
  <c r="O713" i="34"/>
  <c r="R704" i="34"/>
  <c r="O704" i="34"/>
  <c r="O714" i="34"/>
  <c r="R710" i="34"/>
  <c r="R722" i="34"/>
  <c r="O721" i="34"/>
  <c r="O712" i="34"/>
  <c r="O707" i="34"/>
  <c r="O716" i="34"/>
  <c r="O711" i="34"/>
  <c r="R712" i="34"/>
  <c r="R717" i="34"/>
  <c r="R707" i="34"/>
  <c r="R705" i="34"/>
  <c r="O706" i="34"/>
  <c r="O705" i="34"/>
  <c r="R721" i="34"/>
  <c r="O718" i="34"/>
  <c r="O708" i="34"/>
  <c r="R708" i="34"/>
  <c r="O722" i="34"/>
  <c r="O717" i="34"/>
  <c r="I717" i="38"/>
  <c r="G97" i="39" s="1"/>
  <c r="J717" i="38"/>
  <c r="S284" i="43"/>
  <c r="F47" i="44" s="1"/>
  <c r="T284" i="43"/>
  <c r="S1893" i="43"/>
  <c r="D249" i="44" s="1"/>
  <c r="T1893" i="43"/>
  <c r="I295" i="43"/>
  <c r="G33" i="44" s="1"/>
  <c r="J295" i="43"/>
  <c r="I304" i="43"/>
  <c r="G42" i="44" s="1"/>
  <c r="J304" i="43"/>
  <c r="I513" i="38"/>
  <c r="G72" i="39" s="1"/>
  <c r="J513" i="38"/>
  <c r="S705" i="38"/>
  <c r="H85" i="39" s="1"/>
  <c r="T705" i="38"/>
  <c r="I762" i="38"/>
  <c r="K92" i="39" s="1"/>
  <c r="J762" i="38"/>
  <c r="I1915" i="43"/>
  <c r="E246" i="44" s="1"/>
  <c r="J1915" i="43"/>
  <c r="J1936" i="43"/>
  <c r="I1936" i="43"/>
  <c r="G242" i="44" s="1"/>
  <c r="S1950" i="43"/>
  <c r="H256" i="44" s="1"/>
  <c r="T1950" i="43"/>
  <c r="M138" i="45"/>
  <c r="J349" i="43"/>
  <c r="I349" i="43"/>
  <c r="K37" i="44" s="1"/>
  <c r="J742" i="38"/>
  <c r="I742" i="38"/>
  <c r="I97" i="39" s="1"/>
  <c r="S1920" i="43"/>
  <c r="F251" i="44" s="1"/>
  <c r="T1920" i="43"/>
  <c r="J688" i="38"/>
  <c r="I688" i="38"/>
  <c r="E93" i="39" s="1"/>
  <c r="J1756" i="43"/>
  <c r="I1756" i="43"/>
  <c r="I216" i="44" s="1"/>
  <c r="J1969" i="43"/>
  <c r="I1969" i="43"/>
  <c r="I250" i="44" s="1"/>
  <c r="J454" i="38"/>
  <c r="I454" i="38"/>
  <c r="C63" i="39" s="1"/>
  <c r="R63" i="39" s="1"/>
  <c r="I1889" i="43"/>
  <c r="C245" i="44" s="1"/>
  <c r="J1889" i="43"/>
  <c r="U58" i="40"/>
  <c r="U60" i="40"/>
  <c r="U61" i="40" s="1"/>
  <c r="O54" i="40"/>
  <c r="O55" i="40" s="1"/>
  <c r="O52" i="40"/>
  <c r="N60" i="40"/>
  <c r="N61" i="40" s="1"/>
  <c r="N58" i="40"/>
  <c r="O101" i="40"/>
  <c r="J713" i="43"/>
  <c r="I713" i="43"/>
  <c r="G93" i="44" s="1"/>
  <c r="J64" i="45"/>
  <c r="X23" i="45"/>
  <c r="X24" i="45" s="1"/>
  <c r="X21" i="45"/>
  <c r="J1735" i="43"/>
  <c r="I1735" i="43"/>
  <c r="G220" i="44" s="1"/>
  <c r="J1732" i="43"/>
  <c r="I1732" i="43"/>
  <c r="G217" i="44" s="1"/>
  <c r="T706" i="43"/>
  <c r="S706" i="43"/>
  <c r="H86" i="44" s="1"/>
  <c r="I744" i="43"/>
  <c r="I99" i="44" s="1"/>
  <c r="J744" i="43"/>
  <c r="J688" i="43"/>
  <c r="I688" i="43"/>
  <c r="E93" i="44" s="1"/>
  <c r="I533" i="38"/>
  <c r="I67" i="39" s="1"/>
  <c r="J533" i="38"/>
  <c r="W200" i="45"/>
  <c r="W202" i="45"/>
  <c r="W203" i="45" s="1"/>
  <c r="T202" i="45"/>
  <c r="T203" i="45" s="1"/>
  <c r="T212" i="45" s="1"/>
  <c r="T200" i="45"/>
  <c r="U208" i="45"/>
  <c r="U209" i="45" s="1"/>
  <c r="U206" i="45"/>
  <c r="I664" i="43"/>
  <c r="C94" i="44" s="1"/>
  <c r="J664" i="43"/>
  <c r="M1063" i="43"/>
  <c r="O1063" i="43" s="1"/>
  <c r="R1063" i="43" s="1"/>
  <c r="O1071" i="43"/>
  <c r="R1071" i="43" s="1"/>
  <c r="O1067" i="43"/>
  <c r="R1067" i="43" s="1"/>
  <c r="O1081" i="43"/>
  <c r="R1081" i="43" s="1"/>
  <c r="O1073" i="43"/>
  <c r="R1073" i="43" s="1"/>
  <c r="O1065" i="43"/>
  <c r="R1065" i="43" s="1"/>
  <c r="O1069" i="43"/>
  <c r="R1069" i="43" s="1"/>
  <c r="O1079" i="43"/>
  <c r="R1079" i="43" s="1"/>
  <c r="O1075" i="43"/>
  <c r="R1075" i="43" s="1"/>
  <c r="O1077" i="43"/>
  <c r="R1077" i="43" s="1"/>
  <c r="O1078" i="43"/>
  <c r="R1078" i="43" s="1"/>
  <c r="O1080" i="43"/>
  <c r="R1080" i="43" s="1"/>
  <c r="O1082" i="43"/>
  <c r="R1082" i="43" s="1"/>
  <c r="O1064" i="43"/>
  <c r="R1064" i="43" s="1"/>
  <c r="O1066" i="43"/>
  <c r="R1066" i="43" s="1"/>
  <c r="O1068" i="43"/>
  <c r="R1068" i="43" s="1"/>
  <c r="O1070" i="43"/>
  <c r="R1070" i="43" s="1"/>
  <c r="O1072" i="43"/>
  <c r="R1072" i="43" s="1"/>
  <c r="O1076" i="43"/>
  <c r="R1076" i="43" s="1"/>
  <c r="O1074" i="43"/>
  <c r="R1074" i="43" s="1"/>
  <c r="J785" i="43"/>
  <c r="I785" i="43"/>
  <c r="M90" i="44" s="1"/>
  <c r="E25" i="16"/>
  <c r="E26" i="16"/>
  <c r="E29" i="16"/>
  <c r="E31" i="16"/>
  <c r="E33" i="16"/>
  <c r="E34" i="16"/>
  <c r="E24" i="16"/>
  <c r="J328" i="43"/>
  <c r="I328" i="43"/>
  <c r="I41" i="44" s="1"/>
  <c r="T667" i="43"/>
  <c r="S667" i="43"/>
  <c r="D97" i="44" s="1"/>
  <c r="S252" i="43"/>
  <c r="D40" i="44" s="1"/>
  <c r="T252" i="43"/>
  <c r="C1368" i="43"/>
  <c r="E1380" i="43"/>
  <c r="H1381" i="43"/>
  <c r="E1373" i="43"/>
  <c r="E1387" i="43"/>
  <c r="H1376" i="43"/>
  <c r="H1372" i="43"/>
  <c r="H1377" i="43"/>
  <c r="E1383" i="43"/>
  <c r="E1370" i="43"/>
  <c r="H1383" i="43"/>
  <c r="E1381" i="43"/>
  <c r="H1387" i="43"/>
  <c r="H1386" i="43"/>
  <c r="E1382" i="43"/>
  <c r="E1386" i="43"/>
  <c r="H1373" i="43"/>
  <c r="E1372" i="43"/>
  <c r="E1377" i="43"/>
  <c r="E1376" i="43"/>
  <c r="H1371" i="43"/>
  <c r="E1375" i="43"/>
  <c r="H1378" i="43"/>
  <c r="E1379" i="43"/>
  <c r="E1371" i="43"/>
  <c r="E1378" i="43"/>
  <c r="H1382" i="43"/>
  <c r="H1375" i="43"/>
  <c r="H1384" i="43"/>
  <c r="E1369" i="43"/>
  <c r="E1385" i="43"/>
  <c r="H1369" i="43"/>
  <c r="H1380" i="43"/>
  <c r="H1370" i="43"/>
  <c r="E1384" i="43"/>
  <c r="H1385" i="43"/>
  <c r="H1374" i="43"/>
  <c r="E1374" i="43"/>
  <c r="H1379" i="43"/>
  <c r="T680" i="43"/>
  <c r="S680" i="43"/>
  <c r="F85" i="44" s="1"/>
  <c r="K101" i="40"/>
  <c r="S736" i="38"/>
  <c r="J91" i="39" s="1"/>
  <c r="T736" i="38"/>
  <c r="J260" i="43"/>
  <c r="I260" i="43"/>
  <c r="C48" i="44" s="1"/>
  <c r="V23" i="40"/>
  <c r="V24" i="40" s="1"/>
  <c r="V21" i="40"/>
  <c r="L23" i="40"/>
  <c r="L24" i="40" s="1"/>
  <c r="L21" i="40"/>
  <c r="W23" i="40"/>
  <c r="W24" i="40" s="1"/>
  <c r="W21" i="40"/>
  <c r="J672" i="38"/>
  <c r="I672" i="38"/>
  <c r="C102" i="39" s="1"/>
  <c r="J282" i="43"/>
  <c r="I282" i="43"/>
  <c r="E45" i="44" s="1"/>
  <c r="J1796" i="43"/>
  <c r="I1796" i="43"/>
  <c r="K231" i="44" s="1"/>
  <c r="I561" i="38"/>
  <c r="K70" i="39" s="1"/>
  <c r="J561" i="38"/>
  <c r="J1999" i="43"/>
  <c r="I1999" i="43"/>
  <c r="K255" i="44" s="1"/>
  <c r="J2011" i="43"/>
  <c r="I2011" i="43"/>
  <c r="M242" i="44" s="1"/>
  <c r="J760" i="43"/>
  <c r="I760" i="43"/>
  <c r="K90" i="44" s="1"/>
  <c r="G165" i="45"/>
  <c r="G166" i="45" s="1"/>
  <c r="G163" i="45"/>
  <c r="K171" i="45"/>
  <c r="K172" i="45" s="1"/>
  <c r="K175" i="45" s="1"/>
  <c r="K169" i="45"/>
  <c r="J387" i="43"/>
  <c r="I387" i="43"/>
  <c r="M50" i="44" s="1"/>
  <c r="C448" i="43"/>
  <c r="E448" i="43" s="1"/>
  <c r="H448" i="43" s="1"/>
  <c r="E460" i="43"/>
  <c r="H460" i="43" s="1"/>
  <c r="E450" i="43"/>
  <c r="H450" i="43" s="1"/>
  <c r="E457" i="43"/>
  <c r="H457" i="43" s="1"/>
  <c r="E452" i="43"/>
  <c r="H452" i="43" s="1"/>
  <c r="E464" i="43"/>
  <c r="H464" i="43" s="1"/>
  <c r="E467" i="43"/>
  <c r="H467" i="43" s="1"/>
  <c r="E449" i="43"/>
  <c r="H449" i="43" s="1"/>
  <c r="E459" i="43"/>
  <c r="H459" i="43" s="1"/>
  <c r="E461" i="43"/>
  <c r="H461" i="43" s="1"/>
  <c r="E451" i="43"/>
  <c r="H451" i="43" s="1"/>
  <c r="E463" i="43"/>
  <c r="H463" i="43" s="1"/>
  <c r="E465" i="43"/>
  <c r="H465" i="43" s="1"/>
  <c r="E454" i="43"/>
  <c r="H454" i="43" s="1"/>
  <c r="E455" i="43"/>
  <c r="H455" i="43" s="1"/>
  <c r="E466" i="43"/>
  <c r="H466" i="43" s="1"/>
  <c r="E453" i="43"/>
  <c r="H453" i="43" s="1"/>
  <c r="E458" i="43"/>
  <c r="H458" i="43" s="1"/>
  <c r="E456" i="43"/>
  <c r="H456" i="43" s="1"/>
  <c r="E462" i="43"/>
  <c r="H462" i="43" s="1"/>
  <c r="T664" i="38"/>
  <c r="S664" i="38"/>
  <c r="D94" i="39" s="1"/>
  <c r="M1268" i="43"/>
  <c r="O1268" i="43" s="1"/>
  <c r="R1268" i="43" s="1"/>
  <c r="O1287" i="43"/>
  <c r="R1287" i="43" s="1"/>
  <c r="O1281" i="43"/>
  <c r="R1281" i="43" s="1"/>
  <c r="O1278" i="43"/>
  <c r="R1278" i="43" s="1"/>
  <c r="O1272" i="43"/>
  <c r="R1272" i="43" s="1"/>
  <c r="O1284" i="43"/>
  <c r="R1284" i="43" s="1"/>
  <c r="O1269" i="43"/>
  <c r="R1269" i="43" s="1"/>
  <c r="O1273" i="43"/>
  <c r="R1273" i="43" s="1"/>
  <c r="O1276" i="43"/>
  <c r="R1276" i="43" s="1"/>
  <c r="O1280" i="43"/>
  <c r="R1280" i="43" s="1"/>
  <c r="O1285" i="43"/>
  <c r="R1285" i="43" s="1"/>
  <c r="O1282" i="43"/>
  <c r="R1282" i="43" s="1"/>
  <c r="O1274" i="43"/>
  <c r="R1274" i="43" s="1"/>
  <c r="O1275" i="43"/>
  <c r="R1275" i="43" s="1"/>
  <c r="O1271" i="43"/>
  <c r="R1271" i="43" s="1"/>
  <c r="O1279" i="43"/>
  <c r="R1279" i="43" s="1"/>
  <c r="O1286" i="43"/>
  <c r="R1286" i="43" s="1"/>
  <c r="O1277" i="43"/>
  <c r="R1277" i="43" s="1"/>
  <c r="O1283" i="43"/>
  <c r="R1283" i="43" s="1"/>
  <c r="O1270" i="43"/>
  <c r="R1270" i="43" s="1"/>
  <c r="I239" i="45"/>
  <c r="I240" i="45" s="1"/>
  <c r="I237" i="45"/>
  <c r="K239" i="45"/>
  <c r="K240" i="45" s="1"/>
  <c r="K237" i="45"/>
  <c r="W132" i="36"/>
  <c r="W134" i="36"/>
  <c r="W135" i="36" s="1"/>
  <c r="Q128" i="36"/>
  <c r="Q129" i="36" s="1"/>
  <c r="Q126" i="36"/>
  <c r="F134" i="36"/>
  <c r="F135" i="36" s="1"/>
  <c r="F132" i="36"/>
  <c r="S1738" i="43"/>
  <c r="H223" i="44" s="1"/>
  <c r="T1738" i="43"/>
  <c r="M908" i="43"/>
  <c r="O912" i="43"/>
  <c r="R911" i="43"/>
  <c r="O914" i="43"/>
  <c r="O920" i="43"/>
  <c r="R909" i="43"/>
  <c r="R910" i="43"/>
  <c r="O921" i="43"/>
  <c r="R925" i="43"/>
  <c r="O911" i="43"/>
  <c r="O924" i="43"/>
  <c r="R919" i="43"/>
  <c r="O917" i="43"/>
  <c r="R916" i="43"/>
  <c r="O919" i="43"/>
  <c r="R915" i="43"/>
  <c r="O915" i="43"/>
  <c r="O910" i="43"/>
  <c r="R923" i="43"/>
  <c r="O926" i="43"/>
  <c r="O923" i="43"/>
  <c r="R920" i="43"/>
  <c r="R913" i="43"/>
  <c r="R924" i="43"/>
  <c r="O925" i="43"/>
  <c r="R917" i="43"/>
  <c r="O916" i="43"/>
  <c r="R912" i="43"/>
  <c r="R914" i="43"/>
  <c r="O927" i="43"/>
  <c r="R921" i="43"/>
  <c r="O909" i="43"/>
  <c r="R926" i="43"/>
  <c r="R918" i="43"/>
  <c r="O913" i="43"/>
  <c r="O922" i="43"/>
  <c r="R922" i="43"/>
  <c r="O918" i="43"/>
  <c r="R927" i="43"/>
  <c r="T275" i="43"/>
  <c r="S275" i="43"/>
  <c r="F38" i="44" s="1"/>
  <c r="M95" i="45"/>
  <c r="M97" i="45"/>
  <c r="M98" i="45" s="1"/>
  <c r="H97" i="45"/>
  <c r="H98" i="45" s="1"/>
  <c r="H95" i="45"/>
  <c r="T91" i="45"/>
  <c r="T92" i="45" s="1"/>
  <c r="T89" i="45"/>
  <c r="T1901" i="43"/>
  <c r="S1901" i="43"/>
  <c r="D257" i="44" s="1"/>
  <c r="S1689" i="43"/>
  <c r="D224" i="44" s="1"/>
  <c r="T1689" i="43"/>
  <c r="J507" i="38"/>
  <c r="I507" i="38"/>
  <c r="G66" i="39" s="1"/>
  <c r="S704" i="38"/>
  <c r="H84" i="39" s="1"/>
  <c r="T704" i="38"/>
  <c r="S303" i="43"/>
  <c r="H41" i="44" s="1"/>
  <c r="T303" i="43"/>
  <c r="I761" i="38"/>
  <c r="K91" i="39" s="1"/>
  <c r="J761" i="38"/>
  <c r="I1921" i="43"/>
  <c r="E252" i="44" s="1"/>
  <c r="J1921" i="43"/>
  <c r="J1935" i="43"/>
  <c r="I1935" i="43"/>
  <c r="G241" i="44" s="1"/>
  <c r="S513" i="38"/>
  <c r="H72" i="39" s="1"/>
  <c r="T513" i="38"/>
  <c r="S1942" i="43"/>
  <c r="H248" i="44" s="1"/>
  <c r="T1942" i="43"/>
  <c r="J352" i="43"/>
  <c r="I352" i="43"/>
  <c r="K40" i="44" s="1"/>
  <c r="J736" i="38"/>
  <c r="I736" i="38"/>
  <c r="I91" i="39" s="1"/>
  <c r="S1912" i="43"/>
  <c r="F243" i="44" s="1"/>
  <c r="T1912" i="43"/>
  <c r="E155" i="36"/>
  <c r="X162" i="36"/>
  <c r="O162" i="36"/>
  <c r="G157" i="36"/>
  <c r="O157" i="36"/>
  <c r="O168" i="36"/>
  <c r="M168" i="36"/>
  <c r="J162" i="36"/>
  <c r="W168" i="36"/>
  <c r="U162" i="36"/>
  <c r="Q168" i="36"/>
  <c r="H157" i="36"/>
  <c r="J168" i="36"/>
  <c r="V168" i="36"/>
  <c r="S168" i="36"/>
  <c r="K168" i="36"/>
  <c r="V157" i="36"/>
  <c r="X157" i="36"/>
  <c r="I168" i="36"/>
  <c r="W157" i="36"/>
  <c r="H168" i="36"/>
  <c r="T162" i="36"/>
  <c r="G168" i="36"/>
  <c r="M162" i="36"/>
  <c r="S157" i="36"/>
  <c r="K162" i="36"/>
  <c r="P157" i="36"/>
  <c r="M157" i="36"/>
  <c r="N168" i="36"/>
  <c r="L157" i="36"/>
  <c r="R168" i="36"/>
  <c r="T168" i="36"/>
  <c r="N157" i="36"/>
  <c r="L168" i="36"/>
  <c r="I162" i="36"/>
  <c r="P168" i="36"/>
  <c r="V162" i="36"/>
  <c r="J157" i="36"/>
  <c r="F168" i="36"/>
  <c r="R157" i="36"/>
  <c r="Q162" i="36"/>
  <c r="S162" i="36"/>
  <c r="P162" i="36"/>
  <c r="K157" i="36"/>
  <c r="T157" i="36"/>
  <c r="X168" i="36"/>
  <c r="Q157" i="36"/>
  <c r="W162" i="36"/>
  <c r="F157" i="36"/>
  <c r="R162" i="36"/>
  <c r="L162" i="36"/>
  <c r="N162" i="36"/>
  <c r="H162" i="36"/>
  <c r="G162" i="36"/>
  <c r="I157" i="36"/>
  <c r="F162" i="36"/>
  <c r="U157" i="36"/>
  <c r="U168" i="36"/>
  <c r="J696" i="38"/>
  <c r="I696" i="38"/>
  <c r="E101" i="39" s="1"/>
  <c r="I1757" i="43"/>
  <c r="I217" i="44" s="1"/>
  <c r="J1757" i="43"/>
  <c r="J1974" i="43"/>
  <c r="I1974" i="43"/>
  <c r="I255" i="44" s="1"/>
  <c r="J465" i="38"/>
  <c r="I465" i="38"/>
  <c r="C74" i="39" s="1"/>
  <c r="I1893" i="43"/>
  <c r="C249" i="44" s="1"/>
  <c r="J1893" i="43"/>
  <c r="F60" i="40"/>
  <c r="F61" i="40" s="1"/>
  <c r="F64" i="40" s="1"/>
  <c r="F58" i="40"/>
  <c r="X282" i="45"/>
  <c r="X283" i="45" s="1"/>
  <c r="X280" i="45"/>
  <c r="R282" i="45"/>
  <c r="R283" i="45" s="1"/>
  <c r="R280" i="45"/>
  <c r="J716" i="43"/>
  <c r="I716" i="43"/>
  <c r="G96" i="44" s="1"/>
  <c r="W17" i="45"/>
  <c r="W18" i="45" s="1"/>
  <c r="W27" i="45" s="1"/>
  <c r="W15" i="45"/>
  <c r="U15" i="45"/>
  <c r="U17" i="45"/>
  <c r="U18" i="45" s="1"/>
  <c r="E348" i="45"/>
  <c r="E350" i="45"/>
  <c r="E351" i="45" s="1"/>
  <c r="J745" i="43"/>
  <c r="I745" i="43"/>
  <c r="I100" i="44" s="1"/>
  <c r="J693" i="43"/>
  <c r="I693" i="43"/>
  <c r="E98" i="44" s="1"/>
  <c r="J524" i="38"/>
  <c r="I524" i="38"/>
  <c r="I58" i="39" s="1"/>
  <c r="S206" i="45"/>
  <c r="S208" i="45"/>
  <c r="S209" i="45" s="1"/>
  <c r="U202" i="45"/>
  <c r="U203" i="45" s="1"/>
  <c r="U200" i="45"/>
  <c r="I202" i="45"/>
  <c r="I203" i="45" s="1"/>
  <c r="I200" i="45"/>
  <c r="J671" i="43"/>
  <c r="I671" i="43"/>
  <c r="C101" i="44" s="1"/>
  <c r="M1113" i="43"/>
  <c r="R1116" i="43"/>
  <c r="O1114" i="43"/>
  <c r="R1115" i="43"/>
  <c r="R1131" i="43"/>
  <c r="R1121" i="43"/>
  <c r="O1132" i="43"/>
  <c r="O1130" i="43"/>
  <c r="O1126" i="43"/>
  <c r="O1121" i="43"/>
  <c r="O1119" i="43"/>
  <c r="O1116" i="43"/>
  <c r="R1124" i="43"/>
  <c r="R1128" i="43"/>
  <c r="O1129" i="43"/>
  <c r="O1127" i="43"/>
  <c r="R1114" i="43"/>
  <c r="O1131" i="43"/>
  <c r="R1129" i="43"/>
  <c r="O1124" i="43"/>
  <c r="O1118" i="43"/>
  <c r="O1128" i="43"/>
  <c r="R1118" i="43"/>
  <c r="O1120" i="43"/>
  <c r="O1122" i="43"/>
  <c r="O1117" i="43"/>
  <c r="O1123" i="43"/>
  <c r="R1119" i="43"/>
  <c r="R1126" i="43"/>
  <c r="O1125" i="43"/>
  <c r="O1115" i="43"/>
  <c r="R1130" i="43"/>
  <c r="R1120" i="43"/>
  <c r="R1123" i="43"/>
  <c r="R1125" i="43"/>
  <c r="R1127" i="43"/>
  <c r="R1117" i="43"/>
  <c r="R1132" i="43"/>
  <c r="R1122" i="43"/>
  <c r="I779" i="43"/>
  <c r="M84" i="44" s="1"/>
  <c r="J779" i="43"/>
  <c r="I661" i="38"/>
  <c r="C91" i="39" s="1"/>
  <c r="J661" i="38"/>
  <c r="I274" i="43"/>
  <c r="E37" i="44" s="1"/>
  <c r="J274" i="43"/>
  <c r="J1782" i="43"/>
  <c r="I1782" i="43"/>
  <c r="K217" i="44" s="1"/>
  <c r="I1995" i="43"/>
  <c r="K251" i="44" s="1"/>
  <c r="J1995" i="43"/>
  <c r="J735" i="38"/>
  <c r="I735" i="38"/>
  <c r="I90" i="39" s="1"/>
  <c r="J1755" i="43"/>
  <c r="I1755" i="43"/>
  <c r="I215" i="44" s="1"/>
  <c r="I282" i="45"/>
  <c r="I283" i="45" s="1"/>
  <c r="I280" i="45"/>
  <c r="I1730" i="43"/>
  <c r="G215" i="44" s="1"/>
  <c r="J1730" i="43"/>
  <c r="T720" i="43"/>
  <c r="S720" i="43"/>
  <c r="H100" i="44" s="1"/>
  <c r="J728" i="43"/>
  <c r="I728" i="43"/>
  <c r="I83" i="44" s="1"/>
  <c r="I692" i="43"/>
  <c r="E97" i="44" s="1"/>
  <c r="J692" i="43"/>
  <c r="J535" i="38"/>
  <c r="I535" i="38"/>
  <c r="I69" i="39" s="1"/>
  <c r="M208" i="45"/>
  <c r="M209" i="45" s="1"/>
  <c r="M206" i="45"/>
  <c r="J257" i="43"/>
  <c r="I257" i="43"/>
  <c r="C45" i="44" s="1"/>
  <c r="J2022" i="43"/>
  <c r="I2022" i="43"/>
  <c r="M253" i="44" s="1"/>
  <c r="J300" i="43"/>
  <c r="I300" i="43"/>
  <c r="G38" i="44" s="1"/>
  <c r="I516" i="38"/>
  <c r="G75" i="39" s="1"/>
  <c r="J516" i="38"/>
  <c r="T709" i="38"/>
  <c r="S709" i="38"/>
  <c r="H89" i="39" s="1"/>
  <c r="I1916" i="43"/>
  <c r="E247" i="44" s="1"/>
  <c r="J1916" i="43"/>
  <c r="S1934" i="43"/>
  <c r="H240" i="44" s="1"/>
  <c r="T1934" i="43"/>
  <c r="J738" i="38"/>
  <c r="I738" i="38"/>
  <c r="I93" i="39" s="1"/>
  <c r="P138" i="40"/>
  <c r="S17" i="45"/>
  <c r="S18" i="45" s="1"/>
  <c r="S27" i="45" s="1"/>
  <c r="S15" i="45"/>
  <c r="I1740" i="43"/>
  <c r="G225" i="44" s="1"/>
  <c r="J1740" i="43"/>
  <c r="J1959" i="43"/>
  <c r="I1959" i="43"/>
  <c r="I240" i="44" s="1"/>
  <c r="W52" i="40"/>
  <c r="W54" i="40"/>
  <c r="W55" i="40" s="1"/>
  <c r="W64" i="40" s="1"/>
  <c r="U276" i="45"/>
  <c r="U277" i="45" s="1"/>
  <c r="U274" i="45"/>
  <c r="J715" i="43"/>
  <c r="I715" i="43"/>
  <c r="G95" i="44" s="1"/>
  <c r="C318" i="38"/>
  <c r="E318" i="38" s="1"/>
  <c r="H318" i="38" s="1"/>
  <c r="E325" i="38"/>
  <c r="H325" i="38" s="1"/>
  <c r="E324" i="38"/>
  <c r="H324" i="38" s="1"/>
  <c r="E335" i="38"/>
  <c r="H335" i="38" s="1"/>
  <c r="E322" i="38"/>
  <c r="H322" i="38" s="1"/>
  <c r="E330" i="38"/>
  <c r="H330" i="38" s="1"/>
  <c r="E334" i="38"/>
  <c r="H334" i="38" s="1"/>
  <c r="E333" i="38"/>
  <c r="H333" i="38" s="1"/>
  <c r="E332" i="38"/>
  <c r="H332" i="38" s="1"/>
  <c r="E323" i="38"/>
  <c r="H323" i="38" s="1"/>
  <c r="E329" i="38"/>
  <c r="H329" i="38" s="1"/>
  <c r="E327" i="38"/>
  <c r="H327" i="38" s="1"/>
  <c r="E331" i="38"/>
  <c r="H331" i="38" s="1"/>
  <c r="E326" i="38"/>
  <c r="H326" i="38" s="1"/>
  <c r="E321" i="38"/>
  <c r="H321" i="38" s="1"/>
  <c r="E320" i="38"/>
  <c r="H320" i="38" s="1"/>
  <c r="E319" i="38"/>
  <c r="H319" i="38" s="1"/>
  <c r="E337" i="38"/>
  <c r="H337" i="38" s="1"/>
  <c r="E328" i="38"/>
  <c r="H328" i="38" s="1"/>
  <c r="E336" i="38"/>
  <c r="H336" i="38" s="1"/>
  <c r="V202" i="45"/>
  <c r="V203" i="45" s="1"/>
  <c r="V200" i="45"/>
  <c r="I669" i="43"/>
  <c r="C99" i="44" s="1"/>
  <c r="J669" i="43"/>
  <c r="X138" i="45"/>
  <c r="I245" i="43"/>
  <c r="C33" i="44" s="1"/>
  <c r="J245" i="43"/>
  <c r="I669" i="38"/>
  <c r="C99" i="39" s="1"/>
  <c r="J669" i="38"/>
  <c r="I1797" i="43"/>
  <c r="K232" i="44" s="1"/>
  <c r="J1797" i="43"/>
  <c r="C113" i="38"/>
  <c r="E113" i="38" s="1"/>
  <c r="H113" i="38" s="1"/>
  <c r="E131" i="38"/>
  <c r="H131" i="38" s="1"/>
  <c r="E116" i="38"/>
  <c r="H116" i="38" s="1"/>
  <c r="E115" i="38"/>
  <c r="H115" i="38" s="1"/>
  <c r="E122" i="38"/>
  <c r="H122" i="38" s="1"/>
  <c r="E120" i="38"/>
  <c r="H120" i="38" s="1"/>
  <c r="E132" i="38"/>
  <c r="H132" i="38" s="1"/>
  <c r="E118" i="38"/>
  <c r="H118" i="38" s="1"/>
  <c r="E114" i="38"/>
  <c r="H114" i="38" s="1"/>
  <c r="E121" i="38"/>
  <c r="H121" i="38" s="1"/>
  <c r="E125" i="38"/>
  <c r="H125" i="38" s="1"/>
  <c r="E128" i="38"/>
  <c r="H128" i="38" s="1"/>
  <c r="E126" i="38"/>
  <c r="H126" i="38" s="1"/>
  <c r="E119" i="38"/>
  <c r="H119" i="38" s="1"/>
  <c r="E130" i="38"/>
  <c r="H130" i="38" s="1"/>
  <c r="E124" i="38"/>
  <c r="H124" i="38" s="1"/>
  <c r="E123" i="38"/>
  <c r="H123" i="38" s="1"/>
  <c r="E127" i="38"/>
  <c r="H127" i="38" s="1"/>
  <c r="E117" i="38"/>
  <c r="H117" i="38" s="1"/>
  <c r="E129" i="38"/>
  <c r="H129" i="38" s="1"/>
  <c r="T656" i="38"/>
  <c r="S656" i="38"/>
  <c r="D86" i="39" s="1"/>
  <c r="R239" i="45"/>
  <c r="R240" i="45" s="1"/>
  <c r="R249" i="45" s="1"/>
  <c r="R237" i="45"/>
  <c r="J239" i="45"/>
  <c r="J240" i="45" s="1"/>
  <c r="J237" i="45"/>
  <c r="S1741" i="43"/>
  <c r="H226" i="44" s="1"/>
  <c r="T1741" i="43"/>
  <c r="E7" i="36"/>
  <c r="W9" i="36"/>
  <c r="K14" i="36"/>
  <c r="I14" i="36"/>
  <c r="H14" i="36"/>
  <c r="O14" i="36"/>
  <c r="V9" i="36"/>
  <c r="U9" i="36"/>
  <c r="R9" i="36"/>
  <c r="Q9" i="36"/>
  <c r="K20" i="36"/>
  <c r="X20" i="36"/>
  <c r="L20" i="36"/>
  <c r="W20" i="36"/>
  <c r="X9" i="36"/>
  <c r="O9" i="36"/>
  <c r="J20" i="36"/>
  <c r="F20" i="36"/>
  <c r="M14" i="36"/>
  <c r="L14" i="36"/>
  <c r="W14" i="36"/>
  <c r="O20" i="36"/>
  <c r="N20" i="36"/>
  <c r="Q14" i="36"/>
  <c r="P20" i="36"/>
  <c r="K9" i="36"/>
  <c r="H9" i="36"/>
  <c r="N14" i="36"/>
  <c r="T14" i="36"/>
  <c r="I9" i="36"/>
  <c r="M20" i="36"/>
  <c r="T20" i="36"/>
  <c r="P14" i="36"/>
  <c r="Q20" i="36"/>
  <c r="S20" i="36"/>
  <c r="H20" i="36"/>
  <c r="S14" i="36"/>
  <c r="P9" i="36"/>
  <c r="G20" i="36"/>
  <c r="U14" i="36"/>
  <c r="V20" i="36"/>
  <c r="F14" i="36"/>
  <c r="N9" i="36"/>
  <c r="S9" i="36"/>
  <c r="M9" i="36"/>
  <c r="R14" i="36"/>
  <c r="L9" i="36"/>
  <c r="U20" i="36"/>
  <c r="G14" i="36"/>
  <c r="I20" i="36"/>
  <c r="J9" i="36"/>
  <c r="G9" i="36"/>
  <c r="V14" i="36"/>
  <c r="T9" i="36"/>
  <c r="X14" i="36"/>
  <c r="R20" i="36"/>
  <c r="J14" i="36"/>
  <c r="F9" i="36"/>
  <c r="S1678" i="43"/>
  <c r="D213" i="44" s="1"/>
  <c r="T1678" i="43"/>
  <c r="J310" i="43"/>
  <c r="I310" i="43"/>
  <c r="G48" i="44" s="1"/>
  <c r="T719" i="38"/>
  <c r="S719" i="38"/>
  <c r="H99" i="39" s="1"/>
  <c r="S718" i="38"/>
  <c r="H98" i="39" s="1"/>
  <c r="T718" i="38"/>
  <c r="T302" i="43"/>
  <c r="S302" i="43"/>
  <c r="H40" i="44" s="1"/>
  <c r="J760" i="38"/>
  <c r="I760" i="38"/>
  <c r="K90" i="39" s="1"/>
  <c r="I1934" i="43"/>
  <c r="G240" i="44" s="1"/>
  <c r="J1934" i="43"/>
  <c r="I1951" i="43"/>
  <c r="G257" i="44" s="1"/>
  <c r="J1951" i="43"/>
  <c r="S1937" i="43"/>
  <c r="H243" i="44" s="1"/>
  <c r="T1937" i="43"/>
  <c r="I737" i="38"/>
  <c r="I92" i="39" s="1"/>
  <c r="J737" i="38"/>
  <c r="J692" i="38"/>
  <c r="I692" i="38"/>
  <c r="E97" i="39" s="1"/>
  <c r="I1960" i="43"/>
  <c r="I241" i="44" s="1"/>
  <c r="J1960" i="43"/>
  <c r="J1901" i="43"/>
  <c r="I1901" i="43"/>
  <c r="C257" i="44" s="1"/>
  <c r="G58" i="40"/>
  <c r="G60" i="40"/>
  <c r="G61" i="40" s="1"/>
  <c r="K282" i="45"/>
  <c r="K283" i="45" s="1"/>
  <c r="K280" i="45"/>
  <c r="E273" i="45"/>
  <c r="E279" i="45"/>
  <c r="E268" i="45"/>
  <c r="I717" i="43"/>
  <c r="G97" i="44" s="1"/>
  <c r="J717" i="43"/>
  <c r="T17" i="45"/>
  <c r="T18" i="45" s="1"/>
  <c r="T15" i="45"/>
  <c r="S716" i="43"/>
  <c r="H96" i="44" s="1"/>
  <c r="T716" i="43"/>
  <c r="I694" i="43"/>
  <c r="E99" i="44" s="1"/>
  <c r="J694" i="43"/>
  <c r="J527" i="38"/>
  <c r="I527" i="38"/>
  <c r="I61" i="39" s="1"/>
  <c r="J658" i="43"/>
  <c r="I658" i="43"/>
  <c r="C88" i="44" s="1"/>
  <c r="I319" i="43"/>
  <c r="I32" i="44" s="1"/>
  <c r="J319" i="43"/>
  <c r="T249" i="43"/>
  <c r="S249" i="43"/>
  <c r="D37" i="44" s="1"/>
  <c r="N138" i="45"/>
  <c r="T741" i="38"/>
  <c r="S741" i="38"/>
  <c r="J96" i="39" s="1"/>
  <c r="L64" i="45"/>
  <c r="J249" i="43"/>
  <c r="I249" i="43"/>
  <c r="C37" i="44" s="1"/>
  <c r="X23" i="40"/>
  <c r="X24" i="40" s="1"/>
  <c r="X21" i="40"/>
  <c r="O23" i="40"/>
  <c r="O24" i="40" s="1"/>
  <c r="O21" i="40"/>
  <c r="I660" i="38"/>
  <c r="C90" i="39" s="1"/>
  <c r="J660" i="38"/>
  <c r="J280" i="43"/>
  <c r="I280" i="43"/>
  <c r="E43" i="44" s="1"/>
  <c r="J555" i="38"/>
  <c r="I555" i="38"/>
  <c r="K64" i="39" s="1"/>
  <c r="I1997" i="43"/>
  <c r="K253" i="44" s="1"/>
  <c r="J1997" i="43"/>
  <c r="I2001" i="43"/>
  <c r="K257" i="44" s="1"/>
  <c r="J2001" i="43"/>
  <c r="I2023" i="43"/>
  <c r="M254" i="44" s="1"/>
  <c r="J2023" i="43"/>
  <c r="V360" i="45"/>
  <c r="J764" i="43"/>
  <c r="I764" i="43"/>
  <c r="K94" i="44" s="1"/>
  <c r="I371" i="43"/>
  <c r="M34" i="44" s="1"/>
  <c r="J371" i="43"/>
  <c r="E163" i="38"/>
  <c r="H163" i="38" s="1"/>
  <c r="E177" i="38"/>
  <c r="H177" i="38" s="1"/>
  <c r="E182" i="38"/>
  <c r="H182" i="38" s="1"/>
  <c r="E175" i="38"/>
  <c r="H175" i="38" s="1"/>
  <c r="E170" i="38"/>
  <c r="H170" i="38" s="1"/>
  <c r="E171" i="38"/>
  <c r="H171" i="38" s="1"/>
  <c r="E165" i="38"/>
  <c r="H165" i="38" s="1"/>
  <c r="E180" i="38"/>
  <c r="H180" i="38" s="1"/>
  <c r="E176" i="38"/>
  <c r="H176" i="38" s="1"/>
  <c r="E172" i="38"/>
  <c r="H172" i="38" s="1"/>
  <c r="E181" i="38"/>
  <c r="H181" i="38" s="1"/>
  <c r="E169" i="38"/>
  <c r="H169" i="38" s="1"/>
  <c r="E178" i="38"/>
  <c r="H178" i="38" s="1"/>
  <c r="E174" i="38"/>
  <c r="H174" i="38" s="1"/>
  <c r="E168" i="38"/>
  <c r="H168" i="38" s="1"/>
  <c r="E167" i="38"/>
  <c r="H167" i="38" s="1"/>
  <c r="E173" i="38"/>
  <c r="H173" i="38" s="1"/>
  <c r="E179" i="38"/>
  <c r="H179" i="38" s="1"/>
  <c r="E166" i="38"/>
  <c r="H166" i="38" s="1"/>
  <c r="E164" i="38"/>
  <c r="H164" i="38" s="1"/>
  <c r="S653" i="38"/>
  <c r="D83" i="39" s="1"/>
  <c r="T653" i="38"/>
  <c r="V245" i="45"/>
  <c r="V246" i="45" s="1"/>
  <c r="V243" i="45"/>
  <c r="I243" i="45"/>
  <c r="I245" i="45"/>
  <c r="I246" i="45" s="1"/>
  <c r="R128" i="36"/>
  <c r="R129" i="36" s="1"/>
  <c r="R126" i="36"/>
  <c r="C908" i="43"/>
  <c r="E925" i="43"/>
  <c r="H917" i="43"/>
  <c r="E909" i="43"/>
  <c r="H921" i="43"/>
  <c r="H922" i="43"/>
  <c r="H913" i="43"/>
  <c r="E927" i="43"/>
  <c r="E918" i="43"/>
  <c r="H924" i="43"/>
  <c r="E915" i="43"/>
  <c r="E924" i="43"/>
  <c r="E912" i="43"/>
  <c r="E923" i="43"/>
  <c r="E922" i="43"/>
  <c r="E910" i="43"/>
  <c r="E917" i="43"/>
  <c r="H923" i="43"/>
  <c r="E921" i="43"/>
  <c r="H916" i="43"/>
  <c r="H926" i="43"/>
  <c r="E926" i="43"/>
  <c r="H909" i="43"/>
  <c r="E913" i="43"/>
  <c r="H918" i="43"/>
  <c r="H912" i="43"/>
  <c r="H919" i="43"/>
  <c r="E914" i="43"/>
  <c r="H927" i="43"/>
  <c r="E919" i="43"/>
  <c r="E920" i="43"/>
  <c r="E911" i="43"/>
  <c r="E916" i="43"/>
  <c r="H914" i="43"/>
  <c r="H911" i="43"/>
  <c r="H925" i="43"/>
  <c r="H915" i="43"/>
  <c r="H910" i="43"/>
  <c r="H920" i="43"/>
  <c r="V95" i="45"/>
  <c r="V97" i="45"/>
  <c r="V98" i="45" s="1"/>
  <c r="T1681" i="43"/>
  <c r="S1681" i="43"/>
  <c r="D216" i="44" s="1"/>
  <c r="S504" i="38"/>
  <c r="H63" i="39" s="1"/>
  <c r="T504" i="38"/>
  <c r="H703" i="43"/>
  <c r="E703" i="43"/>
  <c r="D60" i="16"/>
  <c r="D67" i="16"/>
  <c r="M192" i="27" s="1" a="1"/>
  <c r="D61" i="16"/>
  <c r="D65" i="16"/>
  <c r="D63" i="16"/>
  <c r="D58" i="16"/>
  <c r="D59" i="16"/>
  <c r="I320" i="43"/>
  <c r="I33" i="44" s="1"/>
  <c r="J320" i="43"/>
  <c r="T672" i="43"/>
  <c r="S672" i="43"/>
  <c r="D102" i="44" s="1"/>
  <c r="S251" i="43"/>
  <c r="D39" i="44" s="1"/>
  <c r="T251" i="43"/>
  <c r="X138" i="40"/>
  <c r="T682" i="43"/>
  <c r="S682" i="43"/>
  <c r="F87" i="44" s="1"/>
  <c r="S728" i="38"/>
  <c r="J83" i="39" s="1"/>
  <c r="T728" i="38"/>
  <c r="J243" i="43"/>
  <c r="I243" i="43"/>
  <c r="C31" i="44" s="1"/>
  <c r="U15" i="40"/>
  <c r="U17" i="40"/>
  <c r="U18" i="40" s="1"/>
  <c r="U27" i="40" s="1"/>
  <c r="T15" i="40"/>
  <c r="T17" i="40"/>
  <c r="T18" i="40" s="1"/>
  <c r="T27" i="40" s="1"/>
  <c r="J656" i="38"/>
  <c r="I656" i="38"/>
  <c r="C86" i="39" s="1"/>
  <c r="I272" i="43"/>
  <c r="E35" i="44" s="1"/>
  <c r="J272" i="43"/>
  <c r="I1786" i="43"/>
  <c r="K221" i="44" s="1"/>
  <c r="J1786" i="43"/>
  <c r="J1793" i="43"/>
  <c r="I1793" i="43"/>
  <c r="K228" i="44" s="1"/>
  <c r="M360" i="45"/>
  <c r="J558" i="38"/>
  <c r="I558" i="38"/>
  <c r="K67" i="39" s="1"/>
  <c r="J556" i="38"/>
  <c r="I556" i="38"/>
  <c r="K65" i="39" s="1"/>
  <c r="J1990" i="43"/>
  <c r="I1990" i="43"/>
  <c r="K246" i="44" s="1"/>
  <c r="I2014" i="43"/>
  <c r="M245" i="44" s="1"/>
  <c r="J2014" i="43"/>
  <c r="J772" i="43"/>
  <c r="I772" i="43"/>
  <c r="K102" i="44" s="1"/>
  <c r="J763" i="43"/>
  <c r="I763" i="43"/>
  <c r="K93" i="44" s="1"/>
  <c r="F165" i="45"/>
  <c r="F166" i="45" s="1"/>
  <c r="F163" i="45"/>
  <c r="H163" i="45"/>
  <c r="H165" i="45"/>
  <c r="H166" i="45" s="1"/>
  <c r="J385" i="43"/>
  <c r="I385" i="43"/>
  <c r="M48" i="44" s="1"/>
  <c r="C548" i="43"/>
  <c r="E557" i="43"/>
  <c r="H552" i="43"/>
  <c r="E559" i="43"/>
  <c r="H562" i="43"/>
  <c r="H556" i="43"/>
  <c r="E551" i="43"/>
  <c r="E567" i="43"/>
  <c r="E549" i="43"/>
  <c r="E560" i="43"/>
  <c r="H554" i="43"/>
  <c r="E565" i="43"/>
  <c r="H566" i="43"/>
  <c r="H558" i="43"/>
  <c r="H559" i="43"/>
  <c r="E552" i="43"/>
  <c r="E564" i="43"/>
  <c r="H555" i="43"/>
  <c r="H564" i="43"/>
  <c r="E554" i="43"/>
  <c r="H563" i="43"/>
  <c r="E556" i="43"/>
  <c r="E562" i="43"/>
  <c r="E558" i="43"/>
  <c r="H553" i="43"/>
  <c r="E553" i="43"/>
  <c r="H551" i="43"/>
  <c r="H557" i="43"/>
  <c r="H565" i="43"/>
  <c r="H561" i="43"/>
  <c r="H549" i="43"/>
  <c r="H567" i="43"/>
  <c r="H550" i="43"/>
  <c r="E566" i="43"/>
  <c r="E561" i="43"/>
  <c r="E550" i="43"/>
  <c r="E555" i="43"/>
  <c r="E563" i="43"/>
  <c r="H560" i="43"/>
  <c r="S672" i="38"/>
  <c r="D102" i="39" s="1"/>
  <c r="T672" i="38"/>
  <c r="N138" i="40"/>
  <c r="S239" i="45"/>
  <c r="S240" i="45" s="1"/>
  <c r="S237" i="45"/>
  <c r="Q245" i="45"/>
  <c r="Q246" i="45" s="1"/>
  <c r="Q243" i="45"/>
  <c r="H245" i="45"/>
  <c r="H246" i="45" s="1"/>
  <c r="H243" i="45"/>
  <c r="W128" i="36"/>
  <c r="W129" i="36" s="1"/>
  <c r="W126" i="36"/>
  <c r="I718" i="38"/>
  <c r="G98" i="39" s="1"/>
  <c r="J718" i="38"/>
  <c r="I722" i="38"/>
  <c r="G102" i="39" s="1"/>
  <c r="J722" i="38"/>
  <c r="T1734" i="43"/>
  <c r="S1734" i="43"/>
  <c r="H219" i="44" s="1"/>
  <c r="C958" i="43"/>
  <c r="H977" i="43"/>
  <c r="E972" i="43"/>
  <c r="E961" i="43"/>
  <c r="E973" i="43"/>
  <c r="E962" i="43"/>
  <c r="E975" i="43"/>
  <c r="H973" i="43"/>
  <c r="H975" i="43"/>
  <c r="E963" i="43"/>
  <c r="H960" i="43"/>
  <c r="E977" i="43"/>
  <c r="H970" i="43"/>
  <c r="E970" i="43"/>
  <c r="E964" i="43"/>
  <c r="H961" i="43"/>
  <c r="E974" i="43"/>
  <c r="H967" i="43"/>
  <c r="E967" i="43"/>
  <c r="E959" i="43"/>
  <c r="H962" i="43"/>
  <c r="H976" i="43"/>
  <c r="E966" i="43"/>
  <c r="H971" i="43"/>
  <c r="H965" i="43"/>
  <c r="E965" i="43"/>
  <c r="H972" i="43"/>
  <c r="E968" i="43"/>
  <c r="E976" i="43"/>
  <c r="E971" i="43"/>
  <c r="H968" i="43"/>
  <c r="E960" i="43"/>
  <c r="E969" i="43"/>
  <c r="H974" i="43"/>
  <c r="H969" i="43"/>
  <c r="H964" i="43"/>
  <c r="H963" i="43"/>
  <c r="H959" i="43"/>
  <c r="H966" i="43"/>
  <c r="S269" i="43"/>
  <c r="F32" i="44" s="1"/>
  <c r="T269" i="43"/>
  <c r="K95" i="45"/>
  <c r="K97" i="45"/>
  <c r="K98" i="45" s="1"/>
  <c r="U91" i="45"/>
  <c r="U92" i="45" s="1"/>
  <c r="U89" i="45"/>
  <c r="T1889" i="43"/>
  <c r="S1889" i="43"/>
  <c r="D245" i="44" s="1"/>
  <c r="T1695" i="43"/>
  <c r="S1695" i="43"/>
  <c r="D230" i="44" s="1"/>
  <c r="L138" i="45"/>
  <c r="J512" i="38"/>
  <c r="I512" i="38"/>
  <c r="G71" i="39" s="1"/>
  <c r="I505" i="38"/>
  <c r="G64" i="39" s="1"/>
  <c r="J505" i="38"/>
  <c r="T722" i="38"/>
  <c r="S722" i="38"/>
  <c r="H102" i="39" s="1"/>
  <c r="S301" i="43"/>
  <c r="H39" i="44" s="1"/>
  <c r="T301" i="43"/>
  <c r="S294" i="43"/>
  <c r="H32" i="44" s="1"/>
  <c r="T294" i="43"/>
  <c r="J764" i="38"/>
  <c r="I764" i="38"/>
  <c r="K94" i="39" s="1"/>
  <c r="J1919" i="43"/>
  <c r="I1919" i="43"/>
  <c r="E250" i="44" s="1"/>
  <c r="T1946" i="43"/>
  <c r="S1946" i="43"/>
  <c r="H252" i="44" s="1"/>
  <c r="J361" i="43"/>
  <c r="I361" i="43"/>
  <c r="K49" i="44" s="1"/>
  <c r="I745" i="38"/>
  <c r="I100" i="39" s="1"/>
  <c r="J745" i="38"/>
  <c r="S1910" i="43"/>
  <c r="F241" i="44" s="1"/>
  <c r="T1910" i="43"/>
  <c r="D227" i="32"/>
  <c r="C858" i="34" s="1" a="1"/>
  <c r="D228" i="32"/>
  <c r="M858" i="34" s="1" a="1"/>
  <c r="D232" i="32"/>
  <c r="C908" i="34" s="1" a="1"/>
  <c r="D233" i="32"/>
  <c r="M908" i="34" s="1" a="1"/>
  <c r="D235" i="32"/>
  <c r="C933" i="34" s="1" a="1"/>
  <c r="D238" i="32"/>
  <c r="C958" i="34" s="1" a="1"/>
  <c r="D229" i="32"/>
  <c r="C883" i="34" s="1" a="1"/>
  <c r="J689" i="38"/>
  <c r="I689" i="38"/>
  <c r="E94" i="39" s="1"/>
  <c r="I1762" i="43"/>
  <c r="I222" i="44" s="1"/>
  <c r="J1762" i="43"/>
  <c r="I1968" i="43"/>
  <c r="I249" i="44" s="1"/>
  <c r="J1968" i="43"/>
  <c r="I448" i="38"/>
  <c r="C57" i="39" s="1"/>
  <c r="J448" i="38"/>
  <c r="I1902" i="43"/>
  <c r="C258" i="44" s="1"/>
  <c r="J1902" i="43"/>
  <c r="G52" i="40"/>
  <c r="G54" i="40"/>
  <c r="G55" i="40" s="1"/>
  <c r="H58" i="40"/>
  <c r="H60" i="40"/>
  <c r="H61" i="40" s="1"/>
  <c r="V58" i="40"/>
  <c r="V60" i="40"/>
  <c r="V61" i="40" s="1"/>
  <c r="W276" i="45"/>
  <c r="W277" i="45" s="1"/>
  <c r="W274" i="45"/>
  <c r="S282" i="45"/>
  <c r="S283" i="45" s="1"/>
  <c r="S280" i="45"/>
  <c r="N276" i="45"/>
  <c r="N277" i="45" s="1"/>
  <c r="N274" i="45"/>
  <c r="H15" i="45"/>
  <c r="H17" i="45"/>
  <c r="H18" i="45" s="1"/>
  <c r="P21" i="45"/>
  <c r="P23" i="45"/>
  <c r="P24" i="45" s="1"/>
  <c r="J1737" i="43"/>
  <c r="I1737" i="43"/>
  <c r="G222" i="44" s="1"/>
  <c r="U323" i="45"/>
  <c r="T707" i="43"/>
  <c r="S707" i="43"/>
  <c r="H87" i="44" s="1"/>
  <c r="I735" i="43"/>
  <c r="I90" i="44" s="1"/>
  <c r="J735" i="43"/>
  <c r="J689" i="43"/>
  <c r="I689" i="43"/>
  <c r="E94" i="44" s="1"/>
  <c r="J530" i="38"/>
  <c r="I530" i="38"/>
  <c r="I64" i="39" s="1"/>
  <c r="S202" i="45"/>
  <c r="S203" i="45" s="1"/>
  <c r="S212" i="45" s="1"/>
  <c r="S200" i="45"/>
  <c r="J200" i="45"/>
  <c r="J202" i="45"/>
  <c r="J203" i="45" s="1"/>
  <c r="I662" i="43"/>
  <c r="C92" i="44" s="1"/>
  <c r="J662" i="43"/>
  <c r="C1113" i="43"/>
  <c r="H1127" i="43"/>
  <c r="H1115" i="43"/>
  <c r="E1121" i="43"/>
  <c r="E1132" i="43"/>
  <c r="H1117" i="43"/>
  <c r="H1124" i="43"/>
  <c r="H1120" i="43"/>
  <c r="H1119" i="43"/>
  <c r="H1122" i="43"/>
  <c r="H1128" i="43"/>
  <c r="E1128" i="43"/>
  <c r="E1118" i="43"/>
  <c r="E1122" i="43"/>
  <c r="H1121" i="43"/>
  <c r="H1118" i="43"/>
  <c r="H1132" i="43"/>
  <c r="E1116" i="43"/>
  <c r="H1114" i="43"/>
  <c r="H1131" i="43"/>
  <c r="E1131" i="43"/>
  <c r="E1123" i="43"/>
  <c r="H1126" i="43"/>
  <c r="E1126" i="43"/>
  <c r="H1123" i="43"/>
  <c r="E1117" i="43"/>
  <c r="H1116" i="43"/>
  <c r="H1129" i="43"/>
  <c r="E1127" i="43"/>
  <c r="H1130" i="43"/>
  <c r="H1125" i="43"/>
  <c r="E1115" i="43"/>
  <c r="E1114" i="43"/>
  <c r="E1119" i="43"/>
  <c r="E1124" i="43"/>
  <c r="E1129" i="43"/>
  <c r="E1120" i="43"/>
  <c r="E1125" i="43"/>
  <c r="E1130" i="43"/>
  <c r="J782" i="43"/>
  <c r="I782" i="43"/>
  <c r="M87" i="44" s="1"/>
  <c r="T693" i="43"/>
  <c r="S693" i="43"/>
  <c r="F98" i="44" s="1"/>
  <c r="I254" i="43"/>
  <c r="C42" i="44" s="1"/>
  <c r="J254" i="43"/>
  <c r="C678" i="34"/>
  <c r="E678" i="34" s="1"/>
  <c r="H678" i="34" s="1"/>
  <c r="E687" i="34"/>
  <c r="H687" i="34" s="1"/>
  <c r="E685" i="34"/>
  <c r="H685" i="34" s="1"/>
  <c r="E683" i="34"/>
  <c r="H683" i="34" s="1"/>
  <c r="E688" i="34"/>
  <c r="H688" i="34" s="1"/>
  <c r="E682" i="34"/>
  <c r="H682" i="34" s="1"/>
  <c r="E680" i="34"/>
  <c r="H680" i="34" s="1"/>
  <c r="E697" i="34"/>
  <c r="H697" i="34" s="1"/>
  <c r="E695" i="34"/>
  <c r="H695" i="34" s="1"/>
  <c r="E692" i="34"/>
  <c r="H692" i="34" s="1"/>
  <c r="E693" i="34"/>
  <c r="H693" i="34" s="1"/>
  <c r="E691" i="34"/>
  <c r="H691" i="34" s="1"/>
  <c r="E689" i="34"/>
  <c r="H689" i="34" s="1"/>
  <c r="E694" i="34"/>
  <c r="H694" i="34" s="1"/>
  <c r="E690" i="34"/>
  <c r="H690" i="34" s="1"/>
  <c r="E696" i="34"/>
  <c r="H696" i="34" s="1"/>
  <c r="E684" i="34"/>
  <c r="H684" i="34" s="1"/>
  <c r="E686" i="34"/>
  <c r="H686" i="34" s="1"/>
  <c r="E681" i="34"/>
  <c r="H681" i="34" s="1"/>
  <c r="E679" i="34"/>
  <c r="H679" i="34" s="1"/>
  <c r="T1947" i="43"/>
  <c r="S1947" i="43"/>
  <c r="H253" i="44" s="1"/>
  <c r="T282" i="45"/>
  <c r="T283" i="45" s="1"/>
  <c r="T280" i="45"/>
  <c r="J721" i="43"/>
  <c r="I721" i="43"/>
  <c r="G101" i="44" s="1"/>
  <c r="C343" i="38"/>
  <c r="E346" i="38"/>
  <c r="H344" i="38"/>
  <c r="E344" i="38"/>
  <c r="H354" i="38"/>
  <c r="E362" i="38"/>
  <c r="H347" i="38"/>
  <c r="H352" i="38"/>
  <c r="H351" i="38"/>
  <c r="E345" i="38"/>
  <c r="H350" i="38"/>
  <c r="E359" i="38"/>
  <c r="E358" i="38"/>
  <c r="E355" i="38"/>
  <c r="H358" i="38"/>
  <c r="H359" i="38"/>
  <c r="H362" i="38"/>
  <c r="H345" i="38"/>
  <c r="H346" i="38"/>
  <c r="E360" i="38"/>
  <c r="E352" i="38"/>
  <c r="H355" i="38"/>
  <c r="E348" i="38"/>
  <c r="E357" i="38"/>
  <c r="E353" i="38"/>
  <c r="E347" i="38"/>
  <c r="E349" i="38"/>
  <c r="H349" i="38"/>
  <c r="H357" i="38"/>
  <c r="H348" i="38"/>
  <c r="E351" i="38"/>
  <c r="H356" i="38"/>
  <c r="H353" i="38"/>
  <c r="E356" i="38"/>
  <c r="H360" i="38"/>
  <c r="E354" i="38"/>
  <c r="E350" i="38"/>
  <c r="H361" i="38"/>
  <c r="E361" i="38"/>
  <c r="S255" i="43"/>
  <c r="D43" i="44" s="1"/>
  <c r="T255" i="43"/>
  <c r="E1983" i="43"/>
  <c r="H1983" i="43"/>
  <c r="J1962" i="43"/>
  <c r="I1962" i="43"/>
  <c r="I243" i="44" s="1"/>
  <c r="O17" i="45"/>
  <c r="O18" i="45" s="1"/>
  <c r="O27" i="45" s="1"/>
  <c r="O15" i="45"/>
  <c r="T704" i="43"/>
  <c r="S704" i="43"/>
  <c r="H84" i="44" s="1"/>
  <c r="J525" i="38"/>
  <c r="I525" i="38"/>
  <c r="I59" i="39" s="1"/>
  <c r="I791" i="43"/>
  <c r="M96" i="44" s="1"/>
  <c r="J791" i="43"/>
  <c r="D34" i="16"/>
  <c r="D24" i="16"/>
  <c r="D31" i="16"/>
  <c r="D33" i="16"/>
  <c r="D29" i="16"/>
  <c r="D25" i="16"/>
  <c r="M38" i="27" s="1" a="1"/>
  <c r="D26" i="16"/>
  <c r="C63" i="27" s="1" a="1"/>
  <c r="S688" i="43"/>
  <c r="F93" i="44" s="1"/>
  <c r="T688" i="43"/>
  <c r="J659" i="38"/>
  <c r="I659" i="38"/>
  <c r="C89" i="39" s="1"/>
  <c r="I286" i="43"/>
  <c r="E49" i="44" s="1"/>
  <c r="J286" i="43"/>
  <c r="J2009" i="43"/>
  <c r="I2009" i="43"/>
  <c r="M240" i="44" s="1"/>
  <c r="O323" i="45"/>
  <c r="I1759" i="43"/>
  <c r="I219" i="44" s="1"/>
  <c r="J1759" i="43"/>
  <c r="J1894" i="43"/>
  <c r="I1894" i="43"/>
  <c r="C250" i="44" s="1"/>
  <c r="E57" i="40"/>
  <c r="E51" i="40"/>
  <c r="E46" i="40"/>
  <c r="J685" i="43"/>
  <c r="I685" i="43"/>
  <c r="E90" i="44" s="1"/>
  <c r="I534" i="38"/>
  <c r="I68" i="39" s="1"/>
  <c r="J534" i="38"/>
  <c r="M202" i="45"/>
  <c r="M203" i="45" s="1"/>
  <c r="M212" i="45" s="1"/>
  <c r="M200" i="45"/>
  <c r="T745" i="38"/>
  <c r="S745" i="38"/>
  <c r="J100" i="39" s="1"/>
  <c r="I1780" i="43"/>
  <c r="K215" i="44" s="1"/>
  <c r="J1780" i="43"/>
  <c r="X171" i="45"/>
  <c r="X172" i="45" s="1"/>
  <c r="X169" i="45"/>
  <c r="J165" i="45"/>
  <c r="J166" i="45" s="1"/>
  <c r="J163" i="45"/>
  <c r="T1914" i="43"/>
  <c r="S1914" i="43"/>
  <c r="F245" i="44" s="1"/>
  <c r="I325" i="43"/>
  <c r="I38" i="44" s="1"/>
  <c r="J325" i="43"/>
  <c r="J549" i="38"/>
  <c r="I549" i="38"/>
  <c r="K58" i="39" s="1"/>
  <c r="J1988" i="43"/>
  <c r="I1988" i="43"/>
  <c r="K244" i="44" s="1"/>
  <c r="W169" i="45"/>
  <c r="W171" i="45"/>
  <c r="W172" i="45" s="1"/>
  <c r="G169" i="45"/>
  <c r="G171" i="45"/>
  <c r="G172" i="45" s="1"/>
  <c r="L171" i="45"/>
  <c r="L172" i="45" s="1"/>
  <c r="L169" i="45"/>
  <c r="C523" i="43"/>
  <c r="E523" i="43" s="1"/>
  <c r="H523" i="43" s="1"/>
  <c r="E533" i="43"/>
  <c r="H533" i="43" s="1"/>
  <c r="E541" i="43"/>
  <c r="H541" i="43" s="1"/>
  <c r="E531" i="43"/>
  <c r="H531" i="43" s="1"/>
  <c r="E535" i="43"/>
  <c r="H535" i="43" s="1"/>
  <c r="E527" i="43"/>
  <c r="H527" i="43" s="1"/>
  <c r="E542" i="43"/>
  <c r="H542" i="43" s="1"/>
  <c r="E538" i="43"/>
  <c r="H538" i="43" s="1"/>
  <c r="E532" i="43"/>
  <c r="H532" i="43" s="1"/>
  <c r="E536" i="43"/>
  <c r="H536" i="43" s="1"/>
  <c r="E534" i="43"/>
  <c r="H534" i="43" s="1"/>
  <c r="E526" i="43"/>
  <c r="H526" i="43" s="1"/>
  <c r="E539" i="43"/>
  <c r="H539" i="43" s="1"/>
  <c r="E529" i="43"/>
  <c r="H529" i="43" s="1"/>
  <c r="E540" i="43"/>
  <c r="H540" i="43" s="1"/>
  <c r="E537" i="43"/>
  <c r="H537" i="43" s="1"/>
  <c r="E530" i="43"/>
  <c r="H530" i="43" s="1"/>
  <c r="E525" i="43"/>
  <c r="H525" i="43" s="1"/>
  <c r="E524" i="43"/>
  <c r="H524" i="43" s="1"/>
  <c r="E528" i="43"/>
  <c r="H528" i="43" s="1"/>
  <c r="T667" i="38"/>
  <c r="S667" i="38"/>
  <c r="D97" i="39" s="1"/>
  <c r="E242" i="45"/>
  <c r="E236" i="45"/>
  <c r="E231" i="45"/>
  <c r="M134" i="36"/>
  <c r="M135" i="36" s="1"/>
  <c r="M132" i="36"/>
  <c r="R134" i="36"/>
  <c r="R135" i="36" s="1"/>
  <c r="R132" i="36"/>
  <c r="S1730" i="43"/>
  <c r="H215" i="44" s="1"/>
  <c r="T1730" i="43"/>
  <c r="F91" i="45"/>
  <c r="F92" i="45" s="1"/>
  <c r="F89" i="45"/>
  <c r="J1947" i="43"/>
  <c r="I1947" i="43"/>
  <c r="G253" i="44" s="1"/>
  <c r="J1944" i="43"/>
  <c r="I1944" i="43"/>
  <c r="G250" i="44" s="1"/>
  <c r="T503" i="38"/>
  <c r="S503" i="38"/>
  <c r="H62" i="39" s="1"/>
  <c r="T1939" i="43"/>
  <c r="S1939" i="43"/>
  <c r="H245" i="44" s="1"/>
  <c r="I1972" i="43"/>
  <c r="I253" i="44" s="1"/>
  <c r="J1972" i="43"/>
  <c r="I458" i="38"/>
  <c r="C67" i="39" s="1"/>
  <c r="R67" i="39" s="1"/>
  <c r="J458" i="38"/>
  <c r="H54" i="40"/>
  <c r="H55" i="40" s="1"/>
  <c r="H52" i="40"/>
  <c r="K52" i="40"/>
  <c r="K54" i="40"/>
  <c r="K55" i="40" s="1"/>
  <c r="W282" i="45"/>
  <c r="W283" i="45" s="1"/>
  <c r="W280" i="45"/>
  <c r="N282" i="45"/>
  <c r="N283" i="45" s="1"/>
  <c r="N280" i="45"/>
  <c r="F23" i="45"/>
  <c r="F24" i="45" s="1"/>
  <c r="F21" i="45"/>
  <c r="J1747" i="43"/>
  <c r="I1747" i="43"/>
  <c r="G232" i="44" s="1"/>
  <c r="E134" i="45"/>
  <c r="E135" i="45" s="1"/>
  <c r="E132" i="45"/>
  <c r="T721" i="43"/>
  <c r="S721" i="43"/>
  <c r="H101" i="44" s="1"/>
  <c r="I737" i="43"/>
  <c r="I92" i="44" s="1"/>
  <c r="J737" i="43"/>
  <c r="I682" i="43"/>
  <c r="E87" i="44" s="1"/>
  <c r="J682" i="43"/>
  <c r="X101" i="40"/>
  <c r="J655" i="43"/>
  <c r="I655" i="43"/>
  <c r="C85" i="44" s="1"/>
  <c r="J268" i="43"/>
  <c r="I268" i="43"/>
  <c r="E31" i="44" s="1"/>
  <c r="I1998" i="43"/>
  <c r="K254" i="44" s="1"/>
  <c r="J1998" i="43"/>
  <c r="C498" i="43"/>
  <c r="H506" i="43"/>
  <c r="H503" i="43"/>
  <c r="E508" i="43"/>
  <c r="E516" i="43"/>
  <c r="E506" i="43"/>
  <c r="E499" i="43"/>
  <c r="H516" i="43"/>
  <c r="E507" i="43"/>
  <c r="H505" i="43"/>
  <c r="H507" i="43"/>
  <c r="E505" i="43"/>
  <c r="H517" i="43"/>
  <c r="H512" i="43"/>
  <c r="E502" i="43"/>
  <c r="H499" i="43"/>
  <c r="H511" i="43"/>
  <c r="H510" i="43"/>
  <c r="E513" i="43"/>
  <c r="E512" i="43"/>
  <c r="E510" i="43"/>
  <c r="H514" i="43"/>
  <c r="H502" i="43"/>
  <c r="E501" i="43"/>
  <c r="E500" i="43"/>
  <c r="H513" i="43"/>
  <c r="H504" i="43"/>
  <c r="E503" i="43"/>
  <c r="H509" i="43"/>
  <c r="E509" i="43"/>
  <c r="H508" i="43"/>
  <c r="E517" i="43"/>
  <c r="E514" i="43"/>
  <c r="H515" i="43"/>
  <c r="H500" i="43"/>
  <c r="E511" i="43"/>
  <c r="E504" i="43"/>
  <c r="H501" i="43"/>
  <c r="E515" i="43"/>
  <c r="M138" i="40"/>
  <c r="N245" i="45"/>
  <c r="N246" i="45" s="1"/>
  <c r="N243" i="45"/>
  <c r="V239" i="45"/>
  <c r="V240" i="45" s="1"/>
  <c r="V237" i="45"/>
  <c r="G134" i="36"/>
  <c r="G135" i="36" s="1"/>
  <c r="G132" i="36"/>
  <c r="J719" i="38"/>
  <c r="I719" i="38"/>
  <c r="G99" i="39" s="1"/>
  <c r="E95" i="40"/>
  <c r="E97" i="40"/>
  <c r="E98" i="40" s="1"/>
  <c r="M858" i="43"/>
  <c r="O858" i="43" s="1"/>
  <c r="R858" i="43" s="1"/>
  <c r="O874" i="43"/>
  <c r="R874" i="43" s="1"/>
  <c r="O861" i="43"/>
  <c r="R861" i="43" s="1"/>
  <c r="O877" i="43"/>
  <c r="R877" i="43" s="1"/>
  <c r="O862" i="43"/>
  <c r="R862" i="43" s="1"/>
  <c r="O870" i="43"/>
  <c r="R870" i="43" s="1"/>
  <c r="O873" i="43"/>
  <c r="R873" i="43" s="1"/>
  <c r="O871" i="43"/>
  <c r="R871" i="43" s="1"/>
  <c r="O865" i="43"/>
  <c r="R865" i="43" s="1"/>
  <c r="O875" i="43"/>
  <c r="R875" i="43" s="1"/>
  <c r="O867" i="43"/>
  <c r="R867" i="43" s="1"/>
  <c r="O860" i="43"/>
  <c r="R860" i="43" s="1"/>
  <c r="O872" i="43"/>
  <c r="R872" i="43" s="1"/>
  <c r="O876" i="43"/>
  <c r="R876" i="43" s="1"/>
  <c r="O869" i="43"/>
  <c r="R869" i="43" s="1"/>
  <c r="O866" i="43"/>
  <c r="R866" i="43" s="1"/>
  <c r="O859" i="43"/>
  <c r="R859" i="43" s="1"/>
  <c r="O863" i="43"/>
  <c r="R863" i="43" s="1"/>
  <c r="O864" i="43"/>
  <c r="R864" i="43" s="1"/>
  <c r="O868" i="43"/>
  <c r="R868" i="43" s="1"/>
  <c r="T1890" i="43"/>
  <c r="S1890" i="43"/>
  <c r="D246" i="44" s="1"/>
  <c r="T1685" i="43"/>
  <c r="S1685" i="43"/>
  <c r="D220" i="44" s="1"/>
  <c r="J294" i="43"/>
  <c r="I294" i="43"/>
  <c r="G32" i="44" s="1"/>
  <c r="T721" i="38"/>
  <c r="S721" i="38"/>
  <c r="H101" i="39" s="1"/>
  <c r="T312" i="43"/>
  <c r="S312" i="43"/>
  <c r="H50" i="44" s="1"/>
  <c r="J766" i="38"/>
  <c r="I766" i="38"/>
  <c r="K96" i="39" s="1"/>
  <c r="I1913" i="43"/>
  <c r="E244" i="44" s="1"/>
  <c r="J1913" i="43"/>
  <c r="J1948" i="43"/>
  <c r="I1948" i="43"/>
  <c r="G254" i="44" s="1"/>
  <c r="T1949" i="43"/>
  <c r="S1949" i="43"/>
  <c r="H255" i="44" s="1"/>
  <c r="T1927" i="43"/>
  <c r="S1927" i="43"/>
  <c r="F258" i="44" s="1"/>
  <c r="I1769" i="43"/>
  <c r="I229" i="44" s="1"/>
  <c r="J1769" i="43"/>
  <c r="J461" i="38"/>
  <c r="I461" i="38"/>
  <c r="C70" i="39" s="1"/>
  <c r="R70" i="39" s="1"/>
  <c r="L54" i="40"/>
  <c r="L55" i="40" s="1"/>
  <c r="L64" i="40" s="1"/>
  <c r="L52" i="40"/>
  <c r="S711" i="43"/>
  <c r="H91" i="44" s="1"/>
  <c r="T711" i="43"/>
  <c r="J322" i="43"/>
  <c r="I322" i="43"/>
  <c r="I35" i="44" s="1"/>
  <c r="T662" i="43"/>
  <c r="S662" i="43"/>
  <c r="D92" i="44" s="1"/>
  <c r="T259" i="43"/>
  <c r="S259" i="43"/>
  <c r="D47" i="44" s="1"/>
  <c r="S678" i="43"/>
  <c r="F83" i="44" s="1"/>
  <c r="T678" i="43"/>
  <c r="S21" i="40"/>
  <c r="S23" i="40"/>
  <c r="S24" i="40" s="1"/>
  <c r="I658" i="38"/>
  <c r="C88" i="39" s="1"/>
  <c r="J658" i="38"/>
  <c r="J563" i="38"/>
  <c r="I563" i="38"/>
  <c r="K72" i="39" s="1"/>
  <c r="J2025" i="43"/>
  <c r="I2025" i="43"/>
  <c r="M256" i="44" s="1"/>
  <c r="J138" i="45"/>
  <c r="O171" i="45"/>
  <c r="O172" i="45" s="1"/>
  <c r="O169" i="45"/>
  <c r="U171" i="45"/>
  <c r="U172" i="45" s="1"/>
  <c r="U169" i="45"/>
  <c r="M171" i="45"/>
  <c r="M172" i="45" s="1"/>
  <c r="M169" i="45"/>
  <c r="J379" i="43"/>
  <c r="I379" i="43"/>
  <c r="M42" i="44" s="1"/>
  <c r="M448" i="43"/>
  <c r="O448" i="43" s="1"/>
  <c r="R448" i="43" s="1"/>
  <c r="O460" i="43"/>
  <c r="R460" i="43" s="1"/>
  <c r="O451" i="43"/>
  <c r="R451" i="43" s="1"/>
  <c r="O466" i="43"/>
  <c r="R466" i="43" s="1"/>
  <c r="O454" i="43"/>
  <c r="R454" i="43" s="1"/>
  <c r="O464" i="43"/>
  <c r="R464" i="43" s="1"/>
  <c r="O456" i="43"/>
  <c r="R456" i="43" s="1"/>
  <c r="O453" i="43"/>
  <c r="R453" i="43" s="1"/>
  <c r="O467" i="43"/>
  <c r="R467" i="43" s="1"/>
  <c r="O450" i="43"/>
  <c r="R450" i="43" s="1"/>
  <c r="O461" i="43"/>
  <c r="R461" i="43" s="1"/>
  <c r="O463" i="43"/>
  <c r="R463" i="43" s="1"/>
  <c r="O462" i="43"/>
  <c r="R462" i="43" s="1"/>
  <c r="O458" i="43"/>
  <c r="R458" i="43" s="1"/>
  <c r="O452" i="43"/>
  <c r="R452" i="43" s="1"/>
  <c r="O455" i="43"/>
  <c r="R455" i="43" s="1"/>
  <c r="O459" i="43"/>
  <c r="R459" i="43" s="1"/>
  <c r="O457" i="43"/>
  <c r="R457" i="43" s="1"/>
  <c r="O449" i="43"/>
  <c r="R449" i="43" s="1"/>
  <c r="O465" i="43"/>
  <c r="R465" i="43" s="1"/>
  <c r="T654" i="38"/>
  <c r="S654" i="38"/>
  <c r="D84" i="39" s="1"/>
  <c r="T245" i="45"/>
  <c r="T246" i="45" s="1"/>
  <c r="T243" i="45"/>
  <c r="V132" i="36"/>
  <c r="V134" i="36"/>
  <c r="V135" i="36" s="1"/>
  <c r="V128" i="36"/>
  <c r="V129" i="36" s="1"/>
  <c r="V138" i="36" s="1"/>
  <c r="V126" i="36"/>
  <c r="I706" i="38"/>
  <c r="G86" i="39" s="1"/>
  <c r="J706" i="38"/>
  <c r="J709" i="38"/>
  <c r="I709" i="38"/>
  <c r="G89" i="39" s="1"/>
  <c r="E89" i="40"/>
  <c r="E91" i="40"/>
  <c r="E92" i="40" s="1"/>
  <c r="E101" i="40" s="1"/>
  <c r="T1729" i="43"/>
  <c r="S1729" i="43"/>
  <c r="H214" i="44" s="1"/>
  <c r="S279" i="43"/>
  <c r="F42" i="44" s="1"/>
  <c r="T279" i="43"/>
  <c r="S95" i="45"/>
  <c r="S97" i="45"/>
  <c r="S98" i="45" s="1"/>
  <c r="Q89" i="45"/>
  <c r="Q91" i="45"/>
  <c r="Q92" i="45" s="1"/>
  <c r="T1897" i="43"/>
  <c r="S1897" i="43"/>
  <c r="D253" i="44" s="1"/>
  <c r="T1679" i="43"/>
  <c r="S1679" i="43"/>
  <c r="D214" i="44" s="1"/>
  <c r="T311" i="43"/>
  <c r="S311" i="43"/>
  <c r="H49" i="44" s="1"/>
  <c r="I768" i="38"/>
  <c r="K98" i="39" s="1"/>
  <c r="J768" i="38"/>
  <c r="I1911" i="43"/>
  <c r="E242" i="44" s="1"/>
  <c r="J1911" i="43"/>
  <c r="T1918" i="43"/>
  <c r="S1918" i="43"/>
  <c r="F249" i="44" s="1"/>
  <c r="I1767" i="43"/>
  <c r="I227" i="44" s="1"/>
  <c r="J1767" i="43"/>
  <c r="I1900" i="43"/>
  <c r="C256" i="44" s="1"/>
  <c r="J1900" i="43"/>
  <c r="J708" i="43"/>
  <c r="I708" i="43"/>
  <c r="G88" i="44" s="1"/>
  <c r="U138" i="45"/>
  <c r="J1734" i="43"/>
  <c r="I1734" i="43"/>
  <c r="G219" i="44" s="1"/>
  <c r="S713" i="43"/>
  <c r="H93" i="44" s="1"/>
  <c r="T713" i="43"/>
  <c r="J739" i="43"/>
  <c r="I739" i="43"/>
  <c r="I94" i="44" s="1"/>
  <c r="C163" i="43"/>
  <c r="E163" i="43" s="1"/>
  <c r="H163" i="43" s="1"/>
  <c r="E181" i="43"/>
  <c r="H181" i="43" s="1"/>
  <c r="E164" i="43"/>
  <c r="H164" i="43" s="1"/>
  <c r="E166" i="43"/>
  <c r="H166" i="43" s="1"/>
  <c r="E174" i="43"/>
  <c r="H174" i="43" s="1"/>
  <c r="E170" i="43"/>
  <c r="H170" i="43" s="1"/>
  <c r="E180" i="43"/>
  <c r="H180" i="43" s="1"/>
  <c r="E178" i="43"/>
  <c r="H178" i="43" s="1"/>
  <c r="E176" i="43"/>
  <c r="H176" i="43" s="1"/>
  <c r="E168" i="43"/>
  <c r="H168" i="43" s="1"/>
  <c r="E182" i="43"/>
  <c r="H182" i="43" s="1"/>
  <c r="E169" i="43"/>
  <c r="H169" i="43" s="1"/>
  <c r="E177" i="43"/>
  <c r="H177" i="43" s="1"/>
  <c r="E165" i="43"/>
  <c r="H165" i="43" s="1"/>
  <c r="E179" i="43"/>
  <c r="H179" i="43" s="1"/>
  <c r="E172" i="43"/>
  <c r="H172" i="43" s="1"/>
  <c r="E175" i="43"/>
  <c r="H175" i="43" s="1"/>
  <c r="E171" i="43"/>
  <c r="H171" i="43" s="1"/>
  <c r="E167" i="43"/>
  <c r="H167" i="43" s="1"/>
  <c r="E173" i="43"/>
  <c r="H173" i="43" s="1"/>
  <c r="I691" i="43"/>
  <c r="E96" i="44" s="1"/>
  <c r="J691" i="43"/>
  <c r="I540" i="38"/>
  <c r="I74" i="39" s="1"/>
  <c r="J540" i="38"/>
  <c r="N101" i="40"/>
  <c r="R202" i="45"/>
  <c r="R203" i="45" s="1"/>
  <c r="R200" i="45"/>
  <c r="J654" i="43"/>
  <c r="I654" i="43"/>
  <c r="C84" i="44" s="1"/>
  <c r="N25" i="16"/>
  <c r="N24" i="16"/>
  <c r="N29" i="16"/>
  <c r="N33" i="16"/>
  <c r="N26" i="16"/>
  <c r="N31" i="16"/>
  <c r="N34" i="16"/>
  <c r="U29" i="16"/>
  <c r="U25" i="16"/>
  <c r="U31" i="16"/>
  <c r="U24" i="16"/>
  <c r="U33" i="16"/>
  <c r="U34" i="16"/>
  <c r="U26" i="16"/>
  <c r="J335" i="43"/>
  <c r="I335" i="43"/>
  <c r="I48" i="44" s="1"/>
  <c r="S661" i="43"/>
  <c r="D91" i="44" s="1"/>
  <c r="T661" i="43"/>
  <c r="T246" i="43"/>
  <c r="S246" i="43"/>
  <c r="D34" i="44" s="1"/>
  <c r="T685" i="43"/>
  <c r="S685" i="43"/>
  <c r="F90" i="44" s="1"/>
  <c r="T731" i="38"/>
  <c r="S731" i="38"/>
  <c r="J86" i="39" s="1"/>
  <c r="I253" i="43"/>
  <c r="C41" i="44" s="1"/>
  <c r="J253" i="43"/>
  <c r="X17" i="40"/>
  <c r="X18" i="40" s="1"/>
  <c r="X27" i="40" s="1"/>
  <c r="X15" i="40"/>
  <c r="O15" i="40"/>
  <c r="O17" i="40"/>
  <c r="O18" i="40" s="1"/>
  <c r="O27" i="40" s="1"/>
  <c r="E9" i="40"/>
  <c r="E20" i="40"/>
  <c r="E14" i="40"/>
  <c r="I655" i="38"/>
  <c r="C85" i="39" s="1"/>
  <c r="J655" i="38"/>
  <c r="I277" i="43"/>
  <c r="E40" i="44" s="1"/>
  <c r="J277" i="43"/>
  <c r="S138" i="45"/>
  <c r="I1794" i="43"/>
  <c r="K229" i="44" s="1"/>
  <c r="J1794" i="43"/>
  <c r="J564" i="38"/>
  <c r="I564" i="38"/>
  <c r="K73" i="39" s="1"/>
  <c r="I1994" i="43"/>
  <c r="K250" i="44" s="1"/>
  <c r="J1994" i="43"/>
  <c r="I1991" i="43"/>
  <c r="K247" i="44" s="1"/>
  <c r="J1991" i="43"/>
  <c r="J2013" i="43"/>
  <c r="I2013" i="43"/>
  <c r="M244" i="44" s="1"/>
  <c r="J323" i="45"/>
  <c r="J769" i="43"/>
  <c r="I769" i="43"/>
  <c r="K99" i="44" s="1"/>
  <c r="J761" i="43"/>
  <c r="I761" i="43"/>
  <c r="K91" i="44" s="1"/>
  <c r="S169" i="45"/>
  <c r="S171" i="45"/>
  <c r="S172" i="45" s="1"/>
  <c r="S175" i="45" s="1"/>
  <c r="I374" i="43"/>
  <c r="M37" i="44" s="1"/>
  <c r="J374" i="43"/>
  <c r="M473" i="43"/>
  <c r="O473" i="43" s="1"/>
  <c r="R473" i="43" s="1"/>
  <c r="O492" i="43"/>
  <c r="R492" i="43" s="1"/>
  <c r="O491" i="43"/>
  <c r="R491" i="43" s="1"/>
  <c r="O487" i="43"/>
  <c r="R487" i="43" s="1"/>
  <c r="O484" i="43"/>
  <c r="R484" i="43" s="1"/>
  <c r="O480" i="43"/>
  <c r="R480" i="43" s="1"/>
  <c r="O486" i="43"/>
  <c r="R486" i="43" s="1"/>
  <c r="O477" i="43"/>
  <c r="R477" i="43" s="1"/>
  <c r="O482" i="43"/>
  <c r="R482" i="43" s="1"/>
  <c r="O474" i="43"/>
  <c r="R474" i="43" s="1"/>
  <c r="O483" i="43"/>
  <c r="R483" i="43" s="1"/>
  <c r="O475" i="43"/>
  <c r="R475" i="43" s="1"/>
  <c r="O488" i="43"/>
  <c r="R488" i="43" s="1"/>
  <c r="O485" i="43"/>
  <c r="R485" i="43" s="1"/>
  <c r="O490" i="43"/>
  <c r="R490" i="43" s="1"/>
  <c r="O481" i="43"/>
  <c r="R481" i="43" s="1"/>
  <c r="O478" i="43"/>
  <c r="R478" i="43" s="1"/>
  <c r="O479" i="43"/>
  <c r="R479" i="43" s="1"/>
  <c r="O476" i="43"/>
  <c r="R476" i="43" s="1"/>
  <c r="O489" i="43"/>
  <c r="R489" i="43" s="1"/>
  <c r="T668" i="38"/>
  <c r="S668" i="38"/>
  <c r="D98" i="39" s="1"/>
  <c r="X237" i="45"/>
  <c r="X239" i="45"/>
  <c r="X240" i="45" s="1"/>
  <c r="U245" i="45"/>
  <c r="U246" i="45" s="1"/>
  <c r="U243" i="45"/>
  <c r="O126" i="36"/>
  <c r="O128" i="36"/>
  <c r="O129" i="36" s="1"/>
  <c r="K134" i="36"/>
  <c r="K135" i="36" s="1"/>
  <c r="K132" i="36"/>
  <c r="I711" i="38"/>
  <c r="G91" i="39" s="1"/>
  <c r="J711" i="38"/>
  <c r="T274" i="43"/>
  <c r="S274" i="43"/>
  <c r="F37" i="44" s="1"/>
  <c r="R37" i="44" s="1"/>
  <c r="H64" i="45"/>
  <c r="X95" i="45"/>
  <c r="X97" i="45"/>
  <c r="X98" i="45" s="1"/>
  <c r="E88" i="45"/>
  <c r="E83" i="45"/>
  <c r="E94" i="45"/>
  <c r="T1883" i="43"/>
  <c r="S1883" i="43"/>
  <c r="D239" i="44" s="1"/>
  <c r="T1682" i="43"/>
  <c r="S1682" i="43"/>
  <c r="D217" i="44" s="1"/>
  <c r="J301" i="43"/>
  <c r="I301" i="43"/>
  <c r="G39" i="44" s="1"/>
  <c r="T712" i="38"/>
  <c r="S712" i="38"/>
  <c r="H92" i="39" s="1"/>
  <c r="T308" i="43"/>
  <c r="S308" i="43"/>
  <c r="H46" i="44" s="1"/>
  <c r="T305" i="43"/>
  <c r="S305" i="43"/>
  <c r="H43" i="44" s="1"/>
  <c r="J763" i="38"/>
  <c r="I763" i="38"/>
  <c r="K93" i="39" s="1"/>
  <c r="J767" i="38"/>
  <c r="I767" i="38"/>
  <c r="K97" i="39" s="1"/>
  <c r="J1927" i="43"/>
  <c r="I1927" i="43"/>
  <c r="E258" i="44" s="1"/>
  <c r="T499" i="38"/>
  <c r="S499" i="38"/>
  <c r="H58" i="39" s="1"/>
  <c r="T1941" i="43"/>
  <c r="S1941" i="43"/>
  <c r="H247" i="44" s="1"/>
  <c r="I360" i="43"/>
  <c r="K48" i="44" s="1"/>
  <c r="J360" i="43"/>
  <c r="J743" i="38"/>
  <c r="I743" i="38"/>
  <c r="I98" i="39" s="1"/>
  <c r="S1925" i="43"/>
  <c r="F256" i="44" s="1"/>
  <c r="T1925" i="43"/>
  <c r="I680" i="38"/>
  <c r="E85" i="39" s="1"/>
  <c r="J680" i="38"/>
  <c r="I1772" i="43"/>
  <c r="I232" i="44" s="1"/>
  <c r="J1772" i="43"/>
  <c r="J1966" i="43"/>
  <c r="I1966" i="43"/>
  <c r="I247" i="44" s="1"/>
  <c r="J452" i="38"/>
  <c r="I452" i="38"/>
  <c r="C61" i="39" s="1"/>
  <c r="J1895" i="43"/>
  <c r="I1895" i="43"/>
  <c r="C251" i="44" s="1"/>
  <c r="R251" i="44" s="1"/>
  <c r="R52" i="40"/>
  <c r="R54" i="40"/>
  <c r="R55" i="40" s="1"/>
  <c r="O58" i="40"/>
  <c r="O60" i="40"/>
  <c r="O61" i="40" s="1"/>
  <c r="Q276" i="45"/>
  <c r="Q277" i="45" s="1"/>
  <c r="Q274" i="45"/>
  <c r="P282" i="45"/>
  <c r="P283" i="45" s="1"/>
  <c r="P280" i="45"/>
  <c r="C1548" i="43"/>
  <c r="E1548" i="43" s="1"/>
  <c r="H1548" i="43" s="1"/>
  <c r="E1559" i="43"/>
  <c r="H1559" i="43" s="1"/>
  <c r="E1552" i="43"/>
  <c r="H1552" i="43" s="1"/>
  <c r="E1554" i="43"/>
  <c r="H1554" i="43" s="1"/>
  <c r="E1561" i="43"/>
  <c r="H1561" i="43" s="1"/>
  <c r="E1558" i="43"/>
  <c r="H1558" i="43" s="1"/>
  <c r="E1564" i="43"/>
  <c r="H1564" i="43" s="1"/>
  <c r="E1551" i="43"/>
  <c r="H1551" i="43" s="1"/>
  <c r="E1549" i="43"/>
  <c r="H1549" i="43" s="1"/>
  <c r="E1555" i="43"/>
  <c r="H1555" i="43" s="1"/>
  <c r="E1567" i="43"/>
  <c r="H1567" i="43" s="1"/>
  <c r="E1560" i="43"/>
  <c r="H1560" i="43" s="1"/>
  <c r="E1563" i="43"/>
  <c r="H1563" i="43" s="1"/>
  <c r="E1562" i="43"/>
  <c r="H1562" i="43" s="1"/>
  <c r="E1557" i="43"/>
  <c r="H1557" i="43" s="1"/>
  <c r="E1566" i="43"/>
  <c r="H1566" i="43" s="1"/>
  <c r="E1553" i="43"/>
  <c r="H1553" i="43" s="1"/>
  <c r="E1550" i="43"/>
  <c r="H1550" i="43" s="1"/>
  <c r="E1565" i="43"/>
  <c r="H1565" i="43" s="1"/>
  <c r="E1556" i="43"/>
  <c r="H1556" i="43" s="1"/>
  <c r="J705" i="43"/>
  <c r="I705" i="43"/>
  <c r="G85" i="44" s="1"/>
  <c r="L23" i="45"/>
  <c r="L24" i="45" s="1"/>
  <c r="L21" i="45"/>
  <c r="Q15" i="45"/>
  <c r="Q17" i="45"/>
  <c r="Q18" i="45" s="1"/>
  <c r="J1741" i="43"/>
  <c r="I1741" i="43"/>
  <c r="G226" i="44" s="1"/>
  <c r="S714" i="43"/>
  <c r="H94" i="44" s="1"/>
  <c r="T714" i="43"/>
  <c r="I742" i="43"/>
  <c r="I97" i="44" s="1"/>
  <c r="J742" i="43"/>
  <c r="C38" i="43"/>
  <c r="E38" i="43" s="1"/>
  <c r="H38" i="43" s="1"/>
  <c r="E40" i="43"/>
  <c r="H40" i="43" s="1"/>
  <c r="E51" i="43"/>
  <c r="H51" i="43" s="1"/>
  <c r="E50" i="43"/>
  <c r="H50" i="43" s="1"/>
  <c r="E46" i="43"/>
  <c r="H46" i="43" s="1"/>
  <c r="E41" i="43"/>
  <c r="H41" i="43" s="1"/>
  <c r="E55" i="43"/>
  <c r="H55" i="43" s="1"/>
  <c r="E44" i="43"/>
  <c r="H44" i="43" s="1"/>
  <c r="E53" i="43"/>
  <c r="H53" i="43" s="1"/>
  <c r="E45" i="43"/>
  <c r="H45" i="43" s="1"/>
  <c r="E54" i="43"/>
  <c r="H54" i="43" s="1"/>
  <c r="E43" i="43"/>
  <c r="H43" i="43" s="1"/>
  <c r="E39" i="43"/>
  <c r="H39" i="43" s="1"/>
  <c r="E57" i="43"/>
  <c r="H57" i="43" s="1"/>
  <c r="E48" i="43"/>
  <c r="H48" i="43" s="1"/>
  <c r="E49" i="43"/>
  <c r="H49" i="43" s="1"/>
  <c r="E56" i="43"/>
  <c r="H56" i="43" s="1"/>
  <c r="E42" i="43"/>
  <c r="H42" i="43" s="1"/>
  <c r="E52" i="43"/>
  <c r="H52" i="43" s="1"/>
  <c r="E47" i="43"/>
  <c r="H47" i="43" s="1"/>
  <c r="I679" i="43"/>
  <c r="E84" i="44" s="1"/>
  <c r="J679" i="43"/>
  <c r="J539" i="38"/>
  <c r="I539" i="38"/>
  <c r="I73" i="39" s="1"/>
  <c r="T208" i="45"/>
  <c r="T209" i="45" s="1"/>
  <c r="T206" i="45"/>
  <c r="I668" i="43"/>
  <c r="C98" i="44" s="1"/>
  <c r="J668" i="43"/>
  <c r="J786" i="43"/>
  <c r="I786" i="43"/>
  <c r="M91" i="44" s="1"/>
  <c r="I138" i="45"/>
  <c r="D135" i="16"/>
  <c r="D133" i="16"/>
  <c r="D127" i="16"/>
  <c r="E44" i="36"/>
  <c r="L51" i="36"/>
  <c r="T46" i="36"/>
  <c r="J51" i="36"/>
  <c r="I51" i="36"/>
  <c r="X46" i="36"/>
  <c r="W57" i="36"/>
  <c r="S57" i="36"/>
  <c r="X57" i="36"/>
  <c r="R57" i="36"/>
  <c r="W46" i="36"/>
  <c r="V46" i="36"/>
  <c r="U46" i="36"/>
  <c r="K51" i="36"/>
  <c r="P57" i="36"/>
  <c r="K46" i="36"/>
  <c r="P51" i="36"/>
  <c r="K57" i="36"/>
  <c r="H51" i="36"/>
  <c r="S51" i="36"/>
  <c r="N57" i="36"/>
  <c r="T57" i="36"/>
  <c r="J46" i="36"/>
  <c r="F57" i="36"/>
  <c r="S46" i="36"/>
  <c r="P46" i="36"/>
  <c r="O57" i="36"/>
  <c r="M51" i="36"/>
  <c r="Q57" i="36"/>
  <c r="F46" i="36"/>
  <c r="Q51" i="36"/>
  <c r="F51" i="36"/>
  <c r="X51" i="36"/>
  <c r="L46" i="36"/>
  <c r="G46" i="36"/>
  <c r="I57" i="36"/>
  <c r="M46" i="36"/>
  <c r="V51" i="36"/>
  <c r="R46" i="36"/>
  <c r="I46" i="36"/>
  <c r="W51" i="36"/>
  <c r="V57" i="36"/>
  <c r="R51" i="36"/>
  <c r="L57" i="36"/>
  <c r="O51" i="36"/>
  <c r="T51" i="36"/>
  <c r="M57" i="36"/>
  <c r="Q46" i="36"/>
  <c r="N51" i="36"/>
  <c r="H46" i="36"/>
  <c r="G57" i="36"/>
  <c r="G51" i="36"/>
  <c r="O46" i="36"/>
  <c r="U57" i="36"/>
  <c r="N46" i="36"/>
  <c r="U51" i="36"/>
  <c r="J57" i="36"/>
  <c r="H57" i="36"/>
  <c r="J1942" i="43"/>
  <c r="I1942" i="43"/>
  <c r="G248" i="44" s="1"/>
  <c r="J666" i="38"/>
  <c r="I666" i="38"/>
  <c r="C96" i="39" s="1"/>
  <c r="R96" i="39" s="1"/>
  <c r="I2002" i="43"/>
  <c r="K258" i="44" s="1"/>
  <c r="J2002" i="43"/>
  <c r="I1992" i="43"/>
  <c r="K248" i="44" s="1"/>
  <c r="J1992" i="43"/>
  <c r="J2026" i="43"/>
  <c r="I2026" i="43"/>
  <c r="M257" i="44" s="1"/>
  <c r="J754" i="43"/>
  <c r="I754" i="43"/>
  <c r="K84" i="44" s="1"/>
  <c r="J768" i="43"/>
  <c r="I768" i="43"/>
  <c r="K98" i="44" s="1"/>
  <c r="F171" i="45"/>
  <c r="F172" i="45" s="1"/>
  <c r="F169" i="45"/>
  <c r="S165" i="45"/>
  <c r="S166" i="45" s="1"/>
  <c r="S163" i="45"/>
  <c r="I382" i="43"/>
  <c r="M45" i="44" s="1"/>
  <c r="J382" i="43"/>
  <c r="M498" i="43"/>
  <c r="R516" i="43"/>
  <c r="R513" i="43"/>
  <c r="O500" i="43"/>
  <c r="O517" i="43"/>
  <c r="R510" i="43"/>
  <c r="R514" i="43"/>
  <c r="R501" i="43"/>
  <c r="O514" i="43"/>
  <c r="R507" i="43"/>
  <c r="O501" i="43"/>
  <c r="R505" i="43"/>
  <c r="O515" i="43"/>
  <c r="R511" i="43"/>
  <c r="O502" i="43"/>
  <c r="R517" i="43"/>
  <c r="R504" i="43"/>
  <c r="O511" i="43"/>
  <c r="O510" i="43"/>
  <c r="R512" i="43"/>
  <c r="R503" i="43"/>
  <c r="R500" i="43"/>
  <c r="R499" i="43"/>
  <c r="O503" i="43"/>
  <c r="O504" i="43"/>
  <c r="R502" i="43"/>
  <c r="O499" i="43"/>
  <c r="O507" i="43"/>
  <c r="O513" i="43"/>
  <c r="O506" i="43"/>
  <c r="R515" i="43"/>
  <c r="O509" i="43"/>
  <c r="O512" i="43"/>
  <c r="R506" i="43"/>
  <c r="O516" i="43"/>
  <c r="R509" i="43"/>
  <c r="O505" i="43"/>
  <c r="R508" i="43"/>
  <c r="O508" i="43"/>
  <c r="T665" i="38"/>
  <c r="S665" i="38"/>
  <c r="D95" i="39" s="1"/>
  <c r="F239" i="45"/>
  <c r="F240" i="45" s="1"/>
  <c r="F237" i="45"/>
  <c r="J360" i="45"/>
  <c r="U128" i="36"/>
  <c r="U129" i="36" s="1"/>
  <c r="U126" i="36"/>
  <c r="J716" i="38"/>
  <c r="I716" i="38"/>
  <c r="G96" i="39" s="1"/>
  <c r="S1736" i="43"/>
  <c r="H221" i="44" s="1"/>
  <c r="T1736" i="43"/>
  <c r="S280" i="43"/>
  <c r="F43" i="44" s="1"/>
  <c r="T280" i="43"/>
  <c r="T95" i="45"/>
  <c r="T97" i="45"/>
  <c r="T98" i="45" s="1"/>
  <c r="I95" i="45"/>
  <c r="I97" i="45"/>
  <c r="I98" i="45" s="1"/>
  <c r="S1886" i="43"/>
  <c r="D242" i="44" s="1"/>
  <c r="T1886" i="43"/>
  <c r="T1697" i="43"/>
  <c r="S1697" i="43"/>
  <c r="D232" i="44" s="1"/>
  <c r="J299" i="43"/>
  <c r="I299" i="43"/>
  <c r="G37" i="44" s="1"/>
  <c r="J297" i="43"/>
  <c r="I297" i="43"/>
  <c r="G35" i="44" s="1"/>
  <c r="I504" i="38"/>
  <c r="G63" i="39" s="1"/>
  <c r="J504" i="38"/>
  <c r="S714" i="38"/>
  <c r="H94" i="39" s="1"/>
  <c r="T714" i="38"/>
  <c r="T300" i="43"/>
  <c r="S300" i="43"/>
  <c r="H38" i="44" s="1"/>
  <c r="O293" i="43"/>
  <c r="R293" i="43"/>
  <c r="I756" i="38"/>
  <c r="K86" i="39" s="1"/>
  <c r="J756" i="38"/>
  <c r="J771" i="38"/>
  <c r="I771" i="38"/>
  <c r="K101" i="39" s="1"/>
  <c r="J1922" i="43"/>
  <c r="I1922" i="43"/>
  <c r="E253" i="44" s="1"/>
  <c r="J1938" i="43"/>
  <c r="I1938" i="43"/>
  <c r="G244" i="44" s="1"/>
  <c r="H1933" i="43"/>
  <c r="E1933" i="43"/>
  <c r="S505" i="38"/>
  <c r="H64" i="39" s="1"/>
  <c r="T505" i="38"/>
  <c r="T360" i="45"/>
  <c r="I345" i="43"/>
  <c r="K33" i="44" s="1"/>
  <c r="J345" i="43"/>
  <c r="J728" i="38"/>
  <c r="I728" i="38"/>
  <c r="I83" i="39" s="1"/>
  <c r="T1921" i="43"/>
  <c r="S1921" i="43"/>
  <c r="F252" i="44" s="1"/>
  <c r="I685" i="38"/>
  <c r="E90" i="39" s="1"/>
  <c r="J685" i="38"/>
  <c r="J1766" i="43"/>
  <c r="I1766" i="43"/>
  <c r="I226" i="44" s="1"/>
  <c r="J1970" i="43"/>
  <c r="I1970" i="43"/>
  <c r="I251" i="44" s="1"/>
  <c r="L101" i="40"/>
  <c r="I453" i="38"/>
  <c r="C62" i="39" s="1"/>
  <c r="J453" i="38"/>
  <c r="J1887" i="43"/>
  <c r="I1887" i="43"/>
  <c r="C243" i="44" s="1"/>
  <c r="K60" i="40"/>
  <c r="K61" i="40" s="1"/>
  <c r="K58" i="40"/>
  <c r="X54" i="40"/>
  <c r="X55" i="40" s="1"/>
  <c r="X52" i="40"/>
  <c r="F276" i="45"/>
  <c r="F277" i="45" s="1"/>
  <c r="F274" i="45"/>
  <c r="G282" i="45"/>
  <c r="G283" i="45" s="1"/>
  <c r="G280" i="45"/>
  <c r="C1523" i="43"/>
  <c r="H1533" i="43"/>
  <c r="H1527" i="43"/>
  <c r="E1541" i="43"/>
  <c r="H1542" i="43"/>
  <c r="E1529" i="43"/>
  <c r="H1531" i="43"/>
  <c r="H1525" i="43"/>
  <c r="H1537" i="43"/>
  <c r="E1534" i="43"/>
  <c r="H1526" i="43"/>
  <c r="H1539" i="43"/>
  <c r="E1531" i="43"/>
  <c r="E1524" i="43"/>
  <c r="E1539" i="43"/>
  <c r="E1540" i="43"/>
  <c r="E1526" i="43"/>
  <c r="H1532" i="43"/>
  <c r="H1540" i="43"/>
  <c r="H1529" i="43"/>
  <c r="H1538" i="43"/>
  <c r="H1524" i="43"/>
  <c r="H1530" i="43"/>
  <c r="E1542" i="43"/>
  <c r="H1528" i="43"/>
  <c r="E1528" i="43"/>
  <c r="H1536" i="43"/>
  <c r="H1535" i="43"/>
  <c r="H1534" i="43"/>
  <c r="E1537" i="43"/>
  <c r="E1536" i="43"/>
  <c r="H1541" i="43"/>
  <c r="E1538" i="43"/>
  <c r="E1533" i="43"/>
  <c r="E1532" i="43"/>
  <c r="E1527" i="43"/>
  <c r="E1525" i="43"/>
  <c r="E1530" i="43"/>
  <c r="E1535" i="43"/>
  <c r="J711" i="43"/>
  <c r="I711" i="43"/>
  <c r="G91" i="44" s="1"/>
  <c r="I707" i="43"/>
  <c r="G87" i="44" s="1"/>
  <c r="J707" i="43"/>
  <c r="V138" i="40"/>
  <c r="V21" i="45"/>
  <c r="V23" i="45"/>
  <c r="V24" i="45" s="1"/>
  <c r="X17" i="45"/>
  <c r="X18" i="45" s="1"/>
  <c r="X15" i="45"/>
  <c r="H323" i="45"/>
  <c r="J1729" i="43"/>
  <c r="I1729" i="43"/>
  <c r="G214" i="44" s="1"/>
  <c r="J1736" i="43"/>
  <c r="I1736" i="43"/>
  <c r="G221" i="44" s="1"/>
  <c r="S712" i="43"/>
  <c r="H92" i="44" s="1"/>
  <c r="T712" i="43"/>
  <c r="T705" i="43"/>
  <c r="S705" i="43"/>
  <c r="H85" i="44" s="1"/>
  <c r="J729" i="43"/>
  <c r="I729" i="43"/>
  <c r="I84" i="44" s="1"/>
  <c r="C113" i="43"/>
  <c r="E113" i="43" s="1"/>
  <c r="H113" i="43" s="1"/>
  <c r="E128" i="43"/>
  <c r="H128" i="43" s="1"/>
  <c r="E123" i="43"/>
  <c r="H123" i="43" s="1"/>
  <c r="E115" i="43"/>
  <c r="H115" i="43" s="1"/>
  <c r="E131" i="43"/>
  <c r="H131" i="43" s="1"/>
  <c r="E132" i="43"/>
  <c r="H132" i="43" s="1"/>
  <c r="E125" i="43"/>
  <c r="H125" i="43" s="1"/>
  <c r="E117" i="43"/>
  <c r="H117" i="43" s="1"/>
  <c r="E118" i="43"/>
  <c r="H118" i="43" s="1"/>
  <c r="E114" i="43"/>
  <c r="H114" i="43" s="1"/>
  <c r="E122" i="43"/>
  <c r="H122" i="43" s="1"/>
  <c r="E127" i="43"/>
  <c r="H127" i="43" s="1"/>
  <c r="E119" i="43"/>
  <c r="H119" i="43" s="1"/>
  <c r="E120" i="43"/>
  <c r="H120" i="43" s="1"/>
  <c r="E124" i="43"/>
  <c r="H124" i="43" s="1"/>
  <c r="E116" i="43"/>
  <c r="H116" i="43" s="1"/>
  <c r="E129" i="43"/>
  <c r="H129" i="43" s="1"/>
  <c r="E121" i="43"/>
  <c r="H121" i="43" s="1"/>
  <c r="E126" i="43"/>
  <c r="H126" i="43" s="1"/>
  <c r="E130" i="43"/>
  <c r="H130" i="43" s="1"/>
  <c r="J697" i="43"/>
  <c r="I697" i="43"/>
  <c r="E102" i="44" s="1"/>
  <c r="J523" i="38"/>
  <c r="I523" i="38"/>
  <c r="I57" i="39" s="1"/>
  <c r="X202" i="45"/>
  <c r="X203" i="45" s="1"/>
  <c r="X200" i="45"/>
  <c r="F202" i="45"/>
  <c r="F203" i="45" s="1"/>
  <c r="F200" i="45"/>
  <c r="Q64" i="45"/>
  <c r="I665" i="43"/>
  <c r="C95" i="44" s="1"/>
  <c r="J665" i="43"/>
  <c r="J794" i="43"/>
  <c r="I794" i="43"/>
  <c r="M99" i="44" s="1"/>
  <c r="J509" i="38"/>
  <c r="I509" i="38"/>
  <c r="G68" i="39" s="1"/>
  <c r="T710" i="38"/>
  <c r="S710" i="38"/>
  <c r="H90" i="39" s="1"/>
  <c r="I357" i="43"/>
  <c r="K45" i="44" s="1"/>
  <c r="J357" i="43"/>
  <c r="I730" i="38"/>
  <c r="I85" i="39" s="1"/>
  <c r="J730" i="38"/>
  <c r="F138" i="40"/>
  <c r="Q60" i="40"/>
  <c r="Q61" i="40" s="1"/>
  <c r="Q58" i="40"/>
  <c r="T52" i="40"/>
  <c r="T54" i="40"/>
  <c r="T55" i="40" s="1"/>
  <c r="O276" i="45"/>
  <c r="O277" i="45" s="1"/>
  <c r="O274" i="45"/>
  <c r="I720" i="43"/>
  <c r="G100" i="44" s="1"/>
  <c r="J720" i="43"/>
  <c r="Q23" i="45"/>
  <c r="Q24" i="45" s="1"/>
  <c r="Q21" i="45"/>
  <c r="F34" i="16"/>
  <c r="F26" i="16"/>
  <c r="F25" i="16"/>
  <c r="F24" i="16"/>
  <c r="F31" i="16"/>
  <c r="F33" i="16"/>
  <c r="F29" i="16"/>
  <c r="J324" i="43"/>
  <c r="I324" i="43"/>
  <c r="I37" i="44" s="1"/>
  <c r="S256" i="43"/>
  <c r="D44" i="44" s="1"/>
  <c r="T256" i="43"/>
  <c r="I261" i="43"/>
  <c r="C49" i="44" s="1"/>
  <c r="J261" i="43"/>
  <c r="J330" i="43"/>
  <c r="I330" i="43"/>
  <c r="I43" i="44" s="1"/>
  <c r="T656" i="43"/>
  <c r="S656" i="43"/>
  <c r="D86" i="44" s="1"/>
  <c r="T261" i="43"/>
  <c r="S261" i="43"/>
  <c r="D49" i="44" s="1"/>
  <c r="T679" i="43"/>
  <c r="S679" i="43"/>
  <c r="F84" i="44" s="1"/>
  <c r="F138" i="45"/>
  <c r="S744" i="38"/>
  <c r="J99" i="39" s="1"/>
  <c r="T744" i="38"/>
  <c r="J248" i="43"/>
  <c r="I248" i="43"/>
  <c r="C36" i="44" s="1"/>
  <c r="I23" i="40"/>
  <c r="I24" i="40" s="1"/>
  <c r="I21" i="40"/>
  <c r="M15" i="40"/>
  <c r="M17" i="40"/>
  <c r="M18" i="40" s="1"/>
  <c r="J668" i="38"/>
  <c r="I668" i="38"/>
  <c r="C98" i="39" s="1"/>
  <c r="J281" i="43"/>
  <c r="I281" i="43"/>
  <c r="E44" i="44" s="1"/>
  <c r="I1787" i="43"/>
  <c r="K222" i="44" s="1"/>
  <c r="J1787" i="43"/>
  <c r="J552" i="38"/>
  <c r="I552" i="38"/>
  <c r="K61" i="39" s="1"/>
  <c r="I566" i="38"/>
  <c r="K75" i="39" s="1"/>
  <c r="J566" i="38"/>
  <c r="J1993" i="43"/>
  <c r="I1993" i="43"/>
  <c r="K249" i="44" s="1"/>
  <c r="J2021" i="43"/>
  <c r="I2021" i="43"/>
  <c r="M252" i="44" s="1"/>
  <c r="J757" i="43"/>
  <c r="I757" i="43"/>
  <c r="K87" i="44" s="1"/>
  <c r="J758" i="43"/>
  <c r="I758" i="43"/>
  <c r="K88" i="44" s="1"/>
  <c r="N171" i="45"/>
  <c r="N172" i="45" s="1"/>
  <c r="N169" i="45"/>
  <c r="I369" i="43"/>
  <c r="M32" i="44" s="1"/>
  <c r="J369" i="43"/>
  <c r="T659" i="38"/>
  <c r="S659" i="38"/>
  <c r="D89" i="39" s="1"/>
  <c r="T239" i="45"/>
  <c r="T240" i="45" s="1"/>
  <c r="T237" i="45"/>
  <c r="M239" i="45"/>
  <c r="M240" i="45" s="1"/>
  <c r="M237" i="45"/>
  <c r="N134" i="36"/>
  <c r="N135" i="36" s="1"/>
  <c r="N132" i="36"/>
  <c r="I721" i="38"/>
  <c r="G101" i="39" s="1"/>
  <c r="J721" i="38"/>
  <c r="I705" i="38"/>
  <c r="G85" i="39" s="1"/>
  <c r="J705" i="38"/>
  <c r="T1745" i="43"/>
  <c r="S1745" i="43"/>
  <c r="H230" i="44" s="1"/>
  <c r="T273" i="43"/>
  <c r="S273" i="43"/>
  <c r="F36" i="44" s="1"/>
  <c r="O64" i="45"/>
  <c r="L89" i="45"/>
  <c r="L91" i="45"/>
  <c r="L92" i="45" s="1"/>
  <c r="L101" i="45" s="1"/>
  <c r="T1892" i="43"/>
  <c r="S1892" i="43"/>
  <c r="D248" i="44" s="1"/>
  <c r="T1686" i="43"/>
  <c r="S1686" i="43"/>
  <c r="D221" i="44" s="1"/>
  <c r="J506" i="38"/>
  <c r="I506" i="38"/>
  <c r="G65" i="39" s="1"/>
  <c r="T707" i="38"/>
  <c r="S707" i="38"/>
  <c r="H87" i="39" s="1"/>
  <c r="I758" i="38"/>
  <c r="K88" i="39" s="1"/>
  <c r="J758" i="38"/>
  <c r="J1924" i="43"/>
  <c r="I1924" i="43"/>
  <c r="E255" i="44" s="1"/>
  <c r="J1940" i="43"/>
  <c r="I1940" i="43"/>
  <c r="G246" i="44" s="1"/>
  <c r="T515" i="38"/>
  <c r="S515" i="38"/>
  <c r="H74" i="39" s="1"/>
  <c r="T1948" i="43"/>
  <c r="S1948" i="43"/>
  <c r="H254" i="44" s="1"/>
  <c r="I739" i="38"/>
  <c r="I94" i="39" s="1"/>
  <c r="J739" i="38"/>
  <c r="E128" i="40"/>
  <c r="E129" i="40" s="1"/>
  <c r="E126" i="40"/>
  <c r="T1909" i="43"/>
  <c r="S1909" i="43"/>
  <c r="F240" i="44" s="1"/>
  <c r="J679" i="38"/>
  <c r="I679" i="38"/>
  <c r="E84" i="39" s="1"/>
  <c r="J1754" i="43"/>
  <c r="I1754" i="43"/>
  <c r="I214" i="44" s="1"/>
  <c r="I1971" i="43"/>
  <c r="I252" i="44" s="1"/>
  <c r="J1971" i="43"/>
  <c r="J455" i="38"/>
  <c r="I455" i="38"/>
  <c r="C64" i="39" s="1"/>
  <c r="J1897" i="43"/>
  <c r="I1897" i="43"/>
  <c r="C253" i="44" s="1"/>
  <c r="R253" i="44" s="1"/>
  <c r="J52" i="40"/>
  <c r="J54" i="40"/>
  <c r="J55" i="40" s="1"/>
  <c r="P52" i="40"/>
  <c r="P54" i="40"/>
  <c r="P55" i="40" s="1"/>
  <c r="R60" i="40"/>
  <c r="R61" i="40" s="1"/>
  <c r="R58" i="40"/>
  <c r="P276" i="45"/>
  <c r="P277" i="45" s="1"/>
  <c r="P286" i="45" s="1"/>
  <c r="P274" i="45"/>
  <c r="C1573" i="43"/>
  <c r="E1592" i="43"/>
  <c r="E1583" i="43"/>
  <c r="E1576" i="43"/>
  <c r="H1592" i="43"/>
  <c r="E1575" i="43"/>
  <c r="H1578" i="43"/>
  <c r="H1576" i="43"/>
  <c r="E1586" i="43"/>
  <c r="H1588" i="43"/>
  <c r="H1575" i="43"/>
  <c r="E1578" i="43"/>
  <c r="H1577" i="43"/>
  <c r="E1580" i="43"/>
  <c r="H1584" i="43"/>
  <c r="H1583" i="43"/>
  <c r="H1579" i="43"/>
  <c r="H1574" i="43"/>
  <c r="E1589" i="43"/>
  <c r="E1584" i="43"/>
  <c r="E1585" i="43"/>
  <c r="E1591" i="43"/>
  <c r="H1586" i="43"/>
  <c r="H1589" i="43"/>
  <c r="E1579" i="43"/>
  <c r="E1574" i="43"/>
  <c r="E1581" i="43"/>
  <c r="E1587" i="43"/>
  <c r="E1582" i="43"/>
  <c r="H1590" i="43"/>
  <c r="H1585" i="43"/>
  <c r="E1590" i="43"/>
  <c r="H1582" i="43"/>
  <c r="E1588" i="43"/>
  <c r="E1577" i="43"/>
  <c r="H1580" i="43"/>
  <c r="H1581" i="43"/>
  <c r="H1591" i="43"/>
  <c r="H1587" i="43"/>
  <c r="I714" i="43"/>
  <c r="G94" i="44" s="1"/>
  <c r="J714" i="43"/>
  <c r="N360" i="45"/>
  <c r="W23" i="45"/>
  <c r="W24" i="45" s="1"/>
  <c r="W21" i="45"/>
  <c r="G21" i="45"/>
  <c r="G23" i="45"/>
  <c r="G24" i="45" s="1"/>
  <c r="R21" i="45"/>
  <c r="R23" i="45"/>
  <c r="R24" i="45" s="1"/>
  <c r="I1731" i="43"/>
  <c r="G216" i="44" s="1"/>
  <c r="J1731" i="43"/>
  <c r="T710" i="43"/>
  <c r="S710" i="43"/>
  <c r="H90" i="44" s="1"/>
  <c r="J732" i="43"/>
  <c r="I732" i="43"/>
  <c r="I87" i="44" s="1"/>
  <c r="C63" i="43"/>
  <c r="E63" i="43" s="1"/>
  <c r="H63" i="43" s="1"/>
  <c r="E69" i="43"/>
  <c r="H69" i="43" s="1"/>
  <c r="E65" i="43"/>
  <c r="H65" i="43" s="1"/>
  <c r="E75" i="43"/>
  <c r="H75" i="43" s="1"/>
  <c r="E82" i="43"/>
  <c r="H82" i="43" s="1"/>
  <c r="E80" i="43"/>
  <c r="H80" i="43" s="1"/>
  <c r="E67" i="43"/>
  <c r="H67" i="43" s="1"/>
  <c r="E64" i="43"/>
  <c r="H64" i="43" s="1"/>
  <c r="E78" i="43"/>
  <c r="H78" i="43" s="1"/>
  <c r="E76" i="43"/>
  <c r="H76" i="43" s="1"/>
  <c r="E74" i="43"/>
  <c r="H74" i="43" s="1"/>
  <c r="E79" i="43"/>
  <c r="H79" i="43" s="1"/>
  <c r="E73" i="43"/>
  <c r="H73" i="43" s="1"/>
  <c r="E70" i="43"/>
  <c r="H70" i="43" s="1"/>
  <c r="E68" i="43"/>
  <c r="H68" i="43" s="1"/>
  <c r="E66" i="43"/>
  <c r="H66" i="43" s="1"/>
  <c r="E77" i="43"/>
  <c r="H77" i="43" s="1"/>
  <c r="E81" i="43"/>
  <c r="H81" i="43" s="1"/>
  <c r="E72" i="43"/>
  <c r="H72" i="43" s="1"/>
  <c r="E71" i="43"/>
  <c r="H71" i="43" s="1"/>
  <c r="S138" i="40"/>
  <c r="J687" i="43"/>
  <c r="I687" i="43"/>
  <c r="E92" i="44" s="1"/>
  <c r="I541" i="38"/>
  <c r="I75" i="39" s="1"/>
  <c r="J541" i="38"/>
  <c r="W208" i="45"/>
  <c r="W209" i="45" s="1"/>
  <c r="W206" i="45"/>
  <c r="Q208" i="45"/>
  <c r="Q209" i="45" s="1"/>
  <c r="Q206" i="45"/>
  <c r="V208" i="45"/>
  <c r="V209" i="45" s="1"/>
  <c r="V206" i="45"/>
  <c r="I659" i="43"/>
  <c r="C89" i="44" s="1"/>
  <c r="J659" i="43"/>
  <c r="J780" i="43"/>
  <c r="I780" i="43"/>
  <c r="M85" i="44" s="1"/>
  <c r="S134" i="36"/>
  <c r="S135" i="36" s="1"/>
  <c r="S132" i="36"/>
  <c r="C933" i="43"/>
  <c r="E933" i="43" s="1"/>
  <c r="H933" i="43" s="1"/>
  <c r="E946" i="43"/>
  <c r="H946" i="43" s="1"/>
  <c r="E937" i="43"/>
  <c r="H937" i="43" s="1"/>
  <c r="E945" i="43"/>
  <c r="H945" i="43" s="1"/>
  <c r="E948" i="43"/>
  <c r="H948" i="43" s="1"/>
  <c r="E947" i="43"/>
  <c r="H947" i="43" s="1"/>
  <c r="E950" i="43"/>
  <c r="H950" i="43" s="1"/>
  <c r="E949" i="43"/>
  <c r="H949" i="43" s="1"/>
  <c r="E939" i="43"/>
  <c r="H939" i="43" s="1"/>
  <c r="E936" i="43"/>
  <c r="H936" i="43" s="1"/>
  <c r="E935" i="43"/>
  <c r="H935" i="43" s="1"/>
  <c r="E934" i="43"/>
  <c r="H934" i="43" s="1"/>
  <c r="E951" i="43"/>
  <c r="H951" i="43" s="1"/>
  <c r="E943" i="43"/>
  <c r="H943" i="43" s="1"/>
  <c r="E942" i="43"/>
  <c r="H942" i="43" s="1"/>
  <c r="E952" i="43"/>
  <c r="H952" i="43" s="1"/>
  <c r="E940" i="43"/>
  <c r="H940" i="43" s="1"/>
  <c r="E944" i="43"/>
  <c r="H944" i="43" s="1"/>
  <c r="E938" i="43"/>
  <c r="H938" i="43" s="1"/>
  <c r="E941" i="43"/>
  <c r="H941" i="43" s="1"/>
  <c r="S278" i="43"/>
  <c r="F41" i="44" s="1"/>
  <c r="T278" i="43"/>
  <c r="R97" i="45"/>
  <c r="R98" i="45" s="1"/>
  <c r="R95" i="45"/>
  <c r="H91" i="45"/>
  <c r="H92" i="45" s="1"/>
  <c r="H101" i="45" s="1"/>
  <c r="H89" i="45"/>
  <c r="T1891" i="43"/>
  <c r="S1891" i="43"/>
  <c r="D247" i="44" s="1"/>
  <c r="T1691" i="43"/>
  <c r="S1691" i="43"/>
  <c r="D226" i="44" s="1"/>
  <c r="J303" i="43"/>
  <c r="I303" i="43"/>
  <c r="G41" i="44" s="1"/>
  <c r="J503" i="38"/>
  <c r="I503" i="38"/>
  <c r="G62" i="39" s="1"/>
  <c r="I508" i="38"/>
  <c r="G67" i="39" s="1"/>
  <c r="J508" i="38"/>
  <c r="S716" i="38"/>
  <c r="H96" i="39" s="1"/>
  <c r="T716" i="38"/>
  <c r="S307" i="43"/>
  <c r="H45" i="44" s="1"/>
  <c r="T307" i="43"/>
  <c r="J1909" i="43"/>
  <c r="I1909" i="43"/>
  <c r="E240" i="44" s="1"/>
  <c r="J362" i="43"/>
  <c r="I362" i="43"/>
  <c r="K50" i="44" s="1"/>
  <c r="H343" i="43"/>
  <c r="E343" i="43"/>
  <c r="I734" i="38"/>
  <c r="I89" i="39" s="1"/>
  <c r="J734" i="38"/>
  <c r="T1923" i="43"/>
  <c r="S1923" i="43"/>
  <c r="F254" i="44" s="1"/>
  <c r="J684" i="38"/>
  <c r="I684" i="38"/>
  <c r="E89" i="39" s="1"/>
  <c r="I1771" i="43"/>
  <c r="I231" i="44" s="1"/>
  <c r="J1771" i="43"/>
  <c r="J1885" i="43"/>
  <c r="I1885" i="43"/>
  <c r="C241" i="44" s="1"/>
  <c r="O282" i="45"/>
  <c r="O283" i="45" s="1"/>
  <c r="O280" i="45"/>
  <c r="T21" i="45"/>
  <c r="T23" i="45"/>
  <c r="T24" i="45" s="1"/>
  <c r="T27" i="45" s="1"/>
  <c r="O703" i="43"/>
  <c r="R703" i="43"/>
  <c r="I537" i="38"/>
  <c r="I71" i="39" s="1"/>
  <c r="J537" i="38"/>
  <c r="E205" i="45"/>
  <c r="E199" i="45"/>
  <c r="E194" i="45"/>
  <c r="C1138" i="43"/>
  <c r="E1138" i="43" s="1"/>
  <c r="H1138" i="43" s="1"/>
  <c r="E1154" i="43"/>
  <c r="H1154" i="43" s="1"/>
  <c r="E1144" i="43"/>
  <c r="H1144" i="43" s="1"/>
  <c r="E1149" i="43"/>
  <c r="H1149" i="43" s="1"/>
  <c r="E1139" i="43"/>
  <c r="H1139" i="43" s="1"/>
  <c r="E1142" i="43"/>
  <c r="H1142" i="43" s="1"/>
  <c r="E1156" i="43"/>
  <c r="H1156" i="43" s="1"/>
  <c r="E1151" i="43"/>
  <c r="H1151" i="43" s="1"/>
  <c r="E1155" i="43"/>
  <c r="H1155" i="43" s="1"/>
  <c r="E1146" i="43"/>
  <c r="H1146" i="43" s="1"/>
  <c r="E1141" i="43"/>
  <c r="H1141" i="43" s="1"/>
  <c r="E1150" i="43"/>
  <c r="H1150" i="43" s="1"/>
  <c r="E1140" i="43"/>
  <c r="H1140" i="43" s="1"/>
  <c r="E1157" i="43"/>
  <c r="H1157" i="43" s="1"/>
  <c r="E1147" i="43"/>
  <c r="H1147" i="43" s="1"/>
  <c r="E1153" i="43"/>
  <c r="H1153" i="43" s="1"/>
  <c r="E1143" i="43"/>
  <c r="H1143" i="43" s="1"/>
  <c r="E1145" i="43"/>
  <c r="H1145" i="43" s="1"/>
  <c r="E1152" i="43"/>
  <c r="H1152" i="43" s="1"/>
  <c r="E1148" i="43"/>
  <c r="H1148" i="43" s="1"/>
  <c r="J793" i="43"/>
  <c r="I793" i="43"/>
  <c r="M98" i="44" s="1"/>
  <c r="D161" i="16"/>
  <c r="D169" i="16"/>
  <c r="D165" i="16"/>
  <c r="D167" i="16"/>
  <c r="C429" i="27" s="1" a="1"/>
  <c r="D160" i="16"/>
  <c r="D162" i="16"/>
  <c r="C404" i="27" s="1" a="1"/>
  <c r="I334" i="43"/>
  <c r="I47" i="44" s="1"/>
  <c r="J334" i="43"/>
  <c r="T657" i="43"/>
  <c r="S657" i="43"/>
  <c r="D87" i="44" s="1"/>
  <c r="S248" i="43"/>
  <c r="D36" i="44" s="1"/>
  <c r="T248" i="43"/>
  <c r="T694" i="43"/>
  <c r="S694" i="43"/>
  <c r="F99" i="44" s="1"/>
  <c r="S747" i="38"/>
  <c r="J102" i="39" s="1"/>
  <c r="T747" i="38"/>
  <c r="H360" i="45"/>
  <c r="I251" i="43"/>
  <c r="C39" i="44" s="1"/>
  <c r="J251" i="43"/>
  <c r="G21" i="40"/>
  <c r="G23" i="40"/>
  <c r="G24" i="40" s="1"/>
  <c r="H21" i="40"/>
  <c r="H23" i="40"/>
  <c r="H24" i="40" s="1"/>
  <c r="J664" i="38"/>
  <c r="I664" i="38"/>
  <c r="C94" i="39" s="1"/>
  <c r="J1790" i="43"/>
  <c r="I1790" i="43"/>
  <c r="K225" i="44" s="1"/>
  <c r="I560" i="38"/>
  <c r="K69" i="39" s="1"/>
  <c r="J560" i="38"/>
  <c r="J2015" i="43"/>
  <c r="I2015" i="43"/>
  <c r="M246" i="44" s="1"/>
  <c r="W163" i="45"/>
  <c r="W165" i="45"/>
  <c r="W166" i="45" s="1"/>
  <c r="W175" i="45" s="1"/>
  <c r="O165" i="45"/>
  <c r="O166" i="45" s="1"/>
  <c r="O163" i="45"/>
  <c r="I376" i="43"/>
  <c r="M39" i="44" s="1"/>
  <c r="J376" i="43"/>
  <c r="S657" i="38"/>
  <c r="D87" i="39" s="1"/>
  <c r="T657" i="38"/>
  <c r="I132" i="36"/>
  <c r="I134" i="36"/>
  <c r="I135" i="36" s="1"/>
  <c r="T1735" i="43"/>
  <c r="S1735" i="43"/>
  <c r="H220" i="44" s="1"/>
  <c r="T268" i="43"/>
  <c r="S268" i="43"/>
  <c r="F31" i="44" s="1"/>
  <c r="G91" i="45"/>
  <c r="G92" i="45" s="1"/>
  <c r="G101" i="45" s="1"/>
  <c r="G89" i="45"/>
  <c r="P91" i="45"/>
  <c r="P92" i="45" s="1"/>
  <c r="P89" i="45"/>
  <c r="J308" i="43"/>
  <c r="I308" i="43"/>
  <c r="G46" i="44" s="1"/>
  <c r="I511" i="38"/>
  <c r="G70" i="39" s="1"/>
  <c r="J511" i="38"/>
  <c r="J510" i="38"/>
  <c r="I510" i="38"/>
  <c r="G69" i="39" s="1"/>
  <c r="S708" i="38"/>
  <c r="H88" i="39" s="1"/>
  <c r="T708" i="38"/>
  <c r="I759" i="38"/>
  <c r="K89" i="39" s="1"/>
  <c r="J759" i="38"/>
  <c r="S511" i="38"/>
  <c r="H70" i="39" s="1"/>
  <c r="T511" i="38"/>
  <c r="T1943" i="43"/>
  <c r="S1943" i="43"/>
  <c r="H249" i="44" s="1"/>
  <c r="J740" i="38"/>
  <c r="I740" i="38"/>
  <c r="I95" i="39" s="1"/>
  <c r="J683" i="38"/>
  <c r="I683" i="38"/>
  <c r="E88" i="39" s="1"/>
  <c r="J1967" i="43"/>
  <c r="I1967" i="43"/>
  <c r="I248" i="44" s="1"/>
  <c r="I1891" i="43"/>
  <c r="C247" i="44" s="1"/>
  <c r="J1891" i="43"/>
  <c r="Q54" i="40"/>
  <c r="Q55" i="40" s="1"/>
  <c r="Q52" i="40"/>
  <c r="X274" i="45"/>
  <c r="X276" i="45"/>
  <c r="X277" i="45" s="1"/>
  <c r="X286" i="45" s="1"/>
  <c r="I718" i="43"/>
  <c r="G98" i="44" s="1"/>
  <c r="J718" i="43"/>
  <c r="J722" i="43"/>
  <c r="I722" i="43"/>
  <c r="G102" i="44" s="1"/>
  <c r="M17" i="45"/>
  <c r="M18" i="45" s="1"/>
  <c r="M15" i="45"/>
  <c r="I15" i="45"/>
  <c r="I17" i="45"/>
  <c r="I18" i="45" s="1"/>
  <c r="I27" i="45" s="1"/>
  <c r="V15" i="45"/>
  <c r="V17" i="45"/>
  <c r="V18" i="45" s="1"/>
  <c r="V27" i="45" s="1"/>
  <c r="K64" i="45"/>
  <c r="J1738" i="43"/>
  <c r="I1738" i="43"/>
  <c r="G223" i="44" s="1"/>
  <c r="E126" i="45"/>
  <c r="E128" i="45"/>
  <c r="E129" i="45" s="1"/>
  <c r="E138" i="45" s="1"/>
  <c r="J731" i="43"/>
  <c r="I731" i="43"/>
  <c r="I86" i="44" s="1"/>
  <c r="M63" i="43"/>
  <c r="O63" i="43" s="1"/>
  <c r="R63" i="43" s="1"/>
  <c r="O82" i="43"/>
  <c r="R82" i="43" s="1"/>
  <c r="O72" i="43"/>
  <c r="R72" i="43" s="1"/>
  <c r="O77" i="43"/>
  <c r="R77" i="43" s="1"/>
  <c r="O81" i="43"/>
  <c r="R81" i="43" s="1"/>
  <c r="O64" i="43"/>
  <c r="R64" i="43" s="1"/>
  <c r="O68" i="43"/>
  <c r="R68" i="43" s="1"/>
  <c r="O73" i="43"/>
  <c r="R73" i="43" s="1"/>
  <c r="O75" i="43"/>
  <c r="R75" i="43" s="1"/>
  <c r="O67" i="43"/>
  <c r="R67" i="43" s="1"/>
  <c r="O79" i="43"/>
  <c r="R79" i="43" s="1"/>
  <c r="O78" i="43"/>
  <c r="R78" i="43" s="1"/>
  <c r="O66" i="43"/>
  <c r="R66" i="43" s="1"/>
  <c r="O65" i="43"/>
  <c r="R65" i="43" s="1"/>
  <c r="O74" i="43"/>
  <c r="R74" i="43" s="1"/>
  <c r="O69" i="43"/>
  <c r="R69" i="43" s="1"/>
  <c r="O71" i="43"/>
  <c r="R71" i="43" s="1"/>
  <c r="O80" i="43"/>
  <c r="R80" i="43" s="1"/>
  <c r="O70" i="43"/>
  <c r="R70" i="43" s="1"/>
  <c r="O76" i="43"/>
  <c r="R76" i="43" s="1"/>
  <c r="I683" i="43"/>
  <c r="E88" i="44" s="1"/>
  <c r="J683" i="43"/>
  <c r="J538" i="38"/>
  <c r="I538" i="38"/>
  <c r="I72" i="39" s="1"/>
  <c r="R208" i="45"/>
  <c r="R209" i="45" s="1"/>
  <c r="R206" i="45"/>
  <c r="G208" i="45"/>
  <c r="G209" i="45" s="1"/>
  <c r="G206" i="45"/>
  <c r="J663" i="43"/>
  <c r="I663" i="43"/>
  <c r="C93" i="44" s="1"/>
  <c r="J797" i="43"/>
  <c r="I797" i="43"/>
  <c r="M102" i="44" s="1"/>
  <c r="V29" i="16"/>
  <c r="V33" i="16"/>
  <c r="V25" i="16"/>
  <c r="V31" i="16"/>
  <c r="V24" i="16"/>
  <c r="V34" i="16"/>
  <c r="V26" i="16"/>
  <c r="I323" i="45"/>
  <c r="J138" i="40"/>
  <c r="T730" i="38"/>
  <c r="S730" i="38"/>
  <c r="J85" i="39" s="1"/>
  <c r="J256" i="43"/>
  <c r="I256" i="43"/>
  <c r="C44" i="44" s="1"/>
  <c r="J270" i="43"/>
  <c r="I270" i="43"/>
  <c r="E33" i="44" s="1"/>
  <c r="I770" i="38"/>
  <c r="K100" i="39" s="1"/>
  <c r="J770" i="38"/>
  <c r="J690" i="38"/>
  <c r="I690" i="38"/>
  <c r="E95" i="39" s="1"/>
  <c r="I1977" i="43"/>
  <c r="I258" i="44" s="1"/>
  <c r="J1977" i="43"/>
  <c r="K17" i="45"/>
  <c r="K18" i="45" s="1"/>
  <c r="K27" i="45" s="1"/>
  <c r="K15" i="45"/>
  <c r="U23" i="45"/>
  <c r="U24" i="45" s="1"/>
  <c r="U21" i="45"/>
  <c r="T659" i="43"/>
  <c r="S659" i="43"/>
  <c r="D89" i="44" s="1"/>
  <c r="T681" i="43"/>
  <c r="S681" i="43"/>
  <c r="F86" i="44" s="1"/>
  <c r="T742" i="38"/>
  <c r="S742" i="38"/>
  <c r="J97" i="39" s="1"/>
  <c r="J285" i="43"/>
  <c r="I285" i="43"/>
  <c r="E48" i="44" s="1"/>
  <c r="K34" i="16"/>
  <c r="K24" i="16"/>
  <c r="K33" i="16"/>
  <c r="K26" i="16"/>
  <c r="K29" i="16"/>
  <c r="K25" i="16"/>
  <c r="K31" i="16"/>
  <c r="D228" i="16"/>
  <c r="C512" i="27" s="1" a="1"/>
  <c r="D235" i="16"/>
  <c r="D229" i="16"/>
  <c r="D237" i="16"/>
  <c r="D230" i="16"/>
  <c r="C537" i="27" s="1" a="1"/>
  <c r="D231" i="16"/>
  <c r="D238" i="16"/>
  <c r="M587" i="27" s="1" a="1"/>
  <c r="D233" i="16"/>
  <c r="C562" i="27" s="1" a="1"/>
  <c r="D99" i="16"/>
  <c r="C296" i="27" s="1" a="1"/>
  <c r="D101" i="16"/>
  <c r="D97" i="16"/>
  <c r="D93" i="16"/>
  <c r="D92" i="16"/>
  <c r="D95" i="16"/>
  <c r="C271" i="27" s="1" a="1"/>
  <c r="I326" i="43"/>
  <c r="I39" i="44" s="1"/>
  <c r="J326" i="43"/>
  <c r="T671" i="43"/>
  <c r="S671" i="43"/>
  <c r="D101" i="44" s="1"/>
  <c r="S258" i="43"/>
  <c r="D46" i="44" s="1"/>
  <c r="T258" i="43"/>
  <c r="S683" i="43"/>
  <c r="F88" i="44" s="1"/>
  <c r="T683" i="43"/>
  <c r="S732" i="38"/>
  <c r="J87" i="39" s="1"/>
  <c r="T732" i="38"/>
  <c r="V138" i="45"/>
  <c r="I244" i="43"/>
  <c r="C32" i="44" s="1"/>
  <c r="J244" i="43"/>
  <c r="K23" i="40"/>
  <c r="K24" i="40" s="1"/>
  <c r="K21" i="40"/>
  <c r="F21" i="40"/>
  <c r="F23" i="40"/>
  <c r="F24" i="40" s="1"/>
  <c r="I654" i="38"/>
  <c r="C84" i="39" s="1"/>
  <c r="J654" i="38"/>
  <c r="I271" i="43"/>
  <c r="E34" i="44" s="1"/>
  <c r="J271" i="43"/>
  <c r="I1779" i="43"/>
  <c r="K214" i="44" s="1"/>
  <c r="J1779" i="43"/>
  <c r="I553" i="38"/>
  <c r="K62" i="39" s="1"/>
  <c r="J553" i="38"/>
  <c r="I1987" i="43"/>
  <c r="K243" i="44" s="1"/>
  <c r="J1987" i="43"/>
  <c r="I2018" i="43"/>
  <c r="M249" i="44" s="1"/>
  <c r="J2018" i="43"/>
  <c r="J766" i="43"/>
  <c r="I766" i="43"/>
  <c r="K96" i="44" s="1"/>
  <c r="I771" i="43"/>
  <c r="K101" i="44" s="1"/>
  <c r="J771" i="43"/>
  <c r="P165" i="45"/>
  <c r="P166" i="45" s="1"/>
  <c r="P163" i="45"/>
  <c r="U163" i="45"/>
  <c r="U165" i="45"/>
  <c r="U166" i="45" s="1"/>
  <c r="U175" i="45" s="1"/>
  <c r="J372" i="43"/>
  <c r="I372" i="43"/>
  <c r="M35" i="44" s="1"/>
  <c r="M323" i="45"/>
  <c r="S655" i="38"/>
  <c r="D85" i="39" s="1"/>
  <c r="T655" i="38"/>
  <c r="X245" i="45"/>
  <c r="X246" i="45" s="1"/>
  <c r="X243" i="45"/>
  <c r="M243" i="45"/>
  <c r="M245" i="45"/>
  <c r="M246" i="45" s="1"/>
  <c r="M249" i="45" s="1"/>
  <c r="J243" i="45"/>
  <c r="J245" i="45"/>
  <c r="J246" i="45" s="1"/>
  <c r="L128" i="36"/>
  <c r="L129" i="36" s="1"/>
  <c r="L126" i="36"/>
  <c r="S323" i="45"/>
  <c r="T1744" i="43"/>
  <c r="S1744" i="43"/>
  <c r="H229" i="44" s="1"/>
  <c r="T1740" i="43"/>
  <c r="S1740" i="43"/>
  <c r="H225" i="44" s="1"/>
  <c r="S281" i="43"/>
  <c r="F44" i="44" s="1"/>
  <c r="T281" i="43"/>
  <c r="R89" i="45"/>
  <c r="R91" i="45"/>
  <c r="R92" i="45" s="1"/>
  <c r="R101" i="45" s="1"/>
  <c r="L95" i="45"/>
  <c r="L97" i="45"/>
  <c r="L98" i="45" s="1"/>
  <c r="T1900" i="43"/>
  <c r="S1900" i="43"/>
  <c r="D256" i="44" s="1"/>
  <c r="S1696" i="43"/>
  <c r="D231" i="44" s="1"/>
  <c r="R231" i="44" s="1"/>
  <c r="T1696" i="43"/>
  <c r="J298" i="43"/>
  <c r="I298" i="43"/>
  <c r="G36" i="44" s="1"/>
  <c r="J517" i="38"/>
  <c r="I517" i="38"/>
  <c r="G76" i="39" s="1"/>
  <c r="U64" i="45"/>
  <c r="J1926" i="43"/>
  <c r="I1926" i="43"/>
  <c r="E257" i="44" s="1"/>
  <c r="S500" i="38"/>
  <c r="H59" i="39" s="1"/>
  <c r="T500" i="38"/>
  <c r="S514" i="38"/>
  <c r="H73" i="39" s="1"/>
  <c r="T514" i="38"/>
  <c r="J347" i="43"/>
  <c r="I347" i="43"/>
  <c r="K35" i="44" s="1"/>
  <c r="I741" i="38"/>
  <c r="I96" i="39" s="1"/>
  <c r="J741" i="38"/>
  <c r="S1916" i="43"/>
  <c r="F247" i="44" s="1"/>
  <c r="T1916" i="43"/>
  <c r="I681" i="38"/>
  <c r="E86" i="39" s="1"/>
  <c r="J681" i="38"/>
  <c r="I1764" i="43"/>
  <c r="I224" i="44" s="1"/>
  <c r="J1764" i="43"/>
  <c r="J1965" i="43"/>
  <c r="I1965" i="43"/>
  <c r="I246" i="44" s="1"/>
  <c r="I463" i="38"/>
  <c r="C72" i="39" s="1"/>
  <c r="J463" i="38"/>
  <c r="I1899" i="43"/>
  <c r="C255" i="44" s="1"/>
  <c r="J1899" i="43"/>
  <c r="G323" i="45"/>
  <c r="J60" i="40"/>
  <c r="J61" i="40" s="1"/>
  <c r="J58" i="40"/>
  <c r="F52" i="40"/>
  <c r="F54" i="40"/>
  <c r="F55" i="40" s="1"/>
  <c r="U282" i="45"/>
  <c r="U283" i="45" s="1"/>
  <c r="U280" i="45"/>
  <c r="Q282" i="45"/>
  <c r="Q283" i="45" s="1"/>
  <c r="Q280" i="45"/>
  <c r="M1473" i="43"/>
  <c r="O1473" i="43" s="1"/>
  <c r="R1473" i="43" s="1"/>
  <c r="O1490" i="43"/>
  <c r="R1490" i="43" s="1"/>
  <c r="O1491" i="43"/>
  <c r="R1491" i="43" s="1"/>
  <c r="O1485" i="43"/>
  <c r="R1485" i="43" s="1"/>
  <c r="O1482" i="43"/>
  <c r="R1482" i="43" s="1"/>
  <c r="O1488" i="43"/>
  <c r="R1488" i="43" s="1"/>
  <c r="O1474" i="43"/>
  <c r="R1474" i="43" s="1"/>
  <c r="O1492" i="43"/>
  <c r="R1492" i="43" s="1"/>
  <c r="O1475" i="43"/>
  <c r="R1475" i="43" s="1"/>
  <c r="O1480" i="43"/>
  <c r="R1480" i="43" s="1"/>
  <c r="O1487" i="43"/>
  <c r="R1487" i="43" s="1"/>
  <c r="O1484" i="43"/>
  <c r="R1484" i="43" s="1"/>
  <c r="O1481" i="43"/>
  <c r="R1481" i="43" s="1"/>
  <c r="O1489" i="43"/>
  <c r="R1489" i="43" s="1"/>
  <c r="O1483" i="43"/>
  <c r="R1483" i="43" s="1"/>
  <c r="O1476" i="43"/>
  <c r="R1476" i="43" s="1"/>
  <c r="O1486" i="43"/>
  <c r="R1486" i="43" s="1"/>
  <c r="O1477" i="43"/>
  <c r="R1477" i="43" s="1"/>
  <c r="O1478" i="43"/>
  <c r="R1478" i="43" s="1"/>
  <c r="O1479" i="43"/>
  <c r="R1479" i="43" s="1"/>
  <c r="N64" i="45"/>
  <c r="U360" i="45"/>
  <c r="J1744" i="43"/>
  <c r="I1744" i="43"/>
  <c r="G229" i="44" s="1"/>
  <c r="S715" i="43"/>
  <c r="H95" i="44" s="1"/>
  <c r="T715" i="43"/>
  <c r="I733" i="43"/>
  <c r="I88" i="44" s="1"/>
  <c r="J733" i="43"/>
  <c r="M38" i="43"/>
  <c r="O38" i="43" s="1"/>
  <c r="R38" i="43" s="1"/>
  <c r="O46" i="43"/>
  <c r="R46" i="43" s="1"/>
  <c r="O48" i="43"/>
  <c r="R48" i="43" s="1"/>
  <c r="O42" i="43"/>
  <c r="R42" i="43" s="1"/>
  <c r="O55" i="43"/>
  <c r="R55" i="43" s="1"/>
  <c r="O57" i="43"/>
  <c r="R57" i="43" s="1"/>
  <c r="O53" i="43"/>
  <c r="R53" i="43" s="1"/>
  <c r="O51" i="43"/>
  <c r="R51" i="43" s="1"/>
  <c r="O50" i="43"/>
  <c r="R50" i="43" s="1"/>
  <c r="O43" i="43"/>
  <c r="R43" i="43" s="1"/>
  <c r="O39" i="43"/>
  <c r="R39" i="43" s="1"/>
  <c r="O56" i="43"/>
  <c r="R56" i="43" s="1"/>
  <c r="O52" i="43"/>
  <c r="R52" i="43" s="1"/>
  <c r="O49" i="43"/>
  <c r="R49" i="43" s="1"/>
  <c r="O54" i="43"/>
  <c r="R54" i="43" s="1"/>
  <c r="O47" i="43"/>
  <c r="R47" i="43" s="1"/>
  <c r="O44" i="43"/>
  <c r="R44" i="43" s="1"/>
  <c r="O45" i="43"/>
  <c r="R45" i="43" s="1"/>
  <c r="O40" i="43"/>
  <c r="R40" i="43" s="1"/>
  <c r="O41" i="43"/>
  <c r="R41" i="43" s="1"/>
  <c r="J678" i="43"/>
  <c r="I678" i="43"/>
  <c r="E83" i="44" s="1"/>
  <c r="J526" i="38"/>
  <c r="I526" i="38"/>
  <c r="I60" i="39" s="1"/>
  <c r="X64" i="45"/>
  <c r="I208" i="45"/>
  <c r="I209" i="45" s="1"/>
  <c r="I206" i="45"/>
  <c r="R64" i="45"/>
  <c r="I657" i="43"/>
  <c r="C87" i="44" s="1"/>
  <c r="J657" i="43"/>
  <c r="V323" i="45"/>
  <c r="J781" i="43"/>
  <c r="I781" i="43"/>
  <c r="M86" i="44" s="1"/>
  <c r="S253" i="43"/>
  <c r="D41" i="44" s="1"/>
  <c r="T253" i="43"/>
  <c r="M23" i="40"/>
  <c r="M24" i="40" s="1"/>
  <c r="M27" i="40" s="1"/>
  <c r="M21" i="40"/>
  <c r="J378" i="43"/>
  <c r="I378" i="43"/>
  <c r="M41" i="44" s="1"/>
  <c r="O134" i="36"/>
  <c r="O135" i="36" s="1"/>
  <c r="O132" i="36"/>
  <c r="I714" i="38"/>
  <c r="G94" i="39" s="1"/>
  <c r="J714" i="38"/>
  <c r="O89" i="45"/>
  <c r="O91" i="45"/>
  <c r="O92" i="45" s="1"/>
  <c r="T1687" i="43"/>
  <c r="S1687" i="43"/>
  <c r="D222" i="44" s="1"/>
  <c r="T509" i="38"/>
  <c r="S509" i="38"/>
  <c r="H68" i="39" s="1"/>
  <c r="J788" i="43"/>
  <c r="I788" i="43"/>
  <c r="M93" i="44" s="1"/>
  <c r="S746" i="38"/>
  <c r="J101" i="39" s="1"/>
  <c r="T746" i="38"/>
  <c r="I2000" i="43"/>
  <c r="K256" i="44" s="1"/>
  <c r="J2000" i="43"/>
  <c r="C753" i="34"/>
  <c r="H770" i="34"/>
  <c r="E765" i="34"/>
  <c r="H767" i="34"/>
  <c r="E771" i="34"/>
  <c r="E754" i="34"/>
  <c r="E767" i="34"/>
  <c r="E770" i="34"/>
  <c r="H760" i="34"/>
  <c r="E768" i="34"/>
  <c r="E756" i="34"/>
  <c r="E763" i="34"/>
  <c r="E772" i="34"/>
  <c r="H768" i="34"/>
  <c r="H769" i="34"/>
  <c r="E757" i="34"/>
  <c r="H754" i="34"/>
  <c r="E769" i="34"/>
  <c r="E764" i="34"/>
  <c r="H772" i="34"/>
  <c r="H757" i="34"/>
  <c r="H759" i="34"/>
  <c r="H756" i="34"/>
  <c r="H758" i="34"/>
  <c r="E755" i="34"/>
  <c r="E766" i="34"/>
  <c r="H762" i="34"/>
  <c r="H771" i="34"/>
  <c r="H763" i="34"/>
  <c r="E759" i="34"/>
  <c r="H764" i="34"/>
  <c r="E758" i="34"/>
  <c r="E762" i="34"/>
  <c r="H765" i="34"/>
  <c r="H761" i="34"/>
  <c r="H766" i="34"/>
  <c r="E760" i="34"/>
  <c r="H755" i="34"/>
  <c r="E761" i="34"/>
  <c r="I720" i="38"/>
  <c r="G100" i="39" s="1"/>
  <c r="J720" i="38"/>
  <c r="T287" i="43"/>
  <c r="S287" i="43"/>
  <c r="F50" i="44" s="1"/>
  <c r="O97" i="45"/>
  <c r="O98" i="45" s="1"/>
  <c r="O95" i="45"/>
  <c r="J1770" i="43"/>
  <c r="I1770" i="43"/>
  <c r="I230" i="44" s="1"/>
  <c r="N54" i="40"/>
  <c r="N55" i="40" s="1"/>
  <c r="N64" i="40" s="1"/>
  <c r="N52" i="40"/>
  <c r="Q15" i="40"/>
  <c r="Q17" i="40"/>
  <c r="Q18" i="40" s="1"/>
  <c r="L239" i="45"/>
  <c r="L240" i="45" s="1"/>
  <c r="L249" i="45" s="1"/>
  <c r="L237" i="45"/>
  <c r="Q132" i="36"/>
  <c r="Q134" i="36"/>
  <c r="Q135" i="36" s="1"/>
  <c r="T310" i="43"/>
  <c r="S310" i="43"/>
  <c r="H48" i="44" s="1"/>
  <c r="H138" i="45"/>
  <c r="T512" i="38"/>
  <c r="S512" i="38"/>
  <c r="H71" i="39" s="1"/>
  <c r="N23" i="45"/>
  <c r="N24" i="45" s="1"/>
  <c r="N21" i="45"/>
  <c r="J323" i="43"/>
  <c r="I323" i="43"/>
  <c r="I36" i="44" s="1"/>
  <c r="S695" i="43"/>
  <c r="F100" i="44" s="1"/>
  <c r="T695" i="43"/>
  <c r="N23" i="40"/>
  <c r="N24" i="40" s="1"/>
  <c r="N21" i="40"/>
  <c r="I276" i="43"/>
  <c r="E39" i="44" s="1"/>
  <c r="J276" i="43"/>
  <c r="J2008" i="43"/>
  <c r="I2008" i="43"/>
  <c r="M239" i="44" s="1"/>
  <c r="T654" i="43"/>
  <c r="S654" i="43"/>
  <c r="D84" i="44" s="1"/>
  <c r="R84" i="44" s="1"/>
  <c r="T686" i="43"/>
  <c r="S686" i="43"/>
  <c r="F91" i="44" s="1"/>
  <c r="I262" i="43"/>
  <c r="C50" i="44" s="1"/>
  <c r="R50" i="44" s="1"/>
  <c r="J262" i="43"/>
  <c r="W17" i="40"/>
  <c r="W18" i="40" s="1"/>
  <c r="W27" i="40" s="1"/>
  <c r="W15" i="40"/>
  <c r="J1986" i="43"/>
  <c r="I1986" i="43"/>
  <c r="K242" i="44" s="1"/>
  <c r="I375" i="43"/>
  <c r="M38" i="44" s="1"/>
  <c r="J375" i="43"/>
  <c r="T1940" i="43"/>
  <c r="S1940" i="43"/>
  <c r="H246" i="44" s="1"/>
  <c r="L360" i="45"/>
  <c r="J355" i="43"/>
  <c r="I355" i="43"/>
  <c r="K43" i="44" s="1"/>
  <c r="I464" i="38"/>
  <c r="C73" i="39" s="1"/>
  <c r="R73" i="39" s="1"/>
  <c r="J464" i="38"/>
  <c r="M276" i="45"/>
  <c r="M277" i="45" s="1"/>
  <c r="M286" i="45" s="1"/>
  <c r="M274" i="45"/>
  <c r="I783" i="43"/>
  <c r="M88" i="44" s="1"/>
  <c r="J783" i="43"/>
  <c r="R26" i="16"/>
  <c r="R34" i="16"/>
  <c r="R25" i="16"/>
  <c r="R29" i="16"/>
  <c r="R33" i="16"/>
  <c r="R24" i="16"/>
  <c r="R31" i="16"/>
  <c r="J15" i="40"/>
  <c r="J17" i="40"/>
  <c r="J18" i="40" s="1"/>
  <c r="S26" i="16"/>
  <c r="S31" i="16"/>
  <c r="S33" i="16"/>
  <c r="S29" i="16"/>
  <c r="S25" i="16"/>
  <c r="S24" i="16"/>
  <c r="S34" i="16"/>
  <c r="J332" i="43"/>
  <c r="I332" i="43"/>
  <c r="I45" i="44" s="1"/>
  <c r="T660" i="43"/>
  <c r="S660" i="43"/>
  <c r="D90" i="44" s="1"/>
  <c r="S250" i="43"/>
  <c r="D38" i="44" s="1"/>
  <c r="T250" i="43"/>
  <c r="S692" i="43"/>
  <c r="F97" i="44" s="1"/>
  <c r="T692" i="43"/>
  <c r="T738" i="38"/>
  <c r="S738" i="38"/>
  <c r="J93" i="39" s="1"/>
  <c r="I252" i="43"/>
  <c r="C40" i="44" s="1"/>
  <c r="J252" i="43"/>
  <c r="V15" i="40"/>
  <c r="V17" i="40"/>
  <c r="V18" i="40" s="1"/>
  <c r="Q23" i="40"/>
  <c r="Q24" i="40" s="1"/>
  <c r="Q21" i="40"/>
  <c r="J653" i="38"/>
  <c r="I653" i="38"/>
  <c r="C83" i="39" s="1"/>
  <c r="J275" i="43"/>
  <c r="I275" i="43"/>
  <c r="E38" i="44" s="1"/>
  <c r="I1791" i="43"/>
  <c r="K226" i="44" s="1"/>
  <c r="J1791" i="43"/>
  <c r="I1795" i="43"/>
  <c r="K230" i="44" s="1"/>
  <c r="J1795" i="43"/>
  <c r="I557" i="38"/>
  <c r="K66" i="39" s="1"/>
  <c r="J557" i="38"/>
  <c r="I1996" i="43"/>
  <c r="K252" i="44" s="1"/>
  <c r="J1996" i="43"/>
  <c r="J2019" i="43"/>
  <c r="I2019" i="43"/>
  <c r="M250" i="44" s="1"/>
  <c r="J767" i="43"/>
  <c r="I767" i="43"/>
  <c r="K97" i="44" s="1"/>
  <c r="J762" i="43"/>
  <c r="I762" i="43"/>
  <c r="K92" i="44" s="1"/>
  <c r="L163" i="45"/>
  <c r="L165" i="45"/>
  <c r="L166" i="45" s="1"/>
  <c r="L175" i="45" s="1"/>
  <c r="I163" i="45"/>
  <c r="I165" i="45"/>
  <c r="I166" i="45" s="1"/>
  <c r="H169" i="45"/>
  <c r="H171" i="45"/>
  <c r="H172" i="45" s="1"/>
  <c r="H175" i="45" s="1"/>
  <c r="I383" i="43"/>
  <c r="M46" i="44" s="1"/>
  <c r="J383" i="43"/>
  <c r="S663" i="38"/>
  <c r="D93" i="39" s="1"/>
  <c r="T663" i="38"/>
  <c r="W243" i="45"/>
  <c r="W245" i="45"/>
  <c r="W246" i="45" s="1"/>
  <c r="S245" i="45"/>
  <c r="S246" i="45" s="1"/>
  <c r="S243" i="45"/>
  <c r="S126" i="36"/>
  <c r="S128" i="36"/>
  <c r="S129" i="36" s="1"/>
  <c r="P128" i="36"/>
  <c r="P129" i="36" s="1"/>
  <c r="P126" i="36"/>
  <c r="E317" i="45"/>
  <c r="E319" i="45"/>
  <c r="E320" i="45" s="1"/>
  <c r="T1732" i="43"/>
  <c r="S1732" i="43"/>
  <c r="H217" i="44" s="1"/>
  <c r="T277" i="43"/>
  <c r="S277" i="43"/>
  <c r="F40" i="44" s="1"/>
  <c r="I91" i="45"/>
  <c r="I92" i="45" s="1"/>
  <c r="I89" i="45"/>
  <c r="K91" i="45"/>
  <c r="K92" i="45" s="1"/>
  <c r="K101" i="45" s="1"/>
  <c r="K89" i="45"/>
  <c r="J95" i="45"/>
  <c r="J97" i="45"/>
  <c r="J98" i="45" s="1"/>
  <c r="T1898" i="43"/>
  <c r="S1898" i="43"/>
  <c r="D254" i="44" s="1"/>
  <c r="S1688" i="43"/>
  <c r="D223" i="44" s="1"/>
  <c r="T1688" i="43"/>
  <c r="J296" i="43"/>
  <c r="I296" i="43"/>
  <c r="G34" i="44" s="1"/>
  <c r="J309" i="43"/>
  <c r="I309" i="43"/>
  <c r="G47" i="44" s="1"/>
  <c r="H498" i="38"/>
  <c r="E498" i="38"/>
  <c r="T715" i="38"/>
  <c r="S715" i="38"/>
  <c r="H95" i="39" s="1"/>
  <c r="T298" i="43"/>
  <c r="S298" i="43"/>
  <c r="H36" i="44" s="1"/>
  <c r="T309" i="43"/>
  <c r="S309" i="43"/>
  <c r="H47" i="44" s="1"/>
  <c r="I772" i="38"/>
  <c r="K102" i="39" s="1"/>
  <c r="J772" i="38"/>
  <c r="H753" i="38"/>
  <c r="E753" i="38"/>
  <c r="J1910" i="43"/>
  <c r="I1910" i="43"/>
  <c r="E241" i="44" s="1"/>
  <c r="S507" i="38"/>
  <c r="H66" i="39" s="1"/>
  <c r="T507" i="38"/>
  <c r="S508" i="38"/>
  <c r="H67" i="39" s="1"/>
  <c r="T508" i="38"/>
  <c r="T1938" i="43"/>
  <c r="S1938" i="43"/>
  <c r="H244" i="44" s="1"/>
  <c r="L323" i="45"/>
  <c r="J731" i="38"/>
  <c r="I731" i="38"/>
  <c r="I86" i="39" s="1"/>
  <c r="E134" i="40"/>
  <c r="E135" i="40" s="1"/>
  <c r="E132" i="40"/>
  <c r="T1924" i="43"/>
  <c r="S1924" i="43"/>
  <c r="F255" i="44" s="1"/>
  <c r="J694" i="38"/>
  <c r="I694" i="38"/>
  <c r="E99" i="39" s="1"/>
  <c r="I1761" i="43"/>
  <c r="I221" i="44" s="1"/>
  <c r="J1761" i="43"/>
  <c r="J1961" i="43"/>
  <c r="I1961" i="43"/>
  <c r="I242" i="44" s="1"/>
  <c r="J451" i="38"/>
  <c r="I451" i="38"/>
  <c r="C60" i="39" s="1"/>
  <c r="I1896" i="43"/>
  <c r="C252" i="44" s="1"/>
  <c r="J1896" i="43"/>
  <c r="I54" i="40"/>
  <c r="I55" i="40" s="1"/>
  <c r="I52" i="40"/>
  <c r="P58" i="40"/>
  <c r="P60" i="40"/>
  <c r="P61" i="40" s="1"/>
  <c r="I274" i="45"/>
  <c r="I276" i="45"/>
  <c r="I277" i="45" s="1"/>
  <c r="M1523" i="43"/>
  <c r="O1539" i="43"/>
  <c r="O1534" i="43"/>
  <c r="R1528" i="43"/>
  <c r="O1535" i="43"/>
  <c r="O1538" i="43"/>
  <c r="R1541" i="43"/>
  <c r="R1530" i="43"/>
  <c r="R1535" i="43"/>
  <c r="O1529" i="43"/>
  <c r="R1539" i="43"/>
  <c r="O1528" i="43"/>
  <c r="R1534" i="43"/>
  <c r="R1529" i="43"/>
  <c r="O1541" i="43"/>
  <c r="R1533" i="43"/>
  <c r="R1536" i="43"/>
  <c r="O1536" i="43"/>
  <c r="O1526" i="43"/>
  <c r="O1525" i="43"/>
  <c r="R1524" i="43"/>
  <c r="O1530" i="43"/>
  <c r="R1531" i="43"/>
  <c r="R1540" i="43"/>
  <c r="R1525" i="43"/>
  <c r="R1532" i="43"/>
  <c r="R1527" i="43"/>
  <c r="O1542" i="43"/>
  <c r="R1538" i="43"/>
  <c r="O1531" i="43"/>
  <c r="R1542" i="43"/>
  <c r="R1537" i="43"/>
  <c r="O1537" i="43"/>
  <c r="O1527" i="43"/>
  <c r="R1526" i="43"/>
  <c r="O1533" i="43"/>
  <c r="O1540" i="43"/>
  <c r="O1532" i="43"/>
  <c r="O1524" i="43"/>
  <c r="J710" i="43"/>
  <c r="I710" i="43"/>
  <c r="G90" i="44" s="1"/>
  <c r="J15" i="45"/>
  <c r="J17" i="45"/>
  <c r="J18" i="45" s="1"/>
  <c r="H21" i="45"/>
  <c r="H23" i="45"/>
  <c r="H24" i="45" s="1"/>
  <c r="P17" i="45"/>
  <c r="P18" i="45" s="1"/>
  <c r="P27" i="45" s="1"/>
  <c r="P15" i="45"/>
  <c r="J1733" i="43"/>
  <c r="I1733" i="43"/>
  <c r="G218" i="44" s="1"/>
  <c r="I1745" i="43"/>
  <c r="G230" i="44" s="1"/>
  <c r="J1745" i="43"/>
  <c r="I734" i="43"/>
  <c r="I89" i="44" s="1"/>
  <c r="J734" i="43"/>
  <c r="C138" i="43"/>
  <c r="H155" i="43"/>
  <c r="E142" i="43"/>
  <c r="H150" i="43"/>
  <c r="E146" i="43"/>
  <c r="H145" i="43"/>
  <c r="E155" i="43"/>
  <c r="E147" i="43"/>
  <c r="E150" i="43"/>
  <c r="E140" i="43"/>
  <c r="H154" i="43"/>
  <c r="E154" i="43"/>
  <c r="H147" i="43"/>
  <c r="H139" i="43"/>
  <c r="E149" i="43"/>
  <c r="E148" i="43"/>
  <c r="H146" i="43"/>
  <c r="H143" i="43"/>
  <c r="H151" i="43"/>
  <c r="H142" i="43"/>
  <c r="E151" i="43"/>
  <c r="H141" i="43"/>
  <c r="E153" i="43"/>
  <c r="H140" i="43"/>
  <c r="E156" i="43"/>
  <c r="H153" i="43"/>
  <c r="H156" i="43"/>
  <c r="E143" i="43"/>
  <c r="E141" i="43"/>
  <c r="H157" i="43"/>
  <c r="E144" i="43"/>
  <c r="E157" i="43"/>
  <c r="H149" i="43"/>
  <c r="H152" i="43"/>
  <c r="E145" i="43"/>
  <c r="E152" i="43"/>
  <c r="E139" i="43"/>
  <c r="H148" i="43"/>
  <c r="H144" i="43"/>
  <c r="I684" i="43"/>
  <c r="E89" i="44" s="1"/>
  <c r="J684" i="43"/>
  <c r="J531" i="38"/>
  <c r="I531" i="38"/>
  <c r="I65" i="39" s="1"/>
  <c r="M393" i="38"/>
  <c r="O393" i="38" s="1"/>
  <c r="R393" i="38" s="1"/>
  <c r="O409" i="38"/>
  <c r="R409" i="38" s="1"/>
  <c r="O408" i="38"/>
  <c r="R408" i="38" s="1"/>
  <c r="O412" i="38"/>
  <c r="R412" i="38" s="1"/>
  <c r="O399" i="38"/>
  <c r="R399" i="38" s="1"/>
  <c r="O405" i="38"/>
  <c r="R405" i="38" s="1"/>
  <c r="O396" i="38"/>
  <c r="R396" i="38" s="1"/>
  <c r="O401" i="38"/>
  <c r="R401" i="38" s="1"/>
  <c r="O406" i="38"/>
  <c r="R406" i="38" s="1"/>
  <c r="O395" i="38"/>
  <c r="R395" i="38" s="1"/>
  <c r="O411" i="38"/>
  <c r="R411" i="38" s="1"/>
  <c r="O407" i="38"/>
  <c r="R407" i="38" s="1"/>
  <c r="O410" i="38"/>
  <c r="R410" i="38" s="1"/>
  <c r="O402" i="38"/>
  <c r="R402" i="38" s="1"/>
  <c r="O403" i="38"/>
  <c r="R403" i="38" s="1"/>
  <c r="O398" i="38"/>
  <c r="R398" i="38" s="1"/>
  <c r="O397" i="38"/>
  <c r="R397" i="38" s="1"/>
  <c r="O400" i="38"/>
  <c r="R400" i="38" s="1"/>
  <c r="O394" i="38"/>
  <c r="R394" i="38" s="1"/>
  <c r="O404" i="38"/>
  <c r="R404" i="38" s="1"/>
  <c r="X208" i="45"/>
  <c r="X209" i="45" s="1"/>
  <c r="X206" i="45"/>
  <c r="L208" i="45"/>
  <c r="L209" i="45" s="1"/>
  <c r="L206" i="45"/>
  <c r="Q138" i="40"/>
  <c r="I661" i="43"/>
  <c r="C91" i="44" s="1"/>
  <c r="J661" i="43"/>
  <c r="J789" i="43"/>
  <c r="I789" i="43"/>
  <c r="M94" i="44" s="1"/>
  <c r="D201" i="16"/>
  <c r="C483" i="27" s="1" a="1"/>
  <c r="D194" i="16"/>
  <c r="C458" i="27" s="1" a="1"/>
  <c r="D203" i="16"/>
  <c r="D195" i="16"/>
  <c r="E118" i="15"/>
  <c r="M131" i="15"/>
  <c r="L125" i="15"/>
  <c r="F131" i="15"/>
  <c r="X131" i="15"/>
  <c r="V125" i="15"/>
  <c r="L120" i="15"/>
  <c r="O131" i="15"/>
  <c r="N125" i="15"/>
  <c r="H120" i="15"/>
  <c r="N131" i="15"/>
  <c r="M125" i="15"/>
  <c r="G120" i="15"/>
  <c r="L131" i="15"/>
  <c r="G131" i="15"/>
  <c r="P120" i="15"/>
  <c r="O120" i="15"/>
  <c r="N120" i="15"/>
  <c r="I125" i="15"/>
  <c r="H125" i="15"/>
  <c r="G125" i="15"/>
  <c r="Q120" i="15"/>
  <c r="K120" i="15"/>
  <c r="J120" i="15"/>
  <c r="I120" i="15"/>
  <c r="X125" i="15"/>
  <c r="K125" i="15"/>
  <c r="V131" i="15"/>
  <c r="X120" i="15"/>
  <c r="Q131" i="15"/>
  <c r="K131" i="15"/>
  <c r="V120" i="15"/>
  <c r="H131" i="15"/>
  <c r="P131" i="15"/>
  <c r="R120" i="15"/>
  <c r="J131" i="15"/>
  <c r="M120" i="15"/>
  <c r="I131" i="15"/>
  <c r="Q125" i="15"/>
  <c r="O125" i="15"/>
  <c r="P125" i="15"/>
  <c r="J125" i="15"/>
  <c r="S120" i="15"/>
  <c r="S125" i="15"/>
  <c r="U131" i="15"/>
  <c r="R125" i="15"/>
  <c r="R131" i="15"/>
  <c r="U120" i="15"/>
  <c r="S131" i="15"/>
  <c r="T120" i="15"/>
  <c r="U125" i="15"/>
  <c r="T125" i="15"/>
  <c r="T131" i="15"/>
  <c r="F125" i="15"/>
  <c r="W120" i="15"/>
  <c r="W125" i="15"/>
  <c r="F120" i="15"/>
  <c r="W131" i="15"/>
  <c r="M296" i="27" a="1"/>
  <c r="M246" i="27" a="1"/>
  <c r="E192" i="15"/>
  <c r="S205" i="15"/>
  <c r="L199" i="15"/>
  <c r="V199" i="15"/>
  <c r="J194" i="15"/>
  <c r="U205" i="15"/>
  <c r="R199" i="15"/>
  <c r="F205" i="15"/>
  <c r="T205" i="15"/>
  <c r="Q199" i="15"/>
  <c r="R205" i="15"/>
  <c r="K199" i="15"/>
  <c r="V205" i="15"/>
  <c r="V194" i="15"/>
  <c r="Q205" i="15"/>
  <c r="U194" i="15"/>
  <c r="L205" i="15"/>
  <c r="T194" i="15"/>
  <c r="G205" i="15"/>
  <c r="K194" i="15"/>
  <c r="H199" i="15"/>
  <c r="G199" i="15"/>
  <c r="S194" i="15"/>
  <c r="H205" i="15"/>
  <c r="U199" i="15"/>
  <c r="R194" i="15"/>
  <c r="K205" i="15"/>
  <c r="S199" i="15"/>
  <c r="I199" i="15"/>
  <c r="Q194" i="15"/>
  <c r="I194" i="15"/>
  <c r="L194" i="15"/>
  <c r="J205" i="15"/>
  <c r="H194" i="15"/>
  <c r="I205" i="15"/>
  <c r="G194" i="15"/>
  <c r="T199" i="15"/>
  <c r="J199" i="15"/>
  <c r="N199" i="15"/>
  <c r="X194" i="15"/>
  <c r="O194" i="15"/>
  <c r="O199" i="15"/>
  <c r="F194" i="15"/>
  <c r="N205" i="15"/>
  <c r="X199" i="15"/>
  <c r="X205" i="15"/>
  <c r="O205" i="15"/>
  <c r="F199" i="15"/>
  <c r="P194" i="15"/>
  <c r="P199" i="15"/>
  <c r="P205" i="15"/>
  <c r="M194" i="15"/>
  <c r="N194" i="15"/>
  <c r="W199" i="15"/>
  <c r="M205" i="15"/>
  <c r="M199" i="15"/>
  <c r="W194" i="15"/>
  <c r="W205" i="15"/>
  <c r="E229" i="15"/>
  <c r="T236" i="15"/>
  <c r="P231" i="15"/>
  <c r="I242" i="15"/>
  <c r="V231" i="15"/>
  <c r="V236" i="15"/>
  <c r="R231" i="15"/>
  <c r="U236" i="15"/>
  <c r="Q231" i="15"/>
  <c r="V242" i="15"/>
  <c r="S236" i="15"/>
  <c r="O231" i="15"/>
  <c r="Q242" i="15"/>
  <c r="I236" i="15"/>
  <c r="P242" i="15"/>
  <c r="H236" i="15"/>
  <c r="O242" i="15"/>
  <c r="G236" i="15"/>
  <c r="J242" i="15"/>
  <c r="M231" i="15"/>
  <c r="F242" i="15"/>
  <c r="R236" i="15"/>
  <c r="Q236" i="15"/>
  <c r="M236" i="15"/>
  <c r="U242" i="15"/>
  <c r="S231" i="15"/>
  <c r="K242" i="15"/>
  <c r="H242" i="15"/>
  <c r="T231" i="15"/>
  <c r="S242" i="15"/>
  <c r="K231" i="15"/>
  <c r="P236" i="15"/>
  <c r="U231" i="15"/>
  <c r="R242" i="15"/>
  <c r="L231" i="15"/>
  <c r="O236" i="15"/>
  <c r="J236" i="15"/>
  <c r="N236" i="15"/>
  <c r="G231" i="15"/>
  <c r="L236" i="15"/>
  <c r="K236" i="15"/>
  <c r="T242" i="15"/>
  <c r="N242" i="15"/>
  <c r="M242" i="15"/>
  <c r="J231" i="15"/>
  <c r="I231" i="15"/>
  <c r="H231" i="15"/>
  <c r="G242" i="15"/>
  <c r="N231" i="15"/>
  <c r="L242" i="15"/>
  <c r="X242" i="15"/>
  <c r="X236" i="15"/>
  <c r="F231" i="15"/>
  <c r="W231" i="15"/>
  <c r="X231" i="15"/>
  <c r="W236" i="15"/>
  <c r="W242" i="15"/>
  <c r="F236" i="15"/>
  <c r="E44" i="15"/>
  <c r="O51" i="15"/>
  <c r="L57" i="15"/>
  <c r="J46" i="15"/>
  <c r="H57" i="15"/>
  <c r="F57" i="15"/>
  <c r="G57" i="15"/>
  <c r="I51" i="15"/>
  <c r="H51" i="15"/>
  <c r="G51" i="15"/>
  <c r="M46" i="15"/>
  <c r="L46" i="15"/>
  <c r="K46" i="15"/>
  <c r="H46" i="15"/>
  <c r="K57" i="15"/>
  <c r="O46" i="15"/>
  <c r="I46" i="15"/>
  <c r="J57" i="15"/>
  <c r="I57" i="15"/>
  <c r="N51" i="15"/>
  <c r="M51" i="15"/>
  <c r="M57" i="15"/>
  <c r="G46" i="15"/>
  <c r="O57" i="15"/>
  <c r="N57" i="15"/>
  <c r="L51" i="15"/>
  <c r="N46" i="15"/>
  <c r="J51" i="15"/>
  <c r="K51" i="15"/>
  <c r="T46" i="15"/>
  <c r="U46" i="15"/>
  <c r="P46" i="15"/>
  <c r="T51" i="15"/>
  <c r="Q51" i="15"/>
  <c r="Q57" i="15"/>
  <c r="R46" i="15"/>
  <c r="U57" i="15"/>
  <c r="U51" i="15"/>
  <c r="T57" i="15"/>
  <c r="R57" i="15"/>
  <c r="V46" i="15"/>
  <c r="V51" i="15"/>
  <c r="S51" i="15"/>
  <c r="S46" i="15"/>
  <c r="V57" i="15"/>
  <c r="S57" i="15"/>
  <c r="P57" i="15"/>
  <c r="W46" i="15"/>
  <c r="F51" i="15"/>
  <c r="R51" i="15"/>
  <c r="Q46" i="15"/>
  <c r="W51" i="15"/>
  <c r="W57" i="15"/>
  <c r="P51" i="15"/>
  <c r="X46" i="15"/>
  <c r="X57" i="15"/>
  <c r="F46" i="15"/>
  <c r="X51" i="15"/>
  <c r="W14" i="15"/>
  <c r="I20" i="15"/>
  <c r="V9" i="15"/>
  <c r="K20" i="15"/>
  <c r="O20" i="15"/>
  <c r="G9" i="15"/>
  <c r="F14" i="15"/>
  <c r="J14" i="15"/>
  <c r="I9" i="15"/>
  <c r="M20" i="15"/>
  <c r="L14" i="15"/>
  <c r="J9" i="15"/>
  <c r="H14" i="15"/>
  <c r="G20" i="15"/>
  <c r="L9" i="15"/>
  <c r="I14" i="15"/>
  <c r="L20" i="15"/>
  <c r="M9" i="15"/>
  <c r="S20" i="15"/>
  <c r="N20" i="15"/>
  <c r="P9" i="15"/>
  <c r="S14" i="15"/>
  <c r="P14" i="15"/>
  <c r="F9" i="15"/>
  <c r="Q20" i="15"/>
  <c r="R9" i="15"/>
  <c r="W9" i="15"/>
  <c r="V14" i="15"/>
  <c r="X20" i="15"/>
  <c r="S9" i="15"/>
  <c r="R14" i="15"/>
  <c r="T9" i="15"/>
  <c r="H20" i="15"/>
  <c r="X9" i="15"/>
  <c r="F20" i="15"/>
  <c r="U9" i="15"/>
  <c r="U14" i="15"/>
  <c r="O9" i="15"/>
  <c r="X14" i="15"/>
  <c r="H9" i="15"/>
  <c r="P20" i="15"/>
  <c r="K9" i="15"/>
  <c r="R20" i="15"/>
  <c r="Q9" i="15"/>
  <c r="O14" i="15"/>
  <c r="N9" i="15"/>
  <c r="V20" i="15"/>
  <c r="G14" i="15"/>
  <c r="N14" i="15"/>
  <c r="M14" i="15"/>
  <c r="U20" i="15"/>
  <c r="J20" i="15"/>
  <c r="K14" i="15"/>
  <c r="T20" i="15"/>
  <c r="W20" i="15"/>
  <c r="E7" i="15"/>
  <c r="T14" i="15"/>
  <c r="Q14" i="15"/>
  <c r="C350" i="27" a="1"/>
  <c r="E155" i="15"/>
  <c r="Q162" i="15"/>
  <c r="L157" i="15"/>
  <c r="H168" i="15"/>
  <c r="R157" i="15"/>
  <c r="S162" i="15"/>
  <c r="N157" i="15"/>
  <c r="R162" i="15"/>
  <c r="M157" i="15"/>
  <c r="U168" i="15"/>
  <c r="P162" i="15"/>
  <c r="K157" i="15"/>
  <c r="K168" i="15"/>
  <c r="O157" i="15"/>
  <c r="J168" i="15"/>
  <c r="J157" i="15"/>
  <c r="I168" i="15"/>
  <c r="I157" i="15"/>
  <c r="N162" i="15"/>
  <c r="T162" i="15"/>
  <c r="O162" i="15"/>
  <c r="M162" i="15"/>
  <c r="K162" i="15"/>
  <c r="G162" i="15"/>
  <c r="Q157" i="15"/>
  <c r="H157" i="15"/>
  <c r="O168" i="15"/>
  <c r="U162" i="15"/>
  <c r="L162" i="15"/>
  <c r="I162" i="15"/>
  <c r="U157" i="15"/>
  <c r="S157" i="15"/>
  <c r="Q168" i="15"/>
  <c r="P168" i="15"/>
  <c r="P157" i="15"/>
  <c r="G168" i="15"/>
  <c r="T168" i="15"/>
  <c r="J162" i="15"/>
  <c r="T157" i="15"/>
  <c r="H162" i="15"/>
  <c r="S168" i="15"/>
  <c r="R168" i="15"/>
  <c r="N168" i="15"/>
  <c r="G157" i="15"/>
  <c r="L168" i="15"/>
  <c r="M168" i="15"/>
  <c r="F168" i="15"/>
  <c r="X162" i="15"/>
  <c r="V157" i="15"/>
  <c r="X168" i="15"/>
  <c r="F157" i="15"/>
  <c r="V162" i="15"/>
  <c r="X157" i="15"/>
  <c r="V168" i="15"/>
  <c r="W162" i="15"/>
  <c r="W168" i="15"/>
  <c r="W157" i="15"/>
  <c r="F162" i="15"/>
  <c r="C217" i="27" a="1"/>
  <c r="M167" i="27" a="1"/>
  <c r="C142" i="27" a="1"/>
  <c r="C167" i="27" a="1"/>
  <c r="C192" i="27" a="1"/>
  <c r="E81" i="15"/>
  <c r="T88" i="15"/>
  <c r="O83" i="15"/>
  <c r="I94" i="15"/>
  <c r="U83" i="15"/>
  <c r="Q83" i="15"/>
  <c r="U88" i="15"/>
  <c r="P83" i="15"/>
  <c r="H94" i="15"/>
  <c r="M83" i="15"/>
  <c r="G94" i="15"/>
  <c r="L83" i="15"/>
  <c r="F94" i="15"/>
  <c r="K83" i="15"/>
  <c r="M94" i="15"/>
  <c r="N83" i="15"/>
  <c r="L94" i="15"/>
  <c r="J83" i="15"/>
  <c r="K94" i="15"/>
  <c r="I83" i="15"/>
  <c r="S88" i="15"/>
  <c r="L88" i="15"/>
  <c r="K88" i="15"/>
  <c r="J88" i="15"/>
  <c r="T94" i="15"/>
  <c r="P94" i="15"/>
  <c r="J94" i="15"/>
  <c r="H83" i="15"/>
  <c r="G83" i="15"/>
  <c r="Q88" i="15"/>
  <c r="X94" i="15"/>
  <c r="N88" i="15"/>
  <c r="I88" i="15"/>
  <c r="N94" i="15"/>
  <c r="R88" i="15"/>
  <c r="F83" i="15"/>
  <c r="R83" i="15"/>
  <c r="P88" i="15"/>
  <c r="M88" i="15"/>
  <c r="G88" i="15"/>
  <c r="U94" i="15"/>
  <c r="Q94" i="15"/>
  <c r="T83" i="15"/>
  <c r="S83" i="15"/>
  <c r="H88" i="15"/>
  <c r="S94" i="15"/>
  <c r="R94" i="15"/>
  <c r="F88" i="15"/>
  <c r="X83" i="15"/>
  <c r="X88" i="15"/>
  <c r="V88" i="15"/>
  <c r="V83" i="15"/>
  <c r="V94" i="15"/>
  <c r="O88" i="15"/>
  <c r="O94" i="15"/>
  <c r="W88" i="15"/>
  <c r="W83" i="15"/>
  <c r="W94" i="15"/>
  <c r="M512" i="27" a="1"/>
  <c r="M537" i="27" a="1"/>
  <c r="R85" i="39" l="1"/>
  <c r="W138" i="36"/>
  <c r="C858" i="34"/>
  <c r="E858" i="34" s="1"/>
  <c r="H858" i="34" s="1"/>
  <c r="E867" i="34"/>
  <c r="H867" i="34" s="1"/>
  <c r="E869" i="34"/>
  <c r="H869" i="34" s="1"/>
  <c r="E865" i="34"/>
  <c r="H865" i="34" s="1"/>
  <c r="E875" i="34"/>
  <c r="H875" i="34" s="1"/>
  <c r="E861" i="34"/>
  <c r="H861" i="34" s="1"/>
  <c r="E876" i="34"/>
  <c r="H876" i="34" s="1"/>
  <c r="E860" i="34"/>
  <c r="H860" i="34" s="1"/>
  <c r="E864" i="34"/>
  <c r="H864" i="34" s="1"/>
  <c r="E859" i="34"/>
  <c r="H859" i="34" s="1"/>
  <c r="E871" i="34"/>
  <c r="H871" i="34" s="1"/>
  <c r="E877" i="34"/>
  <c r="H877" i="34" s="1"/>
  <c r="E874" i="34"/>
  <c r="H874" i="34" s="1"/>
  <c r="E862" i="34"/>
  <c r="H862" i="34" s="1"/>
  <c r="E866" i="34"/>
  <c r="H866" i="34" s="1"/>
  <c r="E870" i="34"/>
  <c r="H870" i="34" s="1"/>
  <c r="E868" i="34"/>
  <c r="H868" i="34" s="1"/>
  <c r="E863" i="34"/>
  <c r="H863" i="34" s="1"/>
  <c r="E873" i="34"/>
  <c r="H873" i="34" s="1"/>
  <c r="E872" i="34"/>
  <c r="H872" i="34" s="1"/>
  <c r="J731" i="34"/>
  <c r="I731" i="34"/>
  <c r="I86" i="35" s="1"/>
  <c r="T463" i="43"/>
  <c r="S463" i="43"/>
  <c r="D72" i="44" s="1"/>
  <c r="J1343" i="43"/>
  <c r="I1343" i="43"/>
  <c r="I161" i="44" s="1"/>
  <c r="T410" i="38"/>
  <c r="S410" i="38"/>
  <c r="P48" i="39" s="1"/>
  <c r="J933" i="43"/>
  <c r="I933" i="43"/>
  <c r="I109" i="44" s="1"/>
  <c r="J682" i="34"/>
  <c r="I682" i="34"/>
  <c r="E87" i="35" s="1"/>
  <c r="T1120" i="43"/>
  <c r="S1120" i="43"/>
  <c r="H142" i="44" s="1"/>
  <c r="N171" i="36"/>
  <c r="N172" i="36" s="1"/>
  <c r="N169" i="36"/>
  <c r="J1377" i="43"/>
  <c r="I1377" i="43"/>
  <c r="K170" i="44" s="1"/>
  <c r="J941" i="43"/>
  <c r="I941" i="43"/>
  <c r="I117" i="44" s="1"/>
  <c r="J129" i="43"/>
  <c r="I129" i="43"/>
  <c r="I21" i="44" s="1"/>
  <c r="S502" i="43"/>
  <c r="H61" i="44" s="1"/>
  <c r="T502" i="43"/>
  <c r="T510" i="43"/>
  <c r="S510" i="43"/>
  <c r="H69" i="44" s="1"/>
  <c r="I1567" i="43"/>
  <c r="I206" i="44" s="1"/>
  <c r="J1567" i="43"/>
  <c r="T478" i="43"/>
  <c r="S478" i="43"/>
  <c r="F62" i="44" s="1"/>
  <c r="J688" i="34"/>
  <c r="I688" i="34"/>
  <c r="E93" i="35" s="1"/>
  <c r="J1129" i="43"/>
  <c r="I1129" i="43"/>
  <c r="G151" i="44" s="1"/>
  <c r="C38" i="34"/>
  <c r="E38" i="34" s="1"/>
  <c r="H38" i="34" s="1"/>
  <c r="E56" i="34"/>
  <c r="H56" i="34" s="1"/>
  <c r="E57" i="34"/>
  <c r="H57" i="34" s="1"/>
  <c r="E45" i="34"/>
  <c r="H45" i="34" s="1"/>
  <c r="E53" i="34"/>
  <c r="H53" i="34" s="1"/>
  <c r="E54" i="34"/>
  <c r="H54" i="34" s="1"/>
  <c r="E55" i="34"/>
  <c r="H55" i="34" s="1"/>
  <c r="E43" i="34"/>
  <c r="H43" i="34" s="1"/>
  <c r="E47" i="34"/>
  <c r="H47" i="34" s="1"/>
  <c r="E40" i="34"/>
  <c r="H40" i="34" s="1"/>
  <c r="E52" i="34"/>
  <c r="H52" i="34" s="1"/>
  <c r="E42" i="34"/>
  <c r="H42" i="34" s="1"/>
  <c r="E50" i="34"/>
  <c r="H50" i="34" s="1"/>
  <c r="E44" i="34"/>
  <c r="H44" i="34" s="1"/>
  <c r="E48" i="34"/>
  <c r="H48" i="34" s="1"/>
  <c r="E46" i="34"/>
  <c r="H46" i="34" s="1"/>
  <c r="E41" i="34"/>
  <c r="H41" i="34" s="1"/>
  <c r="E49" i="34"/>
  <c r="H49" i="34" s="1"/>
  <c r="E51" i="34"/>
  <c r="H51" i="34" s="1"/>
  <c r="E39" i="34"/>
  <c r="H39" i="34" s="1"/>
  <c r="J403" i="38"/>
  <c r="I403" i="38"/>
  <c r="O41" i="39" s="1"/>
  <c r="J374" i="38"/>
  <c r="I374" i="38"/>
  <c r="J1116" i="43"/>
  <c r="I1116" i="43"/>
  <c r="G138" i="44" s="1"/>
  <c r="J295" i="38"/>
  <c r="I295" i="38"/>
  <c r="G33" i="39" s="1"/>
  <c r="I92" i="38"/>
  <c r="G9" i="39" s="1"/>
  <c r="J92" i="38"/>
  <c r="J704" i="34"/>
  <c r="I704" i="34"/>
  <c r="G84" i="35" s="1"/>
  <c r="J771" i="34"/>
  <c r="I771" i="34"/>
  <c r="K101" i="35" s="1"/>
  <c r="S57" i="43"/>
  <c r="D24" i="44" s="1"/>
  <c r="T57" i="43"/>
  <c r="J1144" i="43"/>
  <c r="I1144" i="43"/>
  <c r="I141" i="44" s="1"/>
  <c r="I1559" i="43"/>
  <c r="I198" i="44" s="1"/>
  <c r="J1559" i="43"/>
  <c r="R138" i="36"/>
  <c r="I1548" i="43"/>
  <c r="I187" i="44" s="1"/>
  <c r="J1548" i="43"/>
  <c r="J1131" i="43"/>
  <c r="I1131" i="43"/>
  <c r="G153" i="44" s="1"/>
  <c r="I1556" i="43"/>
  <c r="I195" i="44" s="1"/>
  <c r="J1556" i="43"/>
  <c r="I541" i="43"/>
  <c r="I75" i="44" s="1"/>
  <c r="J541" i="43"/>
  <c r="I349" i="38"/>
  <c r="K37" i="39" s="1"/>
  <c r="J349" i="38"/>
  <c r="H958" i="43"/>
  <c r="E958" i="43"/>
  <c r="J915" i="43"/>
  <c r="I915" i="43"/>
  <c r="G116" i="44" s="1"/>
  <c r="J656" i="34"/>
  <c r="I656" i="34"/>
  <c r="C86" i="35" s="1"/>
  <c r="I949" i="43"/>
  <c r="I125" i="44" s="1"/>
  <c r="J949" i="43"/>
  <c r="G54" i="36"/>
  <c r="G55" i="36" s="1"/>
  <c r="G52" i="36"/>
  <c r="J1565" i="43"/>
  <c r="I1565" i="43"/>
  <c r="I204" i="44" s="1"/>
  <c r="R90" i="44"/>
  <c r="J516" i="43"/>
  <c r="I516" i="43"/>
  <c r="G75" i="44" s="1"/>
  <c r="R255" i="44"/>
  <c r="E202" i="45"/>
  <c r="E203" i="45" s="1"/>
  <c r="E200" i="45"/>
  <c r="T400" i="38"/>
  <c r="S400" i="38"/>
  <c r="P38" i="39" s="1"/>
  <c r="H138" i="43"/>
  <c r="E138" i="43"/>
  <c r="S397" i="38"/>
  <c r="P35" i="39" s="1"/>
  <c r="T397" i="38"/>
  <c r="J142" i="43"/>
  <c r="I142" i="43"/>
  <c r="K9" i="44" s="1"/>
  <c r="T1534" i="43"/>
  <c r="S1534" i="43"/>
  <c r="H198" i="44" s="1"/>
  <c r="J770" i="34"/>
  <c r="I770" i="34"/>
  <c r="K100" i="35" s="1"/>
  <c r="S403" i="38"/>
  <c r="P41" i="39" s="1"/>
  <c r="T403" i="38"/>
  <c r="J148" i="43"/>
  <c r="I148" i="43"/>
  <c r="K15" i="44" s="1"/>
  <c r="I143" i="43"/>
  <c r="K10" i="44" s="1"/>
  <c r="J143" i="43"/>
  <c r="T1542" i="43"/>
  <c r="S1542" i="43"/>
  <c r="H206" i="44" s="1"/>
  <c r="T1539" i="43"/>
  <c r="S1539" i="43"/>
  <c r="H203" i="44" s="1"/>
  <c r="T402" i="38"/>
  <c r="S402" i="38"/>
  <c r="P40" i="39" s="1"/>
  <c r="I146" i="43"/>
  <c r="K13" i="44" s="1"/>
  <c r="J146" i="43"/>
  <c r="R254" i="44"/>
  <c r="T44" i="43"/>
  <c r="S44" i="43"/>
  <c r="D11" i="44" s="1"/>
  <c r="S1482" i="43"/>
  <c r="D196" i="44" s="1"/>
  <c r="T1482" i="43"/>
  <c r="T71" i="43"/>
  <c r="S71" i="43"/>
  <c r="F13" i="44" s="1"/>
  <c r="R247" i="44"/>
  <c r="I1157" i="43"/>
  <c r="I154" i="44" s="1"/>
  <c r="J1157" i="43"/>
  <c r="I946" i="43"/>
  <c r="I122" i="44" s="1"/>
  <c r="J946" i="43"/>
  <c r="I72" i="43"/>
  <c r="E14" i="44" s="1"/>
  <c r="J72" i="43"/>
  <c r="J1582" i="43"/>
  <c r="I1582" i="43"/>
  <c r="K196" i="44" s="1"/>
  <c r="J1577" i="43"/>
  <c r="I1577" i="43"/>
  <c r="K191" i="44" s="1"/>
  <c r="R36" i="44"/>
  <c r="J126" i="43"/>
  <c r="I126" i="43"/>
  <c r="I18" i="44" s="1"/>
  <c r="I1532" i="43"/>
  <c r="G196" i="44" s="1"/>
  <c r="J1532" i="43"/>
  <c r="S501" i="43"/>
  <c r="H60" i="44" s="1"/>
  <c r="T501" i="43"/>
  <c r="T54" i="36"/>
  <c r="T55" i="36" s="1"/>
  <c r="T52" i="36"/>
  <c r="J38" i="43"/>
  <c r="I38" i="43"/>
  <c r="C5" i="44" s="1"/>
  <c r="I1563" i="43"/>
  <c r="I202" i="44" s="1"/>
  <c r="J1563" i="43"/>
  <c r="T476" i="43"/>
  <c r="S476" i="43"/>
  <c r="F60" i="44" s="1"/>
  <c r="J170" i="43"/>
  <c r="I170" i="43"/>
  <c r="M12" i="44" s="1"/>
  <c r="S452" i="43"/>
  <c r="D61" i="44" s="1"/>
  <c r="T452" i="43"/>
  <c r="T867" i="43"/>
  <c r="S867" i="43"/>
  <c r="D118" i="44" s="1"/>
  <c r="J514" i="43"/>
  <c r="I514" i="43"/>
  <c r="G73" i="44" s="1"/>
  <c r="I506" i="43"/>
  <c r="G65" i="44" s="1"/>
  <c r="J506" i="43"/>
  <c r="J537" i="43"/>
  <c r="I537" i="43"/>
  <c r="I71" i="44" s="1"/>
  <c r="H343" i="38"/>
  <c r="E343" i="38"/>
  <c r="I680" i="34"/>
  <c r="E85" i="35" s="1"/>
  <c r="J680" i="34"/>
  <c r="M858" i="34"/>
  <c r="O858" i="34" s="1"/>
  <c r="R858" i="34" s="1"/>
  <c r="O877" i="34"/>
  <c r="R877" i="34" s="1"/>
  <c r="O864" i="34"/>
  <c r="R864" i="34" s="1"/>
  <c r="O870" i="34"/>
  <c r="R870" i="34" s="1"/>
  <c r="O873" i="34"/>
  <c r="R873" i="34" s="1"/>
  <c r="O866" i="34"/>
  <c r="R866" i="34" s="1"/>
  <c r="O859" i="34"/>
  <c r="R859" i="34" s="1"/>
  <c r="O876" i="34"/>
  <c r="R876" i="34" s="1"/>
  <c r="O862" i="34"/>
  <c r="R862" i="34" s="1"/>
  <c r="O869" i="34"/>
  <c r="R869" i="34" s="1"/>
  <c r="O868" i="34"/>
  <c r="R868" i="34" s="1"/>
  <c r="O860" i="34"/>
  <c r="R860" i="34" s="1"/>
  <c r="O875" i="34"/>
  <c r="R875" i="34" s="1"/>
  <c r="O872" i="34"/>
  <c r="R872" i="34" s="1"/>
  <c r="O861" i="34"/>
  <c r="R861" i="34" s="1"/>
  <c r="O874" i="34"/>
  <c r="R874" i="34" s="1"/>
  <c r="O865" i="34"/>
  <c r="R865" i="34" s="1"/>
  <c r="O863" i="34"/>
  <c r="R863" i="34" s="1"/>
  <c r="O871" i="34"/>
  <c r="R871" i="34" s="1"/>
  <c r="O867" i="34"/>
  <c r="R867" i="34" s="1"/>
  <c r="I974" i="43"/>
  <c r="K125" i="44" s="1"/>
  <c r="J974" i="43"/>
  <c r="J549" i="43"/>
  <c r="I549" i="43"/>
  <c r="K58" i="44" s="1"/>
  <c r="J554" i="43"/>
  <c r="I554" i="43"/>
  <c r="K63" i="44" s="1"/>
  <c r="I924" i="43"/>
  <c r="G125" i="44" s="1"/>
  <c r="J924" i="43"/>
  <c r="I179" i="38"/>
  <c r="J179" i="38"/>
  <c r="X15" i="36"/>
  <c r="X17" i="36"/>
  <c r="X18" i="36" s="1"/>
  <c r="S23" i="36"/>
  <c r="S24" i="36" s="1"/>
  <c r="S21" i="36"/>
  <c r="J116" i="38"/>
  <c r="I116" i="38"/>
  <c r="I8" i="39" s="1"/>
  <c r="J320" i="38"/>
  <c r="I320" i="38"/>
  <c r="I33" i="39" s="1"/>
  <c r="T1123" i="43"/>
  <c r="S1123" i="43"/>
  <c r="H145" i="44" s="1"/>
  <c r="S1128" i="43"/>
  <c r="H150" i="44" s="1"/>
  <c r="T1128" i="43"/>
  <c r="R165" i="36"/>
  <c r="R166" i="36" s="1"/>
  <c r="R163" i="36"/>
  <c r="U163" i="36"/>
  <c r="U165" i="36"/>
  <c r="U166" i="36" s="1"/>
  <c r="S913" i="43"/>
  <c r="H114" i="44" s="1"/>
  <c r="T913" i="43"/>
  <c r="T911" i="43"/>
  <c r="S911" i="43"/>
  <c r="H112" i="44" s="1"/>
  <c r="S1271" i="43"/>
  <c r="D164" i="44" s="1"/>
  <c r="T1271" i="43"/>
  <c r="J453" i="43"/>
  <c r="I453" i="43"/>
  <c r="C62" i="44" s="1"/>
  <c r="I1384" i="43"/>
  <c r="K177" i="44" s="1"/>
  <c r="J1384" i="43"/>
  <c r="T1081" i="43"/>
  <c r="S1081" i="43"/>
  <c r="D153" i="44" s="1"/>
  <c r="R245" i="44"/>
  <c r="I301" i="38"/>
  <c r="G39" i="39" s="1"/>
  <c r="J301" i="38"/>
  <c r="J1164" i="43"/>
  <c r="I1164" i="43"/>
  <c r="K136" i="44" s="1"/>
  <c r="P212" i="45"/>
  <c r="J411" i="38"/>
  <c r="I411" i="38"/>
  <c r="O49" i="39" s="1"/>
  <c r="T656" i="34"/>
  <c r="S656" i="34"/>
  <c r="D86" i="35" s="1"/>
  <c r="T45" i="38"/>
  <c r="S45" i="38"/>
  <c r="D12" i="39" s="1"/>
  <c r="I373" i="38"/>
  <c r="J373" i="38"/>
  <c r="J664" i="34"/>
  <c r="I664" i="34"/>
  <c r="C94" i="35" s="1"/>
  <c r="T1336" i="43"/>
  <c r="S1336" i="43"/>
  <c r="H179" i="44" s="1"/>
  <c r="T1333" i="43"/>
  <c r="S1333" i="43"/>
  <c r="H176" i="44" s="1"/>
  <c r="J732" i="34"/>
  <c r="I732" i="34"/>
  <c r="I87" i="35" s="1"/>
  <c r="S251" i="38"/>
  <c r="D39" i="39" s="1"/>
  <c r="T251" i="38"/>
  <c r="J54" i="38"/>
  <c r="I54" i="38"/>
  <c r="C21" i="39" s="1"/>
  <c r="T310" i="38"/>
  <c r="S310" i="38"/>
  <c r="H48" i="39" s="1"/>
  <c r="I1359" i="43"/>
  <c r="I177" i="44" s="1"/>
  <c r="J1359" i="43"/>
  <c r="J1331" i="43"/>
  <c r="I1331" i="43"/>
  <c r="G174" i="44" s="1"/>
  <c r="R76" i="39"/>
  <c r="J150" i="38"/>
  <c r="I150" i="38"/>
  <c r="K17" i="39" s="1"/>
  <c r="I145" i="38"/>
  <c r="K12" i="39" s="1"/>
  <c r="J145" i="38"/>
  <c r="C418" i="34"/>
  <c r="E418" i="34" s="1"/>
  <c r="H418" i="34" s="1"/>
  <c r="E435" i="34"/>
  <c r="H435" i="34" s="1"/>
  <c r="E425" i="34"/>
  <c r="H425" i="34" s="1"/>
  <c r="E421" i="34"/>
  <c r="H421" i="34" s="1"/>
  <c r="E420" i="34"/>
  <c r="H420" i="34" s="1"/>
  <c r="E419" i="34"/>
  <c r="H419" i="34" s="1"/>
  <c r="E431" i="34"/>
  <c r="H431" i="34" s="1"/>
  <c r="E430" i="34"/>
  <c r="H430" i="34" s="1"/>
  <c r="E429" i="34"/>
  <c r="H429" i="34" s="1"/>
  <c r="E428" i="34"/>
  <c r="H428" i="34" s="1"/>
  <c r="E436" i="34"/>
  <c r="H436" i="34" s="1"/>
  <c r="E434" i="34"/>
  <c r="H434" i="34" s="1"/>
  <c r="E433" i="34"/>
  <c r="H433" i="34" s="1"/>
  <c r="E424" i="34"/>
  <c r="H424" i="34" s="1"/>
  <c r="E423" i="34"/>
  <c r="H423" i="34" s="1"/>
  <c r="E426" i="34"/>
  <c r="H426" i="34" s="1"/>
  <c r="E422" i="34"/>
  <c r="H422" i="34" s="1"/>
  <c r="E427" i="34"/>
  <c r="H427" i="34" s="1"/>
  <c r="E432" i="34"/>
  <c r="H432" i="34" s="1"/>
  <c r="E437" i="34"/>
  <c r="H437" i="34" s="1"/>
  <c r="R96" i="44"/>
  <c r="T281" i="38"/>
  <c r="S281" i="38"/>
  <c r="F44" i="39" s="1"/>
  <c r="H91" i="36"/>
  <c r="H92" i="36" s="1"/>
  <c r="H89" i="36"/>
  <c r="P89" i="36"/>
  <c r="P91" i="36"/>
  <c r="P92" i="36" s="1"/>
  <c r="X89" i="36"/>
  <c r="X91" i="36"/>
  <c r="X92" i="36" s="1"/>
  <c r="N138" i="36"/>
  <c r="T374" i="38"/>
  <c r="S374" i="38"/>
  <c r="N37" i="39" s="1"/>
  <c r="I97" i="43"/>
  <c r="G14" i="44" s="1"/>
  <c r="J97" i="43"/>
  <c r="C548" i="34"/>
  <c r="H553" i="34"/>
  <c r="E553" i="34"/>
  <c r="E552" i="34"/>
  <c r="H558" i="34"/>
  <c r="E550" i="34"/>
  <c r="E561" i="34"/>
  <c r="E551" i="34"/>
  <c r="H565" i="34"/>
  <c r="H549" i="34"/>
  <c r="H555" i="34"/>
  <c r="H561" i="34"/>
  <c r="H556" i="34"/>
  <c r="H566" i="34"/>
  <c r="H551" i="34"/>
  <c r="E564" i="34"/>
  <c r="E549" i="34"/>
  <c r="H552" i="34"/>
  <c r="H562" i="34"/>
  <c r="E562" i="34"/>
  <c r="E567" i="34"/>
  <c r="H563" i="34"/>
  <c r="E563" i="34"/>
  <c r="E558" i="34"/>
  <c r="H550" i="34"/>
  <c r="E566" i="34"/>
  <c r="H560" i="34"/>
  <c r="E557" i="34"/>
  <c r="E556" i="34"/>
  <c r="E565" i="34"/>
  <c r="E560" i="34"/>
  <c r="E555" i="34"/>
  <c r="H567" i="34"/>
  <c r="H557" i="34"/>
  <c r="H554" i="34"/>
  <c r="H559" i="34"/>
  <c r="E554" i="34"/>
  <c r="H564" i="34"/>
  <c r="E559" i="34"/>
  <c r="J714" i="34"/>
  <c r="I714" i="34"/>
  <c r="G94" i="35" s="1"/>
  <c r="E1318" i="43"/>
  <c r="H1318" i="43"/>
  <c r="J548" i="38"/>
  <c r="I548" i="38"/>
  <c r="K57" i="39" s="1"/>
  <c r="C293" i="34"/>
  <c r="E306" i="34"/>
  <c r="H298" i="34"/>
  <c r="H307" i="34"/>
  <c r="E307" i="34"/>
  <c r="H299" i="34"/>
  <c r="E312" i="34"/>
  <c r="H310" i="34"/>
  <c r="E311" i="34"/>
  <c r="E303" i="34"/>
  <c r="H303" i="34"/>
  <c r="H311" i="34"/>
  <c r="E299" i="34"/>
  <c r="E304" i="34"/>
  <c r="H302" i="34"/>
  <c r="E302" i="34"/>
  <c r="H309" i="34"/>
  <c r="H296" i="34"/>
  <c r="E309" i="34"/>
  <c r="E296" i="34"/>
  <c r="H304" i="34"/>
  <c r="E298" i="34"/>
  <c r="H301" i="34"/>
  <c r="E301" i="34"/>
  <c r="H297" i="34"/>
  <c r="E294" i="34"/>
  <c r="H308" i="34"/>
  <c r="H312" i="34"/>
  <c r="H306" i="34"/>
  <c r="E308" i="34"/>
  <c r="E297" i="34"/>
  <c r="H294" i="34"/>
  <c r="E310" i="34"/>
  <c r="E300" i="34"/>
  <c r="H305" i="34"/>
  <c r="E305" i="34"/>
  <c r="E295" i="34"/>
  <c r="H295" i="34"/>
  <c r="H300" i="34"/>
  <c r="T282" i="38"/>
  <c r="S282" i="38"/>
  <c r="F45" i="39" s="1"/>
  <c r="W97" i="36"/>
  <c r="W98" i="36" s="1"/>
  <c r="W95" i="36"/>
  <c r="Q95" i="36"/>
  <c r="Q97" i="36"/>
  <c r="Q98" i="36" s="1"/>
  <c r="T375" i="38"/>
  <c r="S375" i="38"/>
  <c r="N38" i="39" s="1"/>
  <c r="I94" i="43"/>
  <c r="G11" i="44" s="1"/>
  <c r="J94" i="43"/>
  <c r="J100" i="43"/>
  <c r="I100" i="43"/>
  <c r="G17" i="44" s="1"/>
  <c r="C498" i="34"/>
  <c r="E517" i="34"/>
  <c r="H509" i="34"/>
  <c r="H502" i="34"/>
  <c r="E511" i="34"/>
  <c r="E504" i="34"/>
  <c r="H510" i="34"/>
  <c r="E509" i="34"/>
  <c r="H501" i="34"/>
  <c r="E512" i="34"/>
  <c r="E501" i="34"/>
  <c r="H511" i="34"/>
  <c r="H500" i="34"/>
  <c r="H516" i="34"/>
  <c r="E506" i="34"/>
  <c r="H513" i="34"/>
  <c r="E513" i="34"/>
  <c r="E515" i="34"/>
  <c r="H512" i="34"/>
  <c r="H517" i="34"/>
  <c r="H505" i="34"/>
  <c r="E508" i="34"/>
  <c r="H507" i="34"/>
  <c r="E507" i="34"/>
  <c r="H506" i="34"/>
  <c r="E502" i="34"/>
  <c r="H499" i="34"/>
  <c r="E499" i="34"/>
  <c r="E516" i="34"/>
  <c r="H508" i="34"/>
  <c r="H504" i="34"/>
  <c r="H503" i="34"/>
  <c r="E503" i="34"/>
  <c r="H515" i="34"/>
  <c r="H514" i="34"/>
  <c r="E514" i="34"/>
  <c r="E500" i="34"/>
  <c r="E505" i="34"/>
  <c r="E510" i="34"/>
  <c r="S96" i="43"/>
  <c r="H13" i="44" s="1"/>
  <c r="T96" i="43"/>
  <c r="I174" i="43"/>
  <c r="M16" i="44" s="1"/>
  <c r="J174" i="43"/>
  <c r="T458" i="43"/>
  <c r="S458" i="43"/>
  <c r="D67" i="44" s="1"/>
  <c r="J540" i="43"/>
  <c r="I540" i="43"/>
  <c r="I74" i="44" s="1"/>
  <c r="J1128" i="43"/>
  <c r="I1128" i="43"/>
  <c r="G150" i="44" s="1"/>
  <c r="T1124" i="43"/>
  <c r="S1124" i="43"/>
  <c r="H146" i="44" s="1"/>
  <c r="J1375" i="43"/>
  <c r="I1375" i="43"/>
  <c r="K168" i="44" s="1"/>
  <c r="J305" i="38"/>
  <c r="I305" i="38"/>
  <c r="G43" i="39" s="1"/>
  <c r="J393" i="38"/>
  <c r="I393" i="38"/>
  <c r="O31" i="39" s="1"/>
  <c r="S309" i="38"/>
  <c r="H47" i="39" s="1"/>
  <c r="T309" i="38"/>
  <c r="I1122" i="43"/>
  <c r="G144" i="44" s="1"/>
  <c r="J1122" i="43"/>
  <c r="J565" i="43"/>
  <c r="I565" i="43"/>
  <c r="K74" i="44" s="1"/>
  <c r="W165" i="36"/>
  <c r="W166" i="36" s="1"/>
  <c r="W163" i="36"/>
  <c r="S1274" i="43"/>
  <c r="D167" i="44" s="1"/>
  <c r="T1274" i="43"/>
  <c r="J455" i="43"/>
  <c r="I455" i="43"/>
  <c r="C64" i="44" s="1"/>
  <c r="J1382" i="43"/>
  <c r="I1382" i="43"/>
  <c r="K175" i="44" s="1"/>
  <c r="J1372" i="43"/>
  <c r="I1372" i="43"/>
  <c r="K165" i="44" s="1"/>
  <c r="T1071" i="43"/>
  <c r="S1071" i="43"/>
  <c r="D143" i="44" s="1"/>
  <c r="S708" i="34"/>
  <c r="H88" i="35" s="1"/>
  <c r="T708" i="34"/>
  <c r="I309" i="38"/>
  <c r="G47" i="39" s="1"/>
  <c r="J309" i="38"/>
  <c r="I312" i="38"/>
  <c r="G50" i="39" s="1"/>
  <c r="J312" i="38"/>
  <c r="J97" i="38"/>
  <c r="I97" i="38"/>
  <c r="G14" i="39" s="1"/>
  <c r="J1177" i="43"/>
  <c r="I1177" i="43"/>
  <c r="K149" i="44" s="1"/>
  <c r="I398" i="38"/>
  <c r="O36" i="39" s="1"/>
  <c r="J398" i="38"/>
  <c r="T665" i="34"/>
  <c r="S665" i="34"/>
  <c r="D95" i="35" s="1"/>
  <c r="T56" i="38"/>
  <c r="S56" i="38"/>
  <c r="D23" i="39" s="1"/>
  <c r="I379" i="38"/>
  <c r="J379" i="38"/>
  <c r="T247" i="38"/>
  <c r="S247" i="38"/>
  <c r="D35" i="39" s="1"/>
  <c r="I45" i="38"/>
  <c r="C12" i="39" s="1"/>
  <c r="J45" i="38"/>
  <c r="T301" i="38"/>
  <c r="S301" i="38"/>
  <c r="H39" i="39" s="1"/>
  <c r="R58" i="39"/>
  <c r="I1353" i="43"/>
  <c r="I171" i="44" s="1"/>
  <c r="J1353" i="43"/>
  <c r="I1320" i="43"/>
  <c r="G163" i="44" s="1"/>
  <c r="J1320" i="43"/>
  <c r="J140" i="38"/>
  <c r="I140" i="38"/>
  <c r="K7" i="39" s="1"/>
  <c r="J146" i="38"/>
  <c r="I146" i="38"/>
  <c r="K13" i="39" s="1"/>
  <c r="C343" i="34"/>
  <c r="E346" i="34"/>
  <c r="E347" i="34"/>
  <c r="E345" i="34"/>
  <c r="E356" i="34"/>
  <c r="E362" i="34"/>
  <c r="E351" i="34"/>
  <c r="H355" i="34"/>
  <c r="E354" i="34"/>
  <c r="H347" i="34"/>
  <c r="H353" i="34"/>
  <c r="E344" i="34"/>
  <c r="E361" i="34"/>
  <c r="H361" i="34"/>
  <c r="H356" i="34"/>
  <c r="H351" i="34"/>
  <c r="H349" i="34"/>
  <c r="E360" i="34"/>
  <c r="E358" i="34"/>
  <c r="E348" i="34"/>
  <c r="H357" i="34"/>
  <c r="H354" i="34"/>
  <c r="H352" i="34"/>
  <c r="E350" i="34"/>
  <c r="E353" i="34"/>
  <c r="E355" i="34"/>
  <c r="E352" i="34"/>
  <c r="H358" i="34"/>
  <c r="H348" i="34"/>
  <c r="H360" i="34"/>
  <c r="H350" i="34"/>
  <c r="H345" i="34"/>
  <c r="E349" i="34"/>
  <c r="E359" i="34"/>
  <c r="H362" i="34"/>
  <c r="H359" i="34"/>
  <c r="H344" i="34"/>
  <c r="E357" i="34"/>
  <c r="H346" i="34"/>
  <c r="R27" i="40"/>
  <c r="S277" i="38"/>
  <c r="F40" i="39" s="1"/>
  <c r="T277" i="38"/>
  <c r="M95" i="36"/>
  <c r="M97" i="36"/>
  <c r="M98" i="36" s="1"/>
  <c r="R95" i="36"/>
  <c r="R97" i="36"/>
  <c r="R98" i="36" s="1"/>
  <c r="T380" i="38"/>
  <c r="S380" i="38"/>
  <c r="N43" i="39" s="1"/>
  <c r="I101" i="43"/>
  <c r="G18" i="44" s="1"/>
  <c r="J101" i="43"/>
  <c r="M498" i="34"/>
  <c r="O510" i="34"/>
  <c r="O503" i="34"/>
  <c r="O501" i="34"/>
  <c r="R508" i="34"/>
  <c r="R501" i="34"/>
  <c r="R511" i="34"/>
  <c r="O499" i="34"/>
  <c r="R515" i="34"/>
  <c r="O508" i="34"/>
  <c r="O505" i="34"/>
  <c r="O504" i="34"/>
  <c r="R505" i="34"/>
  <c r="R516" i="34"/>
  <c r="O516" i="34"/>
  <c r="R513" i="34"/>
  <c r="O502" i="34"/>
  <c r="R499" i="34"/>
  <c r="R514" i="34"/>
  <c r="O513" i="34"/>
  <c r="R504" i="34"/>
  <c r="O511" i="34"/>
  <c r="O514" i="34"/>
  <c r="R510" i="34"/>
  <c r="O500" i="34"/>
  <c r="O517" i="34"/>
  <c r="R509" i="34"/>
  <c r="O509" i="34"/>
  <c r="R506" i="34"/>
  <c r="O512" i="34"/>
  <c r="O507" i="34"/>
  <c r="R503" i="34"/>
  <c r="R512" i="34"/>
  <c r="R507" i="34"/>
  <c r="R500" i="34"/>
  <c r="R517" i="34"/>
  <c r="R502" i="34"/>
  <c r="O506" i="34"/>
  <c r="O515" i="34"/>
  <c r="J719" i="34"/>
  <c r="I719" i="34"/>
  <c r="G99" i="35" s="1"/>
  <c r="T101" i="43"/>
  <c r="S101" i="43"/>
  <c r="H18" i="44" s="1"/>
  <c r="S871" i="43"/>
  <c r="D122" i="44" s="1"/>
  <c r="T871" i="43"/>
  <c r="I539" i="43"/>
  <c r="I73" i="44" s="1"/>
  <c r="J539" i="43"/>
  <c r="I361" i="38"/>
  <c r="K49" i="39" s="1"/>
  <c r="J361" i="38"/>
  <c r="J345" i="38"/>
  <c r="I345" i="38"/>
  <c r="K33" i="39" s="1"/>
  <c r="J683" i="34"/>
  <c r="I683" i="34"/>
  <c r="E88" i="35" s="1"/>
  <c r="I1119" i="43"/>
  <c r="G141" i="44" s="1"/>
  <c r="J1119" i="43"/>
  <c r="I968" i="43"/>
  <c r="K119" i="44" s="1"/>
  <c r="J968" i="43"/>
  <c r="J960" i="43"/>
  <c r="I960" i="43"/>
  <c r="K111" i="44" s="1"/>
  <c r="J557" i="43"/>
  <c r="I557" i="43"/>
  <c r="K66" i="44" s="1"/>
  <c r="I919" i="43"/>
  <c r="G120" i="44" s="1"/>
  <c r="J919" i="43"/>
  <c r="I913" i="43"/>
  <c r="G114" i="44" s="1"/>
  <c r="J913" i="43"/>
  <c r="I168" i="38"/>
  <c r="J168" i="38"/>
  <c r="T23" i="36"/>
  <c r="T24" i="36" s="1"/>
  <c r="T21" i="36"/>
  <c r="X21" i="36"/>
  <c r="X23" i="36"/>
  <c r="X24" i="36" s="1"/>
  <c r="I129" i="38"/>
  <c r="I21" i="39" s="1"/>
  <c r="J129" i="38"/>
  <c r="J331" i="38"/>
  <c r="I331" i="38"/>
  <c r="I44" i="39" s="1"/>
  <c r="M171" i="36"/>
  <c r="M172" i="36" s="1"/>
  <c r="M169" i="36"/>
  <c r="S1282" i="43"/>
  <c r="D175" i="44" s="1"/>
  <c r="T1282" i="43"/>
  <c r="I454" i="43"/>
  <c r="C63" i="44" s="1"/>
  <c r="J454" i="43"/>
  <c r="R48" i="44"/>
  <c r="J1376" i="43"/>
  <c r="I1376" i="43"/>
  <c r="K169" i="44" s="1"/>
  <c r="T1063" i="43"/>
  <c r="S1063" i="43"/>
  <c r="D135" i="44" s="1"/>
  <c r="S711" i="34"/>
  <c r="H91" i="35" s="1"/>
  <c r="T711" i="34"/>
  <c r="J302" i="38"/>
  <c r="I302" i="38"/>
  <c r="G40" i="39" s="1"/>
  <c r="J102" i="38"/>
  <c r="I102" i="38"/>
  <c r="G19" i="39" s="1"/>
  <c r="I1166" i="43"/>
  <c r="K138" i="44" s="1"/>
  <c r="J1166" i="43"/>
  <c r="J1165" i="43"/>
  <c r="I1165" i="43"/>
  <c r="K137" i="44" s="1"/>
  <c r="J400" i="38"/>
  <c r="I400" i="38"/>
  <c r="O38" i="39" s="1"/>
  <c r="T669" i="34"/>
  <c r="S669" i="34"/>
  <c r="D99" i="35" s="1"/>
  <c r="S55" i="38"/>
  <c r="D22" i="39" s="1"/>
  <c r="T55" i="38"/>
  <c r="R35" i="44"/>
  <c r="J385" i="38"/>
  <c r="I385" i="38"/>
  <c r="J665" i="34"/>
  <c r="I665" i="34"/>
  <c r="C95" i="35" s="1"/>
  <c r="E165" i="45"/>
  <c r="E166" i="45" s="1"/>
  <c r="E163" i="45"/>
  <c r="T1329" i="43"/>
  <c r="S1329" i="43"/>
  <c r="H172" i="44" s="1"/>
  <c r="T1331" i="43"/>
  <c r="S1331" i="43"/>
  <c r="H174" i="44" s="1"/>
  <c r="J743" i="34"/>
  <c r="I743" i="34"/>
  <c r="I98" i="35" s="1"/>
  <c r="S259" i="38"/>
  <c r="D47" i="39" s="1"/>
  <c r="T259" i="38"/>
  <c r="L27" i="45"/>
  <c r="J47" i="38"/>
  <c r="I47" i="38"/>
  <c r="C14" i="39" s="1"/>
  <c r="S304" i="38"/>
  <c r="H42" i="39" s="1"/>
  <c r="T304" i="38"/>
  <c r="T298" i="38"/>
  <c r="S298" i="38"/>
  <c r="H36" i="39" s="1"/>
  <c r="R244" i="44"/>
  <c r="J1344" i="43"/>
  <c r="I1344" i="43"/>
  <c r="I162" i="44" s="1"/>
  <c r="R95" i="39"/>
  <c r="I1337" i="43"/>
  <c r="G180" i="44" s="1"/>
  <c r="J1337" i="43"/>
  <c r="J153" i="38"/>
  <c r="I153" i="38"/>
  <c r="K20" i="39" s="1"/>
  <c r="C368" i="34"/>
  <c r="E368" i="34" s="1"/>
  <c r="H368" i="34" s="1"/>
  <c r="E382" i="34"/>
  <c r="H382" i="34" s="1"/>
  <c r="E384" i="34"/>
  <c r="H384" i="34" s="1"/>
  <c r="E375" i="34"/>
  <c r="H375" i="34" s="1"/>
  <c r="E379" i="34"/>
  <c r="H379" i="34" s="1"/>
  <c r="E378" i="34"/>
  <c r="H378" i="34" s="1"/>
  <c r="E386" i="34"/>
  <c r="H386" i="34" s="1"/>
  <c r="E377" i="34"/>
  <c r="H377" i="34" s="1"/>
  <c r="E371" i="34"/>
  <c r="H371" i="34" s="1"/>
  <c r="E385" i="34"/>
  <c r="H385" i="34" s="1"/>
  <c r="E374" i="34"/>
  <c r="H374" i="34" s="1"/>
  <c r="E373" i="34"/>
  <c r="H373" i="34" s="1"/>
  <c r="E372" i="34"/>
  <c r="H372" i="34" s="1"/>
  <c r="E370" i="34"/>
  <c r="H370" i="34" s="1"/>
  <c r="E383" i="34"/>
  <c r="H383" i="34" s="1"/>
  <c r="E381" i="34"/>
  <c r="H381" i="34" s="1"/>
  <c r="E369" i="34"/>
  <c r="H369" i="34" s="1"/>
  <c r="E380" i="34"/>
  <c r="H380" i="34" s="1"/>
  <c r="E387" i="34"/>
  <c r="H387" i="34" s="1"/>
  <c r="E376" i="34"/>
  <c r="H376" i="34" s="1"/>
  <c r="T273" i="38"/>
  <c r="S273" i="38"/>
  <c r="F36" i="39" s="1"/>
  <c r="L97" i="36"/>
  <c r="L98" i="36" s="1"/>
  <c r="L95" i="36"/>
  <c r="K95" i="36"/>
  <c r="K97" i="36"/>
  <c r="K98" i="36" s="1"/>
  <c r="S371" i="38"/>
  <c r="N34" i="39" s="1"/>
  <c r="T371" i="38"/>
  <c r="X138" i="36"/>
  <c r="S91" i="43"/>
  <c r="H8" i="44" s="1"/>
  <c r="T91" i="43"/>
  <c r="T920" i="43"/>
  <c r="S920" i="43"/>
  <c r="H121" i="44" s="1"/>
  <c r="I1178" i="43"/>
  <c r="K150" i="44" s="1"/>
  <c r="J1178" i="43"/>
  <c r="J369" i="38"/>
  <c r="I369" i="38"/>
  <c r="T407" i="38"/>
  <c r="S407" i="38"/>
  <c r="P45" i="39" s="1"/>
  <c r="T1530" i="43"/>
  <c r="S1530" i="43"/>
  <c r="H194" i="44" s="1"/>
  <c r="I1150" i="43"/>
  <c r="I147" i="44" s="1"/>
  <c r="J1150" i="43"/>
  <c r="J1575" i="43"/>
  <c r="I1575" i="43"/>
  <c r="K189" i="44" s="1"/>
  <c r="L60" i="36"/>
  <c r="L61" i="36" s="1"/>
  <c r="L58" i="36"/>
  <c r="J346" i="38"/>
  <c r="I346" i="38"/>
  <c r="K34" i="39" s="1"/>
  <c r="J1130" i="43"/>
  <c r="I1130" i="43"/>
  <c r="G152" i="44" s="1"/>
  <c r="I167" i="38"/>
  <c r="J167" i="38"/>
  <c r="P15" i="36"/>
  <c r="P17" i="36"/>
  <c r="P18" i="36" s="1"/>
  <c r="T1130" i="43"/>
  <c r="S1130" i="43"/>
  <c r="H152" i="44" s="1"/>
  <c r="O908" i="43"/>
  <c r="R908" i="43"/>
  <c r="T1541" i="43"/>
  <c r="S1541" i="43"/>
  <c r="H205" i="44" s="1"/>
  <c r="J766" i="34"/>
  <c r="I766" i="34"/>
  <c r="K96" i="35" s="1"/>
  <c r="I761" i="34"/>
  <c r="K91" i="35" s="1"/>
  <c r="J761" i="34"/>
  <c r="T927" i="43"/>
  <c r="S927" i="43"/>
  <c r="H128" i="44" s="1"/>
  <c r="S97" i="36"/>
  <c r="S98" i="36" s="1"/>
  <c r="S95" i="36"/>
  <c r="J708" i="34"/>
  <c r="I708" i="34"/>
  <c r="G88" i="35" s="1"/>
  <c r="S106" i="43"/>
  <c r="H23" i="44" s="1"/>
  <c r="T106" i="43"/>
  <c r="T102" i="43"/>
  <c r="S102" i="43"/>
  <c r="H19" i="44" s="1"/>
  <c r="I970" i="43"/>
  <c r="K121" i="44" s="1"/>
  <c r="J970" i="43"/>
  <c r="J561" i="43"/>
  <c r="I561" i="43"/>
  <c r="K70" i="44" s="1"/>
  <c r="J131" i="38"/>
  <c r="I131" i="38"/>
  <c r="I23" i="39" s="1"/>
  <c r="W169" i="36"/>
  <c r="W171" i="36"/>
  <c r="W172" i="36" s="1"/>
  <c r="J466" i="43"/>
  <c r="I466" i="43"/>
  <c r="C75" i="44" s="1"/>
  <c r="T1067" i="43"/>
  <c r="S1067" i="43"/>
  <c r="D139" i="44" s="1"/>
  <c r="S54" i="43"/>
  <c r="D21" i="44" s="1"/>
  <c r="T54" i="43"/>
  <c r="T74" i="43"/>
  <c r="S74" i="43"/>
  <c r="F16" i="44" s="1"/>
  <c r="I77" i="43"/>
  <c r="E19" i="44" s="1"/>
  <c r="J77" i="43"/>
  <c r="J54" i="36"/>
  <c r="J55" i="36" s="1"/>
  <c r="J52" i="36"/>
  <c r="T411" i="38"/>
  <c r="S411" i="38"/>
  <c r="P49" i="39" s="1"/>
  <c r="S1527" i="43"/>
  <c r="H191" i="44" s="1"/>
  <c r="T1527" i="43"/>
  <c r="R64" i="39"/>
  <c r="J116" i="43"/>
  <c r="I116" i="43"/>
  <c r="I8" i="44" s="1"/>
  <c r="J56" i="43"/>
  <c r="I56" i="43"/>
  <c r="C23" i="44" s="1"/>
  <c r="S490" i="43"/>
  <c r="F74" i="44" s="1"/>
  <c r="T490" i="43"/>
  <c r="S461" i="43"/>
  <c r="D70" i="44" s="1"/>
  <c r="T461" i="43"/>
  <c r="S499" i="43"/>
  <c r="H58" i="44" s="1"/>
  <c r="T499" i="43"/>
  <c r="S256" i="38"/>
  <c r="D44" i="39" s="1"/>
  <c r="T256" i="38"/>
  <c r="I501" i="43"/>
  <c r="G60" i="44" s="1"/>
  <c r="J501" i="43"/>
  <c r="J551" i="43"/>
  <c r="I551" i="43"/>
  <c r="K60" i="44" s="1"/>
  <c r="T39" i="38"/>
  <c r="S39" i="38"/>
  <c r="D6" i="39" s="1"/>
  <c r="R102" i="44"/>
  <c r="T295" i="38"/>
  <c r="S295" i="38"/>
  <c r="H33" i="39" s="1"/>
  <c r="H212" i="45"/>
  <c r="J940" i="43"/>
  <c r="I940" i="43"/>
  <c r="I116" i="44" s="1"/>
  <c r="E51" i="36"/>
  <c r="E57" i="36"/>
  <c r="E46" i="36"/>
  <c r="I359" i="38"/>
  <c r="K47" i="39" s="1"/>
  <c r="J359" i="38"/>
  <c r="S47" i="43"/>
  <c r="D14" i="44" s="1"/>
  <c r="T47" i="43"/>
  <c r="I703" i="43"/>
  <c r="G83" i="44" s="1"/>
  <c r="J703" i="43"/>
  <c r="K21" i="36"/>
  <c r="K23" i="36"/>
  <c r="K24" i="36" s="1"/>
  <c r="J327" i="38"/>
  <c r="I327" i="38"/>
  <c r="I40" i="39" s="1"/>
  <c r="O171" i="36"/>
  <c r="O172" i="36" s="1"/>
  <c r="O169" i="36"/>
  <c r="T1074" i="43"/>
  <c r="S1074" i="43"/>
  <c r="D146" i="44" s="1"/>
  <c r="S654" i="34"/>
  <c r="D84" i="35" s="1"/>
  <c r="T654" i="34"/>
  <c r="J921" i="43"/>
  <c r="I921" i="43"/>
  <c r="G122" i="44" s="1"/>
  <c r="T1076" i="43"/>
  <c r="S1076" i="43"/>
  <c r="D148" i="44" s="1"/>
  <c r="S660" i="34"/>
  <c r="D90" i="35" s="1"/>
  <c r="T660" i="34"/>
  <c r="I384" i="38"/>
  <c r="J384" i="38"/>
  <c r="J657" i="34"/>
  <c r="I657" i="34"/>
  <c r="C87" i="35" s="1"/>
  <c r="R69" i="39"/>
  <c r="J154" i="43"/>
  <c r="I154" i="43"/>
  <c r="K21" i="44" s="1"/>
  <c r="T1478" i="43"/>
  <c r="S1478" i="43"/>
  <c r="D192" i="44" s="1"/>
  <c r="R93" i="44"/>
  <c r="R241" i="44"/>
  <c r="I73" i="43"/>
  <c r="E15" i="44" s="1"/>
  <c r="J73" i="43"/>
  <c r="I1578" i="43"/>
  <c r="K192" i="44" s="1"/>
  <c r="J1578" i="43"/>
  <c r="T500" i="43"/>
  <c r="S500" i="43"/>
  <c r="H59" i="44" s="1"/>
  <c r="J48" i="43"/>
  <c r="I48" i="43"/>
  <c r="C15" i="44" s="1"/>
  <c r="J173" i="43"/>
  <c r="I173" i="43"/>
  <c r="M15" i="44" s="1"/>
  <c r="R85" i="44"/>
  <c r="E60" i="40"/>
  <c r="E61" i="40" s="1"/>
  <c r="E58" i="40"/>
  <c r="J360" i="38"/>
  <c r="I360" i="38"/>
  <c r="K48" i="39" s="1"/>
  <c r="J358" i="38"/>
  <c r="I358" i="38"/>
  <c r="K46" i="39" s="1"/>
  <c r="I1117" i="43"/>
  <c r="G139" i="44" s="1"/>
  <c r="J1117" i="43"/>
  <c r="I973" i="43"/>
  <c r="K124" i="44" s="1"/>
  <c r="J973" i="43"/>
  <c r="I553" i="43"/>
  <c r="K62" i="44" s="1"/>
  <c r="J553" i="43"/>
  <c r="J562" i="43"/>
  <c r="I562" i="43"/>
  <c r="K71" i="44" s="1"/>
  <c r="J169" i="38"/>
  <c r="I169" i="38"/>
  <c r="G17" i="36"/>
  <c r="G18" i="36" s="1"/>
  <c r="G15" i="36"/>
  <c r="T17" i="36"/>
  <c r="T18" i="36" s="1"/>
  <c r="T15" i="36"/>
  <c r="I123" i="38"/>
  <c r="I15" i="39" s="1"/>
  <c r="J123" i="38"/>
  <c r="R99" i="39"/>
  <c r="I323" i="38"/>
  <c r="I36" i="39" s="1"/>
  <c r="J323" i="38"/>
  <c r="S1119" i="43"/>
  <c r="H141" i="44" s="1"/>
  <c r="T1119" i="43"/>
  <c r="M165" i="36"/>
  <c r="M166" i="36" s="1"/>
  <c r="M163" i="36"/>
  <c r="S922" i="43"/>
  <c r="H123" i="44" s="1"/>
  <c r="T922" i="43"/>
  <c r="T1276" i="43"/>
  <c r="S1276" i="43"/>
  <c r="D169" i="44" s="1"/>
  <c r="J451" i="43"/>
  <c r="I451" i="43"/>
  <c r="C60" i="44" s="1"/>
  <c r="I1378" i="43"/>
  <c r="K171" i="44" s="1"/>
  <c r="J1378" i="43"/>
  <c r="J1381" i="43"/>
  <c r="I1381" i="43"/>
  <c r="K174" i="44" s="1"/>
  <c r="T1072" i="43"/>
  <c r="S1072" i="43"/>
  <c r="D144" i="44" s="1"/>
  <c r="M113" i="34"/>
  <c r="O113" i="34" s="1"/>
  <c r="R113" i="34" s="1"/>
  <c r="O115" i="34"/>
  <c r="R115" i="34" s="1"/>
  <c r="O119" i="34"/>
  <c r="R119" i="34" s="1"/>
  <c r="O118" i="34"/>
  <c r="R118" i="34" s="1"/>
  <c r="O124" i="34"/>
  <c r="R124" i="34" s="1"/>
  <c r="O132" i="34"/>
  <c r="R132" i="34" s="1"/>
  <c r="O131" i="34"/>
  <c r="R131" i="34" s="1"/>
  <c r="O129" i="34"/>
  <c r="R129" i="34" s="1"/>
  <c r="O130" i="34"/>
  <c r="R130" i="34" s="1"/>
  <c r="O121" i="34"/>
  <c r="R121" i="34" s="1"/>
  <c r="O128" i="34"/>
  <c r="R128" i="34" s="1"/>
  <c r="O127" i="34"/>
  <c r="R127" i="34" s="1"/>
  <c r="O123" i="34"/>
  <c r="R123" i="34" s="1"/>
  <c r="O122" i="34"/>
  <c r="R122" i="34" s="1"/>
  <c r="O120" i="34"/>
  <c r="R120" i="34" s="1"/>
  <c r="O117" i="34"/>
  <c r="R117" i="34" s="1"/>
  <c r="O116" i="34"/>
  <c r="R116" i="34" s="1"/>
  <c r="O114" i="34"/>
  <c r="R114" i="34" s="1"/>
  <c r="O126" i="34"/>
  <c r="R126" i="34" s="1"/>
  <c r="O125" i="34"/>
  <c r="R125" i="34" s="1"/>
  <c r="J94" i="38"/>
  <c r="I94" i="38"/>
  <c r="G11" i="39" s="1"/>
  <c r="J1170" i="43"/>
  <c r="I1170" i="43"/>
  <c r="K142" i="44" s="1"/>
  <c r="J406" i="38"/>
  <c r="I406" i="38"/>
  <c r="O44" i="39" s="1"/>
  <c r="S657" i="34"/>
  <c r="D87" i="35" s="1"/>
  <c r="T657" i="34"/>
  <c r="S44" i="38"/>
  <c r="D11" i="39" s="1"/>
  <c r="T44" i="38"/>
  <c r="J376" i="38"/>
  <c r="I376" i="38"/>
  <c r="I668" i="34"/>
  <c r="C98" i="35" s="1"/>
  <c r="J668" i="34"/>
  <c r="R250" i="44"/>
  <c r="R92" i="39"/>
  <c r="I745" i="34"/>
  <c r="I100" i="35" s="1"/>
  <c r="J745" i="34"/>
  <c r="L212" i="45"/>
  <c r="S258" i="38"/>
  <c r="D46" i="39" s="1"/>
  <c r="T258" i="38"/>
  <c r="I50" i="38"/>
  <c r="C17" i="39" s="1"/>
  <c r="J50" i="38"/>
  <c r="R100" i="44"/>
  <c r="N27" i="45"/>
  <c r="I1350" i="43"/>
  <c r="I168" i="44" s="1"/>
  <c r="J1350" i="43"/>
  <c r="J1321" i="43"/>
  <c r="I1321" i="43"/>
  <c r="G164" i="44" s="1"/>
  <c r="P27" i="40"/>
  <c r="J151" i="38"/>
  <c r="I151" i="38"/>
  <c r="K18" i="39" s="1"/>
  <c r="S269" i="38"/>
  <c r="F32" i="39" s="1"/>
  <c r="T269" i="38"/>
  <c r="M89" i="36"/>
  <c r="M91" i="36"/>
  <c r="M92" i="36" s="1"/>
  <c r="T97" i="36"/>
  <c r="T98" i="36" s="1"/>
  <c r="T95" i="36"/>
  <c r="K249" i="45"/>
  <c r="T376" i="38"/>
  <c r="S376" i="38"/>
  <c r="N39" i="39" s="1"/>
  <c r="H286" i="45"/>
  <c r="J717" i="34"/>
  <c r="I717" i="34"/>
  <c r="G97" i="35" s="1"/>
  <c r="S100" i="43"/>
  <c r="H17" i="44" s="1"/>
  <c r="T100" i="43"/>
  <c r="S396" i="38"/>
  <c r="P34" i="39" s="1"/>
  <c r="T396" i="38"/>
  <c r="J157" i="43"/>
  <c r="I157" i="43"/>
  <c r="K24" i="44" s="1"/>
  <c r="J27" i="45"/>
  <c r="S1531" i="43"/>
  <c r="H195" i="44" s="1"/>
  <c r="T1531" i="43"/>
  <c r="I101" i="45"/>
  <c r="R222" i="44"/>
  <c r="T43" i="43"/>
  <c r="S43" i="43"/>
  <c r="D10" i="44" s="1"/>
  <c r="T1477" i="43"/>
  <c r="S1477" i="43"/>
  <c r="D191" i="44" s="1"/>
  <c r="S67" i="43"/>
  <c r="F9" i="44" s="1"/>
  <c r="T67" i="43"/>
  <c r="J1156" i="43"/>
  <c r="I1156" i="43"/>
  <c r="I153" i="44" s="1"/>
  <c r="I942" i="43"/>
  <c r="I118" i="44" s="1"/>
  <c r="J942" i="43"/>
  <c r="R89" i="44"/>
  <c r="I79" i="43"/>
  <c r="E21" i="44" s="1"/>
  <c r="J79" i="43"/>
  <c r="G27" i="45"/>
  <c r="R87" i="39"/>
  <c r="I127" i="43"/>
  <c r="I19" i="44" s="1"/>
  <c r="J127" i="43"/>
  <c r="J1526" i="43"/>
  <c r="I1526" i="43"/>
  <c r="G190" i="44" s="1"/>
  <c r="J1933" i="43"/>
  <c r="I1933" i="43"/>
  <c r="G239" i="44" s="1"/>
  <c r="T503" i="43"/>
  <c r="S503" i="43"/>
  <c r="H62" i="44" s="1"/>
  <c r="R498" i="43"/>
  <c r="O498" i="43"/>
  <c r="H52" i="36"/>
  <c r="H54" i="36"/>
  <c r="H55" i="36" s="1"/>
  <c r="J57" i="43"/>
  <c r="I57" i="43"/>
  <c r="C24" i="44" s="1"/>
  <c r="Q27" i="45"/>
  <c r="I1558" i="43"/>
  <c r="I197" i="44" s="1"/>
  <c r="J1558" i="43"/>
  <c r="S475" i="43"/>
  <c r="F59" i="44" s="1"/>
  <c r="T475" i="43"/>
  <c r="J167" i="43"/>
  <c r="I167" i="43"/>
  <c r="M9" i="44" s="1"/>
  <c r="T453" i="43"/>
  <c r="S453" i="43"/>
  <c r="D62" i="44" s="1"/>
  <c r="R220" i="44"/>
  <c r="S877" i="43"/>
  <c r="D128" i="44" s="1"/>
  <c r="T877" i="43"/>
  <c r="I500" i="43"/>
  <c r="G59" i="44" s="1"/>
  <c r="J500" i="43"/>
  <c r="K64" i="40"/>
  <c r="I532" i="43"/>
  <c r="I66" i="44" s="1"/>
  <c r="J532" i="43"/>
  <c r="R38" i="44"/>
  <c r="I679" i="34"/>
  <c r="E84" i="35" s="1"/>
  <c r="J679" i="34"/>
  <c r="J1123" i="43"/>
  <c r="I1123" i="43"/>
  <c r="G145" i="44" s="1"/>
  <c r="I972" i="43"/>
  <c r="K123" i="44" s="1"/>
  <c r="J972" i="43"/>
  <c r="S249" i="45"/>
  <c r="R216" i="44"/>
  <c r="J909" i="43"/>
  <c r="I909" i="43"/>
  <c r="G110" i="44" s="1"/>
  <c r="J917" i="43"/>
  <c r="I917" i="43"/>
  <c r="G118" i="44" s="1"/>
  <c r="I181" i="38"/>
  <c r="J181" i="38"/>
  <c r="U21" i="36"/>
  <c r="U23" i="36"/>
  <c r="U24" i="36" s="1"/>
  <c r="N17" i="36"/>
  <c r="N18" i="36" s="1"/>
  <c r="N15" i="36"/>
  <c r="I124" i="38"/>
  <c r="I16" i="39" s="1"/>
  <c r="J124" i="38"/>
  <c r="I332" i="38"/>
  <c r="I45" i="39" s="1"/>
  <c r="J332" i="38"/>
  <c r="P165" i="36"/>
  <c r="P166" i="36" s="1"/>
  <c r="P163" i="36"/>
  <c r="G171" i="36"/>
  <c r="G172" i="36" s="1"/>
  <c r="G169" i="36"/>
  <c r="O163" i="36"/>
  <c r="O165" i="36"/>
  <c r="O166" i="36" s="1"/>
  <c r="S915" i="43"/>
  <c r="H116" i="44" s="1"/>
  <c r="T915" i="43"/>
  <c r="S1273" i="43"/>
  <c r="D166" i="44" s="1"/>
  <c r="T1273" i="43"/>
  <c r="J461" i="43"/>
  <c r="I461" i="43"/>
  <c r="C70" i="44" s="1"/>
  <c r="T1070" i="43"/>
  <c r="S1070" i="43"/>
  <c r="D142" i="44" s="1"/>
  <c r="T715" i="34"/>
  <c r="S715" i="34"/>
  <c r="H95" i="35" s="1"/>
  <c r="J298" i="38"/>
  <c r="I298" i="38"/>
  <c r="G36" i="39" s="1"/>
  <c r="C113" i="34"/>
  <c r="E113" i="34" s="1"/>
  <c r="H113" i="34" s="1"/>
  <c r="E129" i="34"/>
  <c r="H129" i="34" s="1"/>
  <c r="E115" i="34"/>
  <c r="H115" i="34" s="1"/>
  <c r="E122" i="34"/>
  <c r="H122" i="34" s="1"/>
  <c r="E121" i="34"/>
  <c r="H121" i="34" s="1"/>
  <c r="E130" i="34"/>
  <c r="H130" i="34" s="1"/>
  <c r="E127" i="34"/>
  <c r="H127" i="34" s="1"/>
  <c r="E117" i="34"/>
  <c r="H117" i="34" s="1"/>
  <c r="E131" i="34"/>
  <c r="H131" i="34" s="1"/>
  <c r="E125" i="34"/>
  <c r="H125" i="34" s="1"/>
  <c r="E116" i="34"/>
  <c r="H116" i="34" s="1"/>
  <c r="E128" i="34"/>
  <c r="H128" i="34" s="1"/>
  <c r="E132" i="34"/>
  <c r="H132" i="34" s="1"/>
  <c r="E119" i="34"/>
  <c r="H119" i="34" s="1"/>
  <c r="E118" i="34"/>
  <c r="H118" i="34" s="1"/>
  <c r="E124" i="34"/>
  <c r="H124" i="34" s="1"/>
  <c r="E126" i="34"/>
  <c r="H126" i="34" s="1"/>
  <c r="E114" i="34"/>
  <c r="H114" i="34" s="1"/>
  <c r="E120" i="34"/>
  <c r="H120" i="34" s="1"/>
  <c r="E123" i="34"/>
  <c r="H123" i="34" s="1"/>
  <c r="J93" i="38"/>
  <c r="I93" i="38"/>
  <c r="G10" i="39" s="1"/>
  <c r="J103" i="38"/>
  <c r="I103" i="38"/>
  <c r="G20" i="39" s="1"/>
  <c r="R246" i="44"/>
  <c r="I401" i="38"/>
  <c r="O39" i="39" s="1"/>
  <c r="J401" i="38"/>
  <c r="T662" i="34"/>
  <c r="S662" i="34"/>
  <c r="D92" i="35" s="1"/>
  <c r="S49" i="38"/>
  <c r="D16" i="39" s="1"/>
  <c r="T49" i="38"/>
  <c r="X175" i="45"/>
  <c r="I380" i="38"/>
  <c r="J380" i="38"/>
  <c r="G286" i="45"/>
  <c r="J293" i="43"/>
  <c r="I293" i="43"/>
  <c r="G31" i="44" s="1"/>
  <c r="J671" i="34"/>
  <c r="I671" i="34"/>
  <c r="C101" i="35" s="1"/>
  <c r="I27" i="40"/>
  <c r="T1337" i="43"/>
  <c r="S1337" i="43"/>
  <c r="H180" i="44" s="1"/>
  <c r="I738" i="34"/>
  <c r="I93" i="35" s="1"/>
  <c r="J738" i="34"/>
  <c r="S253" i="38"/>
  <c r="D41" i="39" s="1"/>
  <c r="T253" i="38"/>
  <c r="I51" i="38"/>
  <c r="C18" i="39" s="1"/>
  <c r="J51" i="38"/>
  <c r="T300" i="38"/>
  <c r="S300" i="38"/>
  <c r="H38" i="39" s="1"/>
  <c r="I1351" i="43"/>
  <c r="I169" i="44" s="1"/>
  <c r="J1351" i="43"/>
  <c r="S272" i="38"/>
  <c r="F35" i="39" s="1"/>
  <c r="T272" i="38"/>
  <c r="Q91" i="36"/>
  <c r="Q92" i="36" s="1"/>
  <c r="Q89" i="36"/>
  <c r="T91" i="36"/>
  <c r="T92" i="36" s="1"/>
  <c r="T89" i="36"/>
  <c r="T64" i="40"/>
  <c r="T379" i="38"/>
  <c r="S379" i="38"/>
  <c r="N42" i="39" s="1"/>
  <c r="I98" i="43"/>
  <c r="G15" i="44" s="1"/>
  <c r="J98" i="43"/>
  <c r="E88" i="43"/>
  <c r="H88" i="43"/>
  <c r="J286" i="45"/>
  <c r="I713" i="34"/>
  <c r="G93" i="35" s="1"/>
  <c r="J713" i="34"/>
  <c r="I710" i="34"/>
  <c r="G90" i="35" s="1"/>
  <c r="J710" i="34"/>
  <c r="T97" i="43"/>
  <c r="S97" i="43"/>
  <c r="H14" i="44" s="1"/>
  <c r="S99" i="43"/>
  <c r="H16" i="44" s="1"/>
  <c r="T99" i="43"/>
  <c r="T1535" i="43"/>
  <c r="S1535" i="43"/>
  <c r="H199" i="44" s="1"/>
  <c r="H498" i="43"/>
  <c r="E498" i="43"/>
  <c r="J1125" i="43"/>
  <c r="I1125" i="43"/>
  <c r="G147" i="44" s="1"/>
  <c r="J173" i="38"/>
  <c r="I173" i="38"/>
  <c r="W21" i="36"/>
  <c r="W23" i="36"/>
  <c r="W24" i="36" s="1"/>
  <c r="J321" i="38"/>
  <c r="I321" i="38"/>
  <c r="I34" i="39" s="1"/>
  <c r="T1275" i="43"/>
  <c r="S1275" i="43"/>
  <c r="D168" i="44" s="1"/>
  <c r="T658" i="34"/>
  <c r="S658" i="34"/>
  <c r="D88" i="35" s="1"/>
  <c r="J661" i="34"/>
  <c r="I661" i="34"/>
  <c r="C91" i="35" s="1"/>
  <c r="R91" i="35" s="1"/>
  <c r="S1320" i="43"/>
  <c r="H163" i="44" s="1"/>
  <c r="T1320" i="43"/>
  <c r="J735" i="34"/>
  <c r="I735" i="34"/>
  <c r="I90" i="35" s="1"/>
  <c r="T249" i="38"/>
  <c r="S249" i="38"/>
  <c r="D37" i="39" s="1"/>
  <c r="I40" i="38"/>
  <c r="C7" i="39" s="1"/>
  <c r="J40" i="38"/>
  <c r="I166" i="43"/>
  <c r="M8" i="44" s="1"/>
  <c r="J166" i="43"/>
  <c r="T462" i="43"/>
  <c r="S462" i="43"/>
  <c r="D71" i="44" s="1"/>
  <c r="J165" i="36"/>
  <c r="J166" i="36" s="1"/>
  <c r="J163" i="36"/>
  <c r="I753" i="38"/>
  <c r="K83" i="39" s="1"/>
  <c r="J753" i="38"/>
  <c r="R225" i="44"/>
  <c r="I66" i="43"/>
  <c r="E8" i="44" s="1"/>
  <c r="J66" i="43"/>
  <c r="I1588" i="43"/>
  <c r="K202" i="44" s="1"/>
  <c r="J1588" i="43"/>
  <c r="T395" i="38"/>
  <c r="S395" i="38"/>
  <c r="P33" i="39" s="1"/>
  <c r="I147" i="43"/>
  <c r="K14" i="44" s="1"/>
  <c r="J147" i="43"/>
  <c r="S1532" i="43"/>
  <c r="H196" i="44" s="1"/>
  <c r="T1532" i="43"/>
  <c r="J769" i="34"/>
  <c r="I769" i="34"/>
  <c r="K99" i="35" s="1"/>
  <c r="V58" i="36"/>
  <c r="V60" i="36"/>
  <c r="V61" i="36" s="1"/>
  <c r="E23" i="40"/>
  <c r="E24" i="40" s="1"/>
  <c r="E21" i="40"/>
  <c r="J510" i="43"/>
  <c r="I510" i="43"/>
  <c r="G69" i="44" s="1"/>
  <c r="T923" i="43"/>
  <c r="S923" i="43"/>
  <c r="H124" i="44" s="1"/>
  <c r="S1285" i="43"/>
  <c r="D178" i="44" s="1"/>
  <c r="T1285" i="43"/>
  <c r="L27" i="40"/>
  <c r="R218" i="44"/>
  <c r="J1124" i="43"/>
  <c r="I1124" i="43"/>
  <c r="G146" i="44" s="1"/>
  <c r="R230" i="44"/>
  <c r="J975" i="43"/>
  <c r="I975" i="43"/>
  <c r="K126" i="44" s="1"/>
  <c r="I21" i="36"/>
  <c r="I23" i="36"/>
  <c r="I24" i="36" s="1"/>
  <c r="I678" i="34"/>
  <c r="E83" i="35" s="1"/>
  <c r="J678" i="34"/>
  <c r="Q27" i="40"/>
  <c r="I764" i="34"/>
  <c r="K94" i="35" s="1"/>
  <c r="J764" i="34"/>
  <c r="T75" i="43"/>
  <c r="S75" i="43"/>
  <c r="F17" i="44" s="1"/>
  <c r="S512" i="43"/>
  <c r="H71" i="44" s="1"/>
  <c r="T512" i="43"/>
  <c r="V52" i="36"/>
  <c r="V54" i="36"/>
  <c r="V55" i="36" s="1"/>
  <c r="T456" i="43"/>
  <c r="S456" i="43"/>
  <c r="D65" i="44" s="1"/>
  <c r="S861" i="43"/>
  <c r="D112" i="44" s="1"/>
  <c r="T861" i="43"/>
  <c r="J515" i="43"/>
  <c r="I515" i="43"/>
  <c r="G74" i="44" s="1"/>
  <c r="J538" i="43"/>
  <c r="I538" i="43"/>
  <c r="I72" i="44" s="1"/>
  <c r="I353" i="38"/>
  <c r="K41" i="39" s="1"/>
  <c r="J353" i="38"/>
  <c r="I681" i="34"/>
  <c r="E86" i="35" s="1"/>
  <c r="J681" i="34"/>
  <c r="I552" i="43"/>
  <c r="K61" i="44" s="1"/>
  <c r="J552" i="43"/>
  <c r="G64" i="40"/>
  <c r="T1121" i="43"/>
  <c r="S1121" i="43"/>
  <c r="H143" i="44" s="1"/>
  <c r="T165" i="36"/>
  <c r="T166" i="36" s="1"/>
  <c r="T163" i="36"/>
  <c r="M88" i="34"/>
  <c r="O93" i="34"/>
  <c r="R103" i="34"/>
  <c r="O103" i="34"/>
  <c r="R98" i="34"/>
  <c r="O98" i="34"/>
  <c r="R93" i="34"/>
  <c r="R95" i="34"/>
  <c r="R107" i="34"/>
  <c r="R100" i="34"/>
  <c r="R105" i="34"/>
  <c r="O104" i="34"/>
  <c r="O107" i="34"/>
  <c r="R90" i="34"/>
  <c r="O96" i="34"/>
  <c r="O101" i="34"/>
  <c r="O90" i="34"/>
  <c r="R102" i="34"/>
  <c r="R89" i="34"/>
  <c r="R94" i="34"/>
  <c r="R99" i="34"/>
  <c r="O92" i="34"/>
  <c r="O89" i="34"/>
  <c r="O94" i="34"/>
  <c r="O95" i="34"/>
  <c r="R91" i="34"/>
  <c r="O105" i="34"/>
  <c r="O99" i="34"/>
  <c r="O100" i="34"/>
  <c r="O97" i="34"/>
  <c r="R104" i="34"/>
  <c r="R101" i="34"/>
  <c r="O102" i="34"/>
  <c r="O91" i="34"/>
  <c r="O106" i="34"/>
  <c r="R106" i="34"/>
  <c r="R92" i="34"/>
  <c r="R96" i="34"/>
  <c r="R97" i="34"/>
  <c r="J404" i="38"/>
  <c r="I404" i="38"/>
  <c r="O42" i="39" s="1"/>
  <c r="I370" i="38"/>
  <c r="J370" i="38"/>
  <c r="J1361" i="43"/>
  <c r="I1361" i="43"/>
  <c r="I179" i="44" s="1"/>
  <c r="R248" i="44"/>
  <c r="J711" i="34"/>
  <c r="I711" i="34"/>
  <c r="G91" i="35" s="1"/>
  <c r="V15" i="36"/>
  <c r="V17" i="36"/>
  <c r="V18" i="36" s="1"/>
  <c r="X64" i="40"/>
  <c r="R52" i="36"/>
  <c r="R54" i="36"/>
  <c r="R55" i="36" s="1"/>
  <c r="E17" i="40"/>
  <c r="E18" i="40" s="1"/>
  <c r="E15" i="40"/>
  <c r="S1473" i="43"/>
  <c r="D187" i="44" s="1"/>
  <c r="T1473" i="43"/>
  <c r="J68" i="43"/>
  <c r="I68" i="43"/>
  <c r="E10" i="44" s="1"/>
  <c r="J526" i="43"/>
  <c r="I526" i="43"/>
  <c r="I60" i="44" s="1"/>
  <c r="M23" i="36"/>
  <c r="M24" i="36" s="1"/>
  <c r="M21" i="36"/>
  <c r="T268" i="38"/>
  <c r="S268" i="38"/>
  <c r="F31" i="39" s="1"/>
  <c r="T368" i="38"/>
  <c r="S368" i="38"/>
  <c r="N31" i="39" s="1"/>
  <c r="I70" i="43"/>
  <c r="E12" i="44" s="1"/>
  <c r="J70" i="43"/>
  <c r="G89" i="36"/>
  <c r="G91" i="36"/>
  <c r="G92" i="36" s="1"/>
  <c r="H97" i="36"/>
  <c r="H98" i="36" s="1"/>
  <c r="H95" i="36"/>
  <c r="J1541" i="43"/>
  <c r="I1541" i="43"/>
  <c r="G205" i="44" s="1"/>
  <c r="S52" i="36"/>
  <c r="S54" i="36"/>
  <c r="S55" i="36" s="1"/>
  <c r="T862" i="43"/>
  <c r="S862" i="43"/>
  <c r="D113" i="44" s="1"/>
  <c r="J536" i="43"/>
  <c r="I536" i="43"/>
  <c r="I70" i="44" s="1"/>
  <c r="T405" i="38"/>
  <c r="S405" i="38"/>
  <c r="P43" i="39" s="1"/>
  <c r="I175" i="45"/>
  <c r="T50" i="43"/>
  <c r="S50" i="43"/>
  <c r="D17" i="44" s="1"/>
  <c r="T1486" i="43"/>
  <c r="S1486" i="43"/>
  <c r="D200" i="44" s="1"/>
  <c r="J1142" i="43"/>
  <c r="I1142" i="43"/>
  <c r="I139" i="44" s="1"/>
  <c r="I943" i="43"/>
  <c r="I119" i="44" s="1"/>
  <c r="J943" i="43"/>
  <c r="I74" i="43"/>
  <c r="E16" i="44" s="1"/>
  <c r="J74" i="43"/>
  <c r="I1592" i="43"/>
  <c r="K206" i="44" s="1"/>
  <c r="J1592" i="43"/>
  <c r="J122" i="43"/>
  <c r="I122" i="43"/>
  <c r="I14" i="44" s="1"/>
  <c r="R232" i="44"/>
  <c r="H60" i="36"/>
  <c r="H61" i="36" s="1"/>
  <c r="H58" i="36"/>
  <c r="K58" i="36"/>
  <c r="K60" i="36"/>
  <c r="K61" i="36" s="1"/>
  <c r="J39" i="43"/>
  <c r="I39" i="43"/>
  <c r="C6" i="44" s="1"/>
  <c r="J1561" i="43"/>
  <c r="I1561" i="43"/>
  <c r="I200" i="44" s="1"/>
  <c r="T483" i="43"/>
  <c r="S483" i="43"/>
  <c r="F67" i="44" s="1"/>
  <c r="I171" i="43"/>
  <c r="M13" i="44" s="1"/>
  <c r="J171" i="43"/>
  <c r="I512" i="43"/>
  <c r="G71" i="44" s="1"/>
  <c r="J512" i="43"/>
  <c r="R57" i="39"/>
  <c r="I172" i="38"/>
  <c r="J172" i="38"/>
  <c r="I130" i="38"/>
  <c r="I22" i="39" s="1"/>
  <c r="J130" i="38"/>
  <c r="R33" i="44"/>
  <c r="J333" i="38"/>
  <c r="I333" i="38"/>
  <c r="I46" i="39" s="1"/>
  <c r="E360" i="45"/>
  <c r="S163" i="36"/>
  <c r="S165" i="36"/>
  <c r="S166" i="36" s="1"/>
  <c r="X163" i="36"/>
  <c r="X165" i="36"/>
  <c r="X166" i="36" s="1"/>
  <c r="Q138" i="36"/>
  <c r="T1269" i="43"/>
  <c r="S1269" i="43"/>
  <c r="D162" i="44" s="1"/>
  <c r="I459" i="43"/>
  <c r="C68" i="44" s="1"/>
  <c r="J459" i="43"/>
  <c r="I1371" i="43"/>
  <c r="K164" i="44" s="1"/>
  <c r="J1371" i="43"/>
  <c r="H1368" i="43"/>
  <c r="E1368" i="43"/>
  <c r="S1068" i="43"/>
  <c r="D140" i="44" s="1"/>
  <c r="T1068" i="43"/>
  <c r="T705" i="34"/>
  <c r="S705" i="34"/>
  <c r="H85" i="35" s="1"/>
  <c r="J297" i="38"/>
  <c r="I297" i="38"/>
  <c r="G35" i="39" s="1"/>
  <c r="J89" i="38"/>
  <c r="I89" i="38"/>
  <c r="G6" i="39" s="1"/>
  <c r="T659" i="34"/>
  <c r="S659" i="34"/>
  <c r="D89" i="35" s="1"/>
  <c r="S53" i="38"/>
  <c r="D20" i="39" s="1"/>
  <c r="T53" i="38"/>
  <c r="J667" i="34"/>
  <c r="I667" i="34"/>
  <c r="C97" i="35" s="1"/>
  <c r="R61" i="39"/>
  <c r="T1334" i="43"/>
  <c r="S1334" i="43"/>
  <c r="H177" i="44" s="1"/>
  <c r="J729" i="34"/>
  <c r="I729" i="34"/>
  <c r="I84" i="35" s="1"/>
  <c r="T243" i="38"/>
  <c r="S243" i="38"/>
  <c r="D31" i="39" s="1"/>
  <c r="J56" i="38"/>
  <c r="I56" i="38"/>
  <c r="C23" i="39" s="1"/>
  <c r="S1728" i="43"/>
  <c r="H213" i="44" s="1"/>
  <c r="T1728" i="43"/>
  <c r="J1323" i="43"/>
  <c r="I1323" i="43"/>
  <c r="G166" i="44" s="1"/>
  <c r="I143" i="38"/>
  <c r="K10" i="39" s="1"/>
  <c r="J143" i="38"/>
  <c r="S276" i="38"/>
  <c r="F39" i="39" s="1"/>
  <c r="T276" i="38"/>
  <c r="R91" i="44"/>
  <c r="N97" i="36"/>
  <c r="N98" i="36" s="1"/>
  <c r="N95" i="36"/>
  <c r="U91" i="36"/>
  <c r="U92" i="36" s="1"/>
  <c r="U89" i="36"/>
  <c r="S372" i="38"/>
  <c r="N35" i="39" s="1"/>
  <c r="T372" i="38"/>
  <c r="T90" i="43"/>
  <c r="S90" i="43"/>
  <c r="H7" i="44" s="1"/>
  <c r="T399" i="38"/>
  <c r="S399" i="38"/>
  <c r="P37" i="39" s="1"/>
  <c r="T1524" i="43"/>
  <c r="S1524" i="43"/>
  <c r="H188" i="44" s="1"/>
  <c r="R1523" i="43"/>
  <c r="O1523" i="43"/>
  <c r="O101" i="45"/>
  <c r="S51" i="43"/>
  <c r="D18" i="44" s="1"/>
  <c r="T51" i="43"/>
  <c r="T1476" i="43"/>
  <c r="S1476" i="43"/>
  <c r="D190" i="44" s="1"/>
  <c r="R44" i="44"/>
  <c r="T73" i="43"/>
  <c r="S73" i="43"/>
  <c r="F15" i="44" s="1"/>
  <c r="G27" i="40"/>
  <c r="J1139" i="43"/>
  <c r="I1139" i="43"/>
  <c r="I136" i="44" s="1"/>
  <c r="I951" i="43"/>
  <c r="I127" i="44" s="1"/>
  <c r="J951" i="43"/>
  <c r="I76" i="43"/>
  <c r="E18" i="44" s="1"/>
  <c r="J76" i="43"/>
  <c r="J1589" i="43"/>
  <c r="I1589" i="43"/>
  <c r="K203" i="44" s="1"/>
  <c r="R86" i="44"/>
  <c r="J114" i="43"/>
  <c r="I114" i="43"/>
  <c r="I6" i="44" s="1"/>
  <c r="J1534" i="43"/>
  <c r="I1534" i="43"/>
  <c r="G198" i="44" s="1"/>
  <c r="I1537" i="43"/>
  <c r="G201" i="44" s="1"/>
  <c r="J1537" i="43"/>
  <c r="R62" i="39"/>
  <c r="J60" i="36"/>
  <c r="J61" i="36" s="1"/>
  <c r="J58" i="36"/>
  <c r="P52" i="36"/>
  <c r="P54" i="36"/>
  <c r="P55" i="36" s="1"/>
  <c r="I43" i="43"/>
  <c r="C10" i="44" s="1"/>
  <c r="J43" i="43"/>
  <c r="I1554" i="43"/>
  <c r="I193" i="44" s="1"/>
  <c r="J1554" i="43"/>
  <c r="T474" i="43"/>
  <c r="S474" i="43"/>
  <c r="F58" i="44" s="1"/>
  <c r="I175" i="43"/>
  <c r="M17" i="44" s="1"/>
  <c r="J175" i="43"/>
  <c r="R214" i="44"/>
  <c r="T464" i="43"/>
  <c r="S464" i="43"/>
  <c r="D73" i="44" s="1"/>
  <c r="T874" i="43"/>
  <c r="S874" i="43"/>
  <c r="D125" i="44" s="1"/>
  <c r="J517" i="43"/>
  <c r="I517" i="43"/>
  <c r="G76" i="44" s="1"/>
  <c r="I542" i="43"/>
  <c r="I76" i="44" s="1"/>
  <c r="J542" i="43"/>
  <c r="J356" i="38"/>
  <c r="I356" i="38"/>
  <c r="K44" i="39" s="1"/>
  <c r="J686" i="34"/>
  <c r="I686" i="34"/>
  <c r="E91" i="35" s="1"/>
  <c r="J1126" i="43"/>
  <c r="I1126" i="43"/>
  <c r="G148" i="44" s="1"/>
  <c r="I1115" i="43"/>
  <c r="G137" i="44" s="1"/>
  <c r="J1115" i="43"/>
  <c r="J965" i="43"/>
  <c r="I965" i="43"/>
  <c r="K116" i="44" s="1"/>
  <c r="I926" i="43"/>
  <c r="G127" i="44" s="1"/>
  <c r="J926" i="43"/>
  <c r="E908" i="43"/>
  <c r="H908" i="43"/>
  <c r="J176" i="38"/>
  <c r="I176" i="38"/>
  <c r="R17" i="36"/>
  <c r="R18" i="36" s="1"/>
  <c r="R15" i="36"/>
  <c r="O15" i="36"/>
  <c r="O17" i="36"/>
  <c r="O18" i="36" s="1"/>
  <c r="J119" i="38"/>
  <c r="I119" i="38"/>
  <c r="I11" i="39" s="1"/>
  <c r="J334" i="38"/>
  <c r="I334" i="38"/>
  <c r="I47" i="39" s="1"/>
  <c r="S1131" i="43"/>
  <c r="H153" i="44" s="1"/>
  <c r="T1131" i="43"/>
  <c r="Q163" i="36"/>
  <c r="Q165" i="36"/>
  <c r="Q166" i="36" s="1"/>
  <c r="H169" i="36"/>
  <c r="H171" i="36"/>
  <c r="H172" i="36" s="1"/>
  <c r="E162" i="36"/>
  <c r="E168" i="36"/>
  <c r="E157" i="36"/>
  <c r="S918" i="43"/>
  <c r="H119" i="44" s="1"/>
  <c r="T918" i="43"/>
  <c r="S916" i="43"/>
  <c r="H117" i="44" s="1"/>
  <c r="T916" i="43"/>
  <c r="T1284" i="43"/>
  <c r="S1284" i="43"/>
  <c r="D177" i="44" s="1"/>
  <c r="J449" i="43"/>
  <c r="I449" i="43"/>
  <c r="C58" i="44" s="1"/>
  <c r="S1066" i="43"/>
  <c r="D138" i="44" s="1"/>
  <c r="T1066" i="43"/>
  <c r="S707" i="34"/>
  <c r="H87" i="35" s="1"/>
  <c r="T707" i="34"/>
  <c r="T706" i="34"/>
  <c r="S706" i="34"/>
  <c r="H86" i="35" s="1"/>
  <c r="I300" i="38"/>
  <c r="G38" i="39" s="1"/>
  <c r="J300" i="38"/>
  <c r="I307" i="38"/>
  <c r="G45" i="39" s="1"/>
  <c r="J307" i="38"/>
  <c r="C88" i="34"/>
  <c r="E95" i="34"/>
  <c r="H102" i="34"/>
  <c r="E102" i="34"/>
  <c r="H94" i="34"/>
  <c r="E100" i="34"/>
  <c r="E94" i="34"/>
  <c r="H90" i="34"/>
  <c r="H104" i="34"/>
  <c r="H106" i="34"/>
  <c r="E93" i="34"/>
  <c r="E98" i="34"/>
  <c r="E99" i="34"/>
  <c r="H103" i="34"/>
  <c r="E91" i="34"/>
  <c r="E92" i="34"/>
  <c r="E106" i="34"/>
  <c r="H101" i="34"/>
  <c r="H97" i="34"/>
  <c r="H100" i="34"/>
  <c r="H98" i="34"/>
  <c r="H96" i="34"/>
  <c r="H99" i="34"/>
  <c r="E97" i="34"/>
  <c r="E96" i="34"/>
  <c r="E103" i="34"/>
  <c r="E104" i="34"/>
  <c r="E89" i="34"/>
  <c r="E101" i="34"/>
  <c r="H89" i="34"/>
  <c r="H92" i="34"/>
  <c r="H107" i="34"/>
  <c r="H93" i="34"/>
  <c r="E105" i="34"/>
  <c r="H95" i="34"/>
  <c r="E107" i="34"/>
  <c r="H91" i="34"/>
  <c r="H105" i="34"/>
  <c r="E90" i="34"/>
  <c r="J1175" i="43"/>
  <c r="I1175" i="43"/>
  <c r="K147" i="44" s="1"/>
  <c r="J394" i="38"/>
  <c r="I394" i="38"/>
  <c r="O32" i="39" s="1"/>
  <c r="S664" i="34"/>
  <c r="D94" i="35" s="1"/>
  <c r="T664" i="34"/>
  <c r="S47" i="38"/>
  <c r="D14" i="39" s="1"/>
  <c r="T47" i="38"/>
  <c r="J371" i="38"/>
  <c r="I371" i="38"/>
  <c r="J658" i="34"/>
  <c r="I658" i="34"/>
  <c r="C88" i="35" s="1"/>
  <c r="R34" i="44"/>
  <c r="T1321" i="43"/>
  <c r="S1321" i="43"/>
  <c r="H164" i="44" s="1"/>
  <c r="J744" i="34"/>
  <c r="I744" i="34"/>
  <c r="I99" i="35" s="1"/>
  <c r="T257" i="38"/>
  <c r="S257" i="38"/>
  <c r="D45" i="39" s="1"/>
  <c r="I39" i="38"/>
  <c r="C6" i="39" s="1"/>
  <c r="J39" i="38"/>
  <c r="T297" i="38"/>
  <c r="S297" i="38"/>
  <c r="H35" i="39" s="1"/>
  <c r="S299" i="38"/>
  <c r="H37" i="39" s="1"/>
  <c r="T299" i="38"/>
  <c r="J1358" i="43"/>
  <c r="I1358" i="43"/>
  <c r="I176" i="44" s="1"/>
  <c r="J1327" i="43"/>
  <c r="I1327" i="43"/>
  <c r="G170" i="44" s="1"/>
  <c r="I1329" i="43"/>
  <c r="G172" i="44" s="1"/>
  <c r="J1329" i="43"/>
  <c r="V101" i="45"/>
  <c r="E138" i="38"/>
  <c r="H138" i="38"/>
  <c r="S285" i="38"/>
  <c r="F48" i="39" s="1"/>
  <c r="T285" i="38"/>
  <c r="J101" i="45"/>
  <c r="T384" i="38"/>
  <c r="S384" i="38"/>
  <c r="N47" i="39" s="1"/>
  <c r="I103" i="43"/>
  <c r="G20" i="44" s="1"/>
  <c r="J103" i="43"/>
  <c r="J91" i="43"/>
  <c r="I91" i="43"/>
  <c r="G8" i="44" s="1"/>
  <c r="M64" i="40"/>
  <c r="I718" i="34"/>
  <c r="G98" i="35" s="1"/>
  <c r="J718" i="34"/>
  <c r="T107" i="43"/>
  <c r="S107" i="43"/>
  <c r="H24" i="44" s="1"/>
  <c r="R84" i="39"/>
  <c r="T68" i="43"/>
  <c r="S68" i="43"/>
  <c r="F10" i="44" s="1"/>
  <c r="M27" i="45"/>
  <c r="I1149" i="43"/>
  <c r="I146" i="44" s="1"/>
  <c r="J1149" i="43"/>
  <c r="J934" i="43"/>
  <c r="I934" i="43"/>
  <c r="I110" i="44" s="1"/>
  <c r="I78" i="43"/>
  <c r="E20" i="44" s="1"/>
  <c r="J78" i="43"/>
  <c r="I1586" i="43"/>
  <c r="K200" i="44" s="1"/>
  <c r="J1586" i="43"/>
  <c r="J118" i="43"/>
  <c r="I118" i="43"/>
  <c r="I10" i="44" s="1"/>
  <c r="J1535" i="43"/>
  <c r="I1535" i="43"/>
  <c r="G199" i="44" s="1"/>
  <c r="J1525" i="43"/>
  <c r="I1525" i="43"/>
  <c r="G189" i="44" s="1"/>
  <c r="S508" i="43"/>
  <c r="H67" i="44" s="1"/>
  <c r="T508" i="43"/>
  <c r="U52" i="36"/>
  <c r="U54" i="36"/>
  <c r="U55" i="36" s="1"/>
  <c r="I58" i="36"/>
  <c r="I60" i="36"/>
  <c r="I61" i="36" s="1"/>
  <c r="J54" i="43"/>
  <c r="I54" i="43"/>
  <c r="C21" i="44" s="1"/>
  <c r="J1552" i="43"/>
  <c r="I1552" i="43"/>
  <c r="I191" i="44" s="1"/>
  <c r="T482" i="43"/>
  <c r="S482" i="43"/>
  <c r="F66" i="44" s="1"/>
  <c r="J172" i="43"/>
  <c r="I172" i="43"/>
  <c r="M14" i="44" s="1"/>
  <c r="T454" i="43"/>
  <c r="S454" i="43"/>
  <c r="D63" i="44" s="1"/>
  <c r="R88" i="39"/>
  <c r="T858" i="43"/>
  <c r="S858" i="43"/>
  <c r="D109" i="44" s="1"/>
  <c r="H64" i="40"/>
  <c r="J527" i="43"/>
  <c r="I527" i="43"/>
  <c r="I61" i="44" s="1"/>
  <c r="J350" i="38"/>
  <c r="I350" i="38"/>
  <c r="K38" i="39" s="1"/>
  <c r="I684" i="34"/>
  <c r="E89" i="35" s="1"/>
  <c r="J684" i="34"/>
  <c r="I1127" i="43"/>
  <c r="G149" i="44" s="1"/>
  <c r="J1127" i="43"/>
  <c r="U101" i="45"/>
  <c r="J971" i="43"/>
  <c r="I971" i="43"/>
  <c r="K122" i="44" s="1"/>
  <c r="I563" i="43"/>
  <c r="K72" i="44" s="1"/>
  <c r="J563" i="43"/>
  <c r="E548" i="43"/>
  <c r="H548" i="43"/>
  <c r="J916" i="43"/>
  <c r="I916" i="43"/>
  <c r="G117" i="44" s="1"/>
  <c r="J180" i="38"/>
  <c r="I180" i="38"/>
  <c r="P23" i="36"/>
  <c r="P24" i="36" s="1"/>
  <c r="P21" i="36"/>
  <c r="H17" i="36"/>
  <c r="H18" i="36" s="1"/>
  <c r="H15" i="36"/>
  <c r="J126" i="38"/>
  <c r="I126" i="38"/>
  <c r="I18" i="39" s="1"/>
  <c r="I330" i="38"/>
  <c r="I43" i="39" s="1"/>
  <c r="J330" i="38"/>
  <c r="T1115" i="43"/>
  <c r="S1115" i="43"/>
  <c r="H137" i="44" s="1"/>
  <c r="U27" i="45"/>
  <c r="S926" i="43"/>
  <c r="H127" i="44" s="1"/>
  <c r="T926" i="43"/>
  <c r="T1272" i="43"/>
  <c r="S1272" i="43"/>
  <c r="D165" i="44" s="1"/>
  <c r="I467" i="43"/>
  <c r="C76" i="44" s="1"/>
  <c r="J467" i="43"/>
  <c r="I1379" i="43"/>
  <c r="K172" i="44" s="1"/>
  <c r="J1379" i="43"/>
  <c r="T1064" i="43"/>
  <c r="S1064" i="43"/>
  <c r="D136" i="44" s="1"/>
  <c r="W212" i="45"/>
  <c r="S717" i="34"/>
  <c r="H97" i="35" s="1"/>
  <c r="T717" i="34"/>
  <c r="M63" i="34"/>
  <c r="O63" i="34" s="1"/>
  <c r="R63" i="34" s="1"/>
  <c r="O82" i="34"/>
  <c r="R82" i="34" s="1"/>
  <c r="O78" i="34"/>
  <c r="R78" i="34" s="1"/>
  <c r="O79" i="34"/>
  <c r="R79" i="34" s="1"/>
  <c r="O69" i="34"/>
  <c r="R69" i="34" s="1"/>
  <c r="O67" i="34"/>
  <c r="R67" i="34" s="1"/>
  <c r="O71" i="34"/>
  <c r="R71" i="34" s="1"/>
  <c r="O75" i="34"/>
  <c r="R75" i="34" s="1"/>
  <c r="O66" i="34"/>
  <c r="R66" i="34" s="1"/>
  <c r="O81" i="34"/>
  <c r="R81" i="34" s="1"/>
  <c r="O64" i="34"/>
  <c r="R64" i="34" s="1"/>
  <c r="O73" i="34"/>
  <c r="R73" i="34" s="1"/>
  <c r="O72" i="34"/>
  <c r="R72" i="34" s="1"/>
  <c r="O76" i="34"/>
  <c r="R76" i="34" s="1"/>
  <c r="O80" i="34"/>
  <c r="R80" i="34" s="1"/>
  <c r="O77" i="34"/>
  <c r="R77" i="34" s="1"/>
  <c r="O65" i="34"/>
  <c r="R65" i="34" s="1"/>
  <c r="O70" i="34"/>
  <c r="R70" i="34" s="1"/>
  <c r="O74" i="34"/>
  <c r="R74" i="34" s="1"/>
  <c r="O68" i="34"/>
  <c r="R68" i="34" s="1"/>
  <c r="I101" i="38"/>
  <c r="G18" i="39" s="1"/>
  <c r="J101" i="38"/>
  <c r="I1167" i="43"/>
  <c r="K139" i="44" s="1"/>
  <c r="J1167" i="43"/>
  <c r="I397" i="38"/>
  <c r="O35" i="39" s="1"/>
  <c r="J397" i="38"/>
  <c r="T661" i="34"/>
  <c r="S661" i="34"/>
  <c r="D91" i="35" s="1"/>
  <c r="T52" i="38"/>
  <c r="S52" i="38"/>
  <c r="D19" i="39" s="1"/>
  <c r="J368" i="38"/>
  <c r="I368" i="38"/>
  <c r="J669" i="34"/>
  <c r="I669" i="34"/>
  <c r="C99" i="35" s="1"/>
  <c r="R99" i="35" s="1"/>
  <c r="J730" i="34"/>
  <c r="I730" i="34"/>
  <c r="I85" i="35" s="1"/>
  <c r="T246" i="38"/>
  <c r="S246" i="38"/>
  <c r="D34" i="39" s="1"/>
  <c r="I53" i="38"/>
  <c r="C20" i="39" s="1"/>
  <c r="J53" i="38"/>
  <c r="T302" i="38"/>
  <c r="S302" i="38"/>
  <c r="H40" i="39" s="1"/>
  <c r="O293" i="38"/>
  <c r="R293" i="38"/>
  <c r="J1348" i="43"/>
  <c r="I1348" i="43"/>
  <c r="I166" i="44" s="1"/>
  <c r="J1322" i="43"/>
  <c r="I1322" i="43"/>
  <c r="G165" i="44" s="1"/>
  <c r="I157" i="38"/>
  <c r="K24" i="39" s="1"/>
  <c r="J157" i="38"/>
  <c r="T270" i="38"/>
  <c r="S270" i="38"/>
  <c r="F33" i="39" s="1"/>
  <c r="G95" i="36"/>
  <c r="G97" i="36"/>
  <c r="G98" i="36" s="1"/>
  <c r="O95" i="36"/>
  <c r="O97" i="36"/>
  <c r="O98" i="36" s="1"/>
  <c r="T378" i="38"/>
  <c r="S378" i="38"/>
  <c r="N41" i="39" s="1"/>
  <c r="J93" i="43"/>
  <c r="I93" i="43"/>
  <c r="G10" i="44" s="1"/>
  <c r="R68" i="39"/>
  <c r="J712" i="34"/>
  <c r="I712" i="34"/>
  <c r="G92" i="35" s="1"/>
  <c r="N175" i="45"/>
  <c r="R88" i="43"/>
  <c r="O88" i="43"/>
  <c r="S1538" i="43"/>
  <c r="H202" i="44" s="1"/>
  <c r="T1538" i="43"/>
  <c r="S1485" i="43"/>
  <c r="D199" i="44" s="1"/>
  <c r="T1485" i="43"/>
  <c r="I52" i="36"/>
  <c r="I54" i="36"/>
  <c r="I55" i="36" s="1"/>
  <c r="T1491" i="43"/>
  <c r="S1491" i="43"/>
  <c r="D205" i="44" s="1"/>
  <c r="J1585" i="43"/>
  <c r="I1585" i="43"/>
  <c r="K199" i="44" s="1"/>
  <c r="J52" i="43"/>
  <c r="I52" i="43"/>
  <c r="C19" i="44" s="1"/>
  <c r="S865" i="43"/>
  <c r="D116" i="44" s="1"/>
  <c r="T865" i="43"/>
  <c r="J529" i="43"/>
  <c r="I529" i="43"/>
  <c r="I63" i="44" s="1"/>
  <c r="L21" i="36"/>
  <c r="L23" i="36"/>
  <c r="L24" i="36" s="1"/>
  <c r="J740" i="34"/>
  <c r="I740" i="34"/>
  <c r="I95" i="35" s="1"/>
  <c r="J139" i="43"/>
  <c r="I139" i="43"/>
  <c r="K6" i="44" s="1"/>
  <c r="T1490" i="43"/>
  <c r="S1490" i="43"/>
  <c r="D204" i="44" s="1"/>
  <c r="T65" i="43"/>
  <c r="S65" i="43"/>
  <c r="F7" i="44" s="1"/>
  <c r="U138" i="36"/>
  <c r="I164" i="43"/>
  <c r="M6" i="44" s="1"/>
  <c r="J164" i="43"/>
  <c r="L54" i="36"/>
  <c r="L55" i="36" s="1"/>
  <c r="L64" i="36" s="1"/>
  <c r="L52" i="36"/>
  <c r="J1549" i="43"/>
  <c r="I1549" i="43"/>
  <c r="I188" i="44" s="1"/>
  <c r="I181" i="43"/>
  <c r="M23" i="44" s="1"/>
  <c r="J181" i="43"/>
  <c r="J299" i="38"/>
  <c r="I299" i="38"/>
  <c r="G37" i="39" s="1"/>
  <c r="T1332" i="43"/>
  <c r="S1332" i="43"/>
  <c r="H175" i="44" s="1"/>
  <c r="I499" i="43"/>
  <c r="G58" i="44" s="1"/>
  <c r="J499" i="43"/>
  <c r="R41" i="44"/>
  <c r="J179" i="43"/>
  <c r="I179" i="43"/>
  <c r="M21" i="44" s="1"/>
  <c r="S466" i="43"/>
  <c r="D75" i="44" s="1"/>
  <c r="T466" i="43"/>
  <c r="T868" i="43"/>
  <c r="S868" i="43"/>
  <c r="D119" i="44" s="1"/>
  <c r="J175" i="45"/>
  <c r="J1168" i="43"/>
  <c r="I1168" i="43"/>
  <c r="K140" i="44" s="1"/>
  <c r="R71" i="39"/>
  <c r="I1120" i="43"/>
  <c r="G142" i="44" s="1"/>
  <c r="J1120" i="43"/>
  <c r="T254" i="38"/>
  <c r="S254" i="38"/>
  <c r="D42" i="39" s="1"/>
  <c r="J41" i="38"/>
  <c r="I41" i="38"/>
  <c r="C8" i="39" s="1"/>
  <c r="S703" i="38"/>
  <c r="H83" i="39" s="1"/>
  <c r="T703" i="38"/>
  <c r="J147" i="38"/>
  <c r="I147" i="38"/>
  <c r="K14" i="39" s="1"/>
  <c r="S406" i="38"/>
  <c r="P44" i="39" s="1"/>
  <c r="T406" i="38"/>
  <c r="J120" i="43"/>
  <c r="I120" i="43"/>
  <c r="I12" i="44" s="1"/>
  <c r="J534" i="43"/>
  <c r="I534" i="43"/>
  <c r="I68" i="44" s="1"/>
  <c r="E54" i="40"/>
  <c r="E55" i="40" s="1"/>
  <c r="E52" i="40"/>
  <c r="I687" i="34"/>
  <c r="E92" i="35" s="1"/>
  <c r="J687" i="34"/>
  <c r="J918" i="43"/>
  <c r="I918" i="43"/>
  <c r="G119" i="44" s="1"/>
  <c r="E276" i="45"/>
  <c r="E277" i="45" s="1"/>
  <c r="E274" i="45"/>
  <c r="T1280" i="43"/>
  <c r="S1280" i="43"/>
  <c r="D173" i="44" s="1"/>
  <c r="T716" i="34"/>
  <c r="S716" i="34"/>
  <c r="H96" i="35" s="1"/>
  <c r="J402" i="38"/>
  <c r="I402" i="38"/>
  <c r="O40" i="39" s="1"/>
  <c r="S40" i="38"/>
  <c r="D7" i="39" s="1"/>
  <c r="T40" i="38"/>
  <c r="S1326" i="43"/>
  <c r="H169" i="44" s="1"/>
  <c r="T1326" i="43"/>
  <c r="J43" i="38"/>
  <c r="I43" i="38"/>
  <c r="C10" i="39" s="1"/>
  <c r="I1354" i="43"/>
  <c r="I172" i="44" s="1"/>
  <c r="J1354" i="43"/>
  <c r="J64" i="43"/>
  <c r="I64" i="43"/>
  <c r="E6" i="44" s="1"/>
  <c r="R221" i="44"/>
  <c r="T249" i="45"/>
  <c r="J117" i="43"/>
  <c r="I117" i="43"/>
  <c r="I9" i="44" s="1"/>
  <c r="J1531" i="43"/>
  <c r="I1531" i="43"/>
  <c r="G195" i="44" s="1"/>
  <c r="P60" i="36"/>
  <c r="P61" i="36" s="1"/>
  <c r="P58" i="36"/>
  <c r="I45" i="43"/>
  <c r="C12" i="44" s="1"/>
  <c r="J45" i="43"/>
  <c r="J507" i="43"/>
  <c r="I507" i="43"/>
  <c r="G66" i="44" s="1"/>
  <c r="H1113" i="43"/>
  <c r="E1113" i="43"/>
  <c r="Q17" i="36"/>
  <c r="Q18" i="36" s="1"/>
  <c r="Q15" i="36"/>
  <c r="J322" i="38"/>
  <c r="I322" i="38"/>
  <c r="I35" i="39" s="1"/>
  <c r="F171" i="36"/>
  <c r="F172" i="36" s="1"/>
  <c r="F169" i="36"/>
  <c r="C63" i="34"/>
  <c r="E63" i="34" s="1"/>
  <c r="H63" i="34" s="1"/>
  <c r="E75" i="34"/>
  <c r="H75" i="34" s="1"/>
  <c r="E74" i="34"/>
  <c r="H74" i="34" s="1"/>
  <c r="E66" i="34"/>
  <c r="H66" i="34" s="1"/>
  <c r="E78" i="34"/>
  <c r="H78" i="34" s="1"/>
  <c r="E65" i="34"/>
  <c r="H65" i="34" s="1"/>
  <c r="E72" i="34"/>
  <c r="H72" i="34" s="1"/>
  <c r="E73" i="34"/>
  <c r="H73" i="34" s="1"/>
  <c r="E77" i="34"/>
  <c r="H77" i="34" s="1"/>
  <c r="E81" i="34"/>
  <c r="H81" i="34" s="1"/>
  <c r="E70" i="34"/>
  <c r="H70" i="34" s="1"/>
  <c r="E80" i="34"/>
  <c r="H80" i="34" s="1"/>
  <c r="E67" i="34"/>
  <c r="H67" i="34" s="1"/>
  <c r="E68" i="34"/>
  <c r="H68" i="34" s="1"/>
  <c r="E64" i="34"/>
  <c r="H64" i="34" s="1"/>
  <c r="E79" i="34"/>
  <c r="H79" i="34" s="1"/>
  <c r="E69" i="34"/>
  <c r="H69" i="34" s="1"/>
  <c r="E76" i="34"/>
  <c r="H76" i="34" s="1"/>
  <c r="E82" i="34"/>
  <c r="H82" i="34" s="1"/>
  <c r="E71" i="34"/>
  <c r="H71" i="34" s="1"/>
  <c r="I755" i="34"/>
  <c r="K85" i="35" s="1"/>
  <c r="J755" i="34"/>
  <c r="J121" i="43"/>
  <c r="I121" i="43"/>
  <c r="I13" i="44" s="1"/>
  <c r="Q23" i="36"/>
  <c r="Q24" i="36" s="1"/>
  <c r="Q21" i="36"/>
  <c r="J1180" i="43"/>
  <c r="I1180" i="43"/>
  <c r="K152" i="44" s="1"/>
  <c r="S873" i="43"/>
  <c r="D124" i="44" s="1"/>
  <c r="T873" i="43"/>
  <c r="I685" i="34"/>
  <c r="E90" i="35" s="1"/>
  <c r="J685" i="34"/>
  <c r="I922" i="43"/>
  <c r="G123" i="44" s="1"/>
  <c r="J922" i="43"/>
  <c r="J117" i="38"/>
  <c r="I117" i="38"/>
  <c r="I9" i="39" s="1"/>
  <c r="R74" i="39"/>
  <c r="T105" i="43"/>
  <c r="S105" i="43"/>
  <c r="H22" i="44" s="1"/>
  <c r="J67" i="43"/>
  <c r="I67" i="43"/>
  <c r="E9" i="44" s="1"/>
  <c r="J531" i="43"/>
  <c r="I531" i="43"/>
  <c r="I65" i="44" s="1"/>
  <c r="I564" i="43"/>
  <c r="K73" i="44" s="1"/>
  <c r="J564" i="43"/>
  <c r="S1281" i="43"/>
  <c r="D174" i="44" s="1"/>
  <c r="T1281" i="43"/>
  <c r="T1080" i="43"/>
  <c r="S1080" i="43"/>
  <c r="D152" i="44" s="1"/>
  <c r="I1778" i="43"/>
  <c r="K213" i="44" s="1"/>
  <c r="J1778" i="43"/>
  <c r="S271" i="38"/>
  <c r="F34" i="39" s="1"/>
  <c r="T271" i="38"/>
  <c r="R93" i="39"/>
  <c r="T369" i="38"/>
  <c r="S369" i="38"/>
  <c r="N32" i="39" s="1"/>
  <c r="R94" i="44"/>
  <c r="J1528" i="43"/>
  <c r="I1528" i="43"/>
  <c r="G192" i="44" s="1"/>
  <c r="O21" i="36"/>
  <c r="O23" i="36"/>
  <c r="O24" i="36" s="1"/>
  <c r="J1385" i="43"/>
  <c r="I1385" i="43"/>
  <c r="K178" i="44" s="1"/>
  <c r="S1078" i="43"/>
  <c r="D150" i="44" s="1"/>
  <c r="T1078" i="43"/>
  <c r="I306" i="38"/>
  <c r="G44" i="39" s="1"/>
  <c r="J306" i="38"/>
  <c r="J1174" i="43"/>
  <c r="I1174" i="43"/>
  <c r="K146" i="44" s="1"/>
  <c r="H1163" i="43"/>
  <c r="E1163" i="43"/>
  <c r="J399" i="38"/>
  <c r="I399" i="38"/>
  <c r="O37" i="39" s="1"/>
  <c r="T672" i="34"/>
  <c r="S672" i="34"/>
  <c r="D102" i="35" s="1"/>
  <c r="S57" i="38"/>
  <c r="D24" i="39" s="1"/>
  <c r="T57" i="38"/>
  <c r="T1322" i="43"/>
  <c r="S1322" i="43"/>
  <c r="H165" i="44" s="1"/>
  <c r="R1318" i="43"/>
  <c r="O1318" i="43"/>
  <c r="E128" i="36"/>
  <c r="E129" i="36" s="1"/>
  <c r="E126" i="36"/>
  <c r="I728" i="34"/>
  <c r="I83" i="35" s="1"/>
  <c r="J728" i="34"/>
  <c r="T244" i="38"/>
  <c r="S244" i="38"/>
  <c r="D32" i="39" s="1"/>
  <c r="I57" i="38"/>
  <c r="C24" i="39" s="1"/>
  <c r="J57" i="38"/>
  <c r="I1362" i="43"/>
  <c r="I180" i="44" s="1"/>
  <c r="J1362" i="43"/>
  <c r="J1324" i="43"/>
  <c r="I1324" i="43"/>
  <c r="G167" i="44" s="1"/>
  <c r="J1319" i="43"/>
  <c r="I1319" i="43"/>
  <c r="G162" i="44" s="1"/>
  <c r="I703" i="38"/>
  <c r="G83" i="39" s="1"/>
  <c r="R83" i="39" s="1"/>
  <c r="J703" i="38"/>
  <c r="J142" i="38"/>
  <c r="I142" i="38"/>
  <c r="K9" i="39" s="1"/>
  <c r="J152" i="38"/>
  <c r="I152" i="38"/>
  <c r="K19" i="39" s="1"/>
  <c r="S280" i="38"/>
  <c r="F43" i="39" s="1"/>
  <c r="T280" i="38"/>
  <c r="V89" i="36"/>
  <c r="V91" i="36"/>
  <c r="V92" i="36" s="1"/>
  <c r="K89" i="36"/>
  <c r="K91" i="36"/>
  <c r="K92" i="36" s="1"/>
  <c r="T373" i="38"/>
  <c r="S373" i="38"/>
  <c r="N36" i="39" s="1"/>
  <c r="J104" i="43"/>
  <c r="I104" i="43"/>
  <c r="G21" i="44" s="1"/>
  <c r="J720" i="34"/>
  <c r="I720" i="34"/>
  <c r="G100" i="35" s="1"/>
  <c r="J715" i="34"/>
  <c r="I715" i="34"/>
  <c r="G95" i="35" s="1"/>
  <c r="T92" i="43"/>
  <c r="S92" i="43"/>
  <c r="H9" i="44" s="1"/>
  <c r="S69" i="43"/>
  <c r="F11" i="44" s="1"/>
  <c r="T69" i="43"/>
  <c r="J81" i="43"/>
  <c r="I81" i="43"/>
  <c r="E23" i="44" s="1"/>
  <c r="T514" i="43"/>
  <c r="S514" i="43"/>
  <c r="H73" i="44" s="1"/>
  <c r="O52" i="36"/>
  <c r="O54" i="36"/>
  <c r="O55" i="36" s="1"/>
  <c r="E91" i="45"/>
  <c r="E92" i="45" s="1"/>
  <c r="E101" i="45" s="1"/>
  <c r="E89" i="45"/>
  <c r="T704" i="34"/>
  <c r="S704" i="34"/>
  <c r="H84" i="35" s="1"/>
  <c r="T43" i="38"/>
  <c r="S43" i="38"/>
  <c r="D10" i="39" s="1"/>
  <c r="F60" i="36"/>
  <c r="F61" i="36" s="1"/>
  <c r="F58" i="36"/>
  <c r="S49" i="43"/>
  <c r="D16" i="44" s="1"/>
  <c r="T49" i="43"/>
  <c r="J912" i="43"/>
  <c r="I912" i="43"/>
  <c r="G113" i="44" s="1"/>
  <c r="E169" i="45"/>
  <c r="E171" i="45"/>
  <c r="E172" i="45" s="1"/>
  <c r="I753" i="43"/>
  <c r="K83" i="44" s="1"/>
  <c r="J753" i="43"/>
  <c r="R92" i="44"/>
  <c r="F212" i="45"/>
  <c r="K52" i="36"/>
  <c r="K54" i="36"/>
  <c r="K55" i="36" s="1"/>
  <c r="E239" i="45"/>
  <c r="E240" i="45" s="1"/>
  <c r="E237" i="45"/>
  <c r="J690" i="34"/>
  <c r="I690" i="34"/>
  <c r="E95" i="35" s="1"/>
  <c r="I452" i="43"/>
  <c r="C61" i="44" s="1"/>
  <c r="J452" i="43"/>
  <c r="I296" i="38"/>
  <c r="G34" i="39" s="1"/>
  <c r="J296" i="38"/>
  <c r="I734" i="34"/>
  <c r="I89" i="35" s="1"/>
  <c r="J734" i="34"/>
  <c r="T307" i="38"/>
  <c r="S307" i="38"/>
  <c r="H45" i="39" s="1"/>
  <c r="J1328" i="43"/>
  <c r="I1328" i="43"/>
  <c r="G171" i="44" s="1"/>
  <c r="S42" i="43"/>
  <c r="D9" i="44" s="1"/>
  <c r="T42" i="43"/>
  <c r="T1484" i="43"/>
  <c r="S1484" i="43"/>
  <c r="D198" i="44" s="1"/>
  <c r="T77" i="43"/>
  <c r="S77" i="43"/>
  <c r="F19" i="44" s="1"/>
  <c r="J80" i="43"/>
  <c r="I80" i="43"/>
  <c r="E22" i="44" s="1"/>
  <c r="I44" i="43"/>
  <c r="C11" i="44" s="1"/>
  <c r="J44" i="43"/>
  <c r="T480" i="43"/>
  <c r="S480" i="43"/>
  <c r="F64" i="44" s="1"/>
  <c r="F17" i="36"/>
  <c r="F18" i="36" s="1"/>
  <c r="F15" i="36"/>
  <c r="R99" i="44"/>
  <c r="O1113" i="43"/>
  <c r="R1113" i="43"/>
  <c r="R47" i="44"/>
  <c r="R49" i="44"/>
  <c r="J689" i="34"/>
  <c r="I689" i="34"/>
  <c r="E94" i="35" s="1"/>
  <c r="J175" i="38"/>
  <c r="I175" i="38"/>
  <c r="V21" i="36"/>
  <c r="V23" i="36"/>
  <c r="V24" i="36" s="1"/>
  <c r="W15" i="36"/>
  <c r="W17" i="36"/>
  <c r="W18" i="36" s="1"/>
  <c r="E9" i="36"/>
  <c r="E14" i="36"/>
  <c r="E20" i="36"/>
  <c r="I114" i="38"/>
  <c r="I6" i="39" s="1"/>
  <c r="J114" i="38"/>
  <c r="F165" i="36"/>
  <c r="F166" i="36" s="1"/>
  <c r="F163" i="36"/>
  <c r="T914" i="43"/>
  <c r="S914" i="43"/>
  <c r="H115" i="44" s="1"/>
  <c r="S925" i="43"/>
  <c r="H126" i="44" s="1"/>
  <c r="T925" i="43"/>
  <c r="I249" i="45"/>
  <c r="T1268" i="43"/>
  <c r="S1268" i="43"/>
  <c r="D161" i="44" s="1"/>
  <c r="J450" i="43"/>
  <c r="I450" i="43"/>
  <c r="C59" i="44" s="1"/>
  <c r="S1077" i="43"/>
  <c r="D149" i="44" s="1"/>
  <c r="T1077" i="43"/>
  <c r="T718" i="34"/>
  <c r="S718" i="34"/>
  <c r="H98" i="35" s="1"/>
  <c r="I304" i="38"/>
  <c r="G42" i="39" s="1"/>
  <c r="J304" i="38"/>
  <c r="J311" i="38"/>
  <c r="I311" i="38"/>
  <c r="G49" i="39" s="1"/>
  <c r="J90" i="38"/>
  <c r="I90" i="38"/>
  <c r="G7" i="39" s="1"/>
  <c r="I104" i="38"/>
  <c r="G21" i="39" s="1"/>
  <c r="J104" i="38"/>
  <c r="H138" i="36"/>
  <c r="J1179" i="43"/>
  <c r="I1179" i="43"/>
  <c r="K151" i="44" s="1"/>
  <c r="J405" i="38"/>
  <c r="I405" i="38"/>
  <c r="O43" i="39" s="1"/>
  <c r="S671" i="34"/>
  <c r="D101" i="35" s="1"/>
  <c r="T671" i="34"/>
  <c r="T46" i="38"/>
  <c r="S46" i="38"/>
  <c r="D13" i="39" s="1"/>
  <c r="I381" i="38"/>
  <c r="J381" i="38"/>
  <c r="R258" i="44"/>
  <c r="J654" i="34"/>
  <c r="I654" i="34"/>
  <c r="C84" i="35" s="1"/>
  <c r="R84" i="35" s="1"/>
  <c r="I736" i="34"/>
  <c r="I91" i="35" s="1"/>
  <c r="J736" i="34"/>
  <c r="S262" i="38"/>
  <c r="D50" i="39" s="1"/>
  <c r="T262" i="38"/>
  <c r="J44" i="38"/>
  <c r="I44" i="38"/>
  <c r="C11" i="39" s="1"/>
  <c r="R11" i="39" s="1"/>
  <c r="T296" i="38"/>
  <c r="S296" i="38"/>
  <c r="H34" i="39" s="1"/>
  <c r="T286" i="45"/>
  <c r="I138" i="36"/>
  <c r="I1345" i="43"/>
  <c r="I163" i="44" s="1"/>
  <c r="J1345" i="43"/>
  <c r="J1326" i="43"/>
  <c r="I1326" i="43"/>
  <c r="G169" i="44" s="1"/>
  <c r="I1330" i="43"/>
  <c r="G173" i="44" s="1"/>
  <c r="J1330" i="43"/>
  <c r="R215" i="44"/>
  <c r="W249" i="45"/>
  <c r="I154" i="38"/>
  <c r="K21" i="39" s="1"/>
  <c r="J154" i="38"/>
  <c r="M318" i="34"/>
  <c r="O318" i="34" s="1"/>
  <c r="R318" i="34" s="1"/>
  <c r="O336" i="34"/>
  <c r="R336" i="34" s="1"/>
  <c r="O322" i="34"/>
  <c r="R322" i="34" s="1"/>
  <c r="O321" i="34"/>
  <c r="R321" i="34" s="1"/>
  <c r="O326" i="34"/>
  <c r="R326" i="34" s="1"/>
  <c r="O335" i="34"/>
  <c r="R335" i="34" s="1"/>
  <c r="O328" i="34"/>
  <c r="R328" i="34" s="1"/>
  <c r="O332" i="34"/>
  <c r="R332" i="34" s="1"/>
  <c r="O331" i="34"/>
  <c r="R331" i="34" s="1"/>
  <c r="O325" i="34"/>
  <c r="R325" i="34" s="1"/>
  <c r="O334" i="34"/>
  <c r="R334" i="34" s="1"/>
  <c r="O329" i="34"/>
  <c r="R329" i="34" s="1"/>
  <c r="O323" i="34"/>
  <c r="R323" i="34" s="1"/>
  <c r="O327" i="34"/>
  <c r="R327" i="34" s="1"/>
  <c r="O333" i="34"/>
  <c r="R333" i="34" s="1"/>
  <c r="O319" i="34"/>
  <c r="R319" i="34" s="1"/>
  <c r="O324" i="34"/>
  <c r="R324" i="34" s="1"/>
  <c r="O337" i="34"/>
  <c r="R337" i="34" s="1"/>
  <c r="O330" i="34"/>
  <c r="R330" i="34" s="1"/>
  <c r="O320" i="34"/>
  <c r="R320" i="34" s="1"/>
  <c r="T287" i="38"/>
  <c r="S287" i="38"/>
  <c r="F50" i="39" s="1"/>
  <c r="V97" i="36"/>
  <c r="V98" i="36" s="1"/>
  <c r="V95" i="36"/>
  <c r="K27" i="40"/>
  <c r="S381" i="38"/>
  <c r="N44" i="39" s="1"/>
  <c r="T381" i="38"/>
  <c r="I89" i="43"/>
  <c r="G6" i="44" s="1"/>
  <c r="J89" i="43"/>
  <c r="J90" i="43"/>
  <c r="I90" i="43"/>
  <c r="G7" i="44" s="1"/>
  <c r="J722" i="34"/>
  <c r="I722" i="34"/>
  <c r="G102" i="35" s="1"/>
  <c r="T94" i="43"/>
  <c r="S94" i="43"/>
  <c r="H11" i="44" s="1"/>
  <c r="J326" i="38"/>
  <c r="I326" i="38"/>
  <c r="I39" i="39" s="1"/>
  <c r="J670" i="34"/>
  <c r="I670" i="34"/>
  <c r="C100" i="35" s="1"/>
  <c r="J938" i="43"/>
  <c r="I938" i="43"/>
  <c r="I114" i="44" s="1"/>
  <c r="T481" i="43"/>
  <c r="S481" i="43"/>
  <c r="F65" i="44" s="1"/>
  <c r="T52" i="43"/>
  <c r="S52" i="43"/>
  <c r="D19" i="44" s="1"/>
  <c r="J1146" i="43"/>
  <c r="I1146" i="43"/>
  <c r="I143" i="44" s="1"/>
  <c r="J944" i="43"/>
  <c r="I944" i="43"/>
  <c r="I120" i="44" s="1"/>
  <c r="T60" i="36"/>
  <c r="T61" i="36" s="1"/>
  <c r="T58" i="36"/>
  <c r="J49" i="43"/>
  <c r="I49" i="43"/>
  <c r="C16" i="44" s="1"/>
  <c r="J163" i="43"/>
  <c r="I163" i="43"/>
  <c r="M5" i="44" s="1"/>
  <c r="S450" i="43"/>
  <c r="D59" i="44" s="1"/>
  <c r="T450" i="43"/>
  <c r="I556" i="43"/>
  <c r="K65" i="44" s="1"/>
  <c r="J556" i="43"/>
  <c r="C138" i="34"/>
  <c r="E152" i="34"/>
  <c r="H151" i="34"/>
  <c r="E151" i="34"/>
  <c r="E149" i="34"/>
  <c r="H154" i="34"/>
  <c r="E143" i="34"/>
  <c r="E141" i="34"/>
  <c r="H152" i="34"/>
  <c r="E150" i="34"/>
  <c r="H140" i="34"/>
  <c r="H148" i="34"/>
  <c r="E139" i="34"/>
  <c r="H144" i="34"/>
  <c r="H153" i="34"/>
  <c r="H157" i="34"/>
  <c r="H156" i="34"/>
  <c r="E156" i="34"/>
  <c r="H155" i="34"/>
  <c r="E145" i="34"/>
  <c r="H150" i="34"/>
  <c r="H145" i="34"/>
  <c r="E155" i="34"/>
  <c r="H149" i="34"/>
  <c r="H141" i="34"/>
  <c r="E153" i="34"/>
  <c r="H146" i="34"/>
  <c r="H147" i="34"/>
  <c r="E154" i="34"/>
  <c r="H139" i="34"/>
  <c r="H142" i="34"/>
  <c r="E157" i="34"/>
  <c r="E142" i="34"/>
  <c r="H143" i="34"/>
  <c r="E147" i="34"/>
  <c r="E144" i="34"/>
  <c r="E148" i="34"/>
  <c r="E146" i="34"/>
  <c r="E140" i="34"/>
  <c r="T303" i="38"/>
  <c r="S303" i="38"/>
  <c r="H41" i="39" s="1"/>
  <c r="T387" i="38"/>
  <c r="S387" i="38"/>
  <c r="N50" i="39" s="1"/>
  <c r="S89" i="43"/>
  <c r="H6" i="44" s="1"/>
  <c r="T89" i="43"/>
  <c r="T1528" i="43"/>
  <c r="S1528" i="43"/>
  <c r="H192" i="44" s="1"/>
  <c r="T39" i="43"/>
  <c r="S39" i="43"/>
  <c r="D6" i="44" s="1"/>
  <c r="J119" i="43"/>
  <c r="I119" i="43"/>
  <c r="I11" i="44" s="1"/>
  <c r="J1539" i="43"/>
  <c r="I1539" i="43"/>
  <c r="G203" i="44" s="1"/>
  <c r="J1564" i="43"/>
  <c r="I1564" i="43"/>
  <c r="I203" i="44" s="1"/>
  <c r="T488" i="43"/>
  <c r="S488" i="43"/>
  <c r="F72" i="44" s="1"/>
  <c r="T412" i="38"/>
  <c r="S412" i="38"/>
  <c r="P50" i="39" s="1"/>
  <c r="J156" i="43"/>
  <c r="I156" i="43"/>
  <c r="K23" i="44" s="1"/>
  <c r="X27" i="45"/>
  <c r="J1536" i="43"/>
  <c r="I1536" i="43"/>
  <c r="G200" i="44" s="1"/>
  <c r="T48" i="38"/>
  <c r="S48" i="38"/>
  <c r="D15" i="39" s="1"/>
  <c r="J386" i="38"/>
  <c r="I386" i="38"/>
  <c r="I52" i="38"/>
  <c r="C19" i="39" s="1"/>
  <c r="J52" i="38"/>
  <c r="J1347" i="43"/>
  <c r="I1347" i="43"/>
  <c r="I165" i="44" s="1"/>
  <c r="J138" i="36"/>
  <c r="J707" i="34"/>
  <c r="I707" i="34"/>
  <c r="G87" i="35" s="1"/>
  <c r="S81" i="43"/>
  <c r="F23" i="44" s="1"/>
  <c r="T81" i="43"/>
  <c r="J1154" i="43"/>
  <c r="I1154" i="43"/>
  <c r="I151" i="44" s="1"/>
  <c r="S509" i="43"/>
  <c r="H68" i="44" s="1"/>
  <c r="T509" i="43"/>
  <c r="I505" i="43"/>
  <c r="G64" i="44" s="1"/>
  <c r="J505" i="43"/>
  <c r="J923" i="43"/>
  <c r="I923" i="43"/>
  <c r="G124" i="44" s="1"/>
  <c r="I171" i="38"/>
  <c r="J171" i="38"/>
  <c r="K15" i="36"/>
  <c r="K17" i="36"/>
  <c r="K18" i="36" s="1"/>
  <c r="K27" i="36" s="1"/>
  <c r="R91" i="39"/>
  <c r="U171" i="36"/>
  <c r="U172" i="36" s="1"/>
  <c r="U169" i="36"/>
  <c r="S921" i="43"/>
  <c r="H122" i="44" s="1"/>
  <c r="T921" i="43"/>
  <c r="J1373" i="43"/>
  <c r="I1373" i="43"/>
  <c r="K166" i="44" s="1"/>
  <c r="M38" i="34"/>
  <c r="O38" i="34" s="1"/>
  <c r="R38" i="34" s="1"/>
  <c r="O52" i="34"/>
  <c r="R52" i="34" s="1"/>
  <c r="O51" i="34"/>
  <c r="R51" i="34" s="1"/>
  <c r="O44" i="34"/>
  <c r="R44" i="34" s="1"/>
  <c r="O55" i="34"/>
  <c r="R55" i="34" s="1"/>
  <c r="O54" i="34"/>
  <c r="R54" i="34" s="1"/>
  <c r="O53" i="34"/>
  <c r="R53" i="34" s="1"/>
  <c r="O45" i="34"/>
  <c r="R45" i="34" s="1"/>
  <c r="O43" i="34"/>
  <c r="R43" i="34" s="1"/>
  <c r="O42" i="34"/>
  <c r="R42" i="34" s="1"/>
  <c r="O39" i="34"/>
  <c r="R39" i="34" s="1"/>
  <c r="O57" i="34"/>
  <c r="R57" i="34" s="1"/>
  <c r="O56" i="34"/>
  <c r="R56" i="34" s="1"/>
  <c r="O40" i="34"/>
  <c r="R40" i="34" s="1"/>
  <c r="O49" i="34"/>
  <c r="R49" i="34" s="1"/>
  <c r="O48" i="34"/>
  <c r="R48" i="34" s="1"/>
  <c r="O46" i="34"/>
  <c r="R46" i="34" s="1"/>
  <c r="O50" i="34"/>
  <c r="R50" i="34" s="1"/>
  <c r="O41" i="34"/>
  <c r="R41" i="34" s="1"/>
  <c r="O47" i="34"/>
  <c r="R47" i="34" s="1"/>
  <c r="S667" i="34"/>
  <c r="D97" i="35" s="1"/>
  <c r="T667" i="34"/>
  <c r="T42" i="38"/>
  <c r="S42" i="38"/>
  <c r="D9" i="39" s="1"/>
  <c r="T1325" i="43"/>
  <c r="S1325" i="43"/>
  <c r="H168" i="44" s="1"/>
  <c r="T255" i="38"/>
  <c r="S255" i="38"/>
  <c r="D43" i="39" s="1"/>
  <c r="I1357" i="43"/>
  <c r="I175" i="44" s="1"/>
  <c r="J1357" i="43"/>
  <c r="T1536" i="43"/>
  <c r="S1536" i="43"/>
  <c r="H200" i="44" s="1"/>
  <c r="J498" i="38"/>
  <c r="I498" i="38"/>
  <c r="G57" i="39" s="1"/>
  <c r="J939" i="43"/>
  <c r="I939" i="43"/>
  <c r="I115" i="44" s="1"/>
  <c r="X52" i="36"/>
  <c r="X54" i="36"/>
  <c r="X55" i="36" s="1"/>
  <c r="J177" i="43"/>
  <c r="I177" i="43"/>
  <c r="M19" i="44" s="1"/>
  <c r="J694" i="34"/>
  <c r="I694" i="34"/>
  <c r="E99" i="35" s="1"/>
  <c r="J962" i="43"/>
  <c r="I962" i="43"/>
  <c r="K113" i="44" s="1"/>
  <c r="I555" i="43"/>
  <c r="K64" i="44" s="1"/>
  <c r="J555" i="43"/>
  <c r="R39" i="44"/>
  <c r="J82" i="43"/>
  <c r="I82" i="43"/>
  <c r="E24" i="44" s="1"/>
  <c r="J1587" i="43"/>
  <c r="I1587" i="43"/>
  <c r="K201" i="44" s="1"/>
  <c r="J131" i="43"/>
  <c r="I131" i="43"/>
  <c r="I23" i="44" s="1"/>
  <c r="F54" i="36"/>
  <c r="F55" i="36" s="1"/>
  <c r="F52" i="36"/>
  <c r="J55" i="43"/>
  <c r="I55" i="43"/>
  <c r="C22" i="44" s="1"/>
  <c r="I347" i="38"/>
  <c r="K35" i="39" s="1"/>
  <c r="J347" i="38"/>
  <c r="J212" i="45"/>
  <c r="N286" i="45"/>
  <c r="I925" i="43"/>
  <c r="G126" i="44" s="1"/>
  <c r="J925" i="43"/>
  <c r="P171" i="36"/>
  <c r="P172" i="36" s="1"/>
  <c r="P169" i="36"/>
  <c r="J141" i="43"/>
  <c r="I141" i="43"/>
  <c r="K8" i="44" s="1"/>
  <c r="I950" i="43"/>
  <c r="I126" i="44" s="1"/>
  <c r="J950" i="43"/>
  <c r="I75" i="43"/>
  <c r="E17" i="44" s="1"/>
  <c r="J75" i="43"/>
  <c r="J1591" i="43"/>
  <c r="I1591" i="43"/>
  <c r="K205" i="44" s="1"/>
  <c r="I1574" i="43"/>
  <c r="K188" i="44" s="1"/>
  <c r="J1574" i="43"/>
  <c r="I115" i="43"/>
  <c r="I7" i="44" s="1"/>
  <c r="J115" i="43"/>
  <c r="I1530" i="43"/>
  <c r="G194" i="44" s="1"/>
  <c r="J1530" i="43"/>
  <c r="I1527" i="43"/>
  <c r="G191" i="44" s="1"/>
  <c r="J1527" i="43"/>
  <c r="G60" i="36"/>
  <c r="G61" i="36" s="1"/>
  <c r="G58" i="36"/>
  <c r="Q54" i="36"/>
  <c r="Q55" i="36" s="1"/>
  <c r="Q52" i="36"/>
  <c r="I41" i="43"/>
  <c r="C8" i="44" s="1"/>
  <c r="J41" i="43"/>
  <c r="J1550" i="43"/>
  <c r="I1550" i="43"/>
  <c r="I189" i="44" s="1"/>
  <c r="R217" i="44"/>
  <c r="X249" i="45"/>
  <c r="T487" i="43"/>
  <c r="S487" i="43"/>
  <c r="F71" i="44" s="1"/>
  <c r="J182" i="43"/>
  <c r="I182" i="43"/>
  <c r="M24" i="44" s="1"/>
  <c r="T465" i="43"/>
  <c r="S465" i="43"/>
  <c r="D74" i="44" s="1"/>
  <c r="S866" i="43"/>
  <c r="D117" i="44" s="1"/>
  <c r="T866" i="43"/>
  <c r="I504" i="43"/>
  <c r="G63" i="44" s="1"/>
  <c r="J504" i="43"/>
  <c r="J523" i="43"/>
  <c r="I523" i="43"/>
  <c r="I57" i="44" s="1"/>
  <c r="J691" i="34"/>
  <c r="I691" i="34"/>
  <c r="E96" i="35" s="1"/>
  <c r="I1132" i="43"/>
  <c r="G154" i="44" s="1"/>
  <c r="J1132" i="43"/>
  <c r="C883" i="34"/>
  <c r="E883" i="34" s="1"/>
  <c r="H883" i="34" s="1"/>
  <c r="E887" i="34"/>
  <c r="H887" i="34" s="1"/>
  <c r="E885" i="34"/>
  <c r="H885" i="34" s="1"/>
  <c r="E902" i="34"/>
  <c r="H902" i="34" s="1"/>
  <c r="E886" i="34"/>
  <c r="H886" i="34" s="1"/>
  <c r="E897" i="34"/>
  <c r="H897" i="34" s="1"/>
  <c r="E895" i="34"/>
  <c r="H895" i="34" s="1"/>
  <c r="E893" i="34"/>
  <c r="H893" i="34" s="1"/>
  <c r="E891" i="34"/>
  <c r="H891" i="34" s="1"/>
  <c r="E899" i="34"/>
  <c r="H899" i="34" s="1"/>
  <c r="E889" i="34"/>
  <c r="H889" i="34" s="1"/>
  <c r="E900" i="34"/>
  <c r="H900" i="34" s="1"/>
  <c r="E888" i="34"/>
  <c r="H888" i="34" s="1"/>
  <c r="E884" i="34"/>
  <c r="H884" i="34" s="1"/>
  <c r="E894" i="34"/>
  <c r="H894" i="34" s="1"/>
  <c r="E892" i="34"/>
  <c r="H892" i="34" s="1"/>
  <c r="E890" i="34"/>
  <c r="H890" i="34" s="1"/>
  <c r="E901" i="34"/>
  <c r="H901" i="34" s="1"/>
  <c r="E898" i="34"/>
  <c r="H898" i="34" s="1"/>
  <c r="E896" i="34"/>
  <c r="H896" i="34" s="1"/>
  <c r="J966" i="43"/>
  <c r="I966" i="43"/>
  <c r="K117" i="44" s="1"/>
  <c r="J911" i="43"/>
  <c r="I911" i="43"/>
  <c r="G112" i="44" s="1"/>
  <c r="I182" i="38"/>
  <c r="J182" i="38"/>
  <c r="R90" i="39"/>
  <c r="U17" i="36"/>
  <c r="U18" i="36" s="1"/>
  <c r="U15" i="36"/>
  <c r="L15" i="36"/>
  <c r="L17" i="36"/>
  <c r="L18" i="36" s="1"/>
  <c r="I118" i="38"/>
  <c r="I10" i="39" s="1"/>
  <c r="J118" i="38"/>
  <c r="V212" i="45"/>
  <c r="J318" i="38"/>
  <c r="I318" i="38"/>
  <c r="I31" i="39" s="1"/>
  <c r="S1122" i="43"/>
  <c r="H144" i="44" s="1"/>
  <c r="T1122" i="43"/>
  <c r="T1129" i="43"/>
  <c r="S1129" i="43"/>
  <c r="H151" i="44" s="1"/>
  <c r="I163" i="36"/>
  <c r="I165" i="36"/>
  <c r="I166" i="36" s="1"/>
  <c r="I175" i="36" s="1"/>
  <c r="S169" i="36"/>
  <c r="S171" i="36"/>
  <c r="S172" i="36" s="1"/>
  <c r="T912" i="43"/>
  <c r="S912" i="43"/>
  <c r="H113" i="44" s="1"/>
  <c r="T1270" i="43"/>
  <c r="S1270" i="43"/>
  <c r="D163" i="44" s="1"/>
  <c r="J460" i="43"/>
  <c r="I460" i="43"/>
  <c r="C69" i="44" s="1"/>
  <c r="R102" i="39"/>
  <c r="J1370" i="43"/>
  <c r="I1370" i="43"/>
  <c r="K163" i="44" s="1"/>
  <c r="J1386" i="43"/>
  <c r="I1386" i="43"/>
  <c r="K179" i="44" s="1"/>
  <c r="T1075" i="43"/>
  <c r="S1075" i="43"/>
  <c r="D147" i="44" s="1"/>
  <c r="R249" i="44"/>
  <c r="T714" i="34"/>
  <c r="S714" i="34"/>
  <c r="H94" i="35" s="1"/>
  <c r="J308" i="38"/>
  <c r="I308" i="38"/>
  <c r="G46" i="39" s="1"/>
  <c r="J107" i="38"/>
  <c r="I107" i="38"/>
  <c r="G24" i="39" s="1"/>
  <c r="J1172" i="43"/>
  <c r="I1172" i="43"/>
  <c r="K144" i="44" s="1"/>
  <c r="J395" i="38"/>
  <c r="I395" i="38"/>
  <c r="O33" i="39" s="1"/>
  <c r="S666" i="34"/>
  <c r="D96" i="35" s="1"/>
  <c r="T666" i="34"/>
  <c r="T51" i="38"/>
  <c r="S51" i="38"/>
  <c r="D18" i="39" s="1"/>
  <c r="I382" i="38"/>
  <c r="J382" i="38"/>
  <c r="J663" i="34"/>
  <c r="I663" i="34"/>
  <c r="C93" i="35" s="1"/>
  <c r="T1327" i="43"/>
  <c r="S1327" i="43"/>
  <c r="H170" i="44" s="1"/>
  <c r="J747" i="34"/>
  <c r="I747" i="34"/>
  <c r="I102" i="35" s="1"/>
  <c r="S261" i="38"/>
  <c r="D49" i="39" s="1"/>
  <c r="T261" i="38"/>
  <c r="S498" i="38"/>
  <c r="H57" i="39" s="1"/>
  <c r="T498" i="38"/>
  <c r="J48" i="38"/>
  <c r="I48" i="38"/>
  <c r="C15" i="39" s="1"/>
  <c r="S64" i="40"/>
  <c r="F138" i="36"/>
  <c r="J1352" i="43"/>
  <c r="I1352" i="43"/>
  <c r="I170" i="44" s="1"/>
  <c r="R240" i="44"/>
  <c r="I1325" i="43"/>
  <c r="G168" i="44" s="1"/>
  <c r="J1325" i="43"/>
  <c r="J155" i="38"/>
  <c r="I155" i="38"/>
  <c r="K22" i="39" s="1"/>
  <c r="J148" i="38"/>
  <c r="I148" i="38"/>
  <c r="K15" i="39" s="1"/>
  <c r="C318" i="34"/>
  <c r="E318" i="34" s="1"/>
  <c r="H318" i="34" s="1"/>
  <c r="E335" i="34"/>
  <c r="H335" i="34" s="1"/>
  <c r="E319" i="34"/>
  <c r="H319" i="34" s="1"/>
  <c r="E336" i="34"/>
  <c r="H336" i="34" s="1"/>
  <c r="E334" i="34"/>
  <c r="H334" i="34" s="1"/>
  <c r="E325" i="34"/>
  <c r="H325" i="34" s="1"/>
  <c r="E324" i="34"/>
  <c r="H324" i="34" s="1"/>
  <c r="E323" i="34"/>
  <c r="H323" i="34" s="1"/>
  <c r="E321" i="34"/>
  <c r="H321" i="34" s="1"/>
  <c r="E333" i="34"/>
  <c r="H333" i="34" s="1"/>
  <c r="E329" i="34"/>
  <c r="H329" i="34" s="1"/>
  <c r="E326" i="34"/>
  <c r="H326" i="34" s="1"/>
  <c r="E331" i="34"/>
  <c r="H331" i="34" s="1"/>
  <c r="E330" i="34"/>
  <c r="H330" i="34" s="1"/>
  <c r="E328" i="34"/>
  <c r="H328" i="34" s="1"/>
  <c r="E320" i="34"/>
  <c r="H320" i="34" s="1"/>
  <c r="E337" i="34"/>
  <c r="H337" i="34" s="1"/>
  <c r="E322" i="34"/>
  <c r="H322" i="34" s="1"/>
  <c r="E327" i="34"/>
  <c r="H327" i="34" s="1"/>
  <c r="E332" i="34"/>
  <c r="H332" i="34" s="1"/>
  <c r="T278" i="38"/>
  <c r="S278" i="38"/>
  <c r="F41" i="39" s="1"/>
  <c r="R224" i="44"/>
  <c r="O91" i="36"/>
  <c r="O92" i="36" s="1"/>
  <c r="O89" i="36"/>
  <c r="F95" i="36"/>
  <c r="F97" i="36"/>
  <c r="F98" i="36" s="1"/>
  <c r="P95" i="36"/>
  <c r="P97" i="36"/>
  <c r="P98" i="36" s="1"/>
  <c r="R95" i="44"/>
  <c r="T386" i="38"/>
  <c r="S386" i="38"/>
  <c r="N49" i="39" s="1"/>
  <c r="J106" i="43"/>
  <c r="I106" i="43"/>
  <c r="G23" i="44" s="1"/>
  <c r="I105" i="43"/>
  <c r="G22" i="44" s="1"/>
  <c r="J105" i="43"/>
  <c r="F27" i="45"/>
  <c r="J716" i="34"/>
  <c r="I716" i="34"/>
  <c r="G96" i="35" s="1"/>
  <c r="J706" i="34"/>
  <c r="I706" i="34"/>
  <c r="G86" i="35" s="1"/>
  <c r="T93" i="43"/>
  <c r="S93" i="43"/>
  <c r="H10" i="44" s="1"/>
  <c r="T104" i="43"/>
  <c r="S104" i="43"/>
  <c r="H21" i="44" s="1"/>
  <c r="J152" i="43"/>
  <c r="I152" i="43"/>
  <c r="K19" i="44" s="1"/>
  <c r="J1141" i="43"/>
  <c r="I1141" i="43"/>
  <c r="I138" i="44" s="1"/>
  <c r="I1590" i="43"/>
  <c r="K204" i="44" s="1"/>
  <c r="J1590" i="43"/>
  <c r="I149" i="43"/>
  <c r="K16" i="44" s="1"/>
  <c r="J149" i="43"/>
  <c r="T66" i="43"/>
  <c r="S66" i="43"/>
  <c r="F8" i="44" s="1"/>
  <c r="X169" i="36"/>
  <c r="X171" i="36"/>
  <c r="X172" i="36" s="1"/>
  <c r="T78" i="43"/>
  <c r="S78" i="43"/>
  <c r="F20" i="44" s="1"/>
  <c r="I1155" i="43"/>
  <c r="I152" i="44" s="1"/>
  <c r="J1155" i="43"/>
  <c r="T870" i="43"/>
  <c r="S870" i="43"/>
  <c r="D121" i="44" s="1"/>
  <c r="I511" i="43"/>
  <c r="G70" i="44" s="1"/>
  <c r="J511" i="43"/>
  <c r="I178" i="38"/>
  <c r="J178" i="38"/>
  <c r="J709" i="34"/>
  <c r="I709" i="34"/>
  <c r="G89" i="35" s="1"/>
  <c r="T1540" i="43"/>
  <c r="S1540" i="43"/>
  <c r="H204" i="44" s="1"/>
  <c r="S79" i="43"/>
  <c r="F21" i="44" s="1"/>
  <c r="T79" i="43"/>
  <c r="J760" i="34"/>
  <c r="I760" i="34"/>
  <c r="K90" i="35" s="1"/>
  <c r="T477" i="43"/>
  <c r="S477" i="43"/>
  <c r="F61" i="44" s="1"/>
  <c r="J535" i="43"/>
  <c r="I535" i="43"/>
  <c r="I69" i="44" s="1"/>
  <c r="J348" i="38"/>
  <c r="I348" i="38"/>
  <c r="K36" i="39" s="1"/>
  <c r="I17" i="36"/>
  <c r="I18" i="36" s="1"/>
  <c r="I15" i="36"/>
  <c r="S1118" i="43"/>
  <c r="H140" i="44" s="1"/>
  <c r="T1118" i="43"/>
  <c r="T719" i="34"/>
  <c r="S719" i="34"/>
  <c r="H99" i="35" s="1"/>
  <c r="J733" i="34"/>
  <c r="I733" i="34"/>
  <c r="I88" i="35" s="1"/>
  <c r="T308" i="38"/>
  <c r="S308" i="38"/>
  <c r="H46" i="39" s="1"/>
  <c r="E293" i="38"/>
  <c r="H293" i="38"/>
  <c r="I141" i="38"/>
  <c r="K8" i="39" s="1"/>
  <c r="J141" i="38"/>
  <c r="I140" i="43"/>
  <c r="K7" i="44" s="1"/>
  <c r="J140" i="43"/>
  <c r="J27" i="40"/>
  <c r="I1138" i="43"/>
  <c r="I135" i="44" s="1"/>
  <c r="J1138" i="43"/>
  <c r="J509" i="43"/>
  <c r="I509" i="43"/>
  <c r="G68" i="44" s="1"/>
  <c r="E245" i="45"/>
  <c r="E246" i="45" s="1"/>
  <c r="E243" i="45"/>
  <c r="I352" i="38"/>
  <c r="K40" i="39" s="1"/>
  <c r="J352" i="38"/>
  <c r="J1114" i="43"/>
  <c r="I1114" i="43"/>
  <c r="G136" i="44" s="1"/>
  <c r="J170" i="38"/>
  <c r="I170" i="38"/>
  <c r="J121" i="38"/>
  <c r="I121" i="38"/>
  <c r="I13" i="39" s="1"/>
  <c r="V165" i="36"/>
  <c r="V166" i="36" s="1"/>
  <c r="V163" i="36"/>
  <c r="J457" i="43"/>
  <c r="I457" i="43"/>
  <c r="C66" i="44" s="1"/>
  <c r="S1533" i="43"/>
  <c r="H197" i="44" s="1"/>
  <c r="T1533" i="43"/>
  <c r="S1487" i="43"/>
  <c r="D201" i="44" s="1"/>
  <c r="T1487" i="43"/>
  <c r="S72" i="43"/>
  <c r="F14" i="44" s="1"/>
  <c r="T72" i="43"/>
  <c r="S506" i="43"/>
  <c r="H65" i="44" s="1"/>
  <c r="T506" i="43"/>
  <c r="S138" i="36"/>
  <c r="J756" i="34"/>
  <c r="I756" i="34"/>
  <c r="K86" i="35" s="1"/>
  <c r="S38" i="43"/>
  <c r="D5" i="44" s="1"/>
  <c r="T38" i="43"/>
  <c r="S1475" i="43"/>
  <c r="D189" i="44" s="1"/>
  <c r="T1475" i="43"/>
  <c r="R32" i="44"/>
  <c r="T63" i="43"/>
  <c r="S63" i="43"/>
  <c r="F5" i="44" s="1"/>
  <c r="O175" i="45"/>
  <c r="J1145" i="43"/>
  <c r="I1145" i="43"/>
  <c r="I142" i="44" s="1"/>
  <c r="E206" i="45"/>
  <c r="E208" i="45"/>
  <c r="E209" i="45" s="1"/>
  <c r="I947" i="43"/>
  <c r="I123" i="44" s="1"/>
  <c r="J947" i="43"/>
  <c r="I65" i="43"/>
  <c r="E7" i="44" s="1"/>
  <c r="J65" i="43"/>
  <c r="J1581" i="43"/>
  <c r="I1581" i="43"/>
  <c r="K195" i="44" s="1"/>
  <c r="I1579" i="43"/>
  <c r="K193" i="44" s="1"/>
  <c r="J1579" i="43"/>
  <c r="J123" i="43"/>
  <c r="I123" i="43"/>
  <c r="I15" i="44" s="1"/>
  <c r="J1524" i="43"/>
  <c r="I1524" i="43"/>
  <c r="G188" i="44" s="1"/>
  <c r="I1533" i="43"/>
  <c r="G197" i="44" s="1"/>
  <c r="J1533" i="43"/>
  <c r="T293" i="43"/>
  <c r="S293" i="43"/>
  <c r="H31" i="44" s="1"/>
  <c r="T505" i="43"/>
  <c r="S505" i="43"/>
  <c r="H64" i="44" s="1"/>
  <c r="R60" i="36"/>
  <c r="R61" i="36" s="1"/>
  <c r="R58" i="36"/>
  <c r="J46" i="43"/>
  <c r="I46" i="43"/>
  <c r="C13" i="44" s="1"/>
  <c r="J1553" i="43"/>
  <c r="I1553" i="43"/>
  <c r="I192" i="44" s="1"/>
  <c r="Q286" i="45"/>
  <c r="T491" i="43"/>
  <c r="S491" i="43"/>
  <c r="F75" i="44" s="1"/>
  <c r="J168" i="43"/>
  <c r="I168" i="43"/>
  <c r="M10" i="44" s="1"/>
  <c r="T449" i="43"/>
  <c r="S449" i="43"/>
  <c r="D58" i="44" s="1"/>
  <c r="T869" i="43"/>
  <c r="S869" i="43"/>
  <c r="D120" i="44" s="1"/>
  <c r="I513" i="43"/>
  <c r="G72" i="44" s="1"/>
  <c r="J513" i="43"/>
  <c r="J528" i="43"/>
  <c r="I528" i="43"/>
  <c r="I62" i="44" s="1"/>
  <c r="I354" i="38"/>
  <c r="K42" i="39" s="1"/>
  <c r="J354" i="38"/>
  <c r="I693" i="34"/>
  <c r="E98" i="35" s="1"/>
  <c r="J693" i="34"/>
  <c r="J1118" i="43"/>
  <c r="I1118" i="43"/>
  <c r="G140" i="44" s="1"/>
  <c r="C958" i="34"/>
  <c r="E976" i="34"/>
  <c r="E961" i="34"/>
  <c r="H965" i="34"/>
  <c r="E962" i="34"/>
  <c r="E959" i="34"/>
  <c r="E965" i="34"/>
  <c r="E977" i="34"/>
  <c r="H966" i="34"/>
  <c r="H961" i="34"/>
  <c r="E960" i="34"/>
  <c r="H972" i="34"/>
  <c r="H968" i="34"/>
  <c r="E972" i="34"/>
  <c r="E968" i="34"/>
  <c r="E969" i="34"/>
  <c r="H977" i="34"/>
  <c r="E964" i="34"/>
  <c r="E975" i="34"/>
  <c r="E963" i="34"/>
  <c r="E967" i="34"/>
  <c r="H969" i="34"/>
  <c r="E971" i="34"/>
  <c r="H962" i="34"/>
  <c r="E970" i="34"/>
  <c r="H973" i="34"/>
  <c r="H967" i="34"/>
  <c r="H974" i="34"/>
  <c r="H970" i="34"/>
  <c r="H964" i="34"/>
  <c r="E966" i="34"/>
  <c r="H959" i="34"/>
  <c r="E974" i="34"/>
  <c r="H971" i="34"/>
  <c r="H963" i="34"/>
  <c r="H960" i="34"/>
  <c r="H975" i="34"/>
  <c r="E973" i="34"/>
  <c r="H976" i="34"/>
  <c r="I959" i="43"/>
  <c r="K110" i="44" s="1"/>
  <c r="J959" i="43"/>
  <c r="J967" i="43"/>
  <c r="I967" i="43"/>
  <c r="K118" i="44" s="1"/>
  <c r="I559" i="43"/>
  <c r="K68" i="44" s="1"/>
  <c r="J559" i="43"/>
  <c r="F175" i="45"/>
  <c r="I914" i="43"/>
  <c r="G115" i="44" s="1"/>
  <c r="J914" i="43"/>
  <c r="I177" i="38"/>
  <c r="J177" i="38"/>
  <c r="G21" i="36"/>
  <c r="G23" i="36"/>
  <c r="G24" i="36" s="1"/>
  <c r="M15" i="36"/>
  <c r="M17" i="36"/>
  <c r="M18" i="36" s="1"/>
  <c r="J132" i="38"/>
  <c r="I132" i="38"/>
  <c r="I24" i="39" s="1"/>
  <c r="J336" i="38"/>
  <c r="I336" i="38"/>
  <c r="I49" i="39" s="1"/>
  <c r="S1132" i="43"/>
  <c r="H154" i="44" s="1"/>
  <c r="T1132" i="43"/>
  <c r="G165" i="36"/>
  <c r="G166" i="36" s="1"/>
  <c r="G163" i="36"/>
  <c r="L171" i="36"/>
  <c r="L172" i="36" s="1"/>
  <c r="L169" i="36"/>
  <c r="V171" i="36"/>
  <c r="V172" i="36" s="1"/>
  <c r="V169" i="36"/>
  <c r="S910" i="43"/>
  <c r="H111" i="44" s="1"/>
  <c r="T910" i="43"/>
  <c r="T1283" i="43"/>
  <c r="S1283" i="43"/>
  <c r="D176" i="44" s="1"/>
  <c r="I448" i="43"/>
  <c r="C57" i="44" s="1"/>
  <c r="J448" i="43"/>
  <c r="I1380" i="43"/>
  <c r="K173" i="44" s="1"/>
  <c r="J1380" i="43"/>
  <c r="I1387" i="43"/>
  <c r="K180" i="44" s="1"/>
  <c r="J1387" i="43"/>
  <c r="S1079" i="43"/>
  <c r="D151" i="44" s="1"/>
  <c r="T1079" i="43"/>
  <c r="O64" i="40"/>
  <c r="S713" i="34"/>
  <c r="H93" i="35" s="1"/>
  <c r="T713" i="34"/>
  <c r="T138" i="36"/>
  <c r="G249" i="45"/>
  <c r="I410" i="38"/>
  <c r="O48" i="39" s="1"/>
  <c r="J410" i="38"/>
  <c r="S668" i="34"/>
  <c r="D98" i="35" s="1"/>
  <c r="T668" i="34"/>
  <c r="T41" i="38"/>
  <c r="S41" i="38"/>
  <c r="D8" i="39" s="1"/>
  <c r="I372" i="38"/>
  <c r="J372" i="38"/>
  <c r="R75" i="39"/>
  <c r="J666" i="34"/>
  <c r="I666" i="34"/>
  <c r="C96" i="35" s="1"/>
  <c r="E64" i="45"/>
  <c r="S1335" i="43"/>
  <c r="H178" i="44" s="1"/>
  <c r="T1335" i="43"/>
  <c r="J746" i="34"/>
  <c r="I746" i="34"/>
  <c r="I101" i="35" s="1"/>
  <c r="S252" i="38"/>
  <c r="D40" i="39" s="1"/>
  <c r="T252" i="38"/>
  <c r="I46" i="38"/>
  <c r="C13" i="39" s="1"/>
  <c r="J46" i="38"/>
  <c r="J1355" i="43"/>
  <c r="I1355" i="43"/>
  <c r="I173" i="44" s="1"/>
  <c r="I1335" i="43"/>
  <c r="G178" i="44" s="1"/>
  <c r="J1335" i="43"/>
  <c r="C268" i="34"/>
  <c r="E268" i="34" s="1"/>
  <c r="H268" i="34" s="1"/>
  <c r="E283" i="34"/>
  <c r="H283" i="34" s="1"/>
  <c r="E277" i="34"/>
  <c r="H277" i="34" s="1"/>
  <c r="E287" i="34"/>
  <c r="H287" i="34" s="1"/>
  <c r="E284" i="34"/>
  <c r="H284" i="34" s="1"/>
  <c r="E271" i="34"/>
  <c r="H271" i="34" s="1"/>
  <c r="E282" i="34"/>
  <c r="H282" i="34" s="1"/>
  <c r="E280" i="34"/>
  <c r="H280" i="34" s="1"/>
  <c r="E273" i="34"/>
  <c r="H273" i="34" s="1"/>
  <c r="E285" i="34"/>
  <c r="H285" i="34" s="1"/>
  <c r="E275" i="34"/>
  <c r="H275" i="34" s="1"/>
  <c r="E279" i="34"/>
  <c r="H279" i="34" s="1"/>
  <c r="E274" i="34"/>
  <c r="H274" i="34" s="1"/>
  <c r="E286" i="34"/>
  <c r="H286" i="34" s="1"/>
  <c r="E270" i="34"/>
  <c r="H270" i="34" s="1"/>
  <c r="E278" i="34"/>
  <c r="H278" i="34" s="1"/>
  <c r="E272" i="34"/>
  <c r="H272" i="34" s="1"/>
  <c r="E281" i="34"/>
  <c r="H281" i="34" s="1"/>
  <c r="E276" i="34"/>
  <c r="H276" i="34" s="1"/>
  <c r="E269" i="34"/>
  <c r="H269" i="34" s="1"/>
  <c r="T283" i="38"/>
  <c r="S283" i="38"/>
  <c r="F46" i="39" s="1"/>
  <c r="I97" i="36"/>
  <c r="I98" i="36" s="1"/>
  <c r="I95" i="36"/>
  <c r="J91" i="36"/>
  <c r="J92" i="36" s="1"/>
  <c r="J89" i="36"/>
  <c r="S385" i="38"/>
  <c r="N48" i="39" s="1"/>
  <c r="T385" i="38"/>
  <c r="J96" i="43"/>
  <c r="I96" i="43"/>
  <c r="G13" i="44" s="1"/>
  <c r="I107" i="43"/>
  <c r="G24" i="44" s="1"/>
  <c r="J107" i="43"/>
  <c r="M448" i="34"/>
  <c r="O448" i="34" s="1"/>
  <c r="R448" i="34" s="1"/>
  <c r="O453" i="34"/>
  <c r="R453" i="34" s="1"/>
  <c r="O467" i="34"/>
  <c r="R467" i="34" s="1"/>
  <c r="O454" i="34"/>
  <c r="R454" i="34" s="1"/>
  <c r="O464" i="34"/>
  <c r="R464" i="34" s="1"/>
  <c r="O449" i="34"/>
  <c r="R449" i="34" s="1"/>
  <c r="O463" i="34"/>
  <c r="R463" i="34" s="1"/>
  <c r="O456" i="34"/>
  <c r="R456" i="34" s="1"/>
  <c r="O460" i="34"/>
  <c r="R460" i="34" s="1"/>
  <c r="O452" i="34"/>
  <c r="R452" i="34" s="1"/>
  <c r="O457" i="34"/>
  <c r="R457" i="34" s="1"/>
  <c r="O462" i="34"/>
  <c r="R462" i="34" s="1"/>
  <c r="O455" i="34"/>
  <c r="R455" i="34" s="1"/>
  <c r="O459" i="34"/>
  <c r="R459" i="34" s="1"/>
  <c r="O451" i="34"/>
  <c r="R451" i="34" s="1"/>
  <c r="O466" i="34"/>
  <c r="R466" i="34" s="1"/>
  <c r="O458" i="34"/>
  <c r="R458" i="34" s="1"/>
  <c r="O465" i="34"/>
  <c r="R465" i="34" s="1"/>
  <c r="O450" i="34"/>
  <c r="R450" i="34" s="1"/>
  <c r="O461" i="34"/>
  <c r="R461" i="34" s="1"/>
  <c r="J705" i="34"/>
  <c r="I705" i="34"/>
  <c r="G85" i="35" s="1"/>
  <c r="E703" i="34"/>
  <c r="H703" i="34"/>
  <c r="R97" i="39"/>
  <c r="I1140" i="43"/>
  <c r="I137" i="44" s="1"/>
  <c r="J1140" i="43"/>
  <c r="F286" i="45"/>
  <c r="J47" i="43"/>
  <c r="I47" i="43"/>
  <c r="C14" i="44" s="1"/>
  <c r="I1560" i="43"/>
  <c r="I199" i="44" s="1"/>
  <c r="J1560" i="43"/>
  <c r="T479" i="43"/>
  <c r="S479" i="43"/>
  <c r="F63" i="44" s="1"/>
  <c r="R63" i="44" s="1"/>
  <c r="S875" i="43"/>
  <c r="D126" i="44" s="1"/>
  <c r="R126" i="44" s="1"/>
  <c r="T875" i="43"/>
  <c r="J927" i="43"/>
  <c r="I927" i="43"/>
  <c r="G128" i="44" s="1"/>
  <c r="I100" i="38"/>
  <c r="G17" i="39" s="1"/>
  <c r="J100" i="38"/>
  <c r="S27" i="40"/>
  <c r="J754" i="34"/>
  <c r="I754" i="34"/>
  <c r="K84" i="35" s="1"/>
  <c r="P101" i="45"/>
  <c r="J113" i="38"/>
  <c r="I113" i="38"/>
  <c r="I5" i="39" s="1"/>
  <c r="J42" i="43"/>
  <c r="I42" i="43"/>
  <c r="C9" i="44" s="1"/>
  <c r="J1555" i="43"/>
  <c r="I1555" i="43"/>
  <c r="I194" i="44" s="1"/>
  <c r="J124" i="43"/>
  <c r="I124" i="43"/>
  <c r="I16" i="44" s="1"/>
  <c r="K165" i="36"/>
  <c r="K166" i="36" s="1"/>
  <c r="K163" i="36"/>
  <c r="T1525" i="43"/>
  <c r="S1525" i="43"/>
  <c r="H189" i="44" s="1"/>
  <c r="J765" i="34"/>
  <c r="I765" i="34"/>
  <c r="K95" i="35" s="1"/>
  <c r="S56" i="43"/>
  <c r="D23" i="44" s="1"/>
  <c r="T56" i="43"/>
  <c r="J763" i="34"/>
  <c r="I763" i="34"/>
  <c r="K93" i="35" s="1"/>
  <c r="J145" i="43"/>
  <c r="I145" i="43"/>
  <c r="K12" i="44" s="1"/>
  <c r="S1489" i="43"/>
  <c r="D203" i="44" s="1"/>
  <c r="T1489" i="43"/>
  <c r="F27" i="40"/>
  <c r="J935" i="43"/>
  <c r="I935" i="43"/>
  <c r="I111" i="44" s="1"/>
  <c r="R43" i="44"/>
  <c r="S504" i="43"/>
  <c r="H63" i="44" s="1"/>
  <c r="T504" i="43"/>
  <c r="R87" i="44"/>
  <c r="J696" i="34"/>
  <c r="I696" i="34"/>
  <c r="E101" i="35" s="1"/>
  <c r="H27" i="45"/>
  <c r="J165" i="38"/>
  <c r="I165" i="38"/>
  <c r="R97" i="44"/>
  <c r="I169" i="36"/>
  <c r="I171" i="36"/>
  <c r="I172" i="36" s="1"/>
  <c r="T919" i="43"/>
  <c r="S919" i="43"/>
  <c r="H120" i="44" s="1"/>
  <c r="S1278" i="43"/>
  <c r="D171" i="44" s="1"/>
  <c r="T1278" i="43"/>
  <c r="J464" i="43"/>
  <c r="I464" i="43"/>
  <c r="C73" i="44" s="1"/>
  <c r="T1082" i="43"/>
  <c r="S1082" i="43"/>
  <c r="D154" i="44" s="1"/>
  <c r="T712" i="34"/>
  <c r="S712" i="34"/>
  <c r="H92" i="35" s="1"/>
  <c r="N212" i="45"/>
  <c r="J106" i="38"/>
  <c r="I106" i="38"/>
  <c r="G23" i="39" s="1"/>
  <c r="E88" i="38"/>
  <c r="H88" i="38"/>
  <c r="I409" i="38"/>
  <c r="O47" i="39" s="1"/>
  <c r="J409" i="38"/>
  <c r="J1334" i="43"/>
  <c r="I1334" i="43"/>
  <c r="G177" i="44" s="1"/>
  <c r="S279" i="38"/>
  <c r="F42" i="39" s="1"/>
  <c r="T279" i="38"/>
  <c r="S89" i="36"/>
  <c r="S91" i="36"/>
  <c r="S92" i="36" s="1"/>
  <c r="F89" i="36"/>
  <c r="F91" i="36"/>
  <c r="F92" i="36" s="1"/>
  <c r="F101" i="36" s="1"/>
  <c r="R65" i="39"/>
  <c r="T409" i="38"/>
  <c r="S409" i="38"/>
  <c r="P47" i="39" s="1"/>
  <c r="V27" i="40"/>
  <c r="J762" i="34"/>
  <c r="I762" i="34"/>
  <c r="K92" i="35" s="1"/>
  <c r="T1481" i="43"/>
  <c r="S1481" i="43"/>
  <c r="D195" i="44" s="1"/>
  <c r="R195" i="44" s="1"/>
  <c r="R226" i="44"/>
  <c r="E1573" i="43"/>
  <c r="H1573" i="43"/>
  <c r="I125" i="43"/>
  <c r="I17" i="44" s="1"/>
  <c r="J125" i="43"/>
  <c r="T517" i="43"/>
  <c r="S517" i="43"/>
  <c r="H76" i="44" s="1"/>
  <c r="I53" i="43"/>
  <c r="C20" i="44" s="1"/>
  <c r="J53" i="43"/>
  <c r="T486" i="43"/>
  <c r="S486" i="43"/>
  <c r="F70" i="44" s="1"/>
  <c r="I165" i="43"/>
  <c r="M7" i="44" s="1"/>
  <c r="J165" i="43"/>
  <c r="S451" i="43"/>
  <c r="D60" i="44" s="1"/>
  <c r="T451" i="43"/>
  <c r="I357" i="38"/>
  <c r="K45" i="39" s="1"/>
  <c r="J357" i="38"/>
  <c r="J560" i="43"/>
  <c r="I560" i="43"/>
  <c r="K69" i="44" s="1"/>
  <c r="N23" i="36"/>
  <c r="N24" i="36" s="1"/>
  <c r="N21" i="36"/>
  <c r="I125" i="38"/>
  <c r="I17" i="39" s="1"/>
  <c r="J125" i="38"/>
  <c r="J335" i="38"/>
  <c r="I335" i="38"/>
  <c r="I48" i="39" s="1"/>
  <c r="S1116" i="43"/>
  <c r="H138" i="44" s="1"/>
  <c r="T1116" i="43"/>
  <c r="J1169" i="43"/>
  <c r="I1169" i="43"/>
  <c r="K141" i="44" s="1"/>
  <c r="J412" i="38"/>
  <c r="I412" i="38"/>
  <c r="O50" i="39" s="1"/>
  <c r="J378" i="38"/>
  <c r="I378" i="38"/>
  <c r="T1330" i="43"/>
  <c r="S1330" i="43"/>
  <c r="H173" i="44" s="1"/>
  <c r="T393" i="38"/>
  <c r="S393" i="38"/>
  <c r="P31" i="39" s="1"/>
  <c r="T460" i="43"/>
  <c r="S460" i="43"/>
  <c r="D69" i="44" s="1"/>
  <c r="J324" i="38"/>
  <c r="I324" i="38"/>
  <c r="I37" i="39" s="1"/>
  <c r="T1287" i="43"/>
  <c r="S1287" i="43"/>
  <c r="D180" i="44" s="1"/>
  <c r="S404" i="38"/>
  <c r="P42" i="39" s="1"/>
  <c r="T404" i="38"/>
  <c r="S48" i="43"/>
  <c r="D15" i="44" s="1"/>
  <c r="T48" i="43"/>
  <c r="P175" i="45"/>
  <c r="I1148" i="43"/>
  <c r="I145" i="44" s="1"/>
  <c r="J1148" i="43"/>
  <c r="X212" i="45"/>
  <c r="R98" i="44"/>
  <c r="T484" i="43"/>
  <c r="S484" i="43"/>
  <c r="F68" i="44" s="1"/>
  <c r="J169" i="43"/>
  <c r="I169" i="43"/>
  <c r="M11" i="44" s="1"/>
  <c r="K171" i="36"/>
  <c r="K172" i="36" s="1"/>
  <c r="K169" i="36"/>
  <c r="T1526" i="43"/>
  <c r="S1526" i="43"/>
  <c r="H190" i="44" s="1"/>
  <c r="I64" i="40"/>
  <c r="R229" i="44"/>
  <c r="S82" i="43"/>
  <c r="F24" i="44" s="1"/>
  <c r="T82" i="43"/>
  <c r="I1152" i="43"/>
  <c r="I149" i="44" s="1"/>
  <c r="J1152" i="43"/>
  <c r="S76" i="43"/>
  <c r="F18" i="44" s="1"/>
  <c r="T76" i="43"/>
  <c r="I1143" i="43"/>
  <c r="I140" i="44" s="1"/>
  <c r="J1143" i="43"/>
  <c r="J343" i="43"/>
  <c r="I343" i="43"/>
  <c r="K31" i="44" s="1"/>
  <c r="J948" i="43"/>
  <c r="I948" i="43"/>
  <c r="I124" i="44" s="1"/>
  <c r="I69" i="43"/>
  <c r="E11" i="44" s="1"/>
  <c r="J69" i="43"/>
  <c r="J1580" i="43"/>
  <c r="I1580" i="43"/>
  <c r="K194" i="44" s="1"/>
  <c r="I1583" i="43"/>
  <c r="K197" i="44" s="1"/>
  <c r="J1583" i="43"/>
  <c r="P64" i="40"/>
  <c r="I128" i="43"/>
  <c r="I20" i="44" s="1"/>
  <c r="J128" i="43"/>
  <c r="J1538" i="43"/>
  <c r="I1538" i="43"/>
  <c r="G202" i="44" s="1"/>
  <c r="E1523" i="43"/>
  <c r="H1523" i="43"/>
  <c r="T515" i="43"/>
  <c r="S515" i="43"/>
  <c r="H74" i="44" s="1"/>
  <c r="N52" i="36"/>
  <c r="N54" i="36"/>
  <c r="N55" i="36" s="1"/>
  <c r="Q60" i="36"/>
  <c r="Q61" i="36" s="1"/>
  <c r="Q58" i="36"/>
  <c r="X60" i="36"/>
  <c r="X61" i="36" s="1"/>
  <c r="X58" i="36"/>
  <c r="J50" i="43"/>
  <c r="I50" i="43"/>
  <c r="C17" i="44" s="1"/>
  <c r="I1566" i="43"/>
  <c r="I205" i="44" s="1"/>
  <c r="J1566" i="43"/>
  <c r="T492" i="43"/>
  <c r="S492" i="43"/>
  <c r="F76" i="44" s="1"/>
  <c r="J176" i="43"/>
  <c r="I176" i="43"/>
  <c r="M18" i="44" s="1"/>
  <c r="S457" i="43"/>
  <c r="D66" i="44" s="1"/>
  <c r="T457" i="43"/>
  <c r="S876" i="43"/>
  <c r="D127" i="44" s="1"/>
  <c r="R127" i="44" s="1"/>
  <c r="T876" i="43"/>
  <c r="J524" i="43"/>
  <c r="I524" i="43"/>
  <c r="I58" i="44" s="1"/>
  <c r="R89" i="39"/>
  <c r="I692" i="34"/>
  <c r="E97" i="35" s="1"/>
  <c r="J692" i="34"/>
  <c r="J1121" i="43"/>
  <c r="I1121" i="43"/>
  <c r="G143" i="44" s="1"/>
  <c r="C933" i="34"/>
  <c r="E933" i="34" s="1"/>
  <c r="H933" i="34" s="1"/>
  <c r="E948" i="34"/>
  <c r="H948" i="34" s="1"/>
  <c r="E950" i="34"/>
  <c r="H950" i="34" s="1"/>
  <c r="E938" i="34"/>
  <c r="H938" i="34" s="1"/>
  <c r="E951" i="34"/>
  <c r="H951" i="34" s="1"/>
  <c r="E934" i="34"/>
  <c r="H934" i="34" s="1"/>
  <c r="E949" i="34"/>
  <c r="H949" i="34" s="1"/>
  <c r="E941" i="34"/>
  <c r="H941" i="34" s="1"/>
  <c r="E939" i="34"/>
  <c r="H939" i="34" s="1"/>
  <c r="E945" i="34"/>
  <c r="H945" i="34" s="1"/>
  <c r="E944" i="34"/>
  <c r="H944" i="34" s="1"/>
  <c r="E943" i="34"/>
  <c r="H943" i="34" s="1"/>
  <c r="E935" i="34"/>
  <c r="H935" i="34" s="1"/>
  <c r="E946" i="34"/>
  <c r="H946" i="34" s="1"/>
  <c r="E952" i="34"/>
  <c r="H952" i="34" s="1"/>
  <c r="E947" i="34"/>
  <c r="H947" i="34" s="1"/>
  <c r="E936" i="34"/>
  <c r="H936" i="34" s="1"/>
  <c r="E942" i="34"/>
  <c r="H942" i="34" s="1"/>
  <c r="E937" i="34"/>
  <c r="H937" i="34" s="1"/>
  <c r="E940" i="34"/>
  <c r="H940" i="34" s="1"/>
  <c r="I963" i="43"/>
  <c r="K114" i="44" s="1"/>
  <c r="J963" i="43"/>
  <c r="J558" i="43"/>
  <c r="I558" i="43"/>
  <c r="K67" i="44" s="1"/>
  <c r="R86" i="39"/>
  <c r="J163" i="38"/>
  <c r="I163" i="38"/>
  <c r="F21" i="36"/>
  <c r="F23" i="36"/>
  <c r="F24" i="36" s="1"/>
  <c r="J120" i="38"/>
  <c r="I120" i="38"/>
  <c r="I12" i="39" s="1"/>
  <c r="I328" i="38"/>
  <c r="I41" i="39" s="1"/>
  <c r="J328" i="38"/>
  <c r="T1117" i="43"/>
  <c r="S1117" i="43"/>
  <c r="H139" i="44" s="1"/>
  <c r="T1114" i="43"/>
  <c r="S1114" i="43"/>
  <c r="H136" i="44" s="1"/>
  <c r="I212" i="45"/>
  <c r="H165" i="36"/>
  <c r="H166" i="36" s="1"/>
  <c r="H175" i="36" s="1"/>
  <c r="H163" i="36"/>
  <c r="J171" i="36"/>
  <c r="J172" i="36" s="1"/>
  <c r="J169" i="36"/>
  <c r="T101" i="45"/>
  <c r="T917" i="43"/>
  <c r="S917" i="43"/>
  <c r="H118" i="44" s="1"/>
  <c r="T909" i="43"/>
  <c r="S909" i="43"/>
  <c r="H110" i="44" s="1"/>
  <c r="S1277" i="43"/>
  <c r="D170" i="44" s="1"/>
  <c r="T1277" i="43"/>
  <c r="I462" i="43"/>
  <c r="C71" i="44" s="1"/>
  <c r="J462" i="43"/>
  <c r="I1369" i="43"/>
  <c r="K162" i="44" s="1"/>
  <c r="J1369" i="43"/>
  <c r="T1069" i="43"/>
  <c r="S1069" i="43"/>
  <c r="D141" i="44" s="1"/>
  <c r="T722" i="34"/>
  <c r="S722" i="34"/>
  <c r="H102" i="35" s="1"/>
  <c r="T720" i="34"/>
  <c r="S720" i="34"/>
  <c r="H100" i="35" s="1"/>
  <c r="J310" i="38"/>
  <c r="I310" i="38"/>
  <c r="G48" i="39" s="1"/>
  <c r="E17" i="45"/>
  <c r="E18" i="45" s="1"/>
  <c r="E15" i="45"/>
  <c r="I91" i="38"/>
  <c r="G8" i="39" s="1"/>
  <c r="J91" i="38"/>
  <c r="H249" i="45"/>
  <c r="J1176" i="43"/>
  <c r="I1176" i="43"/>
  <c r="K148" i="44" s="1"/>
  <c r="G212" i="45"/>
  <c r="I396" i="38"/>
  <c r="O34" i="39" s="1"/>
  <c r="J396" i="38"/>
  <c r="R228" i="44"/>
  <c r="Q249" i="45"/>
  <c r="S670" i="34"/>
  <c r="D100" i="35" s="1"/>
  <c r="T670" i="34"/>
  <c r="T50" i="38"/>
  <c r="S50" i="38"/>
  <c r="D17" i="39" s="1"/>
  <c r="R100" i="39"/>
  <c r="J383" i="38"/>
  <c r="I383" i="38"/>
  <c r="J662" i="34"/>
  <c r="I662" i="34"/>
  <c r="C92" i="35" s="1"/>
  <c r="T1323" i="43"/>
  <c r="S1323" i="43"/>
  <c r="H166" i="44" s="1"/>
  <c r="J742" i="34"/>
  <c r="I742" i="34"/>
  <c r="I97" i="35" s="1"/>
  <c r="S260" i="38"/>
  <c r="D48" i="39" s="1"/>
  <c r="T260" i="38"/>
  <c r="N27" i="40"/>
  <c r="M101" i="45"/>
  <c r="J49" i="38"/>
  <c r="I49" i="38"/>
  <c r="C16" i="39" s="1"/>
  <c r="T305" i="38"/>
  <c r="S305" i="38"/>
  <c r="H43" i="39" s="1"/>
  <c r="T312" i="38"/>
  <c r="S312" i="38"/>
  <c r="H50" i="39" s="1"/>
  <c r="I1356" i="43"/>
  <c r="I174" i="44" s="1"/>
  <c r="J1356" i="43"/>
  <c r="J139" i="38"/>
  <c r="I139" i="38"/>
  <c r="K6" i="39" s="1"/>
  <c r="C243" i="34"/>
  <c r="E243" i="34" s="1"/>
  <c r="H243" i="34" s="1"/>
  <c r="E256" i="34"/>
  <c r="H256" i="34" s="1"/>
  <c r="E244" i="34"/>
  <c r="H244" i="34" s="1"/>
  <c r="E247" i="34"/>
  <c r="H247" i="34" s="1"/>
  <c r="E249" i="34"/>
  <c r="H249" i="34" s="1"/>
  <c r="E261" i="34"/>
  <c r="H261" i="34" s="1"/>
  <c r="E257" i="34"/>
  <c r="H257" i="34" s="1"/>
  <c r="E259" i="34"/>
  <c r="H259" i="34" s="1"/>
  <c r="E260" i="34"/>
  <c r="H260" i="34" s="1"/>
  <c r="E246" i="34"/>
  <c r="H246" i="34" s="1"/>
  <c r="E253" i="34"/>
  <c r="H253" i="34" s="1"/>
  <c r="E251" i="34"/>
  <c r="H251" i="34" s="1"/>
  <c r="E262" i="34"/>
  <c r="H262" i="34" s="1"/>
  <c r="E254" i="34"/>
  <c r="H254" i="34" s="1"/>
  <c r="E250" i="34"/>
  <c r="H250" i="34" s="1"/>
  <c r="E258" i="34"/>
  <c r="H258" i="34" s="1"/>
  <c r="E245" i="34"/>
  <c r="H245" i="34" s="1"/>
  <c r="E252" i="34"/>
  <c r="H252" i="34" s="1"/>
  <c r="E255" i="34"/>
  <c r="H255" i="34" s="1"/>
  <c r="E248" i="34"/>
  <c r="H248" i="34" s="1"/>
  <c r="T275" i="38"/>
  <c r="S275" i="38"/>
  <c r="F38" i="39" s="1"/>
  <c r="R89" i="36"/>
  <c r="R91" i="36"/>
  <c r="R92" i="36" s="1"/>
  <c r="E94" i="36"/>
  <c r="E83" i="36"/>
  <c r="E88" i="36"/>
  <c r="E323" i="45"/>
  <c r="T383" i="38"/>
  <c r="S383" i="38"/>
  <c r="N46" i="39" s="1"/>
  <c r="J92" i="43"/>
  <c r="I92" i="43"/>
  <c r="G9" i="44" s="1"/>
  <c r="C448" i="34"/>
  <c r="E448" i="34" s="1"/>
  <c r="H448" i="34" s="1"/>
  <c r="E465" i="34"/>
  <c r="H465" i="34" s="1"/>
  <c r="E464" i="34"/>
  <c r="H464" i="34" s="1"/>
  <c r="E456" i="34"/>
  <c r="H456" i="34" s="1"/>
  <c r="E466" i="34"/>
  <c r="H466" i="34" s="1"/>
  <c r="E462" i="34"/>
  <c r="H462" i="34" s="1"/>
  <c r="E455" i="34"/>
  <c r="H455" i="34" s="1"/>
  <c r="E449" i="34"/>
  <c r="H449" i="34" s="1"/>
  <c r="E463" i="34"/>
  <c r="H463" i="34" s="1"/>
  <c r="E459" i="34"/>
  <c r="H459" i="34" s="1"/>
  <c r="E460" i="34"/>
  <c r="H460" i="34" s="1"/>
  <c r="E454" i="34"/>
  <c r="H454" i="34" s="1"/>
  <c r="E451" i="34"/>
  <c r="H451" i="34" s="1"/>
  <c r="E458" i="34"/>
  <c r="H458" i="34" s="1"/>
  <c r="E457" i="34"/>
  <c r="H457" i="34" s="1"/>
  <c r="E450" i="34"/>
  <c r="H450" i="34" s="1"/>
  <c r="E467" i="34"/>
  <c r="H467" i="34" s="1"/>
  <c r="E453" i="34"/>
  <c r="H453" i="34" s="1"/>
  <c r="E452" i="34"/>
  <c r="H452" i="34" s="1"/>
  <c r="E461" i="34"/>
  <c r="H461" i="34" s="1"/>
  <c r="J721" i="34"/>
  <c r="I721" i="34"/>
  <c r="G101" i="35" s="1"/>
  <c r="S98" i="43"/>
  <c r="H15" i="44" s="1"/>
  <c r="T98" i="43"/>
  <c r="J362" i="38"/>
  <c r="I362" i="38"/>
  <c r="K50" i="39" s="1"/>
  <c r="E280" i="45"/>
  <c r="E282" i="45"/>
  <c r="E283" i="45" s="1"/>
  <c r="X101" i="45"/>
  <c r="I1360" i="43"/>
  <c r="I178" i="44" s="1"/>
  <c r="J1360" i="43"/>
  <c r="U97" i="36"/>
  <c r="U98" i="36" s="1"/>
  <c r="U95" i="36"/>
  <c r="R94" i="39"/>
  <c r="R27" i="45"/>
  <c r="J1576" i="43"/>
  <c r="I1576" i="43"/>
  <c r="K190" i="44" s="1"/>
  <c r="W52" i="36"/>
  <c r="W54" i="36"/>
  <c r="W55" i="36" s="1"/>
  <c r="I329" i="38"/>
  <c r="I42" i="39" s="1"/>
  <c r="J329" i="38"/>
  <c r="S1126" i="43"/>
  <c r="H148" i="44" s="1"/>
  <c r="T1126" i="43"/>
  <c r="J99" i="38"/>
  <c r="I99" i="38"/>
  <c r="G16" i="39" s="1"/>
  <c r="S401" i="38"/>
  <c r="P39" i="39" s="1"/>
  <c r="T401" i="38"/>
  <c r="J952" i="43"/>
  <c r="I952" i="43"/>
  <c r="I128" i="44" s="1"/>
  <c r="F249" i="45"/>
  <c r="S467" i="43"/>
  <c r="D76" i="44" s="1"/>
  <c r="T467" i="43"/>
  <c r="T53" i="43"/>
  <c r="S53" i="43"/>
  <c r="D20" i="44" s="1"/>
  <c r="S408" i="38"/>
  <c r="P46" i="39" s="1"/>
  <c r="T408" i="38"/>
  <c r="J153" i="43"/>
  <c r="I153" i="43"/>
  <c r="K20" i="44" s="1"/>
  <c r="I920" i="43"/>
  <c r="G121" i="44" s="1"/>
  <c r="J920" i="43"/>
  <c r="R257" i="44"/>
  <c r="J128" i="38"/>
  <c r="I128" i="38"/>
  <c r="I20" i="39" s="1"/>
  <c r="I132" i="43"/>
  <c r="I24" i="44" s="1"/>
  <c r="J132" i="43"/>
  <c r="I1542" i="43"/>
  <c r="G206" i="44" s="1"/>
  <c r="J1542" i="43"/>
  <c r="T863" i="43"/>
  <c r="S863" i="43"/>
  <c r="D114" i="44" s="1"/>
  <c r="R98" i="39"/>
  <c r="S511" i="43"/>
  <c r="H70" i="44" s="1"/>
  <c r="T511" i="43"/>
  <c r="T448" i="43"/>
  <c r="S448" i="43"/>
  <c r="D57" i="44" s="1"/>
  <c r="S859" i="43"/>
  <c r="D110" i="44" s="1"/>
  <c r="T859" i="43"/>
  <c r="J533" i="43"/>
  <c r="I533" i="43"/>
  <c r="I67" i="44" s="1"/>
  <c r="R101" i="44"/>
  <c r="T394" i="38"/>
  <c r="S394" i="38"/>
  <c r="P32" i="39" s="1"/>
  <c r="J155" i="43"/>
  <c r="I155" i="43"/>
  <c r="K22" i="44" s="1"/>
  <c r="P138" i="36"/>
  <c r="R40" i="44"/>
  <c r="J758" i="34"/>
  <c r="I758" i="34"/>
  <c r="K88" i="35" s="1"/>
  <c r="T46" i="43"/>
  <c r="S46" i="43"/>
  <c r="D13" i="44" s="1"/>
  <c r="T1480" i="43"/>
  <c r="S1480" i="43"/>
  <c r="D194" i="44" s="1"/>
  <c r="S1529" i="43"/>
  <c r="H193" i="44" s="1"/>
  <c r="T1529" i="43"/>
  <c r="R252" i="44"/>
  <c r="J759" i="34"/>
  <c r="I759" i="34"/>
  <c r="K89" i="35" s="1"/>
  <c r="R89" i="35" s="1"/>
  <c r="S41" i="43"/>
  <c r="D8" i="44" s="1"/>
  <c r="T41" i="43"/>
  <c r="S1492" i="43"/>
  <c r="D206" i="44" s="1"/>
  <c r="T1492" i="43"/>
  <c r="R72" i="39"/>
  <c r="S398" i="38"/>
  <c r="P36" i="39" s="1"/>
  <c r="T398" i="38"/>
  <c r="J144" i="43"/>
  <c r="I144" i="43"/>
  <c r="K11" i="44" s="1"/>
  <c r="I151" i="43"/>
  <c r="K18" i="44" s="1"/>
  <c r="J151" i="43"/>
  <c r="S1537" i="43"/>
  <c r="H201" i="44" s="1"/>
  <c r="T1537" i="43"/>
  <c r="R60" i="39"/>
  <c r="I757" i="34"/>
  <c r="K87" i="35" s="1"/>
  <c r="J757" i="34"/>
  <c r="E753" i="34"/>
  <c r="H753" i="34"/>
  <c r="T40" i="43"/>
  <c r="S40" i="43"/>
  <c r="D7" i="44" s="1"/>
  <c r="T1474" i="43"/>
  <c r="S1474" i="43"/>
  <c r="D188" i="44" s="1"/>
  <c r="T70" i="43"/>
  <c r="S70" i="43"/>
  <c r="F12" i="44" s="1"/>
  <c r="Q64" i="40"/>
  <c r="I1153" i="43"/>
  <c r="I150" i="44" s="1"/>
  <c r="J1153" i="43"/>
  <c r="I945" i="43"/>
  <c r="I121" i="44" s="1"/>
  <c r="J945" i="43"/>
  <c r="I63" i="43"/>
  <c r="E5" i="44" s="1"/>
  <c r="J63" i="43"/>
  <c r="J1584" i="43"/>
  <c r="I1584" i="43"/>
  <c r="K198" i="44" s="1"/>
  <c r="J113" i="43"/>
  <c r="I113" i="43"/>
  <c r="I5" i="44" s="1"/>
  <c r="I1529" i="43"/>
  <c r="G193" i="44" s="1"/>
  <c r="J1529" i="43"/>
  <c r="T507" i="43"/>
  <c r="S507" i="43"/>
  <c r="H66" i="44" s="1"/>
  <c r="M54" i="36"/>
  <c r="M55" i="36" s="1"/>
  <c r="M52" i="36"/>
  <c r="S60" i="36"/>
  <c r="S61" i="36" s="1"/>
  <c r="S58" i="36"/>
  <c r="J51" i="43"/>
  <c r="I51" i="43"/>
  <c r="C18" i="44" s="1"/>
  <c r="I1557" i="43"/>
  <c r="I196" i="44" s="1"/>
  <c r="J1557" i="43"/>
  <c r="T473" i="43"/>
  <c r="S473" i="43"/>
  <c r="F57" i="44" s="1"/>
  <c r="I178" i="43"/>
  <c r="M20" i="44" s="1"/>
  <c r="J178" i="43"/>
  <c r="R256" i="44"/>
  <c r="T459" i="43"/>
  <c r="S459" i="43"/>
  <c r="D68" i="44" s="1"/>
  <c r="S872" i="43"/>
  <c r="D123" i="44" s="1"/>
  <c r="T872" i="43"/>
  <c r="V249" i="45"/>
  <c r="I525" i="43"/>
  <c r="I59" i="44" s="1"/>
  <c r="J525" i="43"/>
  <c r="G175" i="45"/>
  <c r="I1983" i="43"/>
  <c r="K239" i="44" s="1"/>
  <c r="J1983" i="43"/>
  <c r="J344" i="38"/>
  <c r="I344" i="38"/>
  <c r="K32" i="39" s="1"/>
  <c r="I695" i="34"/>
  <c r="E100" i="35" s="1"/>
  <c r="J695" i="34"/>
  <c r="W286" i="45"/>
  <c r="M908" i="34"/>
  <c r="R920" i="34"/>
  <c r="O909" i="34"/>
  <c r="R918" i="34"/>
  <c r="O918" i="34"/>
  <c r="O926" i="34"/>
  <c r="O920" i="34"/>
  <c r="O923" i="34"/>
  <c r="O913" i="34"/>
  <c r="O911" i="34"/>
  <c r="R923" i="34"/>
  <c r="O925" i="34"/>
  <c r="R925" i="34"/>
  <c r="R915" i="34"/>
  <c r="R911" i="34"/>
  <c r="O917" i="34"/>
  <c r="O912" i="34"/>
  <c r="R924" i="34"/>
  <c r="R910" i="34"/>
  <c r="R926" i="34"/>
  <c r="O919" i="34"/>
  <c r="O915" i="34"/>
  <c r="O924" i="34"/>
  <c r="O910" i="34"/>
  <c r="R913" i="34"/>
  <c r="O916" i="34"/>
  <c r="R927" i="34"/>
  <c r="O914" i="34"/>
  <c r="R912" i="34"/>
  <c r="R916" i="34"/>
  <c r="O921" i="34"/>
  <c r="R917" i="34"/>
  <c r="R922" i="34"/>
  <c r="O927" i="34"/>
  <c r="R914" i="34"/>
  <c r="R909" i="34"/>
  <c r="R921" i="34"/>
  <c r="O922" i="34"/>
  <c r="R919" i="34"/>
  <c r="J964" i="43"/>
  <c r="I964" i="43"/>
  <c r="K115" i="44" s="1"/>
  <c r="J961" i="43"/>
  <c r="I961" i="43"/>
  <c r="K112" i="44" s="1"/>
  <c r="J550" i="43"/>
  <c r="I550" i="43"/>
  <c r="K59" i="44" s="1"/>
  <c r="I566" i="43"/>
  <c r="K75" i="44" s="1"/>
  <c r="J566" i="43"/>
  <c r="J164" i="38"/>
  <c r="I164" i="38"/>
  <c r="J17" i="36"/>
  <c r="J18" i="36" s="1"/>
  <c r="J15" i="36"/>
  <c r="S17" i="36"/>
  <c r="S18" i="36" s="1"/>
  <c r="S15" i="36"/>
  <c r="J21" i="36"/>
  <c r="J23" i="36"/>
  <c r="J24" i="36" s="1"/>
  <c r="J249" i="45"/>
  <c r="J122" i="38"/>
  <c r="I122" i="38"/>
  <c r="I14" i="39" s="1"/>
  <c r="I337" i="38"/>
  <c r="I50" i="39" s="1"/>
  <c r="J337" i="38"/>
  <c r="S1127" i="43"/>
  <c r="H149" i="44" s="1"/>
  <c r="T1127" i="43"/>
  <c r="N165" i="36"/>
  <c r="N166" i="36" s="1"/>
  <c r="N163" i="36"/>
  <c r="T171" i="36"/>
  <c r="T172" i="36" s="1"/>
  <c r="T169" i="36"/>
  <c r="T1286" i="43"/>
  <c r="S1286" i="43"/>
  <c r="D179" i="44" s="1"/>
  <c r="J456" i="43"/>
  <c r="I456" i="43"/>
  <c r="C65" i="44" s="1"/>
  <c r="J1383" i="43"/>
  <c r="I1383" i="43"/>
  <c r="K176" i="44" s="1"/>
  <c r="T1065" i="43"/>
  <c r="S1065" i="43"/>
  <c r="D137" i="44" s="1"/>
  <c r="S710" i="34"/>
  <c r="H90" i="35" s="1"/>
  <c r="T710" i="34"/>
  <c r="O703" i="34"/>
  <c r="R703" i="34"/>
  <c r="I294" i="38"/>
  <c r="G32" i="39" s="1"/>
  <c r="J294" i="38"/>
  <c r="T175" i="45"/>
  <c r="I98" i="38"/>
  <c r="G15" i="39" s="1"/>
  <c r="J98" i="38"/>
  <c r="J1182" i="43"/>
  <c r="I1182" i="43"/>
  <c r="K154" i="44" s="1"/>
  <c r="J407" i="38"/>
  <c r="I407" i="38"/>
  <c r="O45" i="39" s="1"/>
  <c r="S663" i="34"/>
  <c r="D93" i="35" s="1"/>
  <c r="T663" i="34"/>
  <c r="T54" i="38"/>
  <c r="S54" i="38"/>
  <c r="D21" i="39" s="1"/>
  <c r="J387" i="38"/>
  <c r="I387" i="38"/>
  <c r="F101" i="45"/>
  <c r="J660" i="34"/>
  <c r="I660" i="34"/>
  <c r="C90" i="35" s="1"/>
  <c r="R42" i="44"/>
  <c r="T1328" i="43"/>
  <c r="S1328" i="43"/>
  <c r="H171" i="44" s="1"/>
  <c r="J737" i="34"/>
  <c r="I737" i="34"/>
  <c r="I92" i="35" s="1"/>
  <c r="S250" i="38"/>
  <c r="D38" i="39" s="1"/>
  <c r="T250" i="38"/>
  <c r="J42" i="38"/>
  <c r="I42" i="38"/>
  <c r="C9" i="39" s="1"/>
  <c r="S306" i="38"/>
  <c r="H44" i="39" s="1"/>
  <c r="T306" i="38"/>
  <c r="V64" i="40"/>
  <c r="J1349" i="43"/>
  <c r="I1349" i="43"/>
  <c r="I167" i="44" s="1"/>
  <c r="J1332" i="43"/>
  <c r="I1332" i="43"/>
  <c r="G175" i="44" s="1"/>
  <c r="I1333" i="43"/>
  <c r="G176" i="44" s="1"/>
  <c r="J1333" i="43"/>
  <c r="R46" i="44"/>
  <c r="J144" i="38"/>
  <c r="I144" i="38"/>
  <c r="K11" i="39" s="1"/>
  <c r="M293" i="34"/>
  <c r="R300" i="34"/>
  <c r="O300" i="34"/>
  <c r="O308" i="34"/>
  <c r="R303" i="34"/>
  <c r="R311" i="34"/>
  <c r="O303" i="34"/>
  <c r="R308" i="34"/>
  <c r="O301" i="34"/>
  <c r="O304" i="34"/>
  <c r="R310" i="34"/>
  <c r="O310" i="34"/>
  <c r="O311" i="34"/>
  <c r="R306" i="34"/>
  <c r="R305" i="34"/>
  <c r="O294" i="34"/>
  <c r="O305" i="34"/>
  <c r="O307" i="34"/>
  <c r="O302" i="34"/>
  <c r="O297" i="34"/>
  <c r="R298" i="34"/>
  <c r="R296" i="34"/>
  <c r="R312" i="34"/>
  <c r="R307" i="34"/>
  <c r="O296" i="34"/>
  <c r="R294" i="34"/>
  <c r="O299" i="34"/>
  <c r="O295" i="34"/>
  <c r="R301" i="34"/>
  <c r="O306" i="34"/>
  <c r="R302" i="34"/>
  <c r="R304" i="34"/>
  <c r="O309" i="34"/>
  <c r="R297" i="34"/>
  <c r="O312" i="34"/>
  <c r="R295" i="34"/>
  <c r="R309" i="34"/>
  <c r="O298" i="34"/>
  <c r="R299" i="34"/>
  <c r="T274" i="38"/>
  <c r="S274" i="38"/>
  <c r="F37" i="39" s="1"/>
  <c r="J95" i="36"/>
  <c r="J97" i="36"/>
  <c r="J98" i="36" s="1"/>
  <c r="L91" i="36"/>
  <c r="L92" i="36" s="1"/>
  <c r="L89" i="36"/>
  <c r="S382" i="38"/>
  <c r="N45" i="39" s="1"/>
  <c r="T382" i="38"/>
  <c r="J99" i="43"/>
  <c r="I99" i="43"/>
  <c r="G16" i="44" s="1"/>
  <c r="J95" i="43"/>
  <c r="I95" i="43"/>
  <c r="G12" i="44" s="1"/>
  <c r="C473" i="34"/>
  <c r="E473" i="34" s="1"/>
  <c r="H473" i="34" s="1"/>
  <c r="E485" i="34"/>
  <c r="H485" i="34" s="1"/>
  <c r="E483" i="34"/>
  <c r="H483" i="34" s="1"/>
  <c r="E481" i="34"/>
  <c r="H481" i="34" s="1"/>
  <c r="E484" i="34"/>
  <c r="H484" i="34" s="1"/>
  <c r="E478" i="34"/>
  <c r="H478" i="34" s="1"/>
  <c r="E476" i="34"/>
  <c r="H476" i="34" s="1"/>
  <c r="E474" i="34"/>
  <c r="H474" i="34" s="1"/>
  <c r="E488" i="34"/>
  <c r="H488" i="34" s="1"/>
  <c r="E492" i="34"/>
  <c r="H492" i="34" s="1"/>
  <c r="E490" i="34"/>
  <c r="H490" i="34" s="1"/>
  <c r="E486" i="34"/>
  <c r="H486" i="34" s="1"/>
  <c r="E487" i="34"/>
  <c r="H487" i="34" s="1"/>
  <c r="E477" i="34"/>
  <c r="H477" i="34" s="1"/>
  <c r="E479" i="34"/>
  <c r="H479" i="34" s="1"/>
  <c r="E482" i="34"/>
  <c r="H482" i="34" s="1"/>
  <c r="E491" i="34"/>
  <c r="H491" i="34" s="1"/>
  <c r="E489" i="34"/>
  <c r="H489" i="34" s="1"/>
  <c r="E475" i="34"/>
  <c r="H475" i="34" s="1"/>
  <c r="E480" i="34"/>
  <c r="H480" i="34" s="1"/>
  <c r="T103" i="43"/>
  <c r="S103" i="43"/>
  <c r="H20" i="44" s="1"/>
  <c r="R66" i="39"/>
  <c r="J174" i="38"/>
  <c r="I174" i="38"/>
  <c r="R45" i="44"/>
  <c r="J465" i="43"/>
  <c r="I465" i="43"/>
  <c r="C74" i="44" s="1"/>
  <c r="I1173" i="43"/>
  <c r="K145" i="44" s="1"/>
  <c r="J1173" i="43"/>
  <c r="I672" i="34"/>
  <c r="C102" i="35" s="1"/>
  <c r="J672" i="34"/>
  <c r="I768" i="34"/>
  <c r="K98" i="35" s="1"/>
  <c r="J768" i="34"/>
  <c r="S1479" i="43"/>
  <c r="D193" i="44" s="1"/>
  <c r="T1479" i="43"/>
  <c r="T513" i="43"/>
  <c r="S513" i="43"/>
  <c r="H72" i="44" s="1"/>
  <c r="N60" i="36"/>
  <c r="N61" i="36" s="1"/>
  <c r="N58" i="36"/>
  <c r="I1551" i="43"/>
  <c r="I190" i="44" s="1"/>
  <c r="J1551" i="43"/>
  <c r="T485" i="43"/>
  <c r="S485" i="43"/>
  <c r="F69" i="44" s="1"/>
  <c r="I127" i="38"/>
  <c r="I19" i="39" s="1"/>
  <c r="J127" i="38"/>
  <c r="J463" i="43"/>
  <c r="I463" i="43"/>
  <c r="C72" i="44" s="1"/>
  <c r="S721" i="34"/>
  <c r="H101" i="35" s="1"/>
  <c r="T721" i="34"/>
  <c r="S1319" i="43"/>
  <c r="H162" i="44" s="1"/>
  <c r="T1319" i="43"/>
  <c r="J739" i="34"/>
  <c r="I739" i="34"/>
  <c r="I94" i="35" s="1"/>
  <c r="S294" i="38"/>
  <c r="H32" i="39" s="1"/>
  <c r="T294" i="38"/>
  <c r="S286" i="38"/>
  <c r="F49" i="39" s="1"/>
  <c r="T286" i="38"/>
  <c r="I1151" i="43"/>
  <c r="I148" i="44" s="1"/>
  <c r="J1151" i="43"/>
  <c r="R243" i="44"/>
  <c r="T516" i="43"/>
  <c r="S516" i="43"/>
  <c r="H75" i="44" s="1"/>
  <c r="I286" i="45"/>
  <c r="S1483" i="43"/>
  <c r="D197" i="44" s="1"/>
  <c r="T1483" i="43"/>
  <c r="S64" i="43"/>
  <c r="F6" i="44" s="1"/>
  <c r="T64" i="43"/>
  <c r="O286" i="45"/>
  <c r="R242" i="44"/>
  <c r="O138" i="36"/>
  <c r="J508" i="43"/>
  <c r="I508" i="43"/>
  <c r="G67" i="44" s="1"/>
  <c r="R88" i="44"/>
  <c r="T655" i="34"/>
  <c r="S655" i="34"/>
  <c r="D85" i="35" s="1"/>
  <c r="J655" i="34"/>
  <c r="I655" i="34"/>
  <c r="C85" i="35" s="1"/>
  <c r="E132" i="36"/>
  <c r="E134" i="36"/>
  <c r="E135" i="36" s="1"/>
  <c r="T248" i="38"/>
  <c r="S248" i="38"/>
  <c r="D36" i="39" s="1"/>
  <c r="X97" i="36"/>
  <c r="X98" i="36" s="1"/>
  <c r="X95" i="36"/>
  <c r="S370" i="38"/>
  <c r="N33" i="39" s="1"/>
  <c r="T370" i="38"/>
  <c r="S55" i="43"/>
  <c r="D22" i="44" s="1"/>
  <c r="T55" i="43"/>
  <c r="I936" i="43"/>
  <c r="I112" i="44" s="1"/>
  <c r="J936" i="43"/>
  <c r="U58" i="36"/>
  <c r="U60" i="36"/>
  <c r="U61" i="36" s="1"/>
  <c r="T864" i="43"/>
  <c r="S864" i="43"/>
  <c r="D115" i="44" s="1"/>
  <c r="J351" i="38"/>
  <c r="I351" i="38"/>
  <c r="K39" i="39" s="1"/>
  <c r="I976" i="43"/>
  <c r="K127" i="44" s="1"/>
  <c r="J976" i="43"/>
  <c r="J977" i="43"/>
  <c r="I977" i="43"/>
  <c r="K128" i="44" s="1"/>
  <c r="J910" i="43"/>
  <c r="I910" i="43"/>
  <c r="G111" i="44" s="1"/>
  <c r="J1374" i="43"/>
  <c r="I1374" i="43"/>
  <c r="K167" i="44" s="1"/>
  <c r="T709" i="34"/>
  <c r="S709" i="34"/>
  <c r="H89" i="35" s="1"/>
  <c r="J96" i="38"/>
  <c r="I96" i="38"/>
  <c r="G13" i="39" s="1"/>
  <c r="S1933" i="43"/>
  <c r="H239" i="44" s="1"/>
  <c r="R239" i="44" s="1"/>
  <c r="E362" i="45" s="1" a="1"/>
  <c r="T363" i="45" s="1"/>
  <c r="T1933" i="43"/>
  <c r="J659" i="34"/>
  <c r="I659" i="34"/>
  <c r="C89" i="35" s="1"/>
  <c r="I55" i="38"/>
  <c r="C22" i="39" s="1"/>
  <c r="R22" i="39" s="1"/>
  <c r="J55" i="38"/>
  <c r="I91" i="36"/>
  <c r="I92" i="36" s="1"/>
  <c r="I101" i="36" s="1"/>
  <c r="I89" i="36"/>
  <c r="J150" i="43"/>
  <c r="I150" i="43"/>
  <c r="K17" i="44" s="1"/>
  <c r="I375" i="38"/>
  <c r="J375" i="38"/>
  <c r="E138" i="40"/>
  <c r="J325" i="38"/>
  <c r="I325" i="38"/>
  <c r="I38" i="39" s="1"/>
  <c r="J767" i="34"/>
  <c r="I767" i="34"/>
  <c r="K97" i="35" s="1"/>
  <c r="R223" i="44"/>
  <c r="I772" i="34"/>
  <c r="K102" i="35" s="1"/>
  <c r="J772" i="34"/>
  <c r="S45" i="43"/>
  <c r="D12" i="44" s="1"/>
  <c r="T45" i="43"/>
  <c r="S1488" i="43"/>
  <c r="D202" i="44" s="1"/>
  <c r="T1488" i="43"/>
  <c r="L138" i="36"/>
  <c r="T80" i="43"/>
  <c r="S80" i="43"/>
  <c r="F22" i="44" s="1"/>
  <c r="I1147" i="43"/>
  <c r="I144" i="44" s="1"/>
  <c r="J1147" i="43"/>
  <c r="S703" i="43"/>
  <c r="H83" i="44" s="1"/>
  <c r="R83" i="44" s="1"/>
  <c r="T703" i="43"/>
  <c r="I937" i="43"/>
  <c r="I113" i="44" s="1"/>
  <c r="J937" i="43"/>
  <c r="I71" i="43"/>
  <c r="E13" i="44" s="1"/>
  <c r="J71" i="43"/>
  <c r="J64" i="40"/>
  <c r="I130" i="43"/>
  <c r="I22" i="44" s="1"/>
  <c r="J130" i="43"/>
  <c r="J1540" i="43"/>
  <c r="I1540" i="43"/>
  <c r="G204" i="44" s="1"/>
  <c r="M60" i="36"/>
  <c r="M61" i="36" s="1"/>
  <c r="M58" i="36"/>
  <c r="O60" i="36"/>
  <c r="O61" i="36" s="1"/>
  <c r="O58" i="36"/>
  <c r="W58" i="36"/>
  <c r="W60" i="36"/>
  <c r="W61" i="36" s="1"/>
  <c r="J40" i="43"/>
  <c r="I40" i="43"/>
  <c r="C7" i="44" s="1"/>
  <c r="J1562" i="43"/>
  <c r="I1562" i="43"/>
  <c r="I201" i="44" s="1"/>
  <c r="R64" i="40"/>
  <c r="E97" i="45"/>
  <c r="E98" i="45" s="1"/>
  <c r="E95" i="45"/>
  <c r="S489" i="43"/>
  <c r="F73" i="44" s="1"/>
  <c r="T489" i="43"/>
  <c r="R212" i="45"/>
  <c r="J180" i="43"/>
  <c r="I180" i="43"/>
  <c r="M22" i="44" s="1"/>
  <c r="S455" i="43"/>
  <c r="D64" i="44" s="1"/>
  <c r="T455" i="43"/>
  <c r="T860" i="43"/>
  <c r="S860" i="43"/>
  <c r="D111" i="44" s="1"/>
  <c r="J502" i="43"/>
  <c r="I502" i="43"/>
  <c r="G61" i="44" s="1"/>
  <c r="J503" i="43"/>
  <c r="I503" i="43"/>
  <c r="G62" i="44" s="1"/>
  <c r="J530" i="43"/>
  <c r="I530" i="43"/>
  <c r="I64" i="44" s="1"/>
  <c r="J355" i="38"/>
  <c r="I355" i="38"/>
  <c r="K43" i="39" s="1"/>
  <c r="J697" i="34"/>
  <c r="I697" i="34"/>
  <c r="E102" i="35" s="1"/>
  <c r="C908" i="34"/>
  <c r="E912" i="34"/>
  <c r="H922" i="34"/>
  <c r="E922" i="34"/>
  <c r="H913" i="34"/>
  <c r="H919" i="34"/>
  <c r="E919" i="34"/>
  <c r="H909" i="34"/>
  <c r="E909" i="34"/>
  <c r="E921" i="34"/>
  <c r="E918" i="34"/>
  <c r="H918" i="34"/>
  <c r="E926" i="34"/>
  <c r="E914" i="34"/>
  <c r="H923" i="34"/>
  <c r="E923" i="34"/>
  <c r="H921" i="34"/>
  <c r="E913" i="34"/>
  <c r="H911" i="34"/>
  <c r="E927" i="34"/>
  <c r="E911" i="34"/>
  <c r="H925" i="34"/>
  <c r="H927" i="34"/>
  <c r="H926" i="34"/>
  <c r="E924" i="34"/>
  <c r="H917" i="34"/>
  <c r="E917" i="34"/>
  <c r="H916" i="34"/>
  <c r="H914" i="34"/>
  <c r="H912" i="34"/>
  <c r="H924" i="34"/>
  <c r="E916" i="34"/>
  <c r="E910" i="34"/>
  <c r="H915" i="34"/>
  <c r="E915" i="34"/>
  <c r="E920" i="34"/>
  <c r="E925" i="34"/>
  <c r="H910" i="34"/>
  <c r="H920" i="34"/>
  <c r="I969" i="43"/>
  <c r="K120" i="44" s="1"/>
  <c r="J969" i="43"/>
  <c r="J567" i="43"/>
  <c r="I567" i="43"/>
  <c r="K76" i="44" s="1"/>
  <c r="J166" i="38"/>
  <c r="I166" i="38"/>
  <c r="R23" i="36"/>
  <c r="R24" i="36" s="1"/>
  <c r="R21" i="36"/>
  <c r="H23" i="36"/>
  <c r="H24" i="36" s="1"/>
  <c r="H21" i="36"/>
  <c r="I115" i="38"/>
  <c r="I7" i="39" s="1"/>
  <c r="J115" i="38"/>
  <c r="J319" i="38"/>
  <c r="I319" i="38"/>
  <c r="I32" i="39" s="1"/>
  <c r="U286" i="45"/>
  <c r="S1125" i="43"/>
  <c r="H147" i="44" s="1"/>
  <c r="T1125" i="43"/>
  <c r="U212" i="45"/>
  <c r="L165" i="36"/>
  <c r="L166" i="36" s="1"/>
  <c r="L163" i="36"/>
  <c r="R169" i="36"/>
  <c r="R171" i="36"/>
  <c r="R172" i="36" s="1"/>
  <c r="Q171" i="36"/>
  <c r="Q172" i="36" s="1"/>
  <c r="Q169" i="36"/>
  <c r="T924" i="43"/>
  <c r="S924" i="43"/>
  <c r="H125" i="44" s="1"/>
  <c r="T1279" i="43"/>
  <c r="S1279" i="43"/>
  <c r="D172" i="44" s="1"/>
  <c r="J458" i="43"/>
  <c r="I458" i="43"/>
  <c r="C67" i="44" s="1"/>
  <c r="S1073" i="43"/>
  <c r="D145" i="44" s="1"/>
  <c r="R145" i="44" s="1"/>
  <c r="T1073" i="43"/>
  <c r="I303" i="38"/>
  <c r="G41" i="39" s="1"/>
  <c r="J303" i="38"/>
  <c r="E23" i="45"/>
  <c r="E24" i="45" s="1"/>
  <c r="E21" i="45"/>
  <c r="J105" i="38"/>
  <c r="I105" i="38"/>
  <c r="G22" i="39" s="1"/>
  <c r="I95" i="38"/>
  <c r="G12" i="39" s="1"/>
  <c r="J95" i="38"/>
  <c r="I1171" i="43"/>
  <c r="K143" i="44" s="1"/>
  <c r="J1171" i="43"/>
  <c r="J1181" i="43"/>
  <c r="I1181" i="43"/>
  <c r="K153" i="44" s="1"/>
  <c r="I408" i="38"/>
  <c r="O46" i="39" s="1"/>
  <c r="J408" i="38"/>
  <c r="S286" i="45"/>
  <c r="T653" i="34"/>
  <c r="S653" i="34"/>
  <c r="D83" i="35" s="1"/>
  <c r="T38" i="38"/>
  <c r="S38" i="38"/>
  <c r="D5" i="39" s="1"/>
  <c r="H27" i="40"/>
  <c r="I377" i="38"/>
  <c r="J377" i="38"/>
  <c r="I653" i="34"/>
  <c r="C83" i="35" s="1"/>
  <c r="J653" i="34"/>
  <c r="S1324" i="43"/>
  <c r="H167" i="44" s="1"/>
  <c r="T1324" i="43"/>
  <c r="J741" i="34"/>
  <c r="I741" i="34"/>
  <c r="I96" i="35" s="1"/>
  <c r="S245" i="38"/>
  <c r="D33" i="39" s="1"/>
  <c r="T245" i="38"/>
  <c r="J38" i="38"/>
  <c r="I38" i="38"/>
  <c r="C5" i="39" s="1"/>
  <c r="S311" i="38"/>
  <c r="H49" i="39" s="1"/>
  <c r="T311" i="38"/>
  <c r="I1728" i="43"/>
  <c r="G213" i="44" s="1"/>
  <c r="J1728" i="43"/>
  <c r="J1346" i="43"/>
  <c r="I1346" i="43"/>
  <c r="I164" i="44" s="1"/>
  <c r="J1336" i="43"/>
  <c r="I1336" i="43"/>
  <c r="G179" i="44" s="1"/>
  <c r="W101" i="45"/>
  <c r="J149" i="38"/>
  <c r="I149" i="38"/>
  <c r="K16" i="39" s="1"/>
  <c r="J156" i="38"/>
  <c r="I156" i="38"/>
  <c r="K23" i="39" s="1"/>
  <c r="M243" i="34"/>
  <c r="O243" i="34" s="1"/>
  <c r="R243" i="34" s="1"/>
  <c r="O253" i="34"/>
  <c r="R253" i="34" s="1"/>
  <c r="O247" i="34"/>
  <c r="R247" i="34" s="1"/>
  <c r="O255" i="34"/>
  <c r="R255" i="34" s="1"/>
  <c r="O252" i="34"/>
  <c r="R252" i="34" s="1"/>
  <c r="O261" i="34"/>
  <c r="R261" i="34" s="1"/>
  <c r="O257" i="34"/>
  <c r="R257" i="34" s="1"/>
  <c r="O259" i="34"/>
  <c r="R259" i="34" s="1"/>
  <c r="O249" i="34"/>
  <c r="R249" i="34" s="1"/>
  <c r="O245" i="34"/>
  <c r="R245" i="34" s="1"/>
  <c r="O251" i="34"/>
  <c r="R251" i="34" s="1"/>
  <c r="O256" i="34"/>
  <c r="R256" i="34" s="1"/>
  <c r="O244" i="34"/>
  <c r="R244" i="34" s="1"/>
  <c r="O260" i="34"/>
  <c r="R260" i="34" s="1"/>
  <c r="O258" i="34"/>
  <c r="R258" i="34" s="1"/>
  <c r="O248" i="34"/>
  <c r="R248" i="34" s="1"/>
  <c r="O246" i="34"/>
  <c r="R246" i="34" s="1"/>
  <c r="O254" i="34"/>
  <c r="R254" i="34" s="1"/>
  <c r="O250" i="34"/>
  <c r="R250" i="34" s="1"/>
  <c r="O262" i="34"/>
  <c r="R262" i="34" s="1"/>
  <c r="G138" i="36"/>
  <c r="S284" i="38"/>
  <c r="F47" i="39" s="1"/>
  <c r="T284" i="38"/>
  <c r="N89" i="36"/>
  <c r="N91" i="36"/>
  <c r="N92" i="36" s="1"/>
  <c r="W91" i="36"/>
  <c r="W92" i="36" s="1"/>
  <c r="W89" i="36"/>
  <c r="T377" i="38"/>
  <c r="S377" i="38"/>
  <c r="N40" i="39" s="1"/>
  <c r="J102" i="43"/>
  <c r="I102" i="43"/>
  <c r="G19" i="44" s="1"/>
  <c r="C523" i="34"/>
  <c r="E523" i="34" s="1"/>
  <c r="H523" i="34" s="1"/>
  <c r="E526" i="34"/>
  <c r="H526" i="34" s="1"/>
  <c r="E541" i="34"/>
  <c r="H541" i="34" s="1"/>
  <c r="E533" i="34"/>
  <c r="H533" i="34" s="1"/>
  <c r="E538" i="34"/>
  <c r="H538" i="34" s="1"/>
  <c r="E536" i="34"/>
  <c r="H536" i="34" s="1"/>
  <c r="E531" i="34"/>
  <c r="H531" i="34" s="1"/>
  <c r="E524" i="34"/>
  <c r="H524" i="34" s="1"/>
  <c r="E534" i="34"/>
  <c r="H534" i="34" s="1"/>
  <c r="E540" i="34"/>
  <c r="H540" i="34" s="1"/>
  <c r="E539" i="34"/>
  <c r="H539" i="34" s="1"/>
  <c r="E525" i="34"/>
  <c r="H525" i="34" s="1"/>
  <c r="E535" i="34"/>
  <c r="H535" i="34" s="1"/>
  <c r="E527" i="34"/>
  <c r="H527" i="34" s="1"/>
  <c r="E542" i="34"/>
  <c r="H542" i="34" s="1"/>
  <c r="E537" i="34"/>
  <c r="H537" i="34" s="1"/>
  <c r="E532" i="34"/>
  <c r="H532" i="34" s="1"/>
  <c r="E528" i="34"/>
  <c r="H528" i="34" s="1"/>
  <c r="E529" i="34"/>
  <c r="H529" i="34" s="1"/>
  <c r="E530" i="34"/>
  <c r="H530" i="34" s="1"/>
  <c r="L286" i="45"/>
  <c r="N101" i="45"/>
  <c r="T95" i="43"/>
  <c r="S95" i="43"/>
  <c r="H12" i="44" s="1"/>
  <c r="M63" i="27" a="1"/>
  <c r="R79" i="27" s="1"/>
  <c r="M325" i="27" a="1"/>
  <c r="O330" i="27" s="1"/>
  <c r="R330" i="27" s="1"/>
  <c r="M562" i="27" a="1"/>
  <c r="O576" i="27" s="1"/>
  <c r="R576" i="27" s="1"/>
  <c r="C587" i="27" a="1"/>
  <c r="H604" i="27" s="1"/>
  <c r="M88" i="27" a="1"/>
  <c r="R96" i="27" s="1"/>
  <c r="X58" i="15"/>
  <c r="X60" i="15"/>
  <c r="X61" i="15" s="1"/>
  <c r="R94" i="27"/>
  <c r="R95" i="27"/>
  <c r="N97" i="15"/>
  <c r="N98" i="15" s="1"/>
  <c r="N95" i="15"/>
  <c r="L165" i="15"/>
  <c r="L166" i="15" s="1"/>
  <c r="L175" i="15" s="1"/>
  <c r="L163" i="15"/>
  <c r="O91" i="15"/>
  <c r="O92" i="15" s="1"/>
  <c r="O89" i="15"/>
  <c r="K126" i="15"/>
  <c r="K128" i="15"/>
  <c r="K129" i="15" s="1"/>
  <c r="Q58" i="15"/>
  <c r="Q60" i="15"/>
  <c r="Q61" i="15" s="1"/>
  <c r="Q54" i="15"/>
  <c r="Q55" i="15" s="1"/>
  <c r="Q52" i="15"/>
  <c r="W23" i="15"/>
  <c r="W24" i="15" s="1"/>
  <c r="W21" i="15"/>
  <c r="F21" i="15"/>
  <c r="F23" i="15"/>
  <c r="F24" i="15" s="1"/>
  <c r="W58" i="15"/>
  <c r="W60" i="15"/>
  <c r="W61" i="15" s="1"/>
  <c r="P239" i="15"/>
  <c r="P240" i="15" s="1"/>
  <c r="P237" i="15"/>
  <c r="C38" i="27" a="1"/>
  <c r="L171" i="15"/>
  <c r="L172" i="15" s="1"/>
  <c r="L169" i="15"/>
  <c r="K208" i="15"/>
  <c r="K209" i="15" s="1"/>
  <c r="K206" i="15"/>
  <c r="L126" i="15"/>
  <c r="L128" i="15"/>
  <c r="L129" i="15" s="1"/>
  <c r="H97" i="15"/>
  <c r="H98" i="15" s="1"/>
  <c r="H95" i="15"/>
  <c r="K15" i="15"/>
  <c r="K17" i="15"/>
  <c r="K18" i="15" s="1"/>
  <c r="H21" i="15"/>
  <c r="H23" i="15"/>
  <c r="H24" i="15" s="1"/>
  <c r="H15" i="15"/>
  <c r="H17" i="15"/>
  <c r="H18" i="15" s="1"/>
  <c r="U208" i="15"/>
  <c r="U209" i="15" s="1"/>
  <c r="U206" i="15"/>
  <c r="G54" i="15"/>
  <c r="G55" i="15" s="1"/>
  <c r="G52" i="15"/>
  <c r="E131" i="15"/>
  <c r="E120" i="15"/>
  <c r="E125" i="15"/>
  <c r="R95" i="15"/>
  <c r="R97" i="15"/>
  <c r="R98" i="15" s="1"/>
  <c r="J97" i="15"/>
  <c r="J98" i="15" s="1"/>
  <c r="J95" i="15"/>
  <c r="U91" i="15"/>
  <c r="U92" i="15" s="1"/>
  <c r="U89" i="15"/>
  <c r="R169" i="15"/>
  <c r="R171" i="15"/>
  <c r="R172" i="15" s="1"/>
  <c r="Q163" i="15"/>
  <c r="Q165" i="15"/>
  <c r="Q166" i="15" s="1"/>
  <c r="U23" i="15"/>
  <c r="U24" i="15" s="1"/>
  <c r="U21" i="15"/>
  <c r="R15" i="15"/>
  <c r="R17" i="15"/>
  <c r="R18" i="15" s="1"/>
  <c r="L17" i="15"/>
  <c r="L18" i="15" s="1"/>
  <c r="L15" i="15"/>
  <c r="F52" i="15"/>
  <c r="F54" i="15"/>
  <c r="F55" i="15" s="1"/>
  <c r="K52" i="15"/>
  <c r="K54" i="15"/>
  <c r="K55" i="15" s="1"/>
  <c r="H54" i="15"/>
  <c r="H55" i="15" s="1"/>
  <c r="H52" i="15"/>
  <c r="G243" i="15"/>
  <c r="G245" i="15"/>
  <c r="G246" i="15" s="1"/>
  <c r="H243" i="15"/>
  <c r="H245" i="15"/>
  <c r="H246" i="15" s="1"/>
  <c r="U239" i="15"/>
  <c r="U240" i="15" s="1"/>
  <c r="U237" i="15"/>
  <c r="N208" i="15"/>
  <c r="N209" i="15" s="1"/>
  <c r="N206" i="15"/>
  <c r="H208" i="15"/>
  <c r="H209" i="15" s="1"/>
  <c r="H206" i="15"/>
  <c r="V202" i="15"/>
  <c r="V203" i="15" s="1"/>
  <c r="V200" i="15"/>
  <c r="C483" i="27"/>
  <c r="E483" i="27" s="1"/>
  <c r="H483" i="27" s="1"/>
  <c r="E493" i="27"/>
  <c r="H493" i="27" s="1"/>
  <c r="E501" i="27"/>
  <c r="H501" i="27" s="1"/>
  <c r="E489" i="27"/>
  <c r="H489" i="27" s="1"/>
  <c r="E499" i="27"/>
  <c r="H499" i="27" s="1"/>
  <c r="E498" i="27"/>
  <c r="H498" i="27" s="1"/>
  <c r="E487" i="27"/>
  <c r="H487" i="27" s="1"/>
  <c r="E496" i="27"/>
  <c r="H496" i="27" s="1"/>
  <c r="E491" i="27"/>
  <c r="H491" i="27" s="1"/>
  <c r="E488" i="27"/>
  <c r="H488" i="27" s="1"/>
  <c r="E494" i="27"/>
  <c r="H494" i="27" s="1"/>
  <c r="E492" i="27"/>
  <c r="H492" i="27" s="1"/>
  <c r="E502" i="27"/>
  <c r="H502" i="27" s="1"/>
  <c r="E486" i="27"/>
  <c r="H486" i="27" s="1"/>
  <c r="E497" i="27"/>
  <c r="H497" i="27" s="1"/>
  <c r="E484" i="27"/>
  <c r="H484" i="27" s="1"/>
  <c r="E500" i="27"/>
  <c r="H500" i="27" s="1"/>
  <c r="E485" i="27"/>
  <c r="H485" i="27" s="1"/>
  <c r="E490" i="27"/>
  <c r="H490" i="27" s="1"/>
  <c r="E495" i="27"/>
  <c r="H495" i="27" s="1"/>
  <c r="C404" i="27"/>
  <c r="E404" i="27" s="1"/>
  <c r="H404" i="27" s="1"/>
  <c r="E412" i="27"/>
  <c r="H412" i="27" s="1"/>
  <c r="E421" i="27"/>
  <c r="H421" i="27" s="1"/>
  <c r="E420" i="27"/>
  <c r="H420" i="27" s="1"/>
  <c r="E406" i="27"/>
  <c r="H406" i="27" s="1"/>
  <c r="E410" i="27"/>
  <c r="H410" i="27" s="1"/>
  <c r="E414" i="27"/>
  <c r="H414" i="27" s="1"/>
  <c r="E418" i="27"/>
  <c r="H418" i="27" s="1"/>
  <c r="E411" i="27"/>
  <c r="H411" i="27" s="1"/>
  <c r="E416" i="27"/>
  <c r="H416" i="27" s="1"/>
  <c r="E405" i="27"/>
  <c r="H405" i="27" s="1"/>
  <c r="E409" i="27"/>
  <c r="H409" i="27" s="1"/>
  <c r="E413" i="27"/>
  <c r="H413" i="27" s="1"/>
  <c r="E417" i="27"/>
  <c r="H417" i="27" s="1"/>
  <c r="E422" i="27"/>
  <c r="H422" i="27" s="1"/>
  <c r="E419" i="27"/>
  <c r="H419" i="27" s="1"/>
  <c r="E408" i="27"/>
  <c r="H408" i="27" s="1"/>
  <c r="E423" i="27"/>
  <c r="H423" i="27" s="1"/>
  <c r="E407" i="27"/>
  <c r="H407" i="27" s="1"/>
  <c r="E415" i="27"/>
  <c r="H415" i="27" s="1"/>
  <c r="O128" i="15"/>
  <c r="O129" i="15" s="1"/>
  <c r="O126" i="15"/>
  <c r="H128" i="15"/>
  <c r="H129" i="15" s="1"/>
  <c r="H126" i="15"/>
  <c r="S95" i="15"/>
  <c r="S97" i="15"/>
  <c r="S98" i="15" s="1"/>
  <c r="P97" i="15"/>
  <c r="P98" i="15" s="1"/>
  <c r="P95" i="15"/>
  <c r="S169" i="15"/>
  <c r="S171" i="15"/>
  <c r="S172" i="15" s="1"/>
  <c r="O165" i="15"/>
  <c r="O166" i="15" s="1"/>
  <c r="O163" i="15"/>
  <c r="E168" i="15"/>
  <c r="E157" i="15"/>
  <c r="E162" i="15"/>
  <c r="M15" i="15"/>
  <c r="M17" i="15"/>
  <c r="M18" i="15" s="1"/>
  <c r="M21" i="15"/>
  <c r="M23" i="15"/>
  <c r="J54" i="15"/>
  <c r="J55" i="15" s="1"/>
  <c r="J52" i="15"/>
  <c r="I54" i="15"/>
  <c r="I55" i="15" s="1"/>
  <c r="I52" i="15"/>
  <c r="K245" i="15"/>
  <c r="K246" i="15" s="1"/>
  <c r="K243" i="15"/>
  <c r="L202" i="15"/>
  <c r="L203" i="15" s="1"/>
  <c r="L200" i="15"/>
  <c r="M458" i="27" a="1"/>
  <c r="M379" i="27" a="1"/>
  <c r="Q128" i="15"/>
  <c r="Q129" i="15" s="1"/>
  <c r="Q126" i="15"/>
  <c r="I128" i="15"/>
  <c r="I129" i="15" s="1"/>
  <c r="I126" i="15"/>
  <c r="M562" i="27"/>
  <c r="O562" i="27" s="1"/>
  <c r="R562" i="27" s="1"/>
  <c r="O581" i="27"/>
  <c r="R581" i="27" s="1"/>
  <c r="O580" i="27"/>
  <c r="R580" i="27" s="1"/>
  <c r="O579" i="27"/>
  <c r="R579" i="27" s="1"/>
  <c r="O578" i="27"/>
  <c r="R578" i="27" s="1"/>
  <c r="O569" i="27"/>
  <c r="R569" i="27" s="1"/>
  <c r="O567" i="27"/>
  <c r="R567" i="27" s="1"/>
  <c r="O566" i="27"/>
  <c r="R566" i="27" s="1"/>
  <c r="O577" i="27"/>
  <c r="R577" i="27" s="1"/>
  <c r="X165" i="15"/>
  <c r="X166" i="15" s="1"/>
  <c r="X163" i="15"/>
  <c r="T15" i="15"/>
  <c r="T17" i="15"/>
  <c r="T18" i="15" s="1"/>
  <c r="Q245" i="15"/>
  <c r="Q246" i="15" s="1"/>
  <c r="Q243" i="15"/>
  <c r="X91" i="15"/>
  <c r="X92" i="15" s="1"/>
  <c r="X89" i="15"/>
  <c r="W52" i="15"/>
  <c r="W54" i="15"/>
  <c r="W55" i="15" s="1"/>
  <c r="W64" i="15" s="1"/>
  <c r="O208" i="15"/>
  <c r="O209" i="15" s="1"/>
  <c r="O206" i="15"/>
  <c r="S245" i="15"/>
  <c r="S246" i="15" s="1"/>
  <c r="S243" i="15"/>
  <c r="V245" i="15"/>
  <c r="V246" i="15" s="1"/>
  <c r="V243" i="15"/>
  <c r="X208" i="15"/>
  <c r="X209" i="15" s="1"/>
  <c r="X206" i="15"/>
  <c r="C379" i="27" a="1"/>
  <c r="M165" i="15"/>
  <c r="M166" i="15" s="1"/>
  <c r="M175" i="15" s="1"/>
  <c r="M163" i="15"/>
  <c r="H91" i="15"/>
  <c r="H92" i="15" s="1"/>
  <c r="H89" i="15"/>
  <c r="T97" i="15"/>
  <c r="T98" i="15" s="1"/>
  <c r="T95" i="15"/>
  <c r="H163" i="15"/>
  <c r="H165" i="15"/>
  <c r="H166" i="15" s="1"/>
  <c r="T165" i="15"/>
  <c r="T166" i="15" s="1"/>
  <c r="T163" i="15"/>
  <c r="O332" i="27"/>
  <c r="R332" i="27" s="1"/>
  <c r="N15" i="15"/>
  <c r="N17" i="15"/>
  <c r="N18" i="15" s="1"/>
  <c r="X21" i="15"/>
  <c r="X23" i="15"/>
  <c r="X24" i="15" s="1"/>
  <c r="P60" i="15"/>
  <c r="P61" i="15" s="1"/>
  <c r="P58" i="15"/>
  <c r="G60" i="15"/>
  <c r="G61" i="15" s="1"/>
  <c r="G58" i="15"/>
  <c r="V239" i="15"/>
  <c r="V240" i="15" s="1"/>
  <c r="V237" i="15"/>
  <c r="O200" i="15"/>
  <c r="O202" i="15"/>
  <c r="O203" i="15" s="1"/>
  <c r="O212" i="15" s="1"/>
  <c r="G200" i="15"/>
  <c r="G202" i="15"/>
  <c r="G203" i="15" s="1"/>
  <c r="S208" i="15"/>
  <c r="S209" i="15" s="1"/>
  <c r="S206" i="15"/>
  <c r="M483" i="27" a="1"/>
  <c r="M429" i="27" a="1"/>
  <c r="W134" i="15"/>
  <c r="W135" i="15" s="1"/>
  <c r="W132" i="15"/>
  <c r="I134" i="15"/>
  <c r="I135" i="15" s="1"/>
  <c r="I132" i="15"/>
  <c r="P208" i="15"/>
  <c r="P209" i="15" s="1"/>
  <c r="P206" i="15"/>
  <c r="M512" i="27"/>
  <c r="O512" i="27" s="1"/>
  <c r="R512" i="27" s="1"/>
  <c r="O524" i="27"/>
  <c r="R524" i="27" s="1"/>
  <c r="O526" i="27"/>
  <c r="R526" i="27" s="1"/>
  <c r="O513" i="27"/>
  <c r="R513" i="27" s="1"/>
  <c r="O517" i="27"/>
  <c r="R517" i="27" s="1"/>
  <c r="O515" i="27"/>
  <c r="R515" i="27" s="1"/>
  <c r="O519" i="27"/>
  <c r="R519" i="27" s="1"/>
  <c r="O521" i="27"/>
  <c r="R521" i="27" s="1"/>
  <c r="O525" i="27"/>
  <c r="R525" i="27" s="1"/>
  <c r="O523" i="27"/>
  <c r="R523" i="27" s="1"/>
  <c r="O527" i="27"/>
  <c r="R527" i="27" s="1"/>
  <c r="O529" i="27"/>
  <c r="R529" i="27" s="1"/>
  <c r="O531" i="27"/>
  <c r="R531" i="27" s="1"/>
  <c r="O518" i="27"/>
  <c r="R518" i="27" s="1"/>
  <c r="O528" i="27"/>
  <c r="R528" i="27" s="1"/>
  <c r="O514" i="27"/>
  <c r="R514" i="27" s="1"/>
  <c r="O516" i="27"/>
  <c r="R516" i="27" s="1"/>
  <c r="O522" i="27"/>
  <c r="R522" i="27" s="1"/>
  <c r="O520" i="27"/>
  <c r="R520" i="27" s="1"/>
  <c r="O530" i="27"/>
  <c r="R530" i="27" s="1"/>
  <c r="R208" i="15"/>
  <c r="R209" i="15" s="1"/>
  <c r="R206" i="15"/>
  <c r="C142" i="27"/>
  <c r="E142" i="27" s="1"/>
  <c r="H142" i="27" s="1"/>
  <c r="E158" i="27"/>
  <c r="H158" i="27" s="1"/>
  <c r="E159" i="27"/>
  <c r="H159" i="27" s="1"/>
  <c r="E145" i="27"/>
  <c r="H145" i="27" s="1"/>
  <c r="E143" i="27"/>
  <c r="H143" i="27" s="1"/>
  <c r="E155" i="27"/>
  <c r="H155" i="27" s="1"/>
  <c r="E149" i="27"/>
  <c r="H149" i="27" s="1"/>
  <c r="E157" i="27"/>
  <c r="H157" i="27" s="1"/>
  <c r="E146" i="27"/>
  <c r="H146" i="27" s="1"/>
  <c r="E151" i="27"/>
  <c r="H151" i="27" s="1"/>
  <c r="E150" i="27"/>
  <c r="H150" i="27" s="1"/>
  <c r="E144" i="27"/>
  <c r="H144" i="27" s="1"/>
  <c r="E148" i="27"/>
  <c r="H148" i="27" s="1"/>
  <c r="E152" i="27"/>
  <c r="H152" i="27" s="1"/>
  <c r="E156" i="27"/>
  <c r="H156" i="27" s="1"/>
  <c r="E160" i="27"/>
  <c r="H160" i="27" s="1"/>
  <c r="E161" i="27"/>
  <c r="H161" i="27" s="1"/>
  <c r="E153" i="27"/>
  <c r="H153" i="27" s="1"/>
  <c r="E147" i="27"/>
  <c r="H147" i="27" s="1"/>
  <c r="E154" i="27"/>
  <c r="H154" i="27" s="1"/>
  <c r="U165" i="15"/>
  <c r="U166" i="15" s="1"/>
  <c r="U163" i="15"/>
  <c r="R163" i="15"/>
  <c r="R165" i="15"/>
  <c r="R166" i="15" s="1"/>
  <c r="U17" i="15"/>
  <c r="U18" i="15" s="1"/>
  <c r="U15" i="15"/>
  <c r="K60" i="15"/>
  <c r="K61" i="15" s="1"/>
  <c r="K58" i="15"/>
  <c r="T208" i="15"/>
  <c r="T209" i="15" s="1"/>
  <c r="T206" i="15"/>
  <c r="U134" i="15"/>
  <c r="U135" i="15" s="1"/>
  <c r="U132" i="15"/>
  <c r="H171" i="15"/>
  <c r="H172" i="15" s="1"/>
  <c r="H169" i="15"/>
  <c r="U202" i="15"/>
  <c r="U203" i="15" s="1"/>
  <c r="U200" i="15"/>
  <c r="C429" i="27"/>
  <c r="E429" i="27" s="1"/>
  <c r="H429" i="27" s="1"/>
  <c r="E435" i="27"/>
  <c r="H435" i="27" s="1"/>
  <c r="E433" i="27"/>
  <c r="H433" i="27" s="1"/>
  <c r="E447" i="27"/>
  <c r="H447" i="27" s="1"/>
  <c r="E445" i="27"/>
  <c r="H445" i="27" s="1"/>
  <c r="E444" i="27"/>
  <c r="H444" i="27" s="1"/>
  <c r="E442" i="27"/>
  <c r="H442" i="27" s="1"/>
  <c r="E440" i="27"/>
  <c r="H440" i="27" s="1"/>
  <c r="E448" i="27"/>
  <c r="H448" i="27" s="1"/>
  <c r="E443" i="27"/>
  <c r="H443" i="27" s="1"/>
  <c r="E438" i="27"/>
  <c r="H438" i="27" s="1"/>
  <c r="E437" i="27"/>
  <c r="H437" i="27" s="1"/>
  <c r="E434" i="27"/>
  <c r="H434" i="27" s="1"/>
  <c r="E432" i="27"/>
  <c r="H432" i="27" s="1"/>
  <c r="E430" i="27"/>
  <c r="H430" i="27" s="1"/>
  <c r="E446" i="27"/>
  <c r="H446" i="27" s="1"/>
  <c r="E439" i="27"/>
  <c r="H439" i="27" s="1"/>
  <c r="E441" i="27"/>
  <c r="H441" i="27" s="1"/>
  <c r="E431" i="27"/>
  <c r="H431" i="27" s="1"/>
  <c r="E436" i="27"/>
  <c r="H436" i="27" s="1"/>
  <c r="C350" i="27"/>
  <c r="H360" i="27"/>
  <c r="E364" i="27"/>
  <c r="H365" i="27"/>
  <c r="E369" i="27"/>
  <c r="E351" i="27"/>
  <c r="H354" i="27"/>
  <c r="E356" i="27"/>
  <c r="H359" i="27"/>
  <c r="E361" i="27"/>
  <c r="H364" i="27"/>
  <c r="H356" i="27"/>
  <c r="E367" i="27"/>
  <c r="E354" i="27"/>
  <c r="E353" i="27"/>
  <c r="H352" i="27"/>
  <c r="H362" i="27"/>
  <c r="E359" i="27"/>
  <c r="E358" i="27"/>
  <c r="H357" i="27"/>
  <c r="E363" i="27"/>
  <c r="H353" i="27"/>
  <c r="H358" i="27"/>
  <c r="E368" i="27"/>
  <c r="H367" i="27"/>
  <c r="H363" i="27"/>
  <c r="H369" i="27"/>
  <c r="H368" i="27"/>
  <c r="E355" i="27"/>
  <c r="E365" i="27"/>
  <c r="E360" i="27"/>
  <c r="H355" i="27"/>
  <c r="E366" i="27"/>
  <c r="H351" i="27"/>
  <c r="H361" i="27"/>
  <c r="H366" i="27"/>
  <c r="E352" i="27"/>
  <c r="E357" i="27"/>
  <c r="E362" i="27"/>
  <c r="V21" i="15"/>
  <c r="V23" i="15"/>
  <c r="V24" i="15" s="1"/>
  <c r="N60" i="15"/>
  <c r="N61" i="15" s="1"/>
  <c r="N58" i="15"/>
  <c r="M245" i="15"/>
  <c r="M246" i="15" s="1"/>
  <c r="M243" i="15"/>
  <c r="M239" i="15"/>
  <c r="M240" i="15" s="1"/>
  <c r="M237" i="15"/>
  <c r="I245" i="15"/>
  <c r="I246" i="15" s="1"/>
  <c r="I243" i="15"/>
  <c r="M404" i="27" a="1"/>
  <c r="W128" i="15"/>
  <c r="W129" i="15" s="1"/>
  <c r="W126" i="15"/>
  <c r="J134" i="15"/>
  <c r="J135" i="15" s="1"/>
  <c r="J132" i="15"/>
  <c r="Q95" i="15"/>
  <c r="Q97" i="15"/>
  <c r="Q98" i="15" s="1"/>
  <c r="L89" i="15"/>
  <c r="L91" i="15"/>
  <c r="L92" i="15" s="1"/>
  <c r="T91" i="15"/>
  <c r="T92" i="15" s="1"/>
  <c r="T89" i="15"/>
  <c r="T169" i="15"/>
  <c r="T171" i="15"/>
  <c r="T172" i="15" s="1"/>
  <c r="I171" i="15"/>
  <c r="I172" i="15" s="1"/>
  <c r="I169" i="15"/>
  <c r="O58" i="15"/>
  <c r="O60" i="15"/>
  <c r="O61" i="15" s="1"/>
  <c r="N245" i="15"/>
  <c r="N246" i="15" s="1"/>
  <c r="N243" i="15"/>
  <c r="Q239" i="15"/>
  <c r="Q240" i="15" s="1"/>
  <c r="Q237" i="15"/>
  <c r="N202" i="15"/>
  <c r="N203" i="15" s="1"/>
  <c r="N212" i="15" s="1"/>
  <c r="N200" i="15"/>
  <c r="G208" i="15"/>
  <c r="G209" i="15" s="1"/>
  <c r="G206" i="15"/>
  <c r="G134" i="15"/>
  <c r="G135" i="15" s="1"/>
  <c r="G132" i="15"/>
  <c r="P245" i="15"/>
  <c r="P246" i="15" s="1"/>
  <c r="P243" i="15"/>
  <c r="R134" i="15"/>
  <c r="R135" i="15" s="1"/>
  <c r="R132" i="15"/>
  <c r="C167" i="27"/>
  <c r="E167" i="27" s="1"/>
  <c r="H167" i="27" s="1"/>
  <c r="E185" i="27"/>
  <c r="H185" i="27" s="1"/>
  <c r="E174" i="27"/>
  <c r="H174" i="27" s="1"/>
  <c r="E183" i="27"/>
  <c r="H183" i="27" s="1"/>
  <c r="E173" i="27"/>
  <c r="H173" i="27" s="1"/>
  <c r="E169" i="27"/>
  <c r="H169" i="27" s="1"/>
  <c r="E184" i="27"/>
  <c r="H184" i="27" s="1"/>
  <c r="E177" i="27"/>
  <c r="H177" i="27" s="1"/>
  <c r="E170" i="27"/>
  <c r="H170" i="27" s="1"/>
  <c r="E182" i="27"/>
  <c r="H182" i="27" s="1"/>
  <c r="E186" i="27"/>
  <c r="H186" i="27" s="1"/>
  <c r="E172" i="27"/>
  <c r="H172" i="27" s="1"/>
  <c r="E176" i="27"/>
  <c r="H176" i="27" s="1"/>
  <c r="E179" i="27"/>
  <c r="H179" i="27" s="1"/>
  <c r="E175" i="27"/>
  <c r="H175" i="27" s="1"/>
  <c r="E171" i="27"/>
  <c r="H171" i="27" s="1"/>
  <c r="E181" i="27"/>
  <c r="H181" i="27" s="1"/>
  <c r="E180" i="27"/>
  <c r="H180" i="27" s="1"/>
  <c r="E168" i="27"/>
  <c r="H168" i="27" s="1"/>
  <c r="E178" i="27"/>
  <c r="H178" i="27" s="1"/>
  <c r="Q15" i="15"/>
  <c r="Q17" i="15"/>
  <c r="Q18" i="15" s="1"/>
  <c r="Q202" i="15"/>
  <c r="Q203" i="15" s="1"/>
  <c r="Q200" i="15"/>
  <c r="C63" i="27"/>
  <c r="E63" i="27" s="1"/>
  <c r="H63" i="27" s="1"/>
  <c r="E74" i="27"/>
  <c r="H74" i="27" s="1"/>
  <c r="E71" i="27"/>
  <c r="H71" i="27" s="1"/>
  <c r="E66" i="27"/>
  <c r="H66" i="27" s="1"/>
  <c r="E64" i="27"/>
  <c r="H64" i="27" s="1"/>
  <c r="E73" i="27"/>
  <c r="H73" i="27" s="1"/>
  <c r="E70" i="27"/>
  <c r="H70" i="27" s="1"/>
  <c r="E69" i="27"/>
  <c r="H69" i="27" s="1"/>
  <c r="E65" i="27"/>
  <c r="H65" i="27" s="1"/>
  <c r="E68" i="27"/>
  <c r="H68" i="27" s="1"/>
  <c r="E67" i="27"/>
  <c r="H67" i="27" s="1"/>
  <c r="E76" i="27"/>
  <c r="H76" i="27" s="1"/>
  <c r="E82" i="27"/>
  <c r="H82" i="27" s="1"/>
  <c r="E75" i="27"/>
  <c r="H75" i="27" s="1"/>
  <c r="E78" i="27"/>
  <c r="H78" i="27" s="1"/>
  <c r="E80" i="27"/>
  <c r="H80" i="27" s="1"/>
  <c r="E79" i="27"/>
  <c r="H79" i="27" s="1"/>
  <c r="E81" i="27"/>
  <c r="H81" i="27" s="1"/>
  <c r="E72" i="27"/>
  <c r="H72" i="27" s="1"/>
  <c r="E77" i="27"/>
  <c r="H77" i="27" s="1"/>
  <c r="X239" i="15"/>
  <c r="X240" i="15" s="1"/>
  <c r="X237" i="15"/>
  <c r="G165" i="15"/>
  <c r="G166" i="15" s="1"/>
  <c r="G163" i="15"/>
  <c r="F91" i="15"/>
  <c r="F92" i="15" s="1"/>
  <c r="F89" i="15"/>
  <c r="G128" i="15"/>
  <c r="G129" i="15" s="1"/>
  <c r="G126" i="15"/>
  <c r="C325" i="27" a="1"/>
  <c r="V15" i="15"/>
  <c r="V17" i="15"/>
  <c r="V18" i="15" s="1"/>
  <c r="F60" i="15"/>
  <c r="F61" i="15" s="1"/>
  <c r="F58" i="15"/>
  <c r="H200" i="15"/>
  <c r="H202" i="15"/>
  <c r="H203" i="15" s="1"/>
  <c r="K91" i="15"/>
  <c r="K92" i="15" s="1"/>
  <c r="K89" i="15"/>
  <c r="E94" i="15"/>
  <c r="E88" i="15"/>
  <c r="E83" i="15"/>
  <c r="Q23" i="15"/>
  <c r="Q24" i="15" s="1"/>
  <c r="Q21" i="15"/>
  <c r="S52" i="15"/>
  <c r="S54" i="15"/>
  <c r="S55" i="15" s="1"/>
  <c r="R239" i="15"/>
  <c r="R240" i="15" s="1"/>
  <c r="R237" i="15"/>
  <c r="W208" i="15"/>
  <c r="W209" i="15" s="1"/>
  <c r="W206" i="15"/>
  <c r="F128" i="15"/>
  <c r="F129" i="15" s="1"/>
  <c r="F126" i="15"/>
  <c r="P134" i="15"/>
  <c r="P135" i="15" s="1"/>
  <c r="P132" i="15"/>
  <c r="L132" i="15"/>
  <c r="L134" i="15"/>
  <c r="L135" i="15" s="1"/>
  <c r="M587" i="27"/>
  <c r="O599" i="27"/>
  <c r="R606" i="27"/>
  <c r="R598" i="27"/>
  <c r="O598" i="27"/>
  <c r="R597" i="27"/>
  <c r="O597" i="27"/>
  <c r="O594" i="27"/>
  <c r="O605" i="27"/>
  <c r="O593" i="27"/>
  <c r="R604" i="27"/>
  <c r="R592" i="27"/>
  <c r="R602" i="27"/>
  <c r="R593" i="27"/>
  <c r="O602" i="27"/>
  <c r="O592" i="27"/>
  <c r="O601" i="27"/>
  <c r="R594" i="27"/>
  <c r="O600" i="27"/>
  <c r="R599" i="27"/>
  <c r="O596" i="27"/>
  <c r="O595" i="27"/>
  <c r="R591" i="27"/>
  <c r="O591" i="27"/>
  <c r="O590" i="27"/>
  <c r="R589" i="27"/>
  <c r="O589" i="27"/>
  <c r="R588" i="27"/>
  <c r="O606" i="27"/>
  <c r="O588" i="27"/>
  <c r="O604" i="27"/>
  <c r="R603" i="27"/>
  <c r="O603" i="27"/>
  <c r="R595" i="27"/>
  <c r="R605" i="27"/>
  <c r="R590" i="27"/>
  <c r="R600" i="27"/>
  <c r="R596" i="27"/>
  <c r="R601" i="27"/>
  <c r="G89" i="15"/>
  <c r="G91" i="15"/>
  <c r="G92" i="15" s="1"/>
  <c r="W165" i="15"/>
  <c r="W166" i="15" s="1"/>
  <c r="W163" i="15"/>
  <c r="J169" i="15"/>
  <c r="J171" i="15"/>
  <c r="J172" i="15" s="1"/>
  <c r="K21" i="15"/>
  <c r="K23" i="15"/>
  <c r="K24" i="15" s="1"/>
  <c r="V52" i="15"/>
  <c r="V54" i="15"/>
  <c r="V55" i="15" s="1"/>
  <c r="M58" i="15"/>
  <c r="M60" i="15"/>
  <c r="M61" i="15" s="1"/>
  <c r="O52" i="15"/>
  <c r="O54" i="15"/>
  <c r="O55" i="15" s="1"/>
  <c r="K237" i="15"/>
  <c r="K239" i="15"/>
  <c r="K240" i="15" s="1"/>
  <c r="K249" i="15" s="1"/>
  <c r="F245" i="15"/>
  <c r="F246" i="15" s="1"/>
  <c r="F243" i="15"/>
  <c r="E242" i="15"/>
  <c r="E236" i="15"/>
  <c r="E231" i="15"/>
  <c r="T202" i="15"/>
  <c r="T203" i="15" s="1"/>
  <c r="T200" i="15"/>
  <c r="L208" i="15"/>
  <c r="L209" i="15" s="1"/>
  <c r="L206" i="15"/>
  <c r="M271" i="27" a="1"/>
  <c r="T134" i="15"/>
  <c r="T135" i="15" s="1"/>
  <c r="T132" i="15"/>
  <c r="H134" i="15"/>
  <c r="H135" i="15" s="1"/>
  <c r="H132" i="15"/>
  <c r="F97" i="15"/>
  <c r="F98" i="15" s="1"/>
  <c r="F95" i="15"/>
  <c r="R245" i="15"/>
  <c r="R246" i="15" s="1"/>
  <c r="R243" i="15"/>
  <c r="N91" i="15"/>
  <c r="N92" i="15" s="1"/>
  <c r="N89" i="15"/>
  <c r="E20" i="15"/>
  <c r="E9" i="15"/>
  <c r="E14" i="15"/>
  <c r="I15" i="15"/>
  <c r="I17" i="15"/>
  <c r="I18" i="15" s="1"/>
  <c r="S202" i="15"/>
  <c r="S203" i="15" s="1"/>
  <c r="S200" i="15"/>
  <c r="G21" i="15"/>
  <c r="G23" i="15"/>
  <c r="G24" i="15" s="1"/>
  <c r="E205" i="15"/>
  <c r="E199" i="15"/>
  <c r="E194" i="15"/>
  <c r="F163" i="15"/>
  <c r="F165" i="15"/>
  <c r="F166" i="15" s="1"/>
  <c r="V60" i="15"/>
  <c r="V61" i="15" s="1"/>
  <c r="V58" i="15"/>
  <c r="R21" i="15"/>
  <c r="R23" i="15"/>
  <c r="R24" i="15" s="1"/>
  <c r="P15" i="15"/>
  <c r="P17" i="15"/>
  <c r="P18" i="15" s="1"/>
  <c r="L239" i="15"/>
  <c r="L240" i="15" s="1"/>
  <c r="L237" i="15"/>
  <c r="M200" i="15"/>
  <c r="M202" i="15"/>
  <c r="M203" i="15" s="1"/>
  <c r="C296" i="27"/>
  <c r="E296" i="27" s="1"/>
  <c r="H296" i="27" s="1"/>
  <c r="E305" i="27"/>
  <c r="H305" i="27" s="1"/>
  <c r="E302" i="27"/>
  <c r="H302" i="27" s="1"/>
  <c r="E300" i="27"/>
  <c r="H300" i="27" s="1"/>
  <c r="E312" i="27"/>
  <c r="H312" i="27" s="1"/>
  <c r="E307" i="27"/>
  <c r="H307" i="27" s="1"/>
  <c r="E301" i="27"/>
  <c r="H301" i="27" s="1"/>
  <c r="E315" i="27"/>
  <c r="H315" i="27" s="1"/>
  <c r="E306" i="27"/>
  <c r="H306" i="27" s="1"/>
  <c r="E311" i="27"/>
  <c r="H311" i="27" s="1"/>
  <c r="E310" i="27"/>
  <c r="H310" i="27" s="1"/>
  <c r="E297" i="27"/>
  <c r="H297" i="27" s="1"/>
  <c r="E298" i="27"/>
  <c r="H298" i="27" s="1"/>
  <c r="E313" i="27"/>
  <c r="H313" i="27" s="1"/>
  <c r="E304" i="27"/>
  <c r="H304" i="27" s="1"/>
  <c r="E309" i="27"/>
  <c r="H309" i="27" s="1"/>
  <c r="E314" i="27"/>
  <c r="H314" i="27" s="1"/>
  <c r="E299" i="27"/>
  <c r="H299" i="27" s="1"/>
  <c r="E303" i="27"/>
  <c r="H303" i="27" s="1"/>
  <c r="E308" i="27"/>
  <c r="H308" i="27" s="1"/>
  <c r="T128" i="15"/>
  <c r="T129" i="15" s="1"/>
  <c r="T126" i="15"/>
  <c r="M126" i="15"/>
  <c r="M128" i="15"/>
  <c r="M129" i="15" s="1"/>
  <c r="M63" i="27"/>
  <c r="O63" i="27" s="1"/>
  <c r="R71" i="27"/>
  <c r="R72" i="27"/>
  <c r="R74" i="27"/>
  <c r="R75" i="27"/>
  <c r="R76" i="27"/>
  <c r="R80" i="27"/>
  <c r="R78" i="27"/>
  <c r="R64" i="27"/>
  <c r="O74" i="27"/>
  <c r="O78" i="27"/>
  <c r="O71" i="27"/>
  <c r="O79" i="27"/>
  <c r="O76" i="27"/>
  <c r="O80" i="27"/>
  <c r="O69" i="27"/>
  <c r="O73" i="27"/>
  <c r="O77" i="27"/>
  <c r="I89" i="15"/>
  <c r="I91" i="15"/>
  <c r="I92" i="15" s="1"/>
  <c r="L23" i="15"/>
  <c r="L24" i="15" s="1"/>
  <c r="L21" i="15"/>
  <c r="P202" i="15"/>
  <c r="P203" i="15" s="1"/>
  <c r="P200" i="15"/>
  <c r="R128" i="15"/>
  <c r="R129" i="15" s="1"/>
  <c r="R126" i="15"/>
  <c r="P54" i="15"/>
  <c r="P55" i="15" s="1"/>
  <c r="P64" i="15" s="1"/>
  <c r="P52" i="15"/>
  <c r="G95" i="15"/>
  <c r="G97" i="15"/>
  <c r="G98" i="15" s="1"/>
  <c r="F134" i="15"/>
  <c r="F135" i="15" s="1"/>
  <c r="F132" i="15"/>
  <c r="T21" i="15"/>
  <c r="T23" i="15"/>
  <c r="T24" i="15" s="1"/>
  <c r="M132" i="15"/>
  <c r="M134" i="15"/>
  <c r="M135" i="15" s="1"/>
  <c r="N169" i="15"/>
  <c r="N171" i="15"/>
  <c r="N172" i="15" s="1"/>
  <c r="R54" i="15"/>
  <c r="R55" i="15" s="1"/>
  <c r="R52" i="15"/>
  <c r="X202" i="15"/>
  <c r="X203" i="15" s="1"/>
  <c r="X200" i="15"/>
  <c r="I95" i="15"/>
  <c r="I97" i="15"/>
  <c r="I98" i="15" s="1"/>
  <c r="F17" i="15"/>
  <c r="F18" i="15" s="1"/>
  <c r="F15" i="15"/>
  <c r="U95" i="15"/>
  <c r="U97" i="15"/>
  <c r="U98" i="15" s="1"/>
  <c r="W171" i="15"/>
  <c r="W172" i="15" s="1"/>
  <c r="W169" i="15"/>
  <c r="T245" i="15"/>
  <c r="T246" i="15" s="1"/>
  <c r="T243" i="15"/>
  <c r="C587" i="27"/>
  <c r="H594" i="27"/>
  <c r="E595" i="27"/>
  <c r="H596" i="27"/>
  <c r="E600" i="27"/>
  <c r="H601" i="27"/>
  <c r="E605" i="27"/>
  <c r="H606" i="27"/>
  <c r="H592" i="27"/>
  <c r="E593" i="27"/>
  <c r="H605" i="27"/>
  <c r="H593" i="27"/>
  <c r="E603" i="27"/>
  <c r="E591" i="27"/>
  <c r="E596" i="27"/>
  <c r="H598" i="27"/>
  <c r="E598" i="27"/>
  <c r="H597" i="27"/>
  <c r="K95" i="15"/>
  <c r="K97" i="15"/>
  <c r="K98" i="15" s="1"/>
  <c r="M54" i="15"/>
  <c r="M55" i="15" s="1"/>
  <c r="M52" i="15"/>
  <c r="C562" i="27"/>
  <c r="H572" i="27"/>
  <c r="E581" i="27"/>
  <c r="E563" i="27"/>
  <c r="E576" i="27"/>
  <c r="E568" i="27"/>
  <c r="H566" i="27"/>
  <c r="E573" i="27"/>
  <c r="H571" i="27"/>
  <c r="H563" i="27"/>
  <c r="H576" i="27"/>
  <c r="H568" i="27"/>
  <c r="H581" i="27"/>
  <c r="E570" i="27"/>
  <c r="H567" i="27"/>
  <c r="H575" i="27"/>
  <c r="H577" i="27"/>
  <c r="E578" i="27"/>
  <c r="H573" i="27"/>
  <c r="E580" i="27"/>
  <c r="H565" i="27"/>
  <c r="E565" i="27"/>
  <c r="E577" i="27"/>
  <c r="H580" i="27"/>
  <c r="E567" i="27"/>
  <c r="E566" i="27"/>
  <c r="E564" i="27"/>
  <c r="E571" i="27"/>
  <c r="E569" i="27"/>
  <c r="E572" i="27"/>
  <c r="E574" i="27"/>
  <c r="H570" i="27"/>
  <c r="E579" i="27"/>
  <c r="H564" i="27"/>
  <c r="H574" i="27"/>
  <c r="H578" i="27"/>
  <c r="E575" i="27"/>
  <c r="H569" i="27"/>
  <c r="H579" i="27"/>
  <c r="Q169" i="15"/>
  <c r="Q171" i="15"/>
  <c r="Q172" i="15" s="1"/>
  <c r="K171" i="15"/>
  <c r="K172" i="15" s="1"/>
  <c r="K169" i="15"/>
  <c r="S15" i="15"/>
  <c r="S17" i="15"/>
  <c r="S18" i="15" s="1"/>
  <c r="I23" i="15"/>
  <c r="I24" i="15" s="1"/>
  <c r="I21" i="15"/>
  <c r="R60" i="15"/>
  <c r="R61" i="15" s="1"/>
  <c r="R58" i="15"/>
  <c r="N52" i="15"/>
  <c r="N54" i="15"/>
  <c r="N55" i="15" s="1"/>
  <c r="J245" i="15"/>
  <c r="J246" i="15" s="1"/>
  <c r="J243" i="15"/>
  <c r="M206" i="15"/>
  <c r="M208" i="15"/>
  <c r="M209" i="15" s="1"/>
  <c r="I208" i="15"/>
  <c r="I209" i="15" s="1"/>
  <c r="I206" i="15"/>
  <c r="Q208" i="15"/>
  <c r="Q209" i="15" s="1"/>
  <c r="Q206" i="15"/>
  <c r="C271" i="27"/>
  <c r="E271" i="27" s="1"/>
  <c r="H271" i="27" s="1"/>
  <c r="E285" i="27"/>
  <c r="H285" i="27" s="1"/>
  <c r="E283" i="27"/>
  <c r="H283" i="27" s="1"/>
  <c r="E289" i="27"/>
  <c r="H289" i="27" s="1"/>
  <c r="E277" i="27"/>
  <c r="H277" i="27" s="1"/>
  <c r="E274" i="27"/>
  <c r="H274" i="27" s="1"/>
  <c r="E279" i="27"/>
  <c r="H279" i="27" s="1"/>
  <c r="E273" i="27"/>
  <c r="H273" i="27" s="1"/>
  <c r="E287" i="27"/>
  <c r="H287" i="27" s="1"/>
  <c r="E286" i="27"/>
  <c r="H286" i="27" s="1"/>
  <c r="E278" i="27"/>
  <c r="H278" i="27" s="1"/>
  <c r="E282" i="27"/>
  <c r="H282" i="27" s="1"/>
  <c r="E280" i="27"/>
  <c r="H280" i="27" s="1"/>
  <c r="E290" i="27"/>
  <c r="H290" i="27" s="1"/>
  <c r="E272" i="27"/>
  <c r="H272" i="27" s="1"/>
  <c r="E284" i="27"/>
  <c r="H284" i="27" s="1"/>
  <c r="E288" i="27"/>
  <c r="H288" i="27" s="1"/>
  <c r="E276" i="27"/>
  <c r="H276" i="27" s="1"/>
  <c r="E275" i="27"/>
  <c r="H275" i="27" s="1"/>
  <c r="E281" i="27"/>
  <c r="H281" i="27" s="1"/>
  <c r="U128" i="15"/>
  <c r="U129" i="15" s="1"/>
  <c r="U138" i="15" s="1"/>
  <c r="U126" i="15"/>
  <c r="K134" i="15"/>
  <c r="K135" i="15" s="1"/>
  <c r="K132" i="15"/>
  <c r="N132" i="15"/>
  <c r="N134" i="15"/>
  <c r="N135" i="15" s="1"/>
  <c r="V128" i="15"/>
  <c r="V129" i="15" s="1"/>
  <c r="V126" i="15"/>
  <c r="I202" i="15"/>
  <c r="I203" i="15" s="1"/>
  <c r="I200" i="15"/>
  <c r="M38" i="27"/>
  <c r="O38" i="27" s="1"/>
  <c r="R38" i="27" s="1"/>
  <c r="O56" i="27"/>
  <c r="R56" i="27" s="1"/>
  <c r="O41" i="27"/>
  <c r="R41" i="27" s="1"/>
  <c r="O53" i="27"/>
  <c r="R53" i="27" s="1"/>
  <c r="O50" i="27"/>
  <c r="R50" i="27" s="1"/>
  <c r="O39" i="27"/>
  <c r="R39" i="27" s="1"/>
  <c r="O48" i="27"/>
  <c r="R48" i="27" s="1"/>
  <c r="O49" i="27"/>
  <c r="R49" i="27" s="1"/>
  <c r="O46" i="27"/>
  <c r="R46" i="27" s="1"/>
  <c r="O43" i="27"/>
  <c r="R43" i="27" s="1"/>
  <c r="O47" i="27"/>
  <c r="R47" i="27" s="1"/>
  <c r="O51" i="27"/>
  <c r="R51" i="27" s="1"/>
  <c r="O55" i="27"/>
  <c r="R55" i="27" s="1"/>
  <c r="O42" i="27"/>
  <c r="R42" i="27" s="1"/>
  <c r="O40" i="27"/>
  <c r="R40" i="27" s="1"/>
  <c r="O45" i="27"/>
  <c r="R45" i="27" s="1"/>
  <c r="O44" i="27"/>
  <c r="R44" i="27" s="1"/>
  <c r="O52" i="27"/>
  <c r="R52" i="27" s="1"/>
  <c r="O57" i="27"/>
  <c r="R57" i="27" s="1"/>
  <c r="O54" i="27"/>
  <c r="R54" i="27" s="1"/>
  <c r="V89" i="15"/>
  <c r="V91" i="15"/>
  <c r="V92" i="15" s="1"/>
  <c r="V101" i="15" s="1"/>
  <c r="X97" i="15"/>
  <c r="X98" i="15" s="1"/>
  <c r="X95" i="15"/>
  <c r="S165" i="15"/>
  <c r="S166" i="15" s="1"/>
  <c r="S175" i="15" s="1"/>
  <c r="S163" i="15"/>
  <c r="F202" i="15"/>
  <c r="F203" i="15" s="1"/>
  <c r="F200" i="15"/>
  <c r="F208" i="15"/>
  <c r="F209" i="15" s="1"/>
  <c r="F206" i="15"/>
  <c r="L245" i="15"/>
  <c r="L246" i="15" s="1"/>
  <c r="L243" i="15"/>
  <c r="J128" i="15"/>
  <c r="J129" i="15" s="1"/>
  <c r="J126" i="15"/>
  <c r="P128" i="15"/>
  <c r="P129" i="15" s="1"/>
  <c r="P126" i="15"/>
  <c r="J89" i="15"/>
  <c r="J91" i="15"/>
  <c r="J92" i="15" s="1"/>
  <c r="S58" i="15"/>
  <c r="S60" i="15"/>
  <c r="S61" i="15" s="1"/>
  <c r="T239" i="15"/>
  <c r="T240" i="15" s="1"/>
  <c r="T237" i="15"/>
  <c r="M89" i="15"/>
  <c r="M91" i="15"/>
  <c r="M92" i="15" s="1"/>
  <c r="V169" i="15"/>
  <c r="V171" i="15"/>
  <c r="V172" i="15" s="1"/>
  <c r="P171" i="15"/>
  <c r="P172" i="15" s="1"/>
  <c r="P169" i="15"/>
  <c r="E57" i="15"/>
  <c r="E46" i="15"/>
  <c r="E51" i="15"/>
  <c r="W97" i="15"/>
  <c r="W98" i="15" s="1"/>
  <c r="W95" i="15"/>
  <c r="P91" i="15"/>
  <c r="P92" i="15" s="1"/>
  <c r="P89" i="15"/>
  <c r="C512" i="27"/>
  <c r="E512" i="27" s="1"/>
  <c r="H512" i="27" s="1"/>
  <c r="E518" i="27"/>
  <c r="H518" i="27" s="1"/>
  <c r="E516" i="27"/>
  <c r="H516" i="27" s="1"/>
  <c r="E526" i="27"/>
  <c r="H526" i="27" s="1"/>
  <c r="E514" i="27"/>
  <c r="H514" i="27" s="1"/>
  <c r="E517" i="27"/>
  <c r="H517" i="27" s="1"/>
  <c r="E523" i="27"/>
  <c r="H523" i="27" s="1"/>
  <c r="E529" i="27"/>
  <c r="H529" i="27" s="1"/>
  <c r="E520" i="27"/>
  <c r="H520" i="27" s="1"/>
  <c r="E519" i="27"/>
  <c r="H519" i="27" s="1"/>
  <c r="E530" i="27"/>
  <c r="H530" i="27" s="1"/>
  <c r="E521" i="27"/>
  <c r="H521" i="27" s="1"/>
  <c r="E527" i="27"/>
  <c r="H527" i="27" s="1"/>
  <c r="E525" i="27"/>
  <c r="H525" i="27" s="1"/>
  <c r="E531" i="27"/>
  <c r="H531" i="27" s="1"/>
  <c r="E522" i="27"/>
  <c r="H522" i="27" s="1"/>
  <c r="E528" i="27"/>
  <c r="H528" i="27" s="1"/>
  <c r="E513" i="27"/>
  <c r="H513" i="27" s="1"/>
  <c r="E515" i="27"/>
  <c r="H515" i="27" s="1"/>
  <c r="E524" i="27"/>
  <c r="H524" i="27" s="1"/>
  <c r="L97" i="15"/>
  <c r="L98" i="15" s="1"/>
  <c r="L95" i="15"/>
  <c r="M192" i="27"/>
  <c r="R204" i="27"/>
  <c r="O204" i="27"/>
  <c r="R209" i="27"/>
  <c r="R199" i="27"/>
  <c r="R194" i="27"/>
  <c r="O199" i="27"/>
  <c r="O194" i="27"/>
  <c r="O197" i="27"/>
  <c r="O195" i="27"/>
  <c r="R207" i="27"/>
  <c r="O211" i="27"/>
  <c r="O206" i="27"/>
  <c r="O201" i="27"/>
  <c r="O198" i="27"/>
  <c r="O208" i="27"/>
  <c r="O202" i="27"/>
  <c r="O207" i="27"/>
  <c r="R195" i="27"/>
  <c r="O210" i="27"/>
  <c r="R210" i="27"/>
  <c r="R205" i="27"/>
  <c r="O205" i="27"/>
  <c r="R202" i="27"/>
  <c r="R211" i="27"/>
  <c r="R206" i="27"/>
  <c r="R201" i="27"/>
  <c r="R196" i="27"/>
  <c r="R208" i="27"/>
  <c r="R193" i="27"/>
  <c r="O193" i="27"/>
  <c r="O200" i="27"/>
  <c r="O196" i="27"/>
  <c r="O203" i="27"/>
  <c r="O209" i="27"/>
  <c r="R197" i="27"/>
  <c r="R203" i="27"/>
  <c r="R198" i="27"/>
  <c r="R200" i="27"/>
  <c r="V163" i="15"/>
  <c r="V165" i="15"/>
  <c r="V166" i="15" s="1"/>
  <c r="P21" i="15"/>
  <c r="P23" i="15"/>
  <c r="P24" i="15" s="1"/>
  <c r="W15" i="15"/>
  <c r="W17" i="15"/>
  <c r="W18" i="15" s="1"/>
  <c r="T60" i="15"/>
  <c r="T61" i="15" s="1"/>
  <c r="T58" i="15"/>
  <c r="I60" i="15"/>
  <c r="I61" i="15" s="1"/>
  <c r="I58" i="15"/>
  <c r="F239" i="15"/>
  <c r="F240" i="15" s="1"/>
  <c r="F237" i="15"/>
  <c r="N239" i="15"/>
  <c r="N240" i="15" s="1"/>
  <c r="N237" i="15"/>
  <c r="G237" i="15"/>
  <c r="G239" i="15"/>
  <c r="G240" i="15" s="1"/>
  <c r="W200" i="15"/>
  <c r="W202" i="15"/>
  <c r="W203" i="15" s="1"/>
  <c r="M246" i="27"/>
  <c r="O246" i="27" s="1"/>
  <c r="R246" i="27" s="1"/>
  <c r="O262" i="27"/>
  <c r="R262" i="27" s="1"/>
  <c r="O257" i="27"/>
  <c r="R257" i="27" s="1"/>
  <c r="O259" i="27"/>
  <c r="R259" i="27" s="1"/>
  <c r="O261" i="27"/>
  <c r="R261" i="27" s="1"/>
  <c r="O263" i="27"/>
  <c r="R263" i="27" s="1"/>
  <c r="O265" i="27"/>
  <c r="R265" i="27" s="1"/>
  <c r="O260" i="27"/>
  <c r="R260" i="27" s="1"/>
  <c r="O255" i="27"/>
  <c r="R255" i="27" s="1"/>
  <c r="O264" i="27"/>
  <c r="R264" i="27" s="1"/>
  <c r="O248" i="27"/>
  <c r="R248" i="27" s="1"/>
  <c r="O252" i="27"/>
  <c r="R252" i="27" s="1"/>
  <c r="O250" i="27"/>
  <c r="R250" i="27" s="1"/>
  <c r="O256" i="27"/>
  <c r="R256" i="27" s="1"/>
  <c r="O254" i="27"/>
  <c r="R254" i="27" s="1"/>
  <c r="O258" i="27"/>
  <c r="R258" i="27" s="1"/>
  <c r="O249" i="27"/>
  <c r="R249" i="27" s="1"/>
  <c r="O251" i="27"/>
  <c r="R251" i="27" s="1"/>
  <c r="O253" i="27"/>
  <c r="R253" i="27" s="1"/>
  <c r="O247" i="27"/>
  <c r="R247" i="27" s="1"/>
  <c r="Q134" i="15"/>
  <c r="Q135" i="15" s="1"/>
  <c r="Q132" i="15"/>
  <c r="V95" i="15"/>
  <c r="V97" i="15"/>
  <c r="V98" i="15" s="1"/>
  <c r="M167" i="27"/>
  <c r="R185" i="27"/>
  <c r="R178" i="27"/>
  <c r="O185" i="27"/>
  <c r="O178" i="27"/>
  <c r="R171" i="27"/>
  <c r="R184" i="27"/>
  <c r="R177" i="27"/>
  <c r="O182" i="27"/>
  <c r="O168" i="27"/>
  <c r="R168" i="27"/>
  <c r="O175" i="27"/>
  <c r="R180" i="27"/>
  <c r="R170" i="27"/>
  <c r="R183" i="27"/>
  <c r="R186" i="27"/>
  <c r="O177" i="27"/>
  <c r="O170" i="27"/>
  <c r="O186" i="27"/>
  <c r="O183" i="27"/>
  <c r="R176" i="27"/>
  <c r="R169" i="27"/>
  <c r="O176" i="27"/>
  <c r="O174" i="27"/>
  <c r="R182" i="27"/>
  <c r="R181" i="27"/>
  <c r="R173" i="27"/>
  <c r="O171" i="27"/>
  <c r="O173" i="27"/>
  <c r="O172" i="27"/>
  <c r="R174" i="27"/>
  <c r="R179" i="27"/>
  <c r="R172" i="27"/>
  <c r="O180" i="27"/>
  <c r="O181" i="27"/>
  <c r="O179" i="27"/>
  <c r="O169" i="27"/>
  <c r="R175" i="27"/>
  <c r="O184" i="27"/>
  <c r="F171" i="15"/>
  <c r="F172" i="15" s="1"/>
  <c r="F169" i="15"/>
  <c r="O169" i="15"/>
  <c r="O171" i="15"/>
  <c r="O172" i="15" s="1"/>
  <c r="O175" i="15" s="1"/>
  <c r="X134" i="15"/>
  <c r="X135" i="15" s="1"/>
  <c r="X132" i="15"/>
  <c r="S126" i="15"/>
  <c r="S128" i="15"/>
  <c r="S129" i="15" s="1"/>
  <c r="X245" i="15"/>
  <c r="X246" i="15" s="1"/>
  <c r="X243" i="15"/>
  <c r="S239" i="15"/>
  <c r="S240" i="15" s="1"/>
  <c r="S249" i="15" s="1"/>
  <c r="S237" i="15"/>
  <c r="R202" i="15"/>
  <c r="R203" i="15" s="1"/>
  <c r="R200" i="15"/>
  <c r="K165" i="15"/>
  <c r="K166" i="15" s="1"/>
  <c r="K163" i="15"/>
  <c r="J21" i="15"/>
  <c r="J23" i="15"/>
  <c r="J24" i="15" s="1"/>
  <c r="C458" i="27"/>
  <c r="E458" i="27" s="1"/>
  <c r="H458" i="27" s="1"/>
  <c r="E464" i="27"/>
  <c r="H464" i="27" s="1"/>
  <c r="E472" i="27"/>
  <c r="H472" i="27" s="1"/>
  <c r="E474" i="27"/>
  <c r="H474" i="27" s="1"/>
  <c r="E467" i="27"/>
  <c r="H467" i="27" s="1"/>
  <c r="E459" i="27"/>
  <c r="H459" i="27" s="1"/>
  <c r="E461" i="27"/>
  <c r="H461" i="27" s="1"/>
  <c r="E476" i="27"/>
  <c r="H476" i="27" s="1"/>
  <c r="E462" i="27"/>
  <c r="H462" i="27" s="1"/>
  <c r="E468" i="27"/>
  <c r="H468" i="27" s="1"/>
  <c r="E465" i="27"/>
  <c r="H465" i="27" s="1"/>
  <c r="E471" i="27"/>
  <c r="H471" i="27" s="1"/>
  <c r="E475" i="27"/>
  <c r="H475" i="27" s="1"/>
  <c r="E469" i="27"/>
  <c r="H469" i="27" s="1"/>
  <c r="E477" i="27"/>
  <c r="H477" i="27" s="1"/>
  <c r="E473" i="27"/>
  <c r="H473" i="27" s="1"/>
  <c r="E470" i="27"/>
  <c r="H470" i="27" s="1"/>
  <c r="E463" i="27"/>
  <c r="H463" i="27" s="1"/>
  <c r="E460" i="27"/>
  <c r="H460" i="27" s="1"/>
  <c r="E466" i="27"/>
  <c r="H466" i="27" s="1"/>
  <c r="J163" i="15"/>
  <c r="J165" i="15"/>
  <c r="J166" i="15" s="1"/>
  <c r="H60" i="15"/>
  <c r="H61" i="15" s="1"/>
  <c r="H58" i="15"/>
  <c r="S91" i="15"/>
  <c r="S92" i="15" s="1"/>
  <c r="S89" i="15"/>
  <c r="G171" i="15"/>
  <c r="G172" i="15" s="1"/>
  <c r="G169" i="15"/>
  <c r="O15" i="15"/>
  <c r="O17" i="15"/>
  <c r="O18" i="15" s="1"/>
  <c r="O23" i="15"/>
  <c r="O24" i="15" s="1"/>
  <c r="O21" i="15"/>
  <c r="L60" i="15"/>
  <c r="L61" i="15" s="1"/>
  <c r="L58" i="15"/>
  <c r="J202" i="15"/>
  <c r="J203" i="15" s="1"/>
  <c r="J200" i="15"/>
  <c r="C192" i="27"/>
  <c r="E192" i="27" s="1"/>
  <c r="H192" i="27" s="1"/>
  <c r="E202" i="27"/>
  <c r="H202" i="27" s="1"/>
  <c r="E198" i="27"/>
  <c r="H198" i="27" s="1"/>
  <c r="E197" i="27"/>
  <c r="H197" i="27" s="1"/>
  <c r="E193" i="27"/>
  <c r="H193" i="27" s="1"/>
  <c r="E206" i="27"/>
  <c r="H206" i="27" s="1"/>
  <c r="E207" i="27"/>
  <c r="H207" i="27" s="1"/>
  <c r="E211" i="27"/>
  <c r="H211" i="27" s="1"/>
  <c r="E210" i="27"/>
  <c r="H210" i="27" s="1"/>
  <c r="E208" i="27"/>
  <c r="H208" i="27" s="1"/>
  <c r="E203" i="27"/>
  <c r="H203" i="27" s="1"/>
  <c r="E201" i="27"/>
  <c r="H201" i="27" s="1"/>
  <c r="E200" i="27"/>
  <c r="H200" i="27" s="1"/>
  <c r="E205" i="27"/>
  <c r="H205" i="27" s="1"/>
  <c r="E195" i="27"/>
  <c r="H195" i="27" s="1"/>
  <c r="E196" i="27"/>
  <c r="H196" i="27" s="1"/>
  <c r="E194" i="27"/>
  <c r="H194" i="27" s="1"/>
  <c r="E209" i="27"/>
  <c r="H209" i="27" s="1"/>
  <c r="E199" i="27"/>
  <c r="H199" i="27" s="1"/>
  <c r="E204" i="27"/>
  <c r="H204" i="27" s="1"/>
  <c r="P163" i="15"/>
  <c r="P165" i="15"/>
  <c r="P166" i="15" s="1"/>
  <c r="N21" i="15"/>
  <c r="N23" i="15"/>
  <c r="N24" i="15" s="1"/>
  <c r="X54" i="15"/>
  <c r="X55" i="15" s="1"/>
  <c r="X52" i="15"/>
  <c r="U52" i="15"/>
  <c r="U54" i="15"/>
  <c r="U55" i="15" s="1"/>
  <c r="J60" i="15"/>
  <c r="J61" i="15" s="1"/>
  <c r="J58" i="15"/>
  <c r="W243" i="15"/>
  <c r="W245" i="15"/>
  <c r="W246" i="15" s="1"/>
  <c r="J237" i="15"/>
  <c r="J239" i="15"/>
  <c r="J240" i="15" s="1"/>
  <c r="O245" i="15"/>
  <c r="O246" i="15" s="1"/>
  <c r="O243" i="15"/>
  <c r="J208" i="15"/>
  <c r="J209" i="15" s="1"/>
  <c r="J206" i="15"/>
  <c r="V208" i="15"/>
  <c r="V209" i="15" s="1"/>
  <c r="V206" i="15"/>
  <c r="M296" i="27"/>
  <c r="R313" i="27"/>
  <c r="R303" i="27"/>
  <c r="O313" i="27"/>
  <c r="O303" i="27"/>
  <c r="O312" i="27"/>
  <c r="O302" i="27"/>
  <c r="R309" i="27"/>
  <c r="R299" i="27"/>
  <c r="R308" i="27"/>
  <c r="R298" i="27"/>
  <c r="O308" i="27"/>
  <c r="O298" i="27"/>
  <c r="R312" i="27"/>
  <c r="R297" i="27"/>
  <c r="R307" i="27"/>
  <c r="O307" i="27"/>
  <c r="R311" i="27"/>
  <c r="O297" i="27"/>
  <c r="R310" i="27"/>
  <c r="R306" i="27"/>
  <c r="O311" i="27"/>
  <c r="O310" i="27"/>
  <c r="O309" i="27"/>
  <c r="R305" i="27"/>
  <c r="O305" i="27"/>
  <c r="R304" i="27"/>
  <c r="O304" i="27"/>
  <c r="O301" i="27"/>
  <c r="O314" i="27"/>
  <c r="O306" i="27"/>
  <c r="R302" i="27"/>
  <c r="R300" i="27"/>
  <c r="R301" i="27"/>
  <c r="O315" i="27"/>
  <c r="R315" i="27"/>
  <c r="R314" i="27"/>
  <c r="O300" i="27"/>
  <c r="O299" i="27"/>
  <c r="S134" i="15"/>
  <c r="S135" i="15" s="1"/>
  <c r="S132" i="15"/>
  <c r="N126" i="15"/>
  <c r="N128" i="15"/>
  <c r="N129" i="15" s="1"/>
  <c r="I237" i="15"/>
  <c r="I239" i="15"/>
  <c r="I240" i="15" s="1"/>
  <c r="X128" i="15"/>
  <c r="X129" i="15" s="1"/>
  <c r="X126" i="15"/>
  <c r="C217" i="27"/>
  <c r="E217" i="27" s="1"/>
  <c r="H217" i="27" s="1"/>
  <c r="E225" i="27"/>
  <c r="H225" i="27" s="1"/>
  <c r="E224" i="27"/>
  <c r="H224" i="27" s="1"/>
  <c r="E222" i="27"/>
  <c r="H222" i="27" s="1"/>
  <c r="E218" i="27"/>
  <c r="H218" i="27" s="1"/>
  <c r="E228" i="27"/>
  <c r="H228" i="27" s="1"/>
  <c r="E223" i="27"/>
  <c r="H223" i="27" s="1"/>
  <c r="E226" i="27"/>
  <c r="H226" i="27" s="1"/>
  <c r="E220" i="27"/>
  <c r="H220" i="27" s="1"/>
  <c r="E227" i="27"/>
  <c r="H227" i="27" s="1"/>
  <c r="E221" i="27"/>
  <c r="H221" i="27" s="1"/>
  <c r="E219" i="27"/>
  <c r="H219" i="27" s="1"/>
  <c r="E235" i="27"/>
  <c r="H235" i="27" s="1"/>
  <c r="E233" i="27"/>
  <c r="H233" i="27" s="1"/>
  <c r="E229" i="27"/>
  <c r="H229" i="27" s="1"/>
  <c r="E236" i="27"/>
  <c r="H236" i="27" s="1"/>
  <c r="E231" i="27"/>
  <c r="H231" i="27" s="1"/>
  <c r="E232" i="27"/>
  <c r="H232" i="27" s="1"/>
  <c r="E234" i="27"/>
  <c r="H234" i="27" s="1"/>
  <c r="E230" i="27"/>
  <c r="H230" i="27" s="1"/>
  <c r="M171" i="15"/>
  <c r="M172" i="15" s="1"/>
  <c r="M169" i="15"/>
  <c r="T52" i="15"/>
  <c r="T54" i="15"/>
  <c r="T55" i="15" s="1"/>
  <c r="Q91" i="15"/>
  <c r="Q92" i="15" s="1"/>
  <c r="Q89" i="15"/>
  <c r="N165" i="15"/>
  <c r="N166" i="15" s="1"/>
  <c r="N163" i="15"/>
  <c r="G15" i="15"/>
  <c r="G17" i="15"/>
  <c r="G18" i="15" s="1"/>
  <c r="J17" i="15"/>
  <c r="J18" i="15" s="1"/>
  <c r="J15" i="15"/>
  <c r="L54" i="15"/>
  <c r="L55" i="15" s="1"/>
  <c r="L52" i="15"/>
  <c r="U245" i="15"/>
  <c r="U246" i="15" s="1"/>
  <c r="U243" i="15"/>
  <c r="C88" i="27" a="1"/>
  <c r="M537" i="27"/>
  <c r="O537" i="27" s="1"/>
  <c r="R537" i="27" s="1"/>
  <c r="O542" i="27"/>
  <c r="R542" i="27" s="1"/>
  <c r="O540" i="27"/>
  <c r="R540" i="27" s="1"/>
  <c r="O548" i="27"/>
  <c r="R548" i="27" s="1"/>
  <c r="O545" i="27"/>
  <c r="R545" i="27" s="1"/>
  <c r="O552" i="27"/>
  <c r="R552" i="27" s="1"/>
  <c r="O547" i="27"/>
  <c r="R547" i="27" s="1"/>
  <c r="O550" i="27"/>
  <c r="R550" i="27" s="1"/>
  <c r="O551" i="27"/>
  <c r="R551" i="27" s="1"/>
  <c r="O544" i="27"/>
  <c r="R544" i="27" s="1"/>
  <c r="O549" i="27"/>
  <c r="R549" i="27" s="1"/>
  <c r="O554" i="27"/>
  <c r="R554" i="27" s="1"/>
  <c r="O553" i="27"/>
  <c r="R553" i="27" s="1"/>
  <c r="O543" i="27"/>
  <c r="R543" i="27" s="1"/>
  <c r="O555" i="27"/>
  <c r="R555" i="27" s="1"/>
  <c r="O546" i="27"/>
  <c r="R546" i="27" s="1"/>
  <c r="O538" i="27"/>
  <c r="R538" i="27" s="1"/>
  <c r="O539" i="27"/>
  <c r="R539" i="27" s="1"/>
  <c r="O556" i="27"/>
  <c r="R556" i="27" s="1"/>
  <c r="O541" i="27"/>
  <c r="R541" i="27" s="1"/>
  <c r="W91" i="15"/>
  <c r="W92" i="15" s="1"/>
  <c r="W89" i="15"/>
  <c r="C113" i="27" a="1"/>
  <c r="C537" i="27"/>
  <c r="E537" i="27" s="1"/>
  <c r="H537" i="27" s="1"/>
  <c r="E540" i="27"/>
  <c r="H540" i="27" s="1"/>
  <c r="E539" i="27"/>
  <c r="H539" i="27" s="1"/>
  <c r="E548" i="27"/>
  <c r="H548" i="27" s="1"/>
  <c r="E542" i="27"/>
  <c r="H542" i="27" s="1"/>
  <c r="E545" i="27"/>
  <c r="H545" i="27" s="1"/>
  <c r="E549" i="27"/>
  <c r="H549" i="27" s="1"/>
  <c r="E550" i="27"/>
  <c r="H550" i="27" s="1"/>
  <c r="E552" i="27"/>
  <c r="H552" i="27" s="1"/>
  <c r="E551" i="27"/>
  <c r="H551" i="27" s="1"/>
  <c r="E538" i="27"/>
  <c r="H538" i="27" s="1"/>
  <c r="E555" i="27"/>
  <c r="H555" i="27" s="1"/>
  <c r="E554" i="27"/>
  <c r="H554" i="27" s="1"/>
  <c r="E543" i="27"/>
  <c r="H543" i="27" s="1"/>
  <c r="E553" i="27"/>
  <c r="H553" i="27" s="1"/>
  <c r="E547" i="27"/>
  <c r="H547" i="27" s="1"/>
  <c r="E546" i="27"/>
  <c r="H546" i="27" s="1"/>
  <c r="E544" i="27"/>
  <c r="H544" i="27" s="1"/>
  <c r="E556" i="27"/>
  <c r="H556" i="27" s="1"/>
  <c r="E541" i="27"/>
  <c r="H541" i="27" s="1"/>
  <c r="O97" i="15"/>
  <c r="O98" i="15" s="1"/>
  <c r="O95" i="15"/>
  <c r="R91" i="15"/>
  <c r="R92" i="15" s="1"/>
  <c r="R89" i="15"/>
  <c r="M95" i="15"/>
  <c r="M97" i="15"/>
  <c r="M98" i="15" s="1"/>
  <c r="M142" i="27" a="1"/>
  <c r="X171" i="15"/>
  <c r="X172" i="15" s="1"/>
  <c r="X169" i="15"/>
  <c r="I163" i="15"/>
  <c r="I165" i="15"/>
  <c r="I166" i="15" s="1"/>
  <c r="U169" i="15"/>
  <c r="U171" i="15"/>
  <c r="U172" i="15" s="1"/>
  <c r="X15" i="15"/>
  <c r="X17" i="15"/>
  <c r="X18" i="15" s="1"/>
  <c r="S23" i="15"/>
  <c r="S24" i="15" s="1"/>
  <c r="S21" i="15"/>
  <c r="U58" i="15"/>
  <c r="U60" i="15"/>
  <c r="U61" i="15" s="1"/>
  <c r="W239" i="15"/>
  <c r="W240" i="15" s="1"/>
  <c r="W237" i="15"/>
  <c r="O239" i="15"/>
  <c r="O240" i="15" s="1"/>
  <c r="O237" i="15"/>
  <c r="H237" i="15"/>
  <c r="H239" i="15"/>
  <c r="H240" i="15" s="1"/>
  <c r="K202" i="15"/>
  <c r="K203" i="15" s="1"/>
  <c r="K200" i="15"/>
  <c r="C246" i="27" a="1"/>
  <c r="V134" i="15"/>
  <c r="V135" i="15" s="1"/>
  <c r="V132" i="15"/>
  <c r="O134" i="15"/>
  <c r="O135" i="15" s="1"/>
  <c r="O132" i="15"/>
  <c r="R17" i="39" l="1"/>
  <c r="R48" i="39"/>
  <c r="R34" i="39"/>
  <c r="R13" i="39"/>
  <c r="R20" i="39"/>
  <c r="E140" i="40" a="1"/>
  <c r="I141" i="40" s="1"/>
  <c r="E140" i="45" a="1"/>
  <c r="R151" i="44"/>
  <c r="R154" i="44"/>
  <c r="R115" i="44"/>
  <c r="R171" i="44"/>
  <c r="R177" i="44"/>
  <c r="R213" i="44"/>
  <c r="E325" i="45" s="1" a="1"/>
  <c r="T326" i="45" s="1"/>
  <c r="R67" i="44"/>
  <c r="R167" i="44"/>
  <c r="R206" i="44"/>
  <c r="R71" i="44"/>
  <c r="R180" i="44"/>
  <c r="R170" i="44"/>
  <c r="R31" i="44"/>
  <c r="E66" i="45" s="1" a="1"/>
  <c r="R67" i="45" s="1"/>
  <c r="R190" i="44"/>
  <c r="R117" i="44"/>
  <c r="R198" i="44"/>
  <c r="X101" i="36"/>
  <c r="W101" i="36"/>
  <c r="T27" i="36"/>
  <c r="H27" i="36"/>
  <c r="W27" i="36"/>
  <c r="G175" i="36"/>
  <c r="I64" i="36"/>
  <c r="J101" i="36"/>
  <c r="M175" i="36"/>
  <c r="M64" i="36"/>
  <c r="O101" i="36"/>
  <c r="K101" i="36"/>
  <c r="H64" i="36"/>
  <c r="W175" i="36"/>
  <c r="X175" i="36"/>
  <c r="N101" i="36"/>
  <c r="Q101" i="36"/>
  <c r="X326" i="45"/>
  <c r="O326" i="45"/>
  <c r="V326" i="45"/>
  <c r="L326" i="45"/>
  <c r="E140" i="45"/>
  <c r="E141" i="45" s="1"/>
  <c r="O141" i="45"/>
  <c r="P141" i="45"/>
  <c r="M141" i="45"/>
  <c r="X141" i="45"/>
  <c r="K141" i="45"/>
  <c r="G141" i="45"/>
  <c r="T141" i="45"/>
  <c r="H141" i="45"/>
  <c r="U141" i="45"/>
  <c r="N141" i="45"/>
  <c r="V141" i="45"/>
  <c r="R141" i="45"/>
  <c r="I141" i="45"/>
  <c r="L141" i="45"/>
  <c r="Q141" i="45"/>
  <c r="S141" i="45"/>
  <c r="J141" i="45"/>
  <c r="W141" i="45"/>
  <c r="F141" i="45"/>
  <c r="E66" i="45"/>
  <c r="E67" i="45" s="1"/>
  <c r="I67" i="45"/>
  <c r="U67" i="45"/>
  <c r="V67" i="45"/>
  <c r="M67" i="45"/>
  <c r="T67" i="45"/>
  <c r="P67" i="45"/>
  <c r="L67" i="45"/>
  <c r="S72" i="46"/>
  <c r="T369" i="45"/>
  <c r="S74" i="46" s="1"/>
  <c r="T366" i="45"/>
  <c r="S73" i="46" s="1"/>
  <c r="S247" i="34"/>
  <c r="D35" i="35" s="1"/>
  <c r="T247" i="34"/>
  <c r="J934" i="34"/>
  <c r="I934" i="34"/>
  <c r="I110" i="35" s="1"/>
  <c r="R203" i="44"/>
  <c r="J968" i="34"/>
  <c r="I968" i="34"/>
  <c r="K119" i="35" s="1"/>
  <c r="T42" i="34"/>
  <c r="S42" i="34"/>
  <c r="D9" i="35" s="1"/>
  <c r="J152" i="34"/>
  <c r="I152" i="34"/>
  <c r="K19" i="35" s="1"/>
  <c r="R149" i="44"/>
  <c r="I81" i="34"/>
  <c r="E23" i="35" s="1"/>
  <c r="J81" i="34"/>
  <c r="O81" i="27"/>
  <c r="R65" i="27"/>
  <c r="O342" i="27"/>
  <c r="R342" i="27" s="1"/>
  <c r="J531" i="34"/>
  <c r="I531" i="34"/>
  <c r="I65" i="35" s="1"/>
  <c r="S254" i="34"/>
  <c r="D42" i="35" s="1"/>
  <c r="T254" i="34"/>
  <c r="J921" i="34"/>
  <c r="I921" i="34"/>
  <c r="G122" i="35" s="1"/>
  <c r="R36" i="39"/>
  <c r="J484" i="34"/>
  <c r="I484" i="34"/>
  <c r="E68" i="35" s="1"/>
  <c r="S295" i="34"/>
  <c r="H33" i="35" s="1"/>
  <c r="T295" i="34"/>
  <c r="S922" i="34"/>
  <c r="H123" i="35" s="1"/>
  <c r="T922" i="34"/>
  <c r="S925" i="34"/>
  <c r="H126" i="35" s="1"/>
  <c r="T925" i="34"/>
  <c r="J466" i="34"/>
  <c r="I466" i="34"/>
  <c r="C75" i="35" s="1"/>
  <c r="J248" i="34"/>
  <c r="I248" i="34"/>
  <c r="C36" i="35" s="1"/>
  <c r="I933" i="34"/>
  <c r="I109" i="35" s="1"/>
  <c r="J933" i="34"/>
  <c r="R194" i="44"/>
  <c r="T463" i="34"/>
  <c r="S463" i="34"/>
  <c r="D72" i="35" s="1"/>
  <c r="J276" i="34"/>
  <c r="I276" i="34"/>
  <c r="E39" i="35" s="1"/>
  <c r="I974" i="34"/>
  <c r="K125" i="35" s="1"/>
  <c r="J974" i="34"/>
  <c r="J293" i="38"/>
  <c r="I293" i="38"/>
  <c r="G31" i="39" s="1"/>
  <c r="I328" i="34"/>
  <c r="I41" i="35" s="1"/>
  <c r="J328" i="34"/>
  <c r="I894" i="34"/>
  <c r="E120" i="35" s="1"/>
  <c r="J894" i="34"/>
  <c r="R9" i="39"/>
  <c r="T55" i="34"/>
  <c r="S55" i="34"/>
  <c r="D22" i="35" s="1"/>
  <c r="J149" i="34"/>
  <c r="I149" i="34"/>
  <c r="K16" i="35" s="1"/>
  <c r="T331" i="34"/>
  <c r="S331" i="34"/>
  <c r="J44" i="35" s="1"/>
  <c r="R150" i="44"/>
  <c r="I78" i="34"/>
  <c r="E20" i="35" s="1"/>
  <c r="J78" i="34"/>
  <c r="R199" i="44"/>
  <c r="T81" i="34"/>
  <c r="S81" i="34"/>
  <c r="F23" i="35" s="1"/>
  <c r="J94" i="34"/>
  <c r="I94" i="34"/>
  <c r="G11" i="35" s="1"/>
  <c r="R27" i="36"/>
  <c r="R140" i="44"/>
  <c r="R146" i="44"/>
  <c r="S363" i="45"/>
  <c r="J129" i="34"/>
  <c r="I129" i="34"/>
  <c r="I21" i="35" s="1"/>
  <c r="P175" i="36"/>
  <c r="R98" i="35"/>
  <c r="S123" i="34"/>
  <c r="J15" i="35" s="1"/>
  <c r="T123" i="34"/>
  <c r="I372" i="34"/>
  <c r="M35" i="35" s="1"/>
  <c r="J372" i="34"/>
  <c r="J346" i="34"/>
  <c r="I346" i="34"/>
  <c r="K34" i="35" s="1"/>
  <c r="I508" i="34"/>
  <c r="G67" i="35" s="1"/>
  <c r="J508" i="34"/>
  <c r="J560" i="34"/>
  <c r="I560" i="34"/>
  <c r="K69" i="35" s="1"/>
  <c r="J418" i="34"/>
  <c r="I418" i="34"/>
  <c r="Q31" i="35" s="1"/>
  <c r="T867" i="34"/>
  <c r="S867" i="34"/>
  <c r="D118" i="35" s="1"/>
  <c r="J47" i="34"/>
  <c r="I47" i="34"/>
  <c r="C14" i="35" s="1"/>
  <c r="I870" i="34"/>
  <c r="C121" i="35" s="1"/>
  <c r="J870" i="34"/>
  <c r="S260" i="34"/>
  <c r="D48" i="35" s="1"/>
  <c r="T260" i="34"/>
  <c r="I536" i="34"/>
  <c r="I70" i="35" s="1"/>
  <c r="J536" i="34"/>
  <c r="S246" i="34"/>
  <c r="D34" i="35" s="1"/>
  <c r="T246" i="34"/>
  <c r="J481" i="34"/>
  <c r="I481" i="34"/>
  <c r="E65" i="35" s="1"/>
  <c r="S305" i="34"/>
  <c r="H43" i="35" s="1"/>
  <c r="T305" i="34"/>
  <c r="I456" i="34"/>
  <c r="C65" i="35" s="1"/>
  <c r="J456" i="34"/>
  <c r="J255" i="34"/>
  <c r="I255" i="34"/>
  <c r="C43" i="35" s="1"/>
  <c r="T449" i="34"/>
  <c r="S449" i="34"/>
  <c r="D58" i="35" s="1"/>
  <c r="J967" i="34"/>
  <c r="I967" i="34"/>
  <c r="K118" i="35" s="1"/>
  <c r="J330" i="34"/>
  <c r="I330" i="34"/>
  <c r="I43" i="35" s="1"/>
  <c r="I884" i="34"/>
  <c r="E110" i="35" s="1"/>
  <c r="J884" i="34"/>
  <c r="T44" i="34"/>
  <c r="S44" i="34"/>
  <c r="D11" i="35" s="1"/>
  <c r="J151" i="34"/>
  <c r="I151" i="34"/>
  <c r="K18" i="35" s="1"/>
  <c r="S332" i="34"/>
  <c r="J45" i="35" s="1"/>
  <c r="T332" i="34"/>
  <c r="I66" i="34"/>
  <c r="E8" i="35" s="1"/>
  <c r="J66" i="34"/>
  <c r="R173" i="44"/>
  <c r="R8" i="39"/>
  <c r="T66" i="34"/>
  <c r="S66" i="34"/>
  <c r="F8" i="35" s="1"/>
  <c r="P363" i="45"/>
  <c r="R113" i="44"/>
  <c r="T99" i="34"/>
  <c r="S99" i="34"/>
  <c r="H16" i="35" s="1"/>
  <c r="O88" i="34"/>
  <c r="R88" i="34"/>
  <c r="J498" i="43"/>
  <c r="I498" i="43"/>
  <c r="G57" i="44" s="1"/>
  <c r="J113" i="34"/>
  <c r="I113" i="34"/>
  <c r="I5" i="35" s="1"/>
  <c r="T127" i="34"/>
  <c r="S127" i="34"/>
  <c r="J19" i="35" s="1"/>
  <c r="R169" i="44"/>
  <c r="R148" i="44"/>
  <c r="J373" i="34"/>
  <c r="I373" i="34"/>
  <c r="M36" i="35" s="1"/>
  <c r="T509" i="34"/>
  <c r="S509" i="34"/>
  <c r="H68" i="35" s="1"/>
  <c r="S511" i="34"/>
  <c r="H70" i="35" s="1"/>
  <c r="T511" i="34"/>
  <c r="R64" i="44"/>
  <c r="J501" i="34"/>
  <c r="I501" i="34"/>
  <c r="G60" i="35" s="1"/>
  <c r="J304" i="34"/>
  <c r="I304" i="34"/>
  <c r="G42" i="35" s="1"/>
  <c r="H293" i="34"/>
  <c r="E293" i="34"/>
  <c r="I437" i="34"/>
  <c r="Q50" i="35" s="1"/>
  <c r="J437" i="34"/>
  <c r="T871" i="34"/>
  <c r="S871" i="34"/>
  <c r="D122" i="35" s="1"/>
  <c r="J43" i="34"/>
  <c r="I43" i="34"/>
  <c r="C10" i="35" s="1"/>
  <c r="J866" i="34"/>
  <c r="I866" i="34"/>
  <c r="C117" i="35" s="1"/>
  <c r="S27" i="36"/>
  <c r="S917" i="34"/>
  <c r="H118" i="35" s="1"/>
  <c r="T917" i="34"/>
  <c r="I281" i="34"/>
  <c r="E44" i="35" s="1"/>
  <c r="J281" i="34"/>
  <c r="I923" i="34"/>
  <c r="G124" i="35" s="1"/>
  <c r="J923" i="34"/>
  <c r="T923" i="34"/>
  <c r="S923" i="34"/>
  <c r="H124" i="35" s="1"/>
  <c r="I464" i="34"/>
  <c r="C73" i="35" s="1"/>
  <c r="J464" i="34"/>
  <c r="J252" i="34"/>
  <c r="I252" i="34"/>
  <c r="C40" i="35" s="1"/>
  <c r="I937" i="34"/>
  <c r="I113" i="35" s="1"/>
  <c r="J937" i="34"/>
  <c r="I1573" i="43"/>
  <c r="K187" i="44" s="1"/>
  <c r="J1573" i="43"/>
  <c r="S464" i="34"/>
  <c r="D73" i="35" s="1"/>
  <c r="T464" i="34"/>
  <c r="I272" i="34"/>
  <c r="E35" i="35" s="1"/>
  <c r="J272" i="34"/>
  <c r="I973" i="34"/>
  <c r="K124" i="35" s="1"/>
  <c r="J973" i="34"/>
  <c r="R189" i="44"/>
  <c r="I331" i="34"/>
  <c r="I44" i="35" s="1"/>
  <c r="J331" i="34"/>
  <c r="I888" i="34"/>
  <c r="E114" i="35" s="1"/>
  <c r="J888" i="34"/>
  <c r="T51" i="34"/>
  <c r="S51" i="34"/>
  <c r="D18" i="35" s="1"/>
  <c r="J145" i="34"/>
  <c r="I145" i="34"/>
  <c r="K12" i="35" s="1"/>
  <c r="S328" i="34"/>
  <c r="J41" i="35" s="1"/>
  <c r="T328" i="34"/>
  <c r="T1113" i="43"/>
  <c r="S1113" i="43"/>
  <c r="H135" i="44" s="1"/>
  <c r="E138" i="36"/>
  <c r="J74" i="34"/>
  <c r="I74" i="34"/>
  <c r="E16" i="35" s="1"/>
  <c r="T75" i="34"/>
  <c r="S75" i="34"/>
  <c r="F17" i="35" s="1"/>
  <c r="I99" i="34"/>
  <c r="G16" i="35" s="1"/>
  <c r="J99" i="34"/>
  <c r="J102" i="34"/>
  <c r="I102" i="34"/>
  <c r="G19" i="35" s="1"/>
  <c r="R125" i="44"/>
  <c r="J1368" i="43"/>
  <c r="I1368" i="43"/>
  <c r="K161" i="44" s="1"/>
  <c r="T94" i="34"/>
  <c r="S94" i="34"/>
  <c r="H11" i="35" s="1"/>
  <c r="R101" i="35"/>
  <c r="J123" i="34"/>
  <c r="I123" i="34"/>
  <c r="I15" i="35" s="1"/>
  <c r="T128" i="34"/>
  <c r="S128" i="34"/>
  <c r="J20" i="35" s="1"/>
  <c r="E60" i="36"/>
  <c r="E61" i="36" s="1"/>
  <c r="E58" i="36"/>
  <c r="J374" i="34"/>
  <c r="I374" i="34"/>
  <c r="M37" i="35" s="1"/>
  <c r="T501" i="34"/>
  <c r="S501" i="34"/>
  <c r="H60" i="35" s="1"/>
  <c r="I344" i="34"/>
  <c r="K32" i="35" s="1"/>
  <c r="J344" i="34"/>
  <c r="J349" i="34"/>
  <c r="I349" i="34"/>
  <c r="K37" i="35" s="1"/>
  <c r="I550" i="34"/>
  <c r="K59" i="35" s="1"/>
  <c r="J550" i="34"/>
  <c r="J558" i="34"/>
  <c r="I558" i="34"/>
  <c r="K67" i="35" s="1"/>
  <c r="I432" i="34"/>
  <c r="Q45" i="35" s="1"/>
  <c r="J432" i="34"/>
  <c r="R94" i="35"/>
  <c r="T863" i="34"/>
  <c r="S863" i="34"/>
  <c r="D114" i="35" s="1"/>
  <c r="J55" i="34"/>
  <c r="I55" i="34"/>
  <c r="C22" i="35" s="1"/>
  <c r="I862" i="34"/>
  <c r="C113" i="35" s="1"/>
  <c r="J862" i="34"/>
  <c r="I940" i="34"/>
  <c r="I116" i="35" s="1"/>
  <c r="J940" i="34"/>
  <c r="O337" i="27"/>
  <c r="R337" i="27" s="1"/>
  <c r="J538" i="34"/>
  <c r="I538" i="34"/>
  <c r="I72" i="35" s="1"/>
  <c r="T248" i="34"/>
  <c r="S248" i="34"/>
  <c r="D36" i="35" s="1"/>
  <c r="R20" i="44"/>
  <c r="I483" i="34"/>
  <c r="E67" i="35" s="1"/>
  <c r="J483" i="34"/>
  <c r="T297" i="34"/>
  <c r="S297" i="34"/>
  <c r="H35" i="35" s="1"/>
  <c r="T306" i="34"/>
  <c r="S306" i="34"/>
  <c r="H44" i="35" s="1"/>
  <c r="O65" i="27"/>
  <c r="R77" i="27"/>
  <c r="N101" i="15"/>
  <c r="O335" i="27"/>
  <c r="R335" i="27" s="1"/>
  <c r="Q64" i="15"/>
  <c r="J533" i="34"/>
  <c r="I533" i="34"/>
  <c r="I67" i="35" s="1"/>
  <c r="T258" i="34"/>
  <c r="S258" i="34"/>
  <c r="D46" i="35" s="1"/>
  <c r="I915" i="34"/>
  <c r="G116" i="35" s="1"/>
  <c r="J915" i="34"/>
  <c r="R7" i="44"/>
  <c r="J485" i="34"/>
  <c r="I485" i="34"/>
  <c r="E69" i="35" s="1"/>
  <c r="R65" i="44"/>
  <c r="J27" i="36"/>
  <c r="S916" i="34"/>
  <c r="H117" i="35" s="1"/>
  <c r="T916" i="34"/>
  <c r="J465" i="34"/>
  <c r="I465" i="34"/>
  <c r="C74" i="35" s="1"/>
  <c r="J245" i="34"/>
  <c r="I245" i="34"/>
  <c r="C33" i="35" s="1"/>
  <c r="J942" i="34"/>
  <c r="I942" i="34"/>
  <c r="I118" i="35" s="1"/>
  <c r="J88" i="38"/>
  <c r="I88" i="38"/>
  <c r="G5" i="39" s="1"/>
  <c r="J703" i="34"/>
  <c r="I703" i="34"/>
  <c r="G83" i="35" s="1"/>
  <c r="S454" i="34"/>
  <c r="D63" i="35" s="1"/>
  <c r="T454" i="34"/>
  <c r="I278" i="34"/>
  <c r="E41" i="35" s="1"/>
  <c r="J278" i="34"/>
  <c r="J326" i="34"/>
  <c r="I326" i="34"/>
  <c r="I39" i="35" s="1"/>
  <c r="J900" i="34"/>
  <c r="I900" i="34"/>
  <c r="E126" i="35" s="1"/>
  <c r="T52" i="34"/>
  <c r="S52" i="34"/>
  <c r="D19" i="35" s="1"/>
  <c r="I150" i="34"/>
  <c r="K17" i="35" s="1"/>
  <c r="J150" i="34"/>
  <c r="E138" i="34"/>
  <c r="H138" i="34"/>
  <c r="S335" i="34"/>
  <c r="J48" i="35" s="1"/>
  <c r="T335" i="34"/>
  <c r="I75" i="34"/>
  <c r="E17" i="35" s="1"/>
  <c r="J75" i="34"/>
  <c r="R42" i="39"/>
  <c r="W363" i="45"/>
  <c r="T71" i="34"/>
  <c r="S71" i="34"/>
  <c r="F13" i="35" s="1"/>
  <c r="J96" i="34"/>
  <c r="I96" i="34"/>
  <c r="G13" i="35" s="1"/>
  <c r="I908" i="43"/>
  <c r="G109" i="44" s="1"/>
  <c r="J908" i="43"/>
  <c r="S64" i="36"/>
  <c r="S97" i="34"/>
  <c r="H14" i="35" s="1"/>
  <c r="T97" i="34"/>
  <c r="T89" i="34"/>
  <c r="S89" i="34"/>
  <c r="H6" i="35" s="1"/>
  <c r="T175" i="36"/>
  <c r="T101" i="36"/>
  <c r="J120" i="34"/>
  <c r="I120" i="34"/>
  <c r="I12" i="35" s="1"/>
  <c r="T121" i="34"/>
  <c r="S121" i="34"/>
  <c r="J13" i="35" s="1"/>
  <c r="E54" i="36"/>
  <c r="E55" i="36" s="1"/>
  <c r="E64" i="36" s="1"/>
  <c r="E52" i="36"/>
  <c r="R139" i="44"/>
  <c r="R8" i="44"/>
  <c r="J385" i="34"/>
  <c r="I385" i="34"/>
  <c r="M48" i="35" s="1"/>
  <c r="S508" i="34"/>
  <c r="H67" i="35" s="1"/>
  <c r="T508" i="34"/>
  <c r="J359" i="34"/>
  <c r="I359" i="34"/>
  <c r="K47" i="35" s="1"/>
  <c r="J351" i="34"/>
  <c r="I351" i="34"/>
  <c r="K39" i="35" s="1"/>
  <c r="I499" i="34"/>
  <c r="G58" i="35" s="1"/>
  <c r="J499" i="34"/>
  <c r="I510" i="34"/>
  <c r="G69" i="35" s="1"/>
  <c r="J510" i="34"/>
  <c r="I300" i="34"/>
  <c r="G38" i="35" s="1"/>
  <c r="J300" i="34"/>
  <c r="J427" i="34"/>
  <c r="I427" i="34"/>
  <c r="Q40" i="35" s="1"/>
  <c r="R62" i="44"/>
  <c r="T865" i="34"/>
  <c r="S865" i="34"/>
  <c r="D116" i="35" s="1"/>
  <c r="I343" i="38"/>
  <c r="K31" i="39" s="1"/>
  <c r="J343" i="38"/>
  <c r="T64" i="36"/>
  <c r="J54" i="34"/>
  <c r="I54" i="34"/>
  <c r="C21" i="35" s="1"/>
  <c r="J874" i="34"/>
  <c r="I874" i="34"/>
  <c r="C125" i="35" s="1"/>
  <c r="I541" i="34"/>
  <c r="I75" i="35" s="1"/>
  <c r="J541" i="34"/>
  <c r="I473" i="34"/>
  <c r="E57" i="35" s="1"/>
  <c r="J473" i="34"/>
  <c r="T304" i="34"/>
  <c r="S304" i="34"/>
  <c r="H42" i="35" s="1"/>
  <c r="T912" i="34"/>
  <c r="S912" i="34"/>
  <c r="H113" i="35" s="1"/>
  <c r="J936" i="34"/>
  <c r="I936" i="34"/>
  <c r="I112" i="35" s="1"/>
  <c r="S467" i="34"/>
  <c r="D76" i="35" s="1"/>
  <c r="T467" i="34"/>
  <c r="I270" i="34"/>
  <c r="E33" i="35" s="1"/>
  <c r="J270" i="34"/>
  <c r="I962" i="34"/>
  <c r="K113" i="35" s="1"/>
  <c r="J962" i="34"/>
  <c r="J965" i="34"/>
  <c r="I965" i="34"/>
  <c r="K116" i="35" s="1"/>
  <c r="J329" i="34"/>
  <c r="I329" i="34"/>
  <c r="I42" i="35" s="1"/>
  <c r="L27" i="36"/>
  <c r="J889" i="34"/>
  <c r="I889" i="34"/>
  <c r="E115" i="35" s="1"/>
  <c r="S38" i="34"/>
  <c r="D5" i="35" s="1"/>
  <c r="T38" i="34"/>
  <c r="T326" i="34"/>
  <c r="S326" i="34"/>
  <c r="J39" i="35" s="1"/>
  <c r="S1318" i="43"/>
  <c r="H161" i="44" s="1"/>
  <c r="T1318" i="43"/>
  <c r="J63" i="34"/>
  <c r="I63" i="34"/>
  <c r="E5" i="35" s="1"/>
  <c r="E286" i="45"/>
  <c r="S88" i="43"/>
  <c r="H5" i="44" s="1"/>
  <c r="T88" i="43"/>
  <c r="T67" i="34"/>
  <c r="S67" i="34"/>
  <c r="F9" i="35" s="1"/>
  <c r="R147" i="44"/>
  <c r="I98" i="34"/>
  <c r="G15" i="35" s="1"/>
  <c r="J98" i="34"/>
  <c r="E88" i="34"/>
  <c r="H88" i="34"/>
  <c r="U101" i="36"/>
  <c r="E103" i="40" a="1"/>
  <c r="T96" i="34"/>
  <c r="S96" i="34"/>
  <c r="H13" i="35" s="1"/>
  <c r="S102" i="34"/>
  <c r="H19" i="35" s="1"/>
  <c r="T102" i="34"/>
  <c r="J114" i="34"/>
  <c r="I114" i="34"/>
  <c r="I6" i="35" s="1"/>
  <c r="T130" i="34"/>
  <c r="S130" i="34"/>
  <c r="J22" i="35" s="1"/>
  <c r="I371" i="34"/>
  <c r="M34" i="35" s="1"/>
  <c r="J371" i="34"/>
  <c r="S510" i="34"/>
  <c r="H69" i="35" s="1"/>
  <c r="T510" i="34"/>
  <c r="J362" i="34"/>
  <c r="I362" i="34"/>
  <c r="K50" i="35" s="1"/>
  <c r="I356" i="34"/>
  <c r="K44" i="35" s="1"/>
  <c r="J356" i="34"/>
  <c r="J295" i="34"/>
  <c r="I295" i="34"/>
  <c r="G33" i="35" s="1"/>
  <c r="J296" i="34"/>
  <c r="I296" i="34"/>
  <c r="G34" i="35" s="1"/>
  <c r="I1318" i="43"/>
  <c r="G161" i="44" s="1"/>
  <c r="J1318" i="43"/>
  <c r="I422" i="34"/>
  <c r="Q35" i="35" s="1"/>
  <c r="J422" i="34"/>
  <c r="T874" i="34"/>
  <c r="S874" i="34"/>
  <c r="D125" i="35" s="1"/>
  <c r="J53" i="34"/>
  <c r="I53" i="34"/>
  <c r="C20" i="35" s="1"/>
  <c r="I877" i="34"/>
  <c r="C128" i="35" s="1"/>
  <c r="J877" i="34"/>
  <c r="R179" i="44"/>
  <c r="R85" i="35"/>
  <c r="S453" i="34"/>
  <c r="D62" i="35" s="1"/>
  <c r="T453" i="34"/>
  <c r="I286" i="34"/>
  <c r="E49" i="35" s="1"/>
  <c r="J286" i="34"/>
  <c r="J333" i="34"/>
  <c r="I333" i="34"/>
  <c r="I46" i="35" s="1"/>
  <c r="J899" i="34"/>
  <c r="I899" i="34"/>
  <c r="E125" i="35" s="1"/>
  <c r="T47" i="34"/>
  <c r="S47" i="34"/>
  <c r="D14" i="35" s="1"/>
  <c r="I155" i="34"/>
  <c r="K22" i="35" s="1"/>
  <c r="J155" i="34"/>
  <c r="S321" i="34"/>
  <c r="J34" i="35" s="1"/>
  <c r="T321" i="34"/>
  <c r="J71" i="34"/>
  <c r="I71" i="34"/>
  <c r="E13" i="35" s="1"/>
  <c r="T293" i="38"/>
  <c r="S293" i="38"/>
  <c r="H31" i="39" s="1"/>
  <c r="R31" i="39" s="1"/>
  <c r="S69" i="34"/>
  <c r="F11" i="35" s="1"/>
  <c r="T69" i="34"/>
  <c r="R6" i="39"/>
  <c r="I100" i="34"/>
  <c r="G17" i="35" s="1"/>
  <c r="J100" i="34"/>
  <c r="E169" i="36"/>
  <c r="E171" i="36"/>
  <c r="E172" i="36" s="1"/>
  <c r="T92" i="34"/>
  <c r="S92" i="34"/>
  <c r="H9" i="35" s="1"/>
  <c r="J126" i="34"/>
  <c r="I126" i="34"/>
  <c r="I18" i="35" s="1"/>
  <c r="T129" i="34"/>
  <c r="S129" i="34"/>
  <c r="J21" i="35" s="1"/>
  <c r="R75" i="44"/>
  <c r="I377" i="34"/>
  <c r="M40" i="35" s="1"/>
  <c r="J377" i="34"/>
  <c r="R14" i="39"/>
  <c r="R18" i="44"/>
  <c r="J361" i="34"/>
  <c r="I361" i="34"/>
  <c r="K49" i="35" s="1"/>
  <c r="J506" i="34"/>
  <c r="I506" i="34"/>
  <c r="G65" i="35" s="1"/>
  <c r="I309" i="34"/>
  <c r="G47" i="35" s="1"/>
  <c r="J309" i="34"/>
  <c r="J563" i="34"/>
  <c r="I563" i="34"/>
  <c r="K72" i="35" s="1"/>
  <c r="J553" i="34"/>
  <c r="I553" i="34"/>
  <c r="K62" i="35" s="1"/>
  <c r="I426" i="34"/>
  <c r="Q39" i="35" s="1"/>
  <c r="J426" i="34"/>
  <c r="T861" i="34"/>
  <c r="S861" i="34"/>
  <c r="D112" i="35" s="1"/>
  <c r="I45" i="34"/>
  <c r="C12" i="35" s="1"/>
  <c r="J45" i="34"/>
  <c r="I871" i="34"/>
  <c r="C122" i="35" s="1"/>
  <c r="J871" i="34"/>
  <c r="S79" i="34"/>
  <c r="F21" i="35" s="1"/>
  <c r="T79" i="34"/>
  <c r="R21" i="44"/>
  <c r="R45" i="39"/>
  <c r="J97" i="34"/>
  <c r="I97" i="34"/>
  <c r="G14" i="35" s="1"/>
  <c r="E165" i="36"/>
  <c r="E166" i="36" s="1"/>
  <c r="E163" i="36"/>
  <c r="R68" i="44"/>
  <c r="S106" i="34"/>
  <c r="H23" i="35" s="1"/>
  <c r="T106" i="34"/>
  <c r="R178" i="44"/>
  <c r="J124" i="34"/>
  <c r="I124" i="34"/>
  <c r="I16" i="35" s="1"/>
  <c r="T131" i="34"/>
  <c r="S131" i="34"/>
  <c r="J23" i="35" s="1"/>
  <c r="J386" i="34"/>
  <c r="I386" i="34"/>
  <c r="M49" i="35" s="1"/>
  <c r="J502" i="34"/>
  <c r="I502" i="34"/>
  <c r="G61" i="35" s="1"/>
  <c r="H548" i="34"/>
  <c r="E548" i="34"/>
  <c r="I423" i="34"/>
  <c r="Q36" i="35" s="1"/>
  <c r="J423" i="34"/>
  <c r="R164" i="44"/>
  <c r="S872" i="34"/>
  <c r="D123" i="35" s="1"/>
  <c r="T872" i="34"/>
  <c r="I57" i="34"/>
  <c r="C24" i="35" s="1"/>
  <c r="J57" i="34"/>
  <c r="J859" i="34"/>
  <c r="I859" i="34"/>
  <c r="C110" i="35" s="1"/>
  <c r="I891" i="34"/>
  <c r="E117" i="35" s="1"/>
  <c r="J891" i="34"/>
  <c r="X64" i="36"/>
  <c r="T41" i="34"/>
  <c r="S41" i="34"/>
  <c r="D8" i="35" s="1"/>
  <c r="S322" i="34"/>
  <c r="J35" i="35" s="1"/>
  <c r="T322" i="34"/>
  <c r="F27" i="36"/>
  <c r="S64" i="15"/>
  <c r="T251" i="34"/>
  <c r="S251" i="34"/>
  <c r="D39" i="35" s="1"/>
  <c r="J912" i="34"/>
  <c r="I912" i="34"/>
  <c r="G113" i="35" s="1"/>
  <c r="I489" i="34"/>
  <c r="E73" i="35" s="1"/>
  <c r="J489" i="34"/>
  <c r="J453" i="34"/>
  <c r="I453" i="34"/>
  <c r="C62" i="35" s="1"/>
  <c r="I262" i="34"/>
  <c r="C50" i="35" s="1"/>
  <c r="J262" i="34"/>
  <c r="I946" i="34"/>
  <c r="I122" i="35" s="1"/>
  <c r="J946" i="34"/>
  <c r="T461" i="34"/>
  <c r="S461" i="34"/>
  <c r="D70" i="35" s="1"/>
  <c r="I279" i="34"/>
  <c r="E42" i="35" s="1"/>
  <c r="J279" i="34"/>
  <c r="E958" i="34"/>
  <c r="H958" i="34"/>
  <c r="R192" i="44"/>
  <c r="J323" i="34"/>
  <c r="I323" i="34"/>
  <c r="I36" i="35" s="1"/>
  <c r="R163" i="44"/>
  <c r="U27" i="36"/>
  <c r="J893" i="34"/>
  <c r="I893" i="34"/>
  <c r="E119" i="35" s="1"/>
  <c r="R22" i="44"/>
  <c r="T50" i="34"/>
  <c r="S50" i="34"/>
  <c r="D17" i="35" s="1"/>
  <c r="J156" i="34"/>
  <c r="I156" i="34"/>
  <c r="K23" i="35" s="1"/>
  <c r="U363" i="45"/>
  <c r="S336" i="34"/>
  <c r="J49" i="35" s="1"/>
  <c r="T336" i="34"/>
  <c r="R50" i="39"/>
  <c r="J76" i="34"/>
  <c r="I76" i="34"/>
  <c r="E18" i="35" s="1"/>
  <c r="T78" i="34"/>
  <c r="S78" i="34"/>
  <c r="F20" i="35" s="1"/>
  <c r="J105" i="34"/>
  <c r="I105" i="34"/>
  <c r="G22" i="35" s="1"/>
  <c r="J101" i="34"/>
  <c r="I101" i="34"/>
  <c r="G18" i="35" s="1"/>
  <c r="R97" i="35"/>
  <c r="R162" i="44"/>
  <c r="E27" i="40"/>
  <c r="I118" i="34"/>
  <c r="I10" i="35" s="1"/>
  <c r="J118" i="34"/>
  <c r="N27" i="36"/>
  <c r="T132" i="34"/>
  <c r="S132" i="34"/>
  <c r="J24" i="35" s="1"/>
  <c r="J378" i="34"/>
  <c r="I378" i="34"/>
  <c r="M41" i="35" s="1"/>
  <c r="T504" i="34"/>
  <c r="S504" i="34"/>
  <c r="H63" i="35" s="1"/>
  <c r="R498" i="34"/>
  <c r="O498" i="34"/>
  <c r="I345" i="34"/>
  <c r="K33" i="35" s="1"/>
  <c r="J345" i="34"/>
  <c r="J507" i="34"/>
  <c r="I507" i="34"/>
  <c r="G66" i="35" s="1"/>
  <c r="I509" i="34"/>
  <c r="G68" i="35" s="1"/>
  <c r="J509" i="34"/>
  <c r="I305" i="34"/>
  <c r="G43" i="35" s="1"/>
  <c r="J305" i="34"/>
  <c r="J302" i="34"/>
  <c r="I302" i="34"/>
  <c r="G40" i="35" s="1"/>
  <c r="I424" i="34"/>
  <c r="Q37" i="35" s="1"/>
  <c r="J424" i="34"/>
  <c r="X27" i="36"/>
  <c r="T875" i="34"/>
  <c r="S875" i="34"/>
  <c r="D126" i="35" s="1"/>
  <c r="R196" i="44"/>
  <c r="G64" i="36"/>
  <c r="J56" i="34"/>
  <c r="I56" i="34"/>
  <c r="C23" i="35" s="1"/>
  <c r="J864" i="34"/>
  <c r="I864" i="34"/>
  <c r="C115" i="35" s="1"/>
  <c r="N64" i="36"/>
  <c r="J523" i="34"/>
  <c r="I523" i="34"/>
  <c r="I57" i="35" s="1"/>
  <c r="T256" i="34"/>
  <c r="S256" i="34"/>
  <c r="D44" i="35" s="1"/>
  <c r="R5" i="39"/>
  <c r="J924" i="34"/>
  <c r="I924" i="34"/>
  <c r="G125" i="35" s="1"/>
  <c r="I475" i="34"/>
  <c r="E59" i="35" s="1"/>
  <c r="J475" i="34"/>
  <c r="F175" i="36"/>
  <c r="J82" i="34"/>
  <c r="I82" i="34"/>
  <c r="E24" i="35" s="1"/>
  <c r="O72" i="27"/>
  <c r="R73" i="27"/>
  <c r="I530" i="34"/>
  <c r="I64" i="35" s="1"/>
  <c r="J530" i="34"/>
  <c r="T301" i="34"/>
  <c r="S301" i="34"/>
  <c r="H39" i="35" s="1"/>
  <c r="O68" i="27"/>
  <c r="R82" i="27"/>
  <c r="I529" i="34"/>
  <c r="I63" i="35" s="1"/>
  <c r="J529" i="34"/>
  <c r="T245" i="34"/>
  <c r="S245" i="34"/>
  <c r="D33" i="35" s="1"/>
  <c r="I914" i="34"/>
  <c r="G115" i="35" s="1"/>
  <c r="J914" i="34"/>
  <c r="I467" i="34"/>
  <c r="C76" i="35" s="1"/>
  <c r="J467" i="34"/>
  <c r="R16" i="39"/>
  <c r="I324" i="34"/>
  <c r="I37" i="35" s="1"/>
  <c r="J324" i="34"/>
  <c r="J895" i="34"/>
  <c r="I895" i="34"/>
  <c r="E121" i="35" s="1"/>
  <c r="T46" i="34"/>
  <c r="S46" i="34"/>
  <c r="D13" i="35" s="1"/>
  <c r="J69" i="34"/>
  <c r="I69" i="34"/>
  <c r="E11" i="35" s="1"/>
  <c r="R188" i="44"/>
  <c r="T82" i="34"/>
  <c r="S82" i="34"/>
  <c r="F24" i="35" s="1"/>
  <c r="J91" i="34"/>
  <c r="I91" i="34"/>
  <c r="G8" i="35" s="1"/>
  <c r="R64" i="36"/>
  <c r="S90" i="34"/>
  <c r="H7" i="35" s="1"/>
  <c r="T90" i="34"/>
  <c r="J119" i="34"/>
  <c r="I119" i="34"/>
  <c r="I11" i="35" s="1"/>
  <c r="S124" i="34"/>
  <c r="J16" i="35" s="1"/>
  <c r="T124" i="34"/>
  <c r="J379" i="34"/>
  <c r="I379" i="34"/>
  <c r="M42" i="35" s="1"/>
  <c r="R175" i="44"/>
  <c r="I350" i="34"/>
  <c r="K38" i="35" s="1"/>
  <c r="J350" i="34"/>
  <c r="J353" i="34"/>
  <c r="I353" i="34"/>
  <c r="K41" i="35" s="1"/>
  <c r="I562" i="34"/>
  <c r="K71" i="35" s="1"/>
  <c r="J562" i="34"/>
  <c r="J433" i="34"/>
  <c r="I433" i="34"/>
  <c r="Q46" i="35" s="1"/>
  <c r="T860" i="34"/>
  <c r="S860" i="34"/>
  <c r="D111" i="35" s="1"/>
  <c r="J38" i="34"/>
  <c r="I38" i="34"/>
  <c r="C5" i="35" s="1"/>
  <c r="I860" i="34"/>
  <c r="C111" i="35" s="1"/>
  <c r="J860" i="34"/>
  <c r="T927" i="34"/>
  <c r="S927" i="34"/>
  <c r="H128" i="35" s="1"/>
  <c r="R123" i="44"/>
  <c r="R193" i="44"/>
  <c r="W64" i="36"/>
  <c r="J452" i="34"/>
  <c r="I452" i="34"/>
  <c r="C61" i="35" s="1"/>
  <c r="I254" i="34"/>
  <c r="C42" i="35" s="1"/>
  <c r="J254" i="34"/>
  <c r="J952" i="34"/>
  <c r="I952" i="34"/>
  <c r="I128" i="35" s="1"/>
  <c r="T448" i="34"/>
  <c r="S448" i="34"/>
  <c r="D57" i="35" s="1"/>
  <c r="I274" i="34"/>
  <c r="E37" i="35" s="1"/>
  <c r="J274" i="34"/>
  <c r="R40" i="39"/>
  <c r="J969" i="34"/>
  <c r="I969" i="34"/>
  <c r="K120" i="35" s="1"/>
  <c r="I321" i="34"/>
  <c r="I34" i="35" s="1"/>
  <c r="J321" i="34"/>
  <c r="R15" i="39"/>
  <c r="R111" i="44"/>
  <c r="R202" i="44"/>
  <c r="J491" i="34"/>
  <c r="I491" i="34"/>
  <c r="E75" i="35" s="1"/>
  <c r="S308" i="34"/>
  <c r="H46" i="35" s="1"/>
  <c r="T308" i="34"/>
  <c r="T913" i="34"/>
  <c r="S913" i="34"/>
  <c r="H114" i="35" s="1"/>
  <c r="I251" i="34"/>
  <c r="C39" i="35" s="1"/>
  <c r="J251" i="34"/>
  <c r="I935" i="34"/>
  <c r="I111" i="35" s="1"/>
  <c r="J935" i="34"/>
  <c r="T450" i="34"/>
  <c r="S450" i="34"/>
  <c r="D59" i="35" s="1"/>
  <c r="I275" i="34"/>
  <c r="E38" i="35" s="1"/>
  <c r="J275" i="34"/>
  <c r="J157" i="34"/>
  <c r="I157" i="34"/>
  <c r="K24" i="35" s="1"/>
  <c r="R100" i="35"/>
  <c r="S318" i="34"/>
  <c r="J31" i="35" s="1"/>
  <c r="T318" i="34"/>
  <c r="E588" i="27"/>
  <c r="U101" i="15"/>
  <c r="O64" i="27"/>
  <c r="R70" i="27"/>
  <c r="I528" i="34"/>
  <c r="I62" i="35" s="1"/>
  <c r="J528" i="34"/>
  <c r="S249" i="34"/>
  <c r="D37" i="35" s="1"/>
  <c r="T249" i="34"/>
  <c r="J916" i="34"/>
  <c r="I916" i="34"/>
  <c r="G117" i="35" s="1"/>
  <c r="I909" i="34"/>
  <c r="G110" i="35" s="1"/>
  <c r="J909" i="34"/>
  <c r="J482" i="34"/>
  <c r="I482" i="34"/>
  <c r="E66" i="35" s="1"/>
  <c r="T918" i="34"/>
  <c r="S918" i="34"/>
  <c r="H119" i="35" s="1"/>
  <c r="I450" i="34"/>
  <c r="C59" i="35" s="1"/>
  <c r="R59" i="35" s="1"/>
  <c r="J450" i="34"/>
  <c r="J253" i="34"/>
  <c r="I253" i="34"/>
  <c r="C41" i="35" s="1"/>
  <c r="J943" i="34"/>
  <c r="I943" i="34"/>
  <c r="I119" i="35" s="1"/>
  <c r="J1523" i="43"/>
  <c r="I1523" i="43"/>
  <c r="G187" i="44" s="1"/>
  <c r="K175" i="36"/>
  <c r="T465" i="34"/>
  <c r="S465" i="34"/>
  <c r="D74" i="35" s="1"/>
  <c r="J285" i="34"/>
  <c r="I285" i="34"/>
  <c r="E48" i="35" s="1"/>
  <c r="J976" i="34"/>
  <c r="I976" i="34"/>
  <c r="K127" i="35" s="1"/>
  <c r="R13" i="44"/>
  <c r="I325" i="34"/>
  <c r="I38" i="35" s="1"/>
  <c r="J325" i="34"/>
  <c r="J897" i="34"/>
  <c r="I897" i="34"/>
  <c r="E123" i="35" s="1"/>
  <c r="S48" i="34"/>
  <c r="D15" i="35" s="1"/>
  <c r="T48" i="34"/>
  <c r="I153" i="34"/>
  <c r="K20" i="35" s="1"/>
  <c r="J153" i="34"/>
  <c r="S320" i="34"/>
  <c r="J33" i="35" s="1"/>
  <c r="T320" i="34"/>
  <c r="E21" i="36"/>
  <c r="E23" i="36"/>
  <c r="E24" i="36" s="1"/>
  <c r="J79" i="34"/>
  <c r="I79" i="34"/>
  <c r="E21" i="35" s="1"/>
  <c r="S63" i="34"/>
  <c r="F5" i="35" s="1"/>
  <c r="T63" i="34"/>
  <c r="Q175" i="36"/>
  <c r="G101" i="36"/>
  <c r="J132" i="34"/>
  <c r="I132" i="34"/>
  <c r="I24" i="35" s="1"/>
  <c r="R70" i="44"/>
  <c r="T498" i="43"/>
  <c r="S498" i="43"/>
  <c r="H57" i="44" s="1"/>
  <c r="R57" i="44" s="1"/>
  <c r="R142" i="44"/>
  <c r="T118" i="34"/>
  <c r="S118" i="34"/>
  <c r="J10" i="35" s="1"/>
  <c r="I375" i="34"/>
  <c r="M38" i="35" s="1"/>
  <c r="J375" i="34"/>
  <c r="T514" i="34"/>
  <c r="S514" i="34"/>
  <c r="H73" i="35" s="1"/>
  <c r="I360" i="34"/>
  <c r="K48" i="35" s="1"/>
  <c r="J360" i="34"/>
  <c r="I347" i="34"/>
  <c r="K35" i="35" s="1"/>
  <c r="J347" i="34"/>
  <c r="J505" i="34"/>
  <c r="I505" i="34"/>
  <c r="G64" i="35" s="1"/>
  <c r="E498" i="34"/>
  <c r="H498" i="34"/>
  <c r="J564" i="34"/>
  <c r="I564" i="34"/>
  <c r="K73" i="35" s="1"/>
  <c r="I552" i="34"/>
  <c r="K61" i="35" s="1"/>
  <c r="J552" i="34"/>
  <c r="J434" i="34"/>
  <c r="I434" i="34"/>
  <c r="Q47" i="35" s="1"/>
  <c r="T868" i="34"/>
  <c r="S868" i="34"/>
  <c r="D119" i="35" s="1"/>
  <c r="J39" i="34"/>
  <c r="I39" i="34"/>
  <c r="C6" i="35" s="1"/>
  <c r="J876" i="34"/>
  <c r="I876" i="34"/>
  <c r="C127" i="35" s="1"/>
  <c r="E362" i="45"/>
  <c r="E363" i="45" s="1"/>
  <c r="G363" i="45"/>
  <c r="F363" i="45"/>
  <c r="I363" i="45"/>
  <c r="O363" i="45"/>
  <c r="X363" i="45"/>
  <c r="M363" i="45"/>
  <c r="Q363" i="45"/>
  <c r="I448" i="34"/>
  <c r="C57" i="35" s="1"/>
  <c r="J448" i="34"/>
  <c r="I532" i="34"/>
  <c r="I66" i="35" s="1"/>
  <c r="J532" i="34"/>
  <c r="S259" i="34"/>
  <c r="D47" i="35" s="1"/>
  <c r="T259" i="34"/>
  <c r="I479" i="34"/>
  <c r="E63" i="35" s="1"/>
  <c r="J479" i="34"/>
  <c r="T294" i="34"/>
  <c r="S294" i="34"/>
  <c r="H32" i="35" s="1"/>
  <c r="T311" i="34"/>
  <c r="S311" i="34"/>
  <c r="H49" i="35" s="1"/>
  <c r="N175" i="36"/>
  <c r="I457" i="34"/>
  <c r="C66" i="35" s="1"/>
  <c r="J457" i="34"/>
  <c r="J246" i="34"/>
  <c r="I246" i="34"/>
  <c r="C34" i="35" s="1"/>
  <c r="I944" i="34"/>
  <c r="I120" i="35" s="1"/>
  <c r="J944" i="34"/>
  <c r="N363" i="45"/>
  <c r="S458" i="34"/>
  <c r="D67" i="35" s="1"/>
  <c r="T458" i="34"/>
  <c r="I273" i="34"/>
  <c r="E36" i="35" s="1"/>
  <c r="J273" i="34"/>
  <c r="J334" i="34"/>
  <c r="I334" i="34"/>
  <c r="I47" i="35" s="1"/>
  <c r="J886" i="34"/>
  <c r="I886" i="34"/>
  <c r="E112" i="35" s="1"/>
  <c r="F64" i="36"/>
  <c r="S49" i="34"/>
  <c r="D16" i="35" s="1"/>
  <c r="T49" i="34"/>
  <c r="J143" i="34"/>
  <c r="I143" i="34"/>
  <c r="K10" i="35" s="1"/>
  <c r="J144" i="34"/>
  <c r="I144" i="34"/>
  <c r="K11" i="35" s="1"/>
  <c r="R16" i="44"/>
  <c r="S330" i="34"/>
  <c r="J43" i="35" s="1"/>
  <c r="T330" i="34"/>
  <c r="E17" i="36"/>
  <c r="E18" i="36" s="1"/>
  <c r="E15" i="36"/>
  <c r="R61" i="44"/>
  <c r="I64" i="34"/>
  <c r="E6" i="35" s="1"/>
  <c r="J64" i="34"/>
  <c r="Q27" i="36"/>
  <c r="E64" i="40"/>
  <c r="R116" i="44"/>
  <c r="S68" i="34"/>
  <c r="F10" i="35" s="1"/>
  <c r="T68" i="34"/>
  <c r="U64" i="36"/>
  <c r="I138" i="38"/>
  <c r="K5" i="39" s="1"/>
  <c r="J138" i="38"/>
  <c r="I95" i="34"/>
  <c r="G12" i="35" s="1"/>
  <c r="J95" i="34"/>
  <c r="S101" i="34"/>
  <c r="H18" i="35" s="1"/>
  <c r="T101" i="34"/>
  <c r="J128" i="34"/>
  <c r="I128" i="34"/>
  <c r="I20" i="35" s="1"/>
  <c r="R191" i="44"/>
  <c r="T119" i="34"/>
  <c r="S119" i="34"/>
  <c r="J11" i="35" s="1"/>
  <c r="J384" i="34"/>
  <c r="I384" i="34"/>
  <c r="M47" i="35" s="1"/>
  <c r="R47" i="39"/>
  <c r="T499" i="34"/>
  <c r="S499" i="34"/>
  <c r="H58" i="35" s="1"/>
  <c r="I348" i="34"/>
  <c r="K36" i="35" s="1"/>
  <c r="J348" i="34"/>
  <c r="J517" i="34"/>
  <c r="I517" i="34"/>
  <c r="G76" i="35" s="1"/>
  <c r="I294" i="34"/>
  <c r="G32" i="35" s="1"/>
  <c r="J294" i="34"/>
  <c r="J311" i="34"/>
  <c r="I311" i="34"/>
  <c r="G49" i="35" s="1"/>
  <c r="J436" i="34"/>
  <c r="I436" i="34"/>
  <c r="Q49" i="35" s="1"/>
  <c r="S869" i="34"/>
  <c r="D120" i="35" s="1"/>
  <c r="T869" i="34"/>
  <c r="R118" i="44"/>
  <c r="R86" i="35"/>
  <c r="J51" i="34"/>
  <c r="I51" i="34"/>
  <c r="C18" i="35" s="1"/>
  <c r="R18" i="35" s="1"/>
  <c r="J861" i="34"/>
  <c r="I861" i="34"/>
  <c r="C112" i="35" s="1"/>
  <c r="T244" i="34"/>
  <c r="S244" i="34"/>
  <c r="D32" i="35" s="1"/>
  <c r="T302" i="34"/>
  <c r="S302" i="34"/>
  <c r="H40" i="35" s="1"/>
  <c r="I461" i="34"/>
  <c r="C70" i="35" s="1"/>
  <c r="J461" i="34"/>
  <c r="J250" i="34"/>
  <c r="I250" i="34"/>
  <c r="C38" i="35" s="1"/>
  <c r="I537" i="34"/>
  <c r="I71" i="35" s="1"/>
  <c r="J537" i="34"/>
  <c r="S74" i="34"/>
  <c r="F16" i="35" s="1"/>
  <c r="T74" i="34"/>
  <c r="J103" i="34"/>
  <c r="I103" i="34"/>
  <c r="G20" i="35" s="1"/>
  <c r="R200" i="44"/>
  <c r="T104" i="34"/>
  <c r="S104" i="34"/>
  <c r="H21" i="35" s="1"/>
  <c r="S105" i="34"/>
  <c r="H22" i="35" s="1"/>
  <c r="T105" i="34"/>
  <c r="J116" i="34"/>
  <c r="I116" i="34"/>
  <c r="I8" i="35" s="1"/>
  <c r="T115" i="34"/>
  <c r="S115" i="34"/>
  <c r="J7" i="35" s="1"/>
  <c r="J382" i="34"/>
  <c r="I382" i="34"/>
  <c r="M45" i="35" s="1"/>
  <c r="S502" i="34"/>
  <c r="H61" i="35" s="1"/>
  <c r="T502" i="34"/>
  <c r="I358" i="34"/>
  <c r="K46" i="35" s="1"/>
  <c r="J358" i="34"/>
  <c r="I355" i="34"/>
  <c r="K43" i="35" s="1"/>
  <c r="J355" i="34"/>
  <c r="J512" i="34"/>
  <c r="I512" i="34"/>
  <c r="G71" i="35" s="1"/>
  <c r="J303" i="34"/>
  <c r="I303" i="34"/>
  <c r="G41" i="35" s="1"/>
  <c r="J559" i="34"/>
  <c r="I559" i="34"/>
  <c r="K68" i="35" s="1"/>
  <c r="I428" i="34"/>
  <c r="Q41" i="35" s="1"/>
  <c r="J428" i="34"/>
  <c r="U175" i="36"/>
  <c r="S862" i="34"/>
  <c r="D113" i="35" s="1"/>
  <c r="T862" i="34"/>
  <c r="I49" i="34"/>
  <c r="C16" i="35" s="1"/>
  <c r="J49" i="34"/>
  <c r="J875" i="34"/>
  <c r="I875" i="34"/>
  <c r="C126" i="35" s="1"/>
  <c r="J336" i="34"/>
  <c r="I336" i="34"/>
  <c r="I49" i="35" s="1"/>
  <c r="J902" i="34"/>
  <c r="I902" i="34"/>
  <c r="E128" i="35" s="1"/>
  <c r="I68" i="34"/>
  <c r="E10" i="35" s="1"/>
  <c r="J68" i="34"/>
  <c r="J542" i="34"/>
  <c r="I542" i="34"/>
  <c r="I76" i="35" s="1"/>
  <c r="T261" i="34"/>
  <c r="S261" i="34"/>
  <c r="D49" i="35" s="1"/>
  <c r="I913" i="34"/>
  <c r="G114" i="35" s="1"/>
  <c r="J913" i="34"/>
  <c r="I487" i="34"/>
  <c r="E71" i="35" s="1"/>
  <c r="J487" i="34"/>
  <c r="L101" i="36"/>
  <c r="T307" i="34"/>
  <c r="S307" i="34"/>
  <c r="H45" i="35" s="1"/>
  <c r="R908" i="34"/>
  <c r="O908" i="34"/>
  <c r="J451" i="34"/>
  <c r="I451" i="34"/>
  <c r="C60" i="35" s="1"/>
  <c r="J259" i="34"/>
  <c r="I259" i="34"/>
  <c r="C47" i="35" s="1"/>
  <c r="J939" i="34"/>
  <c r="I939" i="34"/>
  <c r="I115" i="35" s="1"/>
  <c r="R73" i="44"/>
  <c r="T451" i="34"/>
  <c r="S451" i="34"/>
  <c r="D60" i="35" s="1"/>
  <c r="I282" i="34"/>
  <c r="E45" i="35" s="1"/>
  <c r="J282" i="34"/>
  <c r="R96" i="35"/>
  <c r="M27" i="36"/>
  <c r="J960" i="34"/>
  <c r="I960" i="34"/>
  <c r="K111" i="35" s="1"/>
  <c r="I27" i="36"/>
  <c r="R121" i="44"/>
  <c r="I319" i="34"/>
  <c r="I32" i="35" s="1"/>
  <c r="J319" i="34"/>
  <c r="I885" i="34"/>
  <c r="E111" i="35" s="1"/>
  <c r="J885" i="34"/>
  <c r="S56" i="34"/>
  <c r="D23" i="35" s="1"/>
  <c r="T56" i="34"/>
  <c r="J148" i="34"/>
  <c r="I148" i="34"/>
  <c r="K15" i="35" s="1"/>
  <c r="S324" i="34"/>
  <c r="J37" i="35" s="1"/>
  <c r="T324" i="34"/>
  <c r="J67" i="34"/>
  <c r="I67" i="34"/>
  <c r="E9" i="35" s="1"/>
  <c r="J1113" i="43"/>
  <c r="I1113" i="43"/>
  <c r="G135" i="44" s="1"/>
  <c r="R119" i="44"/>
  <c r="J363" i="45"/>
  <c r="T70" i="34"/>
  <c r="S70" i="34"/>
  <c r="F12" i="35" s="1"/>
  <c r="J93" i="34"/>
  <c r="I93" i="34"/>
  <c r="G10" i="35" s="1"/>
  <c r="T1523" i="43"/>
  <c r="S1523" i="43"/>
  <c r="H187" i="44" s="1"/>
  <c r="V27" i="36"/>
  <c r="T100" i="34"/>
  <c r="S100" i="34"/>
  <c r="H17" i="35" s="1"/>
  <c r="J175" i="36"/>
  <c r="J125" i="34"/>
  <c r="I125" i="34"/>
  <c r="I17" i="35" s="1"/>
  <c r="R166" i="44"/>
  <c r="R128" i="44"/>
  <c r="S113" i="34"/>
  <c r="J5" i="35" s="1"/>
  <c r="T113" i="34"/>
  <c r="J368" i="34"/>
  <c r="I368" i="34"/>
  <c r="M31" i="35" s="1"/>
  <c r="S517" i="34"/>
  <c r="H76" i="35" s="1"/>
  <c r="T517" i="34"/>
  <c r="T513" i="34"/>
  <c r="S513" i="34"/>
  <c r="H72" i="35" s="1"/>
  <c r="I554" i="34"/>
  <c r="K63" i="35" s="1"/>
  <c r="J554" i="34"/>
  <c r="J551" i="34"/>
  <c r="I551" i="34"/>
  <c r="K60" i="35" s="1"/>
  <c r="J429" i="34"/>
  <c r="I429" i="34"/>
  <c r="Q42" i="35" s="1"/>
  <c r="R21" i="39"/>
  <c r="S876" i="34"/>
  <c r="D127" i="35" s="1"/>
  <c r="T876" i="34"/>
  <c r="J41" i="34"/>
  <c r="I41" i="34"/>
  <c r="C8" i="35" s="1"/>
  <c r="I865" i="34"/>
  <c r="C116" i="35" s="1"/>
  <c r="J865" i="34"/>
  <c r="R49" i="39"/>
  <c r="R114" i="44"/>
  <c r="J454" i="34"/>
  <c r="I454" i="34"/>
  <c r="C63" i="35" s="1"/>
  <c r="E91" i="36"/>
  <c r="E92" i="36" s="1"/>
  <c r="E89" i="36"/>
  <c r="I257" i="34"/>
  <c r="C45" i="35" s="1"/>
  <c r="J257" i="34"/>
  <c r="J941" i="34"/>
  <c r="I941" i="34"/>
  <c r="I117" i="35" s="1"/>
  <c r="T459" i="34"/>
  <c r="S459" i="34"/>
  <c r="D68" i="35" s="1"/>
  <c r="I271" i="34"/>
  <c r="E34" i="35" s="1"/>
  <c r="J271" i="34"/>
  <c r="I963" i="34"/>
  <c r="K114" i="35" s="1"/>
  <c r="J963" i="34"/>
  <c r="R201" i="44"/>
  <c r="I335" i="34"/>
  <c r="I48" i="35" s="1"/>
  <c r="J335" i="34"/>
  <c r="J887" i="34"/>
  <c r="I887" i="34"/>
  <c r="E113" i="35" s="1"/>
  <c r="T57" i="34"/>
  <c r="S57" i="34"/>
  <c r="D24" i="35" s="1"/>
  <c r="I142" i="34"/>
  <c r="K9" i="35" s="1"/>
  <c r="J142" i="34"/>
  <c r="I140" i="34"/>
  <c r="K7" i="35" s="1"/>
  <c r="J140" i="34"/>
  <c r="S319" i="34"/>
  <c r="J32" i="35" s="1"/>
  <c r="T319" i="34"/>
  <c r="I80" i="34"/>
  <c r="E22" i="35" s="1"/>
  <c r="J80" i="34"/>
  <c r="T65" i="34"/>
  <c r="S65" i="34"/>
  <c r="F7" i="35" s="1"/>
  <c r="R136" i="44"/>
  <c r="J107" i="34"/>
  <c r="I107" i="34"/>
  <c r="G24" i="35" s="1"/>
  <c r="S175" i="36"/>
  <c r="R6" i="44"/>
  <c r="T107" i="34"/>
  <c r="S107" i="34"/>
  <c r="H24" i="35" s="1"/>
  <c r="V64" i="36"/>
  <c r="J131" i="34"/>
  <c r="I131" i="34"/>
  <c r="I23" i="35" s="1"/>
  <c r="R363" i="45"/>
  <c r="R46" i="39"/>
  <c r="T125" i="34"/>
  <c r="S125" i="34"/>
  <c r="J17" i="35" s="1"/>
  <c r="R144" i="44"/>
  <c r="T908" i="43"/>
  <c r="S908" i="43"/>
  <c r="H109" i="44" s="1"/>
  <c r="J376" i="34"/>
  <c r="I376" i="34"/>
  <c r="M39" i="35" s="1"/>
  <c r="T500" i="34"/>
  <c r="S500" i="34"/>
  <c r="H59" i="35" s="1"/>
  <c r="R12" i="39"/>
  <c r="J306" i="34"/>
  <c r="I306" i="34"/>
  <c r="G44" i="35" s="1"/>
  <c r="J557" i="34"/>
  <c r="I557" i="34"/>
  <c r="K66" i="35" s="1"/>
  <c r="I566" i="34"/>
  <c r="K75" i="35" s="1"/>
  <c r="J566" i="34"/>
  <c r="J430" i="34"/>
  <c r="I430" i="34"/>
  <c r="Q43" i="35" s="1"/>
  <c r="S859" i="34"/>
  <c r="D110" i="35" s="1"/>
  <c r="T859" i="34"/>
  <c r="I46" i="34"/>
  <c r="C13" i="35" s="1"/>
  <c r="J46" i="34"/>
  <c r="J869" i="34"/>
  <c r="I869" i="34"/>
  <c r="C120" i="35" s="1"/>
  <c r="J258" i="34"/>
  <c r="I258" i="34"/>
  <c r="C46" i="35" s="1"/>
  <c r="I526" i="34"/>
  <c r="I60" i="35" s="1"/>
  <c r="J526" i="34"/>
  <c r="T920" i="34"/>
  <c r="S920" i="34"/>
  <c r="H121" i="35" s="1"/>
  <c r="J945" i="34"/>
  <c r="I945" i="34"/>
  <c r="I121" i="35" s="1"/>
  <c r="I977" i="34"/>
  <c r="K128" i="35" s="1"/>
  <c r="J977" i="34"/>
  <c r="R102" i="35"/>
  <c r="J535" i="34"/>
  <c r="I535" i="34"/>
  <c r="I69" i="35" s="1"/>
  <c r="S255" i="34"/>
  <c r="D43" i="35" s="1"/>
  <c r="T255" i="34"/>
  <c r="J927" i="34"/>
  <c r="I927" i="34"/>
  <c r="G128" i="35" s="1"/>
  <c r="J922" i="34"/>
  <c r="I922" i="34"/>
  <c r="G123" i="35" s="1"/>
  <c r="I490" i="34"/>
  <c r="E74" i="35" s="1"/>
  <c r="J490" i="34"/>
  <c r="S296" i="34"/>
  <c r="H34" i="35" s="1"/>
  <c r="T296" i="34"/>
  <c r="S300" i="34"/>
  <c r="H38" i="35" s="1"/>
  <c r="T300" i="34"/>
  <c r="T919" i="34"/>
  <c r="S919" i="34"/>
  <c r="H120" i="35" s="1"/>
  <c r="T910" i="34"/>
  <c r="S910" i="34"/>
  <c r="H111" i="35" s="1"/>
  <c r="I460" i="34"/>
  <c r="C69" i="35" s="1"/>
  <c r="R69" i="35" s="1"/>
  <c r="J460" i="34"/>
  <c r="J261" i="34"/>
  <c r="I261" i="34"/>
  <c r="C49" i="35" s="1"/>
  <c r="R110" i="44"/>
  <c r="J949" i="34"/>
  <c r="I949" i="34"/>
  <c r="I125" i="35" s="1"/>
  <c r="T455" i="34"/>
  <c r="S455" i="34"/>
  <c r="D64" i="35" s="1"/>
  <c r="J284" i="34"/>
  <c r="I284" i="34"/>
  <c r="E47" i="35" s="1"/>
  <c r="J971" i="34"/>
  <c r="I971" i="34"/>
  <c r="K122" i="35" s="1"/>
  <c r="I318" i="34"/>
  <c r="I31" i="35" s="1"/>
  <c r="J318" i="34"/>
  <c r="I883" i="34"/>
  <c r="E109" i="35" s="1"/>
  <c r="J883" i="34"/>
  <c r="S39" i="34"/>
  <c r="D6" i="35" s="1"/>
  <c r="T39" i="34"/>
  <c r="R19" i="39"/>
  <c r="I139" i="34"/>
  <c r="K6" i="35" s="1"/>
  <c r="J139" i="34"/>
  <c r="T333" i="34"/>
  <c r="S333" i="34"/>
  <c r="J46" i="35" s="1"/>
  <c r="E249" i="45"/>
  <c r="I1163" i="43"/>
  <c r="K135" i="44" s="1"/>
  <c r="J1163" i="43"/>
  <c r="I70" i="34"/>
  <c r="E12" i="35" s="1"/>
  <c r="J70" i="34"/>
  <c r="T77" i="34"/>
  <c r="S77" i="34"/>
  <c r="F19" i="35" s="1"/>
  <c r="J92" i="34"/>
  <c r="I92" i="34"/>
  <c r="G9" i="35" s="1"/>
  <c r="S95" i="34"/>
  <c r="H12" i="35" s="1"/>
  <c r="T95" i="34"/>
  <c r="R83" i="35"/>
  <c r="J88" i="43"/>
  <c r="I88" i="43"/>
  <c r="G5" i="44" s="1"/>
  <c r="R18" i="39"/>
  <c r="I117" i="34"/>
  <c r="I9" i="35" s="1"/>
  <c r="J117" i="34"/>
  <c r="S126" i="34"/>
  <c r="J18" i="35" s="1"/>
  <c r="T126" i="34"/>
  <c r="I387" i="34"/>
  <c r="M50" i="35" s="1"/>
  <c r="J387" i="34"/>
  <c r="R141" i="44"/>
  <c r="T507" i="34"/>
  <c r="S507" i="34"/>
  <c r="H66" i="35" s="1"/>
  <c r="S516" i="34"/>
  <c r="H75" i="35" s="1"/>
  <c r="T516" i="34"/>
  <c r="R35" i="39"/>
  <c r="R143" i="44"/>
  <c r="I513" i="34"/>
  <c r="G72" i="35" s="1"/>
  <c r="J513" i="34"/>
  <c r="J312" i="34"/>
  <c r="I312" i="34"/>
  <c r="G50" i="35" s="1"/>
  <c r="J310" i="34"/>
  <c r="I310" i="34"/>
  <c r="G48" i="35" s="1"/>
  <c r="J567" i="34"/>
  <c r="I567" i="34"/>
  <c r="K76" i="35" s="1"/>
  <c r="J556" i="34"/>
  <c r="I556" i="34"/>
  <c r="K65" i="35" s="1"/>
  <c r="P101" i="36"/>
  <c r="J431" i="34"/>
  <c r="I431" i="34"/>
  <c r="Q44" i="35" s="1"/>
  <c r="R175" i="36"/>
  <c r="S866" i="34"/>
  <c r="D117" i="35" s="1"/>
  <c r="T866" i="34"/>
  <c r="J138" i="43"/>
  <c r="I138" i="43"/>
  <c r="K5" i="44" s="1"/>
  <c r="J48" i="34"/>
  <c r="I48" i="34"/>
  <c r="C15" i="35" s="1"/>
  <c r="R15" i="35" s="1"/>
  <c r="I867" i="34"/>
  <c r="C118" i="35" s="1"/>
  <c r="J867" i="34"/>
  <c r="J477" i="34"/>
  <c r="I477" i="34"/>
  <c r="E61" i="35" s="1"/>
  <c r="S303" i="34"/>
  <c r="H41" i="35" s="1"/>
  <c r="T303" i="34"/>
  <c r="J458" i="34"/>
  <c r="I458" i="34"/>
  <c r="C67" i="35" s="1"/>
  <c r="I260" i="34"/>
  <c r="C48" i="35" s="1"/>
  <c r="J260" i="34"/>
  <c r="I459" i="34"/>
  <c r="C68" i="35" s="1"/>
  <c r="J459" i="34"/>
  <c r="E97" i="36"/>
  <c r="E98" i="36" s="1"/>
  <c r="E95" i="36"/>
  <c r="S101" i="36"/>
  <c r="I332" i="34"/>
  <c r="I45" i="35" s="1"/>
  <c r="J332" i="34"/>
  <c r="T80" i="34"/>
  <c r="S80" i="34"/>
  <c r="F22" i="35" s="1"/>
  <c r="R109" i="44"/>
  <c r="R24" i="44"/>
  <c r="R172" i="44"/>
  <c r="I89" i="34"/>
  <c r="G6" i="35" s="1"/>
  <c r="J89" i="34"/>
  <c r="J106" i="34"/>
  <c r="I106" i="34"/>
  <c r="G23" i="35" s="1"/>
  <c r="R138" i="44"/>
  <c r="R10" i="44"/>
  <c r="K64" i="36"/>
  <c r="T93" i="34"/>
  <c r="S93" i="34"/>
  <c r="H10" i="35" s="1"/>
  <c r="I127" i="34"/>
  <c r="I19" i="35" s="1"/>
  <c r="J127" i="34"/>
  <c r="O175" i="36"/>
  <c r="S114" i="34"/>
  <c r="J6" i="35" s="1"/>
  <c r="T114" i="34"/>
  <c r="R87" i="35"/>
  <c r="I380" i="34"/>
  <c r="M43" i="35" s="1"/>
  <c r="J380" i="34"/>
  <c r="R88" i="35"/>
  <c r="T512" i="34"/>
  <c r="S512" i="34"/>
  <c r="H71" i="35" s="1"/>
  <c r="S505" i="34"/>
  <c r="H64" i="35" s="1"/>
  <c r="T505" i="34"/>
  <c r="J514" i="34"/>
  <c r="I514" i="34"/>
  <c r="G73" i="35" s="1"/>
  <c r="J308" i="34"/>
  <c r="I308" i="34"/>
  <c r="G46" i="35" s="1"/>
  <c r="I561" i="34"/>
  <c r="K70" i="35" s="1"/>
  <c r="J561" i="34"/>
  <c r="I419" i="34"/>
  <c r="Q32" i="35" s="1"/>
  <c r="J419" i="34"/>
  <c r="R39" i="39"/>
  <c r="T873" i="34"/>
  <c r="S873" i="34"/>
  <c r="D124" i="35" s="1"/>
  <c r="J958" i="43"/>
  <c r="I958" i="43"/>
  <c r="K109" i="44" s="1"/>
  <c r="J44" i="34"/>
  <c r="I44" i="34"/>
  <c r="C11" i="35" s="1"/>
  <c r="J858" i="34"/>
  <c r="I858" i="34"/>
  <c r="C109" i="35" s="1"/>
  <c r="S257" i="34"/>
  <c r="D45" i="35" s="1"/>
  <c r="T257" i="34"/>
  <c r="J919" i="34"/>
  <c r="I919" i="34"/>
  <c r="G120" i="35" s="1"/>
  <c r="I527" i="34"/>
  <c r="I61" i="35" s="1"/>
  <c r="J527" i="34"/>
  <c r="R33" i="39"/>
  <c r="S703" i="34"/>
  <c r="H83" i="35" s="1"/>
  <c r="T703" i="34"/>
  <c r="R67" i="27"/>
  <c r="R74" i="44"/>
  <c r="S921" i="34"/>
  <c r="H122" i="35" s="1"/>
  <c r="T921" i="34"/>
  <c r="L363" i="45"/>
  <c r="I277" i="34"/>
  <c r="E40" i="35" s="1"/>
  <c r="J277" i="34"/>
  <c r="R176" i="44"/>
  <c r="J959" i="34"/>
  <c r="I959" i="34"/>
  <c r="K110" i="35" s="1"/>
  <c r="J972" i="34"/>
  <c r="I972" i="34"/>
  <c r="K123" i="35" s="1"/>
  <c r="R66" i="44"/>
  <c r="I327" i="34"/>
  <c r="I40" i="35" s="1"/>
  <c r="J327" i="34"/>
  <c r="R93" i="35"/>
  <c r="J898" i="34"/>
  <c r="I898" i="34"/>
  <c r="E124" i="35" s="1"/>
  <c r="R43" i="39"/>
  <c r="S43" i="34"/>
  <c r="D10" i="35" s="1"/>
  <c r="T43" i="34"/>
  <c r="I147" i="34"/>
  <c r="K14" i="35" s="1"/>
  <c r="J147" i="34"/>
  <c r="T323" i="34"/>
  <c r="S323" i="34"/>
  <c r="J36" i="35" s="1"/>
  <c r="R59" i="44"/>
  <c r="R24" i="39"/>
  <c r="R152" i="44"/>
  <c r="R124" i="44"/>
  <c r="I77" i="34"/>
  <c r="E19" i="35" s="1"/>
  <c r="J77" i="34"/>
  <c r="R12" i="44"/>
  <c r="T76" i="34"/>
  <c r="S76" i="34"/>
  <c r="F18" i="35" s="1"/>
  <c r="I104" i="34"/>
  <c r="G21" i="35" s="1"/>
  <c r="J104" i="34"/>
  <c r="R58" i="44"/>
  <c r="S91" i="34"/>
  <c r="H8" i="35" s="1"/>
  <c r="T91" i="34"/>
  <c r="R41" i="39"/>
  <c r="I130" i="34"/>
  <c r="I22" i="35" s="1"/>
  <c r="J130" i="34"/>
  <c r="M101" i="36"/>
  <c r="T116" i="34"/>
  <c r="S116" i="34"/>
  <c r="J8" i="35" s="1"/>
  <c r="J64" i="36"/>
  <c r="J369" i="34"/>
  <c r="I369" i="34"/>
  <c r="M32" i="35" s="1"/>
  <c r="T503" i="34"/>
  <c r="S503" i="34"/>
  <c r="H62" i="35" s="1"/>
  <c r="J352" i="34"/>
  <c r="I352" i="34"/>
  <c r="K40" i="35" s="1"/>
  <c r="J515" i="34"/>
  <c r="I515" i="34"/>
  <c r="G74" i="35" s="1"/>
  <c r="J516" i="34"/>
  <c r="I516" i="34"/>
  <c r="G75" i="35" s="1"/>
  <c r="J299" i="34"/>
  <c r="I299" i="34"/>
  <c r="G37" i="35" s="1"/>
  <c r="I555" i="34"/>
  <c r="K64" i="35" s="1"/>
  <c r="J555" i="34"/>
  <c r="J420" i="34"/>
  <c r="I420" i="34"/>
  <c r="Q33" i="35" s="1"/>
  <c r="S870" i="34"/>
  <c r="D121" i="35" s="1"/>
  <c r="T870" i="34"/>
  <c r="I50" i="34"/>
  <c r="C17" i="35" s="1"/>
  <c r="R17" i="35" s="1"/>
  <c r="J50" i="34"/>
  <c r="K363" i="45"/>
  <c r="J872" i="34"/>
  <c r="I872" i="34"/>
  <c r="C123" i="35" s="1"/>
  <c r="V363" i="45"/>
  <c r="I753" i="34"/>
  <c r="K83" i="35" s="1"/>
  <c r="J753" i="34"/>
  <c r="H249" i="15"/>
  <c r="R38" i="39"/>
  <c r="T466" i="34"/>
  <c r="S466" i="34"/>
  <c r="D75" i="35" s="1"/>
  <c r="J280" i="34"/>
  <c r="I280" i="34"/>
  <c r="E43" i="35" s="1"/>
  <c r="J975" i="34"/>
  <c r="I975" i="34"/>
  <c r="K126" i="35" s="1"/>
  <c r="S40" i="34"/>
  <c r="D7" i="35" s="1"/>
  <c r="T40" i="34"/>
  <c r="S337" i="34"/>
  <c r="J50" i="35" s="1"/>
  <c r="T337" i="34"/>
  <c r="R11" i="44"/>
  <c r="S252" i="34"/>
  <c r="D40" i="35" s="1"/>
  <c r="T252" i="34"/>
  <c r="I525" i="34"/>
  <c r="I59" i="35" s="1"/>
  <c r="J525" i="34"/>
  <c r="S924" i="34"/>
  <c r="H125" i="35" s="1"/>
  <c r="T924" i="34"/>
  <c r="J249" i="34"/>
  <c r="I249" i="34"/>
  <c r="C37" i="35" s="1"/>
  <c r="I896" i="34"/>
  <c r="E122" i="35" s="1"/>
  <c r="J896" i="34"/>
  <c r="I539" i="34"/>
  <c r="I73" i="35" s="1"/>
  <c r="J539" i="34"/>
  <c r="T253" i="34"/>
  <c r="S253" i="34"/>
  <c r="D41" i="35" s="1"/>
  <c r="H908" i="34"/>
  <c r="E908" i="34"/>
  <c r="R72" i="44"/>
  <c r="I488" i="34"/>
  <c r="E72" i="35" s="1"/>
  <c r="J488" i="34"/>
  <c r="J463" i="34"/>
  <c r="I463" i="34"/>
  <c r="C72" i="35" s="1"/>
  <c r="R14" i="44"/>
  <c r="O75" i="27"/>
  <c r="O339" i="27"/>
  <c r="R339" i="27" s="1"/>
  <c r="O563" i="27"/>
  <c r="R563" i="27" s="1"/>
  <c r="J540" i="34"/>
  <c r="I540" i="34"/>
  <c r="I74" i="35" s="1"/>
  <c r="T243" i="34"/>
  <c r="S243" i="34"/>
  <c r="D31" i="35" s="1"/>
  <c r="J474" i="34"/>
  <c r="I474" i="34"/>
  <c r="E58" i="35" s="1"/>
  <c r="T299" i="34"/>
  <c r="S299" i="34"/>
  <c r="H37" i="35" s="1"/>
  <c r="R90" i="35"/>
  <c r="S909" i="34"/>
  <c r="H110" i="35" s="1"/>
  <c r="T909" i="34"/>
  <c r="I449" i="34"/>
  <c r="C58" i="35" s="1"/>
  <c r="R58" i="35" s="1"/>
  <c r="J449" i="34"/>
  <c r="J244" i="34"/>
  <c r="I244" i="34"/>
  <c r="C32" i="35" s="1"/>
  <c r="J938" i="34"/>
  <c r="I938" i="34"/>
  <c r="I114" i="35" s="1"/>
  <c r="S452" i="34"/>
  <c r="D61" i="35" s="1"/>
  <c r="T452" i="34"/>
  <c r="J283" i="34"/>
  <c r="I283" i="34"/>
  <c r="E46" i="35" s="1"/>
  <c r="J322" i="34"/>
  <c r="I322" i="34"/>
  <c r="I35" i="35" s="1"/>
  <c r="J901" i="34"/>
  <c r="I901" i="34"/>
  <c r="E127" i="35" s="1"/>
  <c r="S45" i="34"/>
  <c r="D12" i="35" s="1"/>
  <c r="T45" i="34"/>
  <c r="J146" i="34"/>
  <c r="I146" i="34"/>
  <c r="K13" i="35" s="1"/>
  <c r="T329" i="34"/>
  <c r="S329" i="34"/>
  <c r="J42" i="35" s="1"/>
  <c r="O64" i="36"/>
  <c r="V101" i="36"/>
  <c r="R32" i="39"/>
  <c r="I73" i="34"/>
  <c r="E15" i="35" s="1"/>
  <c r="J73" i="34"/>
  <c r="T72" i="34"/>
  <c r="S72" i="34"/>
  <c r="F14" i="35" s="1"/>
  <c r="I90" i="34"/>
  <c r="G7" i="35" s="1"/>
  <c r="J90" i="34"/>
  <c r="O27" i="36"/>
  <c r="P64" i="36"/>
  <c r="R23" i="39"/>
  <c r="T98" i="34"/>
  <c r="S98" i="34"/>
  <c r="H15" i="35" s="1"/>
  <c r="J121" i="34"/>
  <c r="I121" i="34"/>
  <c r="I13" i="35" s="1"/>
  <c r="T117" i="34"/>
  <c r="S117" i="34"/>
  <c r="J9" i="35" s="1"/>
  <c r="G27" i="36"/>
  <c r="P27" i="36"/>
  <c r="J381" i="34"/>
  <c r="I381" i="34"/>
  <c r="M44" i="35" s="1"/>
  <c r="I354" i="34"/>
  <c r="K42" i="35" s="1"/>
  <c r="J354" i="34"/>
  <c r="R168" i="44"/>
  <c r="J500" i="34"/>
  <c r="I500" i="34"/>
  <c r="G59" i="35" s="1"/>
  <c r="J297" i="34"/>
  <c r="I297" i="34"/>
  <c r="G35" i="35" s="1"/>
  <c r="I549" i="34"/>
  <c r="K58" i="35" s="1"/>
  <c r="J549" i="34"/>
  <c r="H101" i="36"/>
  <c r="J421" i="34"/>
  <c r="I421" i="34"/>
  <c r="Q34" i="35" s="1"/>
  <c r="R34" i="35" s="1"/>
  <c r="T864" i="34"/>
  <c r="S864" i="34"/>
  <c r="D115" i="35" s="1"/>
  <c r="I42" i="34"/>
  <c r="C9" i="35" s="1"/>
  <c r="J42" i="34"/>
  <c r="H363" i="45"/>
  <c r="J873" i="34"/>
  <c r="I873" i="34"/>
  <c r="C124" i="35" s="1"/>
  <c r="R124" i="35" s="1"/>
  <c r="I918" i="34"/>
  <c r="G119" i="35" s="1"/>
  <c r="J918" i="34"/>
  <c r="J480" i="34"/>
  <c r="I480" i="34"/>
  <c r="E64" i="35" s="1"/>
  <c r="S310" i="34"/>
  <c r="H48" i="35" s="1"/>
  <c r="T310" i="34"/>
  <c r="J947" i="34"/>
  <c r="I947" i="34"/>
  <c r="I123" i="35" s="1"/>
  <c r="J917" i="34"/>
  <c r="I917" i="34"/>
  <c r="G118" i="35" s="1"/>
  <c r="R10" i="39"/>
  <c r="S312" i="34"/>
  <c r="H50" i="35" s="1"/>
  <c r="T312" i="34"/>
  <c r="S926" i="34"/>
  <c r="H127" i="35" s="1"/>
  <c r="T926" i="34"/>
  <c r="R101" i="36"/>
  <c r="J247" i="34"/>
  <c r="I247" i="34"/>
  <c r="C35" i="35" s="1"/>
  <c r="I951" i="34"/>
  <c r="I127" i="35" s="1"/>
  <c r="J951" i="34"/>
  <c r="R9" i="44"/>
  <c r="T457" i="34"/>
  <c r="S457" i="34"/>
  <c r="D66" i="35" s="1"/>
  <c r="X64" i="15"/>
  <c r="R69" i="27"/>
  <c r="T69" i="27" s="1"/>
  <c r="O329" i="27"/>
  <c r="R329" i="27" s="1"/>
  <c r="S329" i="27" s="1"/>
  <c r="H84" i="28" s="1"/>
  <c r="O572" i="27"/>
  <c r="R572" i="27" s="1"/>
  <c r="I534" i="34"/>
  <c r="I68" i="35" s="1"/>
  <c r="J534" i="34"/>
  <c r="S262" i="34"/>
  <c r="D50" i="35" s="1"/>
  <c r="T262" i="34"/>
  <c r="L175" i="36"/>
  <c r="J920" i="34"/>
  <c r="I920" i="34"/>
  <c r="G121" i="35" s="1"/>
  <c r="J911" i="34"/>
  <c r="I911" i="34"/>
  <c r="G112" i="35" s="1"/>
  <c r="R197" i="44"/>
  <c r="J476" i="34"/>
  <c r="I476" i="34"/>
  <c r="E60" i="35" s="1"/>
  <c r="T914" i="34"/>
  <c r="S914" i="34"/>
  <c r="H115" i="35" s="1"/>
  <c r="S911" i="34"/>
  <c r="H112" i="35" s="1"/>
  <c r="T911" i="34"/>
  <c r="J455" i="34"/>
  <c r="I455" i="34"/>
  <c r="C64" i="35" s="1"/>
  <c r="R64" i="35" s="1"/>
  <c r="J256" i="34"/>
  <c r="I256" i="34"/>
  <c r="C44" i="35" s="1"/>
  <c r="R44" i="35" s="1"/>
  <c r="R92" i="35"/>
  <c r="I950" i="34"/>
  <c r="I126" i="35" s="1"/>
  <c r="J950" i="34"/>
  <c r="T460" i="34"/>
  <c r="S460" i="34"/>
  <c r="D69" i="35" s="1"/>
  <c r="I268" i="34"/>
  <c r="E31" i="35" s="1"/>
  <c r="J268" i="34"/>
  <c r="I964" i="34"/>
  <c r="K115" i="35" s="1"/>
  <c r="J964" i="34"/>
  <c r="J961" i="34"/>
  <c r="I961" i="34"/>
  <c r="K112" i="35" s="1"/>
  <c r="J337" i="34"/>
  <c r="I337" i="34"/>
  <c r="I50" i="35" s="1"/>
  <c r="J890" i="34"/>
  <c r="I890" i="34"/>
  <c r="E116" i="35" s="1"/>
  <c r="T53" i="34"/>
  <c r="S53" i="34"/>
  <c r="D20" i="35" s="1"/>
  <c r="J154" i="34"/>
  <c r="I154" i="34"/>
  <c r="K21" i="35" s="1"/>
  <c r="T334" i="34"/>
  <c r="S334" i="34"/>
  <c r="J47" i="35" s="1"/>
  <c r="R161" i="44"/>
  <c r="J72" i="34"/>
  <c r="I72" i="34"/>
  <c r="E14" i="35" s="1"/>
  <c r="T73" i="34"/>
  <c r="S73" i="34"/>
  <c r="F15" i="35" s="1"/>
  <c r="R76" i="44"/>
  <c r="J548" i="43"/>
  <c r="I548" i="43"/>
  <c r="K57" i="44" s="1"/>
  <c r="R7" i="39"/>
  <c r="J122" i="34"/>
  <c r="I122" i="34"/>
  <c r="I14" i="35" s="1"/>
  <c r="T120" i="34"/>
  <c r="S120" i="34"/>
  <c r="J12" i="35" s="1"/>
  <c r="R23" i="44"/>
  <c r="J383" i="34"/>
  <c r="I383" i="34"/>
  <c r="M46" i="35" s="1"/>
  <c r="E175" i="45"/>
  <c r="J357" i="34"/>
  <c r="I357" i="34"/>
  <c r="K45" i="35" s="1"/>
  <c r="H343" i="34"/>
  <c r="E343" i="34"/>
  <c r="J503" i="34"/>
  <c r="I503" i="34"/>
  <c r="G62" i="35" s="1"/>
  <c r="J511" i="34"/>
  <c r="I511" i="34"/>
  <c r="G70" i="35" s="1"/>
  <c r="J307" i="34"/>
  <c r="I307" i="34"/>
  <c r="G45" i="35" s="1"/>
  <c r="J565" i="34"/>
  <c r="I565" i="34"/>
  <c r="K74" i="35" s="1"/>
  <c r="I425" i="34"/>
  <c r="Q38" i="35" s="1"/>
  <c r="J425" i="34"/>
  <c r="T877" i="34"/>
  <c r="S877" i="34"/>
  <c r="D128" i="35" s="1"/>
  <c r="R122" i="44"/>
  <c r="E212" i="45"/>
  <c r="I52" i="34"/>
  <c r="C19" i="35" s="1"/>
  <c r="J52" i="34"/>
  <c r="J863" i="34"/>
  <c r="I863" i="34"/>
  <c r="C114" i="35" s="1"/>
  <c r="R114" i="35" s="1"/>
  <c r="R19" i="44"/>
  <c r="J926" i="34"/>
  <c r="I926" i="34"/>
  <c r="G127" i="35" s="1"/>
  <c r="I486" i="34"/>
  <c r="E70" i="35" s="1"/>
  <c r="J486" i="34"/>
  <c r="O70" i="27"/>
  <c r="R68" i="27"/>
  <c r="I925" i="34"/>
  <c r="G126" i="35" s="1"/>
  <c r="J925" i="34"/>
  <c r="J492" i="34"/>
  <c r="I492" i="34"/>
  <c r="E76" i="35" s="1"/>
  <c r="S298" i="34"/>
  <c r="H36" i="35" s="1"/>
  <c r="T298" i="34"/>
  <c r="R293" i="34"/>
  <c r="O293" i="34"/>
  <c r="T462" i="34"/>
  <c r="S462" i="34"/>
  <c r="D71" i="35" s="1"/>
  <c r="J287" i="34"/>
  <c r="I287" i="34"/>
  <c r="E50" i="35" s="1"/>
  <c r="R69" i="44"/>
  <c r="S327" i="34"/>
  <c r="J40" i="35" s="1"/>
  <c r="T327" i="34"/>
  <c r="R205" i="44"/>
  <c r="R120" i="44"/>
  <c r="R64" i="15"/>
  <c r="O66" i="27"/>
  <c r="R66" i="27"/>
  <c r="T66" i="27" s="1"/>
  <c r="O326" i="27"/>
  <c r="R326" i="27" s="1"/>
  <c r="O574" i="27"/>
  <c r="R574" i="27" s="1"/>
  <c r="J524" i="34"/>
  <c r="I524" i="34"/>
  <c r="I58" i="35" s="1"/>
  <c r="T250" i="34"/>
  <c r="S250" i="34"/>
  <c r="D38" i="35" s="1"/>
  <c r="J910" i="34"/>
  <c r="I910" i="34"/>
  <c r="G111" i="35" s="1"/>
  <c r="J478" i="34"/>
  <c r="I478" i="34"/>
  <c r="E62" i="35" s="1"/>
  <c r="T309" i="34"/>
  <c r="S309" i="34"/>
  <c r="H47" i="35" s="1"/>
  <c r="R137" i="44"/>
  <c r="T915" i="34"/>
  <c r="S915" i="34"/>
  <c r="H116" i="35" s="1"/>
  <c r="J462" i="34"/>
  <c r="I462" i="34"/>
  <c r="C71" i="35" s="1"/>
  <c r="R71" i="35" s="1"/>
  <c r="I243" i="34"/>
  <c r="C31" i="35" s="1"/>
  <c r="J243" i="34"/>
  <c r="E27" i="45"/>
  <c r="J948" i="34"/>
  <c r="I948" i="34"/>
  <c r="I124" i="35" s="1"/>
  <c r="R17" i="44"/>
  <c r="S456" i="34"/>
  <c r="D65" i="35" s="1"/>
  <c r="T456" i="34"/>
  <c r="I269" i="34"/>
  <c r="E32" i="35" s="1"/>
  <c r="J269" i="34"/>
  <c r="J970" i="34"/>
  <c r="I970" i="34"/>
  <c r="K121" i="35" s="1"/>
  <c r="J966" i="34"/>
  <c r="I966" i="34"/>
  <c r="K117" i="35" s="1"/>
  <c r="V175" i="36"/>
  <c r="I320" i="34"/>
  <c r="I33" i="35" s="1"/>
  <c r="J320" i="34"/>
  <c r="J892" i="34"/>
  <c r="I892" i="34"/>
  <c r="E118" i="35" s="1"/>
  <c r="Q64" i="36"/>
  <c r="S54" i="34"/>
  <c r="D21" i="35" s="1"/>
  <c r="T54" i="34"/>
  <c r="J141" i="34"/>
  <c r="I141" i="34"/>
  <c r="K8" i="35" s="1"/>
  <c r="T325" i="34"/>
  <c r="S325" i="34"/>
  <c r="J38" i="35" s="1"/>
  <c r="R174" i="44"/>
  <c r="J65" i="34"/>
  <c r="I65" i="34"/>
  <c r="E7" i="35" s="1"/>
  <c r="R204" i="44"/>
  <c r="S64" i="34"/>
  <c r="F6" i="35" s="1"/>
  <c r="T64" i="34"/>
  <c r="R165" i="44"/>
  <c r="T103" i="34"/>
  <c r="S103" i="34"/>
  <c r="H20" i="35" s="1"/>
  <c r="R112" i="44"/>
  <c r="R37" i="39"/>
  <c r="J115" i="34"/>
  <c r="I115" i="34"/>
  <c r="I7" i="35" s="1"/>
  <c r="T122" i="34"/>
  <c r="S122" i="34"/>
  <c r="J14" i="35" s="1"/>
  <c r="R60" i="44"/>
  <c r="R15" i="44"/>
  <c r="R44" i="39"/>
  <c r="J370" i="34"/>
  <c r="I370" i="34"/>
  <c r="M33" i="35" s="1"/>
  <c r="R95" i="35"/>
  <c r="T506" i="34"/>
  <c r="S506" i="34"/>
  <c r="H65" i="35" s="1"/>
  <c r="T515" i="34"/>
  <c r="S515" i="34"/>
  <c r="H74" i="35" s="1"/>
  <c r="I504" i="34"/>
  <c r="G63" i="35" s="1"/>
  <c r="J504" i="34"/>
  <c r="I301" i="34"/>
  <c r="G39" i="35" s="1"/>
  <c r="J301" i="34"/>
  <c r="J298" i="34"/>
  <c r="I298" i="34"/>
  <c r="G36" i="35" s="1"/>
  <c r="J435" i="34"/>
  <c r="I435" i="34"/>
  <c r="Q48" i="35" s="1"/>
  <c r="R153" i="44"/>
  <c r="T858" i="34"/>
  <c r="S858" i="34"/>
  <c r="D109" i="35" s="1"/>
  <c r="J40" i="34"/>
  <c r="I40" i="34"/>
  <c r="C7" i="35" s="1"/>
  <c r="J868" i="34"/>
  <c r="I868" i="34"/>
  <c r="C119" i="35" s="1"/>
  <c r="E592" i="27"/>
  <c r="H595" i="27"/>
  <c r="J595" i="27" s="1"/>
  <c r="E606" i="27"/>
  <c r="H599" i="27"/>
  <c r="O570" i="27"/>
  <c r="R570" i="27" s="1"/>
  <c r="S570" i="27" s="1"/>
  <c r="H163" i="28" s="1"/>
  <c r="E601" i="27"/>
  <c r="E597" i="27"/>
  <c r="O327" i="27"/>
  <c r="R327" i="27" s="1"/>
  <c r="T327" i="27" s="1"/>
  <c r="O564" i="27"/>
  <c r="R564" i="27" s="1"/>
  <c r="T564" i="27" s="1"/>
  <c r="H603" i="27"/>
  <c r="H588" i="27"/>
  <c r="J588" i="27" s="1"/>
  <c r="O336" i="27"/>
  <c r="R336" i="27" s="1"/>
  <c r="S336" i="27" s="1"/>
  <c r="H91" i="28" s="1"/>
  <c r="O565" i="27"/>
  <c r="R565" i="27" s="1"/>
  <c r="O98" i="27"/>
  <c r="H589" i="27"/>
  <c r="H600" i="27"/>
  <c r="J600" i="27" s="1"/>
  <c r="O340" i="27"/>
  <c r="R340" i="27" s="1"/>
  <c r="S340" i="27" s="1"/>
  <c r="H95" i="28" s="1"/>
  <c r="O568" i="27"/>
  <c r="R568" i="27" s="1"/>
  <c r="T568" i="27" s="1"/>
  <c r="O102" i="27"/>
  <c r="E599" i="27"/>
  <c r="E602" i="27"/>
  <c r="O67" i="27"/>
  <c r="R81" i="27"/>
  <c r="O341" i="27"/>
  <c r="R341" i="27" s="1"/>
  <c r="S341" i="27" s="1"/>
  <c r="H96" i="28" s="1"/>
  <c r="O573" i="27"/>
  <c r="R573" i="27" s="1"/>
  <c r="R107" i="27"/>
  <c r="S107" i="27" s="1"/>
  <c r="I24" i="28" s="1"/>
  <c r="E589" i="27"/>
  <c r="H590" i="27"/>
  <c r="I590" i="27" s="1"/>
  <c r="I158" i="28" s="1"/>
  <c r="O82" i="27"/>
  <c r="M325" i="27"/>
  <c r="O325" i="27" s="1"/>
  <c r="R325" i="27" s="1"/>
  <c r="O571" i="27"/>
  <c r="R571" i="27" s="1"/>
  <c r="T571" i="27" s="1"/>
  <c r="R100" i="27"/>
  <c r="H602" i="27"/>
  <c r="J602" i="27" s="1"/>
  <c r="H591" i="27"/>
  <c r="E594" i="27"/>
  <c r="E590" i="27"/>
  <c r="E604" i="27"/>
  <c r="O344" i="27"/>
  <c r="R344" i="27" s="1"/>
  <c r="S344" i="27" s="1"/>
  <c r="H99" i="28" s="1"/>
  <c r="O575" i="27"/>
  <c r="R575" i="27" s="1"/>
  <c r="S575" i="27" s="1"/>
  <c r="H168" i="28" s="1"/>
  <c r="O334" i="27"/>
  <c r="R334" i="27" s="1"/>
  <c r="S334" i="27" s="1"/>
  <c r="H89" i="28" s="1"/>
  <c r="O343" i="27"/>
  <c r="R343" i="27" s="1"/>
  <c r="O338" i="27"/>
  <c r="R338" i="27" s="1"/>
  <c r="O333" i="27"/>
  <c r="R333" i="27" s="1"/>
  <c r="O328" i="27"/>
  <c r="R328" i="27" s="1"/>
  <c r="T328" i="27" s="1"/>
  <c r="O331" i="27"/>
  <c r="R331" i="27" s="1"/>
  <c r="R93" i="27"/>
  <c r="T93" i="27" s="1"/>
  <c r="R103" i="27"/>
  <c r="R102" i="27"/>
  <c r="S102" i="27" s="1"/>
  <c r="I19" i="28" s="1"/>
  <c r="O103" i="27"/>
  <c r="R92" i="27"/>
  <c r="R106" i="27"/>
  <c r="T106" i="27" s="1"/>
  <c r="R98" i="27"/>
  <c r="S98" i="27" s="1"/>
  <c r="I15" i="28" s="1"/>
  <c r="R99" i="27"/>
  <c r="T99" i="27" s="1"/>
  <c r="O90" i="27"/>
  <c r="O105" i="27"/>
  <c r="O96" i="27"/>
  <c r="O99" i="27"/>
  <c r="O91" i="27"/>
  <c r="M88" i="27"/>
  <c r="O88" i="27" s="1"/>
  <c r="O95" i="27"/>
  <c r="O106" i="27"/>
  <c r="O94" i="27"/>
  <c r="O101" i="27"/>
  <c r="O97" i="27"/>
  <c r="O92" i="27"/>
  <c r="O104" i="27"/>
  <c r="R104" i="27"/>
  <c r="S104" i="27" s="1"/>
  <c r="I21" i="28" s="1"/>
  <c r="R91" i="27"/>
  <c r="T91" i="27" s="1"/>
  <c r="R90" i="27"/>
  <c r="S90" i="27" s="1"/>
  <c r="I7" i="28" s="1"/>
  <c r="R89" i="27"/>
  <c r="T89" i="27" s="1"/>
  <c r="R175" i="15"/>
  <c r="V249" i="15"/>
  <c r="Q138" i="15"/>
  <c r="P212" i="15"/>
  <c r="K27" i="15"/>
  <c r="O89" i="27"/>
  <c r="R101" i="27"/>
  <c r="T101" i="27" s="1"/>
  <c r="P175" i="15"/>
  <c r="J138" i="15"/>
  <c r="T212" i="15"/>
  <c r="H212" i="15"/>
  <c r="T101" i="15"/>
  <c r="P249" i="15"/>
  <c r="R249" i="15"/>
  <c r="G249" i="15"/>
  <c r="T138" i="15"/>
  <c r="I64" i="15"/>
  <c r="M212" i="15"/>
  <c r="T175" i="15"/>
  <c r="O138" i="15"/>
  <c r="L27" i="15"/>
  <c r="O107" i="27"/>
  <c r="R105" i="27"/>
  <c r="T105" i="27" s="1"/>
  <c r="N138" i="15"/>
  <c r="P101" i="15"/>
  <c r="J212" i="15"/>
  <c r="R212" i="15"/>
  <c r="X101" i="15"/>
  <c r="J64" i="15"/>
  <c r="R27" i="15"/>
  <c r="O93" i="27"/>
  <c r="R97" i="27"/>
  <c r="S97" i="27" s="1"/>
  <c r="I14" i="28" s="1"/>
  <c r="X27" i="15"/>
  <c r="I175" i="15"/>
  <c r="J27" i="15"/>
  <c r="N249" i="15"/>
  <c r="V27" i="15"/>
  <c r="H27" i="15"/>
  <c r="O100" i="27"/>
  <c r="J463" i="27"/>
  <c r="I463" i="27"/>
  <c r="C135" i="28" s="1"/>
  <c r="H138" i="15"/>
  <c r="I27" i="15"/>
  <c r="S514" i="27"/>
  <c r="D157" i="28" s="1"/>
  <c r="T514" i="27"/>
  <c r="I493" i="27"/>
  <c r="H140" i="28" s="1"/>
  <c r="J493" i="27"/>
  <c r="J235" i="27"/>
  <c r="I235" i="27"/>
  <c r="F48" i="28" s="1"/>
  <c r="J522" i="27"/>
  <c r="I522" i="27"/>
  <c r="C165" i="28" s="1"/>
  <c r="E239" i="15"/>
  <c r="E240" i="15" s="1"/>
  <c r="E237" i="15"/>
  <c r="I404" i="27"/>
  <c r="E105" i="28" s="1"/>
  <c r="J404" i="27"/>
  <c r="T555" i="27"/>
  <c r="S555" i="27"/>
  <c r="F173" i="28" s="1"/>
  <c r="J352" i="27"/>
  <c r="I352" i="27"/>
  <c r="I82" i="28" s="1"/>
  <c r="I407" i="27"/>
  <c r="E108" i="28" s="1"/>
  <c r="J407" i="27"/>
  <c r="G27" i="15"/>
  <c r="S256" i="27"/>
  <c r="D65" i="28" s="1"/>
  <c r="T256" i="27"/>
  <c r="I196" i="27"/>
  <c r="H34" i="28" s="1"/>
  <c r="J196" i="27"/>
  <c r="T193" i="27"/>
  <c r="S193" i="27"/>
  <c r="I31" i="28" s="1"/>
  <c r="J309" i="27"/>
  <c r="I309" i="27"/>
  <c r="H68" i="28" s="1"/>
  <c r="I465" i="27"/>
  <c r="C137" i="28" s="1"/>
  <c r="J465" i="27"/>
  <c r="T177" i="27"/>
  <c r="S177" i="27"/>
  <c r="G40" i="28" s="1"/>
  <c r="T252" i="27"/>
  <c r="S252" i="27"/>
  <c r="D61" i="28" s="1"/>
  <c r="T208" i="27"/>
  <c r="S208" i="27"/>
  <c r="I46" i="28" s="1"/>
  <c r="T39" i="27"/>
  <c r="S39" i="27"/>
  <c r="D6" i="28" s="1"/>
  <c r="I574" i="27"/>
  <c r="G167" i="28" s="1"/>
  <c r="J574" i="27"/>
  <c r="J304" i="27"/>
  <c r="I304" i="27"/>
  <c r="H63" i="28" s="1"/>
  <c r="T593" i="27"/>
  <c r="S593" i="27"/>
  <c r="J161" i="28" s="1"/>
  <c r="J69" i="27"/>
  <c r="I69" i="27"/>
  <c r="E11" i="28" s="1"/>
  <c r="J355" i="27"/>
  <c r="I355" i="27"/>
  <c r="I85" i="28" s="1"/>
  <c r="J437" i="27"/>
  <c r="I437" i="27"/>
  <c r="H113" i="28" s="1"/>
  <c r="I157" i="27"/>
  <c r="C45" i="28" s="1"/>
  <c r="J157" i="27"/>
  <c r="G212" i="15"/>
  <c r="T580" i="27"/>
  <c r="S580" i="27"/>
  <c r="H173" i="28" s="1"/>
  <c r="J484" i="27"/>
  <c r="I484" i="27"/>
  <c r="H131" i="28" s="1"/>
  <c r="Q175" i="15"/>
  <c r="S94" i="27"/>
  <c r="I11" i="28" s="1"/>
  <c r="T94" i="27"/>
  <c r="M142" i="27"/>
  <c r="O142" i="27" s="1"/>
  <c r="R142" i="27" s="1"/>
  <c r="O144" i="27"/>
  <c r="R144" i="27" s="1"/>
  <c r="O150" i="27"/>
  <c r="R150" i="27" s="1"/>
  <c r="O148" i="27"/>
  <c r="R148" i="27" s="1"/>
  <c r="O156" i="27"/>
  <c r="R156" i="27" s="1"/>
  <c r="O146" i="27"/>
  <c r="R146" i="27" s="1"/>
  <c r="O160" i="27"/>
  <c r="R160" i="27" s="1"/>
  <c r="O154" i="27"/>
  <c r="R154" i="27" s="1"/>
  <c r="O152" i="27"/>
  <c r="R152" i="27" s="1"/>
  <c r="O158" i="27"/>
  <c r="R158" i="27" s="1"/>
  <c r="O161" i="27"/>
  <c r="R161" i="27" s="1"/>
  <c r="O149" i="27"/>
  <c r="R149" i="27" s="1"/>
  <c r="O157" i="27"/>
  <c r="R157" i="27" s="1"/>
  <c r="O145" i="27"/>
  <c r="R145" i="27" s="1"/>
  <c r="O155" i="27"/>
  <c r="R155" i="27" s="1"/>
  <c r="O151" i="27"/>
  <c r="R151" i="27" s="1"/>
  <c r="O147" i="27"/>
  <c r="R147" i="27" s="1"/>
  <c r="O159" i="27"/>
  <c r="R159" i="27" s="1"/>
  <c r="O153" i="27"/>
  <c r="R153" i="27" s="1"/>
  <c r="O143" i="27"/>
  <c r="R143" i="27" s="1"/>
  <c r="T544" i="27"/>
  <c r="S544" i="27"/>
  <c r="F162" i="28" s="1"/>
  <c r="J223" i="27"/>
  <c r="I223" i="27"/>
  <c r="F36" i="28" s="1"/>
  <c r="S301" i="27"/>
  <c r="I60" i="28" s="1"/>
  <c r="T301" i="27"/>
  <c r="S312" i="27"/>
  <c r="I71" i="28" s="1"/>
  <c r="T312" i="27"/>
  <c r="I205" i="27"/>
  <c r="H43" i="28" s="1"/>
  <c r="J205" i="27"/>
  <c r="O27" i="15"/>
  <c r="S138" i="15"/>
  <c r="S173" i="27"/>
  <c r="G36" i="28" s="1"/>
  <c r="T173" i="27"/>
  <c r="T184" i="27"/>
  <c r="S184" i="27"/>
  <c r="G47" i="28" s="1"/>
  <c r="S248" i="27"/>
  <c r="D57" i="28" s="1"/>
  <c r="T248" i="27"/>
  <c r="J519" i="27"/>
  <c r="I519" i="27"/>
  <c r="C162" i="28" s="1"/>
  <c r="S50" i="27"/>
  <c r="D17" i="28" s="1"/>
  <c r="T50" i="27"/>
  <c r="J599" i="27"/>
  <c r="I599" i="27"/>
  <c r="I167" i="28" s="1"/>
  <c r="G138" i="15"/>
  <c r="J70" i="27"/>
  <c r="I70" i="27"/>
  <c r="E12" i="28" s="1"/>
  <c r="I186" i="27"/>
  <c r="E49" i="28" s="1"/>
  <c r="J186" i="27"/>
  <c r="W138" i="15"/>
  <c r="I364" i="27"/>
  <c r="I94" i="28" s="1"/>
  <c r="J364" i="27"/>
  <c r="J438" i="27"/>
  <c r="I438" i="27"/>
  <c r="H114" i="28" s="1"/>
  <c r="J149" i="27"/>
  <c r="I149" i="27"/>
  <c r="C37" i="28" s="1"/>
  <c r="T525" i="27"/>
  <c r="S525" i="27"/>
  <c r="D168" i="28" s="1"/>
  <c r="H101" i="15"/>
  <c r="T581" i="27"/>
  <c r="S581" i="27"/>
  <c r="H174" i="28" s="1"/>
  <c r="E163" i="15"/>
  <c r="E165" i="15"/>
  <c r="E166" i="15" s="1"/>
  <c r="J422" i="27"/>
  <c r="I422" i="27"/>
  <c r="E123" i="28" s="1"/>
  <c r="J497" i="27"/>
  <c r="I497" i="27"/>
  <c r="H144" i="28" s="1"/>
  <c r="S93" i="27"/>
  <c r="I10" i="28" s="1"/>
  <c r="J229" i="27"/>
  <c r="I229" i="27"/>
  <c r="F42" i="28" s="1"/>
  <c r="T253" i="27"/>
  <c r="S253" i="27"/>
  <c r="D62" i="28" s="1"/>
  <c r="J513" i="27"/>
  <c r="I513" i="27"/>
  <c r="C156" i="28" s="1"/>
  <c r="T55" i="27"/>
  <c r="S55" i="27"/>
  <c r="D22" i="28" s="1"/>
  <c r="S69" i="27"/>
  <c r="G11" i="28" s="1"/>
  <c r="I168" i="27"/>
  <c r="E31" i="28" s="1"/>
  <c r="J168" i="27"/>
  <c r="K175" i="15"/>
  <c r="I528" i="27"/>
  <c r="C171" i="28" s="1"/>
  <c r="J528" i="27"/>
  <c r="I152" i="27"/>
  <c r="C40" i="28" s="1"/>
  <c r="J152" i="27"/>
  <c r="J281" i="27"/>
  <c r="I281" i="27"/>
  <c r="F65" i="28" s="1"/>
  <c r="T594" i="27"/>
  <c r="S594" i="27"/>
  <c r="J162" i="28" s="1"/>
  <c r="S311" i="27"/>
  <c r="I70" i="28" s="1"/>
  <c r="T311" i="27"/>
  <c r="T254" i="27"/>
  <c r="S254" i="27"/>
  <c r="D63" i="28" s="1"/>
  <c r="E587" i="27"/>
  <c r="H587" i="27"/>
  <c r="I299" i="27"/>
  <c r="H58" i="28" s="1"/>
  <c r="J299" i="27"/>
  <c r="I175" i="27"/>
  <c r="E38" i="28" s="1"/>
  <c r="J175" i="27"/>
  <c r="I490" i="27"/>
  <c r="H137" i="28" s="1"/>
  <c r="J490" i="27"/>
  <c r="J475" i="27"/>
  <c r="I475" i="27"/>
  <c r="C147" i="28" s="1"/>
  <c r="I577" i="27"/>
  <c r="G170" i="28" s="1"/>
  <c r="J577" i="27"/>
  <c r="I314" i="27"/>
  <c r="H73" i="28" s="1"/>
  <c r="J314" i="27"/>
  <c r="J351" i="27"/>
  <c r="I351" i="27"/>
  <c r="I81" i="28" s="1"/>
  <c r="T80" i="27"/>
  <c r="S80" i="27"/>
  <c r="G22" i="28" s="1"/>
  <c r="T605" i="27"/>
  <c r="S605" i="27"/>
  <c r="J173" i="28" s="1"/>
  <c r="J65" i="27"/>
  <c r="I65" i="27"/>
  <c r="E7" i="28" s="1"/>
  <c r="I408" i="27"/>
  <c r="E109" i="28" s="1"/>
  <c r="J408" i="27"/>
  <c r="J195" i="27"/>
  <c r="I195" i="27"/>
  <c r="H33" i="28" s="1"/>
  <c r="I530" i="27"/>
  <c r="C173" i="28" s="1"/>
  <c r="J530" i="27"/>
  <c r="J284" i="27"/>
  <c r="I284" i="27"/>
  <c r="F68" i="28" s="1"/>
  <c r="I567" i="27"/>
  <c r="G160" i="28" s="1"/>
  <c r="J567" i="27"/>
  <c r="I595" i="27"/>
  <c r="I163" i="28" s="1"/>
  <c r="S76" i="27"/>
  <c r="G18" i="28" s="1"/>
  <c r="T76" i="27"/>
  <c r="S595" i="27"/>
  <c r="J163" i="28" s="1"/>
  <c r="T595" i="27"/>
  <c r="I172" i="27"/>
  <c r="E35" i="28" s="1"/>
  <c r="J172" i="27"/>
  <c r="J356" i="27"/>
  <c r="I356" i="27"/>
  <c r="I86" i="28" s="1"/>
  <c r="S523" i="27"/>
  <c r="D166" i="28" s="1"/>
  <c r="T523" i="27"/>
  <c r="S333" i="27"/>
  <c r="H88" i="28" s="1"/>
  <c r="T333" i="27"/>
  <c r="M24" i="15"/>
  <c r="M27" i="15" s="1"/>
  <c r="J419" i="27"/>
  <c r="I419" i="27"/>
  <c r="E120" i="28" s="1"/>
  <c r="I549" i="27"/>
  <c r="E167" i="28" s="1"/>
  <c r="J549" i="27"/>
  <c r="N175" i="15"/>
  <c r="J249" i="15"/>
  <c r="J468" i="27"/>
  <c r="I468" i="27"/>
  <c r="C140" i="28" s="1"/>
  <c r="T196" i="27"/>
  <c r="S196" i="27"/>
  <c r="I34" i="28" s="1"/>
  <c r="I272" i="27"/>
  <c r="F56" i="28" s="1"/>
  <c r="J272" i="27"/>
  <c r="J564" i="27"/>
  <c r="I564" i="27"/>
  <c r="G157" i="28" s="1"/>
  <c r="T75" i="27"/>
  <c r="S75" i="27"/>
  <c r="G17" i="28" s="1"/>
  <c r="J313" i="27"/>
  <c r="I313" i="27"/>
  <c r="H72" i="28" s="1"/>
  <c r="O64" i="15"/>
  <c r="T602" i="27"/>
  <c r="S602" i="27"/>
  <c r="J170" i="28" s="1"/>
  <c r="K212" i="15"/>
  <c r="I545" i="27"/>
  <c r="E163" i="28" s="1"/>
  <c r="J545" i="27"/>
  <c r="T551" i="27"/>
  <c r="S551" i="27"/>
  <c r="F169" i="28" s="1"/>
  <c r="J228" i="27"/>
  <c r="I228" i="27"/>
  <c r="F41" i="28" s="1"/>
  <c r="T300" i="27"/>
  <c r="S300" i="27"/>
  <c r="I59" i="28" s="1"/>
  <c r="J200" i="27"/>
  <c r="I200" i="27"/>
  <c r="H38" i="28" s="1"/>
  <c r="J462" i="27"/>
  <c r="I462" i="27"/>
  <c r="C134" i="28" s="1"/>
  <c r="T181" i="27"/>
  <c r="S181" i="27"/>
  <c r="G44" i="28" s="1"/>
  <c r="S171" i="27"/>
  <c r="G34" i="28" s="1"/>
  <c r="T171" i="27"/>
  <c r="T264" i="27"/>
  <c r="S264" i="27"/>
  <c r="D73" i="28" s="1"/>
  <c r="T201" i="27"/>
  <c r="S201" i="27"/>
  <c r="I39" i="28" s="1"/>
  <c r="I520" i="27"/>
  <c r="C163" i="28" s="1"/>
  <c r="J520" i="27"/>
  <c r="M101" i="15"/>
  <c r="T53" i="27"/>
  <c r="S53" i="27"/>
  <c r="D20" i="28" s="1"/>
  <c r="J290" i="27"/>
  <c r="I290" i="27"/>
  <c r="F74" i="28" s="1"/>
  <c r="J581" i="27"/>
  <c r="I581" i="27"/>
  <c r="G174" i="28" s="1"/>
  <c r="T73" i="27"/>
  <c r="S73" i="27"/>
  <c r="G15" i="28" s="1"/>
  <c r="I298" i="27"/>
  <c r="H57" i="28" s="1"/>
  <c r="J298" i="27"/>
  <c r="T603" i="27"/>
  <c r="S603" i="27"/>
  <c r="J171" i="28" s="1"/>
  <c r="T592" i="27"/>
  <c r="S592" i="27"/>
  <c r="J160" i="28" s="1"/>
  <c r="J73" i="27"/>
  <c r="I73" i="27"/>
  <c r="E15" i="28" s="1"/>
  <c r="J182" i="27"/>
  <c r="I182" i="27"/>
  <c r="E45" i="28" s="1"/>
  <c r="M404" i="27"/>
  <c r="R419" i="27"/>
  <c r="O419" i="27"/>
  <c r="R408" i="27"/>
  <c r="O408" i="27"/>
  <c r="O413" i="27"/>
  <c r="R412" i="27"/>
  <c r="R416" i="27"/>
  <c r="O417" i="27"/>
  <c r="R418" i="27"/>
  <c r="R409" i="27"/>
  <c r="O409" i="27"/>
  <c r="R410" i="27"/>
  <c r="O411" i="27"/>
  <c r="O415" i="27"/>
  <c r="R413" i="27"/>
  <c r="R414" i="27"/>
  <c r="R423" i="27"/>
  <c r="O414" i="27"/>
  <c r="O412" i="27"/>
  <c r="O423" i="27"/>
  <c r="O405" i="27"/>
  <c r="O416" i="27"/>
  <c r="O406" i="27"/>
  <c r="O418" i="27"/>
  <c r="R420" i="27"/>
  <c r="O410" i="27"/>
  <c r="R421" i="27"/>
  <c r="R406" i="27"/>
  <c r="R417" i="27"/>
  <c r="R407" i="27"/>
  <c r="O420" i="27"/>
  <c r="R405" i="27"/>
  <c r="O421" i="27"/>
  <c r="R411" i="27"/>
  <c r="O407" i="27"/>
  <c r="R422" i="27"/>
  <c r="O422" i="27"/>
  <c r="R415" i="27"/>
  <c r="I443" i="27"/>
  <c r="H119" i="28" s="1"/>
  <c r="J443" i="27"/>
  <c r="I155" i="27"/>
  <c r="C43" i="28" s="1"/>
  <c r="J155" i="27"/>
  <c r="S521" i="27"/>
  <c r="D164" i="28" s="1"/>
  <c r="T521" i="27"/>
  <c r="S331" i="27"/>
  <c r="H86" i="28" s="1"/>
  <c r="T331" i="27"/>
  <c r="X175" i="15"/>
  <c r="S562" i="27"/>
  <c r="H155" i="28" s="1"/>
  <c r="T562" i="27"/>
  <c r="I417" i="27"/>
  <c r="E118" i="28" s="1"/>
  <c r="J417" i="27"/>
  <c r="J486" i="27"/>
  <c r="I486" i="27"/>
  <c r="H133" i="28" s="1"/>
  <c r="S103" i="27"/>
  <c r="I20" i="28" s="1"/>
  <c r="T103" i="27"/>
  <c r="R587" i="27"/>
  <c r="O587" i="27"/>
  <c r="T516" i="27"/>
  <c r="S516" i="27"/>
  <c r="D159" i="28" s="1"/>
  <c r="T306" i="27"/>
  <c r="S306" i="27"/>
  <c r="I65" i="28" s="1"/>
  <c r="I565" i="27"/>
  <c r="G158" i="28" s="1"/>
  <c r="J565" i="27"/>
  <c r="I296" i="27"/>
  <c r="H55" i="28" s="1"/>
  <c r="J296" i="27"/>
  <c r="T310" i="27"/>
  <c r="S310" i="27"/>
  <c r="I69" i="28" s="1"/>
  <c r="J181" i="27"/>
  <c r="I181" i="27"/>
  <c r="E44" i="28" s="1"/>
  <c r="J483" i="27"/>
  <c r="I483" i="27"/>
  <c r="H130" i="28" s="1"/>
  <c r="J531" i="27"/>
  <c r="I531" i="27"/>
  <c r="C174" i="28" s="1"/>
  <c r="I593" i="27"/>
  <c r="I161" i="28" s="1"/>
  <c r="J593" i="27"/>
  <c r="S596" i="27"/>
  <c r="J164" i="28" s="1"/>
  <c r="T596" i="27"/>
  <c r="J76" i="27"/>
  <c r="I76" i="27"/>
  <c r="E18" i="28" s="1"/>
  <c r="J366" i="27"/>
  <c r="I366" i="27"/>
  <c r="I96" i="28" s="1"/>
  <c r="I446" i="27"/>
  <c r="H122" i="28" s="1"/>
  <c r="J446" i="27"/>
  <c r="T518" i="27"/>
  <c r="S518" i="27"/>
  <c r="D161" i="28" s="1"/>
  <c r="T329" i="27"/>
  <c r="H175" i="15"/>
  <c r="T572" i="27"/>
  <c r="S572" i="27"/>
  <c r="H165" i="28" s="1"/>
  <c r="J495" i="27"/>
  <c r="I495" i="27"/>
  <c r="H142" i="28" s="1"/>
  <c r="J209" i="27"/>
  <c r="I209" i="27"/>
  <c r="H47" i="28" s="1"/>
  <c r="T600" i="27"/>
  <c r="S600" i="27"/>
  <c r="J168" i="28" s="1"/>
  <c r="I67" i="27"/>
  <c r="E9" i="28" s="1"/>
  <c r="J67" i="27"/>
  <c r="J361" i="27"/>
  <c r="I361" i="27"/>
  <c r="I91" i="28" s="1"/>
  <c r="M483" i="27"/>
  <c r="R492" i="27"/>
  <c r="R491" i="27"/>
  <c r="R487" i="27"/>
  <c r="O489" i="27"/>
  <c r="R494" i="27"/>
  <c r="O494" i="27"/>
  <c r="O491" i="27"/>
  <c r="R486" i="27"/>
  <c r="O486" i="27"/>
  <c r="R501" i="27"/>
  <c r="R484" i="27"/>
  <c r="R496" i="27"/>
  <c r="O496" i="27"/>
  <c r="O501" i="27"/>
  <c r="O484" i="27"/>
  <c r="R502" i="27"/>
  <c r="O499" i="27"/>
  <c r="R497" i="27"/>
  <c r="R489" i="27"/>
  <c r="R500" i="27"/>
  <c r="O497" i="27"/>
  <c r="R488" i="27"/>
  <c r="O502" i="27"/>
  <c r="R493" i="27"/>
  <c r="O488" i="27"/>
  <c r="O493" i="27"/>
  <c r="O498" i="27"/>
  <c r="O485" i="27"/>
  <c r="O500" i="27"/>
  <c r="O490" i="27"/>
  <c r="R490" i="27"/>
  <c r="O495" i="27"/>
  <c r="R495" i="27"/>
  <c r="R485" i="27"/>
  <c r="R498" i="27"/>
  <c r="R499" i="27"/>
  <c r="O487" i="27"/>
  <c r="O492" i="27"/>
  <c r="J227" i="27"/>
  <c r="I227" i="27"/>
  <c r="F40" i="28" s="1"/>
  <c r="J194" i="27"/>
  <c r="I194" i="27"/>
  <c r="H32" i="28" s="1"/>
  <c r="J527" i="27"/>
  <c r="I527" i="27"/>
  <c r="C170" i="28" s="1"/>
  <c r="E21" i="15"/>
  <c r="E23" i="15"/>
  <c r="E24" i="15" s="1"/>
  <c r="J423" i="27"/>
  <c r="I423" i="27"/>
  <c r="E124" i="28" s="1"/>
  <c r="I288" i="27"/>
  <c r="F72" i="28" s="1"/>
  <c r="J288" i="27"/>
  <c r="I146" i="27"/>
  <c r="C34" i="28" s="1"/>
  <c r="J146" i="27"/>
  <c r="C246" i="27"/>
  <c r="E246" i="27" s="1"/>
  <c r="H246" i="27" s="1"/>
  <c r="E252" i="27"/>
  <c r="H252" i="27" s="1"/>
  <c r="E259" i="27"/>
  <c r="H259" i="27" s="1"/>
  <c r="E262" i="27"/>
  <c r="H262" i="27" s="1"/>
  <c r="E256" i="27"/>
  <c r="H256" i="27" s="1"/>
  <c r="E263" i="27"/>
  <c r="H263" i="27" s="1"/>
  <c r="E255" i="27"/>
  <c r="H255" i="27" s="1"/>
  <c r="E265" i="27"/>
  <c r="H265" i="27" s="1"/>
  <c r="E249" i="27"/>
  <c r="H249" i="27" s="1"/>
  <c r="E260" i="27"/>
  <c r="H260" i="27" s="1"/>
  <c r="E257" i="27"/>
  <c r="H257" i="27" s="1"/>
  <c r="E251" i="27"/>
  <c r="H251" i="27" s="1"/>
  <c r="E261" i="27"/>
  <c r="H261" i="27" s="1"/>
  <c r="E247" i="27"/>
  <c r="H247" i="27" s="1"/>
  <c r="E253" i="27"/>
  <c r="H253" i="27" s="1"/>
  <c r="E248" i="27"/>
  <c r="H248" i="27" s="1"/>
  <c r="E258" i="27"/>
  <c r="H258" i="27" s="1"/>
  <c r="E254" i="27"/>
  <c r="H254" i="27" s="1"/>
  <c r="E264" i="27"/>
  <c r="H264" i="27" s="1"/>
  <c r="E250" i="27"/>
  <c r="H250" i="27" s="1"/>
  <c r="I226" i="27"/>
  <c r="F39" i="28" s="1"/>
  <c r="J226" i="27"/>
  <c r="T182" i="27"/>
  <c r="S182" i="27"/>
  <c r="G45" i="28" s="1"/>
  <c r="J529" i="27"/>
  <c r="I529" i="27"/>
  <c r="C172" i="28" s="1"/>
  <c r="J297" i="27"/>
  <c r="I297" i="27"/>
  <c r="H56" i="28" s="1"/>
  <c r="U249" i="15"/>
  <c r="T298" i="27"/>
  <c r="S298" i="27"/>
  <c r="I57" i="28" s="1"/>
  <c r="S211" i="27"/>
  <c r="I49" i="28" s="1"/>
  <c r="T211" i="27"/>
  <c r="I523" i="27"/>
  <c r="C166" i="28" s="1"/>
  <c r="J523" i="27"/>
  <c r="J282" i="27"/>
  <c r="I282" i="27"/>
  <c r="F66" i="28" s="1"/>
  <c r="J576" i="27"/>
  <c r="I576" i="27"/>
  <c r="G169" i="28" s="1"/>
  <c r="S70" i="27"/>
  <c r="G12" i="28" s="1"/>
  <c r="T70" i="27"/>
  <c r="J66" i="27"/>
  <c r="I66" i="27"/>
  <c r="E8" i="28" s="1"/>
  <c r="I177" i="27"/>
  <c r="E40" i="28" s="1"/>
  <c r="J177" i="27"/>
  <c r="I368" i="27"/>
  <c r="I98" i="28" s="1"/>
  <c r="J368" i="27"/>
  <c r="J440" i="27"/>
  <c r="I440" i="27"/>
  <c r="H116" i="28" s="1"/>
  <c r="I145" i="27"/>
  <c r="C33" i="28" s="1"/>
  <c r="J145" i="27"/>
  <c r="C379" i="27"/>
  <c r="E379" i="27" s="1"/>
  <c r="H379" i="27" s="1"/>
  <c r="E392" i="27"/>
  <c r="H392" i="27" s="1"/>
  <c r="E387" i="27"/>
  <c r="H387" i="27" s="1"/>
  <c r="E389" i="27"/>
  <c r="H389" i="27" s="1"/>
  <c r="E391" i="27"/>
  <c r="H391" i="27" s="1"/>
  <c r="E393" i="27"/>
  <c r="H393" i="27" s="1"/>
  <c r="E395" i="27"/>
  <c r="H395" i="27" s="1"/>
  <c r="E394" i="27"/>
  <c r="H394" i="27" s="1"/>
  <c r="E388" i="27"/>
  <c r="H388" i="27" s="1"/>
  <c r="E398" i="27"/>
  <c r="H398" i="27" s="1"/>
  <c r="E380" i="27"/>
  <c r="H380" i="27" s="1"/>
  <c r="E384" i="27"/>
  <c r="H384" i="27" s="1"/>
  <c r="E390" i="27"/>
  <c r="H390" i="27" s="1"/>
  <c r="E382" i="27"/>
  <c r="H382" i="27" s="1"/>
  <c r="E381" i="27"/>
  <c r="H381" i="27" s="1"/>
  <c r="E383" i="27"/>
  <c r="H383" i="27" s="1"/>
  <c r="E385" i="27"/>
  <c r="H385" i="27" s="1"/>
  <c r="E397" i="27"/>
  <c r="H397" i="27" s="1"/>
  <c r="E386" i="27"/>
  <c r="H386" i="27" s="1"/>
  <c r="E396" i="27"/>
  <c r="H396" i="27" s="1"/>
  <c r="T576" i="27"/>
  <c r="S576" i="27"/>
  <c r="H169" i="28" s="1"/>
  <c r="I138" i="15"/>
  <c r="J409" i="27"/>
  <c r="I409" i="27"/>
  <c r="E110" i="28" s="1"/>
  <c r="I492" i="27"/>
  <c r="H139" i="28" s="1"/>
  <c r="J492" i="27"/>
  <c r="K138" i="15"/>
  <c r="R101" i="15"/>
  <c r="J539" i="27"/>
  <c r="I539" i="27"/>
  <c r="E157" i="28" s="1"/>
  <c r="S552" i="27"/>
  <c r="F170" i="28" s="1"/>
  <c r="T552" i="27"/>
  <c r="J224" i="27"/>
  <c r="I224" i="27"/>
  <c r="F37" i="28" s="1"/>
  <c r="T308" i="27"/>
  <c r="S308" i="27"/>
  <c r="I67" i="28" s="1"/>
  <c r="I208" i="27"/>
  <c r="H46" i="28" s="1"/>
  <c r="J208" i="27"/>
  <c r="J459" i="27"/>
  <c r="I459" i="27"/>
  <c r="C131" i="28" s="1"/>
  <c r="T178" i="27"/>
  <c r="S178" i="27"/>
  <c r="G41" i="28" s="1"/>
  <c r="T265" i="27"/>
  <c r="S265" i="27"/>
  <c r="D74" i="28" s="1"/>
  <c r="T202" i="27"/>
  <c r="S202" i="27"/>
  <c r="I40" i="28" s="1"/>
  <c r="T209" i="27"/>
  <c r="S209" i="27"/>
  <c r="I47" i="28" s="1"/>
  <c r="J517" i="27"/>
  <c r="I517" i="27"/>
  <c r="C160" i="28" s="1"/>
  <c r="T249" i="15"/>
  <c r="S38" i="27"/>
  <c r="D5" i="28" s="1"/>
  <c r="T38" i="27"/>
  <c r="J278" i="27"/>
  <c r="I278" i="27"/>
  <c r="F62" i="28" s="1"/>
  <c r="J563" i="27"/>
  <c r="I563" i="27"/>
  <c r="G156" i="28" s="1"/>
  <c r="F27" i="15"/>
  <c r="R138" i="15"/>
  <c r="S81" i="27"/>
  <c r="G23" i="28" s="1"/>
  <c r="T81" i="27"/>
  <c r="J311" i="27"/>
  <c r="I311" i="27"/>
  <c r="H70" i="28" s="1"/>
  <c r="F175" i="15"/>
  <c r="V64" i="15"/>
  <c r="G175" i="15"/>
  <c r="J71" i="27"/>
  <c r="I71" i="27"/>
  <c r="E13" i="28" s="1"/>
  <c r="J184" i="27"/>
  <c r="I184" i="27"/>
  <c r="E47" i="28" s="1"/>
  <c r="I369" i="27"/>
  <c r="I99" i="28" s="1"/>
  <c r="J369" i="27"/>
  <c r="J354" i="27"/>
  <c r="I354" i="27"/>
  <c r="I84" i="28" s="1"/>
  <c r="J442" i="27"/>
  <c r="I442" i="27"/>
  <c r="H118" i="28" s="1"/>
  <c r="J159" i="27"/>
  <c r="I159" i="27"/>
  <c r="C47" i="28" s="1"/>
  <c r="T517" i="27"/>
  <c r="S517" i="27"/>
  <c r="D160" i="28" s="1"/>
  <c r="T342" i="27"/>
  <c r="S342" i="27"/>
  <c r="H97" i="28" s="1"/>
  <c r="T577" i="27"/>
  <c r="S577" i="27"/>
  <c r="H170" i="28" s="1"/>
  <c r="I405" i="27"/>
  <c r="E106" i="28" s="1"/>
  <c r="J405" i="27"/>
  <c r="J494" i="27"/>
  <c r="I494" i="27"/>
  <c r="H141" i="28" s="1"/>
  <c r="L138" i="15"/>
  <c r="S92" i="27"/>
  <c r="I9" i="28" s="1"/>
  <c r="T92" i="27"/>
  <c r="J553" i="27"/>
  <c r="I553" i="27"/>
  <c r="E171" i="28" s="1"/>
  <c r="S313" i="27"/>
  <c r="I72" i="28" s="1"/>
  <c r="T313" i="27"/>
  <c r="T183" i="27"/>
  <c r="S183" i="27"/>
  <c r="G46" i="28" s="1"/>
  <c r="I283" i="27"/>
  <c r="F67" i="28" s="1"/>
  <c r="J283" i="27"/>
  <c r="J180" i="27"/>
  <c r="I180" i="27"/>
  <c r="E43" i="28" s="1"/>
  <c r="I412" i="27"/>
  <c r="E113" i="28" s="1"/>
  <c r="J412" i="27"/>
  <c r="T43" i="27"/>
  <c r="S43" i="27"/>
  <c r="D10" i="28" s="1"/>
  <c r="E17" i="15"/>
  <c r="E18" i="15" s="1"/>
  <c r="E15" i="15"/>
  <c r="J538" i="27"/>
  <c r="I538" i="27"/>
  <c r="E156" i="28" s="1"/>
  <c r="J469" i="27"/>
  <c r="I469" i="27"/>
  <c r="C141" i="28" s="1"/>
  <c r="S46" i="27"/>
  <c r="D13" i="28" s="1"/>
  <c r="T46" i="27"/>
  <c r="J150" i="27"/>
  <c r="I150" i="27"/>
  <c r="C38" i="28" s="1"/>
  <c r="T96" i="27"/>
  <c r="S96" i="27"/>
  <c r="I13" i="28" s="1"/>
  <c r="S49" i="27"/>
  <c r="D16" i="28" s="1"/>
  <c r="T49" i="27"/>
  <c r="S554" i="27"/>
  <c r="F172" i="28" s="1"/>
  <c r="T554" i="27"/>
  <c r="T95" i="27"/>
  <c r="S95" i="27"/>
  <c r="I12" i="28" s="1"/>
  <c r="J201" i="27"/>
  <c r="I201" i="27"/>
  <c r="H39" i="28" s="1"/>
  <c r="M64" i="15"/>
  <c r="I64" i="27"/>
  <c r="E6" i="28" s="1"/>
  <c r="J64" i="27"/>
  <c r="J448" i="27"/>
  <c r="I448" i="27"/>
  <c r="H124" i="28" s="1"/>
  <c r="J222" i="27"/>
  <c r="I222" i="27"/>
  <c r="F35" i="28" s="1"/>
  <c r="S260" i="27"/>
  <c r="D69" i="28" s="1"/>
  <c r="T260" i="27"/>
  <c r="S56" i="27"/>
  <c r="D23" i="28" s="1"/>
  <c r="T56" i="27"/>
  <c r="T169" i="27"/>
  <c r="S169" i="27"/>
  <c r="G32" i="28" s="1"/>
  <c r="S185" i="27"/>
  <c r="G48" i="28" s="1"/>
  <c r="T185" i="27"/>
  <c r="T263" i="27"/>
  <c r="S263" i="27"/>
  <c r="D72" i="28" s="1"/>
  <c r="J286" i="27"/>
  <c r="I286" i="27"/>
  <c r="F70" i="28" s="1"/>
  <c r="I571" i="27"/>
  <c r="G164" i="28" s="1"/>
  <c r="J571" i="27"/>
  <c r="T79" i="27"/>
  <c r="S79" i="27"/>
  <c r="G21" i="28" s="1"/>
  <c r="I306" i="27"/>
  <c r="H65" i="28" s="1"/>
  <c r="J306" i="27"/>
  <c r="T588" i="27"/>
  <c r="S588" i="27"/>
  <c r="J156" i="28" s="1"/>
  <c r="I74" i="27"/>
  <c r="E16" i="28" s="1"/>
  <c r="J74" i="27"/>
  <c r="M249" i="15"/>
  <c r="I363" i="27"/>
  <c r="I93" i="28" s="1"/>
  <c r="J363" i="27"/>
  <c r="I444" i="27"/>
  <c r="H120" i="28" s="1"/>
  <c r="J444" i="27"/>
  <c r="J158" i="27"/>
  <c r="I158" i="27"/>
  <c r="C46" i="28" s="1"/>
  <c r="S332" i="27"/>
  <c r="H87" i="28" s="1"/>
  <c r="T332" i="27"/>
  <c r="T566" i="27"/>
  <c r="S566" i="27"/>
  <c r="H159" i="28" s="1"/>
  <c r="J488" i="27"/>
  <c r="I488" i="27"/>
  <c r="H135" i="28" s="1"/>
  <c r="I202" i="27"/>
  <c r="H40" i="28" s="1"/>
  <c r="J202" i="27"/>
  <c r="T251" i="27"/>
  <c r="S251" i="27"/>
  <c r="D60" i="28" s="1"/>
  <c r="J285" i="27"/>
  <c r="I285" i="27"/>
  <c r="F69" i="28" s="1"/>
  <c r="S546" i="27"/>
  <c r="F164" i="28" s="1"/>
  <c r="T546" i="27"/>
  <c r="J473" i="27"/>
  <c r="I473" i="27"/>
  <c r="C145" i="28" s="1"/>
  <c r="T47" i="27"/>
  <c r="S47" i="27"/>
  <c r="D14" i="28" s="1"/>
  <c r="T65" i="27"/>
  <c r="S65" i="27"/>
  <c r="G7" i="28" s="1"/>
  <c r="I148" i="27"/>
  <c r="C36" i="28" s="1"/>
  <c r="J148" i="27"/>
  <c r="I579" i="27"/>
  <c r="G172" i="28" s="1"/>
  <c r="J579" i="27"/>
  <c r="E245" i="15"/>
  <c r="E246" i="15" s="1"/>
  <c r="E243" i="15"/>
  <c r="J221" i="27"/>
  <c r="I221" i="27"/>
  <c r="F34" i="28" s="1"/>
  <c r="I525" i="27"/>
  <c r="C168" i="28" s="1"/>
  <c r="J525" i="27"/>
  <c r="J68" i="27"/>
  <c r="I68" i="27"/>
  <c r="E10" i="28" s="1"/>
  <c r="S307" i="27"/>
  <c r="I66" i="28" s="1"/>
  <c r="T307" i="27"/>
  <c r="S48" i="27"/>
  <c r="D15" i="28" s="1"/>
  <c r="T48" i="27"/>
  <c r="F138" i="15"/>
  <c r="T550" i="27"/>
  <c r="S550" i="27"/>
  <c r="F168" i="28" s="1"/>
  <c r="T206" i="27"/>
  <c r="S206" i="27"/>
  <c r="I44" i="28" s="1"/>
  <c r="J603" i="27"/>
  <c r="I603" i="27"/>
  <c r="I171" i="28" s="1"/>
  <c r="J170" i="27"/>
  <c r="I170" i="27"/>
  <c r="E33" i="28" s="1"/>
  <c r="J548" i="27"/>
  <c r="I548" i="27"/>
  <c r="E166" i="28" s="1"/>
  <c r="O249" i="15"/>
  <c r="I514" i="27"/>
  <c r="C157" i="28" s="1"/>
  <c r="J514" i="27"/>
  <c r="T54" i="27"/>
  <c r="S54" i="27"/>
  <c r="D21" i="28" s="1"/>
  <c r="J169" i="27"/>
  <c r="I169" i="27"/>
  <c r="E32" i="28" s="1"/>
  <c r="T513" i="27"/>
  <c r="S513" i="27"/>
  <c r="D156" i="28" s="1"/>
  <c r="J416" i="27"/>
  <c r="I416" i="27"/>
  <c r="E117" i="28" s="1"/>
  <c r="J537" i="27"/>
  <c r="I537" i="27"/>
  <c r="E155" i="28" s="1"/>
  <c r="T548" i="27"/>
  <c r="S548" i="27"/>
  <c r="F166" i="28" s="1"/>
  <c r="J217" i="27"/>
  <c r="I217" i="27"/>
  <c r="F30" i="28" s="1"/>
  <c r="T309" i="27"/>
  <c r="S309" i="27"/>
  <c r="I68" i="28" s="1"/>
  <c r="U64" i="15"/>
  <c r="J211" i="27"/>
  <c r="I211" i="27"/>
  <c r="H49" i="28" s="1"/>
  <c r="I474" i="27"/>
  <c r="C146" i="28" s="1"/>
  <c r="J474" i="27"/>
  <c r="S176" i="27"/>
  <c r="G39" i="28" s="1"/>
  <c r="T176" i="27"/>
  <c r="R167" i="27"/>
  <c r="O167" i="27"/>
  <c r="T261" i="27"/>
  <c r="S261" i="27"/>
  <c r="D70" i="28" s="1"/>
  <c r="T205" i="27"/>
  <c r="S205" i="27"/>
  <c r="I43" i="28" s="1"/>
  <c r="T204" i="27"/>
  <c r="S204" i="27"/>
  <c r="I42" i="28" s="1"/>
  <c r="J526" i="27"/>
  <c r="I526" i="27"/>
  <c r="C169" i="28" s="1"/>
  <c r="T57" i="27"/>
  <c r="S57" i="27"/>
  <c r="D24" i="28" s="1"/>
  <c r="I212" i="15"/>
  <c r="J287" i="27"/>
  <c r="I287" i="27"/>
  <c r="F71" i="28" s="1"/>
  <c r="J606" i="27"/>
  <c r="I606" i="27"/>
  <c r="I174" i="28" s="1"/>
  <c r="S74" i="27"/>
  <c r="G16" i="28" s="1"/>
  <c r="T74" i="27"/>
  <c r="J315" i="27"/>
  <c r="I315" i="27"/>
  <c r="H74" i="28" s="1"/>
  <c r="X249" i="15"/>
  <c r="J63" i="27"/>
  <c r="I63" i="27"/>
  <c r="E5" i="28" s="1"/>
  <c r="J173" i="27"/>
  <c r="I173" i="27"/>
  <c r="E36" i="28" s="1"/>
  <c r="J367" i="27"/>
  <c r="I367" i="27"/>
  <c r="I97" i="28" s="1"/>
  <c r="I445" i="27"/>
  <c r="H121" i="28" s="1"/>
  <c r="J445" i="27"/>
  <c r="U175" i="15"/>
  <c r="J142" i="27"/>
  <c r="I142" i="27"/>
  <c r="C30" i="28" s="1"/>
  <c r="T526" i="27"/>
  <c r="S526" i="27"/>
  <c r="D169" i="28" s="1"/>
  <c r="T337" i="27"/>
  <c r="S337" i="27"/>
  <c r="H92" i="28" s="1"/>
  <c r="S567" i="27"/>
  <c r="H160" i="28" s="1"/>
  <c r="T567" i="27"/>
  <c r="M379" i="27"/>
  <c r="O379" i="27" s="1"/>
  <c r="R379" i="27" s="1"/>
  <c r="O385" i="27"/>
  <c r="R385" i="27" s="1"/>
  <c r="O380" i="27"/>
  <c r="R380" i="27" s="1"/>
  <c r="O392" i="27"/>
  <c r="R392" i="27" s="1"/>
  <c r="O395" i="27"/>
  <c r="R395" i="27" s="1"/>
  <c r="O391" i="27"/>
  <c r="R391" i="27" s="1"/>
  <c r="O387" i="27"/>
  <c r="R387" i="27" s="1"/>
  <c r="O398" i="27"/>
  <c r="R398" i="27" s="1"/>
  <c r="O394" i="27"/>
  <c r="R394" i="27" s="1"/>
  <c r="O383" i="27"/>
  <c r="R383" i="27" s="1"/>
  <c r="O386" i="27"/>
  <c r="R386" i="27" s="1"/>
  <c r="O388" i="27"/>
  <c r="R388" i="27" s="1"/>
  <c r="O396" i="27"/>
  <c r="R396" i="27" s="1"/>
  <c r="O393" i="27"/>
  <c r="R393" i="27" s="1"/>
  <c r="O384" i="27"/>
  <c r="R384" i="27" s="1"/>
  <c r="O389" i="27"/>
  <c r="R389" i="27" s="1"/>
  <c r="O390" i="27"/>
  <c r="R390" i="27" s="1"/>
  <c r="O381" i="27"/>
  <c r="R381" i="27" s="1"/>
  <c r="O382" i="27"/>
  <c r="R382" i="27" s="1"/>
  <c r="O397" i="27"/>
  <c r="R397" i="27" s="1"/>
  <c r="J411" i="27"/>
  <c r="I411" i="27"/>
  <c r="E112" i="28" s="1"/>
  <c r="J491" i="27"/>
  <c r="I491" i="27"/>
  <c r="H138" i="28" s="1"/>
  <c r="O101" i="15"/>
  <c r="J273" i="27"/>
  <c r="I273" i="27"/>
  <c r="F57" i="28" s="1"/>
  <c r="J566" i="27"/>
  <c r="I566" i="27"/>
  <c r="G159" i="28" s="1"/>
  <c r="I598" i="27"/>
  <c r="I166" i="28" s="1"/>
  <c r="J598" i="27"/>
  <c r="T72" i="27"/>
  <c r="S72" i="27"/>
  <c r="G14" i="28" s="1"/>
  <c r="J301" i="27"/>
  <c r="I301" i="27"/>
  <c r="H60" i="28" s="1"/>
  <c r="E202" i="15"/>
  <c r="E203" i="15" s="1"/>
  <c r="E200" i="15"/>
  <c r="T589" i="27"/>
  <c r="S589" i="27"/>
  <c r="J157" i="28" s="1"/>
  <c r="T597" i="27"/>
  <c r="S597" i="27"/>
  <c r="J165" i="28" s="1"/>
  <c r="I77" i="27"/>
  <c r="E19" i="28" s="1"/>
  <c r="J77" i="27"/>
  <c r="J183" i="27"/>
  <c r="I183" i="27"/>
  <c r="E46" i="28" s="1"/>
  <c r="I365" i="27"/>
  <c r="I95" i="28" s="1"/>
  <c r="J365" i="27"/>
  <c r="I447" i="27"/>
  <c r="H123" i="28" s="1"/>
  <c r="J447" i="27"/>
  <c r="I154" i="27"/>
  <c r="C42" i="28" s="1"/>
  <c r="J154" i="27"/>
  <c r="S524" i="27"/>
  <c r="D167" i="28" s="1"/>
  <c r="T524" i="27"/>
  <c r="T335" i="27"/>
  <c r="S335" i="27"/>
  <c r="H90" i="28" s="1"/>
  <c r="T569" i="27"/>
  <c r="S569" i="27"/>
  <c r="H162" i="28" s="1"/>
  <c r="M458" i="27"/>
  <c r="O458" i="27" s="1"/>
  <c r="R458" i="27" s="1"/>
  <c r="O477" i="27"/>
  <c r="R477" i="27" s="1"/>
  <c r="O465" i="27"/>
  <c r="R465" i="27" s="1"/>
  <c r="O467" i="27"/>
  <c r="R467" i="27" s="1"/>
  <c r="O469" i="27"/>
  <c r="R469" i="27" s="1"/>
  <c r="O471" i="27"/>
  <c r="R471" i="27" s="1"/>
  <c r="O473" i="27"/>
  <c r="R473" i="27" s="1"/>
  <c r="O460" i="27"/>
  <c r="R460" i="27" s="1"/>
  <c r="O462" i="27"/>
  <c r="R462" i="27" s="1"/>
  <c r="O464" i="27"/>
  <c r="R464" i="27" s="1"/>
  <c r="O468" i="27"/>
  <c r="R468" i="27" s="1"/>
  <c r="O466" i="27"/>
  <c r="R466" i="27" s="1"/>
  <c r="O470" i="27"/>
  <c r="R470" i="27" s="1"/>
  <c r="O472" i="27"/>
  <c r="R472" i="27" s="1"/>
  <c r="O474" i="27"/>
  <c r="R474" i="27" s="1"/>
  <c r="O459" i="27"/>
  <c r="R459" i="27" s="1"/>
  <c r="O461" i="27"/>
  <c r="R461" i="27" s="1"/>
  <c r="O476" i="27"/>
  <c r="R476" i="27" s="1"/>
  <c r="O463" i="27"/>
  <c r="R463" i="27" s="1"/>
  <c r="O475" i="27"/>
  <c r="R475" i="27" s="1"/>
  <c r="J418" i="27"/>
  <c r="I418" i="27"/>
  <c r="E119" i="28" s="1"/>
  <c r="J496" i="27"/>
  <c r="I496" i="27"/>
  <c r="H143" i="28" s="1"/>
  <c r="J305" i="27"/>
  <c r="I305" i="27"/>
  <c r="H64" i="28" s="1"/>
  <c r="S212" i="15"/>
  <c r="U212" i="15"/>
  <c r="J501" i="27"/>
  <c r="I501" i="27"/>
  <c r="H148" i="28" s="1"/>
  <c r="I470" i="27"/>
  <c r="C142" i="28" s="1"/>
  <c r="J470" i="27"/>
  <c r="E52" i="15"/>
  <c r="E54" i="15"/>
  <c r="E55" i="15" s="1"/>
  <c r="I604" i="27"/>
  <c r="I172" i="28" s="1"/>
  <c r="J604" i="27"/>
  <c r="J308" i="27"/>
  <c r="I308" i="27"/>
  <c r="H67" i="28" s="1"/>
  <c r="J362" i="27"/>
  <c r="I362" i="27"/>
  <c r="I92" i="28" s="1"/>
  <c r="T528" i="27"/>
  <c r="S528" i="27"/>
  <c r="D171" i="28" s="1"/>
  <c r="T179" i="27"/>
  <c r="S179" i="27"/>
  <c r="G42" i="28" s="1"/>
  <c r="L249" i="15"/>
  <c r="I179" i="27"/>
  <c r="E42" i="28" s="1"/>
  <c r="J179" i="27"/>
  <c r="I432" i="27"/>
  <c r="H108" i="28" s="1"/>
  <c r="J432" i="27"/>
  <c r="S529" i="27"/>
  <c r="D172" i="28" s="1"/>
  <c r="T529" i="27"/>
  <c r="J552" i="27"/>
  <c r="I552" i="27"/>
  <c r="E170" i="28" s="1"/>
  <c r="J578" i="27"/>
  <c r="I578" i="27"/>
  <c r="G171" i="28" s="1"/>
  <c r="J176" i="27"/>
  <c r="I176" i="27"/>
  <c r="E39" i="28" s="1"/>
  <c r="J500" i="27"/>
  <c r="I500" i="27"/>
  <c r="H147" i="28" s="1"/>
  <c r="J542" i="27"/>
  <c r="I542" i="27"/>
  <c r="E160" i="28" s="1"/>
  <c r="S255" i="27"/>
  <c r="D64" i="28" s="1"/>
  <c r="T255" i="27"/>
  <c r="T41" i="27"/>
  <c r="S41" i="27"/>
  <c r="D8" i="28" s="1"/>
  <c r="I570" i="27"/>
  <c r="G163" i="28" s="1"/>
  <c r="J570" i="27"/>
  <c r="F101" i="15"/>
  <c r="Q249" i="15"/>
  <c r="T326" i="27"/>
  <c r="S326" i="27"/>
  <c r="H81" i="28" s="1"/>
  <c r="T64" i="15"/>
  <c r="J589" i="27"/>
  <c r="I589" i="27"/>
  <c r="I157" i="28" s="1"/>
  <c r="I207" i="27"/>
  <c r="H45" i="28" s="1"/>
  <c r="J207" i="27"/>
  <c r="T52" i="27"/>
  <c r="S52" i="27"/>
  <c r="D19" i="28" s="1"/>
  <c r="J556" i="27"/>
  <c r="I556" i="27"/>
  <c r="E174" i="28" s="1"/>
  <c r="T257" i="27"/>
  <c r="S257" i="27"/>
  <c r="D66" i="28" s="1"/>
  <c r="T44" i="27"/>
  <c r="S44" i="27"/>
  <c r="D11" i="28" s="1"/>
  <c r="V138" i="15"/>
  <c r="I279" i="27"/>
  <c r="F63" i="28" s="1"/>
  <c r="J279" i="27"/>
  <c r="J601" i="27"/>
  <c r="I601" i="27"/>
  <c r="I169" i="28" s="1"/>
  <c r="X212" i="15"/>
  <c r="T71" i="27"/>
  <c r="S71" i="27"/>
  <c r="G13" i="28" s="1"/>
  <c r="J307" i="27"/>
  <c r="I307" i="27"/>
  <c r="H66" i="28" s="1"/>
  <c r="E208" i="15"/>
  <c r="E209" i="15" s="1"/>
  <c r="E206" i="15"/>
  <c r="M271" i="27"/>
  <c r="R280" i="27"/>
  <c r="O280" i="27"/>
  <c r="O279" i="27"/>
  <c r="O289" i="27"/>
  <c r="R275" i="27"/>
  <c r="R286" i="27"/>
  <c r="R274" i="27"/>
  <c r="O286" i="27"/>
  <c r="O274" i="27"/>
  <c r="R281" i="27"/>
  <c r="R272" i="27"/>
  <c r="O281" i="27"/>
  <c r="O275" i="27"/>
  <c r="R279" i="27"/>
  <c r="R277" i="27"/>
  <c r="O277" i="27"/>
  <c r="O276" i="27"/>
  <c r="R276" i="27"/>
  <c r="R290" i="27"/>
  <c r="O290" i="27"/>
  <c r="R289" i="27"/>
  <c r="O287" i="27"/>
  <c r="R285" i="27"/>
  <c r="O285" i="27"/>
  <c r="R284" i="27"/>
  <c r="O282" i="27"/>
  <c r="O284" i="27"/>
  <c r="R282" i="27"/>
  <c r="O272" i="27"/>
  <c r="O273" i="27"/>
  <c r="O278" i="27"/>
  <c r="O283" i="27"/>
  <c r="O288" i="27"/>
  <c r="R283" i="27"/>
  <c r="R287" i="27"/>
  <c r="R273" i="27"/>
  <c r="R278" i="27"/>
  <c r="R288" i="27"/>
  <c r="E89" i="15"/>
  <c r="E91" i="15"/>
  <c r="E92" i="15" s="1"/>
  <c r="J72" i="27"/>
  <c r="I72" i="27"/>
  <c r="E14" i="28" s="1"/>
  <c r="Q212" i="15"/>
  <c r="J174" i="27"/>
  <c r="I174" i="27"/>
  <c r="E37" i="28" s="1"/>
  <c r="I358" i="27"/>
  <c r="I88" i="28" s="1"/>
  <c r="J358" i="27"/>
  <c r="J433" i="27"/>
  <c r="I433" i="27"/>
  <c r="H109" i="28" s="1"/>
  <c r="I147" i="27"/>
  <c r="C35" i="28" s="1"/>
  <c r="J147" i="27"/>
  <c r="T512" i="27"/>
  <c r="S512" i="27"/>
  <c r="D155" i="28" s="1"/>
  <c r="S327" i="27"/>
  <c r="H82" i="28" s="1"/>
  <c r="S563" i="27"/>
  <c r="H156" i="28" s="1"/>
  <c r="T563" i="27"/>
  <c r="J414" i="27"/>
  <c r="I414" i="27"/>
  <c r="E115" i="28" s="1"/>
  <c r="J487" i="27"/>
  <c r="I487" i="27"/>
  <c r="H134" i="28" s="1"/>
  <c r="H64" i="15"/>
  <c r="S197" i="27"/>
  <c r="I35" i="28" s="1"/>
  <c r="T197" i="27"/>
  <c r="I591" i="27"/>
  <c r="I159" i="28" s="1"/>
  <c r="J591" i="27"/>
  <c r="G101" i="15"/>
  <c r="J78" i="27"/>
  <c r="I78" i="27"/>
  <c r="E20" i="28" s="1"/>
  <c r="J431" i="27"/>
  <c r="I431" i="27"/>
  <c r="H107" i="28" s="1"/>
  <c r="T325" i="27"/>
  <c r="S325" i="27"/>
  <c r="H80" i="28" s="1"/>
  <c r="T599" i="27"/>
  <c r="S599" i="27"/>
  <c r="J167" i="28" s="1"/>
  <c r="I204" i="27"/>
  <c r="H42" i="28" s="1"/>
  <c r="J204" i="27"/>
  <c r="J82" i="27"/>
  <c r="I82" i="27"/>
  <c r="E24" i="28" s="1"/>
  <c r="J477" i="27"/>
  <c r="I477" i="27"/>
  <c r="C149" i="28" s="1"/>
  <c r="S258" i="27"/>
  <c r="D67" i="28" s="1"/>
  <c r="T258" i="27"/>
  <c r="J573" i="27"/>
  <c r="I573" i="27"/>
  <c r="G166" i="28" s="1"/>
  <c r="T64" i="27"/>
  <c r="S64" i="27"/>
  <c r="G6" i="28" s="1"/>
  <c r="J144" i="27"/>
  <c r="I144" i="27"/>
  <c r="C32" i="28" s="1"/>
  <c r="J415" i="27"/>
  <c r="I415" i="27"/>
  <c r="E116" i="28" s="1"/>
  <c r="S543" i="27"/>
  <c r="F161" i="28" s="1"/>
  <c r="T543" i="27"/>
  <c r="E60" i="15"/>
  <c r="E61" i="15" s="1"/>
  <c r="E58" i="15"/>
  <c r="J275" i="27"/>
  <c r="I275" i="27"/>
  <c r="F59" i="28" s="1"/>
  <c r="J569" i="27"/>
  <c r="I569" i="27"/>
  <c r="G162" i="28" s="1"/>
  <c r="J605" i="27"/>
  <c r="I605" i="27"/>
  <c r="I173" i="28" s="1"/>
  <c r="T78" i="27"/>
  <c r="S78" i="27"/>
  <c r="G20" i="28" s="1"/>
  <c r="T574" i="27"/>
  <c r="S574" i="27"/>
  <c r="H167" i="28" s="1"/>
  <c r="T553" i="27"/>
  <c r="S553" i="27"/>
  <c r="F171" i="28" s="1"/>
  <c r="I276" i="27"/>
  <c r="F60" i="28" s="1"/>
  <c r="J276" i="27"/>
  <c r="I151" i="27"/>
  <c r="C39" i="28" s="1"/>
  <c r="J151" i="27"/>
  <c r="S343" i="27"/>
  <c r="H98" i="28" s="1"/>
  <c r="T343" i="27"/>
  <c r="S578" i="27"/>
  <c r="H171" i="28" s="1"/>
  <c r="T578" i="27"/>
  <c r="J485" i="27"/>
  <c r="I485" i="27"/>
  <c r="H132" i="28" s="1"/>
  <c r="T315" i="27"/>
  <c r="S315" i="27"/>
  <c r="I74" i="28" s="1"/>
  <c r="J597" i="27"/>
  <c r="I597" i="27"/>
  <c r="I165" i="28" s="1"/>
  <c r="P27" i="15"/>
  <c r="C325" i="27"/>
  <c r="E325" i="27" s="1"/>
  <c r="H325" i="27" s="1"/>
  <c r="E333" i="27"/>
  <c r="H333" i="27" s="1"/>
  <c r="E326" i="27"/>
  <c r="H326" i="27" s="1"/>
  <c r="E330" i="27"/>
  <c r="H330" i="27" s="1"/>
  <c r="E334" i="27"/>
  <c r="H334" i="27" s="1"/>
  <c r="E338" i="27"/>
  <c r="H338" i="27" s="1"/>
  <c r="E331" i="27"/>
  <c r="H331" i="27" s="1"/>
  <c r="E329" i="27"/>
  <c r="H329" i="27" s="1"/>
  <c r="E336" i="27"/>
  <c r="H336" i="27" s="1"/>
  <c r="E341" i="27"/>
  <c r="H341" i="27" s="1"/>
  <c r="E337" i="27"/>
  <c r="H337" i="27" s="1"/>
  <c r="E328" i="27"/>
  <c r="H328" i="27" s="1"/>
  <c r="E340" i="27"/>
  <c r="H340" i="27" s="1"/>
  <c r="E332" i="27"/>
  <c r="H332" i="27" s="1"/>
  <c r="E344" i="27"/>
  <c r="H344" i="27" s="1"/>
  <c r="E342" i="27"/>
  <c r="H342" i="27" s="1"/>
  <c r="E327" i="27"/>
  <c r="H327" i="27" s="1"/>
  <c r="E335" i="27"/>
  <c r="H335" i="27" s="1"/>
  <c r="E339" i="27"/>
  <c r="H339" i="27" s="1"/>
  <c r="E343" i="27"/>
  <c r="H343" i="27" s="1"/>
  <c r="J434" i="27"/>
  <c r="I434" i="27"/>
  <c r="H110" i="28" s="1"/>
  <c r="S302" i="27"/>
  <c r="I61" i="28" s="1"/>
  <c r="T302" i="27"/>
  <c r="J568" i="27"/>
  <c r="I568" i="27"/>
  <c r="G161" i="28" s="1"/>
  <c r="U27" i="15"/>
  <c r="S519" i="27"/>
  <c r="D162" i="28" s="1"/>
  <c r="T519" i="27"/>
  <c r="E169" i="15"/>
  <c r="E171" i="15"/>
  <c r="E172" i="15" s="1"/>
  <c r="J413" i="27"/>
  <c r="I413" i="27"/>
  <c r="E114" i="28" s="1"/>
  <c r="I502" i="27"/>
  <c r="H149" i="28" s="1"/>
  <c r="J502" i="27"/>
  <c r="T102" i="27"/>
  <c r="J203" i="27"/>
  <c r="I203" i="27"/>
  <c r="H41" i="28" s="1"/>
  <c r="T199" i="27"/>
  <c r="S199" i="27"/>
  <c r="I37" i="28" s="1"/>
  <c r="S515" i="27"/>
  <c r="D158" i="28" s="1"/>
  <c r="T515" i="27"/>
  <c r="T540" i="27"/>
  <c r="S540" i="27"/>
  <c r="F158" i="28" s="1"/>
  <c r="J516" i="27"/>
  <c r="I516" i="27"/>
  <c r="C159" i="28" s="1"/>
  <c r="T542" i="27"/>
  <c r="S542" i="27"/>
  <c r="F160" i="28" s="1"/>
  <c r="J234" i="27"/>
  <c r="I234" i="27"/>
  <c r="F47" i="28" s="1"/>
  <c r="J206" i="27"/>
  <c r="I206" i="27"/>
  <c r="H44" i="28" s="1"/>
  <c r="W101" i="15"/>
  <c r="S537" i="27"/>
  <c r="F155" i="28" s="1"/>
  <c r="T537" i="27"/>
  <c r="J232" i="27"/>
  <c r="I232" i="27"/>
  <c r="F45" i="28" s="1"/>
  <c r="I249" i="15"/>
  <c r="T305" i="27"/>
  <c r="S305" i="27"/>
  <c r="I64" i="28" s="1"/>
  <c r="J193" i="27"/>
  <c r="I193" i="27"/>
  <c r="H31" i="28" s="1"/>
  <c r="J458" i="27"/>
  <c r="I458" i="27"/>
  <c r="C130" i="28" s="1"/>
  <c r="T175" i="27"/>
  <c r="S175" i="27"/>
  <c r="G38" i="28" s="1"/>
  <c r="T262" i="27"/>
  <c r="S262" i="27"/>
  <c r="D71" i="28" s="1"/>
  <c r="S200" i="27"/>
  <c r="I38" i="28" s="1"/>
  <c r="T200" i="27"/>
  <c r="S195" i="27"/>
  <c r="I33" i="28" s="1"/>
  <c r="T195" i="27"/>
  <c r="I512" i="27"/>
  <c r="C155" i="28" s="1"/>
  <c r="J512" i="27"/>
  <c r="T45" i="27"/>
  <c r="S45" i="27"/>
  <c r="D12" i="28" s="1"/>
  <c r="J274" i="27"/>
  <c r="I274" i="27"/>
  <c r="F58" i="28" s="1"/>
  <c r="S27" i="15"/>
  <c r="I101" i="15"/>
  <c r="S68" i="27"/>
  <c r="G10" i="28" s="1"/>
  <c r="T68" i="27"/>
  <c r="R63" i="27"/>
  <c r="J312" i="27"/>
  <c r="I312" i="27"/>
  <c r="H71" i="28" s="1"/>
  <c r="T598" i="27"/>
  <c r="S598" i="27"/>
  <c r="J166" i="28" s="1"/>
  <c r="E95" i="15"/>
  <c r="E97" i="15"/>
  <c r="E98" i="15" s="1"/>
  <c r="I81" i="27"/>
  <c r="E23" i="28" s="1"/>
  <c r="J81" i="27"/>
  <c r="Q27" i="15"/>
  <c r="J185" i="27"/>
  <c r="I185" i="27"/>
  <c r="E48" i="28" s="1"/>
  <c r="J353" i="27"/>
  <c r="I353" i="27"/>
  <c r="I83" i="28" s="1"/>
  <c r="J360" i="27"/>
  <c r="I360" i="27"/>
  <c r="I90" i="28" s="1"/>
  <c r="J435" i="27"/>
  <c r="I435" i="27"/>
  <c r="H111" i="28" s="1"/>
  <c r="J153" i="27"/>
  <c r="I153" i="27"/>
  <c r="C41" i="28" s="1"/>
  <c r="T530" i="27"/>
  <c r="S530" i="27"/>
  <c r="D173" i="28" s="1"/>
  <c r="L212" i="15"/>
  <c r="S101" i="15"/>
  <c r="J410" i="27"/>
  <c r="I410" i="27"/>
  <c r="E111" i="28" s="1"/>
  <c r="J498" i="27"/>
  <c r="I498" i="27"/>
  <c r="H145" i="28" s="1"/>
  <c r="K64" i="15"/>
  <c r="E128" i="15"/>
  <c r="E129" i="15" s="1"/>
  <c r="E126" i="15"/>
  <c r="T539" i="27"/>
  <c r="S539" i="27"/>
  <c r="F157" i="28" s="1"/>
  <c r="J572" i="27"/>
  <c r="I572" i="27"/>
  <c r="G165" i="28" s="1"/>
  <c r="J156" i="27"/>
  <c r="I156" i="27"/>
  <c r="C44" i="28" s="1"/>
  <c r="J543" i="27"/>
  <c r="I543" i="27"/>
  <c r="E161" i="28" s="1"/>
  <c r="T538" i="27"/>
  <c r="S538" i="27"/>
  <c r="F156" i="28" s="1"/>
  <c r="J233" i="27"/>
  <c r="I233" i="27"/>
  <c r="F46" i="28" s="1"/>
  <c r="R296" i="27"/>
  <c r="O296" i="27"/>
  <c r="J192" i="27"/>
  <c r="I192" i="27"/>
  <c r="H30" i="28" s="1"/>
  <c r="T170" i="27"/>
  <c r="S170" i="27"/>
  <c r="G33" i="28" s="1"/>
  <c r="S51" i="27"/>
  <c r="D18" i="28" s="1"/>
  <c r="T51" i="27"/>
  <c r="I75" i="27"/>
  <c r="E17" i="28" s="1"/>
  <c r="J75" i="27"/>
  <c r="L101" i="15"/>
  <c r="I441" i="27"/>
  <c r="H117" i="28" s="1"/>
  <c r="J441" i="27"/>
  <c r="L64" i="15"/>
  <c r="T172" i="27"/>
  <c r="S172" i="27"/>
  <c r="G35" i="28" s="1"/>
  <c r="S249" i="27"/>
  <c r="D58" i="28" s="1"/>
  <c r="T249" i="27"/>
  <c r="I271" i="27"/>
  <c r="F55" i="28" s="1"/>
  <c r="J271" i="27"/>
  <c r="T344" i="27"/>
  <c r="S571" i="27"/>
  <c r="H164" i="28" s="1"/>
  <c r="J594" i="27"/>
  <c r="I594" i="27"/>
  <c r="I162" i="28" s="1"/>
  <c r="I303" i="27"/>
  <c r="H62" i="28" s="1"/>
  <c r="J303" i="27"/>
  <c r="M429" i="27"/>
  <c r="O436" i="27"/>
  <c r="O443" i="27"/>
  <c r="O441" i="27"/>
  <c r="O446" i="27"/>
  <c r="R436" i="27"/>
  <c r="R431" i="27"/>
  <c r="O431" i="27"/>
  <c r="R443" i="27"/>
  <c r="R448" i="27"/>
  <c r="R441" i="27"/>
  <c r="O447" i="27"/>
  <c r="R442" i="27"/>
  <c r="O444" i="27"/>
  <c r="R440" i="27"/>
  <c r="O438" i="27"/>
  <c r="R444" i="27"/>
  <c r="O430" i="27"/>
  <c r="O434" i="27"/>
  <c r="R434" i="27"/>
  <c r="O439" i="27"/>
  <c r="R446" i="27"/>
  <c r="O432" i="27"/>
  <c r="O437" i="27"/>
  <c r="O440" i="27"/>
  <c r="R439" i="27"/>
  <c r="O442" i="27"/>
  <c r="R432" i="27"/>
  <c r="O445" i="27"/>
  <c r="R437" i="27"/>
  <c r="R435" i="27"/>
  <c r="R447" i="27"/>
  <c r="O448" i="27"/>
  <c r="R445" i="27"/>
  <c r="R433" i="27"/>
  <c r="R438" i="27"/>
  <c r="O435" i="27"/>
  <c r="R430" i="27"/>
  <c r="O433" i="27"/>
  <c r="T174" i="27"/>
  <c r="S174" i="27"/>
  <c r="G37" i="28" s="1"/>
  <c r="V212" i="15"/>
  <c r="T314" i="27"/>
  <c r="S314" i="27"/>
  <c r="I73" i="28" s="1"/>
  <c r="T77" i="27"/>
  <c r="S77" i="27"/>
  <c r="G19" i="28" s="1"/>
  <c r="S590" i="27"/>
  <c r="J158" i="28" s="1"/>
  <c r="T590" i="27"/>
  <c r="T100" i="27"/>
  <c r="S100" i="27"/>
  <c r="I17" i="28" s="1"/>
  <c r="J220" i="27"/>
  <c r="I220" i="27"/>
  <c r="F33" i="28" s="1"/>
  <c r="T250" i="27"/>
  <c r="S250" i="27"/>
  <c r="D59" i="28" s="1"/>
  <c r="F212" i="15"/>
  <c r="I575" i="27"/>
  <c r="G168" i="28" s="1"/>
  <c r="J575" i="27"/>
  <c r="T338" i="27"/>
  <c r="S338" i="27"/>
  <c r="H93" i="28" s="1"/>
  <c r="T27" i="15"/>
  <c r="T579" i="27"/>
  <c r="S579" i="27"/>
  <c r="H172" i="28" s="1"/>
  <c r="I550" i="27"/>
  <c r="E168" i="28" s="1"/>
  <c r="J550" i="27"/>
  <c r="S549" i="27"/>
  <c r="F167" i="28" s="1"/>
  <c r="T549" i="27"/>
  <c r="J218" i="27"/>
  <c r="I218" i="27"/>
  <c r="F31" i="28" s="1"/>
  <c r="T604" i="27"/>
  <c r="S604" i="27"/>
  <c r="J172" i="28" s="1"/>
  <c r="T547" i="27"/>
  <c r="S547" i="27"/>
  <c r="F165" i="28" s="1"/>
  <c r="I461" i="27"/>
  <c r="C133" i="28" s="1"/>
  <c r="J461" i="27"/>
  <c r="W27" i="15"/>
  <c r="N64" i="15"/>
  <c r="I310" i="27"/>
  <c r="H69" i="28" s="1"/>
  <c r="J310" i="27"/>
  <c r="T330" i="27"/>
  <c r="S330" i="27"/>
  <c r="H85" i="28" s="1"/>
  <c r="I540" i="27"/>
  <c r="E158" i="28" s="1"/>
  <c r="J540" i="27"/>
  <c r="T545" i="27"/>
  <c r="S545" i="27"/>
  <c r="F163" i="28" s="1"/>
  <c r="J225" i="27"/>
  <c r="I225" i="27"/>
  <c r="F38" i="28" s="1"/>
  <c r="T299" i="27"/>
  <c r="S299" i="27"/>
  <c r="I58" i="28" s="1"/>
  <c r="I467" i="27"/>
  <c r="C139" i="28" s="1"/>
  <c r="J467" i="27"/>
  <c r="C113" i="27"/>
  <c r="H124" i="27"/>
  <c r="E122" i="27"/>
  <c r="H125" i="27"/>
  <c r="E121" i="27"/>
  <c r="H127" i="27"/>
  <c r="E118" i="27"/>
  <c r="H132" i="27"/>
  <c r="H114" i="27"/>
  <c r="H120" i="27"/>
  <c r="H121" i="27"/>
  <c r="H116" i="27"/>
  <c r="H115" i="27"/>
  <c r="H117" i="27"/>
  <c r="H119" i="27"/>
  <c r="H118" i="27"/>
  <c r="H123" i="27"/>
  <c r="E130" i="27"/>
  <c r="H126" i="27"/>
  <c r="E129" i="27"/>
  <c r="H128" i="27"/>
  <c r="E127" i="27"/>
  <c r="E126" i="27"/>
  <c r="E125" i="27"/>
  <c r="E117" i="27"/>
  <c r="H130" i="27"/>
  <c r="E131" i="27"/>
  <c r="E123" i="27"/>
  <c r="E119" i="27"/>
  <c r="H122" i="27"/>
  <c r="E114" i="27"/>
  <c r="H131" i="27"/>
  <c r="H129" i="27"/>
  <c r="E115" i="27"/>
  <c r="E116" i="27"/>
  <c r="E120" i="27"/>
  <c r="E124" i="27"/>
  <c r="E128" i="27"/>
  <c r="E132" i="27"/>
  <c r="I230" i="27"/>
  <c r="F43" i="28" s="1"/>
  <c r="J230" i="27"/>
  <c r="V175" i="15"/>
  <c r="S210" i="27"/>
  <c r="I48" i="28" s="1"/>
  <c r="T210" i="27"/>
  <c r="R192" i="27"/>
  <c r="O192" i="27"/>
  <c r="J101" i="15"/>
  <c r="X138" i="15"/>
  <c r="J175" i="15"/>
  <c r="J464" i="27"/>
  <c r="I464" i="27"/>
  <c r="C136" i="28" s="1"/>
  <c r="J518" i="27"/>
  <c r="I518" i="27"/>
  <c r="C161" i="28" s="1"/>
  <c r="I544" i="27"/>
  <c r="E162" i="28" s="1"/>
  <c r="J544" i="27"/>
  <c r="I546" i="27"/>
  <c r="E164" i="28" s="1"/>
  <c r="J546" i="27"/>
  <c r="T541" i="27"/>
  <c r="S541" i="27"/>
  <c r="F159" i="28" s="1"/>
  <c r="C88" i="27"/>
  <c r="E88" i="27" s="1"/>
  <c r="H88" i="27" s="1"/>
  <c r="E107" i="27"/>
  <c r="H107" i="27" s="1"/>
  <c r="E103" i="27"/>
  <c r="H103" i="27" s="1"/>
  <c r="E99" i="27"/>
  <c r="H99" i="27" s="1"/>
  <c r="E92" i="27"/>
  <c r="H92" i="27" s="1"/>
  <c r="E91" i="27"/>
  <c r="H91" i="27" s="1"/>
  <c r="E104" i="27"/>
  <c r="H104" i="27" s="1"/>
  <c r="E100" i="27"/>
  <c r="H100" i="27" s="1"/>
  <c r="E96" i="27"/>
  <c r="H96" i="27" s="1"/>
  <c r="E95" i="27"/>
  <c r="H95" i="27" s="1"/>
  <c r="E94" i="27"/>
  <c r="H94" i="27" s="1"/>
  <c r="E98" i="27"/>
  <c r="H98" i="27" s="1"/>
  <c r="E102" i="27"/>
  <c r="H102" i="27" s="1"/>
  <c r="E106" i="27"/>
  <c r="H106" i="27" s="1"/>
  <c r="E93" i="27"/>
  <c r="H93" i="27" s="1"/>
  <c r="E105" i="27"/>
  <c r="H105" i="27" s="1"/>
  <c r="E97" i="27"/>
  <c r="H97" i="27" s="1"/>
  <c r="E90" i="27"/>
  <c r="H90" i="27" s="1"/>
  <c r="E101" i="27"/>
  <c r="H101" i="27" s="1"/>
  <c r="E89" i="27"/>
  <c r="H89" i="27" s="1"/>
  <c r="I231" i="27"/>
  <c r="F44" i="28" s="1"/>
  <c r="J231" i="27"/>
  <c r="J197" i="27"/>
  <c r="I197" i="27"/>
  <c r="H35" i="28" s="1"/>
  <c r="J466" i="27"/>
  <c r="I466" i="27"/>
  <c r="C138" i="28" s="1"/>
  <c r="S246" i="27"/>
  <c r="D55" i="28" s="1"/>
  <c r="T246" i="27"/>
  <c r="T198" i="27"/>
  <c r="S198" i="27"/>
  <c r="I36" i="28" s="1"/>
  <c r="I524" i="27"/>
  <c r="C167" i="28" s="1"/>
  <c r="J524" i="27"/>
  <c r="P138" i="15"/>
  <c r="S40" i="27"/>
  <c r="D7" i="28" s="1"/>
  <c r="T40" i="27"/>
  <c r="J277" i="27"/>
  <c r="I277" i="27"/>
  <c r="F61" i="28" s="1"/>
  <c r="J580" i="27"/>
  <c r="I580" i="27"/>
  <c r="G173" i="28" s="1"/>
  <c r="J596" i="27"/>
  <c r="I596" i="27"/>
  <c r="I164" i="28" s="1"/>
  <c r="T67" i="27"/>
  <c r="S67" i="27"/>
  <c r="G9" i="28" s="1"/>
  <c r="M138" i="15"/>
  <c r="J300" i="27"/>
  <c r="I300" i="27"/>
  <c r="H59" i="28" s="1"/>
  <c r="S591" i="27"/>
  <c r="J159" i="28" s="1"/>
  <c r="T591" i="27"/>
  <c r="T606" i="27"/>
  <c r="S606" i="27"/>
  <c r="J174" i="28" s="1"/>
  <c r="I79" i="27"/>
  <c r="E21" i="28" s="1"/>
  <c r="J79" i="27"/>
  <c r="I167" i="27"/>
  <c r="E30" i="28" s="1"/>
  <c r="J167" i="27"/>
  <c r="E350" i="27"/>
  <c r="H350" i="27"/>
  <c r="I429" i="27"/>
  <c r="H105" i="28" s="1"/>
  <c r="J429" i="27"/>
  <c r="J161" i="27"/>
  <c r="I161" i="27"/>
  <c r="C49" i="28" s="1"/>
  <c r="T520" i="27"/>
  <c r="S520" i="27"/>
  <c r="D163" i="28" s="1"/>
  <c r="J406" i="27"/>
  <c r="I406" i="27"/>
  <c r="E107" i="28" s="1"/>
  <c r="I499" i="27"/>
  <c r="H146" i="28" s="1"/>
  <c r="J499" i="27"/>
  <c r="C38" i="27"/>
  <c r="E38" i="27" s="1"/>
  <c r="H38" i="27" s="1"/>
  <c r="E46" i="27"/>
  <c r="H46" i="27" s="1"/>
  <c r="E47" i="27"/>
  <c r="H47" i="27" s="1"/>
  <c r="E49" i="27"/>
  <c r="H49" i="27" s="1"/>
  <c r="E54" i="27"/>
  <c r="H54" i="27" s="1"/>
  <c r="E56" i="27"/>
  <c r="H56" i="27" s="1"/>
  <c r="E41" i="27"/>
  <c r="H41" i="27" s="1"/>
  <c r="E43" i="27"/>
  <c r="H43" i="27" s="1"/>
  <c r="E39" i="27"/>
  <c r="H39" i="27" s="1"/>
  <c r="E42" i="27"/>
  <c r="H42" i="27" s="1"/>
  <c r="E40" i="27"/>
  <c r="H40" i="27" s="1"/>
  <c r="E45" i="27"/>
  <c r="H45" i="27" s="1"/>
  <c r="E48" i="27"/>
  <c r="H48" i="27" s="1"/>
  <c r="E50" i="27"/>
  <c r="H50" i="27" s="1"/>
  <c r="E51" i="27"/>
  <c r="H51" i="27" s="1"/>
  <c r="E53" i="27"/>
  <c r="H53" i="27" s="1"/>
  <c r="E55" i="27"/>
  <c r="H55" i="27" s="1"/>
  <c r="E57" i="27"/>
  <c r="H57" i="27" s="1"/>
  <c r="E44" i="27"/>
  <c r="H44" i="27" s="1"/>
  <c r="E52" i="27"/>
  <c r="H52" i="27" s="1"/>
  <c r="J421" i="27"/>
  <c r="I421" i="27"/>
  <c r="E122" i="28" s="1"/>
  <c r="H562" i="27"/>
  <c r="E562" i="27"/>
  <c r="T339" i="27"/>
  <c r="S339" i="27"/>
  <c r="H94" i="28" s="1"/>
  <c r="T573" i="27"/>
  <c r="S573" i="27"/>
  <c r="H166" i="28" s="1"/>
  <c r="G64" i="15"/>
  <c r="J554" i="27"/>
  <c r="I554" i="27"/>
  <c r="E172" i="28" s="1"/>
  <c r="T180" i="27"/>
  <c r="S180" i="27"/>
  <c r="G43" i="28" s="1"/>
  <c r="T601" i="27"/>
  <c r="S601" i="27"/>
  <c r="J169" i="28" s="1"/>
  <c r="J439" i="27"/>
  <c r="I439" i="27"/>
  <c r="H115" i="28" s="1"/>
  <c r="I555" i="27"/>
  <c r="E173" i="28" s="1"/>
  <c r="J555" i="27"/>
  <c r="I219" i="27"/>
  <c r="F32" i="28" s="1"/>
  <c r="J219" i="27"/>
  <c r="I199" i="27"/>
  <c r="H37" i="28" s="1"/>
  <c r="J199" i="27"/>
  <c r="I171" i="27"/>
  <c r="E34" i="28" s="1"/>
  <c r="J171" i="27"/>
  <c r="S168" i="27"/>
  <c r="G31" i="28" s="1"/>
  <c r="T168" i="27"/>
  <c r="I430" i="27"/>
  <c r="H106" i="28" s="1"/>
  <c r="J430" i="27"/>
  <c r="T531" i="27"/>
  <c r="S531" i="27"/>
  <c r="D174" i="28" s="1"/>
  <c r="T334" i="27"/>
  <c r="J551" i="27"/>
  <c r="I551" i="27"/>
  <c r="E169" i="28" s="1"/>
  <c r="S207" i="27"/>
  <c r="I45" i="28" s="1"/>
  <c r="T207" i="27"/>
  <c r="J471" i="27"/>
  <c r="I471" i="27"/>
  <c r="C143" i="28" s="1"/>
  <c r="F249" i="15"/>
  <c r="I521" i="27"/>
  <c r="C164" i="28" s="1"/>
  <c r="J521" i="27"/>
  <c r="I592" i="27"/>
  <c r="I160" i="28" s="1"/>
  <c r="J592" i="27"/>
  <c r="S527" i="27"/>
  <c r="D170" i="28" s="1"/>
  <c r="T527" i="27"/>
  <c r="S297" i="27"/>
  <c r="I56" i="28" s="1"/>
  <c r="T297" i="27"/>
  <c r="Q101" i="15"/>
  <c r="J476" i="27"/>
  <c r="I476" i="27"/>
  <c r="C148" i="28" s="1"/>
  <c r="T194" i="27"/>
  <c r="S194" i="27"/>
  <c r="I32" i="28" s="1"/>
  <c r="J280" i="27"/>
  <c r="I280" i="27"/>
  <c r="F64" i="28" s="1"/>
  <c r="T82" i="27"/>
  <c r="S82" i="27"/>
  <c r="G24" i="28" s="1"/>
  <c r="J359" i="27"/>
  <c r="I359" i="27"/>
  <c r="I89" i="28" s="1"/>
  <c r="J143" i="27"/>
  <c r="I143" i="27"/>
  <c r="C31" i="28" s="1"/>
  <c r="I210" i="27"/>
  <c r="H48" i="28" s="1"/>
  <c r="J210" i="27"/>
  <c r="W249" i="15"/>
  <c r="I541" i="27"/>
  <c r="E159" i="28" s="1"/>
  <c r="J541" i="27"/>
  <c r="T304" i="27"/>
  <c r="S304" i="27"/>
  <c r="I63" i="28" s="1"/>
  <c r="J472" i="27"/>
  <c r="I472" i="27"/>
  <c r="C144" i="28" s="1"/>
  <c r="S259" i="27"/>
  <c r="D68" i="28" s="1"/>
  <c r="T259" i="27"/>
  <c r="J547" i="27"/>
  <c r="I547" i="27"/>
  <c r="E165" i="28" s="1"/>
  <c r="S556" i="27"/>
  <c r="F174" i="28" s="1"/>
  <c r="T556" i="27"/>
  <c r="I236" i="27"/>
  <c r="F49" i="28" s="1"/>
  <c r="J236" i="27"/>
  <c r="T303" i="27"/>
  <c r="S303" i="27"/>
  <c r="I62" i="28" s="1"/>
  <c r="I198" i="27"/>
  <c r="H36" i="28" s="1"/>
  <c r="J198" i="27"/>
  <c r="I460" i="27"/>
  <c r="C132" i="28" s="1"/>
  <c r="J460" i="27"/>
  <c r="T186" i="27"/>
  <c r="S186" i="27"/>
  <c r="G49" i="28" s="1"/>
  <c r="T247" i="27"/>
  <c r="S247" i="27"/>
  <c r="D56" i="28" s="1"/>
  <c r="W212" i="15"/>
  <c r="T203" i="27"/>
  <c r="S203" i="27"/>
  <c r="I41" i="28" s="1"/>
  <c r="J515" i="27"/>
  <c r="I515" i="27"/>
  <c r="C158" i="28" s="1"/>
  <c r="T42" i="27"/>
  <c r="S42" i="27"/>
  <c r="D9" i="28" s="1"/>
  <c r="I289" i="27"/>
  <c r="F73" i="28" s="1"/>
  <c r="J289" i="27"/>
  <c r="I302" i="27"/>
  <c r="H61" i="28" s="1"/>
  <c r="J302" i="27"/>
  <c r="W175" i="15"/>
  <c r="K101" i="15"/>
  <c r="J80" i="27"/>
  <c r="I80" i="27"/>
  <c r="E22" i="28" s="1"/>
  <c r="I178" i="27"/>
  <c r="E41" i="28" s="1"/>
  <c r="J178" i="27"/>
  <c r="J357" i="27"/>
  <c r="I357" i="27"/>
  <c r="I87" i="28" s="1"/>
  <c r="J436" i="27"/>
  <c r="I436" i="27"/>
  <c r="H112" i="28" s="1"/>
  <c r="J160" i="27"/>
  <c r="I160" i="27"/>
  <c r="C48" i="28" s="1"/>
  <c r="T522" i="27"/>
  <c r="S522" i="27"/>
  <c r="D165" i="28" s="1"/>
  <c r="N27" i="15"/>
  <c r="T341" i="27"/>
  <c r="T565" i="27"/>
  <c r="S565" i="27"/>
  <c r="H158" i="28" s="1"/>
  <c r="J420" i="27"/>
  <c r="I420" i="27"/>
  <c r="E121" i="28" s="1"/>
  <c r="J489" i="27"/>
  <c r="I489" i="27"/>
  <c r="H136" i="28" s="1"/>
  <c r="F64" i="15"/>
  <c r="E134" i="15"/>
  <c r="E135" i="15" s="1"/>
  <c r="E132" i="15"/>
  <c r="P141" i="40" l="1"/>
  <c r="O30" i="41" s="1"/>
  <c r="U141" i="40"/>
  <c r="T30" i="41" s="1"/>
  <c r="V141" i="40"/>
  <c r="U30" i="41" s="1"/>
  <c r="M141" i="40"/>
  <c r="M147" i="40" s="1"/>
  <c r="L32" i="41" s="1"/>
  <c r="Q141" i="40"/>
  <c r="P30" i="41" s="1"/>
  <c r="X141" i="40"/>
  <c r="W30" i="41" s="1"/>
  <c r="T141" i="40"/>
  <c r="S30" i="41" s="1"/>
  <c r="S141" i="40"/>
  <c r="S144" i="40" s="1"/>
  <c r="R31" i="41" s="1"/>
  <c r="F141" i="40"/>
  <c r="E30" i="41" s="1"/>
  <c r="N141" i="40"/>
  <c r="M30" i="41" s="1"/>
  <c r="J141" i="40"/>
  <c r="J147" i="40" s="1"/>
  <c r="I32" i="41" s="1"/>
  <c r="R141" i="40"/>
  <c r="Q30" i="41" s="1"/>
  <c r="W141" i="40"/>
  <c r="V30" i="41" s="1"/>
  <c r="O141" i="40"/>
  <c r="N30" i="41" s="1"/>
  <c r="L141" i="40"/>
  <c r="L144" i="40" s="1"/>
  <c r="K31" i="41" s="1"/>
  <c r="G141" i="40"/>
  <c r="F30" i="41" s="1"/>
  <c r="H141" i="40"/>
  <c r="G30" i="41" s="1"/>
  <c r="E140" i="40"/>
  <c r="E141" i="40" s="1"/>
  <c r="E147" i="40" s="1"/>
  <c r="D32" i="41" s="1"/>
  <c r="K141" i="40"/>
  <c r="J30" i="41" s="1"/>
  <c r="E66" i="40" a="1"/>
  <c r="G67" i="40" s="1"/>
  <c r="E177" i="45" a="1"/>
  <c r="E103" i="45" a="1"/>
  <c r="E325" i="45"/>
  <c r="E326" i="45" s="1"/>
  <c r="K67" i="45"/>
  <c r="H326" i="45"/>
  <c r="G67" i="45"/>
  <c r="N67" i="45"/>
  <c r="N73" i="45" s="1"/>
  <c r="M18" i="46" s="1"/>
  <c r="M326" i="45"/>
  <c r="L65" i="46" s="1"/>
  <c r="Q326" i="45"/>
  <c r="Q67" i="45"/>
  <c r="P16" i="46" s="1"/>
  <c r="U326" i="45"/>
  <c r="T65" i="46" s="1"/>
  <c r="O67" i="45"/>
  <c r="O70" i="45" s="1"/>
  <c r="N17" i="46" s="1"/>
  <c r="G326" i="45"/>
  <c r="G332" i="45" s="1"/>
  <c r="F67" i="46" s="1"/>
  <c r="F326" i="45"/>
  <c r="R135" i="44"/>
  <c r="E214" i="45" s="1" a="1"/>
  <c r="P215" i="45" s="1"/>
  <c r="H67" i="45"/>
  <c r="G16" i="46" s="1"/>
  <c r="I326" i="45"/>
  <c r="H65" i="46" s="1"/>
  <c r="S67" i="45"/>
  <c r="S70" i="45" s="1"/>
  <c r="R17" i="46" s="1"/>
  <c r="J326" i="45"/>
  <c r="J329" i="45" s="1"/>
  <c r="I66" i="46" s="1"/>
  <c r="S326" i="45"/>
  <c r="S332" i="45" s="1"/>
  <c r="R67" i="46" s="1"/>
  <c r="X67" i="45"/>
  <c r="K326" i="45"/>
  <c r="J67" i="45"/>
  <c r="N326" i="45"/>
  <c r="W67" i="45"/>
  <c r="R326" i="45"/>
  <c r="R5" i="44"/>
  <c r="E29" i="45" s="1" a="1"/>
  <c r="W30" i="45" s="1"/>
  <c r="F67" i="45"/>
  <c r="E16" i="46" s="1"/>
  <c r="P326" i="45"/>
  <c r="W326" i="45"/>
  <c r="R187" i="44"/>
  <c r="E288" i="45" s="1" a="1"/>
  <c r="G289" i="45" s="1"/>
  <c r="S215" i="45"/>
  <c r="Q215" i="45"/>
  <c r="M215" i="45"/>
  <c r="K215" i="45"/>
  <c r="L215" i="45"/>
  <c r="E288" i="45"/>
  <c r="E289" i="45" s="1"/>
  <c r="X289" i="45"/>
  <c r="R289" i="45"/>
  <c r="W289" i="45"/>
  <c r="J289" i="45"/>
  <c r="P289" i="45"/>
  <c r="M289" i="45"/>
  <c r="K289" i="45"/>
  <c r="V289" i="45"/>
  <c r="O289" i="45"/>
  <c r="S289" i="45"/>
  <c r="U289" i="45"/>
  <c r="E29" i="45"/>
  <c r="E30" i="45" s="1"/>
  <c r="O30" i="45"/>
  <c r="P30" i="45"/>
  <c r="V30" i="45"/>
  <c r="T30" i="45"/>
  <c r="L30" i="45"/>
  <c r="N30" i="45"/>
  <c r="I30" i="45"/>
  <c r="K30" i="45"/>
  <c r="G30" i="45"/>
  <c r="J30" i="45"/>
  <c r="E103" i="45"/>
  <c r="E104" i="45" s="1"/>
  <c r="Q104" i="45"/>
  <c r="V104" i="45"/>
  <c r="F104" i="45"/>
  <c r="H104" i="45"/>
  <c r="S104" i="45"/>
  <c r="L104" i="45"/>
  <c r="G104" i="45"/>
  <c r="K104" i="45"/>
  <c r="R104" i="45"/>
  <c r="W104" i="45"/>
  <c r="P104" i="45"/>
  <c r="J104" i="45"/>
  <c r="O104" i="45"/>
  <c r="T104" i="45"/>
  <c r="X104" i="45"/>
  <c r="M104" i="45"/>
  <c r="U104" i="45"/>
  <c r="I104" i="45"/>
  <c r="N104" i="45"/>
  <c r="R7" i="35"/>
  <c r="R19" i="35"/>
  <c r="R11" i="35"/>
  <c r="R45" i="35"/>
  <c r="R6" i="35"/>
  <c r="E175" i="36"/>
  <c r="U16" i="46"/>
  <c r="V70" i="45"/>
  <c r="U17" i="46" s="1"/>
  <c r="V73" i="45"/>
  <c r="U18" i="46" s="1"/>
  <c r="K30" i="46"/>
  <c r="L147" i="45"/>
  <c r="K32" i="46" s="1"/>
  <c r="L144" i="45"/>
  <c r="K31" i="46" s="1"/>
  <c r="E177" i="45"/>
  <c r="E178" i="45" s="1"/>
  <c r="S178" i="45"/>
  <c r="P178" i="45"/>
  <c r="O178" i="45"/>
  <c r="R178" i="45"/>
  <c r="I178" i="45"/>
  <c r="U178" i="45"/>
  <c r="W178" i="45"/>
  <c r="K178" i="45"/>
  <c r="Q178" i="45"/>
  <c r="M178" i="45"/>
  <c r="H178" i="45"/>
  <c r="V178" i="45"/>
  <c r="L178" i="45"/>
  <c r="J958" i="34"/>
  <c r="I958" i="34"/>
  <c r="K109" i="35" s="1"/>
  <c r="R36" i="35"/>
  <c r="T16" i="46"/>
  <c r="U70" i="45"/>
  <c r="T17" i="46" s="1"/>
  <c r="U73" i="45"/>
  <c r="T18" i="46" s="1"/>
  <c r="Q147" i="40"/>
  <c r="P32" i="41" s="1"/>
  <c r="Q144" i="40"/>
  <c r="P31" i="41" s="1"/>
  <c r="H30" i="46"/>
  <c r="I144" i="45"/>
  <c r="H31" i="46" s="1"/>
  <c r="I147" i="45"/>
  <c r="H32" i="46" s="1"/>
  <c r="T293" i="34"/>
  <c r="S293" i="34"/>
  <c r="H31" i="35" s="1"/>
  <c r="E140" i="36" a="1"/>
  <c r="E101" i="36"/>
  <c r="R47" i="35"/>
  <c r="R41" i="35"/>
  <c r="I88" i="34"/>
  <c r="G5" i="35" s="1"/>
  <c r="J88" i="34"/>
  <c r="R121" i="35"/>
  <c r="H16" i="46"/>
  <c r="I70" i="45"/>
  <c r="H17" i="46" s="1"/>
  <c r="I73" i="45"/>
  <c r="H18" i="46" s="1"/>
  <c r="Q30" i="46"/>
  <c r="R147" i="45"/>
  <c r="Q32" i="46" s="1"/>
  <c r="R144" i="45"/>
  <c r="Q31" i="46" s="1"/>
  <c r="S328" i="27"/>
  <c r="H83" i="28" s="1"/>
  <c r="S66" i="27"/>
  <c r="G8" i="28" s="1"/>
  <c r="I548" i="34"/>
  <c r="K57" i="35" s="1"/>
  <c r="J548" i="34"/>
  <c r="O72" i="46"/>
  <c r="P369" i="45"/>
  <c r="O74" i="46" s="1"/>
  <c r="P366" i="45"/>
  <c r="O73" i="46" s="1"/>
  <c r="R14" i="35"/>
  <c r="R75" i="35"/>
  <c r="U30" i="46"/>
  <c r="V144" i="45"/>
  <c r="U31" i="46" s="1"/>
  <c r="V147" i="45"/>
  <c r="U32" i="46" s="1"/>
  <c r="V65" i="46"/>
  <c r="W332" i="45"/>
  <c r="V67" i="46" s="1"/>
  <c r="W329" i="45"/>
  <c r="V66" i="46" s="1"/>
  <c r="I908" i="34"/>
  <c r="G109" i="35" s="1"/>
  <c r="R109" i="35" s="1"/>
  <c r="E177" i="36" s="1" a="1"/>
  <c r="J908" i="34"/>
  <c r="K72" i="46"/>
  <c r="L369" i="45"/>
  <c r="K74" i="46" s="1"/>
  <c r="L366" i="45"/>
  <c r="K73" i="46" s="1"/>
  <c r="R60" i="35"/>
  <c r="R76" i="35"/>
  <c r="J16" i="46"/>
  <c r="K70" i="45"/>
  <c r="J17" i="46" s="1"/>
  <c r="K73" i="45"/>
  <c r="J18" i="46" s="1"/>
  <c r="M30" i="46"/>
  <c r="N147" i="45"/>
  <c r="M32" i="46" s="1"/>
  <c r="N144" i="45"/>
  <c r="M31" i="46" s="1"/>
  <c r="J65" i="46"/>
  <c r="K329" i="45"/>
  <c r="J66" i="46" s="1"/>
  <c r="K332" i="45"/>
  <c r="J67" i="46" s="1"/>
  <c r="E27" i="15"/>
  <c r="J138" i="34"/>
  <c r="I138" i="34"/>
  <c r="K5" i="35" s="1"/>
  <c r="Q70" i="45"/>
  <c r="P17" i="46" s="1"/>
  <c r="T30" i="46"/>
  <c r="U144" i="45"/>
  <c r="T31" i="46" s="1"/>
  <c r="U147" i="45"/>
  <c r="T32" i="46" s="1"/>
  <c r="M65" i="46"/>
  <c r="N329" i="45"/>
  <c r="M66" i="46" s="1"/>
  <c r="N332" i="45"/>
  <c r="M67" i="46" s="1"/>
  <c r="I602" i="27"/>
  <c r="I170" i="28" s="1"/>
  <c r="J178" i="45"/>
  <c r="E27" i="36"/>
  <c r="M72" i="46"/>
  <c r="N369" i="45"/>
  <c r="M74" i="46" s="1"/>
  <c r="N366" i="45"/>
  <c r="M73" i="46" s="1"/>
  <c r="R111" i="35"/>
  <c r="T72" i="46"/>
  <c r="U366" i="45"/>
  <c r="T73" i="46" s="1"/>
  <c r="U369" i="45"/>
  <c r="T74" i="46" s="1"/>
  <c r="R118" i="35"/>
  <c r="R72" i="46"/>
  <c r="S369" i="45"/>
  <c r="R74" i="46" s="1"/>
  <c r="S366" i="45"/>
  <c r="R73" i="46" s="1"/>
  <c r="F16" i="46"/>
  <c r="G73" i="45"/>
  <c r="F18" i="46" s="1"/>
  <c r="G70" i="45"/>
  <c r="F17" i="46" s="1"/>
  <c r="G30" i="46"/>
  <c r="H147" i="45"/>
  <c r="G32" i="46" s="1"/>
  <c r="H144" i="45"/>
  <c r="G31" i="46" s="1"/>
  <c r="Q65" i="46"/>
  <c r="R329" i="45"/>
  <c r="Q66" i="46" s="1"/>
  <c r="R332" i="45"/>
  <c r="Q67" i="46" s="1"/>
  <c r="I72" i="46"/>
  <c r="J366" i="45"/>
  <c r="I73" i="46" s="1"/>
  <c r="J369" i="45"/>
  <c r="I74" i="46" s="1"/>
  <c r="T908" i="34"/>
  <c r="S908" i="34"/>
  <c r="H109" i="35" s="1"/>
  <c r="X178" i="45"/>
  <c r="R5" i="35"/>
  <c r="N178" i="45"/>
  <c r="R113" i="35"/>
  <c r="R43" i="35"/>
  <c r="M16" i="46"/>
  <c r="N70" i="45"/>
  <c r="M17" i="46" s="1"/>
  <c r="S30" i="46"/>
  <c r="T147" i="45"/>
  <c r="S32" i="46" s="1"/>
  <c r="T144" i="45"/>
  <c r="S31" i="46" s="1"/>
  <c r="O65" i="46"/>
  <c r="P332" i="45"/>
  <c r="O67" i="46" s="1"/>
  <c r="P329" i="45"/>
  <c r="O66" i="46" s="1"/>
  <c r="T178" i="45"/>
  <c r="E29" i="40" a="1"/>
  <c r="R122" i="35"/>
  <c r="R22" i="35"/>
  <c r="R117" i="35"/>
  <c r="O73" i="45"/>
  <c r="N18" i="46" s="1"/>
  <c r="G178" i="45"/>
  <c r="F30" i="46"/>
  <c r="G147" i="45"/>
  <c r="F32" i="46" s="1"/>
  <c r="G144" i="45"/>
  <c r="F31" i="46" s="1"/>
  <c r="S65" i="46"/>
  <c r="T332" i="45"/>
  <c r="S67" i="46" s="1"/>
  <c r="T329" i="45"/>
  <c r="S66" i="46" s="1"/>
  <c r="R126" i="35"/>
  <c r="R128" i="35"/>
  <c r="R33" i="35"/>
  <c r="J30" i="46"/>
  <c r="K144" i="45"/>
  <c r="J31" i="46" s="1"/>
  <c r="K147" i="45"/>
  <c r="J32" i="46" s="1"/>
  <c r="K65" i="46"/>
  <c r="L332" i="45"/>
  <c r="K67" i="46" s="1"/>
  <c r="L329" i="45"/>
  <c r="K66" i="46" s="1"/>
  <c r="R116" i="35"/>
  <c r="P72" i="46"/>
  <c r="Q369" i="45"/>
  <c r="P74" i="46" s="1"/>
  <c r="Q366" i="45"/>
  <c r="P73" i="46" s="1"/>
  <c r="I498" i="34"/>
  <c r="G57" i="35" s="1"/>
  <c r="R57" i="35" s="1"/>
  <c r="E103" i="36" s="1" a="1"/>
  <c r="J498" i="34"/>
  <c r="R12" i="35"/>
  <c r="R20" i="35"/>
  <c r="R125" i="35"/>
  <c r="R10" i="35"/>
  <c r="R65" i="35"/>
  <c r="W30" i="46"/>
  <c r="X147" i="45"/>
  <c r="W32" i="46" s="1"/>
  <c r="X144" i="45"/>
  <c r="W31" i="46" s="1"/>
  <c r="U65" i="46"/>
  <c r="V332" i="45"/>
  <c r="U67" i="46" s="1"/>
  <c r="V329" i="45"/>
  <c r="U66" i="46" s="1"/>
  <c r="R37" i="35"/>
  <c r="R8" i="35"/>
  <c r="R38" i="35"/>
  <c r="L72" i="46"/>
  <c r="M369" i="45"/>
  <c r="L74" i="46" s="1"/>
  <c r="M366" i="45"/>
  <c r="L73" i="46" s="1"/>
  <c r="R74" i="35"/>
  <c r="K16" i="46"/>
  <c r="L70" i="45"/>
  <c r="K17" i="46" s="1"/>
  <c r="L73" i="45"/>
  <c r="K18" i="46" s="1"/>
  <c r="L30" i="46"/>
  <c r="M147" i="45"/>
  <c r="L32" i="46" s="1"/>
  <c r="M144" i="45"/>
  <c r="L31" i="46" s="1"/>
  <c r="N65" i="46"/>
  <c r="O332" i="45"/>
  <c r="N67" i="46" s="1"/>
  <c r="O329" i="45"/>
  <c r="N66" i="46" s="1"/>
  <c r="R63" i="35"/>
  <c r="R68" i="35"/>
  <c r="R46" i="35"/>
  <c r="R16" i="35"/>
  <c r="W72" i="46"/>
  <c r="X369" i="45"/>
  <c r="W74" i="46" s="1"/>
  <c r="X366" i="45"/>
  <c r="W73" i="46" s="1"/>
  <c r="R21" i="35"/>
  <c r="O16" i="46"/>
  <c r="P73" i="45"/>
  <c r="O18" i="46" s="1"/>
  <c r="P70" i="45"/>
  <c r="O17" i="46" s="1"/>
  <c r="O30" i="46"/>
  <c r="P144" i="45"/>
  <c r="O31" i="46" s="1"/>
  <c r="P147" i="45"/>
  <c r="O32" i="46" s="1"/>
  <c r="W65" i="46"/>
  <c r="X332" i="45"/>
  <c r="W67" i="46" s="1"/>
  <c r="X329" i="45"/>
  <c r="W66" i="46" s="1"/>
  <c r="I588" i="27"/>
  <c r="I156" i="28" s="1"/>
  <c r="E249" i="15"/>
  <c r="D16" i="46"/>
  <c r="E73" i="45"/>
  <c r="D18" i="46" s="1"/>
  <c r="E70" i="45"/>
  <c r="D17" i="46" s="1"/>
  <c r="R66" i="35"/>
  <c r="N72" i="46"/>
  <c r="O369" i="45"/>
  <c r="N74" i="46" s="1"/>
  <c r="O366" i="45"/>
  <c r="N73" i="46" s="1"/>
  <c r="R50" i="35"/>
  <c r="R110" i="35"/>
  <c r="W16" i="46"/>
  <c r="X73" i="45"/>
  <c r="W18" i="46" s="1"/>
  <c r="X70" i="45"/>
  <c r="W17" i="46" s="1"/>
  <c r="N30" i="46"/>
  <c r="O144" i="45"/>
  <c r="N31" i="46" s="1"/>
  <c r="O147" i="45"/>
  <c r="N32" i="46" s="1"/>
  <c r="P65" i="46"/>
  <c r="Q329" i="45"/>
  <c r="P66" i="46" s="1"/>
  <c r="Q332" i="45"/>
  <c r="P67" i="46" s="1"/>
  <c r="G72" i="46"/>
  <c r="H366" i="45"/>
  <c r="G73" i="46" s="1"/>
  <c r="H369" i="45"/>
  <c r="G74" i="46" s="1"/>
  <c r="R120" i="35"/>
  <c r="R70" i="35"/>
  <c r="H72" i="46"/>
  <c r="I369" i="45"/>
  <c r="H74" i="46" s="1"/>
  <c r="I366" i="45"/>
  <c r="H73" i="46" s="1"/>
  <c r="R39" i="35"/>
  <c r="R62" i="35"/>
  <c r="I16" i="46"/>
  <c r="J73" i="45"/>
  <c r="I18" i="46" s="1"/>
  <c r="J70" i="45"/>
  <c r="I17" i="46" s="1"/>
  <c r="H30" i="41"/>
  <c r="I147" i="40"/>
  <c r="H32" i="41" s="1"/>
  <c r="I144" i="40"/>
  <c r="H31" i="41" s="1"/>
  <c r="D30" i="46"/>
  <c r="E147" i="45"/>
  <c r="D32" i="46" s="1"/>
  <c r="E144" i="45"/>
  <c r="D31" i="46" s="1"/>
  <c r="D65" i="46"/>
  <c r="E329" i="45"/>
  <c r="D66" i="46" s="1"/>
  <c r="E332" i="45"/>
  <c r="D67" i="46" s="1"/>
  <c r="E251" i="45" a="1"/>
  <c r="R48" i="35"/>
  <c r="E72" i="46"/>
  <c r="F369" i="45"/>
  <c r="E74" i="46" s="1"/>
  <c r="F366" i="45"/>
  <c r="E73" i="46" s="1"/>
  <c r="R115" i="35"/>
  <c r="R35" i="35"/>
  <c r="W70" i="45"/>
  <c r="V17" i="46" s="1"/>
  <c r="V16" i="46"/>
  <c r="W73" i="45"/>
  <c r="V18" i="46" s="1"/>
  <c r="E30" i="46"/>
  <c r="F147" i="45"/>
  <c r="E32" i="46" s="1"/>
  <c r="F144" i="45"/>
  <c r="E31" i="46" s="1"/>
  <c r="E65" i="46"/>
  <c r="F332" i="45"/>
  <c r="E67" i="46" s="1"/>
  <c r="F329" i="45"/>
  <c r="E66" i="46" s="1"/>
  <c r="J343" i="34"/>
  <c r="I343" i="34"/>
  <c r="K31" i="35" s="1"/>
  <c r="R9" i="35"/>
  <c r="R32" i="35"/>
  <c r="U72" i="46"/>
  <c r="V369" i="45"/>
  <c r="U74" i="46" s="1"/>
  <c r="V366" i="45"/>
  <c r="U73" i="46" s="1"/>
  <c r="R67" i="35"/>
  <c r="R49" i="35"/>
  <c r="F72" i="46"/>
  <c r="G366" i="45"/>
  <c r="F73" i="46" s="1"/>
  <c r="G369" i="45"/>
  <c r="F74" i="46" s="1"/>
  <c r="R24" i="35"/>
  <c r="R73" i="35"/>
  <c r="F70" i="45"/>
  <c r="E17" i="46" s="1"/>
  <c r="F73" i="45"/>
  <c r="E18" i="46" s="1"/>
  <c r="V30" i="46"/>
  <c r="W147" i="45"/>
  <c r="V32" i="46" s="1"/>
  <c r="W144" i="45"/>
  <c r="V31" i="46" s="1"/>
  <c r="G65" i="46"/>
  <c r="H332" i="45"/>
  <c r="G67" i="46" s="1"/>
  <c r="H329" i="45"/>
  <c r="G66" i="46" s="1"/>
  <c r="F178" i="45"/>
  <c r="R123" i="35"/>
  <c r="R13" i="35"/>
  <c r="D72" i="46"/>
  <c r="E369" i="45"/>
  <c r="D74" i="46" s="1"/>
  <c r="E366" i="45"/>
  <c r="D73" i="46" s="1"/>
  <c r="R42" i="35"/>
  <c r="R23" i="35"/>
  <c r="J293" i="34"/>
  <c r="I293" i="34"/>
  <c r="G31" i="35" s="1"/>
  <c r="R31" i="35" s="1"/>
  <c r="E66" i="36" s="1" a="1"/>
  <c r="Q16" i="46"/>
  <c r="R73" i="45"/>
  <c r="Q18" i="46" s="1"/>
  <c r="R70" i="45"/>
  <c r="Q17" i="46" s="1"/>
  <c r="I30" i="46"/>
  <c r="J144" i="45"/>
  <c r="I31" i="46" s="1"/>
  <c r="J147" i="45"/>
  <c r="I32" i="46" s="1"/>
  <c r="R119" i="35"/>
  <c r="R72" i="35"/>
  <c r="R40" i="35"/>
  <c r="R127" i="35"/>
  <c r="R61" i="35"/>
  <c r="S498" i="34"/>
  <c r="H57" i="35" s="1"/>
  <c r="T498" i="34"/>
  <c r="T88" i="34"/>
  <c r="S88" i="34"/>
  <c r="H5" i="35" s="1"/>
  <c r="S16" i="46"/>
  <c r="T70" i="45"/>
  <c r="S17" i="46" s="1"/>
  <c r="T73" i="45"/>
  <c r="S18" i="46" s="1"/>
  <c r="R30" i="46"/>
  <c r="S147" i="45"/>
  <c r="R32" i="46" s="1"/>
  <c r="S144" i="45"/>
  <c r="R31" i="46" s="1"/>
  <c r="M332" i="45"/>
  <c r="L67" i="46" s="1"/>
  <c r="J72" i="46"/>
  <c r="K369" i="45"/>
  <c r="J74" i="46" s="1"/>
  <c r="K366" i="45"/>
  <c r="J73" i="46" s="1"/>
  <c r="Q72" i="46"/>
  <c r="R366" i="45"/>
  <c r="Q73" i="46" s="1"/>
  <c r="R369" i="45"/>
  <c r="Q74" i="46" s="1"/>
  <c r="R112" i="35"/>
  <c r="E103" i="40"/>
  <c r="E104" i="40" s="1"/>
  <c r="P104" i="40"/>
  <c r="S104" i="40"/>
  <c r="V104" i="40"/>
  <c r="T104" i="40"/>
  <c r="H104" i="40"/>
  <c r="G104" i="40"/>
  <c r="U104" i="40"/>
  <c r="O104" i="40"/>
  <c r="F104" i="40"/>
  <c r="X104" i="40"/>
  <c r="R104" i="40"/>
  <c r="Q104" i="40"/>
  <c r="W104" i="40"/>
  <c r="N104" i="40"/>
  <c r="J104" i="40"/>
  <c r="L104" i="40"/>
  <c r="M104" i="40"/>
  <c r="K104" i="40"/>
  <c r="I104" i="40"/>
  <c r="V72" i="46"/>
  <c r="W369" i="45"/>
  <c r="V74" i="46" s="1"/>
  <c r="W366" i="45"/>
  <c r="V73" i="46" s="1"/>
  <c r="L16" i="46"/>
  <c r="M73" i="45"/>
  <c r="L18" i="46" s="1"/>
  <c r="M70" i="45"/>
  <c r="L17" i="46" s="1"/>
  <c r="V147" i="40"/>
  <c r="U32" i="41" s="1"/>
  <c r="P30" i="46"/>
  <c r="Q144" i="45"/>
  <c r="P31" i="46" s="1"/>
  <c r="Q147" i="45"/>
  <c r="P32" i="46" s="1"/>
  <c r="T575" i="27"/>
  <c r="T570" i="27"/>
  <c r="T107" i="27"/>
  <c r="S568" i="27"/>
  <c r="H161" i="28" s="1"/>
  <c r="T336" i="27"/>
  <c r="S106" i="27"/>
  <c r="I23" i="28" s="1"/>
  <c r="I600" i="27"/>
  <c r="I168" i="28" s="1"/>
  <c r="K168" i="28" s="1"/>
  <c r="S564" i="27"/>
  <c r="H157" i="28" s="1"/>
  <c r="K157" i="28" s="1"/>
  <c r="T104" i="27"/>
  <c r="J590" i="27"/>
  <c r="T340" i="27"/>
  <c r="S99" i="27"/>
  <c r="I16" i="28" s="1"/>
  <c r="R88" i="27"/>
  <c r="T88" i="27" s="1"/>
  <c r="T98" i="27"/>
  <c r="T90" i="27"/>
  <c r="S91" i="27"/>
  <c r="I8" i="28" s="1"/>
  <c r="S89" i="27"/>
  <c r="I6" i="28" s="1"/>
  <c r="S105" i="27"/>
  <c r="I22" i="28" s="1"/>
  <c r="S101" i="27"/>
  <c r="I18" i="28" s="1"/>
  <c r="T97" i="27"/>
  <c r="K167" i="28"/>
  <c r="J44" i="27"/>
  <c r="I44" i="27"/>
  <c r="C11" i="28" s="1"/>
  <c r="S296" i="27"/>
  <c r="I55" i="28" s="1"/>
  <c r="T296" i="27"/>
  <c r="J334" i="27"/>
  <c r="I334" i="27"/>
  <c r="D89" i="28" s="1"/>
  <c r="K89" i="28" s="1"/>
  <c r="T464" i="27"/>
  <c r="S464" i="27"/>
  <c r="D136" i="28" s="1"/>
  <c r="T422" i="27"/>
  <c r="S422" i="27"/>
  <c r="G123" i="28" s="1"/>
  <c r="T414" i="27"/>
  <c r="S414" i="27"/>
  <c r="G115" i="28" s="1"/>
  <c r="J96" i="27"/>
  <c r="I96" i="27"/>
  <c r="H13" i="28" s="1"/>
  <c r="J42" i="27"/>
  <c r="I42" i="27"/>
  <c r="C9" i="28" s="1"/>
  <c r="J342" i="27"/>
  <c r="I342" i="27"/>
  <c r="D97" i="28" s="1"/>
  <c r="K97" i="28" s="1"/>
  <c r="T397" i="27"/>
  <c r="S397" i="27"/>
  <c r="D123" i="28" s="1"/>
  <c r="S488" i="27"/>
  <c r="I135" i="28" s="1"/>
  <c r="T488" i="27"/>
  <c r="J255" i="27"/>
  <c r="I255" i="27"/>
  <c r="C64" i="28" s="1"/>
  <c r="T156" i="27"/>
  <c r="S156" i="27"/>
  <c r="D44" i="28" s="1"/>
  <c r="K44" i="28" s="1"/>
  <c r="T463" i="27"/>
  <c r="S463" i="27"/>
  <c r="D135" i="28" s="1"/>
  <c r="T381" i="27"/>
  <c r="S381" i="27"/>
  <c r="D107" i="28" s="1"/>
  <c r="O483" i="27"/>
  <c r="R483" i="27"/>
  <c r="J41" i="27"/>
  <c r="I41" i="27"/>
  <c r="C8" i="28" s="1"/>
  <c r="I90" i="27"/>
  <c r="H7" i="28" s="1"/>
  <c r="J90" i="27"/>
  <c r="S444" i="27"/>
  <c r="I120" i="28" s="1"/>
  <c r="T444" i="27"/>
  <c r="J340" i="27"/>
  <c r="I340" i="27"/>
  <c r="D95" i="28" s="1"/>
  <c r="K95" i="28" s="1"/>
  <c r="T284" i="27"/>
  <c r="S284" i="27"/>
  <c r="G68" i="28" s="1"/>
  <c r="T275" i="27"/>
  <c r="S275" i="27"/>
  <c r="G59" i="28" s="1"/>
  <c r="T476" i="27"/>
  <c r="S476" i="27"/>
  <c r="D148" i="28" s="1"/>
  <c r="T390" i="27"/>
  <c r="S390" i="27"/>
  <c r="D116" i="28" s="1"/>
  <c r="I390" i="27"/>
  <c r="C116" i="28" s="1"/>
  <c r="J390" i="27"/>
  <c r="I256" i="27"/>
  <c r="C65" i="28" s="1"/>
  <c r="J256" i="27"/>
  <c r="T489" i="27"/>
  <c r="S489" i="27"/>
  <c r="I136" i="28" s="1"/>
  <c r="J587" i="27"/>
  <c r="I587" i="27"/>
  <c r="I155" i="28" s="1"/>
  <c r="S150" i="27"/>
  <c r="D38" i="28" s="1"/>
  <c r="K38" i="28" s="1"/>
  <c r="T150" i="27"/>
  <c r="I129" i="27"/>
  <c r="J21" i="28" s="1"/>
  <c r="J129" i="27"/>
  <c r="T448" i="27"/>
  <c r="S448" i="27"/>
  <c r="I124" i="28" s="1"/>
  <c r="S468" i="27"/>
  <c r="D140" i="28" s="1"/>
  <c r="T468" i="27"/>
  <c r="J254" i="27"/>
  <c r="I254" i="27"/>
  <c r="C63" i="28" s="1"/>
  <c r="T496" i="27"/>
  <c r="S496" i="27"/>
  <c r="I143" i="28" s="1"/>
  <c r="K174" i="28"/>
  <c r="S587" i="27"/>
  <c r="J155" i="28" s="1"/>
  <c r="T587" i="27"/>
  <c r="T443" i="27"/>
  <c r="S443" i="27"/>
  <c r="I119" i="28" s="1"/>
  <c r="T394" i="27"/>
  <c r="S394" i="27"/>
  <c r="D120" i="28" s="1"/>
  <c r="I57" i="27"/>
  <c r="C24" i="28" s="1"/>
  <c r="J57" i="27"/>
  <c r="T432" i="27"/>
  <c r="S432" i="27"/>
  <c r="I108" i="28" s="1"/>
  <c r="T491" i="27"/>
  <c r="S491" i="27"/>
  <c r="I138" i="28" s="1"/>
  <c r="S416" i="27"/>
  <c r="G117" i="28" s="1"/>
  <c r="T416" i="27"/>
  <c r="T475" i="27"/>
  <c r="S475" i="27"/>
  <c r="D147" i="28" s="1"/>
  <c r="T382" i="27"/>
  <c r="S382" i="27"/>
  <c r="D108" i="28" s="1"/>
  <c r="I332" i="27"/>
  <c r="D87" i="28" s="1"/>
  <c r="K87" i="28" s="1"/>
  <c r="J332" i="27"/>
  <c r="K172" i="28"/>
  <c r="J263" i="27"/>
  <c r="I263" i="27"/>
  <c r="C72" i="28" s="1"/>
  <c r="S500" i="27"/>
  <c r="I147" i="28" s="1"/>
  <c r="T500" i="27"/>
  <c r="I562" i="27"/>
  <c r="G155" i="28" s="1"/>
  <c r="J562" i="27"/>
  <c r="J56" i="27"/>
  <c r="I56" i="27"/>
  <c r="C23" i="28" s="1"/>
  <c r="I350" i="27"/>
  <c r="I80" i="28" s="1"/>
  <c r="J350" i="27"/>
  <c r="I97" i="27"/>
  <c r="H14" i="28" s="1"/>
  <c r="J97" i="27"/>
  <c r="K164" i="28"/>
  <c r="I126" i="27"/>
  <c r="J18" i="28" s="1"/>
  <c r="J126" i="27"/>
  <c r="T438" i="27"/>
  <c r="S438" i="27"/>
  <c r="I114" i="28" s="1"/>
  <c r="J328" i="27"/>
  <c r="I328" i="27"/>
  <c r="D83" i="28" s="1"/>
  <c r="K83" i="28" s="1"/>
  <c r="S461" i="27"/>
  <c r="D133" i="28" s="1"/>
  <c r="T461" i="27"/>
  <c r="T389" i="27"/>
  <c r="S389" i="27"/>
  <c r="D115" i="28" s="1"/>
  <c r="J384" i="27"/>
  <c r="I384" i="27"/>
  <c r="C110" i="28" s="1"/>
  <c r="J262" i="27"/>
  <c r="I262" i="27"/>
  <c r="C71" i="28" s="1"/>
  <c r="T497" i="27"/>
  <c r="S497" i="27"/>
  <c r="I144" i="28" s="1"/>
  <c r="T408" i="27"/>
  <c r="S408" i="27"/>
  <c r="G109" i="28" s="1"/>
  <c r="T144" i="27"/>
  <c r="S144" i="27"/>
  <c r="D32" i="28" s="1"/>
  <c r="K32" i="28" s="1"/>
  <c r="J116" i="27"/>
  <c r="I116" i="27"/>
  <c r="J8" i="28" s="1"/>
  <c r="J258" i="27"/>
  <c r="I258" i="27"/>
  <c r="C67" i="28" s="1"/>
  <c r="T484" i="27"/>
  <c r="S484" i="27"/>
  <c r="I131" i="28" s="1"/>
  <c r="T398" i="27"/>
  <c r="S398" i="27"/>
  <c r="D124" i="28" s="1"/>
  <c r="I389" i="27"/>
  <c r="C115" i="28" s="1"/>
  <c r="J389" i="27"/>
  <c r="I265" i="27"/>
  <c r="C74" i="28" s="1"/>
  <c r="J265" i="27"/>
  <c r="S146" i="27"/>
  <c r="D34" i="28" s="1"/>
  <c r="K34" i="28" s="1"/>
  <c r="T146" i="27"/>
  <c r="K159" i="28"/>
  <c r="T274" i="27"/>
  <c r="S274" i="27"/>
  <c r="G58" i="28" s="1"/>
  <c r="K166" i="28"/>
  <c r="J382" i="27"/>
  <c r="I382" i="27"/>
  <c r="C108" i="28" s="1"/>
  <c r="T148" i="27"/>
  <c r="S148" i="27"/>
  <c r="D36" i="28" s="1"/>
  <c r="K36" i="28" s="1"/>
  <c r="K158" i="28"/>
  <c r="J54" i="27"/>
  <c r="I54" i="27"/>
  <c r="C21" i="28" s="1"/>
  <c r="J105" i="27"/>
  <c r="I105" i="27"/>
  <c r="H22" i="28" s="1"/>
  <c r="S433" i="27"/>
  <c r="I109" i="28" s="1"/>
  <c r="T433" i="27"/>
  <c r="T440" i="27"/>
  <c r="S440" i="27"/>
  <c r="I116" i="28" s="1"/>
  <c r="I337" i="27"/>
  <c r="D92" i="28" s="1"/>
  <c r="K92" i="28" s="1"/>
  <c r="J337" i="27"/>
  <c r="T285" i="27"/>
  <c r="S285" i="27"/>
  <c r="G69" i="28" s="1"/>
  <c r="T459" i="27"/>
  <c r="S459" i="27"/>
  <c r="D131" i="28" s="1"/>
  <c r="S384" i="27"/>
  <c r="D110" i="28" s="1"/>
  <c r="T384" i="27"/>
  <c r="J380" i="27"/>
  <c r="I380" i="27"/>
  <c r="C106" i="28" s="1"/>
  <c r="J259" i="27"/>
  <c r="I259" i="27"/>
  <c r="C68" i="28" s="1"/>
  <c r="K68" i="28" s="1"/>
  <c r="K156" i="28"/>
  <c r="S142" i="27"/>
  <c r="D30" i="28" s="1"/>
  <c r="T142" i="27"/>
  <c r="S437" i="27"/>
  <c r="I113" i="28" s="1"/>
  <c r="T437" i="27"/>
  <c r="I338" i="27"/>
  <c r="D93" i="28" s="1"/>
  <c r="K93" i="28" s="1"/>
  <c r="J338" i="27"/>
  <c r="T276" i="27"/>
  <c r="S276" i="27"/>
  <c r="G60" i="28" s="1"/>
  <c r="J88" i="27"/>
  <c r="I88" i="27"/>
  <c r="H5" i="28" s="1"/>
  <c r="J124" i="27"/>
  <c r="I124" i="27"/>
  <c r="J16" i="28" s="1"/>
  <c r="T286" i="27"/>
  <c r="S286" i="27"/>
  <c r="G70" i="28" s="1"/>
  <c r="E212" i="15"/>
  <c r="T420" i="27"/>
  <c r="S420" i="27"/>
  <c r="G121" i="28" s="1"/>
  <c r="J49" i="27"/>
  <c r="I49" i="27"/>
  <c r="C16" i="28" s="1"/>
  <c r="J93" i="27"/>
  <c r="I93" i="27"/>
  <c r="H10" i="28" s="1"/>
  <c r="I123" i="27"/>
  <c r="J15" i="28" s="1"/>
  <c r="J123" i="27"/>
  <c r="T445" i="27"/>
  <c r="S445" i="27"/>
  <c r="I121" i="28" s="1"/>
  <c r="I341" i="27"/>
  <c r="D96" i="28" s="1"/>
  <c r="K96" i="28" s="1"/>
  <c r="J341" i="27"/>
  <c r="S474" i="27"/>
  <c r="D146" i="28" s="1"/>
  <c r="T474" i="27"/>
  <c r="T393" i="27"/>
  <c r="S393" i="27"/>
  <c r="D119" i="28" s="1"/>
  <c r="J398" i="27"/>
  <c r="I398" i="27"/>
  <c r="C124" i="28" s="1"/>
  <c r="J252" i="27"/>
  <c r="I252" i="27"/>
  <c r="C61" i="28" s="1"/>
  <c r="T499" i="27"/>
  <c r="S499" i="27"/>
  <c r="I146" i="28" s="1"/>
  <c r="T502" i="27"/>
  <c r="S502" i="27"/>
  <c r="I149" i="28" s="1"/>
  <c r="T419" i="27"/>
  <c r="S419" i="27"/>
  <c r="G120" i="28" s="1"/>
  <c r="K162" i="28"/>
  <c r="T143" i="27"/>
  <c r="S143" i="27"/>
  <c r="D31" i="28" s="1"/>
  <c r="K31" i="28" s="1"/>
  <c r="J115" i="27"/>
  <c r="I115" i="27"/>
  <c r="J7" i="28" s="1"/>
  <c r="S383" i="27"/>
  <c r="D109" i="28" s="1"/>
  <c r="T383" i="27"/>
  <c r="I393" i="27"/>
  <c r="C119" i="28" s="1"/>
  <c r="J393" i="27"/>
  <c r="T423" i="27"/>
  <c r="S423" i="27"/>
  <c r="G124" i="28" s="1"/>
  <c r="I131" i="27"/>
  <c r="J23" i="28" s="1"/>
  <c r="J131" i="27"/>
  <c r="K169" i="28"/>
  <c r="T490" i="27"/>
  <c r="S490" i="27"/>
  <c r="I137" i="28" s="1"/>
  <c r="K160" i="28"/>
  <c r="J248" i="27"/>
  <c r="I248" i="27"/>
  <c r="C57" i="28" s="1"/>
  <c r="T434" i="27"/>
  <c r="S434" i="27"/>
  <c r="I110" i="28" s="1"/>
  <c r="T282" i="27"/>
  <c r="S282" i="27"/>
  <c r="G66" i="28" s="1"/>
  <c r="J344" i="27"/>
  <c r="I344" i="27"/>
  <c r="D99" i="28" s="1"/>
  <c r="K99" i="28" s="1"/>
  <c r="J43" i="27"/>
  <c r="I43" i="27"/>
  <c r="C10" i="28" s="1"/>
  <c r="I101" i="27"/>
  <c r="H18" i="28" s="1"/>
  <c r="J101" i="27"/>
  <c r="J128" i="27"/>
  <c r="I128" i="27"/>
  <c r="J20" i="28" s="1"/>
  <c r="E113" i="27"/>
  <c r="H113" i="27"/>
  <c r="S430" i="27"/>
  <c r="I106" i="28" s="1"/>
  <c r="T430" i="27"/>
  <c r="J47" i="27"/>
  <c r="I47" i="27"/>
  <c r="C14" i="28" s="1"/>
  <c r="J106" i="27"/>
  <c r="I106" i="27"/>
  <c r="H23" i="28" s="1"/>
  <c r="K161" i="28"/>
  <c r="J118" i="27"/>
  <c r="I118" i="27"/>
  <c r="J10" i="28" s="1"/>
  <c r="S442" i="27"/>
  <c r="I118" i="28" s="1"/>
  <c r="T442" i="27"/>
  <c r="T289" i="27"/>
  <c r="S289" i="27"/>
  <c r="G73" i="28" s="1"/>
  <c r="S472" i="27"/>
  <c r="D144" i="28" s="1"/>
  <c r="T472" i="27"/>
  <c r="S396" i="27"/>
  <c r="D122" i="28" s="1"/>
  <c r="T396" i="27"/>
  <c r="I388" i="27"/>
  <c r="C114" i="28" s="1"/>
  <c r="J388" i="27"/>
  <c r="I246" i="27"/>
  <c r="C55" i="28" s="1"/>
  <c r="J246" i="27"/>
  <c r="T498" i="27"/>
  <c r="S498" i="27"/>
  <c r="I145" i="28" s="1"/>
  <c r="R404" i="27"/>
  <c r="O404" i="27"/>
  <c r="T153" i="27"/>
  <c r="S153" i="27"/>
  <c r="D41" i="28" s="1"/>
  <c r="K41" i="28" s="1"/>
  <c r="J46" i="27"/>
  <c r="I46" i="27"/>
  <c r="C13" i="28" s="1"/>
  <c r="J102" i="27"/>
  <c r="I102" i="27"/>
  <c r="H19" i="28" s="1"/>
  <c r="I119" i="27"/>
  <c r="J11" i="28" s="1"/>
  <c r="J119" i="27"/>
  <c r="T447" i="27"/>
  <c r="S447" i="27"/>
  <c r="I123" i="28" s="1"/>
  <c r="T63" i="27"/>
  <c r="S63" i="27"/>
  <c r="G5" i="28" s="1"/>
  <c r="I329" i="27"/>
  <c r="D84" i="28" s="1"/>
  <c r="K84" i="28" s="1"/>
  <c r="J329" i="27"/>
  <c r="E101" i="15"/>
  <c r="R271" i="27"/>
  <c r="O271" i="27"/>
  <c r="T470" i="27"/>
  <c r="S470" i="27"/>
  <c r="D142" i="28" s="1"/>
  <c r="S388" i="27"/>
  <c r="D114" i="28" s="1"/>
  <c r="T388" i="27"/>
  <c r="J394" i="27"/>
  <c r="I394" i="27"/>
  <c r="C120" i="28" s="1"/>
  <c r="J250" i="27"/>
  <c r="I250" i="27"/>
  <c r="C59" i="28" s="1"/>
  <c r="T485" i="27"/>
  <c r="S485" i="27"/>
  <c r="I132" i="28" s="1"/>
  <c r="S159" i="27"/>
  <c r="D47" i="28" s="1"/>
  <c r="K47" i="28" s="1"/>
  <c r="T159" i="27"/>
  <c r="S288" i="27"/>
  <c r="G72" i="28" s="1"/>
  <c r="T288" i="27"/>
  <c r="J95" i="27"/>
  <c r="I95" i="27"/>
  <c r="H12" i="28" s="1"/>
  <c r="J121" i="27"/>
  <c r="I121" i="27"/>
  <c r="J13" i="28" s="1"/>
  <c r="T501" i="27"/>
  <c r="S501" i="27"/>
  <c r="I148" i="28" s="1"/>
  <c r="T458" i="27"/>
  <c r="S458" i="27"/>
  <c r="D130" i="28" s="1"/>
  <c r="T167" i="27"/>
  <c r="S167" i="27"/>
  <c r="G30" i="28" s="1"/>
  <c r="J383" i="27"/>
  <c r="I383" i="27"/>
  <c r="C109" i="28" s="1"/>
  <c r="S421" i="27"/>
  <c r="G122" i="28" s="1"/>
  <c r="T421" i="27"/>
  <c r="J39" i="27"/>
  <c r="I39" i="27"/>
  <c r="C6" i="28" s="1"/>
  <c r="J89" i="27"/>
  <c r="I89" i="27"/>
  <c r="H6" i="28" s="1"/>
  <c r="E64" i="15"/>
  <c r="I381" i="27"/>
  <c r="C107" i="28" s="1"/>
  <c r="J381" i="27"/>
  <c r="T492" i="27"/>
  <c r="S492" i="27"/>
  <c r="I139" i="28" s="1"/>
  <c r="S412" i="27"/>
  <c r="G113" i="28" s="1"/>
  <c r="T412" i="27"/>
  <c r="J336" i="27"/>
  <c r="I336" i="27"/>
  <c r="D91" i="28" s="1"/>
  <c r="K91" i="28" s="1"/>
  <c r="T280" i="27"/>
  <c r="S280" i="27"/>
  <c r="G64" i="28" s="1"/>
  <c r="I38" i="27"/>
  <c r="C5" i="28" s="1"/>
  <c r="J38" i="27"/>
  <c r="J98" i="27"/>
  <c r="I98" i="27"/>
  <c r="H15" i="28" s="1"/>
  <c r="J117" i="27"/>
  <c r="I117" i="27"/>
  <c r="J9" i="28" s="1"/>
  <c r="T435" i="27"/>
  <c r="S435" i="27"/>
  <c r="I111" i="28" s="1"/>
  <c r="S441" i="27"/>
  <c r="I117" i="28" s="1"/>
  <c r="T441" i="27"/>
  <c r="I331" i="27"/>
  <c r="D86" i="28" s="1"/>
  <c r="K86" i="28" s="1"/>
  <c r="J331" i="27"/>
  <c r="T290" i="27"/>
  <c r="S290" i="27"/>
  <c r="G74" i="28" s="1"/>
  <c r="S466" i="27"/>
  <c r="D138" i="28" s="1"/>
  <c r="K138" i="28" s="1"/>
  <c r="T466" i="27"/>
  <c r="S386" i="27"/>
  <c r="D112" i="28" s="1"/>
  <c r="T386" i="27"/>
  <c r="I395" i="27"/>
  <c r="C121" i="28" s="1"/>
  <c r="J395" i="27"/>
  <c r="I264" i="27"/>
  <c r="C73" i="28" s="1"/>
  <c r="J264" i="27"/>
  <c r="T495" i="27"/>
  <c r="S495" i="27"/>
  <c r="I142" i="28" s="1"/>
  <c r="S415" i="27"/>
  <c r="G116" i="28" s="1"/>
  <c r="T415" i="27"/>
  <c r="K163" i="28"/>
  <c r="T147" i="27"/>
  <c r="S147" i="27"/>
  <c r="D35" i="28" s="1"/>
  <c r="K35" i="28" s="1"/>
  <c r="T413" i="27"/>
  <c r="S413" i="27"/>
  <c r="G114" i="28" s="1"/>
  <c r="T145" i="27"/>
  <c r="S145" i="27"/>
  <c r="D33" i="28" s="1"/>
  <c r="K33" i="28" s="1"/>
  <c r="I52" i="27"/>
  <c r="C19" i="28" s="1"/>
  <c r="J52" i="27"/>
  <c r="J94" i="27"/>
  <c r="I94" i="27"/>
  <c r="H11" i="28" s="1"/>
  <c r="S411" i="27"/>
  <c r="G112" i="28" s="1"/>
  <c r="T411" i="27"/>
  <c r="T157" i="27"/>
  <c r="S157" i="27"/>
  <c r="D45" i="28" s="1"/>
  <c r="K45" i="28" s="1"/>
  <c r="T149" i="27"/>
  <c r="S149" i="27"/>
  <c r="D37" i="28" s="1"/>
  <c r="K37" i="28" s="1"/>
  <c r="I53" i="27"/>
  <c r="C20" i="28" s="1"/>
  <c r="J53" i="27"/>
  <c r="J104" i="27"/>
  <c r="I104" i="27"/>
  <c r="H21" i="28" s="1"/>
  <c r="J114" i="27"/>
  <c r="I114" i="27"/>
  <c r="J6" i="28" s="1"/>
  <c r="S439" i="27"/>
  <c r="I115" i="28" s="1"/>
  <c r="T439" i="27"/>
  <c r="T436" i="27"/>
  <c r="S436" i="27"/>
  <c r="I112" i="28" s="1"/>
  <c r="E138" i="15"/>
  <c r="I333" i="27"/>
  <c r="D88" i="28" s="1"/>
  <c r="K88" i="28" s="1"/>
  <c r="J333" i="27"/>
  <c r="T283" i="27"/>
  <c r="S283" i="27"/>
  <c r="G67" i="28" s="1"/>
  <c r="T279" i="27"/>
  <c r="S279" i="27"/>
  <c r="G63" i="28" s="1"/>
  <c r="T473" i="27"/>
  <c r="S473" i="27"/>
  <c r="D145" i="28" s="1"/>
  <c r="S391" i="27"/>
  <c r="D117" i="28" s="1"/>
  <c r="T391" i="27"/>
  <c r="J392" i="27"/>
  <c r="I392" i="27"/>
  <c r="C118" i="28" s="1"/>
  <c r="J247" i="27"/>
  <c r="I247" i="27"/>
  <c r="C56" i="28" s="1"/>
  <c r="T486" i="27"/>
  <c r="S486" i="27"/>
  <c r="I133" i="28" s="1"/>
  <c r="I51" i="27"/>
  <c r="C18" i="28" s="1"/>
  <c r="J51" i="27"/>
  <c r="I91" i="27"/>
  <c r="H8" i="28" s="1"/>
  <c r="J91" i="27"/>
  <c r="I132" i="27"/>
  <c r="J24" i="28" s="1"/>
  <c r="J132" i="27"/>
  <c r="J325" i="27"/>
  <c r="I325" i="27"/>
  <c r="D80" i="28" s="1"/>
  <c r="T471" i="27"/>
  <c r="S471" i="27"/>
  <c r="D143" i="28" s="1"/>
  <c r="S395" i="27"/>
  <c r="D121" i="28" s="1"/>
  <c r="T395" i="27"/>
  <c r="J379" i="27"/>
  <c r="I379" i="27"/>
  <c r="C105" i="28" s="1"/>
  <c r="J261" i="27"/>
  <c r="I261" i="27"/>
  <c r="C70" i="28" s="1"/>
  <c r="T405" i="27"/>
  <c r="S405" i="27"/>
  <c r="G106" i="28" s="1"/>
  <c r="T410" i="27"/>
  <c r="S410" i="27"/>
  <c r="G111" i="28" s="1"/>
  <c r="T161" i="27"/>
  <c r="S161" i="27"/>
  <c r="D49" i="28" s="1"/>
  <c r="K49" i="28" s="1"/>
  <c r="J391" i="27"/>
  <c r="I391" i="27"/>
  <c r="C117" i="28" s="1"/>
  <c r="T155" i="27"/>
  <c r="S155" i="27"/>
  <c r="D43" i="28" s="1"/>
  <c r="K43" i="28" s="1"/>
  <c r="J100" i="27"/>
  <c r="I100" i="27"/>
  <c r="H17" i="28" s="1"/>
  <c r="J120" i="27"/>
  <c r="I120" i="27"/>
  <c r="J12" i="28" s="1"/>
  <c r="S431" i="27"/>
  <c r="I107" i="28" s="1"/>
  <c r="T431" i="27"/>
  <c r="T387" i="27"/>
  <c r="S387" i="27"/>
  <c r="D113" i="28" s="1"/>
  <c r="T158" i="27"/>
  <c r="S158" i="27"/>
  <c r="D46" i="28" s="1"/>
  <c r="K46" i="28" s="1"/>
  <c r="K171" i="28"/>
  <c r="T152" i="27"/>
  <c r="S152" i="27"/>
  <c r="D40" i="28" s="1"/>
  <c r="K40" i="28" s="1"/>
  <c r="T392" i="27"/>
  <c r="S392" i="27"/>
  <c r="D118" i="28" s="1"/>
  <c r="J396" i="27"/>
  <c r="I396" i="27"/>
  <c r="C122" i="28" s="1"/>
  <c r="S192" i="27"/>
  <c r="I30" i="28" s="1"/>
  <c r="T192" i="27"/>
  <c r="I127" i="27"/>
  <c r="J19" i="28" s="1"/>
  <c r="J127" i="27"/>
  <c r="I45" i="27"/>
  <c r="C12" i="28" s="1"/>
  <c r="J45" i="27"/>
  <c r="J335" i="27"/>
  <c r="I335" i="27"/>
  <c r="D90" i="28" s="1"/>
  <c r="K90" i="28" s="1"/>
  <c r="T281" i="27"/>
  <c r="S281" i="27"/>
  <c r="G65" i="28" s="1"/>
  <c r="S465" i="27"/>
  <c r="D137" i="28" s="1"/>
  <c r="T465" i="27"/>
  <c r="S385" i="27"/>
  <c r="D111" i="28" s="1"/>
  <c r="T385" i="27"/>
  <c r="J397" i="27"/>
  <c r="I397" i="27"/>
  <c r="C123" i="28" s="1"/>
  <c r="I260" i="27"/>
  <c r="C69" i="28" s="1"/>
  <c r="J260" i="27"/>
  <c r="T493" i="27"/>
  <c r="S493" i="27"/>
  <c r="I140" i="28" s="1"/>
  <c r="S417" i="27"/>
  <c r="G118" i="28" s="1"/>
  <c r="T417" i="27"/>
  <c r="T418" i="27"/>
  <c r="S418" i="27"/>
  <c r="G119" i="28" s="1"/>
  <c r="K173" i="28"/>
  <c r="S154" i="27"/>
  <c r="D42" i="28" s="1"/>
  <c r="K42" i="28" s="1"/>
  <c r="T154" i="27"/>
  <c r="S151" i="27"/>
  <c r="D39" i="28" s="1"/>
  <c r="K39" i="28" s="1"/>
  <c r="T151" i="27"/>
  <c r="S278" i="27"/>
  <c r="G62" i="28" s="1"/>
  <c r="T278" i="27"/>
  <c r="J330" i="27"/>
  <c r="I330" i="27"/>
  <c r="D85" i="28" s="1"/>
  <c r="K85" i="28" s="1"/>
  <c r="T273" i="27"/>
  <c r="S273" i="27"/>
  <c r="G57" i="28" s="1"/>
  <c r="S462" i="27"/>
  <c r="D134" i="28" s="1"/>
  <c r="T462" i="27"/>
  <c r="I55" i="27"/>
  <c r="C22" i="28" s="1"/>
  <c r="J55" i="27"/>
  <c r="J122" i="27"/>
  <c r="I122" i="27"/>
  <c r="J14" i="28" s="1"/>
  <c r="J326" i="27"/>
  <c r="I326" i="27"/>
  <c r="D81" i="28" s="1"/>
  <c r="K81" i="28" s="1"/>
  <c r="S287" i="27"/>
  <c r="G71" i="28" s="1"/>
  <c r="T287" i="27"/>
  <c r="T277" i="27"/>
  <c r="S277" i="27"/>
  <c r="G61" i="28" s="1"/>
  <c r="S460" i="27"/>
  <c r="D132" i="28" s="1"/>
  <c r="T460" i="27"/>
  <c r="I387" i="27"/>
  <c r="C113" i="28" s="1"/>
  <c r="J387" i="27"/>
  <c r="I253" i="27"/>
  <c r="C62" i="28" s="1"/>
  <c r="J253" i="27"/>
  <c r="I50" i="27"/>
  <c r="C17" i="28" s="1"/>
  <c r="J50" i="27"/>
  <c r="J92" i="27"/>
  <c r="I92" i="27"/>
  <c r="H9" i="28" s="1"/>
  <c r="I343" i="27"/>
  <c r="D98" i="28" s="1"/>
  <c r="K98" i="28" s="1"/>
  <c r="J343" i="27"/>
  <c r="T469" i="27"/>
  <c r="S469" i="27"/>
  <c r="D141" i="28" s="1"/>
  <c r="I251" i="27"/>
  <c r="C60" i="28" s="1"/>
  <c r="J251" i="27"/>
  <c r="J48" i="27"/>
  <c r="I48" i="27"/>
  <c r="C15" i="28" s="1"/>
  <c r="J99" i="27"/>
  <c r="I99" i="27"/>
  <c r="H16" i="28" s="1"/>
  <c r="I130" i="27"/>
  <c r="J22" i="28" s="1"/>
  <c r="J130" i="27"/>
  <c r="I339" i="27"/>
  <c r="D94" i="28" s="1"/>
  <c r="K94" i="28" s="1"/>
  <c r="J339" i="27"/>
  <c r="T272" i="27"/>
  <c r="S272" i="27"/>
  <c r="G56" i="28" s="1"/>
  <c r="T467" i="27"/>
  <c r="S467" i="27"/>
  <c r="D139" i="28" s="1"/>
  <c r="K165" i="28"/>
  <c r="S380" i="27"/>
  <c r="D106" i="28" s="1"/>
  <c r="T380" i="27"/>
  <c r="J386" i="27"/>
  <c r="I386" i="27"/>
  <c r="C112" i="28" s="1"/>
  <c r="J257" i="27"/>
  <c r="I257" i="27"/>
  <c r="C66" i="28" s="1"/>
  <c r="K170" i="28"/>
  <c r="T494" i="27"/>
  <c r="S494" i="27"/>
  <c r="I141" i="28" s="1"/>
  <c r="S407" i="27"/>
  <c r="G108" i="28" s="1"/>
  <c r="T407" i="27"/>
  <c r="T409" i="27"/>
  <c r="S409" i="27"/>
  <c r="G110" i="28" s="1"/>
  <c r="I103" i="27"/>
  <c r="H20" i="28" s="1"/>
  <c r="J103" i="27"/>
  <c r="S446" i="27"/>
  <c r="I122" i="28" s="1"/>
  <c r="T446" i="27"/>
  <c r="J40" i="27"/>
  <c r="I40" i="27"/>
  <c r="C7" i="28" s="1"/>
  <c r="J107" i="27"/>
  <c r="I107" i="27"/>
  <c r="H24" i="28" s="1"/>
  <c r="J125" i="27"/>
  <c r="I125" i="27"/>
  <c r="J17" i="28" s="1"/>
  <c r="R429" i="27"/>
  <c r="O429" i="27"/>
  <c r="J327" i="27"/>
  <c r="I327" i="27"/>
  <c r="D82" i="28" s="1"/>
  <c r="K82" i="28" s="1"/>
  <c r="T477" i="27"/>
  <c r="S477" i="27"/>
  <c r="D149" i="28" s="1"/>
  <c r="T379" i="27"/>
  <c r="S379" i="27"/>
  <c r="D105" i="28" s="1"/>
  <c r="J385" i="27"/>
  <c r="I385" i="27"/>
  <c r="C111" i="28" s="1"/>
  <c r="I249" i="27"/>
  <c r="C58" i="28" s="1"/>
  <c r="J249" i="27"/>
  <c r="T487" i="27"/>
  <c r="S487" i="27"/>
  <c r="I134" i="28" s="1"/>
  <c r="S406" i="27"/>
  <c r="G107" i="28" s="1"/>
  <c r="T406" i="27"/>
  <c r="E175" i="15"/>
  <c r="T160" i="27"/>
  <c r="S160" i="27"/>
  <c r="D48" i="28" s="1"/>
  <c r="K48" i="28" s="1"/>
  <c r="F147" i="40" l="1"/>
  <c r="E32" i="41" s="1"/>
  <c r="F144" i="40"/>
  <c r="E31" i="41" s="1"/>
  <c r="X144" i="40"/>
  <c r="W31" i="41" s="1"/>
  <c r="X147" i="40"/>
  <c r="W32" i="41" s="1"/>
  <c r="T144" i="40"/>
  <c r="S31" i="41" s="1"/>
  <c r="J144" i="40"/>
  <c r="I31" i="41" s="1"/>
  <c r="I30" i="41"/>
  <c r="V144" i="40"/>
  <c r="U31" i="41" s="1"/>
  <c r="U144" i="40"/>
  <c r="T31" i="41" s="1"/>
  <c r="U147" i="40"/>
  <c r="T32" i="41" s="1"/>
  <c r="S147" i="40"/>
  <c r="R32" i="41" s="1"/>
  <c r="R30" i="41"/>
  <c r="P144" i="40"/>
  <c r="O31" i="41" s="1"/>
  <c r="H144" i="40"/>
  <c r="G31" i="41" s="1"/>
  <c r="P147" i="40"/>
  <c r="O32" i="41" s="1"/>
  <c r="M144" i="40"/>
  <c r="L31" i="41" s="1"/>
  <c r="L30" i="41"/>
  <c r="O147" i="40"/>
  <c r="N32" i="41" s="1"/>
  <c r="H147" i="40"/>
  <c r="G32" i="41" s="1"/>
  <c r="O144" i="40"/>
  <c r="N31" i="41" s="1"/>
  <c r="D30" i="41"/>
  <c r="N147" i="40"/>
  <c r="M32" i="41" s="1"/>
  <c r="N144" i="40"/>
  <c r="M31" i="41" s="1"/>
  <c r="T147" i="40"/>
  <c r="S32" i="41" s="1"/>
  <c r="R147" i="40"/>
  <c r="Q32" i="41" s="1"/>
  <c r="L147" i="40"/>
  <c r="K32" i="41" s="1"/>
  <c r="R144" i="40"/>
  <c r="Q31" i="41" s="1"/>
  <c r="K30" i="41"/>
  <c r="W147" i="40"/>
  <c r="V32" i="41" s="1"/>
  <c r="K147" i="40"/>
  <c r="J32" i="41" s="1"/>
  <c r="K144" i="40"/>
  <c r="J31" i="41" s="1"/>
  <c r="W144" i="40"/>
  <c r="V31" i="41" s="1"/>
  <c r="E144" i="40"/>
  <c r="D31" i="41" s="1"/>
  <c r="X67" i="40"/>
  <c r="W16" i="41" s="1"/>
  <c r="P67" i="40"/>
  <c r="O16" i="41" s="1"/>
  <c r="V67" i="40"/>
  <c r="V70" i="40" s="1"/>
  <c r="U17" i="41" s="1"/>
  <c r="M67" i="40"/>
  <c r="L16" i="41" s="1"/>
  <c r="R67" i="40"/>
  <c r="Q16" i="41" s="1"/>
  <c r="S67" i="40"/>
  <c r="S73" i="40" s="1"/>
  <c r="R18" i="41" s="1"/>
  <c r="F67" i="40"/>
  <c r="F70" i="40" s="1"/>
  <c r="E17" i="41" s="1"/>
  <c r="L67" i="40"/>
  <c r="K16" i="41" s="1"/>
  <c r="T67" i="40"/>
  <c r="S16" i="41" s="1"/>
  <c r="N67" i="40"/>
  <c r="M16" i="41" s="1"/>
  <c r="H67" i="40"/>
  <c r="H73" i="40" s="1"/>
  <c r="G18" i="41" s="1"/>
  <c r="U67" i="40"/>
  <c r="T16" i="41" s="1"/>
  <c r="Q67" i="40"/>
  <c r="Q70" i="40" s="1"/>
  <c r="P17" i="41" s="1"/>
  <c r="W67" i="40"/>
  <c r="V16" i="41" s="1"/>
  <c r="O67" i="40"/>
  <c r="O70" i="40" s="1"/>
  <c r="N17" i="41" s="1"/>
  <c r="K67" i="40"/>
  <c r="K73" i="40" s="1"/>
  <c r="J18" i="41" s="1"/>
  <c r="J67" i="40"/>
  <c r="J70" i="40" s="1"/>
  <c r="I17" i="41" s="1"/>
  <c r="I67" i="40"/>
  <c r="H16" i="41" s="1"/>
  <c r="E66" i="40"/>
  <c r="E67" i="40" s="1"/>
  <c r="E70" i="40" s="1"/>
  <c r="D17" i="41" s="1"/>
  <c r="G144" i="40"/>
  <c r="F31" i="41" s="1"/>
  <c r="G147" i="40"/>
  <c r="F32" i="41" s="1"/>
  <c r="I65" i="46"/>
  <c r="H215" i="45"/>
  <c r="S329" i="45"/>
  <c r="R66" i="46" s="1"/>
  <c r="T215" i="45"/>
  <c r="E214" i="45"/>
  <c r="E215" i="45" s="1"/>
  <c r="Q30" i="45"/>
  <c r="V215" i="45"/>
  <c r="U44" i="46" s="1"/>
  <c r="G329" i="45"/>
  <c r="F66" i="46" s="1"/>
  <c r="H30" i="45"/>
  <c r="G9" i="46" s="1"/>
  <c r="Q289" i="45"/>
  <c r="G215" i="45"/>
  <c r="F44" i="46" s="1"/>
  <c r="R65" i="46"/>
  <c r="J332" i="45"/>
  <c r="I67" i="46" s="1"/>
  <c r="I332" i="45"/>
  <c r="H67" i="46" s="1"/>
  <c r="F65" i="46"/>
  <c r="U215" i="45"/>
  <c r="U221" i="45" s="1"/>
  <c r="T46" i="46" s="1"/>
  <c r="T289" i="45"/>
  <c r="T295" i="45" s="1"/>
  <c r="S60" i="46" s="1"/>
  <c r="R30" i="45"/>
  <c r="Q9" i="46" s="1"/>
  <c r="H289" i="45"/>
  <c r="H295" i="45" s="1"/>
  <c r="G60" i="46" s="1"/>
  <c r="R16" i="46"/>
  <c r="M30" i="45"/>
  <c r="N289" i="45"/>
  <c r="F215" i="45"/>
  <c r="N16" i="46"/>
  <c r="U332" i="45"/>
  <c r="T67" i="46" s="1"/>
  <c r="H70" i="45"/>
  <c r="G17" i="46" s="1"/>
  <c r="X30" i="45"/>
  <c r="X33" i="45" s="1"/>
  <c r="W10" i="46" s="1"/>
  <c r="F289" i="45"/>
  <c r="F292" i="45" s="1"/>
  <c r="E59" i="46" s="1"/>
  <c r="N215" i="45"/>
  <c r="M44" i="46" s="1"/>
  <c r="O215" i="45"/>
  <c r="J215" i="45"/>
  <c r="I44" i="46" s="1"/>
  <c r="W215" i="45"/>
  <c r="W218" i="45" s="1"/>
  <c r="V45" i="46" s="1"/>
  <c r="U329" i="45"/>
  <c r="T66" i="46" s="1"/>
  <c r="H73" i="45"/>
  <c r="G18" i="46" s="1"/>
  <c r="U30" i="45"/>
  <c r="T9" i="46" s="1"/>
  <c r="L289" i="45"/>
  <c r="K58" i="46" s="1"/>
  <c r="I215" i="45"/>
  <c r="H44" i="46" s="1"/>
  <c r="I329" i="45"/>
  <c r="H66" i="46" s="1"/>
  <c r="M329" i="45"/>
  <c r="L66" i="46" s="1"/>
  <c r="S73" i="45"/>
  <c r="R18" i="46" s="1"/>
  <c r="F30" i="45"/>
  <c r="Q73" i="45"/>
  <c r="P18" i="46" s="1"/>
  <c r="S30" i="45"/>
  <c r="I289" i="45"/>
  <c r="R215" i="45"/>
  <c r="X215" i="45"/>
  <c r="E66" i="36"/>
  <c r="E67" i="36" s="1"/>
  <c r="L67" i="36"/>
  <c r="H67" i="36"/>
  <c r="I67" i="36"/>
  <c r="X67" i="36"/>
  <c r="Q67" i="36"/>
  <c r="M67" i="36"/>
  <c r="W67" i="36"/>
  <c r="S67" i="36"/>
  <c r="V67" i="36"/>
  <c r="U67" i="36"/>
  <c r="G67" i="36"/>
  <c r="P67" i="36"/>
  <c r="K67" i="36"/>
  <c r="N67" i="36"/>
  <c r="T67" i="36"/>
  <c r="F67" i="36"/>
  <c r="R67" i="36"/>
  <c r="J67" i="36"/>
  <c r="O67" i="36"/>
  <c r="D37" i="46"/>
  <c r="E181" i="45"/>
  <c r="D38" i="46" s="1"/>
  <c r="E184" i="45"/>
  <c r="D39" i="46" s="1"/>
  <c r="E103" i="36"/>
  <c r="E104" i="36" s="1"/>
  <c r="W104" i="36"/>
  <c r="X104" i="36"/>
  <c r="J104" i="36"/>
  <c r="F104" i="36"/>
  <c r="N104" i="36"/>
  <c r="Q104" i="36"/>
  <c r="K104" i="36"/>
  <c r="R104" i="36"/>
  <c r="G104" i="36"/>
  <c r="I104" i="36"/>
  <c r="M104" i="36"/>
  <c r="H104" i="36"/>
  <c r="O104" i="36"/>
  <c r="U104" i="36"/>
  <c r="L104" i="36"/>
  <c r="P104" i="36"/>
  <c r="S104" i="36"/>
  <c r="V104" i="36"/>
  <c r="T104" i="36"/>
  <c r="E177" i="36"/>
  <c r="E178" i="36" s="1"/>
  <c r="N178" i="36"/>
  <c r="H178" i="36"/>
  <c r="M178" i="36"/>
  <c r="W178" i="36"/>
  <c r="I178" i="36"/>
  <c r="X178" i="36"/>
  <c r="G178" i="36"/>
  <c r="O178" i="36"/>
  <c r="J178" i="36"/>
  <c r="L178" i="36"/>
  <c r="P178" i="36"/>
  <c r="U178" i="36"/>
  <c r="K178" i="36"/>
  <c r="S178" i="36"/>
  <c r="F178" i="36"/>
  <c r="T178" i="36"/>
  <c r="R178" i="36"/>
  <c r="V178" i="36"/>
  <c r="Q178" i="36"/>
  <c r="F107" i="40"/>
  <c r="E24" i="41" s="1"/>
  <c r="E23" i="41"/>
  <c r="F110" i="40"/>
  <c r="E25" i="41" s="1"/>
  <c r="M37" i="46"/>
  <c r="N181" i="45"/>
  <c r="M38" i="46" s="1"/>
  <c r="N184" i="45"/>
  <c r="M39" i="46" s="1"/>
  <c r="N37" i="46"/>
  <c r="O181" i="45"/>
  <c r="N38" i="46" s="1"/>
  <c r="O184" i="45"/>
  <c r="N39" i="46" s="1"/>
  <c r="G23" i="46"/>
  <c r="H107" i="45"/>
  <c r="G24" i="46" s="1"/>
  <c r="H110" i="45"/>
  <c r="G25" i="46" s="1"/>
  <c r="J9" i="46"/>
  <c r="K36" i="45"/>
  <c r="J11" i="46" s="1"/>
  <c r="K33" i="45"/>
  <c r="J10" i="46" s="1"/>
  <c r="F58" i="46"/>
  <c r="G295" i="45"/>
  <c r="F60" i="46" s="1"/>
  <c r="G292" i="45"/>
  <c r="F59" i="46" s="1"/>
  <c r="N221" i="45"/>
  <c r="M46" i="46" s="1"/>
  <c r="N218" i="45"/>
  <c r="M45" i="46" s="1"/>
  <c r="E29" i="36" a="1"/>
  <c r="O37" i="46"/>
  <c r="P181" i="45"/>
  <c r="O38" i="46" s="1"/>
  <c r="P184" i="45"/>
  <c r="O39" i="46" s="1"/>
  <c r="E23" i="46"/>
  <c r="F110" i="45"/>
  <c r="E25" i="46" s="1"/>
  <c r="F107" i="45"/>
  <c r="E24" i="46" s="1"/>
  <c r="H9" i="46"/>
  <c r="I36" i="45"/>
  <c r="H11" i="46" s="1"/>
  <c r="I33" i="45"/>
  <c r="H10" i="46" s="1"/>
  <c r="U58" i="46"/>
  <c r="V295" i="45"/>
  <c r="U60" i="46" s="1"/>
  <c r="V292" i="45"/>
  <c r="U59" i="46" s="1"/>
  <c r="E29" i="40"/>
  <c r="E30" i="40" s="1"/>
  <c r="R30" i="40"/>
  <c r="W30" i="40"/>
  <c r="T30" i="40"/>
  <c r="X30" i="40"/>
  <c r="L30" i="40"/>
  <c r="S30" i="40"/>
  <c r="M30" i="40"/>
  <c r="G30" i="40"/>
  <c r="U30" i="40"/>
  <c r="O30" i="40"/>
  <c r="K30" i="40"/>
  <c r="V30" i="40"/>
  <c r="Q30" i="40"/>
  <c r="I30" i="40"/>
  <c r="F30" i="40"/>
  <c r="P30" i="40"/>
  <c r="N30" i="40"/>
  <c r="H30" i="40"/>
  <c r="J30" i="40"/>
  <c r="W37" i="46"/>
  <c r="X184" i="45"/>
  <c r="W39" i="46" s="1"/>
  <c r="X181" i="45"/>
  <c r="W38" i="46" s="1"/>
  <c r="R37" i="46"/>
  <c r="S184" i="45"/>
  <c r="R39" i="46" s="1"/>
  <c r="S181" i="45"/>
  <c r="R38" i="46" s="1"/>
  <c r="U23" i="46"/>
  <c r="V107" i="45"/>
  <c r="U24" i="46" s="1"/>
  <c r="V110" i="45"/>
  <c r="U25" i="46" s="1"/>
  <c r="M9" i="46"/>
  <c r="N33" i="45"/>
  <c r="M10" i="46" s="1"/>
  <c r="N36" i="45"/>
  <c r="M11" i="46" s="1"/>
  <c r="J58" i="46"/>
  <c r="K295" i="45"/>
  <c r="J60" i="46" s="1"/>
  <c r="K292" i="45"/>
  <c r="J59" i="46" s="1"/>
  <c r="Q44" i="46"/>
  <c r="R221" i="45"/>
  <c r="Q46" i="46" s="1"/>
  <c r="R218" i="45"/>
  <c r="Q45" i="46" s="1"/>
  <c r="F23" i="41"/>
  <c r="G110" i="40"/>
  <c r="F25" i="41" s="1"/>
  <c r="G107" i="40"/>
  <c r="F24" i="41" s="1"/>
  <c r="P23" i="46"/>
  <c r="Q107" i="45"/>
  <c r="P24" i="46" s="1"/>
  <c r="Q110" i="45"/>
  <c r="P25" i="46" s="1"/>
  <c r="K9" i="46"/>
  <c r="L36" i="45"/>
  <c r="K11" i="46" s="1"/>
  <c r="L33" i="45"/>
  <c r="K10" i="46" s="1"/>
  <c r="L58" i="46"/>
  <c r="M292" i="45"/>
  <c r="L59" i="46" s="1"/>
  <c r="M295" i="45"/>
  <c r="L60" i="46" s="1"/>
  <c r="O44" i="46"/>
  <c r="P218" i="45"/>
  <c r="O45" i="46" s="1"/>
  <c r="P221" i="45"/>
  <c r="O46" i="46" s="1"/>
  <c r="S37" i="46"/>
  <c r="T184" i="45"/>
  <c r="S39" i="46" s="1"/>
  <c r="T181" i="45"/>
  <c r="S38" i="46" s="1"/>
  <c r="D23" i="46"/>
  <c r="E107" i="45"/>
  <c r="D24" i="46" s="1"/>
  <c r="E110" i="45"/>
  <c r="D25" i="46" s="1"/>
  <c r="S9" i="46"/>
  <c r="T36" i="45"/>
  <c r="S11" i="46" s="1"/>
  <c r="T33" i="45"/>
  <c r="S10" i="46" s="1"/>
  <c r="O58" i="46"/>
  <c r="P295" i="45"/>
  <c r="O60" i="46" s="1"/>
  <c r="P292" i="45"/>
  <c r="O59" i="46" s="1"/>
  <c r="K44" i="46"/>
  <c r="L218" i="45"/>
  <c r="K45" i="46" s="1"/>
  <c r="L221" i="45"/>
  <c r="K46" i="46" s="1"/>
  <c r="H23" i="46"/>
  <c r="I107" i="45"/>
  <c r="H24" i="46" s="1"/>
  <c r="I110" i="45"/>
  <c r="H25" i="46" s="1"/>
  <c r="O9" i="46"/>
  <c r="P36" i="45"/>
  <c r="O11" i="46" s="1"/>
  <c r="P33" i="45"/>
  <c r="O10" i="46" s="1"/>
  <c r="V58" i="46"/>
  <c r="W295" i="45"/>
  <c r="V60" i="46" s="1"/>
  <c r="W292" i="45"/>
  <c r="V59" i="46" s="1"/>
  <c r="L44" i="46"/>
  <c r="M218" i="45"/>
  <c r="L45" i="46" s="1"/>
  <c r="M221" i="45"/>
  <c r="L46" i="46" s="1"/>
  <c r="S110" i="40"/>
  <c r="R25" i="41" s="1"/>
  <c r="R23" i="41"/>
  <c r="S107" i="40"/>
  <c r="R24" i="41" s="1"/>
  <c r="T23" i="46"/>
  <c r="U107" i="45"/>
  <c r="T24" i="46" s="1"/>
  <c r="U110" i="45"/>
  <c r="T25" i="46" s="1"/>
  <c r="N9" i="46"/>
  <c r="O33" i="45"/>
  <c r="N10" i="46" s="1"/>
  <c r="O36" i="45"/>
  <c r="N11" i="46" s="1"/>
  <c r="Q58" i="46"/>
  <c r="R295" i="45"/>
  <c r="Q60" i="46" s="1"/>
  <c r="R292" i="45"/>
  <c r="Q59" i="46" s="1"/>
  <c r="P44" i="46"/>
  <c r="Q221" i="45"/>
  <c r="P46" i="46" s="1"/>
  <c r="Q218" i="45"/>
  <c r="P45" i="46" s="1"/>
  <c r="G23" i="41"/>
  <c r="H107" i="40"/>
  <c r="G24" i="41" s="1"/>
  <c r="H110" i="40"/>
  <c r="G25" i="41" s="1"/>
  <c r="O23" i="41"/>
  <c r="P110" i="40"/>
  <c r="O25" i="41" s="1"/>
  <c r="P107" i="40"/>
  <c r="O24" i="41" s="1"/>
  <c r="L23" i="46"/>
  <c r="M110" i="45"/>
  <c r="L25" i="46" s="1"/>
  <c r="M107" i="45"/>
  <c r="L24" i="46" s="1"/>
  <c r="D9" i="46"/>
  <c r="E36" i="45"/>
  <c r="D11" i="46" s="1"/>
  <c r="E33" i="45"/>
  <c r="D10" i="46" s="1"/>
  <c r="W58" i="46"/>
  <c r="X295" i="45"/>
  <c r="W60" i="46" s="1"/>
  <c r="X292" i="45"/>
  <c r="W59" i="46" s="1"/>
  <c r="R44" i="46"/>
  <c r="S221" i="45"/>
  <c r="R46" i="46" s="1"/>
  <c r="S218" i="45"/>
  <c r="R45" i="46" s="1"/>
  <c r="D23" i="41"/>
  <c r="E110" i="40"/>
  <c r="D25" i="41" s="1"/>
  <c r="E107" i="40"/>
  <c r="D24" i="41" s="1"/>
  <c r="W23" i="46"/>
  <c r="X110" i="45"/>
  <c r="W25" i="46" s="1"/>
  <c r="X107" i="45"/>
  <c r="W24" i="46" s="1"/>
  <c r="P9" i="46"/>
  <c r="Q33" i="45"/>
  <c r="P10" i="46" s="1"/>
  <c r="Q36" i="45"/>
  <c r="P11" i="46" s="1"/>
  <c r="D58" i="46"/>
  <c r="E292" i="45"/>
  <c r="D59" i="46" s="1"/>
  <c r="E295" i="45"/>
  <c r="D60" i="46" s="1"/>
  <c r="G44" i="46"/>
  <c r="H221" i="45"/>
  <c r="G46" i="46" s="1"/>
  <c r="H218" i="45"/>
  <c r="G45" i="46" s="1"/>
  <c r="N44" i="46"/>
  <c r="O221" i="45"/>
  <c r="N46" i="46" s="1"/>
  <c r="O218" i="45"/>
  <c r="N45" i="46" s="1"/>
  <c r="N23" i="41"/>
  <c r="O110" i="40"/>
  <c r="N25" i="41" s="1"/>
  <c r="O107" i="40"/>
  <c r="N24" i="41" s="1"/>
  <c r="M23" i="46"/>
  <c r="N107" i="45"/>
  <c r="M24" i="46" s="1"/>
  <c r="N110" i="45"/>
  <c r="M25" i="46" s="1"/>
  <c r="E37" i="46"/>
  <c r="F181" i="45"/>
  <c r="E38" i="46" s="1"/>
  <c r="F184" i="45"/>
  <c r="E39" i="46" s="1"/>
  <c r="T58" i="46"/>
  <c r="U292" i="45"/>
  <c r="T59" i="46" s="1"/>
  <c r="U295" i="45"/>
  <c r="T60" i="46" s="1"/>
  <c r="D44" i="46"/>
  <c r="E218" i="45"/>
  <c r="D45" i="46" s="1"/>
  <c r="E221" i="45"/>
  <c r="D46" i="46" s="1"/>
  <c r="E140" i="36"/>
  <c r="E141" i="36" s="1"/>
  <c r="W141" i="36"/>
  <c r="O141" i="36"/>
  <c r="K141" i="36"/>
  <c r="M141" i="36"/>
  <c r="J141" i="36"/>
  <c r="R141" i="36"/>
  <c r="V141" i="36"/>
  <c r="S141" i="36"/>
  <c r="N141" i="36"/>
  <c r="U141" i="36"/>
  <c r="T141" i="36"/>
  <c r="I141" i="36"/>
  <c r="G141" i="36"/>
  <c r="X141" i="36"/>
  <c r="F141" i="36"/>
  <c r="L141" i="36"/>
  <c r="Q141" i="36"/>
  <c r="H141" i="36"/>
  <c r="P141" i="36"/>
  <c r="U37" i="46"/>
  <c r="V184" i="45"/>
  <c r="U39" i="46" s="1"/>
  <c r="V181" i="45"/>
  <c r="U38" i="46" s="1"/>
  <c r="N23" i="46"/>
  <c r="O110" i="45"/>
  <c r="N25" i="46" s="1"/>
  <c r="O107" i="45"/>
  <c r="N24" i="46" s="1"/>
  <c r="F16" i="41"/>
  <c r="G70" i="40"/>
  <c r="F17" i="41" s="1"/>
  <c r="G73" i="40"/>
  <c r="F18" i="41" s="1"/>
  <c r="I9" i="46"/>
  <c r="J33" i="45"/>
  <c r="I10" i="46" s="1"/>
  <c r="J36" i="45"/>
  <c r="I11" i="46" s="1"/>
  <c r="P58" i="46"/>
  <c r="Q295" i="45"/>
  <c r="P60" i="46" s="1"/>
  <c r="Q292" i="45"/>
  <c r="P59" i="46" s="1"/>
  <c r="S44" i="46"/>
  <c r="T218" i="45"/>
  <c r="S45" i="46" s="1"/>
  <c r="T221" i="45"/>
  <c r="S46" i="46" s="1"/>
  <c r="L23" i="41"/>
  <c r="M107" i="40"/>
  <c r="L24" i="41" s="1"/>
  <c r="M110" i="40"/>
  <c r="L25" i="41" s="1"/>
  <c r="J44" i="46"/>
  <c r="K218" i="45"/>
  <c r="J45" i="46" s="1"/>
  <c r="K221" i="45"/>
  <c r="J46" i="46" s="1"/>
  <c r="G37" i="46"/>
  <c r="H181" i="45"/>
  <c r="G38" i="46" s="1"/>
  <c r="H184" i="45"/>
  <c r="G39" i="46" s="1"/>
  <c r="F9" i="46"/>
  <c r="G33" i="45"/>
  <c r="F10" i="46" s="1"/>
  <c r="G36" i="45"/>
  <c r="F11" i="46" s="1"/>
  <c r="T23" i="41"/>
  <c r="U110" i="40"/>
  <c r="T25" i="41" s="1"/>
  <c r="U107" i="40"/>
  <c r="T24" i="41" s="1"/>
  <c r="I23" i="46"/>
  <c r="J107" i="45"/>
  <c r="I24" i="46" s="1"/>
  <c r="J110" i="45"/>
  <c r="I25" i="46" s="1"/>
  <c r="X73" i="40"/>
  <c r="W18" i="41" s="1"/>
  <c r="R58" i="46"/>
  <c r="S295" i="45"/>
  <c r="R60" i="46" s="1"/>
  <c r="S292" i="45"/>
  <c r="R59" i="46" s="1"/>
  <c r="K23" i="41"/>
  <c r="L107" i="40"/>
  <c r="K24" i="41" s="1"/>
  <c r="L110" i="40"/>
  <c r="K25" i="41" s="1"/>
  <c r="L37" i="46"/>
  <c r="M184" i="45"/>
  <c r="L39" i="46" s="1"/>
  <c r="M181" i="45"/>
  <c r="L38" i="46" s="1"/>
  <c r="O23" i="46"/>
  <c r="P110" i="45"/>
  <c r="O25" i="46" s="1"/>
  <c r="P107" i="45"/>
  <c r="O24" i="46" s="1"/>
  <c r="E9" i="46"/>
  <c r="F33" i="45"/>
  <c r="E10" i="46" s="1"/>
  <c r="F36" i="45"/>
  <c r="E11" i="46" s="1"/>
  <c r="N58" i="46"/>
  <c r="O292" i="45"/>
  <c r="N59" i="46" s="1"/>
  <c r="O295" i="45"/>
  <c r="N60" i="46" s="1"/>
  <c r="I23" i="41"/>
  <c r="J107" i="40"/>
  <c r="I24" i="41" s="1"/>
  <c r="J110" i="40"/>
  <c r="I25" i="41" s="1"/>
  <c r="F37" i="46"/>
  <c r="G184" i="45"/>
  <c r="F39" i="46" s="1"/>
  <c r="G181" i="45"/>
  <c r="F38" i="46" s="1"/>
  <c r="I37" i="46"/>
  <c r="J181" i="45"/>
  <c r="I38" i="46" s="1"/>
  <c r="J184" i="45"/>
  <c r="I39" i="46" s="1"/>
  <c r="P37" i="46"/>
  <c r="Q184" i="45"/>
  <c r="P39" i="46" s="1"/>
  <c r="Q181" i="45"/>
  <c r="P38" i="46" s="1"/>
  <c r="V23" i="46"/>
  <c r="W107" i="45"/>
  <c r="V24" i="46" s="1"/>
  <c r="W110" i="45"/>
  <c r="V25" i="46" s="1"/>
  <c r="G218" i="45"/>
  <c r="F45" i="46" s="1"/>
  <c r="G221" i="45"/>
  <c r="F46" i="46" s="1"/>
  <c r="H23" i="41"/>
  <c r="I107" i="40"/>
  <c r="H24" i="41" s="1"/>
  <c r="I110" i="40"/>
  <c r="H25" i="41" s="1"/>
  <c r="S23" i="46"/>
  <c r="T107" i="45"/>
  <c r="S24" i="46" s="1"/>
  <c r="T110" i="45"/>
  <c r="S25" i="46" s="1"/>
  <c r="J23" i="41"/>
  <c r="K110" i="40"/>
  <c r="J25" i="41" s="1"/>
  <c r="K107" i="40"/>
  <c r="J24" i="41" s="1"/>
  <c r="M23" i="41"/>
  <c r="N110" i="40"/>
  <c r="M25" i="41" s="1"/>
  <c r="N107" i="40"/>
  <c r="M24" i="41" s="1"/>
  <c r="J37" i="46"/>
  <c r="K184" i="45"/>
  <c r="J39" i="46" s="1"/>
  <c r="K181" i="45"/>
  <c r="J38" i="46" s="1"/>
  <c r="Q23" i="46"/>
  <c r="R107" i="45"/>
  <c r="Q24" i="46" s="1"/>
  <c r="R110" i="45"/>
  <c r="Q25" i="46" s="1"/>
  <c r="L9" i="46"/>
  <c r="M36" i="45"/>
  <c r="L11" i="46" s="1"/>
  <c r="M33" i="45"/>
  <c r="L10" i="46" s="1"/>
  <c r="G58" i="46"/>
  <c r="U9" i="46"/>
  <c r="V36" i="45"/>
  <c r="U11" i="46" s="1"/>
  <c r="V33" i="45"/>
  <c r="U10" i="46" s="1"/>
  <c r="U23" i="41"/>
  <c r="V107" i="40"/>
  <c r="U24" i="41" s="1"/>
  <c r="V110" i="40"/>
  <c r="U25" i="41" s="1"/>
  <c r="V23" i="41"/>
  <c r="W110" i="40"/>
  <c r="V25" i="41" s="1"/>
  <c r="W107" i="40"/>
  <c r="V24" i="41" s="1"/>
  <c r="E251" i="45"/>
  <c r="E252" i="45" s="1"/>
  <c r="K252" i="45"/>
  <c r="O252" i="45"/>
  <c r="L252" i="45"/>
  <c r="M252" i="45"/>
  <c r="N252" i="45"/>
  <c r="P252" i="45"/>
  <c r="R252" i="45"/>
  <c r="T252" i="45"/>
  <c r="U252" i="45"/>
  <c r="S252" i="45"/>
  <c r="I252" i="45"/>
  <c r="H252" i="45"/>
  <c r="G252" i="45"/>
  <c r="F252" i="45"/>
  <c r="Q252" i="45"/>
  <c r="J252" i="45"/>
  <c r="V252" i="45"/>
  <c r="X252" i="45"/>
  <c r="W252" i="45"/>
  <c r="V37" i="46"/>
  <c r="W181" i="45"/>
  <c r="V38" i="46" s="1"/>
  <c r="W184" i="45"/>
  <c r="V39" i="46" s="1"/>
  <c r="J23" i="46"/>
  <c r="K110" i="45"/>
  <c r="J25" i="46" s="1"/>
  <c r="K107" i="45"/>
  <c r="J24" i="46" s="1"/>
  <c r="M58" i="46"/>
  <c r="N295" i="45"/>
  <c r="M60" i="46" s="1"/>
  <c r="N292" i="45"/>
  <c r="M59" i="46" s="1"/>
  <c r="P23" i="41"/>
  <c r="Q107" i="40"/>
  <c r="P24" i="41" s="1"/>
  <c r="Q110" i="40"/>
  <c r="P25" i="41" s="1"/>
  <c r="T37" i="46"/>
  <c r="U181" i="45"/>
  <c r="T38" i="46" s="1"/>
  <c r="U184" i="45"/>
  <c r="T39" i="46" s="1"/>
  <c r="F23" i="46"/>
  <c r="G107" i="45"/>
  <c r="F24" i="46" s="1"/>
  <c r="G110" i="45"/>
  <c r="F25" i="46" s="1"/>
  <c r="E58" i="46"/>
  <c r="F295" i="45"/>
  <c r="E60" i="46" s="1"/>
  <c r="W44" i="46"/>
  <c r="X221" i="45"/>
  <c r="W46" i="46" s="1"/>
  <c r="X218" i="45"/>
  <c r="W45" i="46" s="1"/>
  <c r="S23" i="41"/>
  <c r="T107" i="40"/>
  <c r="S24" i="41" s="1"/>
  <c r="T110" i="40"/>
  <c r="S25" i="41" s="1"/>
  <c r="I58" i="46"/>
  <c r="J295" i="45"/>
  <c r="I60" i="46" s="1"/>
  <c r="J292" i="45"/>
  <c r="I59" i="46" s="1"/>
  <c r="K37" i="46"/>
  <c r="L184" i="45"/>
  <c r="K39" i="46" s="1"/>
  <c r="L181" i="45"/>
  <c r="K38" i="46" s="1"/>
  <c r="K155" i="28"/>
  <c r="Q23" i="41"/>
  <c r="R107" i="40"/>
  <c r="Q24" i="41" s="1"/>
  <c r="R110" i="40"/>
  <c r="Q25" i="41" s="1"/>
  <c r="H37" i="46"/>
  <c r="I181" i="45"/>
  <c r="H38" i="46" s="1"/>
  <c r="I184" i="45"/>
  <c r="H39" i="46" s="1"/>
  <c r="K23" i="46"/>
  <c r="L110" i="45"/>
  <c r="K25" i="46" s="1"/>
  <c r="L107" i="45"/>
  <c r="K24" i="46" s="1"/>
  <c r="R9" i="46"/>
  <c r="S33" i="45"/>
  <c r="R10" i="46" s="1"/>
  <c r="S36" i="45"/>
  <c r="R11" i="46" s="1"/>
  <c r="K56" i="28"/>
  <c r="W23" i="41"/>
  <c r="X107" i="40"/>
  <c r="W24" i="41" s="1"/>
  <c r="X110" i="40"/>
  <c r="W25" i="41" s="1"/>
  <c r="R184" i="45"/>
  <c r="Q39" i="46" s="1"/>
  <c r="Q37" i="46"/>
  <c r="R181" i="45"/>
  <c r="Q38" i="46" s="1"/>
  <c r="R23" i="46"/>
  <c r="S107" i="45"/>
  <c r="R24" i="46" s="1"/>
  <c r="S110" i="45"/>
  <c r="R25" i="46" s="1"/>
  <c r="V9" i="46"/>
  <c r="W36" i="45"/>
  <c r="V11" i="46" s="1"/>
  <c r="W33" i="45"/>
  <c r="V10" i="46" s="1"/>
  <c r="H58" i="46"/>
  <c r="I295" i="45"/>
  <c r="H60" i="46" s="1"/>
  <c r="I292" i="45"/>
  <c r="H59" i="46" s="1"/>
  <c r="E44" i="46"/>
  <c r="F221" i="45"/>
  <c r="E46" i="46" s="1"/>
  <c r="F218" i="45"/>
  <c r="E45" i="46" s="1"/>
  <c r="S88" i="27"/>
  <c r="I5" i="28" s="1"/>
  <c r="K117" i="28"/>
  <c r="K61" i="28"/>
  <c r="K149" i="28"/>
  <c r="K142" i="28"/>
  <c r="K140" i="28"/>
  <c r="K144" i="28"/>
  <c r="K147" i="28"/>
  <c r="K137" i="28"/>
  <c r="K148" i="28"/>
  <c r="K132" i="28"/>
  <c r="K143" i="28"/>
  <c r="K109" i="28"/>
  <c r="K70" i="28"/>
  <c r="K72" i="28"/>
  <c r="K65" i="28"/>
  <c r="K57" i="28"/>
  <c r="K64" i="28"/>
  <c r="K12" i="28"/>
  <c r="K9" i="28"/>
  <c r="K66" i="28"/>
  <c r="K134" i="28"/>
  <c r="K19" i="28"/>
  <c r="K30" i="28"/>
  <c r="E66" i="15" s="1" a="1"/>
  <c r="K116" i="28"/>
  <c r="K18" i="28"/>
  <c r="K139" i="28"/>
  <c r="K136" i="28"/>
  <c r="K118" i="28"/>
  <c r="K124" i="28"/>
  <c r="K108" i="28"/>
  <c r="K60" i="28"/>
  <c r="K113" i="28"/>
  <c r="K62" i="28"/>
  <c r="K20" i="28"/>
  <c r="K131" i="28"/>
  <c r="K10" i="28"/>
  <c r="K121" i="28"/>
  <c r="K14" i="28"/>
  <c r="K115" i="28"/>
  <c r="K67" i="28"/>
  <c r="K59" i="28"/>
  <c r="K145" i="28"/>
  <c r="K141" i="28"/>
  <c r="K15" i="28"/>
  <c r="K146" i="28"/>
  <c r="K23" i="28"/>
  <c r="K120" i="28"/>
  <c r="J113" i="27"/>
  <c r="I113" i="27"/>
  <c r="J5" i="28" s="1"/>
  <c r="S483" i="27"/>
  <c r="I130" i="28" s="1"/>
  <c r="K130" i="28" s="1"/>
  <c r="T483" i="27"/>
  <c r="K112" i="28"/>
  <c r="K16" i="28"/>
  <c r="K63" i="28"/>
  <c r="T429" i="27"/>
  <c r="S429" i="27"/>
  <c r="I105" i="28" s="1"/>
  <c r="K71" i="28"/>
  <c r="E251" i="15" a="1"/>
  <c r="K7" i="28"/>
  <c r="K22" i="28"/>
  <c r="K74" i="28"/>
  <c r="K110" i="28"/>
  <c r="K80" i="28"/>
  <c r="E140" i="15" s="1" a="1"/>
  <c r="K114" i="28"/>
  <c r="K58" i="28"/>
  <c r="K107" i="28"/>
  <c r="K111" i="28"/>
  <c r="K119" i="28"/>
  <c r="K21" i="28"/>
  <c r="K8" i="28"/>
  <c r="K13" i="28"/>
  <c r="K17" i="28"/>
  <c r="K69" i="28"/>
  <c r="K133" i="28"/>
  <c r="S271" i="27"/>
  <c r="G55" i="28" s="1"/>
  <c r="K55" i="28" s="1"/>
  <c r="T271" i="27"/>
  <c r="K106" i="28"/>
  <c r="K11" i="28"/>
  <c r="K123" i="28"/>
  <c r="K24" i="28"/>
  <c r="K135" i="28"/>
  <c r="K6" i="28"/>
  <c r="K122" i="28"/>
  <c r="K73" i="28"/>
  <c r="S404" i="27"/>
  <c r="G105" i="28" s="1"/>
  <c r="T404" i="27"/>
  <c r="U73" i="40" l="1"/>
  <c r="T18" i="41" s="1"/>
  <c r="U70" i="40"/>
  <c r="T17" i="41" s="1"/>
  <c r="U16" i="41"/>
  <c r="R73" i="40"/>
  <c r="Q18" i="41" s="1"/>
  <c r="R70" i="40"/>
  <c r="Q17" i="41" s="1"/>
  <c r="N73" i="40"/>
  <c r="M18" i="41" s="1"/>
  <c r="S70" i="40"/>
  <c r="R17" i="41" s="1"/>
  <c r="F73" i="40"/>
  <c r="E18" i="41" s="1"/>
  <c r="E16" i="41"/>
  <c r="R16" i="41"/>
  <c r="M70" i="40"/>
  <c r="L17" i="41" s="1"/>
  <c r="M73" i="40"/>
  <c r="L18" i="41" s="1"/>
  <c r="X70" i="40"/>
  <c r="W17" i="41" s="1"/>
  <c r="H70" i="40"/>
  <c r="G17" i="41" s="1"/>
  <c r="L70" i="40"/>
  <c r="K17" i="41" s="1"/>
  <c r="P73" i="40"/>
  <c r="O18" i="41" s="1"/>
  <c r="P70" i="40"/>
  <c r="O17" i="41" s="1"/>
  <c r="G16" i="41"/>
  <c r="J73" i="40"/>
  <c r="I18" i="41" s="1"/>
  <c r="I16" i="41"/>
  <c r="W73" i="40"/>
  <c r="V18" i="41" s="1"/>
  <c r="L73" i="40"/>
  <c r="K18" i="41" s="1"/>
  <c r="V73" i="40"/>
  <c r="U18" i="41" s="1"/>
  <c r="T70" i="40"/>
  <c r="S17" i="41" s="1"/>
  <c r="T73" i="40"/>
  <c r="S18" i="41" s="1"/>
  <c r="O73" i="40"/>
  <c r="N18" i="41" s="1"/>
  <c r="N70" i="40"/>
  <c r="M17" i="41" s="1"/>
  <c r="J16" i="41"/>
  <c r="N16" i="41"/>
  <c r="I73" i="40"/>
  <c r="H18" i="41" s="1"/>
  <c r="I70" i="40"/>
  <c r="H17" i="41" s="1"/>
  <c r="Q73" i="40"/>
  <c r="P18" i="41" s="1"/>
  <c r="P16" i="41"/>
  <c r="E73" i="40"/>
  <c r="D18" i="41" s="1"/>
  <c r="K70" i="40"/>
  <c r="J17" i="41" s="1"/>
  <c r="D16" i="41"/>
  <c r="W70" i="40"/>
  <c r="V17" i="41" s="1"/>
  <c r="I221" i="45"/>
  <c r="H46" i="46" s="1"/>
  <c r="I218" i="45"/>
  <c r="H45" i="46" s="1"/>
  <c r="T44" i="46"/>
  <c r="U33" i="45"/>
  <c r="T10" i="46" s="1"/>
  <c r="S58" i="46"/>
  <c r="W221" i="45"/>
  <c r="V46" i="46" s="1"/>
  <c r="U36" i="45"/>
  <c r="T11" i="46" s="1"/>
  <c r="R36" i="45"/>
  <c r="Q11" i="46" s="1"/>
  <c r="H36" i="45"/>
  <c r="G11" i="46" s="1"/>
  <c r="X36" i="45"/>
  <c r="W11" i="46" s="1"/>
  <c r="J221" i="45"/>
  <c r="I46" i="46" s="1"/>
  <c r="I96" i="46" s="1"/>
  <c r="R33" i="45"/>
  <c r="Q10" i="46" s="1"/>
  <c r="V218" i="45"/>
  <c r="U45" i="46" s="1"/>
  <c r="T292" i="45"/>
  <c r="S59" i="46" s="1"/>
  <c r="L295" i="45"/>
  <c r="K60" i="46" s="1"/>
  <c r="H33" i="45"/>
  <c r="G10" i="46" s="1"/>
  <c r="G95" i="46" s="1"/>
  <c r="V221" i="45"/>
  <c r="U46" i="46" s="1"/>
  <c r="U96" i="46" s="1"/>
  <c r="U218" i="45"/>
  <c r="T45" i="46" s="1"/>
  <c r="V44" i="46"/>
  <c r="W9" i="46"/>
  <c r="W94" i="46" s="1"/>
  <c r="J218" i="45"/>
  <c r="I45" i="46" s="1"/>
  <c r="L292" i="45"/>
  <c r="K59" i="46" s="1"/>
  <c r="H292" i="45"/>
  <c r="G59" i="46" s="1"/>
  <c r="I30" i="37"/>
  <c r="J147" i="36"/>
  <c r="I32" i="37" s="1"/>
  <c r="J144" i="36"/>
  <c r="I31" i="37" s="1"/>
  <c r="Q33" i="40"/>
  <c r="P10" i="41" s="1"/>
  <c r="P47" i="41" s="1"/>
  <c r="P9" i="41"/>
  <c r="Q36" i="40"/>
  <c r="P11" i="41" s="1"/>
  <c r="S37" i="37"/>
  <c r="T184" i="36"/>
  <c r="S39" i="37" s="1"/>
  <c r="T181" i="36"/>
  <c r="S38" i="37" s="1"/>
  <c r="P107" i="36"/>
  <c r="O24" i="37" s="1"/>
  <c r="O23" i="37"/>
  <c r="P110" i="36"/>
  <c r="O25" i="37" s="1"/>
  <c r="O73" i="36"/>
  <c r="N18" i="37" s="1"/>
  <c r="N16" i="37"/>
  <c r="O70" i="36"/>
  <c r="N17" i="37" s="1"/>
  <c r="H30" i="37"/>
  <c r="I144" i="36"/>
  <c r="H31" i="37" s="1"/>
  <c r="I147" i="36"/>
  <c r="H32" i="37" s="1"/>
  <c r="U9" i="41"/>
  <c r="V36" i="40"/>
  <c r="U11" i="41" s="1"/>
  <c r="V33" i="40"/>
  <c r="U10" i="41" s="1"/>
  <c r="U47" i="41" s="1"/>
  <c r="E37" i="37"/>
  <c r="F181" i="36"/>
  <c r="E38" i="37" s="1"/>
  <c r="F184" i="36"/>
  <c r="E39" i="37" s="1"/>
  <c r="K23" i="37"/>
  <c r="L110" i="36"/>
  <c r="K25" i="37" s="1"/>
  <c r="L107" i="36"/>
  <c r="K24" i="37" s="1"/>
  <c r="I16" i="37"/>
  <c r="J70" i="36"/>
  <c r="I17" i="37" s="1"/>
  <c r="J73" i="36"/>
  <c r="I18" i="37" s="1"/>
  <c r="E51" i="46"/>
  <c r="E94" i="46" s="1"/>
  <c r="F258" i="45"/>
  <c r="E53" i="46" s="1"/>
  <c r="E96" i="46" s="1"/>
  <c r="F255" i="45"/>
  <c r="E52" i="46" s="1"/>
  <c r="E95" i="46" s="1"/>
  <c r="S51" i="46"/>
  <c r="S94" i="46" s="1"/>
  <c r="T258" i="45"/>
  <c r="S53" i="46" s="1"/>
  <c r="S96" i="46" s="1"/>
  <c r="T255" i="45"/>
  <c r="S52" i="46" s="1"/>
  <c r="K144" i="36"/>
  <c r="J31" i="37" s="1"/>
  <c r="J30" i="37"/>
  <c r="K147" i="36"/>
  <c r="J32" i="37" s="1"/>
  <c r="J9" i="41"/>
  <c r="K36" i="40"/>
  <c r="J11" i="41" s="1"/>
  <c r="J48" i="41" s="1"/>
  <c r="K33" i="40"/>
  <c r="J10" i="41" s="1"/>
  <c r="R37" i="37"/>
  <c r="S181" i="36"/>
  <c r="R38" i="37" s="1"/>
  <c r="S184" i="36"/>
  <c r="R39" i="37" s="1"/>
  <c r="U107" i="36"/>
  <c r="T24" i="37" s="1"/>
  <c r="T23" i="37"/>
  <c r="U110" i="36"/>
  <c r="T25" i="37" s="1"/>
  <c r="Q16" i="37"/>
  <c r="R70" i="36"/>
  <c r="Q17" i="37" s="1"/>
  <c r="R73" i="36"/>
  <c r="Q18" i="37" s="1"/>
  <c r="J37" i="37"/>
  <c r="K184" i="36"/>
  <c r="J39" i="37" s="1"/>
  <c r="K181" i="36"/>
  <c r="J38" i="37" s="1"/>
  <c r="N23" i="37"/>
  <c r="O107" i="36"/>
  <c r="N24" i="37" s="1"/>
  <c r="O110" i="36"/>
  <c r="N25" i="37" s="1"/>
  <c r="E16" i="37"/>
  <c r="F73" i="36"/>
  <c r="E18" i="37" s="1"/>
  <c r="F70" i="36"/>
  <c r="E17" i="37" s="1"/>
  <c r="U51" i="46"/>
  <c r="U94" i="46" s="1"/>
  <c r="V255" i="45"/>
  <c r="U52" i="46" s="1"/>
  <c r="V258" i="45"/>
  <c r="U53" i="46" s="1"/>
  <c r="S144" i="36"/>
  <c r="R31" i="37" s="1"/>
  <c r="R30" i="37"/>
  <c r="S147" i="36"/>
  <c r="R32" i="37" s="1"/>
  <c r="R51" i="46"/>
  <c r="R94" i="46" s="1"/>
  <c r="S255" i="45"/>
  <c r="R52" i="46" s="1"/>
  <c r="R95" i="46" s="1"/>
  <c r="S258" i="45"/>
  <c r="R53" i="46" s="1"/>
  <c r="R96" i="46" s="1"/>
  <c r="V96" i="46"/>
  <c r="V30" i="37"/>
  <c r="W144" i="36"/>
  <c r="V31" i="37" s="1"/>
  <c r="W147" i="36"/>
  <c r="V32" i="37" s="1"/>
  <c r="L30" i="37"/>
  <c r="M144" i="36"/>
  <c r="L31" i="37" s="1"/>
  <c r="M147" i="36"/>
  <c r="L32" i="37" s="1"/>
  <c r="T37" i="37"/>
  <c r="U184" i="36"/>
  <c r="T39" i="37" s="1"/>
  <c r="U181" i="36"/>
  <c r="T38" i="37" s="1"/>
  <c r="S16" i="37"/>
  <c r="T70" i="36"/>
  <c r="S17" i="37" s="1"/>
  <c r="T73" i="36"/>
  <c r="S18" i="37" s="1"/>
  <c r="M51" i="46"/>
  <c r="M94" i="46" s="1"/>
  <c r="N258" i="45"/>
  <c r="M53" i="46" s="1"/>
  <c r="M96" i="46" s="1"/>
  <c r="N255" i="45"/>
  <c r="M52" i="46" s="1"/>
  <c r="M95" i="46" s="1"/>
  <c r="F9" i="41"/>
  <c r="F46" i="41" s="1"/>
  <c r="G33" i="40"/>
  <c r="F10" i="41" s="1"/>
  <c r="F47" i="41" s="1"/>
  <c r="G36" i="40"/>
  <c r="F11" i="41" s="1"/>
  <c r="F48" i="41" s="1"/>
  <c r="O37" i="37"/>
  <c r="P181" i="36"/>
  <c r="O38" i="37" s="1"/>
  <c r="P184" i="36"/>
  <c r="O39" i="37" s="1"/>
  <c r="L23" i="37"/>
  <c r="M107" i="36"/>
  <c r="L24" i="37" s="1"/>
  <c r="M110" i="36"/>
  <c r="L25" i="37" s="1"/>
  <c r="M16" i="37"/>
  <c r="N70" i="36"/>
  <c r="M17" i="37" s="1"/>
  <c r="N73" i="36"/>
  <c r="M18" i="37" s="1"/>
  <c r="L144" i="36"/>
  <c r="K31" i="37" s="1"/>
  <c r="K30" i="37"/>
  <c r="L147" i="36"/>
  <c r="K32" i="37" s="1"/>
  <c r="W51" i="46"/>
  <c r="X258" i="45"/>
  <c r="W53" i="46" s="1"/>
  <c r="X255" i="45"/>
  <c r="W52" i="46" s="1"/>
  <c r="F30" i="37"/>
  <c r="G147" i="36"/>
  <c r="F32" i="37" s="1"/>
  <c r="G144" i="36"/>
  <c r="F31" i="37" s="1"/>
  <c r="P94" i="46"/>
  <c r="F51" i="46"/>
  <c r="F94" i="46" s="1"/>
  <c r="G255" i="45"/>
  <c r="F52" i="46" s="1"/>
  <c r="F95" i="46" s="1"/>
  <c r="G258" i="45"/>
  <c r="F53" i="46" s="1"/>
  <c r="F96" i="46" s="1"/>
  <c r="U95" i="46"/>
  <c r="G51" i="46"/>
  <c r="G94" i="46" s="1"/>
  <c r="H258" i="45"/>
  <c r="G53" i="46" s="1"/>
  <c r="H255" i="45"/>
  <c r="G52" i="46" s="1"/>
  <c r="N30" i="37"/>
  <c r="O147" i="36"/>
  <c r="N32" i="37" s="1"/>
  <c r="O144" i="36"/>
  <c r="N31" i="37" s="1"/>
  <c r="N9" i="41"/>
  <c r="O36" i="40"/>
  <c r="N11" i="41" s="1"/>
  <c r="O33" i="40"/>
  <c r="N10" i="41" s="1"/>
  <c r="N47" i="41" s="1"/>
  <c r="O51" i="46"/>
  <c r="P255" i="45"/>
  <c r="O52" i="46" s="1"/>
  <c r="O95" i="46" s="1"/>
  <c r="P258" i="45"/>
  <c r="O53" i="46" s="1"/>
  <c r="O96" i="46" s="1"/>
  <c r="T9" i="41"/>
  <c r="T46" i="41" s="1"/>
  <c r="U36" i="40"/>
  <c r="T11" i="41" s="1"/>
  <c r="U33" i="40"/>
  <c r="T10" i="41" s="1"/>
  <c r="G23" i="37"/>
  <c r="H107" i="36"/>
  <c r="G24" i="37" s="1"/>
  <c r="H110" i="36"/>
  <c r="G25" i="37" s="1"/>
  <c r="D30" i="37"/>
  <c r="E144" i="36"/>
  <c r="D31" i="37" s="1"/>
  <c r="E147" i="36"/>
  <c r="D32" i="37" s="1"/>
  <c r="K5" i="28"/>
  <c r="L51" i="46"/>
  <c r="L94" i="46" s="1"/>
  <c r="M258" i="45"/>
  <c r="L53" i="46" s="1"/>
  <c r="L96" i="46" s="1"/>
  <c r="M255" i="45"/>
  <c r="L52" i="46" s="1"/>
  <c r="L95" i="46"/>
  <c r="O30" i="37"/>
  <c r="P147" i="36"/>
  <c r="O32" i="37" s="1"/>
  <c r="P144" i="36"/>
  <c r="O31" i="37" s="1"/>
  <c r="M36" i="40"/>
  <c r="L11" i="41" s="1"/>
  <c r="L9" i="41"/>
  <c r="L46" i="41" s="1"/>
  <c r="M33" i="40"/>
  <c r="L10" i="41" s="1"/>
  <c r="K37" i="37"/>
  <c r="L184" i="36"/>
  <c r="K39" i="37" s="1"/>
  <c r="L181" i="36"/>
  <c r="K38" i="37" s="1"/>
  <c r="H23" i="37"/>
  <c r="I107" i="36"/>
  <c r="H24" i="37" s="1"/>
  <c r="I110" i="36"/>
  <c r="H25" i="37" s="1"/>
  <c r="K73" i="36"/>
  <c r="J18" i="37" s="1"/>
  <c r="J16" i="37"/>
  <c r="K70" i="36"/>
  <c r="J17" i="37" s="1"/>
  <c r="J51" i="46"/>
  <c r="J94" i="46" s="1"/>
  <c r="K258" i="45"/>
  <c r="J53" i="46" s="1"/>
  <c r="J96" i="46" s="1"/>
  <c r="K255" i="45"/>
  <c r="J52" i="46" s="1"/>
  <c r="J95" i="46" s="1"/>
  <c r="W96" i="46"/>
  <c r="T51" i="46"/>
  <c r="T94" i="46" s="1"/>
  <c r="U255" i="45"/>
  <c r="T52" i="46" s="1"/>
  <c r="U258" i="45"/>
  <c r="T53" i="46" s="1"/>
  <c r="Q51" i="46"/>
  <c r="Q94" i="46" s="1"/>
  <c r="R255" i="45"/>
  <c r="Q52" i="46" s="1"/>
  <c r="R258" i="45"/>
  <c r="Q53" i="46" s="1"/>
  <c r="Q96" i="46" s="1"/>
  <c r="K51" i="46"/>
  <c r="K94" i="46" s="1"/>
  <c r="L255" i="45"/>
  <c r="K52" i="46" s="1"/>
  <c r="K95" i="46" s="1"/>
  <c r="L258" i="45"/>
  <c r="K53" i="46" s="1"/>
  <c r="G30" i="37"/>
  <c r="H147" i="36"/>
  <c r="G32" i="37" s="1"/>
  <c r="H144" i="36"/>
  <c r="G31" i="37" s="1"/>
  <c r="R9" i="41"/>
  <c r="S36" i="40"/>
  <c r="R11" i="41" s="1"/>
  <c r="R48" i="41" s="1"/>
  <c r="S33" i="40"/>
  <c r="R10" i="41" s="1"/>
  <c r="R47" i="41" s="1"/>
  <c r="I37" i="37"/>
  <c r="J181" i="36"/>
  <c r="I38" i="37" s="1"/>
  <c r="J184" i="36"/>
  <c r="I39" i="37" s="1"/>
  <c r="F23" i="37"/>
  <c r="G110" i="36"/>
  <c r="F25" i="37" s="1"/>
  <c r="G107" i="36"/>
  <c r="F24" i="37" s="1"/>
  <c r="P70" i="36"/>
  <c r="O17" i="37" s="1"/>
  <c r="O16" i="37"/>
  <c r="P73" i="36"/>
  <c r="O18" i="37" s="1"/>
  <c r="N51" i="46"/>
  <c r="N94" i="46" s="1"/>
  <c r="O255" i="45"/>
  <c r="N52" i="46" s="1"/>
  <c r="N95" i="46" s="1"/>
  <c r="O258" i="45"/>
  <c r="N53" i="46" s="1"/>
  <c r="N96" i="46" s="1"/>
  <c r="P30" i="37"/>
  <c r="Q147" i="36"/>
  <c r="P32" i="37" s="1"/>
  <c r="Q144" i="36"/>
  <c r="P31" i="37" s="1"/>
  <c r="K9" i="41"/>
  <c r="K46" i="41" s="1"/>
  <c r="L33" i="40"/>
  <c r="K10" i="41" s="1"/>
  <c r="L36" i="40"/>
  <c r="K11" i="41" s="1"/>
  <c r="N37" i="37"/>
  <c r="O181" i="36"/>
  <c r="N38" i="37" s="1"/>
  <c r="O184" i="36"/>
  <c r="N39" i="37" s="1"/>
  <c r="Q23" i="37"/>
  <c r="R110" i="36"/>
  <c r="Q25" i="37" s="1"/>
  <c r="R107" i="36"/>
  <c r="Q24" i="37" s="1"/>
  <c r="F16" i="37"/>
  <c r="G70" i="36"/>
  <c r="F17" i="37" s="1"/>
  <c r="G73" i="36"/>
  <c r="F18" i="37" s="1"/>
  <c r="W9" i="41"/>
  <c r="W46" i="41" s="1"/>
  <c r="X33" i="40"/>
  <c r="W10" i="41" s="1"/>
  <c r="W47" i="41" s="1"/>
  <c r="X36" i="40"/>
  <c r="W11" i="41" s="1"/>
  <c r="W48" i="41" s="1"/>
  <c r="F37" i="37"/>
  <c r="G184" i="36"/>
  <c r="F39" i="37" s="1"/>
  <c r="G181" i="36"/>
  <c r="F38" i="37" s="1"/>
  <c r="J23" i="37"/>
  <c r="K107" i="36"/>
  <c r="J24" i="37" s="1"/>
  <c r="K110" i="36"/>
  <c r="J25" i="37" s="1"/>
  <c r="T16" i="37"/>
  <c r="U73" i="36"/>
  <c r="T18" i="37" s="1"/>
  <c r="U70" i="36"/>
  <c r="T17" i="37" s="1"/>
  <c r="D51" i="46"/>
  <c r="D94" i="46" s="1"/>
  <c r="E255" i="45"/>
  <c r="D52" i="46" s="1"/>
  <c r="D95" i="46" s="1"/>
  <c r="E258" i="45"/>
  <c r="D53" i="46" s="1"/>
  <c r="D96" i="46" s="1"/>
  <c r="E30" i="37"/>
  <c r="F147" i="36"/>
  <c r="E32" i="37" s="1"/>
  <c r="F144" i="36"/>
  <c r="E31" i="37" s="1"/>
  <c r="O94" i="46"/>
  <c r="S9" i="41"/>
  <c r="S46" i="41" s="1"/>
  <c r="T36" i="40"/>
  <c r="S11" i="41" s="1"/>
  <c r="T33" i="40"/>
  <c r="S10" i="41" s="1"/>
  <c r="W37" i="37"/>
  <c r="X181" i="36"/>
  <c r="W38" i="37" s="1"/>
  <c r="X184" i="36"/>
  <c r="W39" i="37" s="1"/>
  <c r="P23" i="37"/>
  <c r="Q107" i="36"/>
  <c r="P24" i="37" s="1"/>
  <c r="Q110" i="36"/>
  <c r="P25" i="37" s="1"/>
  <c r="U16" i="37"/>
  <c r="V73" i="36"/>
  <c r="U18" i="37" s="1"/>
  <c r="V70" i="36"/>
  <c r="U17" i="37" s="1"/>
  <c r="V51" i="46"/>
  <c r="V94" i="46" s="1"/>
  <c r="W258" i="45"/>
  <c r="V53" i="46" s="1"/>
  <c r="W255" i="45"/>
  <c r="V52" i="46" s="1"/>
  <c r="V95" i="46" s="1"/>
  <c r="W30" i="37"/>
  <c r="X144" i="36"/>
  <c r="W31" i="37" s="1"/>
  <c r="X147" i="36"/>
  <c r="W32" i="37" s="1"/>
  <c r="V9" i="41"/>
  <c r="V46" i="41" s="1"/>
  <c r="W36" i="40"/>
  <c r="V11" i="41" s="1"/>
  <c r="W33" i="40"/>
  <c r="V10" i="41" s="1"/>
  <c r="H37" i="37"/>
  <c r="I181" i="36"/>
  <c r="H38" i="37" s="1"/>
  <c r="I184" i="36"/>
  <c r="H39" i="37" s="1"/>
  <c r="M23" i="37"/>
  <c r="N110" i="36"/>
  <c r="M25" i="37" s="1"/>
  <c r="N107" i="36"/>
  <c r="M24" i="37" s="1"/>
  <c r="R16" i="37"/>
  <c r="S70" i="36"/>
  <c r="R17" i="37" s="1"/>
  <c r="S73" i="36"/>
  <c r="R18" i="37" s="1"/>
  <c r="Q9" i="41"/>
  <c r="Q46" i="41" s="1"/>
  <c r="R33" i="40"/>
  <c r="Q10" i="41" s="1"/>
  <c r="R36" i="40"/>
  <c r="Q11" i="41" s="1"/>
  <c r="Q48" i="41" s="1"/>
  <c r="E29" i="36"/>
  <c r="E30" i="36" s="1"/>
  <c r="K30" i="36"/>
  <c r="J30" i="36"/>
  <c r="W30" i="36"/>
  <c r="M30" i="36"/>
  <c r="S30" i="36"/>
  <c r="I30" i="36"/>
  <c r="H30" i="36"/>
  <c r="N30" i="36"/>
  <c r="F30" i="36"/>
  <c r="X30" i="36"/>
  <c r="T30" i="36"/>
  <c r="Q30" i="36"/>
  <c r="G30" i="36"/>
  <c r="P30" i="36"/>
  <c r="V30" i="36"/>
  <c r="L30" i="36"/>
  <c r="U30" i="36"/>
  <c r="O30" i="36"/>
  <c r="R30" i="36"/>
  <c r="V37" i="37"/>
  <c r="W181" i="36"/>
  <c r="V38" i="37" s="1"/>
  <c r="W184" i="36"/>
  <c r="V39" i="37" s="1"/>
  <c r="E23" i="37"/>
  <c r="F107" i="36"/>
  <c r="E24" i="37" s="1"/>
  <c r="F110" i="36"/>
  <c r="E25" i="37" s="1"/>
  <c r="W70" i="36"/>
  <c r="V17" i="37" s="1"/>
  <c r="V16" i="37"/>
  <c r="W73" i="36"/>
  <c r="V18" i="37" s="1"/>
  <c r="D9" i="41"/>
  <c r="E36" i="40"/>
  <c r="D11" i="41" s="1"/>
  <c r="E33" i="40"/>
  <c r="D10" i="41" s="1"/>
  <c r="D47" i="41" s="1"/>
  <c r="L37" i="37"/>
  <c r="M184" i="36"/>
  <c r="L39" i="37" s="1"/>
  <c r="M181" i="36"/>
  <c r="L38" i="37" s="1"/>
  <c r="I23" i="37"/>
  <c r="J107" i="36"/>
  <c r="I24" i="37" s="1"/>
  <c r="J110" i="36"/>
  <c r="I25" i="37" s="1"/>
  <c r="L16" i="37"/>
  <c r="M70" i="36"/>
  <c r="L17" i="37" s="1"/>
  <c r="M73" i="36"/>
  <c r="L18" i="37" s="1"/>
  <c r="I51" i="46"/>
  <c r="I94" i="46" s="1"/>
  <c r="J258" i="45"/>
  <c r="I53" i="46" s="1"/>
  <c r="J255" i="45"/>
  <c r="I52" i="46" s="1"/>
  <c r="S30" i="37"/>
  <c r="T144" i="36"/>
  <c r="S31" i="37" s="1"/>
  <c r="T147" i="36"/>
  <c r="S32" i="37" s="1"/>
  <c r="I9" i="41"/>
  <c r="J33" i="40"/>
  <c r="I10" i="41" s="1"/>
  <c r="I47" i="41" s="1"/>
  <c r="J36" i="40"/>
  <c r="I11" i="41" s="1"/>
  <c r="G37" i="37"/>
  <c r="H184" i="36"/>
  <c r="G39" i="37" s="1"/>
  <c r="H181" i="36"/>
  <c r="G38" i="37" s="1"/>
  <c r="W23" i="37"/>
  <c r="X107" i="36"/>
  <c r="W24" i="37" s="1"/>
  <c r="X110" i="36"/>
  <c r="W25" i="37" s="1"/>
  <c r="P16" i="37"/>
  <c r="Q73" i="36"/>
  <c r="P18" i="37" s="1"/>
  <c r="Q70" i="36"/>
  <c r="P17" i="37" s="1"/>
  <c r="P51" i="46"/>
  <c r="Q255" i="45"/>
  <c r="P52" i="46" s="1"/>
  <c r="P95" i="46" s="1"/>
  <c r="Q258" i="45"/>
  <c r="P53" i="46" s="1"/>
  <c r="P96" i="46" s="1"/>
  <c r="I95" i="46"/>
  <c r="T30" i="37"/>
  <c r="U144" i="36"/>
  <c r="T31" i="37" s="1"/>
  <c r="U147" i="36"/>
  <c r="T32" i="37" s="1"/>
  <c r="G9" i="41"/>
  <c r="H36" i="40"/>
  <c r="G11" i="41" s="1"/>
  <c r="G48" i="41" s="1"/>
  <c r="H33" i="40"/>
  <c r="G10" i="41" s="1"/>
  <c r="M37" i="37"/>
  <c r="N181" i="36"/>
  <c r="M38" i="37" s="1"/>
  <c r="N184" i="36"/>
  <c r="M39" i="37" s="1"/>
  <c r="V23" i="37"/>
  <c r="W107" i="36"/>
  <c r="V24" i="37" s="1"/>
  <c r="W110" i="36"/>
  <c r="V25" i="37" s="1"/>
  <c r="W16" i="37"/>
  <c r="X70" i="36"/>
  <c r="W17" i="37" s="1"/>
  <c r="X73" i="36"/>
  <c r="W18" i="37" s="1"/>
  <c r="M30" i="37"/>
  <c r="N144" i="36"/>
  <c r="M31" i="37" s="1"/>
  <c r="N147" i="36"/>
  <c r="M32" i="37" s="1"/>
  <c r="M9" i="41"/>
  <c r="M46" i="41" s="1"/>
  <c r="N33" i="40"/>
  <c r="M10" i="41" s="1"/>
  <c r="N36" i="40"/>
  <c r="M11" i="41" s="1"/>
  <c r="M48" i="41" s="1"/>
  <c r="D37" i="37"/>
  <c r="E181" i="36"/>
  <c r="D38" i="37" s="1"/>
  <c r="E184" i="36"/>
  <c r="D39" i="37" s="1"/>
  <c r="H16" i="37"/>
  <c r="I70" i="36"/>
  <c r="H17" i="37" s="1"/>
  <c r="I73" i="36"/>
  <c r="H18" i="37" s="1"/>
  <c r="O9" i="41"/>
  <c r="O46" i="41" s="1"/>
  <c r="P36" i="40"/>
  <c r="O11" i="41" s="1"/>
  <c r="P33" i="40"/>
  <c r="O10" i="41" s="1"/>
  <c r="P37" i="37"/>
  <c r="Q181" i="36"/>
  <c r="P38" i="37" s="1"/>
  <c r="Q184" i="36"/>
  <c r="P39" i="37" s="1"/>
  <c r="S23" i="37"/>
  <c r="T110" i="36"/>
  <c r="S25" i="37" s="1"/>
  <c r="T107" i="36"/>
  <c r="S24" i="37" s="1"/>
  <c r="G16" i="37"/>
  <c r="H73" i="36"/>
  <c r="G18" i="37" s="1"/>
  <c r="H70" i="36"/>
  <c r="G17" i="37" s="1"/>
  <c r="U30" i="37"/>
  <c r="V144" i="36"/>
  <c r="U31" i="37" s="1"/>
  <c r="V147" i="36"/>
  <c r="U32" i="37" s="1"/>
  <c r="E9" i="41"/>
  <c r="E46" i="41" s="1"/>
  <c r="F33" i="40"/>
  <c r="E10" i="41" s="1"/>
  <c r="E47" i="41" s="1"/>
  <c r="F36" i="40"/>
  <c r="E11" i="41" s="1"/>
  <c r="E48" i="41" s="1"/>
  <c r="U37" i="37"/>
  <c r="V181" i="36"/>
  <c r="U38" i="37" s="1"/>
  <c r="V184" i="36"/>
  <c r="U39" i="37" s="1"/>
  <c r="U23" i="37"/>
  <c r="V107" i="36"/>
  <c r="U24" i="37" s="1"/>
  <c r="V110" i="36"/>
  <c r="U25" i="37" s="1"/>
  <c r="K16" i="37"/>
  <c r="L73" i="36"/>
  <c r="K18" i="37" s="1"/>
  <c r="L70" i="36"/>
  <c r="K17" i="37" s="1"/>
  <c r="W95" i="46"/>
  <c r="H51" i="46"/>
  <c r="H94" i="46" s="1"/>
  <c r="I255" i="45"/>
  <c r="H52" i="46" s="1"/>
  <c r="H95" i="46" s="1"/>
  <c r="I258" i="45"/>
  <c r="H53" i="46" s="1"/>
  <c r="H96" i="46" s="1"/>
  <c r="Q30" i="37"/>
  <c r="R147" i="36"/>
  <c r="Q32" i="37" s="1"/>
  <c r="R144" i="36"/>
  <c r="Q31" i="37" s="1"/>
  <c r="D23" i="37"/>
  <c r="E110" i="36"/>
  <c r="D25" i="37" s="1"/>
  <c r="E107" i="36"/>
  <c r="D24" i="37" s="1"/>
  <c r="H9" i="41"/>
  <c r="H46" i="41" s="1"/>
  <c r="I33" i="40"/>
  <c r="H10" i="41" s="1"/>
  <c r="I36" i="40"/>
  <c r="H11" i="41" s="1"/>
  <c r="Q37" i="37"/>
  <c r="R184" i="36"/>
  <c r="Q39" i="37" s="1"/>
  <c r="R181" i="36"/>
  <c r="Q38" i="37" s="1"/>
  <c r="R23" i="37"/>
  <c r="S110" i="36"/>
  <c r="R25" i="37" s="1"/>
  <c r="S107" i="36"/>
  <c r="R24" i="37" s="1"/>
  <c r="D16" i="37"/>
  <c r="E73" i="36"/>
  <c r="D18" i="37" s="1"/>
  <c r="E70" i="36"/>
  <c r="D17" i="37" s="1"/>
  <c r="E103" i="15" a="1"/>
  <c r="Q104" i="15" s="1"/>
  <c r="E214" i="15" a="1"/>
  <c r="L215" i="15" s="1"/>
  <c r="E29" i="15" a="1"/>
  <c r="E29" i="15" s="1"/>
  <c r="E30" i="15" s="1"/>
  <c r="K105" i="28"/>
  <c r="E177" i="15" s="1" a="1"/>
  <c r="E177" i="15" s="1"/>
  <c r="E178" i="15" s="1"/>
  <c r="E103" i="15"/>
  <c r="E104" i="15" s="1"/>
  <c r="X104" i="15"/>
  <c r="V104" i="15"/>
  <c r="N104" i="15"/>
  <c r="R104" i="15"/>
  <c r="F104" i="15"/>
  <c r="G104" i="15"/>
  <c r="W104" i="15"/>
  <c r="S104" i="15"/>
  <c r="M104" i="15"/>
  <c r="J104" i="15"/>
  <c r="E251" i="15"/>
  <c r="E252" i="15" s="1"/>
  <c r="S252" i="15"/>
  <c r="G252" i="15"/>
  <c r="J252" i="15"/>
  <c r="K252" i="15"/>
  <c r="N252" i="15"/>
  <c r="P252" i="15"/>
  <c r="H252" i="15"/>
  <c r="R252" i="15"/>
  <c r="V252" i="15"/>
  <c r="O252" i="15"/>
  <c r="U252" i="15"/>
  <c r="X252" i="15"/>
  <c r="F252" i="15"/>
  <c r="M252" i="15"/>
  <c r="Q252" i="15"/>
  <c r="W252" i="15"/>
  <c r="T252" i="15"/>
  <c r="I252" i="15"/>
  <c r="L252" i="15"/>
  <c r="E66" i="15"/>
  <c r="E67" i="15" s="1"/>
  <c r="R67" i="15"/>
  <c r="G67" i="15"/>
  <c r="O67" i="15"/>
  <c r="L67" i="15"/>
  <c r="Q67" i="15"/>
  <c r="F67" i="15"/>
  <c r="P67" i="15"/>
  <c r="X67" i="15"/>
  <c r="J67" i="15"/>
  <c r="W67" i="15"/>
  <c r="S67" i="15"/>
  <c r="H67" i="15"/>
  <c r="I67" i="15"/>
  <c r="T67" i="15"/>
  <c r="N67" i="15"/>
  <c r="M67" i="15"/>
  <c r="U67" i="15"/>
  <c r="K67" i="15"/>
  <c r="V67" i="15"/>
  <c r="E140" i="15"/>
  <c r="E141" i="15" s="1"/>
  <c r="N141" i="15"/>
  <c r="U141" i="15"/>
  <c r="O141" i="15"/>
  <c r="J141" i="15"/>
  <c r="T141" i="15"/>
  <c r="Q141" i="15"/>
  <c r="F141" i="15"/>
  <c r="I141" i="15"/>
  <c r="G141" i="15"/>
  <c r="L141" i="15"/>
  <c r="M141" i="15"/>
  <c r="H141" i="15"/>
  <c r="V141" i="15"/>
  <c r="X141" i="15"/>
  <c r="W141" i="15"/>
  <c r="P141" i="15"/>
  <c r="S141" i="15"/>
  <c r="K141" i="15"/>
  <c r="R141" i="15"/>
  <c r="U46" i="41" l="1"/>
  <c r="T48" i="41"/>
  <c r="T47" i="41"/>
  <c r="G47" i="41"/>
  <c r="L48" i="41"/>
  <c r="Q47" i="41"/>
  <c r="O48" i="41"/>
  <c r="O47" i="41"/>
  <c r="L47" i="41"/>
  <c r="R46" i="41"/>
  <c r="I48" i="41"/>
  <c r="K48" i="41"/>
  <c r="K47" i="41"/>
  <c r="G46" i="41"/>
  <c r="V48" i="41"/>
  <c r="I46" i="41"/>
  <c r="N46" i="41"/>
  <c r="H48" i="41"/>
  <c r="D46" i="41"/>
  <c r="S47" i="41"/>
  <c r="J46" i="41"/>
  <c r="U48" i="41"/>
  <c r="D48" i="41"/>
  <c r="H47" i="41"/>
  <c r="S48" i="41"/>
  <c r="N48" i="41"/>
  <c r="P46" i="41"/>
  <c r="M47" i="41"/>
  <c r="P48" i="41"/>
  <c r="J47" i="41"/>
  <c r="V47" i="41"/>
  <c r="Q95" i="46"/>
  <c r="T96" i="46"/>
  <c r="K96" i="46"/>
  <c r="T95" i="46"/>
  <c r="G96" i="46"/>
  <c r="S95" i="46"/>
  <c r="G9" i="37"/>
  <c r="G55" i="37" s="1"/>
  <c r="H36" i="36"/>
  <c r="G11" i="37" s="1"/>
  <c r="G57" i="37" s="1"/>
  <c r="H33" i="36"/>
  <c r="G10" i="37" s="1"/>
  <c r="G56" i="37" s="1"/>
  <c r="I104" i="15"/>
  <c r="H23" i="26" s="1"/>
  <c r="H9" i="37"/>
  <c r="H55" i="37" s="1"/>
  <c r="I36" i="36"/>
  <c r="H11" i="37" s="1"/>
  <c r="H57" i="37" s="1"/>
  <c r="I33" i="36"/>
  <c r="H10" i="37" s="1"/>
  <c r="H56" i="37" s="1"/>
  <c r="R9" i="37"/>
  <c r="R55" i="37" s="1"/>
  <c r="S33" i="36"/>
  <c r="R10" i="37" s="1"/>
  <c r="R56" i="37" s="1"/>
  <c r="S36" i="36"/>
  <c r="R11" i="37" s="1"/>
  <c r="R57" i="37" s="1"/>
  <c r="L9" i="37"/>
  <c r="L55" i="37" s="1"/>
  <c r="M36" i="36"/>
  <c r="L11" i="37" s="1"/>
  <c r="L57" i="37" s="1"/>
  <c r="M33" i="36"/>
  <c r="L10" i="37" s="1"/>
  <c r="L56" i="37" s="1"/>
  <c r="I9" i="37"/>
  <c r="I55" i="37" s="1"/>
  <c r="J33" i="36"/>
  <c r="I10" i="37" s="1"/>
  <c r="I56" i="37" s="1"/>
  <c r="J36" i="36"/>
  <c r="I11" i="37" s="1"/>
  <c r="I57" i="37" s="1"/>
  <c r="H104" i="15"/>
  <c r="L104" i="15"/>
  <c r="V9" i="37"/>
  <c r="V55" i="37" s="1"/>
  <c r="W36" i="36"/>
  <c r="V11" i="37" s="1"/>
  <c r="V57" i="37" s="1"/>
  <c r="W33" i="36"/>
  <c r="V10" i="37" s="1"/>
  <c r="V56" i="37" s="1"/>
  <c r="K104" i="15"/>
  <c r="J9" i="37"/>
  <c r="J55" i="37" s="1"/>
  <c r="K36" i="36"/>
  <c r="J11" i="37" s="1"/>
  <c r="J57" i="37" s="1"/>
  <c r="K33" i="36"/>
  <c r="J10" i="37" s="1"/>
  <c r="J56" i="37" s="1"/>
  <c r="U104" i="15"/>
  <c r="U107" i="15" s="1"/>
  <c r="T24" i="26" s="1"/>
  <c r="D9" i="37"/>
  <c r="D55" i="37" s="1"/>
  <c r="E33" i="36"/>
  <c r="D10" i="37" s="1"/>
  <c r="D56" i="37" s="1"/>
  <c r="E36" i="36"/>
  <c r="D11" i="37" s="1"/>
  <c r="D57" i="37" s="1"/>
  <c r="T104" i="15"/>
  <c r="Q9" i="37"/>
  <c r="Q55" i="37" s="1"/>
  <c r="R33" i="36"/>
  <c r="Q10" i="37" s="1"/>
  <c r="Q56" i="37" s="1"/>
  <c r="R36" i="36"/>
  <c r="Q11" i="37" s="1"/>
  <c r="Q57" i="37" s="1"/>
  <c r="N9" i="37"/>
  <c r="N55" i="37" s="1"/>
  <c r="O33" i="36"/>
  <c r="N10" i="37" s="1"/>
  <c r="N56" i="37" s="1"/>
  <c r="O36" i="36"/>
  <c r="N11" i="37" s="1"/>
  <c r="N57" i="37" s="1"/>
  <c r="P104" i="15"/>
  <c r="P107" i="15" s="1"/>
  <c r="O24" i="26" s="1"/>
  <c r="T9" i="37"/>
  <c r="T55" i="37" s="1"/>
  <c r="U33" i="36"/>
  <c r="T10" i="37" s="1"/>
  <c r="T56" i="37" s="1"/>
  <c r="U36" i="36"/>
  <c r="T11" i="37" s="1"/>
  <c r="T57" i="37" s="1"/>
  <c r="K9" i="37"/>
  <c r="K55" i="37" s="1"/>
  <c r="L33" i="36"/>
  <c r="K10" i="37" s="1"/>
  <c r="K56" i="37" s="1"/>
  <c r="L36" i="36"/>
  <c r="K11" i="37" s="1"/>
  <c r="K57" i="37" s="1"/>
  <c r="O9" i="37"/>
  <c r="O55" i="37" s="1"/>
  <c r="P36" i="36"/>
  <c r="O11" i="37" s="1"/>
  <c r="O57" i="37" s="1"/>
  <c r="P33" i="36"/>
  <c r="O10" i="37" s="1"/>
  <c r="O56" i="37" s="1"/>
  <c r="F9" i="37"/>
  <c r="F55" i="37" s="1"/>
  <c r="G36" i="36"/>
  <c r="F11" i="37" s="1"/>
  <c r="F57" i="37" s="1"/>
  <c r="G33" i="36"/>
  <c r="F10" i="37" s="1"/>
  <c r="F56" i="37" s="1"/>
  <c r="P9" i="37"/>
  <c r="P55" i="37" s="1"/>
  <c r="Q33" i="36"/>
  <c r="P10" i="37" s="1"/>
  <c r="P56" i="37" s="1"/>
  <c r="Q36" i="36"/>
  <c r="P11" i="37" s="1"/>
  <c r="P57" i="37" s="1"/>
  <c r="U9" i="37"/>
  <c r="U55" i="37" s="1"/>
  <c r="V36" i="36"/>
  <c r="U11" i="37" s="1"/>
  <c r="U57" i="37" s="1"/>
  <c r="V33" i="36"/>
  <c r="U10" i="37" s="1"/>
  <c r="U56" i="37" s="1"/>
  <c r="W9" i="37"/>
  <c r="W55" i="37" s="1"/>
  <c r="X36" i="36"/>
  <c r="W11" i="37" s="1"/>
  <c r="W57" i="37" s="1"/>
  <c r="X33" i="36"/>
  <c r="W10" i="37" s="1"/>
  <c r="W56" i="37" s="1"/>
  <c r="O104" i="15"/>
  <c r="E9" i="37"/>
  <c r="E55" i="37" s="1"/>
  <c r="F36" i="36"/>
  <c r="E11" i="37" s="1"/>
  <c r="E57" i="37" s="1"/>
  <c r="F33" i="36"/>
  <c r="E10" i="37" s="1"/>
  <c r="E56" i="37" s="1"/>
  <c r="M9" i="37"/>
  <c r="M55" i="37" s="1"/>
  <c r="N36" i="36"/>
  <c r="M11" i="37" s="1"/>
  <c r="M57" i="37" s="1"/>
  <c r="N33" i="36"/>
  <c r="M10" i="37" s="1"/>
  <c r="M56" i="37" s="1"/>
  <c r="S9" i="37"/>
  <c r="S55" i="37" s="1"/>
  <c r="T36" i="36"/>
  <c r="S11" i="37" s="1"/>
  <c r="S57" i="37" s="1"/>
  <c r="T33" i="36"/>
  <c r="S10" i="37" s="1"/>
  <c r="S56" i="37" s="1"/>
  <c r="F215" i="15"/>
  <c r="F218" i="15" s="1"/>
  <c r="E45" i="26" s="1"/>
  <c r="S215" i="15"/>
  <c r="R44" i="26" s="1"/>
  <c r="X215" i="15"/>
  <c r="W44" i="26" s="1"/>
  <c r="I215" i="15"/>
  <c r="H44" i="26" s="1"/>
  <c r="J215" i="15"/>
  <c r="J221" i="15" s="1"/>
  <c r="I46" i="26" s="1"/>
  <c r="P215" i="15"/>
  <c r="O44" i="26" s="1"/>
  <c r="H215" i="15"/>
  <c r="G44" i="26" s="1"/>
  <c r="R215" i="15"/>
  <c r="R218" i="15" s="1"/>
  <c r="Q45" i="26" s="1"/>
  <c r="O215" i="15"/>
  <c r="N44" i="26" s="1"/>
  <c r="N215" i="15"/>
  <c r="M44" i="26" s="1"/>
  <c r="E214" i="15"/>
  <c r="E215" i="15" s="1"/>
  <c r="D44" i="26" s="1"/>
  <c r="W215" i="15"/>
  <c r="V44" i="26" s="1"/>
  <c r="G215" i="15"/>
  <c r="F44" i="26" s="1"/>
  <c r="V215" i="15"/>
  <c r="U44" i="26" s="1"/>
  <c r="M215" i="15"/>
  <c r="L44" i="26" s="1"/>
  <c r="K215" i="15"/>
  <c r="K221" i="15" s="1"/>
  <c r="J46" i="26" s="1"/>
  <c r="U215" i="15"/>
  <c r="T44" i="26" s="1"/>
  <c r="T215" i="15"/>
  <c r="S44" i="26" s="1"/>
  <c r="Q215" i="15"/>
  <c r="P44" i="26" s="1"/>
  <c r="H178" i="15"/>
  <c r="G37" i="26" s="1"/>
  <c r="J178" i="15"/>
  <c r="J184" i="15" s="1"/>
  <c r="I39" i="26" s="1"/>
  <c r="W178" i="15"/>
  <c r="X178" i="15"/>
  <c r="W37" i="26" s="1"/>
  <c r="O178" i="15"/>
  <c r="N37" i="26" s="1"/>
  <c r="S178" i="15"/>
  <c r="R37" i="26" s="1"/>
  <c r="Q178" i="15"/>
  <c r="P37" i="26" s="1"/>
  <c r="L178" i="15"/>
  <c r="L181" i="15" s="1"/>
  <c r="K38" i="26" s="1"/>
  <c r="T178" i="15"/>
  <c r="S37" i="26" s="1"/>
  <c r="G178" i="15"/>
  <c r="G184" i="15" s="1"/>
  <c r="F39" i="26" s="1"/>
  <c r="K178" i="15"/>
  <c r="J37" i="26" s="1"/>
  <c r="N178" i="15"/>
  <c r="M37" i="26" s="1"/>
  <c r="V178" i="15"/>
  <c r="U37" i="26" s="1"/>
  <c r="I178" i="15"/>
  <c r="H37" i="26" s="1"/>
  <c r="M178" i="15"/>
  <c r="M181" i="15" s="1"/>
  <c r="L38" i="26" s="1"/>
  <c r="P178" i="15"/>
  <c r="P184" i="15" s="1"/>
  <c r="O39" i="26" s="1"/>
  <c r="F178" i="15"/>
  <c r="E37" i="26" s="1"/>
  <c r="R178" i="15"/>
  <c r="Q37" i="26" s="1"/>
  <c r="U178" i="15"/>
  <c r="U184" i="15" s="1"/>
  <c r="T39" i="26" s="1"/>
  <c r="M30" i="15"/>
  <c r="L9" i="26" s="1"/>
  <c r="P30" i="15"/>
  <c r="O9" i="26" s="1"/>
  <c r="W30" i="15"/>
  <c r="V9" i="26" s="1"/>
  <c r="T30" i="15"/>
  <c r="T36" i="15" s="1"/>
  <c r="S11" i="26" s="1"/>
  <c r="I30" i="15"/>
  <c r="H9" i="26" s="1"/>
  <c r="U30" i="15"/>
  <c r="U33" i="15" s="1"/>
  <c r="T10" i="26" s="1"/>
  <c r="O30" i="15"/>
  <c r="O36" i="15" s="1"/>
  <c r="N11" i="26" s="1"/>
  <c r="N30" i="15"/>
  <c r="M9" i="26" s="1"/>
  <c r="Q30" i="15"/>
  <c r="Q36" i="15" s="1"/>
  <c r="P11" i="26" s="1"/>
  <c r="F30" i="15"/>
  <c r="F36" i="15" s="1"/>
  <c r="E11" i="26" s="1"/>
  <c r="H30" i="15"/>
  <c r="G9" i="26" s="1"/>
  <c r="L30" i="15"/>
  <c r="K9" i="26" s="1"/>
  <c r="S30" i="15"/>
  <c r="S36" i="15" s="1"/>
  <c r="R11" i="26" s="1"/>
  <c r="G30" i="15"/>
  <c r="G36" i="15" s="1"/>
  <c r="F11" i="26" s="1"/>
  <c r="K30" i="15"/>
  <c r="J9" i="26" s="1"/>
  <c r="V30" i="15"/>
  <c r="U9" i="26" s="1"/>
  <c r="J30" i="15"/>
  <c r="J33" i="15" s="1"/>
  <c r="I10" i="26" s="1"/>
  <c r="R30" i="15"/>
  <c r="Q9" i="26" s="1"/>
  <c r="X30" i="15"/>
  <c r="X36" i="15" s="1"/>
  <c r="W11" i="26" s="1"/>
  <c r="M33" i="15"/>
  <c r="L10" i="26" s="1"/>
  <c r="S51" i="26"/>
  <c r="S130" i="26" s="1"/>
  <c r="T258" i="15"/>
  <c r="S53" i="26" s="1"/>
  <c r="S132" i="26" s="1"/>
  <c r="T255" i="15"/>
  <c r="S52" i="26" s="1"/>
  <c r="S131" i="26" s="1"/>
  <c r="V51" i="26"/>
  <c r="V130" i="26" s="1"/>
  <c r="W255" i="15"/>
  <c r="V52" i="26" s="1"/>
  <c r="V131" i="26" s="1"/>
  <c r="W258" i="15"/>
  <c r="V53" i="26" s="1"/>
  <c r="V132" i="26" s="1"/>
  <c r="W30" i="26"/>
  <c r="X147" i="15"/>
  <c r="W32" i="26" s="1"/>
  <c r="X144" i="15"/>
  <c r="W31" i="26" s="1"/>
  <c r="V23" i="26"/>
  <c r="W110" i="15"/>
  <c r="V25" i="26" s="1"/>
  <c r="W107" i="15"/>
  <c r="V24" i="26" s="1"/>
  <c r="W51" i="26"/>
  <c r="W130" i="26" s="1"/>
  <c r="X258" i="15"/>
  <c r="W53" i="26" s="1"/>
  <c r="W132" i="26" s="1"/>
  <c r="X255" i="15"/>
  <c r="W52" i="26" s="1"/>
  <c r="W131" i="26" s="1"/>
  <c r="V16" i="26"/>
  <c r="W70" i="15"/>
  <c r="V17" i="26" s="1"/>
  <c r="W73" i="15"/>
  <c r="V18" i="26" s="1"/>
  <c r="N51" i="26"/>
  <c r="N130" i="26" s="1"/>
  <c r="O255" i="15"/>
  <c r="N52" i="26" s="1"/>
  <c r="N131" i="26" s="1"/>
  <c r="O258" i="15"/>
  <c r="N53" i="26" s="1"/>
  <c r="N132" i="26" s="1"/>
  <c r="J23" i="26"/>
  <c r="K110" i="15"/>
  <c r="J25" i="26" s="1"/>
  <c r="K107" i="15"/>
  <c r="J24" i="26" s="1"/>
  <c r="I23" i="26"/>
  <c r="J107" i="15"/>
  <c r="I24" i="26" s="1"/>
  <c r="J110" i="15"/>
  <c r="I25" i="26" s="1"/>
  <c r="R30" i="26"/>
  <c r="S147" i="15"/>
  <c r="R32" i="26" s="1"/>
  <c r="S144" i="15"/>
  <c r="R31" i="26" s="1"/>
  <c r="E51" i="26"/>
  <c r="E130" i="26" s="1"/>
  <c r="F255" i="15"/>
  <c r="E52" i="26" s="1"/>
  <c r="E131" i="26" s="1"/>
  <c r="F258" i="15"/>
  <c r="E53" i="26" s="1"/>
  <c r="E132" i="26" s="1"/>
  <c r="K51" i="26"/>
  <c r="K130" i="26" s="1"/>
  <c r="L255" i="15"/>
  <c r="K52" i="26" s="1"/>
  <c r="K131" i="26" s="1"/>
  <c r="L258" i="15"/>
  <c r="K53" i="26" s="1"/>
  <c r="K132" i="26" s="1"/>
  <c r="J30" i="26"/>
  <c r="K144" i="15"/>
  <c r="J31" i="26" s="1"/>
  <c r="K147" i="15"/>
  <c r="J32" i="26" s="1"/>
  <c r="S9" i="26"/>
  <c r="V37" i="26"/>
  <c r="W184" i="15"/>
  <c r="V39" i="26" s="1"/>
  <c r="W181" i="15"/>
  <c r="V38" i="26" s="1"/>
  <c r="F23" i="26"/>
  <c r="G110" i="15"/>
  <c r="F25" i="26" s="1"/>
  <c r="G107" i="15"/>
  <c r="F24" i="26" s="1"/>
  <c r="R16" i="26"/>
  <c r="S73" i="15"/>
  <c r="R18" i="26" s="1"/>
  <c r="S70" i="15"/>
  <c r="R17" i="26" s="1"/>
  <c r="E23" i="26"/>
  <c r="F107" i="15"/>
  <c r="E24" i="26" s="1"/>
  <c r="F110" i="15"/>
  <c r="E25" i="26" s="1"/>
  <c r="H51" i="26"/>
  <c r="H130" i="26" s="1"/>
  <c r="I258" i="15"/>
  <c r="H53" i="26" s="1"/>
  <c r="H132" i="26" s="1"/>
  <c r="I255" i="15"/>
  <c r="H52" i="26" s="1"/>
  <c r="H131" i="26" s="1"/>
  <c r="T16" i="26"/>
  <c r="U73" i="15"/>
  <c r="T18" i="26" s="1"/>
  <c r="U70" i="15"/>
  <c r="T17" i="26" s="1"/>
  <c r="O30" i="26"/>
  <c r="P147" i="15"/>
  <c r="O32" i="26" s="1"/>
  <c r="P144" i="15"/>
  <c r="O31" i="26" s="1"/>
  <c r="M16" i="26"/>
  <c r="N70" i="15"/>
  <c r="M17" i="26" s="1"/>
  <c r="N73" i="15"/>
  <c r="M18" i="26" s="1"/>
  <c r="J16" i="26"/>
  <c r="K70" i="15"/>
  <c r="J17" i="26" s="1"/>
  <c r="K73" i="15"/>
  <c r="J18" i="26" s="1"/>
  <c r="L16" i="26"/>
  <c r="M70" i="15"/>
  <c r="L17" i="26" s="1"/>
  <c r="M73" i="15"/>
  <c r="L18" i="26" s="1"/>
  <c r="P51" i="26"/>
  <c r="P130" i="26" s="1"/>
  <c r="Q258" i="15"/>
  <c r="P53" i="26" s="1"/>
  <c r="P132" i="26" s="1"/>
  <c r="Q255" i="15"/>
  <c r="P52" i="26" s="1"/>
  <c r="P131" i="26" s="1"/>
  <c r="H16" i="26"/>
  <c r="I73" i="15"/>
  <c r="H18" i="26" s="1"/>
  <c r="I70" i="15"/>
  <c r="H17" i="26" s="1"/>
  <c r="G16" i="26"/>
  <c r="H70" i="15"/>
  <c r="G17" i="26" s="1"/>
  <c r="H73" i="15"/>
  <c r="G18" i="26" s="1"/>
  <c r="I16" i="26"/>
  <c r="J70" i="15"/>
  <c r="I17" i="26" s="1"/>
  <c r="J73" i="15"/>
  <c r="I18" i="26" s="1"/>
  <c r="T23" i="26"/>
  <c r="E16" i="26"/>
  <c r="F70" i="15"/>
  <c r="E17" i="26" s="1"/>
  <c r="F73" i="15"/>
  <c r="E18" i="26" s="1"/>
  <c r="N23" i="26"/>
  <c r="O107" i="15"/>
  <c r="N24" i="26" s="1"/>
  <c r="O110" i="15"/>
  <c r="N25" i="26" s="1"/>
  <c r="P23" i="26"/>
  <c r="Q107" i="15"/>
  <c r="P24" i="26" s="1"/>
  <c r="Q110" i="15"/>
  <c r="P25" i="26" s="1"/>
  <c r="L51" i="26"/>
  <c r="L130" i="26" s="1"/>
  <c r="M255" i="15"/>
  <c r="L52" i="26" s="1"/>
  <c r="L131" i="26" s="1"/>
  <c r="M258" i="15"/>
  <c r="L53" i="26" s="1"/>
  <c r="L132" i="26" s="1"/>
  <c r="K23" i="26"/>
  <c r="L107" i="15"/>
  <c r="K24" i="26" s="1"/>
  <c r="L110" i="15"/>
  <c r="K25" i="26" s="1"/>
  <c r="F30" i="26"/>
  <c r="G147" i="15"/>
  <c r="F32" i="26" s="1"/>
  <c r="G144" i="15"/>
  <c r="F31" i="26" s="1"/>
  <c r="H30" i="26"/>
  <c r="I144" i="15"/>
  <c r="H31" i="26" s="1"/>
  <c r="I147" i="15"/>
  <c r="H32" i="26" s="1"/>
  <c r="W16" i="26"/>
  <c r="X70" i="15"/>
  <c r="W17" i="26" s="1"/>
  <c r="X73" i="15"/>
  <c r="W18" i="26" s="1"/>
  <c r="H221" i="15"/>
  <c r="G46" i="26" s="1"/>
  <c r="H218" i="15"/>
  <c r="G45" i="26" s="1"/>
  <c r="P30" i="26"/>
  <c r="Q147" i="15"/>
  <c r="P32" i="26" s="1"/>
  <c r="Q144" i="15"/>
  <c r="P31" i="26" s="1"/>
  <c r="I30" i="26"/>
  <c r="J144" i="15"/>
  <c r="I31" i="26" s="1"/>
  <c r="J147" i="15"/>
  <c r="I32" i="26" s="1"/>
  <c r="J51" i="26"/>
  <c r="J130" i="26" s="1"/>
  <c r="K255" i="15"/>
  <c r="J52" i="26" s="1"/>
  <c r="J131" i="26" s="1"/>
  <c r="K258" i="15"/>
  <c r="J53" i="26" s="1"/>
  <c r="J132" i="26" s="1"/>
  <c r="N16" i="26"/>
  <c r="O70" i="15"/>
  <c r="N17" i="26" s="1"/>
  <c r="O73" i="15"/>
  <c r="N18" i="26" s="1"/>
  <c r="F16" i="26"/>
  <c r="G70" i="15"/>
  <c r="F17" i="26" s="1"/>
  <c r="G73" i="15"/>
  <c r="F18" i="26" s="1"/>
  <c r="U23" i="26"/>
  <c r="V110" i="15"/>
  <c r="U25" i="26" s="1"/>
  <c r="V107" i="15"/>
  <c r="U24" i="26" s="1"/>
  <c r="U16" i="26"/>
  <c r="V73" i="15"/>
  <c r="U18" i="26" s="1"/>
  <c r="V70" i="15"/>
  <c r="U17" i="26" s="1"/>
  <c r="K44" i="26"/>
  <c r="L218" i="15"/>
  <c r="K45" i="26" s="1"/>
  <c r="L221" i="15"/>
  <c r="K46" i="26" s="1"/>
  <c r="S218" i="15"/>
  <c r="R45" i="26" s="1"/>
  <c r="S221" i="15"/>
  <c r="R46" i="26" s="1"/>
  <c r="S16" i="26"/>
  <c r="T70" i="15"/>
  <c r="S17" i="26" s="1"/>
  <c r="T73" i="15"/>
  <c r="S18" i="26" s="1"/>
  <c r="U30" i="26"/>
  <c r="V144" i="15"/>
  <c r="U31" i="26" s="1"/>
  <c r="V147" i="15"/>
  <c r="U32" i="26" s="1"/>
  <c r="G30" i="26"/>
  <c r="H144" i="15"/>
  <c r="G31" i="26" s="1"/>
  <c r="H147" i="15"/>
  <c r="G32" i="26" s="1"/>
  <c r="G221" i="15"/>
  <c r="F46" i="26" s="1"/>
  <c r="G23" i="26"/>
  <c r="H107" i="15"/>
  <c r="G24" i="26" s="1"/>
  <c r="H110" i="15"/>
  <c r="G25" i="26" s="1"/>
  <c r="Q51" i="26"/>
  <c r="Q130" i="26" s="1"/>
  <c r="R258" i="15"/>
  <c r="Q53" i="26" s="1"/>
  <c r="Q132" i="26" s="1"/>
  <c r="R255" i="15"/>
  <c r="Q52" i="26" s="1"/>
  <c r="Q131" i="26" s="1"/>
  <c r="E30" i="26"/>
  <c r="F147" i="15"/>
  <c r="E32" i="26" s="1"/>
  <c r="F144" i="15"/>
  <c r="E31" i="26" s="1"/>
  <c r="O16" i="26"/>
  <c r="P73" i="15"/>
  <c r="O18" i="26" s="1"/>
  <c r="P70" i="15"/>
  <c r="O17" i="26" s="1"/>
  <c r="P16" i="26"/>
  <c r="Q73" i="15"/>
  <c r="P18" i="26" s="1"/>
  <c r="Q70" i="15"/>
  <c r="P17" i="26" s="1"/>
  <c r="K16" i="26"/>
  <c r="L73" i="15"/>
  <c r="K18" i="26" s="1"/>
  <c r="L70" i="15"/>
  <c r="K17" i="26" s="1"/>
  <c r="Q23" i="26"/>
  <c r="R110" i="15"/>
  <c r="Q25" i="26" s="1"/>
  <c r="R107" i="15"/>
  <c r="Q24" i="26" s="1"/>
  <c r="N30" i="26"/>
  <c r="O144" i="15"/>
  <c r="N31" i="26" s="1"/>
  <c r="O147" i="15"/>
  <c r="N32" i="26" s="1"/>
  <c r="I51" i="26"/>
  <c r="I130" i="26" s="1"/>
  <c r="J255" i="15"/>
  <c r="I52" i="26" s="1"/>
  <c r="I131" i="26" s="1"/>
  <c r="J258" i="15"/>
  <c r="I53" i="26" s="1"/>
  <c r="I132" i="26" s="1"/>
  <c r="T30" i="26"/>
  <c r="U144" i="15"/>
  <c r="T31" i="26" s="1"/>
  <c r="U147" i="15"/>
  <c r="T32" i="26" s="1"/>
  <c r="M30" i="26"/>
  <c r="N144" i="15"/>
  <c r="M31" i="26" s="1"/>
  <c r="N147" i="15"/>
  <c r="M32" i="26" s="1"/>
  <c r="Q16" i="26"/>
  <c r="R73" i="15"/>
  <c r="Q18" i="26" s="1"/>
  <c r="R70" i="15"/>
  <c r="Q17" i="26" s="1"/>
  <c r="R51" i="26"/>
  <c r="R130" i="26" s="1"/>
  <c r="S258" i="15"/>
  <c r="R53" i="26" s="1"/>
  <c r="R132" i="26" s="1"/>
  <c r="S255" i="15"/>
  <c r="R52" i="26" s="1"/>
  <c r="R131" i="26" s="1"/>
  <c r="N221" i="15"/>
  <c r="M46" i="26" s="1"/>
  <c r="N218" i="15"/>
  <c r="M45" i="26" s="1"/>
  <c r="W23" i="26"/>
  <c r="X110" i="15"/>
  <c r="W25" i="26" s="1"/>
  <c r="X107" i="15"/>
  <c r="W24" i="26" s="1"/>
  <c r="Q30" i="26"/>
  <c r="R147" i="15"/>
  <c r="Q32" i="26" s="1"/>
  <c r="R144" i="15"/>
  <c r="Q31" i="26" s="1"/>
  <c r="L23" i="26"/>
  <c r="M110" i="15"/>
  <c r="L25" i="26" s="1"/>
  <c r="M107" i="15"/>
  <c r="L24" i="26" s="1"/>
  <c r="R23" i="26"/>
  <c r="S107" i="15"/>
  <c r="R24" i="26" s="1"/>
  <c r="S110" i="15"/>
  <c r="R25" i="26" s="1"/>
  <c r="V30" i="26"/>
  <c r="W144" i="15"/>
  <c r="V31" i="26" s="1"/>
  <c r="W147" i="15"/>
  <c r="V32" i="26" s="1"/>
  <c r="I107" i="15"/>
  <c r="H24" i="26" s="1"/>
  <c r="I110" i="15"/>
  <c r="H25" i="26" s="1"/>
  <c r="I37" i="26"/>
  <c r="L30" i="26"/>
  <c r="M144" i="15"/>
  <c r="L31" i="26" s="1"/>
  <c r="M147" i="15"/>
  <c r="L32" i="26" s="1"/>
  <c r="T51" i="26"/>
  <c r="T130" i="26" s="1"/>
  <c r="U258" i="15"/>
  <c r="T53" i="26" s="1"/>
  <c r="T132" i="26" s="1"/>
  <c r="U255" i="15"/>
  <c r="T52" i="26" s="1"/>
  <c r="T131" i="26" s="1"/>
  <c r="K30" i="26"/>
  <c r="L144" i="15"/>
  <c r="K31" i="26" s="1"/>
  <c r="L147" i="15"/>
  <c r="K32" i="26" s="1"/>
  <c r="U51" i="26"/>
  <c r="U130" i="26" s="1"/>
  <c r="V258" i="15"/>
  <c r="U53" i="26" s="1"/>
  <c r="U132" i="26" s="1"/>
  <c r="V255" i="15"/>
  <c r="U52" i="26" s="1"/>
  <c r="U131" i="26" s="1"/>
  <c r="M218" i="15"/>
  <c r="L45" i="26" s="1"/>
  <c r="G51" i="26"/>
  <c r="G130" i="26" s="1"/>
  <c r="H258" i="15"/>
  <c r="G53" i="26" s="1"/>
  <c r="G132" i="26" s="1"/>
  <c r="H255" i="15"/>
  <c r="G52" i="26" s="1"/>
  <c r="G131" i="26" s="1"/>
  <c r="S23" i="26"/>
  <c r="T110" i="15"/>
  <c r="S25" i="26" s="1"/>
  <c r="T107" i="15"/>
  <c r="S24" i="26" s="1"/>
  <c r="O51" i="26"/>
  <c r="O130" i="26" s="1"/>
  <c r="P258" i="15"/>
  <c r="O53" i="26" s="1"/>
  <c r="O132" i="26" s="1"/>
  <c r="P255" i="15"/>
  <c r="O52" i="26" s="1"/>
  <c r="O131" i="26" s="1"/>
  <c r="S30" i="26"/>
  <c r="T147" i="15"/>
  <c r="S32" i="26" s="1"/>
  <c r="T144" i="15"/>
  <c r="S31" i="26" s="1"/>
  <c r="M51" i="26"/>
  <c r="M130" i="26" s="1"/>
  <c r="N258" i="15"/>
  <c r="M53" i="26" s="1"/>
  <c r="M132" i="26" s="1"/>
  <c r="N255" i="15"/>
  <c r="M52" i="26" s="1"/>
  <c r="M131" i="26" s="1"/>
  <c r="O23" i="26"/>
  <c r="P110" i="15"/>
  <c r="O25" i="26" s="1"/>
  <c r="M23" i="26"/>
  <c r="N107" i="15"/>
  <c r="M24" i="26" s="1"/>
  <c r="N110" i="15"/>
  <c r="M25" i="26" s="1"/>
  <c r="F51" i="26"/>
  <c r="F130" i="26" s="1"/>
  <c r="G255" i="15"/>
  <c r="F52" i="26" s="1"/>
  <c r="F131" i="26" s="1"/>
  <c r="G258" i="15"/>
  <c r="F53" i="26" s="1"/>
  <c r="F132" i="26" s="1"/>
  <c r="D30" i="26"/>
  <c r="E147" i="15"/>
  <c r="D32" i="26" s="1"/>
  <c r="E144" i="15"/>
  <c r="D31" i="26" s="1"/>
  <c r="D9" i="26"/>
  <c r="E36" i="15"/>
  <c r="D11" i="26" s="1"/>
  <c r="E33" i="15"/>
  <c r="D10" i="26" s="1"/>
  <c r="D16" i="26"/>
  <c r="E73" i="15"/>
  <c r="D18" i="26" s="1"/>
  <c r="E70" i="15"/>
  <c r="D17" i="26" s="1"/>
  <c r="D51" i="26"/>
  <c r="D130" i="26" s="1"/>
  <c r="E258" i="15"/>
  <c r="D53" i="26" s="1"/>
  <c r="D132" i="26" s="1"/>
  <c r="E255" i="15"/>
  <c r="D52" i="26" s="1"/>
  <c r="D131" i="26" s="1"/>
  <c r="D37" i="26"/>
  <c r="E184" i="15"/>
  <c r="D39" i="26" s="1"/>
  <c r="E181" i="15"/>
  <c r="D38" i="26" s="1"/>
  <c r="D23" i="26"/>
  <c r="E107" i="15"/>
  <c r="D24" i="26" s="1"/>
  <c r="E110" i="15"/>
  <c r="D25" i="26" s="1"/>
  <c r="W33" i="15" l="1"/>
  <c r="V10" i="26" s="1"/>
  <c r="K218" i="15"/>
  <c r="J45" i="26" s="1"/>
  <c r="M221" i="15"/>
  <c r="L46" i="26" s="1"/>
  <c r="U110" i="15"/>
  <c r="T25" i="26" s="1"/>
  <c r="J181" i="15"/>
  <c r="I38" i="26" s="1"/>
  <c r="I114" i="26" s="1"/>
  <c r="E44" i="26"/>
  <c r="E113" i="26" s="1"/>
  <c r="J44" i="26"/>
  <c r="J113" i="26" s="1"/>
  <c r="W36" i="15"/>
  <c r="V11" i="26" s="1"/>
  <c r="V79" i="26" s="1"/>
  <c r="X218" i="15"/>
  <c r="W45" i="26" s="1"/>
  <c r="M36" i="15"/>
  <c r="L11" i="26" s="1"/>
  <c r="L79" i="26" s="1"/>
  <c r="O221" i="15"/>
  <c r="N46" i="26" s="1"/>
  <c r="N69" i="26" s="1"/>
  <c r="P221" i="15"/>
  <c r="O46" i="26" s="1"/>
  <c r="R221" i="15"/>
  <c r="Q46" i="26" s="1"/>
  <c r="Q221" i="15"/>
  <c r="P46" i="26" s="1"/>
  <c r="P218" i="15"/>
  <c r="O45" i="26" s="1"/>
  <c r="O181" i="15"/>
  <c r="N38" i="26" s="1"/>
  <c r="Q44" i="26"/>
  <c r="Q113" i="26" s="1"/>
  <c r="V218" i="15"/>
  <c r="U45" i="26" s="1"/>
  <c r="Q218" i="15"/>
  <c r="P45" i="26" s="1"/>
  <c r="O184" i="15"/>
  <c r="N39" i="26" s="1"/>
  <c r="N98" i="26" s="1"/>
  <c r="V221" i="15"/>
  <c r="U46" i="26" s="1"/>
  <c r="U36" i="15"/>
  <c r="T11" i="26" s="1"/>
  <c r="T221" i="15"/>
  <c r="S46" i="26" s="1"/>
  <c r="T218" i="15"/>
  <c r="S45" i="26" s="1"/>
  <c r="U218" i="15"/>
  <c r="T45" i="26" s="1"/>
  <c r="U221" i="15"/>
  <c r="T46" i="26" s="1"/>
  <c r="T115" i="26" s="1"/>
  <c r="P36" i="15"/>
  <c r="O11" i="26" s="1"/>
  <c r="O79" i="26" s="1"/>
  <c r="H181" i="15"/>
  <c r="G38" i="26" s="1"/>
  <c r="G68" i="26" s="1"/>
  <c r="P33" i="15"/>
  <c r="O10" i="26" s="1"/>
  <c r="O78" i="26" s="1"/>
  <c r="H184" i="15"/>
  <c r="G39" i="26" s="1"/>
  <c r="G124" i="26" s="1"/>
  <c r="J218" i="15"/>
  <c r="I45" i="26" s="1"/>
  <c r="I123" i="26" s="1"/>
  <c r="I218" i="15"/>
  <c r="H45" i="26" s="1"/>
  <c r="I221" i="15"/>
  <c r="H46" i="26" s="1"/>
  <c r="E221" i="15"/>
  <c r="D46" i="26" s="1"/>
  <c r="D124" i="26" s="1"/>
  <c r="E218" i="15"/>
  <c r="D45" i="26" s="1"/>
  <c r="D123" i="26" s="1"/>
  <c r="F221" i="15"/>
  <c r="E46" i="26" s="1"/>
  <c r="X221" i="15"/>
  <c r="W46" i="26" s="1"/>
  <c r="O124" i="26"/>
  <c r="V122" i="26"/>
  <c r="U122" i="26"/>
  <c r="G218" i="15"/>
  <c r="F45" i="26" s="1"/>
  <c r="O218" i="15"/>
  <c r="N45" i="26" s="1"/>
  <c r="N123" i="26" s="1"/>
  <c r="W218" i="15"/>
  <c r="V45" i="26" s="1"/>
  <c r="V68" i="26" s="1"/>
  <c r="S122" i="26"/>
  <c r="W221" i="15"/>
  <c r="V46" i="26" s="1"/>
  <c r="V69" i="26" s="1"/>
  <c r="I44" i="26"/>
  <c r="I122" i="26" s="1"/>
  <c r="R122" i="26"/>
  <c r="H122" i="26"/>
  <c r="M122" i="26"/>
  <c r="F115" i="26"/>
  <c r="F124" i="26"/>
  <c r="N122" i="26"/>
  <c r="W113" i="26"/>
  <c r="W122" i="26"/>
  <c r="G122" i="26"/>
  <c r="L123" i="26"/>
  <c r="P113" i="26"/>
  <c r="P122" i="26"/>
  <c r="I115" i="26"/>
  <c r="I124" i="26"/>
  <c r="D113" i="26"/>
  <c r="D122" i="26"/>
  <c r="K123" i="26"/>
  <c r="G115" i="26"/>
  <c r="G113" i="26"/>
  <c r="M113" i="26"/>
  <c r="H113" i="26"/>
  <c r="U113" i="26"/>
  <c r="V113" i="26"/>
  <c r="L114" i="26"/>
  <c r="S113" i="26"/>
  <c r="O115" i="26"/>
  <c r="K114" i="26"/>
  <c r="R113" i="26"/>
  <c r="N113" i="26"/>
  <c r="D67" i="26"/>
  <c r="Q184" i="15"/>
  <c r="P39" i="26" s="1"/>
  <c r="P69" i="26" s="1"/>
  <c r="Q181" i="15"/>
  <c r="P38" i="26" s="1"/>
  <c r="P68" i="26" s="1"/>
  <c r="S184" i="15"/>
  <c r="R39" i="26" s="1"/>
  <c r="R98" i="26" s="1"/>
  <c r="T184" i="15"/>
  <c r="S39" i="26" s="1"/>
  <c r="S181" i="15"/>
  <c r="R38" i="26" s="1"/>
  <c r="R123" i="26" s="1"/>
  <c r="F37" i="26"/>
  <c r="F122" i="26" s="1"/>
  <c r="G181" i="15"/>
  <c r="F38" i="26" s="1"/>
  <c r="T181" i="15"/>
  <c r="S38" i="26" s="1"/>
  <c r="X181" i="15"/>
  <c r="W38" i="26" s="1"/>
  <c r="K37" i="26"/>
  <c r="K122" i="26" s="1"/>
  <c r="X184" i="15"/>
  <c r="W39" i="26" s="1"/>
  <c r="L37" i="26"/>
  <c r="L122" i="26" s="1"/>
  <c r="I184" i="15"/>
  <c r="H39" i="26" s="1"/>
  <c r="L184" i="15"/>
  <c r="K39" i="26" s="1"/>
  <c r="K124" i="26" s="1"/>
  <c r="I181" i="15"/>
  <c r="H38" i="26" s="1"/>
  <c r="V181" i="15"/>
  <c r="U38" i="26" s="1"/>
  <c r="W67" i="26"/>
  <c r="F184" i="15"/>
  <c r="E39" i="26" s="1"/>
  <c r="U181" i="15"/>
  <c r="T38" i="26" s="1"/>
  <c r="T37" i="26"/>
  <c r="T122" i="26" s="1"/>
  <c r="M67" i="26"/>
  <c r="Q67" i="26"/>
  <c r="P181" i="15"/>
  <c r="O38" i="26" s="1"/>
  <c r="O123" i="26" s="1"/>
  <c r="F181" i="15"/>
  <c r="E38" i="26" s="1"/>
  <c r="E123" i="26" s="1"/>
  <c r="O37" i="26"/>
  <c r="O122" i="26" s="1"/>
  <c r="K184" i="15"/>
  <c r="J39" i="26" s="1"/>
  <c r="J124" i="26" s="1"/>
  <c r="V184" i="15"/>
  <c r="U39" i="26" s="1"/>
  <c r="R184" i="15"/>
  <c r="Q39" i="26" s="1"/>
  <c r="Q124" i="26" s="1"/>
  <c r="R181" i="15"/>
  <c r="Q38" i="26" s="1"/>
  <c r="Q123" i="26" s="1"/>
  <c r="N181" i="15"/>
  <c r="M38" i="26" s="1"/>
  <c r="M123" i="26" s="1"/>
  <c r="K181" i="15"/>
  <c r="J38" i="26" s="1"/>
  <c r="L68" i="26"/>
  <c r="N184" i="15"/>
  <c r="M39" i="26" s="1"/>
  <c r="M124" i="26" s="1"/>
  <c r="M184" i="15"/>
  <c r="L39" i="26" s="1"/>
  <c r="U67" i="26"/>
  <c r="F69" i="26"/>
  <c r="T9" i="26"/>
  <c r="T77" i="26" s="1"/>
  <c r="N33" i="15"/>
  <c r="M10" i="26" s="1"/>
  <c r="M78" i="26" s="1"/>
  <c r="N36" i="15"/>
  <c r="M11" i="26" s="1"/>
  <c r="M79" i="26" s="1"/>
  <c r="G33" i="15"/>
  <c r="F10" i="26" s="1"/>
  <c r="F78" i="26" s="1"/>
  <c r="S33" i="15"/>
  <c r="R10" i="26" s="1"/>
  <c r="R78" i="26" s="1"/>
  <c r="E9" i="26"/>
  <c r="E77" i="26" s="1"/>
  <c r="T33" i="15"/>
  <c r="S10" i="26" s="1"/>
  <c r="F9" i="26"/>
  <c r="I36" i="15"/>
  <c r="H11" i="26" s="1"/>
  <c r="R9" i="26"/>
  <c r="R77" i="26" s="1"/>
  <c r="O33" i="15"/>
  <c r="N10" i="26" s="1"/>
  <c r="N78" i="26" s="1"/>
  <c r="N9" i="26"/>
  <c r="N96" i="26" s="1"/>
  <c r="I33" i="15"/>
  <c r="H10" i="26" s="1"/>
  <c r="H78" i="26" s="1"/>
  <c r="I9" i="26"/>
  <c r="I77" i="26" s="1"/>
  <c r="J36" i="15"/>
  <c r="I11" i="26" s="1"/>
  <c r="I79" i="26" s="1"/>
  <c r="L33" i="15"/>
  <c r="K10" i="26" s="1"/>
  <c r="K97" i="26" s="1"/>
  <c r="K36" i="15"/>
  <c r="J11" i="26" s="1"/>
  <c r="J79" i="26" s="1"/>
  <c r="X33" i="15"/>
  <c r="W10" i="26" s="1"/>
  <c r="K33" i="15"/>
  <c r="J10" i="26" s="1"/>
  <c r="L36" i="15"/>
  <c r="K11" i="26" s="1"/>
  <c r="Q33" i="15"/>
  <c r="P10" i="26" s="1"/>
  <c r="P78" i="26" s="1"/>
  <c r="F33" i="15"/>
  <c r="E10" i="26" s="1"/>
  <c r="E78" i="26" s="1"/>
  <c r="P9" i="26"/>
  <c r="P77" i="26" s="1"/>
  <c r="W9" i="26"/>
  <c r="W96" i="26" s="1"/>
  <c r="H33" i="15"/>
  <c r="G10" i="26" s="1"/>
  <c r="G78" i="26" s="1"/>
  <c r="H36" i="15"/>
  <c r="G11" i="26" s="1"/>
  <c r="G79" i="26" s="1"/>
  <c r="V33" i="15"/>
  <c r="U10" i="26" s="1"/>
  <c r="U78" i="26" s="1"/>
  <c r="V36" i="15"/>
  <c r="U11" i="26" s="1"/>
  <c r="U79" i="26" s="1"/>
  <c r="R33" i="15"/>
  <c r="Q10" i="26" s="1"/>
  <c r="R36" i="15"/>
  <c r="Q11" i="26" s="1"/>
  <c r="G67" i="26"/>
  <c r="I69" i="26"/>
  <c r="R96" i="26"/>
  <c r="K77" i="26"/>
  <c r="I78" i="26"/>
  <c r="K68" i="26"/>
  <c r="V78" i="26"/>
  <c r="H77" i="26"/>
  <c r="H96" i="26"/>
  <c r="P79" i="26"/>
  <c r="P98" i="26"/>
  <c r="T79" i="26"/>
  <c r="N79" i="26"/>
  <c r="G77" i="26"/>
  <c r="G96" i="26"/>
  <c r="H67" i="26"/>
  <c r="V67" i="26"/>
  <c r="F79" i="26"/>
  <c r="F98" i="26"/>
  <c r="V77" i="26"/>
  <c r="V96" i="26"/>
  <c r="R67" i="26"/>
  <c r="S67" i="26"/>
  <c r="E79" i="26"/>
  <c r="D78" i="26"/>
  <c r="D97" i="26"/>
  <c r="F77" i="26"/>
  <c r="O77" i="26"/>
  <c r="S79" i="26"/>
  <c r="M77" i="26"/>
  <c r="M96" i="26"/>
  <c r="T78" i="26"/>
  <c r="Q77" i="26"/>
  <c r="U77" i="26"/>
  <c r="U96" i="26"/>
  <c r="D79" i="26"/>
  <c r="R79" i="26"/>
  <c r="P67" i="26"/>
  <c r="S77" i="26"/>
  <c r="S96" i="26"/>
  <c r="D77" i="26"/>
  <c r="D96" i="26"/>
  <c r="N67" i="26"/>
  <c r="L97" i="26"/>
  <c r="L78" i="26"/>
  <c r="D68" i="26"/>
  <c r="J77" i="26"/>
  <c r="J96" i="26"/>
  <c r="W79" i="26"/>
  <c r="O69" i="26"/>
  <c r="L77" i="26"/>
  <c r="G69" i="26" l="1"/>
  <c r="J122" i="26"/>
  <c r="I68" i="26"/>
  <c r="E96" i="26"/>
  <c r="N115" i="26"/>
  <c r="E122" i="26"/>
  <c r="J67" i="26"/>
  <c r="W124" i="26"/>
  <c r="W123" i="26"/>
  <c r="U124" i="26"/>
  <c r="Q96" i="26"/>
  <c r="E67" i="26"/>
  <c r="I97" i="26"/>
  <c r="Q122" i="26"/>
  <c r="N124" i="26"/>
  <c r="J123" i="26"/>
  <c r="N68" i="26"/>
  <c r="L124" i="26"/>
  <c r="T98" i="26"/>
  <c r="S123" i="26"/>
  <c r="N114" i="26"/>
  <c r="F123" i="26"/>
  <c r="V114" i="26"/>
  <c r="G114" i="26"/>
  <c r="R69" i="26"/>
  <c r="S124" i="26"/>
  <c r="O98" i="26"/>
  <c r="T123" i="26"/>
  <c r="G123" i="26"/>
  <c r="T124" i="26"/>
  <c r="T69" i="26"/>
  <c r="D114" i="26"/>
  <c r="U123" i="26"/>
  <c r="H123" i="26"/>
  <c r="D98" i="26"/>
  <c r="V124" i="26"/>
  <c r="V97" i="26"/>
  <c r="V123" i="26"/>
  <c r="V115" i="26"/>
  <c r="V98" i="26"/>
  <c r="D69" i="26"/>
  <c r="I67" i="26"/>
  <c r="E124" i="26"/>
  <c r="I113" i="26"/>
  <c r="D115" i="26"/>
  <c r="H124" i="26"/>
  <c r="R115" i="26"/>
  <c r="R124" i="26"/>
  <c r="P114" i="26"/>
  <c r="P123" i="26"/>
  <c r="P115" i="26"/>
  <c r="P124" i="26"/>
  <c r="J69" i="26"/>
  <c r="J115" i="26"/>
  <c r="F67" i="26"/>
  <c r="F113" i="26"/>
  <c r="H69" i="26"/>
  <c r="H115" i="26"/>
  <c r="L96" i="26"/>
  <c r="L113" i="26"/>
  <c r="M97" i="26"/>
  <c r="M114" i="26"/>
  <c r="Q69" i="26"/>
  <c r="Q115" i="26"/>
  <c r="K69" i="26"/>
  <c r="K115" i="26"/>
  <c r="Q68" i="26"/>
  <c r="Q114" i="26"/>
  <c r="O67" i="26"/>
  <c r="O113" i="26"/>
  <c r="T67" i="26"/>
  <c r="T113" i="26"/>
  <c r="E68" i="26"/>
  <c r="E114" i="26"/>
  <c r="J68" i="26"/>
  <c r="J114" i="26"/>
  <c r="W98" i="26"/>
  <c r="W115" i="26"/>
  <c r="K96" i="26"/>
  <c r="K113" i="26"/>
  <c r="F68" i="26"/>
  <c r="F114" i="26"/>
  <c r="E98" i="26"/>
  <c r="E115" i="26"/>
  <c r="L69" i="26"/>
  <c r="L115" i="26"/>
  <c r="W68" i="26"/>
  <c r="W114" i="26"/>
  <c r="S68" i="26"/>
  <c r="S114" i="26"/>
  <c r="O68" i="26"/>
  <c r="O114" i="26"/>
  <c r="H68" i="26"/>
  <c r="H114" i="26"/>
  <c r="M69" i="26"/>
  <c r="M115" i="26"/>
  <c r="U69" i="26"/>
  <c r="U115" i="26"/>
  <c r="R68" i="26"/>
  <c r="R114" i="26"/>
  <c r="S98" i="26"/>
  <c r="S115" i="26"/>
  <c r="T68" i="26"/>
  <c r="T114" i="26"/>
  <c r="W97" i="26"/>
  <c r="U68" i="26"/>
  <c r="U114" i="26"/>
  <c r="S69" i="26"/>
  <c r="F96" i="26"/>
  <c r="K98" i="26"/>
  <c r="E69" i="26"/>
  <c r="K67" i="26"/>
  <c r="F97" i="26"/>
  <c r="L98" i="26"/>
  <c r="W69" i="26"/>
  <c r="J97" i="26"/>
  <c r="L67" i="26"/>
  <c r="S97" i="26"/>
  <c r="M98" i="26"/>
  <c r="O97" i="26"/>
  <c r="T97" i="26"/>
  <c r="H98" i="26"/>
  <c r="O96" i="26"/>
  <c r="T96" i="26"/>
  <c r="Q98" i="26"/>
  <c r="Q97" i="26"/>
  <c r="M68" i="26"/>
  <c r="R97" i="26"/>
  <c r="S78" i="26"/>
  <c r="H79" i="26"/>
  <c r="N97" i="26"/>
  <c r="I96" i="26"/>
  <c r="K78" i="26"/>
  <c r="I98" i="26"/>
  <c r="J78" i="26"/>
  <c r="P96" i="26"/>
  <c r="K79" i="26"/>
  <c r="H97" i="26"/>
  <c r="P97" i="26"/>
  <c r="N77" i="26"/>
  <c r="U98" i="26"/>
  <c r="W78" i="26"/>
  <c r="G97" i="26"/>
  <c r="E97" i="26"/>
  <c r="J98" i="26"/>
  <c r="W77" i="26"/>
  <c r="U97" i="26"/>
  <c r="G98" i="26"/>
  <c r="Q78" i="26"/>
  <c r="Q79" i="2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<sst xmlns="http://schemas.openxmlformats.org/spreadsheetml/2006/main" count="17482" uniqueCount="548">
  <si>
    <t>DATA PENDUDUK TAHUN 2015</t>
  </si>
  <si>
    <t>DATA PENDUDUK TAHUN 2018</t>
  </si>
  <si>
    <t>DATA PENDUDUK TAHUN 2021</t>
  </si>
  <si>
    <t>DATA PENDUDUK TAHUN 2024</t>
  </si>
  <si>
    <t>NO</t>
  </si>
  <si>
    <t>NAMA KAMPUNG</t>
  </si>
  <si>
    <t>JUMLAH</t>
  </si>
  <si>
    <t xml:space="preserve">JUMLAH </t>
  </si>
  <si>
    <t>MELATI JAYA</t>
  </si>
  <si>
    <t>MERANCANG ULU</t>
  </si>
  <si>
    <t>MERANCANG ILIR</t>
  </si>
  <si>
    <t>BATU-BATU</t>
  </si>
  <si>
    <t>KASAI</t>
  </si>
  <si>
    <t>TELUK SEMANTING</t>
  </si>
  <si>
    <t>TANJUNG BATU</t>
  </si>
  <si>
    <t>DATA PENDUDUK TAHUN 2016</t>
  </si>
  <si>
    <t>DATA PENDUDUK TAHUN 2019</t>
  </si>
  <si>
    <t>DATA PENDUDUK TAHUN 2022</t>
  </si>
  <si>
    <t>DATA PENDUDUK TAHUN 2017</t>
  </si>
  <si>
    <t>DATA PENDUDUK TAHUN 2020</t>
  </si>
  <si>
    <t>DATA PENDUDUK TAHUN 2023</t>
  </si>
  <si>
    <t>Desa</t>
  </si>
  <si>
    <t>Tahun</t>
  </si>
  <si>
    <t>Penduduk</t>
  </si>
  <si>
    <t>Selisih</t>
  </si>
  <si>
    <t>Pertumbuhan</t>
  </si>
  <si>
    <t>Hasil</t>
  </si>
  <si>
    <t>Aritmatik</t>
  </si>
  <si>
    <t>Geometrik</t>
  </si>
  <si>
    <t>Least Square</t>
  </si>
  <si>
    <t>DESA MELATI JAYA</t>
  </si>
  <si>
    <t>Pertumbuhan Rata-Rata</t>
  </si>
  <si>
    <t>X</t>
  </si>
  <si>
    <t>Y</t>
  </si>
  <si>
    <t>XY</t>
  </si>
  <si>
    <r>
      <t>X</t>
    </r>
    <r>
      <rPr>
        <b/>
        <sz val="11"/>
        <color theme="1"/>
        <rFont val="Aptos Narrow"/>
        <family val="2"/>
      </rPr>
      <t>²</t>
    </r>
  </si>
  <si>
    <t>Jumlah</t>
  </si>
  <si>
    <t>Rerata</t>
  </si>
  <si>
    <t>a</t>
  </si>
  <si>
    <t>b</t>
  </si>
  <si>
    <t>y</t>
  </si>
  <si>
    <t>Metode</t>
  </si>
  <si>
    <t>Standar Deviasi</t>
  </si>
  <si>
    <t>Laju Pertumbuhan (%)</t>
  </si>
  <si>
    <t>Geometri</t>
  </si>
  <si>
    <t>Aritmatika</t>
  </si>
  <si>
    <t>No</t>
  </si>
  <si>
    <t>Tahun ke-</t>
  </si>
  <si>
    <t>Backward Projection</t>
  </si>
  <si>
    <t>323,55 + (238,97x)</t>
  </si>
  <si>
    <r>
      <t xml:space="preserve">Maka, metode yang dipakai untuk forward projection adalah </t>
    </r>
    <r>
      <rPr>
        <b/>
        <sz val="11"/>
        <color theme="1"/>
        <rFont val="Aptos Narrow"/>
        <family val="2"/>
        <scheme val="minor"/>
      </rPr>
      <t>Metode Aritmatik</t>
    </r>
    <r>
      <rPr>
        <sz val="11"/>
        <color theme="1"/>
        <rFont val="Aptos Narrow"/>
        <family val="2"/>
        <scheme val="minor"/>
      </rPr>
      <t xml:space="preserve"> karena memiliki standar deviasi terkecil.</t>
    </r>
  </si>
  <si>
    <t>DESA MERANCANG ULU</t>
  </si>
  <si>
    <t>375,23 + (249,58x)</t>
  </si>
  <si>
    <t>DESA MERANCANG ILIR</t>
  </si>
  <si>
    <t>283,78 + (218,24x)</t>
  </si>
  <si>
    <t>DESA BATU-BATU</t>
  </si>
  <si>
    <t>127,45 + (81,85x)</t>
  </si>
  <si>
    <t>DESA KASAI</t>
  </si>
  <si>
    <t>499,38 + (418,08x)</t>
  </si>
  <si>
    <t>DESA TELUK SEMANTING</t>
  </si>
  <si>
    <t>65,90 + (119,47x)</t>
  </si>
  <si>
    <t>DESA TANJUNG BATU</t>
  </si>
  <si>
    <t>947,97 + (914,57x)</t>
  </si>
  <si>
    <t>*Karena pada backward projection standar deviasi yang paling kecil pada semua proyeksi desa adalah metode aritmatika, maka semua forward projection menggunakan metode aritmatika.</t>
  </si>
  <si>
    <t>Desa Melati Jaya</t>
  </si>
  <si>
    <t>Jumlah Penduduk</t>
  </si>
  <si>
    <t>Desa Merancang Ulu</t>
  </si>
  <si>
    <t>Desa Merancang Ilir</t>
  </si>
  <si>
    <t>Desa Batu-Batu</t>
  </si>
  <si>
    <t>Desa Kasai</t>
  </si>
  <si>
    <t>Desa Teluk Semanting</t>
  </si>
  <si>
    <t>Desa Tanjung Batu</t>
  </si>
  <si>
    <t>GIRING-GIRING</t>
  </si>
  <si>
    <t>TELUK SULAIMAN</t>
  </si>
  <si>
    <t>TANJUNG PREPAT</t>
  </si>
  <si>
    <t>PANTAI HARAPAN</t>
  </si>
  <si>
    <t>BIDUK-BIDUK</t>
  </si>
  <si>
    <t>KEC. BIDUK-BIDUK</t>
  </si>
  <si>
    <t>DESA BIDUK-BIDUK</t>
  </si>
  <si>
    <t>368,3 + (273,22x)</t>
  </si>
  <si>
    <t>DESA PANTAI HARAPAN</t>
  </si>
  <si>
    <t>156,88 + (107,06)</t>
  </si>
  <si>
    <t>DESA TANJUNG PREPAT</t>
  </si>
  <si>
    <t>177,83 + (139,99x)</t>
  </si>
  <si>
    <t>DESA TELUK SULAIMAN</t>
  </si>
  <si>
    <t>277,05 + (199,17x)</t>
  </si>
  <si>
    <t>DESA GIRING-GIRING</t>
  </si>
  <si>
    <t>230,70 + (166,73x)</t>
  </si>
  <si>
    <t>Desa Pantai Harapan</t>
  </si>
  <si>
    <t>Desa Biduk-Biduk</t>
  </si>
  <si>
    <t>Desa Tanjung Prepat</t>
  </si>
  <si>
    <t>Desa Teluk Sulaiman</t>
  </si>
  <si>
    <t>Desa Giring-Giring</t>
  </si>
  <si>
    <t>KEC. TALISAYAN</t>
  </si>
  <si>
    <t>DUMARING</t>
  </si>
  <si>
    <t>TALISAYAN</t>
  </si>
  <si>
    <t>CAMPUR SARI</t>
  </si>
  <si>
    <t>BUMI JAYA</t>
  </si>
  <si>
    <t>TUNGGAL BUMI</t>
  </si>
  <si>
    <t>SUMBER MULYA</t>
  </si>
  <si>
    <t>SUKA MURYA</t>
  </si>
  <si>
    <t>PURNASARI JAYA</t>
  </si>
  <si>
    <t>EKA SAPTA</t>
  </si>
  <si>
    <t>CAPUAK</t>
  </si>
  <si>
    <t>DESA DUMARING</t>
  </si>
  <si>
    <t>348,18 + (227,98x)</t>
  </si>
  <si>
    <t>DESA TALISAYAN</t>
  </si>
  <si>
    <t>798,07 + (595,88x)</t>
  </si>
  <si>
    <t>DESA CAMPUR SARI</t>
  </si>
  <si>
    <t>200,45+ (161,79x)</t>
  </si>
  <si>
    <t>DESA BUMI JAYA</t>
  </si>
  <si>
    <t>362,53 + (264,99x)</t>
  </si>
  <si>
    <t>DESA TUNGGAL BUMI</t>
  </si>
  <si>
    <t>143,95 + (115,54x)</t>
  </si>
  <si>
    <t>DESA SUMBER MULYA</t>
  </si>
  <si>
    <t>164,83 + (129,27x)</t>
  </si>
  <si>
    <t>DESA SUKA MURYA</t>
  </si>
  <si>
    <t>DESA PURNASARI JAYA</t>
  </si>
  <si>
    <t>155,57 + (118,15x)</t>
  </si>
  <si>
    <t>DESA EKA SAPTA</t>
  </si>
  <si>
    <t>192,58 + (152,18x)</t>
  </si>
  <si>
    <t>DESA CAPUAK</t>
  </si>
  <si>
    <t>311,20 + (245,42x)</t>
  </si>
  <si>
    <t>Desa Dumaring</t>
  </si>
  <si>
    <t>Desa Talisayan</t>
  </si>
  <si>
    <t>Desa Campur Sari</t>
  </si>
  <si>
    <t>Desa Bumi Jaya</t>
  </si>
  <si>
    <t>Desa Tunggal Bumi</t>
  </si>
  <si>
    <t>Desa Sumber Mulya</t>
  </si>
  <si>
    <t>Desa Suka Murya</t>
  </si>
  <si>
    <t>Desa Purnasari Jaya</t>
  </si>
  <si>
    <t>Desa Eka Sapta</t>
  </si>
  <si>
    <t>Desa Capuak</t>
  </si>
  <si>
    <t>KEC. MARATUA</t>
  </si>
  <si>
    <t>BOHE SILIAN</t>
  </si>
  <si>
    <t>PAYUNG-PAYUNG</t>
  </si>
  <si>
    <t>TELUK ALULU</t>
  </si>
  <si>
    <t>TELUK HARAPAN</t>
  </si>
  <si>
    <t>DESA BOHE SILIAN</t>
  </si>
  <si>
    <t>DESA PAYUNG-PAYUNG</t>
  </si>
  <si>
    <t>DESA TELUK ALULU</t>
  </si>
  <si>
    <t>DESA TELUK HARAPAN</t>
  </si>
  <si>
    <t>241,23 + (153,50x)</t>
  </si>
  <si>
    <t>135,43 + (99,01x)</t>
  </si>
  <si>
    <t>241,62 + (161,60x)</t>
  </si>
  <si>
    <t>Desa Bohe Silian</t>
  </si>
  <si>
    <t>Desa Payung-Payung</t>
  </si>
  <si>
    <t>Desa Teluk Alulu</t>
  </si>
  <si>
    <t>Desa Teluk Harapan</t>
  </si>
  <si>
    <t xml:space="preserve">No. </t>
  </si>
  <si>
    <t xml:space="preserve">Uraian </t>
  </si>
  <si>
    <t>Satuan</t>
  </si>
  <si>
    <t xml:space="preserve">A. </t>
  </si>
  <si>
    <t xml:space="preserve">KEPENDUDUKAN </t>
  </si>
  <si>
    <t xml:space="preserve">Jumlah Penduduk </t>
  </si>
  <si>
    <t>Jiwa</t>
  </si>
  <si>
    <t>Liter/detik</t>
  </si>
  <si>
    <t xml:space="preserve">KEBUTUHAN AIR NON DOMESTIK </t>
  </si>
  <si>
    <t>%</t>
  </si>
  <si>
    <t xml:space="preserve">Jumlah Kebutuhan Air Non Domestik </t>
  </si>
  <si>
    <t>KEHILANGAN AIR</t>
  </si>
  <si>
    <t xml:space="preserve">Prediksi Kehilangan Air </t>
  </si>
  <si>
    <t xml:space="preserve">Jumlah Kehilangan Air </t>
  </si>
  <si>
    <t>Faktor Koefisien</t>
  </si>
  <si>
    <t>Kebutuhan Air</t>
  </si>
  <si>
    <t>G.</t>
  </si>
  <si>
    <t>H.</t>
  </si>
  <si>
    <t>Unit</t>
  </si>
  <si>
    <t>Hasil Perhitungan Proyeksi Kebutuhan Air Tanjung Batu</t>
  </si>
  <si>
    <t>Fasilitas</t>
  </si>
  <si>
    <t>TK</t>
  </si>
  <si>
    <t>SD</t>
  </si>
  <si>
    <t>Gereja</t>
  </si>
  <si>
    <t>SMP/MTS</t>
  </si>
  <si>
    <t>SMA/SMK</t>
  </si>
  <si>
    <t>Unit Satuan</t>
  </si>
  <si>
    <t xml:space="preserve">Unit </t>
  </si>
  <si>
    <t>Puskesmas/Posyandu</t>
  </si>
  <si>
    <t>Kantor:</t>
  </si>
  <si>
    <t>Tempat Ibadah:</t>
  </si>
  <si>
    <t>Kesehatan:</t>
  </si>
  <si>
    <t>Pendidikan:</t>
  </si>
  <si>
    <t>Kantor Desa/Kantor Dinas</t>
  </si>
  <si>
    <t>Masjid/Mushola</t>
  </si>
  <si>
    <t>Forward Projection Metode Aritmatik (20 Tahun)</t>
  </si>
  <si>
    <t xml:space="preserve">Novan, A. dkk. (2016). Analisis dan Perencanaan Pengembangan Sistem Distribusi Air Minum di PDAM Unit Plosowahyu Kabupaten Lamongan. Jurnal Teknik ITS, 5, 2337-3539. </t>
  </si>
  <si>
    <t>Melati Jaya</t>
  </si>
  <si>
    <t>Merancang Ulu</t>
  </si>
  <si>
    <t>Merancang Ilir</t>
  </si>
  <si>
    <t>Batu-Batu</t>
  </si>
  <si>
    <t>Kasai</t>
  </si>
  <si>
    <t>Teluk Semanting</t>
  </si>
  <si>
    <t>Tanjung Batu</t>
  </si>
  <si>
    <t>TANJUNG BATU DAN MERANCANG</t>
  </si>
  <si>
    <t>MARATUA</t>
  </si>
  <si>
    <t xml:space="preserve">Acuan: </t>
  </si>
  <si>
    <t>Sumber : Buku SPALD-A</t>
  </si>
  <si>
    <t>Sumber : SNI 03-7065-2005</t>
  </si>
  <si>
    <t>Sumber: SNI 03-1733-2004</t>
  </si>
  <si>
    <t>Hasil Perhitungan Proyeksi Kebutuhan Air Melati Jaya</t>
  </si>
  <si>
    <t>a. TK</t>
  </si>
  <si>
    <t>Total Penduduk (Jiwa)</t>
  </si>
  <si>
    <t>Pemakaian Air</t>
  </si>
  <si>
    <t>Jumlah (unit)</t>
  </si>
  <si>
    <t>Jumlah Penduduk (Per Unit)</t>
  </si>
  <si>
    <t>Jumlah Pemakaian Air (L/hari)</t>
  </si>
  <si>
    <t>Jumlah Pemakaian (L/s)</t>
  </si>
  <si>
    <r>
      <t>Jumlah Pemakaian (m</t>
    </r>
    <r>
      <rPr>
        <b/>
        <sz val="11"/>
        <color theme="1"/>
        <rFont val="Aptos Narrow"/>
        <family val="2"/>
      </rPr>
      <t>³/hari)</t>
    </r>
  </si>
  <si>
    <t>L/siswa/hari</t>
  </si>
  <si>
    <t>b. SD</t>
  </si>
  <si>
    <t>c. SMP/MTS</t>
  </si>
  <si>
    <t>d. SMA/SMK</t>
  </si>
  <si>
    <t>d. Puskesmas</t>
  </si>
  <si>
    <t>c. Kantor Desa/Kantor Dinas</t>
  </si>
  <si>
    <t>e. Kantor Desa/Kantor Dinas</t>
  </si>
  <si>
    <t>e. Masjid/Mushola</t>
  </si>
  <si>
    <t>f. Kantor Desa/Kantor Dinas</t>
  </si>
  <si>
    <t>Sumber: Ditjen Cipta Karya (2000)</t>
  </si>
  <si>
    <t>L/unit/hari</t>
  </si>
  <si>
    <t>Sumber: Peraturan Menteri Hukum dan Hak Asasi Manusia Republik Indonesia Nomor 34 Tahun 2016 Tentang Kriteria Daerah Kabupaten/Kota Peduli Hak Asasi Manusia</t>
  </si>
  <si>
    <t>L/pegawai/hari</t>
  </si>
  <si>
    <t>g. SMA/SMK</t>
  </si>
  <si>
    <t>f. Masjid/Mushola</t>
  </si>
  <si>
    <t>g. Gereja</t>
  </si>
  <si>
    <t>c. SMA/SMK</t>
  </si>
  <si>
    <t>a. SD</t>
  </si>
  <si>
    <t>b. Kantor Desa/Kantor Dinas</t>
  </si>
  <si>
    <t>c. Masjid/Mushola</t>
  </si>
  <si>
    <t>d. Masjid/Mushola</t>
  </si>
  <si>
    <t>e. Puskesmas</t>
  </si>
  <si>
    <t>g. Masjid/Mushola</t>
  </si>
  <si>
    <t>h. Gereja</t>
  </si>
  <si>
    <t>Total</t>
  </si>
  <si>
    <t>Kebutuhan Air (L/detik)</t>
  </si>
  <si>
    <t>Sumber: SNI 6728:1:2015</t>
  </si>
  <si>
    <t>Sumber: Peraturan Menteri Pekerjaan Umum dan Perumahan Rakyat Nomor 18 Tahun 2007 tentang Penyelenggaraan Pengembangan Sistem Penyediaan Air Minum</t>
  </si>
  <si>
    <t>Sumber: Peraturan Menteri Pekerjaan Umum dan Perumahan Rakyat Nomor 18 Tahun 2007 tentang Penyelenggaraan Pengembangan Sistem Penyediaan Air Minum Lampiran VII Pedoman Pemantauan dan Evaluasi Sistem Penyediaan Air Minum</t>
  </si>
  <si>
    <t>KEBUTUHAN AIR HARI MAKSIMUM (1,10-1,50)</t>
  </si>
  <si>
    <t>Cakupan Pelayanan</t>
  </si>
  <si>
    <t>Penduduk Terlayani</t>
  </si>
  <si>
    <t>jiwa</t>
  </si>
  <si>
    <t>KEBUTUHAN AIR JAM PUNCAK (1,15-3,00)</t>
  </si>
  <si>
    <t>Sumber: Kriteria Perencanaan Ditjen Cipta Karya Dinas PU, 1996</t>
  </si>
  <si>
    <t>RASIO PELAYANAN</t>
  </si>
  <si>
    <t>Sambungan Rumah</t>
  </si>
  <si>
    <t>Hidran Umum</t>
  </si>
  <si>
    <t>B.</t>
  </si>
  <si>
    <t xml:space="preserve">Konsumsi Air Rata-Rata </t>
  </si>
  <si>
    <t>Liter/jiwa/hari</t>
  </si>
  <si>
    <t>unit</t>
  </si>
  <si>
    <t>Jumlah Pemakaian</t>
  </si>
  <si>
    <t>L/hari</t>
  </si>
  <si>
    <t>L/detik</t>
  </si>
  <si>
    <t>HIDRAN UMUM (HU)</t>
  </si>
  <si>
    <t>SAMBUNGAN RUMAH (SR)</t>
  </si>
  <si>
    <t>Jumlah HU Terlayani (1 HU = 100 jiwa)</t>
  </si>
  <si>
    <t>Jumlah SR Terlayani (1 SR = 5 jiwa)</t>
  </si>
  <si>
    <t>C.</t>
  </si>
  <si>
    <t>D.</t>
  </si>
  <si>
    <t xml:space="preserve">E. </t>
  </si>
  <si>
    <t>KEBUTUHAN AIR RATA-RATA (C+D+E+F)</t>
  </si>
  <si>
    <t xml:space="preserve">F. </t>
  </si>
  <si>
    <t>I.</t>
  </si>
  <si>
    <t>Hasil Perhitungan Proyeksi Kebutuhan Air Merancang Ulu</t>
  </si>
  <si>
    <t>Hasil Perhitungan Proyeksi Kebutuhan Air Merancang Ilir</t>
  </si>
  <si>
    <t>Hasil Perhitungan Proyeksi Kebutuhan Air Batu-Batu</t>
  </si>
  <si>
    <t>Hasil Perhitungan Proyeksi Kebutuhan Air Kasai</t>
  </si>
  <si>
    <t>Hasil Perhitungan Proyeksi Kebutuhan Air Teluk Semanting</t>
  </si>
  <si>
    <t>Rekapitulasi Per Desa</t>
  </si>
  <si>
    <t>A</t>
  </si>
  <si>
    <t>1. Desa Melati Jaya</t>
  </si>
  <si>
    <t>Debit</t>
  </si>
  <si>
    <t>Rata-Rata</t>
  </si>
  <si>
    <t>Harian Maksimum</t>
  </si>
  <si>
    <t>Jam Puncak</t>
  </si>
  <si>
    <t>2. Desa Merancang Ulu</t>
  </si>
  <si>
    <t>3. Desa Merancang Ilir</t>
  </si>
  <si>
    <t>4. Desa Batu-Batu</t>
  </si>
  <si>
    <t>5. Desa Kasai</t>
  </si>
  <si>
    <t>6. Desa Teluk Semanting</t>
  </si>
  <si>
    <t>7. Desa Tanjung Batu</t>
  </si>
  <si>
    <t>B</t>
  </si>
  <si>
    <t>Rekapitulasi Per Kecamatan/Kampung</t>
  </si>
  <si>
    <t>4. Batu-Batu</t>
  </si>
  <si>
    <t>1. Batu-Batu</t>
  </si>
  <si>
    <t>2. Kasai</t>
  </si>
  <si>
    <t>3. Teluk Semanting</t>
  </si>
  <si>
    <t>4. Tanjung Batu</t>
  </si>
  <si>
    <t>1. Kecamatan Tanjung Batu</t>
  </si>
  <si>
    <t>1. Melati Jaya</t>
  </si>
  <si>
    <t>2. Merancang Ulu</t>
  </si>
  <si>
    <t>3. Merancang Ilir</t>
  </si>
  <si>
    <t>2. Kampung Merancang</t>
  </si>
  <si>
    <t xml:space="preserve">Rekapitulasi Total </t>
  </si>
  <si>
    <t>5. Kasai</t>
  </si>
  <si>
    <t>6. Teluk Semanting</t>
  </si>
  <si>
    <t>7. Tanjung Batu</t>
  </si>
  <si>
    <t>C</t>
  </si>
  <si>
    <t>1. Tanjung Batu - Merancang</t>
  </si>
  <si>
    <t>Acuan:</t>
  </si>
  <si>
    <t>Payung-Payung</t>
  </si>
  <si>
    <t>Puskesmas</t>
  </si>
  <si>
    <t>Posyandu</t>
  </si>
  <si>
    <t>Kantor Desa/Dinas</t>
  </si>
  <si>
    <t xml:space="preserve">Bank </t>
  </si>
  <si>
    <t>Lainnya:</t>
  </si>
  <si>
    <t>Penginapan</t>
  </si>
  <si>
    <t>Bandara</t>
  </si>
  <si>
    <t>SPBU</t>
  </si>
  <si>
    <t>Bohe Silian</t>
  </si>
  <si>
    <t>Wisata/Rekreasi</t>
  </si>
  <si>
    <t>Rekreasi/Wisata</t>
  </si>
  <si>
    <t>Teluk Alulu</t>
  </si>
  <si>
    <t>Teluk Harapan</t>
  </si>
  <si>
    <t>Total Bed (unit)</t>
  </si>
  <si>
    <t>Jumlah Bed (bed)</t>
  </si>
  <si>
    <t>L/bed/hari</t>
  </si>
  <si>
    <t>Luas (Ha)</t>
  </si>
  <si>
    <t>Total Luas (Ha)</t>
  </si>
  <si>
    <t>L/detik/Ha</t>
  </si>
  <si>
    <t>(Hitungan detail di samping)</t>
  </si>
  <si>
    <t>Pemakaian Bangunan</t>
  </si>
  <si>
    <t>Angkatan Laut</t>
  </si>
  <si>
    <t>Biduk-Biduk</t>
  </si>
  <si>
    <t>Pantai Harapan</t>
  </si>
  <si>
    <t>Tanjung Prepat</t>
  </si>
  <si>
    <t>Teluk Sulaiman</t>
  </si>
  <si>
    <t>Giring-Giring</t>
  </si>
  <si>
    <t>PAR/hari</t>
  </si>
  <si>
    <t>M</t>
  </si>
  <si>
    <t>Q (lt)</t>
  </si>
  <si>
    <t>Penumpang</t>
  </si>
  <si>
    <t>Staff</t>
  </si>
  <si>
    <t>Pengantar/Penjemput</t>
  </si>
  <si>
    <t>Restaurant</t>
  </si>
  <si>
    <t>Mushola</t>
  </si>
  <si>
    <t>Jumlah Pemakaian rata-rata/hari</t>
  </si>
  <si>
    <t>Jumlah Pemakaian rata-rata/detik</t>
  </si>
  <si>
    <t>f. Posyandu</t>
  </si>
  <si>
    <t>g. Kantor Desa/Kantor Dinas</t>
  </si>
  <si>
    <t>h. Bank</t>
  </si>
  <si>
    <t>i. Masjid/Mushola</t>
  </si>
  <si>
    <t>j. Gereja</t>
  </si>
  <si>
    <t>k. Penginapan</t>
  </si>
  <si>
    <t>l. Bandara</t>
  </si>
  <si>
    <t>m. SPBU</t>
  </si>
  <si>
    <t>n. Wisata</t>
  </si>
  <si>
    <t>o. Angkatan Laut</t>
  </si>
  <si>
    <t>L/anggota/hari</t>
  </si>
  <si>
    <t>Bank</t>
  </si>
  <si>
    <t>Wisata</t>
  </si>
  <si>
    <t>1. Desa Biduk-Biduk</t>
  </si>
  <si>
    <t>2. Desa Pantai Harapan</t>
  </si>
  <si>
    <t>3. Desa Tanjung Prepat</t>
  </si>
  <si>
    <t>4. Desa Teluk Sulaiman</t>
  </si>
  <si>
    <t>5. Desa Giring-Giring</t>
  </si>
  <si>
    <t>1. Biduk-Biduk</t>
  </si>
  <si>
    <t>2. Pantai Harapan</t>
  </si>
  <si>
    <t>3. Tanjung Prepat</t>
  </si>
  <si>
    <t>4. Teluk Sulaiman</t>
  </si>
  <si>
    <t>5. Giring-Giring</t>
  </si>
  <si>
    <t>1. Bohe Silian</t>
  </si>
  <si>
    <t>2. Payung-Payung</t>
  </si>
  <si>
    <t>3. Teluk Alulu</t>
  </si>
  <si>
    <t>4. Teluk Harapan</t>
  </si>
  <si>
    <t>1. Desa Bohe Silian</t>
  </si>
  <si>
    <t>2. Desa Payung-Payung</t>
  </si>
  <si>
    <t>3. Desa Teluk Alulu</t>
  </si>
  <si>
    <t>4. Desa Teluk Harapan</t>
  </si>
  <si>
    <t>Hasil Perhitungan Proyeksi Kebutuhan Air Biduk-Biduk</t>
  </si>
  <si>
    <t>Hasil Perhitungan Proyeksi Kebutuhan Air Pantai Harapan</t>
  </si>
  <si>
    <t>Hasil Perhitungan Proyeksi Kebutuhan Air Tanjung Prepat</t>
  </si>
  <si>
    <t>Hasil Perhitungan Proyeksi Kebutuhan Air Teluk Sulaiman</t>
  </si>
  <si>
    <t>Hasil Perhitungan Proyeksi Kebutuhan Air Giring-Giring</t>
  </si>
  <si>
    <t>Hasil Perhitungan Proyeksi Kebutuhan Air Bohe Silian</t>
  </si>
  <si>
    <t>Hasil Perhitungan Proyeksi Kebutuhan Air Payung-Payung</t>
  </si>
  <si>
    <t>Hasil Perhitungan Proyeksi Kebutuhan Air Teluk Alulu</t>
  </si>
  <si>
    <t>Hasil Perhitungan Proyeksi Kebutuhan Air Teluk Harapan</t>
  </si>
  <si>
    <t>Dumaring</t>
  </si>
  <si>
    <t>Talisayan</t>
  </si>
  <si>
    <t>Campur Sari</t>
  </si>
  <si>
    <t>Bumi Jaya</t>
  </si>
  <si>
    <t>Tunggal Bumi</t>
  </si>
  <si>
    <t>Sumber Mulya</t>
  </si>
  <si>
    <t>Suka Murya</t>
  </si>
  <si>
    <t>Purnasari Jaya</t>
  </si>
  <si>
    <t>Eka Sapta</t>
  </si>
  <si>
    <t>Capuak</t>
  </si>
  <si>
    <t>Hasil Perhitungan Proyeksi Kebutuhan Air Dumaring</t>
  </si>
  <si>
    <t>Hasil Perhitungan Proyeksi Kebutuhan Air Talisayan</t>
  </si>
  <si>
    <t>Hasil Perhitungan Proyeksi Kebutuhan Air Campur Sari</t>
  </si>
  <si>
    <t>Hasil Perhitungan Proyeksi Kebutuhan Air Bumi Jaya</t>
  </si>
  <si>
    <t>Hasil Perhitungan Proyeksi Kebutuhan Air Tuggal Bumi</t>
  </si>
  <si>
    <t>Hasil Perhitungan Proyeksi Kebutuhan Air Sumber Mulya</t>
  </si>
  <si>
    <t>Hasil Perhitungan Proyeksi Kebutuhan Air Suka Murya</t>
  </si>
  <si>
    <t>Hasil Perhitungan Proyeksi Kebutuhan Air Purnasari Jaya</t>
  </si>
  <si>
    <t>Hasil Perhitungan Proyeksi Kebutuhan Air Eka Sapta</t>
  </si>
  <si>
    <t>Hasil Perhitungan Proyeksi Kebutuhan Air Capuak</t>
  </si>
  <si>
    <t>1. Desa Dumaring</t>
  </si>
  <si>
    <t>2. Desa Talisayan</t>
  </si>
  <si>
    <t>3. Desa Campur Sari</t>
  </si>
  <si>
    <t>4. Desa Bumi Jaya</t>
  </si>
  <si>
    <t>5. Desa Tunggal Bumi</t>
  </si>
  <si>
    <t>6. Desa Sumber Mulya</t>
  </si>
  <si>
    <t>7. Desa Suka Murya</t>
  </si>
  <si>
    <t>8. Desa Purnasari Jaya</t>
  </si>
  <si>
    <t>9. Desa Eka Sapta</t>
  </si>
  <si>
    <t>10. Desa Capuak</t>
  </si>
  <si>
    <t>1. Dumaring</t>
  </si>
  <si>
    <t>2. Talisayan</t>
  </si>
  <si>
    <t>3. Campur Sari</t>
  </si>
  <si>
    <t>4. Bumi Jaya</t>
  </si>
  <si>
    <t>5. Tunggal Bumi</t>
  </si>
  <si>
    <t>6. Sumber Mulya</t>
  </si>
  <si>
    <t>7. Suka Murya</t>
  </si>
  <si>
    <t>8. Purnasari Jaya</t>
  </si>
  <si>
    <t>9. Eka Sapta</t>
  </si>
  <si>
    <t>10. Capuak</t>
  </si>
  <si>
    <t>1. Talisayan</t>
  </si>
  <si>
    <t>1. Maratua</t>
  </si>
  <si>
    <t>D</t>
  </si>
  <si>
    <t>PEMODELAN EPANET</t>
  </si>
  <si>
    <t>1. Pemodelan EPANET Keseluruhan</t>
  </si>
  <si>
    <t xml:space="preserve">1. Kasai </t>
  </si>
  <si>
    <t>2. Teluk Semanting</t>
  </si>
  <si>
    <t>3. Tanjung Batu</t>
  </si>
  <si>
    <t>2. Pemodelan EPANET IPAM Baru - Booster</t>
  </si>
  <si>
    <t>3. Pemodelan EPANET Booster - Tanjung Batu</t>
  </si>
  <si>
    <t>1. Tanjung Batu</t>
  </si>
  <si>
    <t>X²</t>
  </si>
  <si>
    <r>
      <t xml:space="preserve">Maka, metode yang dipakai untuk forward projection adalah </t>
    </r>
    <r>
      <rPr>
        <b/>
        <sz val="10"/>
        <color theme="1"/>
        <rFont val="Arial"/>
        <family val="2"/>
      </rPr>
      <t>Metode Aritmatik</t>
    </r>
    <r>
      <rPr>
        <sz val="10"/>
        <color theme="1"/>
        <rFont val="Arial"/>
        <family val="2"/>
      </rPr>
      <t xml:space="preserve"> karena memiliki standar deviasi terkecil.</t>
    </r>
  </si>
  <si>
    <t xml:space="preserve"> </t>
  </si>
  <si>
    <t>4. Pemodelan EPANET Merancang - Tanjung Batu</t>
  </si>
  <si>
    <t>Merancang Ulu, Merancang Ilir, Melati Jaya, Kasai, Teluk Semanting, Tanjung Batu</t>
  </si>
  <si>
    <t>Jumlah Pemakaian (m³/hari)</t>
  </si>
  <si>
    <t>Nama Satuan Pendidikan</t>
  </si>
  <si>
    <t>NPSN</t>
  </si>
  <si>
    <t>Bentuk Pendidikan</t>
  </si>
  <si>
    <t>Kecamatan</t>
  </si>
  <si>
    <t>PD_L</t>
  </si>
  <si>
    <t>PD_P</t>
  </si>
  <si>
    <t>PD_Total</t>
  </si>
  <si>
    <t>SD NEGERI 001 BOHE SILIAN</t>
  </si>
  <si>
    <t>30404318</t>
  </si>
  <si>
    <t>Pulau Maratua</t>
  </si>
  <si>
    <t>SD NEGERI 001 PAYUNG-PAYUNG</t>
  </si>
  <si>
    <t>30404309</t>
  </si>
  <si>
    <t>SD NEGERI 001 TELUK ALULU</t>
  </si>
  <si>
    <t>30404487</t>
  </si>
  <si>
    <t>SD NEGERI 001 TELUK HARAPAN</t>
  </si>
  <si>
    <t>30404495</t>
  </si>
  <si>
    <t>SMP NEGERI 1 MARATUA</t>
  </si>
  <si>
    <t>30400353</t>
  </si>
  <si>
    <t>SMP</t>
  </si>
  <si>
    <t>TK NEGERI MARATUA</t>
  </si>
  <si>
    <t>69875723</t>
  </si>
  <si>
    <t>SMA NEGERI 9 BERAU</t>
  </si>
  <si>
    <t>SMA</t>
  </si>
  <si>
    <t>SURVEY WARUNG MAKAN</t>
  </si>
  <si>
    <t>Warung</t>
  </si>
  <si>
    <t>Meja</t>
  </si>
  <si>
    <t>Kapasitas (orang)</t>
  </si>
  <si>
    <t>Kampung</t>
  </si>
  <si>
    <t>W. PASAGIDAN</t>
  </si>
  <si>
    <t>Teluk harapan</t>
  </si>
  <si>
    <t>Average Kursi (Teluk Harapan)</t>
  </si>
  <si>
    <t>W. EDWILIN</t>
  </si>
  <si>
    <t>Perhitungan = Jumlah unit yang sama, sesuaikan dengan proyeksi (kapasitas real per orang/per unit) + Jumlah kapasitas (dengan average) jika nanti ada bertambahnya unit di proyeksi tahun berikutnya.</t>
  </si>
  <si>
    <t>W. RASA MARATUA</t>
  </si>
  <si>
    <t>W. AURA MARATUA</t>
  </si>
  <si>
    <t>W. BANG JAY</t>
  </si>
  <si>
    <t>W. ANANDA</t>
  </si>
  <si>
    <t>W. BILSA CAFÉ</t>
  </si>
  <si>
    <t>WARUNG</t>
  </si>
  <si>
    <t>SURVEY PENGINAPAN</t>
  </si>
  <si>
    <t>Kamar</t>
  </si>
  <si>
    <t>HOMESTAY DEBY MARATUA</t>
  </si>
  <si>
    <t>Average Bed Teluk Harapan</t>
  </si>
  <si>
    <t>HOMESTAY HIDAYAH</t>
  </si>
  <si>
    <t>Average Bed Payung-Payung</t>
  </si>
  <si>
    <t>HOMESTAY PUTRI</t>
  </si>
  <si>
    <t>Average Bed Bohe Silian</t>
  </si>
  <si>
    <t>HOMESTAY FEBY</t>
  </si>
  <si>
    <t>HOMESTAY BENGKEL</t>
  </si>
  <si>
    <t>HOMESTAY RIHANA</t>
  </si>
  <si>
    <t>HOMESTAY</t>
  </si>
  <si>
    <t>HOMESTAY PASAGIDAN</t>
  </si>
  <si>
    <t>BORNEO COTAGE</t>
  </si>
  <si>
    <t>HOMESTAY EMILIA</t>
  </si>
  <si>
    <t>HOMESTAY MARDIANA</t>
  </si>
  <si>
    <t>HOMESTAY BORNEO</t>
  </si>
  <si>
    <t>HOMESTAY RAHMADANI</t>
  </si>
  <si>
    <t>HOMESTAY ANANDA</t>
  </si>
  <si>
    <t>HOMESTAY ANANDA 2</t>
  </si>
  <si>
    <t>HOMESTAY FARIS</t>
  </si>
  <si>
    <t>NOURI COTAGE</t>
  </si>
  <si>
    <t>ARASATU</t>
  </si>
  <si>
    <t>PENGINAPAN BARU</t>
  </si>
  <si>
    <t>MARATUA DIVE CENTER</t>
  </si>
  <si>
    <t>GARAGE GUEST HOUSE</t>
  </si>
  <si>
    <t>GUEST HOUSE MARATUA</t>
  </si>
  <si>
    <t>MARATUA PARADISE</t>
  </si>
  <si>
    <t>PRATASABA</t>
  </si>
  <si>
    <t>MARATUA BLUE</t>
  </si>
  <si>
    <t>GREEN NIRVANA</t>
  </si>
  <si>
    <t>MARATUA RANU</t>
  </si>
  <si>
    <t>HOMESTAY DIMAS</t>
  </si>
  <si>
    <t>HOMESTAY SARI MARATUA</t>
  </si>
  <si>
    <t>HOMESTAY 40</t>
  </si>
  <si>
    <t>SUNSEA RESORT</t>
  </si>
  <si>
    <t>MARATUA SEAVIEW RESORT</t>
  </si>
  <si>
    <t>Jumlah di Teluk Harapan</t>
  </si>
  <si>
    <t>Jumlah di Payung-Payung</t>
  </si>
  <si>
    <t>Jumlah di Bohe Silian</t>
  </si>
  <si>
    <t>k. Penginapan (Average)</t>
  </si>
  <si>
    <t>k. Penginapan (34)</t>
  </si>
  <si>
    <t>k. Penginapan (18)</t>
  </si>
  <si>
    <t>o. Warung</t>
  </si>
  <si>
    <t>Jumlah Kursi (Per Unit)</t>
  </si>
  <si>
    <t>Total Kursi (Jiwa)</t>
  </si>
  <si>
    <t>L/kursi/hari</t>
  </si>
  <si>
    <t>Total Kursi (unit)</t>
  </si>
  <si>
    <t>Total Kursi (Unit)</t>
  </si>
  <si>
    <t>k. Penginapan (37)</t>
  </si>
  <si>
    <t>k. Penginapan (47)</t>
  </si>
  <si>
    <t>k. Penginapan (23)</t>
  </si>
  <si>
    <t>k. Penginapan (29)</t>
  </si>
  <si>
    <t>k. Penginapan (2)</t>
  </si>
  <si>
    <t>k. Penginapan (8)</t>
  </si>
  <si>
    <t>k. Penginapan (4)</t>
  </si>
  <si>
    <t>k. Penginapan (5)</t>
  </si>
  <si>
    <t>k. Penginapan (9)</t>
  </si>
  <si>
    <t>k. Penginapan (19)</t>
  </si>
  <si>
    <t>k. Penginapan (3)</t>
  </si>
  <si>
    <t>k. Penginapan (6)</t>
  </si>
  <si>
    <t>k. Penginapan (7)</t>
  </si>
  <si>
    <t>k. Penginapan (17)</t>
  </si>
  <si>
    <t>k. Penginapan (11)</t>
  </si>
  <si>
    <t>k. Penginapan (14)</t>
  </si>
  <si>
    <t>k. Penginapan (16)</t>
  </si>
  <si>
    <t>o. Warung (Average)</t>
  </si>
  <si>
    <t>o. Warung (16)</t>
  </si>
  <si>
    <t>o. Warung (44)</t>
  </si>
  <si>
    <t>o. Warung (76)</t>
  </si>
  <si>
    <t>o. Warung (20)</t>
  </si>
  <si>
    <t>o. Warung (40)</t>
  </si>
  <si>
    <t>o. Warung (24)</t>
  </si>
  <si>
    <t>o. Warung (36)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</si>
</sst>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2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charset val="1"/>
      <scheme val="minor"/>
    </font>
    <font>
      <b/>
      <sz val="12"/>
      <color theme="1"/>
      <name val="Aptos Narrow"/>
      <family val="2"/>
      <scheme val="minor"/>
    </font>
    <font>
      <b/>
      <sz val="11"/>
      <color theme="1"/>
      <name val="Aptos Narrow"/>
      <family val="2"/>
    </font>
    <font>
      <b/>
      <sz val="18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b/>
      <u/>
      <sz val="14"/>
      <color theme="1"/>
      <name val="Aptos Narrow"/>
      <family val="2"/>
      <scheme val="minor"/>
    </font>
    <font>
      <b/>
      <sz val="11"/>
      <color theme="1"/>
      <name val="Calibri"/>
      <family val="2"/>
    </font>
    <font>
      <sz val="1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i/>
      <sz val="10"/>
      <color theme="1"/>
      <name val="Aptos Narrow"/>
      <family val="2"/>
      <scheme val="minor"/>
    </font>
    <font>
      <b/>
      <u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i/>
      <sz val="10"/>
      <color theme="1"/>
      <name val="Arial"/>
      <family val="2"/>
    </font>
    <font>
      <sz val="10"/>
      <name val="Arial"/>
      <family val="2"/>
    </font>
    <font>
      <sz val="11"/>
      <color theme="1"/>
      <name val="Cambria"/>
      <family val="1"/>
    </font>
  </fonts>
  <fills count="10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2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2" fillId="0" borderId="0"/>
    <xf numFmtId="9" fontId="12" fillId="0" borderId="0" applyFont="0" applyFill="0" applyBorder="0" applyAlignment="0" applyProtection="0"/>
  </cellStyleXfs>
  <cellXfs count="319">
    <xf numFmtId="0" fontId="0" fillId="0" borderId="0" xfId="0"/>
    <xf numFmtId="0" fontId="2" fillId="0" borderId="0" xfId="1"/>
    <xf numFmtId="0" fontId="2" fillId="0" borderId="2" xfId="1" applyBorder="1" applyAlignment="1">
      <alignment horizontal="center"/>
    </xf>
    <xf numFmtId="0" fontId="2" fillId="0" borderId="2" xfId="1" applyBorder="1"/>
    <xf numFmtId="0" fontId="0" fillId="0" borderId="0" xfId="0" applyAlignment="1">
      <alignment horizontal="center"/>
    </xf>
    <xf numFmtId="0" fontId="0" fillId="0" borderId="2" xfId="0" applyBorder="1"/>
    <xf numFmtId="0" fontId="0" fillId="0" borderId="2" xfId="0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2" fontId="0" fillId="0" borderId="2" xfId="0" applyNumberFormat="1" applyBorder="1" applyAlignment="1">
      <alignment horizontal="center" vertical="center"/>
    </xf>
    <xf numFmtId="2" fontId="0" fillId="0" borderId="2" xfId="0" applyNumberFormat="1" applyBorder="1" applyAlignment="1">
      <alignment horizontal="center"/>
    </xf>
    <xf numFmtId="0" fontId="0" fillId="4" borderId="2" xfId="0" applyFill="1" applyBorder="1" applyAlignment="1">
      <alignment horizontal="center" vertical="center"/>
    </xf>
    <xf numFmtId="0" fontId="0" fillId="0" borderId="5" xfId="0" applyBorder="1"/>
    <xf numFmtId="0" fontId="0" fillId="0" borderId="12" xfId="0" applyBorder="1"/>
    <xf numFmtId="0" fontId="0" fillId="0" borderId="9" xfId="0" applyBorder="1"/>
    <xf numFmtId="0" fontId="0" fillId="0" borderId="1" xfId="0" applyBorder="1"/>
    <xf numFmtId="0" fontId="0" fillId="0" borderId="14" xfId="0" applyBorder="1"/>
    <xf numFmtId="0" fontId="0" fillId="0" borderId="11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5" xfId="0" applyBorder="1" applyAlignment="1">
      <alignment horizontal="left" vertical="center"/>
    </xf>
    <xf numFmtId="2" fontId="0" fillId="0" borderId="0" xfId="0" applyNumberFormat="1" applyAlignment="1">
      <alignment horizontal="left" vertical="center"/>
    </xf>
    <xf numFmtId="0" fontId="0" fillId="0" borderId="1" xfId="0" applyBorder="1" applyAlignment="1">
      <alignment horizontal="left" vertical="center"/>
    </xf>
    <xf numFmtId="2" fontId="0" fillId="4" borderId="2" xfId="0" applyNumberFormat="1" applyFill="1" applyBorder="1" applyAlignment="1">
      <alignment horizontal="center" vertical="center"/>
    </xf>
    <xf numFmtId="0" fontId="0" fillId="0" borderId="15" xfId="0" applyBorder="1"/>
    <xf numFmtId="0" fontId="0" fillId="0" borderId="16" xfId="0" applyBorder="1"/>
    <xf numFmtId="0" fontId="0" fillId="0" borderId="0" xfId="0" applyAlignment="1">
      <alignment horizontal="left"/>
    </xf>
    <xf numFmtId="2" fontId="0" fillId="0" borderId="16" xfId="0" applyNumberFormat="1" applyBorder="1" applyAlignment="1">
      <alignment horizontal="left"/>
    </xf>
    <xf numFmtId="2" fontId="0" fillId="0" borderId="0" xfId="0" applyNumberFormat="1" applyAlignment="1">
      <alignment horizontal="left"/>
    </xf>
    <xf numFmtId="0" fontId="1" fillId="3" borderId="2" xfId="0" applyFont="1" applyFill="1" applyBorder="1" applyAlignment="1">
      <alignment horizontal="center"/>
    </xf>
    <xf numFmtId="1" fontId="0" fillId="0" borderId="2" xfId="0" applyNumberForma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2" xfId="0" applyBorder="1" applyAlignment="1">
      <alignment horizontal="left"/>
    </xf>
    <xf numFmtId="2" fontId="0" fillId="0" borderId="5" xfId="0" applyNumberFormat="1" applyBorder="1" applyAlignment="1">
      <alignment horizontal="left" vertical="center"/>
    </xf>
    <xf numFmtId="0" fontId="0" fillId="0" borderId="11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13" xfId="0" applyBorder="1" applyAlignment="1">
      <alignment horizontal="left"/>
    </xf>
    <xf numFmtId="2" fontId="0" fillId="0" borderId="1" xfId="0" applyNumberFormat="1" applyBorder="1" applyAlignment="1">
      <alignment horizontal="left"/>
    </xf>
    <xf numFmtId="2" fontId="1" fillId="0" borderId="5" xfId="0" applyNumberFormat="1" applyFont="1" applyBorder="1" applyAlignment="1">
      <alignment horizontal="left"/>
    </xf>
    <xf numFmtId="1" fontId="0" fillId="0" borderId="2" xfId="0" applyNumberFormat="1" applyBorder="1" applyAlignment="1">
      <alignment horizontal="center"/>
    </xf>
    <xf numFmtId="0" fontId="0" fillId="4" borderId="6" xfId="0" applyFill="1" applyBorder="1" applyAlignment="1">
      <alignment horizontal="center" vertical="center"/>
    </xf>
    <xf numFmtId="2" fontId="0" fillId="4" borderId="8" xfId="0" applyNumberFormat="1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2" fontId="1" fillId="0" borderId="0" xfId="0" applyNumberFormat="1" applyFont="1" applyAlignment="1">
      <alignment horizontal="left"/>
    </xf>
    <xf numFmtId="0" fontId="2" fillId="0" borderId="2" xfId="1" applyBorder="1" applyAlignment="1">
      <alignment horizontal="center" vertical="center"/>
    </xf>
    <xf numFmtId="0" fontId="2" fillId="0" borderId="0" xfId="1" applyAlignment="1">
      <alignment horizontal="center"/>
    </xf>
    <xf numFmtId="0" fontId="2" fillId="0" borderId="0" xfId="1" applyAlignment="1">
      <alignment horizontal="center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/>
    <xf numFmtId="0" fontId="0" fillId="0" borderId="2" xfId="0" applyBorder="1" applyAlignment="1">
      <alignment horizontal="right" vertical="center"/>
    </xf>
    <xf numFmtId="1" fontId="0" fillId="0" borderId="2" xfId="0" applyNumberFormat="1" applyBorder="1"/>
    <xf numFmtId="1" fontId="0" fillId="0" borderId="0" xfId="0" applyNumberFormat="1"/>
    <xf numFmtId="9" fontId="0" fillId="0" borderId="2" xfId="0" applyNumberFormat="1" applyBorder="1"/>
    <xf numFmtId="0" fontId="1" fillId="0" borderId="18" xfId="0" applyFont="1" applyBorder="1"/>
    <xf numFmtId="0" fontId="0" fillId="0" borderId="17" xfId="0" applyBorder="1"/>
    <xf numFmtId="0" fontId="1" fillId="0" borderId="6" xfId="0" applyFont="1" applyBorder="1"/>
    <xf numFmtId="0" fontId="0" fillId="0" borderId="6" xfId="0" applyBorder="1"/>
    <xf numFmtId="0" fontId="9" fillId="6" borderId="2" xfId="0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1" fillId="0" borderId="0" xfId="0" applyFont="1"/>
    <xf numFmtId="0" fontId="0" fillId="7" borderId="0" xfId="0" applyFill="1"/>
    <xf numFmtId="0" fontId="15" fillId="7" borderId="0" xfId="0" applyFont="1" applyFill="1"/>
    <xf numFmtId="0" fontId="0" fillId="7" borderId="11" xfId="0" applyFill="1" applyBorder="1"/>
    <xf numFmtId="0" fontId="0" fillId="7" borderId="5" xfId="0" applyFill="1" applyBorder="1"/>
    <xf numFmtId="0" fontId="0" fillId="7" borderId="12" xfId="0" applyFill="1" applyBorder="1"/>
    <xf numFmtId="0" fontId="0" fillId="7" borderId="10" xfId="0" applyFill="1" applyBorder="1"/>
    <xf numFmtId="0" fontId="0" fillId="7" borderId="9" xfId="0" applyFill="1" applyBorder="1"/>
    <xf numFmtId="0" fontId="0" fillId="7" borderId="13" xfId="0" applyFill="1" applyBorder="1"/>
    <xf numFmtId="0" fontId="0" fillId="7" borderId="1" xfId="0" applyFill="1" applyBorder="1"/>
    <xf numFmtId="0" fontId="0" fillId="7" borderId="14" xfId="0" applyFill="1" applyBorder="1"/>
    <xf numFmtId="0" fontId="15" fillId="7" borderId="10" xfId="0" applyFont="1" applyFill="1" applyBorder="1"/>
    <xf numFmtId="0" fontId="15" fillId="7" borderId="1" xfId="0" applyFont="1" applyFill="1" applyBorder="1"/>
    <xf numFmtId="0" fontId="1" fillId="2" borderId="11" xfId="0" applyFont="1" applyFill="1" applyBorder="1"/>
    <xf numFmtId="0" fontId="1" fillId="3" borderId="0" xfId="0" applyFont="1" applyFill="1"/>
    <xf numFmtId="0" fontId="15" fillId="7" borderId="1" xfId="0" applyFont="1" applyFill="1" applyBorder="1" applyAlignment="1">
      <alignment horizontal="left"/>
    </xf>
    <xf numFmtId="3" fontId="0" fillId="0" borderId="2" xfId="0" applyNumberFormat="1" applyBorder="1" applyAlignment="1">
      <alignment horizontal="center"/>
    </xf>
    <xf numFmtId="0" fontId="7" fillId="0" borderId="0" xfId="0" applyFont="1"/>
    <xf numFmtId="2" fontId="0" fillId="0" borderId="2" xfId="0" applyNumberFormat="1" applyBorder="1"/>
    <xf numFmtId="9" fontId="0" fillId="0" borderId="2" xfId="2" applyFont="1" applyBorder="1"/>
    <xf numFmtId="0" fontId="0" fillId="4" borderId="2" xfId="0" applyFill="1" applyBorder="1"/>
    <xf numFmtId="1" fontId="0" fillId="4" borderId="2" xfId="0" applyNumberFormat="1" applyFill="1" applyBorder="1"/>
    <xf numFmtId="2" fontId="0" fillId="4" borderId="2" xfId="0" applyNumberFormat="1" applyFill="1" applyBorder="1"/>
    <xf numFmtId="9" fontId="0" fillId="4" borderId="2" xfId="0" applyNumberFormat="1" applyFill="1" applyBorder="1"/>
    <xf numFmtId="9" fontId="0" fillId="4" borderId="2" xfId="2" applyFont="1" applyFill="1" applyBorder="1"/>
    <xf numFmtId="2" fontId="0" fillId="0" borderId="0" xfId="0" applyNumberFormat="1"/>
    <xf numFmtId="0" fontId="0" fillId="7" borderId="2" xfId="0" applyFill="1" applyBorder="1"/>
    <xf numFmtId="9" fontId="12" fillId="0" borderId="2" xfId="2" applyFont="1" applyBorder="1"/>
    <xf numFmtId="2" fontId="0" fillId="0" borderId="6" xfId="0" applyNumberFormat="1" applyBorder="1"/>
    <xf numFmtId="2" fontId="0" fillId="0" borderId="10" xfId="0" applyNumberFormat="1" applyBorder="1"/>
    <xf numFmtId="2" fontId="0" fillId="0" borderId="19" xfId="0" applyNumberFormat="1" applyBorder="1"/>
    <xf numFmtId="2" fontId="1" fillId="4" borderId="2" xfId="0" applyNumberFormat="1" applyFont="1" applyFill="1" applyBorder="1"/>
    <xf numFmtId="10" fontId="0" fillId="0" borderId="0" xfId="2" applyNumberFormat="1" applyFont="1"/>
    <xf numFmtId="0" fontId="17" fillId="0" borderId="0" xfId="1" applyFont="1"/>
    <xf numFmtId="0" fontId="17" fillId="0" borderId="2" xfId="1" applyFont="1" applyBorder="1" applyAlignment="1">
      <alignment horizontal="center"/>
    </xf>
    <xf numFmtId="0" fontId="17" fillId="0" borderId="2" xfId="1" applyFont="1" applyBorder="1"/>
    <xf numFmtId="0" fontId="17" fillId="0" borderId="0" xfId="0" applyFont="1"/>
    <xf numFmtId="0" fontId="18" fillId="2" borderId="2" xfId="0" applyFont="1" applyFill="1" applyBorder="1" applyAlignment="1">
      <alignment horizontal="center"/>
    </xf>
    <xf numFmtId="0" fontId="18" fillId="2" borderId="2" xfId="0" applyFont="1" applyFill="1" applyBorder="1" applyAlignment="1">
      <alignment horizontal="center" vertical="center"/>
    </xf>
    <xf numFmtId="0" fontId="18" fillId="0" borderId="2" xfId="0" applyFont="1" applyBorder="1" applyAlignment="1">
      <alignment horizontal="right" vertical="center"/>
    </xf>
    <xf numFmtId="0" fontId="18" fillId="0" borderId="2" xfId="0" applyFont="1" applyBorder="1"/>
    <xf numFmtId="0" fontId="17" fillId="0" borderId="2" xfId="0" applyFont="1" applyBorder="1"/>
    <xf numFmtId="0" fontId="17" fillId="4" borderId="2" xfId="0" applyFont="1" applyFill="1" applyBorder="1"/>
    <xf numFmtId="0" fontId="17" fillId="0" borderId="2" xfId="0" applyFont="1" applyBorder="1" applyAlignment="1">
      <alignment horizontal="right" vertical="center"/>
    </xf>
    <xf numFmtId="1" fontId="17" fillId="0" borderId="2" xfId="0" applyNumberFormat="1" applyFont="1" applyBorder="1"/>
    <xf numFmtId="1" fontId="17" fillId="4" borderId="2" xfId="0" applyNumberFormat="1" applyFont="1" applyFill="1" applyBorder="1"/>
    <xf numFmtId="9" fontId="17" fillId="0" borderId="2" xfId="2" applyFont="1" applyBorder="1"/>
    <xf numFmtId="9" fontId="17" fillId="4" borderId="2" xfId="2" applyFont="1" applyFill="1" applyBorder="1"/>
    <xf numFmtId="2" fontId="17" fillId="0" borderId="2" xfId="0" applyNumberFormat="1" applyFont="1" applyBorder="1"/>
    <xf numFmtId="2" fontId="17" fillId="4" borderId="2" xfId="0" applyNumberFormat="1" applyFont="1" applyFill="1" applyBorder="1"/>
    <xf numFmtId="9" fontId="17" fillId="0" borderId="2" xfId="0" applyNumberFormat="1" applyFont="1" applyBorder="1"/>
    <xf numFmtId="9" fontId="17" fillId="4" borderId="2" xfId="0" applyNumberFormat="1" applyFont="1" applyFill="1" applyBorder="1"/>
    <xf numFmtId="0" fontId="19" fillId="0" borderId="0" xfId="0" applyFont="1"/>
    <xf numFmtId="1" fontId="17" fillId="0" borderId="0" xfId="0" applyNumberFormat="1" applyFont="1"/>
    <xf numFmtId="2" fontId="17" fillId="0" borderId="0" xfId="0" applyNumberFormat="1" applyFont="1"/>
    <xf numFmtId="0" fontId="17" fillId="7" borderId="2" xfId="0" applyFont="1" applyFill="1" applyBorder="1"/>
    <xf numFmtId="0" fontId="17" fillId="0" borderId="2" xfId="0" applyFont="1" applyBorder="1" applyAlignment="1">
      <alignment horizontal="center" vertical="center"/>
    </xf>
    <xf numFmtId="2" fontId="17" fillId="0" borderId="2" xfId="0" applyNumberFormat="1" applyFont="1" applyBorder="1" applyAlignment="1">
      <alignment horizontal="center" vertical="center"/>
    </xf>
    <xf numFmtId="0" fontId="17" fillId="0" borderId="2" xfId="0" applyFont="1" applyBorder="1" applyAlignment="1">
      <alignment horizontal="center"/>
    </xf>
    <xf numFmtId="1" fontId="17" fillId="0" borderId="2" xfId="0" applyNumberFormat="1" applyFont="1" applyBorder="1" applyAlignment="1">
      <alignment horizontal="center" vertical="center"/>
    </xf>
    <xf numFmtId="2" fontId="17" fillId="0" borderId="2" xfId="0" applyNumberFormat="1" applyFont="1" applyBorder="1" applyAlignment="1">
      <alignment horizontal="center"/>
    </xf>
    <xf numFmtId="0" fontId="18" fillId="3" borderId="2" xfId="0" applyFont="1" applyFill="1" applyBorder="1" applyAlignment="1">
      <alignment horizontal="center" vertical="center"/>
    </xf>
    <xf numFmtId="0" fontId="18" fillId="4" borderId="2" xfId="0" applyFont="1" applyFill="1" applyBorder="1" applyAlignment="1">
      <alignment horizontal="center"/>
    </xf>
    <xf numFmtId="0" fontId="17" fillId="4" borderId="2" xfId="0" applyFont="1" applyFill="1" applyBorder="1" applyAlignment="1">
      <alignment horizontal="center" vertical="center"/>
    </xf>
    <xf numFmtId="2" fontId="17" fillId="4" borderId="2" xfId="0" applyNumberFormat="1" applyFont="1" applyFill="1" applyBorder="1" applyAlignment="1">
      <alignment horizontal="center" vertical="center"/>
    </xf>
    <xf numFmtId="0" fontId="17" fillId="0" borderId="11" xfId="0" applyFont="1" applyBorder="1" applyAlignment="1">
      <alignment horizontal="center"/>
    </xf>
    <xf numFmtId="0" fontId="17" fillId="0" borderId="5" xfId="0" applyFont="1" applyBorder="1" applyAlignment="1">
      <alignment horizontal="left" vertical="center"/>
    </xf>
    <xf numFmtId="0" fontId="17" fillId="0" borderId="12" xfId="0" applyFont="1" applyBorder="1"/>
    <xf numFmtId="0" fontId="17" fillId="0" borderId="10" xfId="0" applyFont="1" applyBorder="1" applyAlignment="1">
      <alignment horizontal="center"/>
    </xf>
    <xf numFmtId="2" fontId="17" fillId="0" borderId="0" xfId="0" applyNumberFormat="1" applyFont="1" applyAlignment="1">
      <alignment horizontal="left" vertical="center"/>
    </xf>
    <xf numFmtId="0" fontId="17" fillId="0" borderId="9" xfId="0" applyFont="1" applyBorder="1"/>
    <xf numFmtId="0" fontId="17" fillId="0" borderId="13" xfId="0" applyFont="1" applyBorder="1" applyAlignment="1">
      <alignment horizontal="center"/>
    </xf>
    <xf numFmtId="0" fontId="17" fillId="0" borderId="1" xfId="0" applyFont="1" applyBorder="1" applyAlignment="1">
      <alignment horizontal="left" vertical="center"/>
    </xf>
    <xf numFmtId="0" fontId="17" fillId="0" borderId="14" xfId="0" applyFont="1" applyBorder="1"/>
    <xf numFmtId="0" fontId="17" fillId="0" borderId="15" xfId="0" applyFont="1" applyBorder="1"/>
    <xf numFmtId="0" fontId="17" fillId="0" borderId="0" xfId="0" applyFont="1" applyAlignment="1">
      <alignment horizontal="left"/>
    </xf>
    <xf numFmtId="2" fontId="17" fillId="0" borderId="16" xfId="0" applyNumberFormat="1" applyFont="1" applyBorder="1" applyAlignment="1">
      <alignment horizontal="left"/>
    </xf>
    <xf numFmtId="0" fontId="17" fillId="0" borderId="16" xfId="0" applyFont="1" applyBorder="1"/>
    <xf numFmtId="2" fontId="17" fillId="0" borderId="0" xfId="0" applyNumberFormat="1" applyFont="1" applyAlignment="1">
      <alignment horizontal="left"/>
    </xf>
    <xf numFmtId="0" fontId="18" fillId="3" borderId="2" xfId="0" applyFont="1" applyFill="1" applyBorder="1" applyAlignment="1">
      <alignment horizontal="center"/>
    </xf>
    <xf numFmtId="0" fontId="17" fillId="0" borderId="2" xfId="0" applyFont="1" applyBorder="1" applyAlignment="1">
      <alignment horizontal="left" vertical="center"/>
    </xf>
    <xf numFmtId="0" fontId="17" fillId="0" borderId="4" xfId="0" applyFont="1" applyBorder="1" applyAlignment="1">
      <alignment horizontal="center" vertical="center"/>
    </xf>
    <xf numFmtId="1" fontId="17" fillId="0" borderId="4" xfId="0" applyNumberFormat="1" applyFont="1" applyBorder="1" applyAlignment="1">
      <alignment horizontal="center" vertical="center"/>
    </xf>
    <xf numFmtId="0" fontId="17" fillId="0" borderId="2" xfId="0" applyFont="1" applyBorder="1" applyAlignment="1">
      <alignment horizontal="left"/>
    </xf>
    <xf numFmtId="2" fontId="17" fillId="0" borderId="5" xfId="0" applyNumberFormat="1" applyFont="1" applyBorder="1" applyAlignment="1">
      <alignment horizontal="left" vertical="center"/>
    </xf>
    <xf numFmtId="2" fontId="0" fillId="8" borderId="2" xfId="0" applyNumberFormat="1" applyFill="1" applyBorder="1"/>
    <xf numFmtId="0" fontId="17" fillId="0" borderId="0" xfId="0" applyFont="1" applyAlignment="1">
      <alignment horizontal="center"/>
    </xf>
    <xf numFmtId="0" fontId="17" fillId="0" borderId="0" xfId="0" applyFont="1" applyAlignment="1">
      <alignment horizontal="center" vertical="center"/>
    </xf>
    <xf numFmtId="1" fontId="17" fillId="0" borderId="0" xfId="0" applyNumberFormat="1" applyFont="1" applyAlignment="1">
      <alignment horizontal="center" vertical="center"/>
    </xf>
    <xf numFmtId="0" fontId="17" fillId="4" borderId="6" xfId="0" applyFont="1" applyFill="1" applyBorder="1" applyAlignment="1">
      <alignment horizontal="center" vertical="center"/>
    </xf>
    <xf numFmtId="0" fontId="17" fillId="4" borderId="8" xfId="0" applyFont="1" applyFill="1" applyBorder="1" applyAlignment="1">
      <alignment horizontal="center" vertical="center"/>
    </xf>
    <xf numFmtId="2" fontId="17" fillId="4" borderId="8" xfId="0" applyNumberFormat="1" applyFont="1" applyFill="1" applyBorder="1" applyAlignment="1">
      <alignment horizontal="center" vertical="center"/>
    </xf>
    <xf numFmtId="0" fontId="17" fillId="0" borderId="11" xfId="0" applyFont="1" applyBorder="1" applyAlignment="1">
      <alignment horizontal="left"/>
    </xf>
    <xf numFmtId="2" fontId="18" fillId="0" borderId="5" xfId="0" applyNumberFormat="1" applyFont="1" applyBorder="1" applyAlignment="1">
      <alignment horizontal="left"/>
    </xf>
    <xf numFmtId="0" fontId="17" fillId="0" borderId="5" xfId="0" applyFont="1" applyBorder="1"/>
    <xf numFmtId="2" fontId="18" fillId="0" borderId="0" xfId="0" applyNumberFormat="1" applyFont="1" applyAlignment="1">
      <alignment horizontal="left"/>
    </xf>
    <xf numFmtId="0" fontId="17" fillId="0" borderId="10" xfId="0" applyFont="1" applyBorder="1" applyAlignment="1">
      <alignment horizontal="left"/>
    </xf>
    <xf numFmtId="0" fontId="17" fillId="0" borderId="13" xfId="0" applyFont="1" applyBorder="1" applyAlignment="1">
      <alignment horizontal="left"/>
    </xf>
    <xf numFmtId="2" fontId="17" fillId="0" borderId="1" xfId="0" applyNumberFormat="1" applyFont="1" applyBorder="1" applyAlignment="1">
      <alignment horizontal="left"/>
    </xf>
    <xf numFmtId="0" fontId="17" fillId="0" borderId="1" xfId="0" applyFont="1" applyBorder="1"/>
    <xf numFmtId="1" fontId="17" fillId="0" borderId="2" xfId="0" applyNumberFormat="1" applyFont="1" applyBorder="1" applyAlignment="1">
      <alignment horizontal="center"/>
    </xf>
    <xf numFmtId="0" fontId="18" fillId="6" borderId="2" xfId="0" applyFont="1" applyFill="1" applyBorder="1" applyAlignment="1">
      <alignment horizontal="center"/>
    </xf>
    <xf numFmtId="0" fontId="18" fillId="0" borderId="18" xfId="0" applyFont="1" applyBorder="1"/>
    <xf numFmtId="0" fontId="17" fillId="0" borderId="17" xfId="0" applyFont="1" applyBorder="1"/>
    <xf numFmtId="0" fontId="18" fillId="0" borderId="6" xfId="0" applyFont="1" applyBorder="1"/>
    <xf numFmtId="0" fontId="17" fillId="0" borderId="6" xfId="0" applyFont="1" applyBorder="1"/>
    <xf numFmtId="0" fontId="19" fillId="7" borderId="0" xfId="0" applyFont="1" applyFill="1"/>
    <xf numFmtId="0" fontId="19" fillId="7" borderId="10" xfId="0" applyFont="1" applyFill="1" applyBorder="1"/>
    <xf numFmtId="0" fontId="19" fillId="7" borderId="1" xfId="0" applyFont="1" applyFill="1" applyBorder="1"/>
    <xf numFmtId="0" fontId="19" fillId="7" borderId="1" xfId="0" applyFont="1" applyFill="1" applyBorder="1" applyAlignment="1">
      <alignment horizontal="left"/>
    </xf>
    <xf numFmtId="0" fontId="18" fillId="2" borderId="11" xfId="0" applyFont="1" applyFill="1" applyBorder="1"/>
    <xf numFmtId="0" fontId="17" fillId="7" borderId="5" xfId="0" applyFont="1" applyFill="1" applyBorder="1"/>
    <xf numFmtId="0" fontId="17" fillId="7" borderId="12" xfId="0" applyFont="1" applyFill="1" applyBorder="1"/>
    <xf numFmtId="0" fontId="17" fillId="7" borderId="10" xfId="0" applyFont="1" applyFill="1" applyBorder="1"/>
    <xf numFmtId="0" fontId="17" fillId="7" borderId="0" xfId="0" applyFont="1" applyFill="1"/>
    <xf numFmtId="0" fontId="17" fillId="7" borderId="9" xfId="0" applyFont="1" applyFill="1" applyBorder="1"/>
    <xf numFmtId="0" fontId="17" fillId="7" borderId="13" xfId="0" applyFont="1" applyFill="1" applyBorder="1"/>
    <xf numFmtId="0" fontId="17" fillId="7" borderId="1" xfId="0" applyFont="1" applyFill="1" applyBorder="1"/>
    <xf numFmtId="0" fontId="17" fillId="7" borderId="14" xfId="0" applyFont="1" applyFill="1" applyBorder="1"/>
    <xf numFmtId="0" fontId="18" fillId="3" borderId="0" xfId="0" applyFont="1" applyFill="1"/>
    <xf numFmtId="3" fontId="17" fillId="0" borderId="2" xfId="0" applyNumberFormat="1" applyFont="1" applyBorder="1" applyAlignment="1">
      <alignment horizontal="center"/>
    </xf>
    <xf numFmtId="0" fontId="18" fillId="2" borderId="2" xfId="0" applyFont="1" applyFill="1" applyBorder="1" applyAlignment="1">
      <alignment vertical="center"/>
    </xf>
    <xf numFmtId="0" fontId="6" fillId="0" borderId="0" xfId="0" applyFont="1" applyAlignment="1">
      <alignment horizontal="center" vertical="center" wrapText="1"/>
    </xf>
    <xf numFmtId="0" fontId="3" fillId="0" borderId="0" xfId="1" applyFont="1" applyAlignment="1">
      <alignment horizontal="center"/>
    </xf>
    <xf numFmtId="0" fontId="3" fillId="0" borderId="1" xfId="1" applyFont="1" applyBorder="1" applyAlignment="1">
      <alignment horizontal="center"/>
    </xf>
    <xf numFmtId="0" fontId="2" fillId="0" borderId="2" xfId="1" applyBorder="1" applyAlignment="1">
      <alignment horizontal="center" vertical="center"/>
    </xf>
    <xf numFmtId="0" fontId="2" fillId="0" borderId="2" xfId="1" applyBorder="1" applyAlignment="1">
      <alignment horizontal="center" vertical="center" wrapText="1"/>
    </xf>
    <xf numFmtId="0" fontId="2" fillId="0" borderId="3" xfId="1" applyBorder="1" applyAlignment="1">
      <alignment horizontal="center" vertical="center"/>
    </xf>
    <xf numFmtId="0" fontId="2" fillId="0" borderId="4" xfId="1" applyBorder="1" applyAlignment="1">
      <alignment horizontal="center" vertical="center"/>
    </xf>
    <xf numFmtId="0" fontId="2" fillId="0" borderId="3" xfId="1" applyBorder="1" applyAlignment="1">
      <alignment horizontal="center" vertical="center" wrapText="1"/>
    </xf>
    <xf numFmtId="0" fontId="2" fillId="0" borderId="4" xfId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1" fillId="2" borderId="2" xfId="0" applyFont="1" applyFill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0" fillId="5" borderId="0" xfId="0" applyFill="1" applyAlignment="1">
      <alignment horizontal="center"/>
    </xf>
    <xf numFmtId="0" fontId="5" fillId="5" borderId="9" xfId="0" applyFont="1" applyFill="1" applyBorder="1" applyAlignment="1">
      <alignment horizontal="center" vertical="center" wrapText="1"/>
    </xf>
    <xf numFmtId="0" fontId="1" fillId="5" borderId="0" xfId="0" applyFont="1" applyFill="1" applyAlignment="1">
      <alignment horizontal="center" vertical="center"/>
    </xf>
    <xf numFmtId="0" fontId="6" fillId="5" borderId="9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left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11" fillId="0" borderId="0" xfId="0" applyFont="1" applyAlignment="1">
      <alignment horizontal="left" vertical="top" wrapText="1"/>
    </xf>
    <xf numFmtId="0" fontId="1" fillId="6" borderId="6" xfId="0" applyFont="1" applyFill="1" applyBorder="1" applyAlignment="1">
      <alignment horizontal="center" vertical="center"/>
    </xf>
    <xf numFmtId="0" fontId="10" fillId="6" borderId="6" xfId="0" applyFont="1" applyFill="1" applyBorder="1"/>
    <xf numFmtId="0" fontId="1" fillId="6" borderId="2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3" fillId="5" borderId="0" xfId="0" applyFont="1" applyFill="1" applyAlignment="1">
      <alignment horizontal="center" vertical="center" wrapText="1"/>
    </xf>
    <xf numFmtId="0" fontId="1" fillId="6" borderId="6" xfId="0" applyFont="1" applyFill="1" applyBorder="1" applyAlignment="1">
      <alignment horizontal="center" vertical="center" wrapText="1"/>
    </xf>
    <xf numFmtId="0" fontId="9" fillId="6" borderId="2" xfId="0" applyFont="1" applyFill="1" applyBorder="1" applyAlignment="1">
      <alignment horizontal="center" vertical="center"/>
    </xf>
    <xf numFmtId="0" fontId="9" fillId="6" borderId="6" xfId="0" applyFont="1" applyFill="1" applyBorder="1" applyAlignment="1">
      <alignment horizontal="center" vertical="center"/>
    </xf>
    <xf numFmtId="0" fontId="9" fillId="6" borderId="7" xfId="0" applyFont="1" applyFill="1" applyBorder="1" applyAlignment="1">
      <alignment horizontal="center" vertical="center"/>
    </xf>
    <xf numFmtId="0" fontId="9" fillId="6" borderId="8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/>
    </xf>
    <xf numFmtId="0" fontId="1" fillId="2" borderId="2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left"/>
    </xf>
    <xf numFmtId="0" fontId="14" fillId="7" borderId="0" xfId="0" applyFont="1" applyFill="1" applyAlignment="1">
      <alignment horizontal="left" vertical="top" wrapText="1"/>
    </xf>
    <xf numFmtId="0" fontId="3" fillId="5" borderId="0" xfId="0" applyFont="1" applyFill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5" fillId="3" borderId="0" xfId="0" applyFont="1" applyFill="1" applyAlignment="1">
      <alignment horizontal="center" vertical="center" wrapText="1"/>
    </xf>
    <xf numFmtId="0" fontId="13" fillId="3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right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0" fontId="3" fillId="2" borderId="7" xfId="0" applyFont="1" applyFill="1" applyBorder="1" applyAlignment="1">
      <alignment horizontal="center"/>
    </xf>
    <xf numFmtId="0" fontId="3" fillId="2" borderId="8" xfId="0" applyFont="1" applyFill="1" applyBorder="1" applyAlignment="1">
      <alignment horizontal="center"/>
    </xf>
    <xf numFmtId="0" fontId="3" fillId="2" borderId="6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left"/>
    </xf>
    <xf numFmtId="0" fontId="1" fillId="3" borderId="2" xfId="0" applyFont="1" applyFill="1" applyBorder="1" applyAlignment="1">
      <alignment horizontal="left"/>
    </xf>
    <xf numFmtId="0" fontId="1" fillId="2" borderId="4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/>
    </xf>
    <xf numFmtId="0" fontId="18" fillId="0" borderId="0" xfId="1" applyFont="1" applyAlignment="1">
      <alignment horizontal="center"/>
    </xf>
    <xf numFmtId="0" fontId="17" fillId="0" borderId="2" xfId="1" applyFont="1" applyBorder="1" applyAlignment="1">
      <alignment horizontal="center" vertical="center"/>
    </xf>
    <xf numFmtId="0" fontId="17" fillId="0" borderId="2" xfId="1" applyFont="1" applyBorder="1" applyAlignment="1">
      <alignment horizontal="center" vertical="center" wrapText="1"/>
    </xf>
    <xf numFmtId="0" fontId="16" fillId="0" borderId="0" xfId="1" applyFont="1" applyAlignment="1">
      <alignment horizontal="center" vertical="center"/>
    </xf>
    <xf numFmtId="0" fontId="18" fillId="3" borderId="2" xfId="0" applyFont="1" applyFill="1" applyBorder="1" applyAlignment="1">
      <alignment horizontal="center" vertical="center"/>
    </xf>
    <xf numFmtId="0" fontId="17" fillId="5" borderId="0" xfId="0" applyFont="1" applyFill="1" applyAlignment="1">
      <alignment horizontal="center"/>
    </xf>
    <xf numFmtId="0" fontId="18" fillId="5" borderId="9" xfId="0" applyFont="1" applyFill="1" applyBorder="1" applyAlignment="1">
      <alignment horizontal="center" vertical="center" wrapText="1"/>
    </xf>
    <xf numFmtId="0" fontId="18" fillId="2" borderId="2" xfId="0" applyFont="1" applyFill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0" borderId="7" xfId="0" applyFont="1" applyBorder="1" applyAlignment="1">
      <alignment horizontal="center" vertical="center"/>
    </xf>
    <xf numFmtId="0" fontId="18" fillId="0" borderId="8" xfId="0" applyFont="1" applyBorder="1" applyAlignment="1">
      <alignment horizontal="center" vertical="center"/>
    </xf>
    <xf numFmtId="0" fontId="17" fillId="0" borderId="0" xfId="0" applyFont="1" applyAlignment="1">
      <alignment horizontal="left" vertical="top" wrapText="1"/>
    </xf>
    <xf numFmtId="0" fontId="0" fillId="0" borderId="2" xfId="0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8" fillId="3" borderId="0" xfId="0" applyFont="1" applyFill="1" applyAlignment="1">
      <alignment horizontal="center" vertical="center" wrapText="1"/>
    </xf>
    <xf numFmtId="0" fontId="18" fillId="3" borderId="1" xfId="0" applyFont="1" applyFill="1" applyBorder="1" applyAlignment="1">
      <alignment horizontal="center" vertical="center"/>
    </xf>
    <xf numFmtId="0" fontId="18" fillId="2" borderId="2" xfId="0" applyFont="1" applyFill="1" applyBorder="1" applyAlignment="1">
      <alignment horizontal="center"/>
    </xf>
    <xf numFmtId="0" fontId="18" fillId="2" borderId="2" xfId="0" applyFont="1" applyFill="1" applyBorder="1" applyAlignment="1">
      <alignment horizontal="right" vertical="center"/>
    </xf>
    <xf numFmtId="0" fontId="18" fillId="2" borderId="6" xfId="0" applyFont="1" applyFill="1" applyBorder="1" applyAlignment="1">
      <alignment horizontal="center"/>
    </xf>
    <xf numFmtId="0" fontId="18" fillId="2" borderId="7" xfId="0" applyFont="1" applyFill="1" applyBorder="1" applyAlignment="1">
      <alignment horizontal="center"/>
    </xf>
    <xf numFmtId="0" fontId="18" fillId="2" borderId="8" xfId="0" applyFont="1" applyFill="1" applyBorder="1" applyAlignment="1">
      <alignment horizontal="center"/>
    </xf>
    <xf numFmtId="0" fontId="18" fillId="2" borderId="6" xfId="0" applyFont="1" applyFill="1" applyBorder="1" applyAlignment="1">
      <alignment horizontal="center" vertical="center"/>
    </xf>
    <xf numFmtId="0" fontId="18" fillId="2" borderId="7" xfId="0" applyFont="1" applyFill="1" applyBorder="1" applyAlignment="1">
      <alignment horizontal="center" vertical="center"/>
    </xf>
    <xf numFmtId="0" fontId="18" fillId="2" borderId="8" xfId="0" applyFont="1" applyFill="1" applyBorder="1" applyAlignment="1">
      <alignment horizontal="center" vertical="center"/>
    </xf>
    <xf numFmtId="0" fontId="19" fillId="0" borderId="0" xfId="0" applyFont="1" applyAlignment="1">
      <alignment horizontal="left" vertical="center" wrapText="1"/>
    </xf>
    <xf numFmtId="0" fontId="0" fillId="0" borderId="0" xfId="0" applyAlignment="1">
      <alignment horizontal="center"/>
    </xf>
    <xf numFmtId="0" fontId="2" fillId="0" borderId="0" xfId="1" applyAlignment="1">
      <alignment horizontal="center"/>
    </xf>
    <xf numFmtId="0" fontId="8" fillId="0" borderId="0" xfId="1" applyFont="1" applyAlignment="1">
      <alignment horizontal="center" vertical="center"/>
    </xf>
    <xf numFmtId="0" fontId="18" fillId="5" borderId="0" xfId="0" applyFont="1" applyFill="1" applyAlignment="1">
      <alignment horizontal="center" vertical="center"/>
    </xf>
    <xf numFmtId="0" fontId="17" fillId="0" borderId="3" xfId="0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0" fontId="17" fillId="0" borderId="3" xfId="0" applyFont="1" applyBorder="1" applyAlignment="1">
      <alignment horizontal="center" vertical="center" wrapText="1"/>
    </xf>
    <xf numFmtId="0" fontId="17" fillId="0" borderId="4" xfId="0" applyFont="1" applyBorder="1" applyAlignment="1">
      <alignment horizontal="center" vertical="center" wrapText="1"/>
    </xf>
    <xf numFmtId="0" fontId="17" fillId="0" borderId="2" xfId="0" applyFont="1" applyBorder="1" applyAlignment="1">
      <alignment horizontal="center" vertical="center"/>
    </xf>
    <xf numFmtId="0" fontId="18" fillId="6" borderId="6" xfId="0" applyFont="1" applyFill="1" applyBorder="1" applyAlignment="1">
      <alignment horizontal="center" vertical="center"/>
    </xf>
    <xf numFmtId="0" fontId="20" fillId="6" borderId="6" xfId="0" applyFont="1" applyFill="1" applyBorder="1"/>
    <xf numFmtId="0" fontId="18" fillId="6" borderId="6" xfId="0" applyFont="1" applyFill="1" applyBorder="1" applyAlignment="1">
      <alignment horizontal="center" vertical="center" wrapText="1"/>
    </xf>
    <xf numFmtId="0" fontId="18" fillId="6" borderId="2" xfId="0" applyFont="1" applyFill="1" applyBorder="1" applyAlignment="1">
      <alignment horizontal="center" vertical="center"/>
    </xf>
    <xf numFmtId="0" fontId="17" fillId="0" borderId="19" xfId="0" applyFont="1" applyBorder="1" applyAlignment="1">
      <alignment horizontal="center" vertical="center"/>
    </xf>
    <xf numFmtId="0" fontId="18" fillId="0" borderId="2" xfId="0" applyFont="1" applyBorder="1" applyAlignment="1">
      <alignment horizontal="center" vertical="center" wrapText="1"/>
    </xf>
    <xf numFmtId="0" fontId="18" fillId="0" borderId="2" xfId="0" applyFont="1" applyBorder="1" applyAlignment="1">
      <alignment horizontal="center" vertical="center"/>
    </xf>
    <xf numFmtId="0" fontId="18" fillId="5" borderId="0" xfId="0" applyFont="1" applyFill="1" applyAlignment="1">
      <alignment horizontal="center" vertical="center" wrapText="1"/>
    </xf>
    <xf numFmtId="0" fontId="18" fillId="5" borderId="1" xfId="0" applyFont="1" applyFill="1" applyBorder="1" applyAlignment="1">
      <alignment horizontal="center" vertical="center" wrapText="1"/>
    </xf>
    <xf numFmtId="0" fontId="18" fillId="6" borderId="2" xfId="0" applyFont="1" applyFill="1" applyBorder="1" applyAlignment="1">
      <alignment horizontal="center" vertical="center" wrapText="1"/>
    </xf>
    <xf numFmtId="0" fontId="18" fillId="2" borderId="2" xfId="0" applyFont="1" applyFill="1" applyBorder="1" applyAlignment="1">
      <alignment horizontal="center" vertical="center" wrapText="1"/>
    </xf>
    <xf numFmtId="0" fontId="18" fillId="3" borderId="1" xfId="0" applyFont="1" applyFill="1" applyBorder="1" applyAlignment="1">
      <alignment horizontal="left"/>
    </xf>
    <xf numFmtId="0" fontId="18" fillId="5" borderId="0" xfId="0" applyFont="1" applyFill="1" applyAlignment="1">
      <alignment horizontal="center"/>
    </xf>
    <xf numFmtId="0" fontId="17" fillId="7" borderId="0" xfId="0" applyFont="1" applyFill="1" applyAlignment="1">
      <alignment horizontal="left" vertical="top" wrapText="1"/>
    </xf>
    <xf numFmtId="0" fontId="18" fillId="2" borderId="3" xfId="0" applyFont="1" applyFill="1" applyBorder="1" applyAlignment="1">
      <alignment horizontal="center" vertical="center"/>
    </xf>
    <xf numFmtId="0" fontId="18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Fill="1"/>
    <xf numFmtId="0" fontId="1" fillId="0" borderId="2" xfId="0" applyFont="1" applyFill="1" applyBorder="1" applyAlignment="1">
      <alignment horizontal="center" vertical="center"/>
    </xf>
    <xf numFmtId="2" fontId="0" fillId="0" borderId="2" xfId="0" applyNumberFormat="1" applyFill="1" applyBorder="1"/>
    <xf numFmtId="2" fontId="0" fillId="0" borderId="0" xfId="0" applyNumberFormat="1" applyFill="1"/>
    <xf numFmtId="0" fontId="0" fillId="0" borderId="5" xfId="0" applyFill="1" applyBorder="1"/>
    <xf numFmtId="0" fontId="0" fillId="0" borderId="12" xfId="0" applyFill="1" applyBorder="1"/>
    <xf numFmtId="0" fontId="0" fillId="0" borderId="9" xfId="0" applyFill="1" applyBorder="1"/>
    <xf numFmtId="0" fontId="21" fillId="0" borderId="0" xfId="0" applyFont="1" applyAlignment="1">
      <alignment vertical="center"/>
    </xf>
    <xf numFmtId="49" fontId="21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1" fillId="9" borderId="0" xfId="0" applyFont="1" applyFill="1" applyAlignment="1">
      <alignment vertical="center"/>
    </xf>
    <xf numFmtId="49" fontId="21" fillId="9" borderId="0" xfId="0" applyNumberFormat="1" applyFont="1" applyFill="1" applyAlignment="1">
      <alignment horizontal="center" vertical="center"/>
    </xf>
    <xf numFmtId="0" fontId="21" fillId="9" borderId="0" xfId="0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</cellXfs>
  <cellStyles count="3">
    <cellStyle name="Normal" xfId="0" builtinId="0"/>
    <cellStyle name="Normal 2" xfId="1" xr:uid="{DFE1A4B4-8005-4496-BF09-E6BDBE338A42}"/>
    <cellStyle name="Percent" xfId="2" builtinId="5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22861</xdr:rowOff>
    </xdr:from>
    <xdr:to>
      <xdr:col>8</xdr:col>
      <xdr:colOff>355607</xdr:colOff>
      <xdr:row>12</xdr:row>
      <xdr:rowOff>167641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267898F-433C-8EFF-1D4A-5CB8E24B5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1960" y="388621"/>
          <a:ext cx="2184407" cy="1973580"/>
        </a:xfrm>
        <a:prstGeom prst="rect">
          <a:avLst/>
        </a:prstGeom>
      </xdr:spPr>
    </xdr:pic>
    <xdr:clientData/>
  </xdr:twoCellAnchor>
  <xdr:oneCellAnchor>
    <xdr:from>
      <xdr:col>5</xdr:col>
      <xdr:colOff>0</xdr:colOff>
      <xdr:row>36</xdr:row>
      <xdr:rowOff>22861</xdr:rowOff>
    </xdr:from>
    <xdr:ext cx="2184407" cy="1973580"/>
    <xdr:pic>
      <xdr:nvPicPr>
        <xdr:cNvPr id="5" name="Picture 4">
          <a:extLst>
            <a:ext uri="{FF2B5EF4-FFF2-40B4-BE49-F238E27FC236}">
              <a16:creationId xmlns:a16="http://schemas.microsoft.com/office/drawing/2014/main" id="{B08464F0-205A-4242-9376-AB9118265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1960" y="388621"/>
          <a:ext cx="2184407" cy="197358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70</xdr:row>
      <xdr:rowOff>22861</xdr:rowOff>
    </xdr:from>
    <xdr:ext cx="2184407" cy="1973580"/>
    <xdr:pic>
      <xdr:nvPicPr>
        <xdr:cNvPr id="6" name="Picture 5">
          <a:extLst>
            <a:ext uri="{FF2B5EF4-FFF2-40B4-BE49-F238E27FC236}">
              <a16:creationId xmlns:a16="http://schemas.microsoft.com/office/drawing/2014/main" id="{D32E266A-5CB2-47F0-A867-B554A961E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1960" y="388621"/>
          <a:ext cx="2184407" cy="197358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104</xdr:row>
      <xdr:rowOff>22861</xdr:rowOff>
    </xdr:from>
    <xdr:ext cx="2184407" cy="1973580"/>
    <xdr:pic>
      <xdr:nvPicPr>
        <xdr:cNvPr id="7" name="Picture 6">
          <a:extLst>
            <a:ext uri="{FF2B5EF4-FFF2-40B4-BE49-F238E27FC236}">
              <a16:creationId xmlns:a16="http://schemas.microsoft.com/office/drawing/2014/main" id="{9CE48E86-1AA9-4722-B6DB-7F23FFA23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1960" y="388621"/>
          <a:ext cx="2184407" cy="197358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138</xdr:row>
      <xdr:rowOff>22861</xdr:rowOff>
    </xdr:from>
    <xdr:ext cx="2184407" cy="1973580"/>
    <xdr:pic>
      <xdr:nvPicPr>
        <xdr:cNvPr id="8" name="Picture 7">
          <a:extLst>
            <a:ext uri="{FF2B5EF4-FFF2-40B4-BE49-F238E27FC236}">
              <a16:creationId xmlns:a16="http://schemas.microsoft.com/office/drawing/2014/main" id="{F8441F33-69C2-4B6C-903A-2B735AC27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1960" y="388621"/>
          <a:ext cx="2184407" cy="197358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172</xdr:row>
      <xdr:rowOff>22861</xdr:rowOff>
    </xdr:from>
    <xdr:ext cx="2184407" cy="1973580"/>
    <xdr:pic>
      <xdr:nvPicPr>
        <xdr:cNvPr id="9" name="Picture 8">
          <a:extLst>
            <a:ext uri="{FF2B5EF4-FFF2-40B4-BE49-F238E27FC236}">
              <a16:creationId xmlns:a16="http://schemas.microsoft.com/office/drawing/2014/main" id="{E9BF46A8-493E-413A-A7DD-7917810E0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1960" y="388621"/>
          <a:ext cx="2184407" cy="197358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206</xdr:row>
      <xdr:rowOff>22861</xdr:rowOff>
    </xdr:from>
    <xdr:ext cx="2184407" cy="1973580"/>
    <xdr:pic>
      <xdr:nvPicPr>
        <xdr:cNvPr id="10" name="Picture 9">
          <a:extLst>
            <a:ext uri="{FF2B5EF4-FFF2-40B4-BE49-F238E27FC236}">
              <a16:creationId xmlns:a16="http://schemas.microsoft.com/office/drawing/2014/main" id="{CCB6100A-A9C1-461D-A918-40014E98C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1960" y="388621"/>
          <a:ext cx="2184407" cy="197358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502920</xdr:colOff>
      <xdr:row>2</xdr:row>
      <xdr:rowOff>160020</xdr:rowOff>
    </xdr:from>
    <xdr:to>
      <xdr:col>18</xdr:col>
      <xdr:colOff>649605</xdr:colOff>
      <xdr:row>10</xdr:row>
      <xdr:rowOff>126618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926D89-E853-307F-E763-A5A15B4D9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06000" y="525780"/>
          <a:ext cx="3413760" cy="1429638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</xdr:colOff>
      <xdr:row>14</xdr:row>
      <xdr:rowOff>175261</xdr:rowOff>
    </xdr:from>
    <xdr:to>
      <xdr:col>5</xdr:col>
      <xdr:colOff>336445</xdr:colOff>
      <xdr:row>22</xdr:row>
      <xdr:rowOff>175260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8DBC18A-E34C-04C2-72C4-485CA5DB4A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867"/>
        <a:stretch/>
      </xdr:blipFill>
      <xdr:spPr>
        <a:xfrm>
          <a:off x="655320" y="2735581"/>
          <a:ext cx="3041545" cy="1463039"/>
        </a:xfrm>
        <a:prstGeom prst="rect">
          <a:avLst/>
        </a:prstGeom>
      </xdr:spPr>
    </xdr:pic>
    <xdr:clientData/>
  </xdr:twoCellAnchor>
  <xdr:twoCellAnchor editAs="oneCell">
    <xdr:from>
      <xdr:col>5</xdr:col>
      <xdr:colOff>571326</xdr:colOff>
      <xdr:row>14</xdr:row>
      <xdr:rowOff>77016</xdr:rowOff>
    </xdr:from>
    <xdr:to>
      <xdr:col>8</xdr:col>
      <xdr:colOff>505921</xdr:colOff>
      <xdr:row>26</xdr:row>
      <xdr:rowOff>167233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B4DC3F3-A802-5AC8-175B-1B054179D4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7357"/>
        <a:stretch/>
      </xdr:blipFill>
      <xdr:spPr>
        <a:xfrm>
          <a:off x="3933433" y="2601505"/>
          <a:ext cx="2581236" cy="2254064"/>
        </a:xfrm>
        <a:prstGeom prst="rect">
          <a:avLst/>
        </a:prstGeom>
      </xdr:spPr>
    </xdr:pic>
    <xdr:clientData/>
  </xdr:twoCellAnchor>
  <xdr:twoCellAnchor editAs="oneCell">
    <xdr:from>
      <xdr:col>9</xdr:col>
      <xdr:colOff>39031</xdr:colOff>
      <xdr:row>15</xdr:row>
      <xdr:rowOff>32460</xdr:rowOff>
    </xdr:from>
    <xdr:to>
      <xdr:col>13</xdr:col>
      <xdr:colOff>254363</xdr:colOff>
      <xdr:row>26</xdr:row>
      <xdr:rowOff>174679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ECB85CF-29D8-A6FB-098E-1F92303E6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03962" y="2737269"/>
          <a:ext cx="2803806" cy="2125746"/>
        </a:xfrm>
        <a:prstGeom prst="rect">
          <a:avLst/>
        </a:prstGeom>
      </xdr:spPr>
    </xdr:pic>
    <xdr:clientData/>
  </xdr:twoCellAnchor>
  <xdr:twoCellAnchor editAs="oneCell">
    <xdr:from>
      <xdr:col>9</xdr:col>
      <xdr:colOff>609600</xdr:colOff>
      <xdr:row>2</xdr:row>
      <xdr:rowOff>45720</xdr:rowOff>
    </xdr:from>
    <xdr:to>
      <xdr:col>14</xdr:col>
      <xdr:colOff>511073</xdr:colOff>
      <xdr:row>12</xdr:row>
      <xdr:rowOff>175592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8BD9502-CDED-A39B-9E32-3B89965F2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19900" y="411480"/>
          <a:ext cx="3239033" cy="1958672"/>
        </a:xfrm>
        <a:prstGeom prst="rect">
          <a:avLst/>
        </a:prstGeom>
      </xdr:spPr>
    </xdr:pic>
    <xdr:clientData/>
  </xdr:twoCellAnchor>
  <xdr:oneCellAnchor>
    <xdr:from>
      <xdr:col>5</xdr:col>
      <xdr:colOff>717269</xdr:colOff>
      <xdr:row>2</xdr:row>
      <xdr:rowOff>72435</xdr:rowOff>
    </xdr:from>
    <xdr:ext cx="2918460" cy="1913213"/>
    <xdr:pic>
      <xdr:nvPicPr>
        <xdr:cNvPr id="7" name="Picture 6">
          <a:extLst>
            <a:ext uri="{FF2B5EF4-FFF2-40B4-BE49-F238E27FC236}">
              <a16:creationId xmlns:a16="http://schemas.microsoft.com/office/drawing/2014/main" id="{F958F71F-9E16-4477-B923-4C4067999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79376" y="433076"/>
          <a:ext cx="2918460" cy="1913213"/>
        </a:xfrm>
        <a:prstGeom prst="rect">
          <a:avLst/>
        </a:prstGeom>
      </xdr:spPr>
    </xdr:pic>
    <xdr:clientData/>
  </xdr:oneCellAnchor>
  <xdr:oneCellAnchor>
    <xdr:from>
      <xdr:col>1</xdr:col>
      <xdr:colOff>15240</xdr:colOff>
      <xdr:row>2</xdr:row>
      <xdr:rowOff>83820</xdr:rowOff>
    </xdr:from>
    <xdr:ext cx="3368040" cy="1920069"/>
    <xdr:pic>
      <xdr:nvPicPr>
        <xdr:cNvPr id="8" name="Picture 7">
          <a:extLst>
            <a:ext uri="{FF2B5EF4-FFF2-40B4-BE49-F238E27FC236}">
              <a16:creationId xmlns:a16="http://schemas.microsoft.com/office/drawing/2014/main" id="{300BA37E-5962-4BC4-AC1B-F2EFD5ECE8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4536"/>
        <a:stretch/>
      </xdr:blipFill>
      <xdr:spPr>
        <a:xfrm>
          <a:off x="624840" y="449580"/>
          <a:ext cx="3368040" cy="1920069"/>
        </a:xfrm>
        <a:prstGeom prst="rect">
          <a:avLst/>
        </a:prstGeom>
      </xdr:spPr>
    </xdr:pic>
    <xdr:clientData/>
  </xdr:oneCellAnchor>
  <xdr:twoCellAnchor editAs="oneCell">
    <xdr:from>
      <xdr:col>14</xdr:col>
      <xdr:colOff>620019</xdr:colOff>
      <xdr:row>12</xdr:row>
      <xdr:rowOff>166688</xdr:rowOff>
    </xdr:from>
    <xdr:to>
      <xdr:col>19</xdr:col>
      <xdr:colOff>154379</xdr:colOff>
      <xdr:row>26</xdr:row>
      <xdr:rowOff>103189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12C4DAC-82FA-D487-3DC2-19F991690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621269" y="2357438"/>
          <a:ext cx="3534860" cy="2492376"/>
        </a:xfrm>
        <a:prstGeom prst="rect">
          <a:avLst/>
        </a:prstGeom>
      </xdr:spPr>
    </xdr:pic>
    <xdr:clientData/>
  </xdr:twoCellAnchor>
  <xdr:twoCellAnchor editAs="oneCell">
    <xdr:from>
      <xdr:col>19</xdr:col>
      <xdr:colOff>705944</xdr:colOff>
      <xdr:row>2</xdr:row>
      <xdr:rowOff>87314</xdr:rowOff>
    </xdr:from>
    <xdr:to>
      <xdr:col>22</xdr:col>
      <xdr:colOff>222250</xdr:colOff>
      <xdr:row>9</xdr:row>
      <xdr:rowOff>71568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A8A64ED-B8B6-32AA-CF43-EFFB90AFF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818819" y="452439"/>
          <a:ext cx="1468931" cy="1262192"/>
        </a:xfrm>
        <a:prstGeom prst="rect">
          <a:avLst/>
        </a:prstGeom>
      </xdr:spPr>
    </xdr:pic>
    <xdr:clientData/>
  </xdr:twoCellAnchor>
  <xdr:twoCellAnchor editAs="oneCell">
    <xdr:from>
      <xdr:col>19</xdr:col>
      <xdr:colOff>674749</xdr:colOff>
      <xdr:row>13</xdr:row>
      <xdr:rowOff>42840</xdr:rowOff>
    </xdr:from>
    <xdr:to>
      <xdr:col>24</xdr:col>
      <xdr:colOff>459527</xdr:colOff>
      <xdr:row>18</xdr:row>
      <xdr:rowOff>85833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554DD6-2138-57A3-CA29-F8F0BD241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787624" y="2416153"/>
          <a:ext cx="2959778" cy="955805"/>
        </a:xfrm>
        <a:prstGeom prst="rect">
          <a:avLst/>
        </a:prstGeom>
      </xdr:spPr>
    </xdr:pic>
    <xdr:clientData/>
  </xdr:twoCellAnchor>
  <xdr:twoCellAnchor editAs="oneCell">
    <xdr:from>
      <xdr:col>19</xdr:col>
      <xdr:colOff>706438</xdr:colOff>
      <xdr:row>18</xdr:row>
      <xdr:rowOff>134939</xdr:rowOff>
    </xdr:from>
    <xdr:to>
      <xdr:col>24</xdr:col>
      <xdr:colOff>55563</xdr:colOff>
      <xdr:row>26</xdr:row>
      <xdr:rowOff>121923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AD6467F-A0CD-4D18-A543-ED5E1566C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819313" y="3421064"/>
          <a:ext cx="2524125" cy="144748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30480</xdr:colOff>
      <xdr:row>2</xdr:row>
      <xdr:rowOff>50800</xdr:rowOff>
    </xdr:from>
    <xdr:to>
      <xdr:col>35</xdr:col>
      <xdr:colOff>411988</xdr:colOff>
      <xdr:row>11</xdr:row>
      <xdr:rowOff>139854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A183B2-C741-5167-655C-A36ACD453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80320" y="467360"/>
          <a:ext cx="5867908" cy="1775614"/>
        </a:xfrm>
        <a:prstGeom prst="rect">
          <a:avLst/>
        </a:prstGeom>
      </xdr:spPr>
    </xdr:pic>
    <xdr:clientData/>
  </xdr:twoCellAnchor>
  <xdr:twoCellAnchor editAs="oneCell">
    <xdr:from>
      <xdr:col>26</xdr:col>
      <xdr:colOff>172720</xdr:colOff>
      <xdr:row>15</xdr:row>
      <xdr:rowOff>30480</xdr:rowOff>
    </xdr:from>
    <xdr:to>
      <xdr:col>35</xdr:col>
      <xdr:colOff>249402</xdr:colOff>
      <xdr:row>24</xdr:row>
      <xdr:rowOff>114450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A5ADDC-128C-B760-50FA-6E89CCDBF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43440" y="2499360"/>
          <a:ext cx="5563082" cy="1729890"/>
        </a:xfrm>
        <a:prstGeom prst="rect">
          <a:avLst/>
        </a:prstGeom>
      </xdr:spPr>
    </xdr:pic>
    <xdr:clientData/>
  </xdr:twoCellAnchor>
  <xdr:twoCellAnchor editAs="oneCell">
    <xdr:from>
      <xdr:col>26</xdr:col>
      <xdr:colOff>60961</xdr:colOff>
      <xdr:row>26</xdr:row>
      <xdr:rowOff>81280</xdr:rowOff>
    </xdr:from>
    <xdr:to>
      <xdr:col>33</xdr:col>
      <xdr:colOff>10161</xdr:colOff>
      <xdr:row>41</xdr:row>
      <xdr:rowOff>68023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6ACDB78-810F-3B5A-89D1-8BB48B863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331681" y="4561840"/>
          <a:ext cx="4216400" cy="2821383"/>
        </a:xfrm>
        <a:prstGeom prst="rect">
          <a:avLst/>
        </a:prstGeom>
      </xdr:spPr>
    </xdr:pic>
    <xdr:clientData/>
  </xdr:twoCellAnchor>
  <xdr:twoCellAnchor editAs="oneCell">
    <xdr:from>
      <xdr:col>26</xdr:col>
      <xdr:colOff>10160</xdr:colOff>
      <xdr:row>44</xdr:row>
      <xdr:rowOff>111760</xdr:rowOff>
    </xdr:from>
    <xdr:to>
      <xdr:col>33</xdr:col>
      <xdr:colOff>428691</xdr:colOff>
      <xdr:row>61</xdr:row>
      <xdr:rowOff>142240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153F1C-115B-EC57-481C-5D86BB7A1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280880" y="7884160"/>
          <a:ext cx="4685731" cy="3139440"/>
        </a:xfrm>
        <a:prstGeom prst="rect">
          <a:avLst/>
        </a:prstGeom>
      </xdr:spPr>
    </xdr:pic>
    <xdr:clientData/>
  </xdr:twoCellAnchor>
  <xdr:twoCellAnchor editAs="oneCell">
    <xdr:from>
      <xdr:col>36</xdr:col>
      <xdr:colOff>20320</xdr:colOff>
      <xdr:row>2</xdr:row>
      <xdr:rowOff>142240</xdr:rowOff>
    </xdr:from>
    <xdr:to>
      <xdr:col>45</xdr:col>
      <xdr:colOff>401828</xdr:colOff>
      <xdr:row>26</xdr:row>
      <xdr:rowOff>132463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A5D3AF9-39D1-8E20-FEE5-78ECA5B51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66160" y="558800"/>
          <a:ext cx="5867908" cy="4419983"/>
        </a:xfrm>
        <a:prstGeom prst="rect">
          <a:avLst/>
        </a:prstGeom>
      </xdr:spPr>
    </xdr:pic>
    <xdr:clientData/>
  </xdr:twoCellAnchor>
  <xdr:twoCellAnchor editAs="oneCell">
    <xdr:from>
      <xdr:col>35</xdr:col>
      <xdr:colOff>569716</xdr:colOff>
      <xdr:row>29</xdr:row>
      <xdr:rowOff>93494</xdr:rowOff>
    </xdr:from>
    <xdr:to>
      <xdr:col>45</xdr:col>
      <xdr:colOff>509280</xdr:colOff>
      <xdr:row>53</xdr:row>
      <xdr:rowOff>162468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D518CCC-CD3F-46FC-568A-E3954F8E9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27610" y="5557196"/>
          <a:ext cx="6019351" cy="460044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31876</xdr:colOff>
      <xdr:row>2</xdr:row>
      <xdr:rowOff>76201</xdr:rowOff>
    </xdr:from>
    <xdr:to>
      <xdr:col>30</xdr:col>
      <xdr:colOff>236220</xdr:colOff>
      <xdr:row>18</xdr:row>
      <xdr:rowOff>8531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30384A-DFEE-71F5-B306-510066127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25216" y="441961"/>
          <a:ext cx="3861944" cy="285841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66675</xdr:colOff>
      <xdr:row>2</xdr:row>
      <xdr:rowOff>32386</xdr:rowOff>
    </xdr:from>
    <xdr:to>
      <xdr:col>8</xdr:col>
      <xdr:colOff>422282</xdr:colOff>
      <xdr:row>12</xdr:row>
      <xdr:rowOff>177166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D3D9C4-680C-4504-8D9C-A350AEAD7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18635" y="398146"/>
          <a:ext cx="2184407" cy="1973580"/>
        </a:xfrm>
        <a:prstGeom prst="rect">
          <a:avLst/>
        </a:prstGeom>
      </xdr:spPr>
    </xdr:pic>
    <xdr:clientData/>
  </xdr:twoCellAnchor>
  <xdr:oneCellAnchor>
    <xdr:from>
      <xdr:col>5</xdr:col>
      <xdr:colOff>66675</xdr:colOff>
      <xdr:row>51</xdr:row>
      <xdr:rowOff>32386</xdr:rowOff>
    </xdr:from>
    <xdr:ext cx="2184407" cy="1954530"/>
    <xdr:pic>
      <xdr:nvPicPr>
        <xdr:cNvPr id="3" name="Picture 2">
          <a:extLst>
            <a:ext uri="{FF2B5EF4-FFF2-40B4-BE49-F238E27FC236}">
              <a16:creationId xmlns:a16="http://schemas.microsoft.com/office/drawing/2014/main" id="{2B2297FC-BC84-4F36-9ACC-26D241B31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18635" y="9359266"/>
          <a:ext cx="2184407" cy="1954530"/>
        </a:xfrm>
        <a:prstGeom prst="rect">
          <a:avLst/>
        </a:prstGeom>
      </xdr:spPr>
    </xdr:pic>
    <xdr:clientData/>
  </xdr:oneCellAnchor>
  <xdr:oneCellAnchor>
    <xdr:from>
      <xdr:col>5</xdr:col>
      <xdr:colOff>66675</xdr:colOff>
      <xdr:row>100</xdr:row>
      <xdr:rowOff>32386</xdr:rowOff>
    </xdr:from>
    <xdr:ext cx="2184407" cy="1954530"/>
    <xdr:pic>
      <xdr:nvPicPr>
        <xdr:cNvPr id="4" name="Picture 3">
          <a:extLst>
            <a:ext uri="{FF2B5EF4-FFF2-40B4-BE49-F238E27FC236}">
              <a16:creationId xmlns:a16="http://schemas.microsoft.com/office/drawing/2014/main" id="{DC06FC8B-82E4-4B62-8477-CD93AA615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18635" y="18320386"/>
          <a:ext cx="2184407" cy="1954530"/>
        </a:xfrm>
        <a:prstGeom prst="rect">
          <a:avLst/>
        </a:prstGeom>
      </xdr:spPr>
    </xdr:pic>
    <xdr:clientData/>
  </xdr:oneCellAnchor>
  <xdr:oneCellAnchor>
    <xdr:from>
      <xdr:col>5</xdr:col>
      <xdr:colOff>66675</xdr:colOff>
      <xdr:row>149</xdr:row>
      <xdr:rowOff>32386</xdr:rowOff>
    </xdr:from>
    <xdr:ext cx="2184407" cy="1954530"/>
    <xdr:pic>
      <xdr:nvPicPr>
        <xdr:cNvPr id="5" name="Picture 4">
          <a:extLst>
            <a:ext uri="{FF2B5EF4-FFF2-40B4-BE49-F238E27FC236}">
              <a16:creationId xmlns:a16="http://schemas.microsoft.com/office/drawing/2014/main" id="{7CF1B2A5-58D4-4205-8ECC-86846795C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18635" y="27281506"/>
          <a:ext cx="2184407" cy="1954530"/>
        </a:xfrm>
        <a:prstGeom prst="rect">
          <a:avLst/>
        </a:prstGeom>
      </xdr:spPr>
    </xdr:pic>
    <xdr:clientData/>
  </xdr:oneCellAnchor>
  <xdr:oneCellAnchor>
    <xdr:from>
      <xdr:col>5</xdr:col>
      <xdr:colOff>66675</xdr:colOff>
      <xdr:row>198</xdr:row>
      <xdr:rowOff>32386</xdr:rowOff>
    </xdr:from>
    <xdr:ext cx="2184407" cy="1954530"/>
    <xdr:pic>
      <xdr:nvPicPr>
        <xdr:cNvPr id="6" name="Picture 5">
          <a:extLst>
            <a:ext uri="{FF2B5EF4-FFF2-40B4-BE49-F238E27FC236}">
              <a16:creationId xmlns:a16="http://schemas.microsoft.com/office/drawing/2014/main" id="{099A5CDC-56C8-4CA3-BF5E-FDED6729D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22989" y="27605900"/>
          <a:ext cx="2184407" cy="195453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502920</xdr:colOff>
      <xdr:row>2</xdr:row>
      <xdr:rowOff>160020</xdr:rowOff>
    </xdr:from>
    <xdr:to>
      <xdr:col>18</xdr:col>
      <xdr:colOff>649605</xdr:colOff>
      <xdr:row>10</xdr:row>
      <xdr:rowOff>126618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EA130F-559B-4463-B191-5F70CF206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07040" y="525780"/>
          <a:ext cx="3408045" cy="1429638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</xdr:colOff>
      <xdr:row>14</xdr:row>
      <xdr:rowOff>175261</xdr:rowOff>
    </xdr:from>
    <xdr:to>
      <xdr:col>5</xdr:col>
      <xdr:colOff>336445</xdr:colOff>
      <xdr:row>22</xdr:row>
      <xdr:rowOff>175260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4BBAB0-9F05-44CB-82E8-561C5B7558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867"/>
        <a:stretch/>
      </xdr:blipFill>
      <xdr:spPr>
        <a:xfrm>
          <a:off x="655320" y="2735581"/>
          <a:ext cx="3041545" cy="1463039"/>
        </a:xfrm>
        <a:prstGeom prst="rect">
          <a:avLst/>
        </a:prstGeom>
      </xdr:spPr>
    </xdr:pic>
    <xdr:clientData/>
  </xdr:twoCellAnchor>
  <xdr:twoCellAnchor editAs="oneCell">
    <xdr:from>
      <xdr:col>5</xdr:col>
      <xdr:colOff>571326</xdr:colOff>
      <xdr:row>14</xdr:row>
      <xdr:rowOff>77016</xdr:rowOff>
    </xdr:from>
    <xdr:to>
      <xdr:col>8</xdr:col>
      <xdr:colOff>505921</xdr:colOff>
      <xdr:row>26</xdr:row>
      <xdr:rowOff>167233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56A7CB5-EFDA-4B85-8EB9-A40F76814F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7357"/>
        <a:stretch/>
      </xdr:blipFill>
      <xdr:spPr>
        <a:xfrm>
          <a:off x="3931746" y="2637336"/>
          <a:ext cx="2586355" cy="2284777"/>
        </a:xfrm>
        <a:prstGeom prst="rect">
          <a:avLst/>
        </a:prstGeom>
      </xdr:spPr>
    </xdr:pic>
    <xdr:clientData/>
  </xdr:twoCellAnchor>
  <xdr:twoCellAnchor editAs="oneCell">
    <xdr:from>
      <xdr:col>9</xdr:col>
      <xdr:colOff>39031</xdr:colOff>
      <xdr:row>15</xdr:row>
      <xdr:rowOff>32460</xdr:rowOff>
    </xdr:from>
    <xdr:to>
      <xdr:col>13</xdr:col>
      <xdr:colOff>254363</xdr:colOff>
      <xdr:row>26</xdr:row>
      <xdr:rowOff>174679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B7E6D59-D253-4EC0-B1D6-7BF1FAEAE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05591" y="2775660"/>
          <a:ext cx="2798512" cy="2153899"/>
        </a:xfrm>
        <a:prstGeom prst="rect">
          <a:avLst/>
        </a:prstGeom>
      </xdr:spPr>
    </xdr:pic>
    <xdr:clientData/>
  </xdr:twoCellAnchor>
  <xdr:twoCellAnchor editAs="oneCell">
    <xdr:from>
      <xdr:col>9</xdr:col>
      <xdr:colOff>609600</xdr:colOff>
      <xdr:row>2</xdr:row>
      <xdr:rowOff>45720</xdr:rowOff>
    </xdr:from>
    <xdr:to>
      <xdr:col>14</xdr:col>
      <xdr:colOff>511073</xdr:colOff>
      <xdr:row>12</xdr:row>
      <xdr:rowOff>175592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966CDAF-78AD-48EE-949E-720C7F3EF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76160" y="411480"/>
          <a:ext cx="3239033" cy="1958672"/>
        </a:xfrm>
        <a:prstGeom prst="rect">
          <a:avLst/>
        </a:prstGeom>
      </xdr:spPr>
    </xdr:pic>
    <xdr:clientData/>
  </xdr:twoCellAnchor>
  <xdr:oneCellAnchor>
    <xdr:from>
      <xdr:col>5</xdr:col>
      <xdr:colOff>717269</xdr:colOff>
      <xdr:row>2</xdr:row>
      <xdr:rowOff>72435</xdr:rowOff>
    </xdr:from>
    <xdr:ext cx="2918460" cy="1913213"/>
    <xdr:pic>
      <xdr:nvPicPr>
        <xdr:cNvPr id="7" name="Picture 6">
          <a:extLst>
            <a:ext uri="{FF2B5EF4-FFF2-40B4-BE49-F238E27FC236}">
              <a16:creationId xmlns:a16="http://schemas.microsoft.com/office/drawing/2014/main" id="{55523DDC-D5C4-4413-A416-3DE66442C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77689" y="438195"/>
          <a:ext cx="2918460" cy="1913213"/>
        </a:xfrm>
        <a:prstGeom prst="rect">
          <a:avLst/>
        </a:prstGeom>
      </xdr:spPr>
    </xdr:pic>
    <xdr:clientData/>
  </xdr:oneCellAnchor>
  <xdr:oneCellAnchor>
    <xdr:from>
      <xdr:col>1</xdr:col>
      <xdr:colOff>15240</xdr:colOff>
      <xdr:row>2</xdr:row>
      <xdr:rowOff>83820</xdr:rowOff>
    </xdr:from>
    <xdr:ext cx="3368040" cy="1920069"/>
    <xdr:pic>
      <xdr:nvPicPr>
        <xdr:cNvPr id="8" name="Picture 7">
          <a:extLst>
            <a:ext uri="{FF2B5EF4-FFF2-40B4-BE49-F238E27FC236}">
              <a16:creationId xmlns:a16="http://schemas.microsoft.com/office/drawing/2014/main" id="{860B0F62-14D9-4A68-8743-2E4E100665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4536"/>
        <a:stretch/>
      </xdr:blipFill>
      <xdr:spPr>
        <a:xfrm>
          <a:off x="624840" y="449580"/>
          <a:ext cx="3368040" cy="1920069"/>
        </a:xfrm>
        <a:prstGeom prst="rect">
          <a:avLst/>
        </a:prstGeom>
      </xdr:spPr>
    </xdr:pic>
    <xdr:clientData/>
  </xdr:oneCellAnchor>
  <xdr:twoCellAnchor editAs="oneCell">
    <xdr:from>
      <xdr:col>14</xdr:col>
      <xdr:colOff>620019</xdr:colOff>
      <xdr:row>12</xdr:row>
      <xdr:rowOff>166688</xdr:rowOff>
    </xdr:from>
    <xdr:to>
      <xdr:col>19</xdr:col>
      <xdr:colOff>154379</xdr:colOff>
      <xdr:row>26</xdr:row>
      <xdr:rowOff>103189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2ADD1D4-EFB2-4B24-B744-E77BCCA37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24139" y="2361248"/>
          <a:ext cx="3534860" cy="2496821"/>
        </a:xfrm>
        <a:prstGeom prst="rect">
          <a:avLst/>
        </a:prstGeom>
      </xdr:spPr>
    </xdr:pic>
    <xdr:clientData/>
  </xdr:twoCellAnchor>
  <xdr:twoCellAnchor editAs="oneCell">
    <xdr:from>
      <xdr:col>19</xdr:col>
      <xdr:colOff>705944</xdr:colOff>
      <xdr:row>2</xdr:row>
      <xdr:rowOff>87314</xdr:rowOff>
    </xdr:from>
    <xdr:to>
      <xdr:col>22</xdr:col>
      <xdr:colOff>222250</xdr:colOff>
      <xdr:row>9</xdr:row>
      <xdr:rowOff>71568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66ED205-910C-4139-8C7C-567C200ED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810564" y="453074"/>
          <a:ext cx="1467026" cy="1264414"/>
        </a:xfrm>
        <a:prstGeom prst="rect">
          <a:avLst/>
        </a:prstGeom>
      </xdr:spPr>
    </xdr:pic>
    <xdr:clientData/>
  </xdr:twoCellAnchor>
  <xdr:twoCellAnchor editAs="oneCell">
    <xdr:from>
      <xdr:col>19</xdr:col>
      <xdr:colOff>674749</xdr:colOff>
      <xdr:row>13</xdr:row>
      <xdr:rowOff>42840</xdr:rowOff>
    </xdr:from>
    <xdr:to>
      <xdr:col>24</xdr:col>
      <xdr:colOff>459527</xdr:colOff>
      <xdr:row>18</xdr:row>
      <xdr:rowOff>85833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83E2A47-0C9D-46E0-B9CB-E8F6EB819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779369" y="2420280"/>
          <a:ext cx="2954698" cy="957393"/>
        </a:xfrm>
        <a:prstGeom prst="rect">
          <a:avLst/>
        </a:prstGeom>
      </xdr:spPr>
    </xdr:pic>
    <xdr:clientData/>
  </xdr:twoCellAnchor>
  <xdr:twoCellAnchor editAs="oneCell">
    <xdr:from>
      <xdr:col>19</xdr:col>
      <xdr:colOff>706438</xdr:colOff>
      <xdr:row>18</xdr:row>
      <xdr:rowOff>134939</xdr:rowOff>
    </xdr:from>
    <xdr:to>
      <xdr:col>24</xdr:col>
      <xdr:colOff>55563</xdr:colOff>
      <xdr:row>26</xdr:row>
      <xdr:rowOff>121923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35B77A3-8657-4A53-9C6A-C0CCFCC5E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811058" y="3426779"/>
          <a:ext cx="2519045" cy="145002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30480</xdr:colOff>
      <xdr:row>2</xdr:row>
      <xdr:rowOff>50800</xdr:rowOff>
    </xdr:from>
    <xdr:to>
      <xdr:col>35</xdr:col>
      <xdr:colOff>411988</xdr:colOff>
      <xdr:row>12</xdr:row>
      <xdr:rowOff>131747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6F9AA5-E87A-464D-A07D-5EA15F380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287220" y="462280"/>
          <a:ext cx="5867908" cy="1765454"/>
        </a:xfrm>
        <a:prstGeom prst="rect">
          <a:avLst/>
        </a:prstGeom>
      </xdr:spPr>
    </xdr:pic>
    <xdr:clientData/>
  </xdr:twoCellAnchor>
  <xdr:twoCellAnchor editAs="oneCell">
    <xdr:from>
      <xdr:col>26</xdr:col>
      <xdr:colOff>172720</xdr:colOff>
      <xdr:row>15</xdr:row>
      <xdr:rowOff>30480</xdr:rowOff>
    </xdr:from>
    <xdr:to>
      <xdr:col>35</xdr:col>
      <xdr:colOff>249402</xdr:colOff>
      <xdr:row>25</xdr:row>
      <xdr:rowOff>90130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C90024-8006-402B-826C-E1BA52AC6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29460" y="2849880"/>
          <a:ext cx="5563082" cy="1729890"/>
        </a:xfrm>
        <a:prstGeom prst="rect">
          <a:avLst/>
        </a:prstGeom>
      </xdr:spPr>
    </xdr:pic>
    <xdr:clientData/>
  </xdr:twoCellAnchor>
  <xdr:twoCellAnchor editAs="oneCell">
    <xdr:from>
      <xdr:col>26</xdr:col>
      <xdr:colOff>60961</xdr:colOff>
      <xdr:row>26</xdr:row>
      <xdr:rowOff>81280</xdr:rowOff>
    </xdr:from>
    <xdr:to>
      <xdr:col>33</xdr:col>
      <xdr:colOff>10161</xdr:colOff>
      <xdr:row>43</xdr:row>
      <xdr:rowOff>27491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712AE7C-6D87-4A47-A115-00778A5FC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317701" y="4912360"/>
          <a:ext cx="4216400" cy="2806143"/>
        </a:xfrm>
        <a:prstGeom prst="rect">
          <a:avLst/>
        </a:prstGeom>
      </xdr:spPr>
    </xdr:pic>
    <xdr:clientData/>
  </xdr:twoCellAnchor>
  <xdr:twoCellAnchor editAs="oneCell">
    <xdr:from>
      <xdr:col>26</xdr:col>
      <xdr:colOff>10160</xdr:colOff>
      <xdr:row>44</xdr:row>
      <xdr:rowOff>111760</xdr:rowOff>
    </xdr:from>
    <xdr:to>
      <xdr:col>33</xdr:col>
      <xdr:colOff>428691</xdr:colOff>
      <xdr:row>63</xdr:row>
      <xdr:rowOff>44964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DCF8B57-B53A-4E20-9BF6-9E7A55011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266900" y="8310880"/>
          <a:ext cx="4685731" cy="3139440"/>
        </a:xfrm>
        <a:prstGeom prst="rect">
          <a:avLst/>
        </a:prstGeom>
      </xdr:spPr>
    </xdr:pic>
    <xdr:clientData/>
  </xdr:twoCellAnchor>
  <xdr:twoCellAnchor editAs="oneCell">
    <xdr:from>
      <xdr:col>36</xdr:col>
      <xdr:colOff>20320</xdr:colOff>
      <xdr:row>2</xdr:row>
      <xdr:rowOff>142240</xdr:rowOff>
    </xdr:from>
    <xdr:to>
      <xdr:col>45</xdr:col>
      <xdr:colOff>401828</xdr:colOff>
      <xdr:row>29</xdr:row>
      <xdr:rowOff>10867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858F1EE-76CD-4875-8913-D0D244769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73060" y="553720"/>
          <a:ext cx="5867908" cy="4409823"/>
        </a:xfrm>
        <a:prstGeom prst="rect">
          <a:avLst/>
        </a:prstGeom>
      </xdr:spPr>
    </xdr:pic>
    <xdr:clientData/>
  </xdr:twoCellAnchor>
  <xdr:twoCellAnchor editAs="oneCell">
    <xdr:from>
      <xdr:col>35</xdr:col>
      <xdr:colOff>569716</xdr:colOff>
      <xdr:row>29</xdr:row>
      <xdr:rowOff>93494</xdr:rowOff>
    </xdr:from>
    <xdr:to>
      <xdr:col>45</xdr:col>
      <xdr:colOff>509280</xdr:colOff>
      <xdr:row>56</xdr:row>
      <xdr:rowOff>81404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78F9D4B-2787-4795-84EE-68725AA3E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12856" y="5473214"/>
          <a:ext cx="6035564" cy="453429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31876</xdr:colOff>
      <xdr:row>2</xdr:row>
      <xdr:rowOff>76201</xdr:rowOff>
    </xdr:from>
    <xdr:to>
      <xdr:col>30</xdr:col>
      <xdr:colOff>236220</xdr:colOff>
      <xdr:row>18</xdr:row>
      <xdr:rowOff>8531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97D627-9D95-44E7-9603-0F18ABEF1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25216" y="441961"/>
          <a:ext cx="3861944" cy="285841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66675</xdr:colOff>
      <xdr:row>2</xdr:row>
      <xdr:rowOff>32386</xdr:rowOff>
    </xdr:from>
    <xdr:to>
      <xdr:col>8</xdr:col>
      <xdr:colOff>422282</xdr:colOff>
      <xdr:row>14</xdr:row>
      <xdr:rowOff>24766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2BF7D4-57E7-4594-ADB4-6FD31F4A6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18635" y="398146"/>
          <a:ext cx="2184407" cy="1973580"/>
        </a:xfrm>
        <a:prstGeom prst="rect">
          <a:avLst/>
        </a:prstGeom>
      </xdr:spPr>
    </xdr:pic>
    <xdr:clientData/>
  </xdr:twoCellAnchor>
  <xdr:oneCellAnchor>
    <xdr:from>
      <xdr:col>5</xdr:col>
      <xdr:colOff>66675</xdr:colOff>
      <xdr:row>51</xdr:row>
      <xdr:rowOff>32386</xdr:rowOff>
    </xdr:from>
    <xdr:ext cx="2184407" cy="1954530"/>
    <xdr:pic>
      <xdr:nvPicPr>
        <xdr:cNvPr id="3" name="Picture 2">
          <a:extLst>
            <a:ext uri="{FF2B5EF4-FFF2-40B4-BE49-F238E27FC236}">
              <a16:creationId xmlns:a16="http://schemas.microsoft.com/office/drawing/2014/main" id="{C0B84F9A-F1D3-4EAB-A902-DD526452C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18635" y="9359266"/>
          <a:ext cx="2184407" cy="1954530"/>
        </a:xfrm>
        <a:prstGeom prst="rect">
          <a:avLst/>
        </a:prstGeom>
      </xdr:spPr>
    </xdr:pic>
    <xdr:clientData/>
  </xdr:oneCellAnchor>
  <xdr:oneCellAnchor>
    <xdr:from>
      <xdr:col>5</xdr:col>
      <xdr:colOff>66675</xdr:colOff>
      <xdr:row>100</xdr:row>
      <xdr:rowOff>32386</xdr:rowOff>
    </xdr:from>
    <xdr:ext cx="2184407" cy="1954530"/>
    <xdr:pic>
      <xdr:nvPicPr>
        <xdr:cNvPr id="4" name="Picture 3">
          <a:extLst>
            <a:ext uri="{FF2B5EF4-FFF2-40B4-BE49-F238E27FC236}">
              <a16:creationId xmlns:a16="http://schemas.microsoft.com/office/drawing/2014/main" id="{7A974977-0781-483C-935C-349C56B38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18635" y="18320386"/>
          <a:ext cx="2184407" cy="1954530"/>
        </a:xfrm>
        <a:prstGeom prst="rect">
          <a:avLst/>
        </a:prstGeom>
      </xdr:spPr>
    </xdr:pic>
    <xdr:clientData/>
  </xdr:oneCellAnchor>
  <xdr:oneCellAnchor>
    <xdr:from>
      <xdr:col>5</xdr:col>
      <xdr:colOff>66675</xdr:colOff>
      <xdr:row>149</xdr:row>
      <xdr:rowOff>32386</xdr:rowOff>
    </xdr:from>
    <xdr:ext cx="2184407" cy="1954530"/>
    <xdr:pic>
      <xdr:nvPicPr>
        <xdr:cNvPr id="5" name="Picture 4">
          <a:extLst>
            <a:ext uri="{FF2B5EF4-FFF2-40B4-BE49-F238E27FC236}">
              <a16:creationId xmlns:a16="http://schemas.microsoft.com/office/drawing/2014/main" id="{2FC4624F-D3F3-4A3C-9D38-19C4C7602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18635" y="27281506"/>
          <a:ext cx="2184407" cy="1954530"/>
        </a:xfrm>
        <a:prstGeom prst="rect">
          <a:avLst/>
        </a:prstGeom>
      </xdr:spPr>
    </xdr:pic>
    <xdr:clientData/>
  </xdr:oneCellAnchor>
  <xdr:oneCellAnchor>
    <xdr:from>
      <xdr:col>5</xdr:col>
      <xdr:colOff>66675</xdr:colOff>
      <xdr:row>198</xdr:row>
      <xdr:rowOff>32386</xdr:rowOff>
    </xdr:from>
    <xdr:ext cx="2184407" cy="1954530"/>
    <xdr:pic>
      <xdr:nvPicPr>
        <xdr:cNvPr id="6" name="Picture 5">
          <a:extLst>
            <a:ext uri="{FF2B5EF4-FFF2-40B4-BE49-F238E27FC236}">
              <a16:creationId xmlns:a16="http://schemas.microsoft.com/office/drawing/2014/main" id="{D46BA1F8-6B90-42BD-B88E-C817C5A28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18635" y="36242626"/>
          <a:ext cx="2184407" cy="1954530"/>
        </a:xfrm>
        <a:prstGeom prst="rect">
          <a:avLst/>
        </a:prstGeom>
      </xdr:spPr>
    </xdr:pic>
    <xdr:clientData/>
  </xdr:oneCellAnchor>
  <xdr:oneCellAnchor>
    <xdr:from>
      <xdr:col>5</xdr:col>
      <xdr:colOff>66675</xdr:colOff>
      <xdr:row>247</xdr:row>
      <xdr:rowOff>32386</xdr:rowOff>
    </xdr:from>
    <xdr:ext cx="2184407" cy="1954530"/>
    <xdr:pic>
      <xdr:nvPicPr>
        <xdr:cNvPr id="7" name="Picture 6">
          <a:extLst>
            <a:ext uri="{FF2B5EF4-FFF2-40B4-BE49-F238E27FC236}">
              <a16:creationId xmlns:a16="http://schemas.microsoft.com/office/drawing/2014/main" id="{74A236AB-340E-4F98-AE48-C949B0727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22989" y="36673700"/>
          <a:ext cx="2184407" cy="1954530"/>
        </a:xfrm>
        <a:prstGeom prst="rect">
          <a:avLst/>
        </a:prstGeom>
      </xdr:spPr>
    </xdr:pic>
    <xdr:clientData/>
  </xdr:oneCellAnchor>
  <xdr:oneCellAnchor>
    <xdr:from>
      <xdr:col>5</xdr:col>
      <xdr:colOff>66675</xdr:colOff>
      <xdr:row>296</xdr:row>
      <xdr:rowOff>32386</xdr:rowOff>
    </xdr:from>
    <xdr:ext cx="2184407" cy="1954530"/>
    <xdr:pic>
      <xdr:nvPicPr>
        <xdr:cNvPr id="8" name="Picture 7">
          <a:extLst>
            <a:ext uri="{FF2B5EF4-FFF2-40B4-BE49-F238E27FC236}">
              <a16:creationId xmlns:a16="http://schemas.microsoft.com/office/drawing/2014/main" id="{43B91D25-6A71-479F-928D-E1EF4CD93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22989" y="36673700"/>
          <a:ext cx="2184407" cy="1954530"/>
        </a:xfrm>
        <a:prstGeom prst="rect">
          <a:avLst/>
        </a:prstGeom>
      </xdr:spPr>
    </xdr:pic>
    <xdr:clientData/>
  </xdr:oneCellAnchor>
  <xdr:oneCellAnchor>
    <xdr:from>
      <xdr:col>5</xdr:col>
      <xdr:colOff>66675</xdr:colOff>
      <xdr:row>345</xdr:row>
      <xdr:rowOff>32386</xdr:rowOff>
    </xdr:from>
    <xdr:ext cx="2184407" cy="1954530"/>
    <xdr:pic>
      <xdr:nvPicPr>
        <xdr:cNvPr id="9" name="Picture 8">
          <a:extLst>
            <a:ext uri="{FF2B5EF4-FFF2-40B4-BE49-F238E27FC236}">
              <a16:creationId xmlns:a16="http://schemas.microsoft.com/office/drawing/2014/main" id="{5EE9C0D1-16E1-4998-83EB-98DF3FFD0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22989" y="36673700"/>
          <a:ext cx="2184407" cy="1954530"/>
        </a:xfrm>
        <a:prstGeom prst="rect">
          <a:avLst/>
        </a:prstGeom>
      </xdr:spPr>
    </xdr:pic>
    <xdr:clientData/>
  </xdr:oneCellAnchor>
  <xdr:oneCellAnchor>
    <xdr:from>
      <xdr:col>5</xdr:col>
      <xdr:colOff>66675</xdr:colOff>
      <xdr:row>394</xdr:row>
      <xdr:rowOff>32386</xdr:rowOff>
    </xdr:from>
    <xdr:ext cx="2184407" cy="1954530"/>
    <xdr:pic>
      <xdr:nvPicPr>
        <xdr:cNvPr id="10" name="Picture 9">
          <a:extLst>
            <a:ext uri="{FF2B5EF4-FFF2-40B4-BE49-F238E27FC236}">
              <a16:creationId xmlns:a16="http://schemas.microsoft.com/office/drawing/2014/main" id="{EE21E5EE-48A0-450D-8892-48F2F1CDD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22989" y="36673700"/>
          <a:ext cx="2184407" cy="1954530"/>
        </a:xfrm>
        <a:prstGeom prst="rect">
          <a:avLst/>
        </a:prstGeom>
      </xdr:spPr>
    </xdr:pic>
    <xdr:clientData/>
  </xdr:oneCellAnchor>
  <xdr:oneCellAnchor>
    <xdr:from>
      <xdr:col>5</xdr:col>
      <xdr:colOff>66675</xdr:colOff>
      <xdr:row>443</xdr:row>
      <xdr:rowOff>32386</xdr:rowOff>
    </xdr:from>
    <xdr:ext cx="2184407" cy="1954530"/>
    <xdr:pic>
      <xdr:nvPicPr>
        <xdr:cNvPr id="11" name="Picture 10">
          <a:extLst>
            <a:ext uri="{FF2B5EF4-FFF2-40B4-BE49-F238E27FC236}">
              <a16:creationId xmlns:a16="http://schemas.microsoft.com/office/drawing/2014/main" id="{852C9B62-3B89-4E94-A5A6-1F95365A2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22989" y="36673700"/>
          <a:ext cx="2184407" cy="1954530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502920</xdr:colOff>
      <xdr:row>2</xdr:row>
      <xdr:rowOff>160020</xdr:rowOff>
    </xdr:from>
    <xdr:to>
      <xdr:col>18</xdr:col>
      <xdr:colOff>649605</xdr:colOff>
      <xdr:row>11</xdr:row>
      <xdr:rowOff>48176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717D09-F914-4FC3-A6D2-1A60FEA25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07040" y="525780"/>
          <a:ext cx="3408045" cy="1429638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</xdr:colOff>
      <xdr:row>14</xdr:row>
      <xdr:rowOff>175261</xdr:rowOff>
    </xdr:from>
    <xdr:to>
      <xdr:col>5</xdr:col>
      <xdr:colOff>336445</xdr:colOff>
      <xdr:row>23</xdr:row>
      <xdr:rowOff>89199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964F60-0C04-4EB4-A7B1-B1D4039C85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867"/>
        <a:stretch/>
      </xdr:blipFill>
      <xdr:spPr>
        <a:xfrm>
          <a:off x="655320" y="2735581"/>
          <a:ext cx="3041545" cy="1463039"/>
        </a:xfrm>
        <a:prstGeom prst="rect">
          <a:avLst/>
        </a:prstGeom>
      </xdr:spPr>
    </xdr:pic>
    <xdr:clientData/>
  </xdr:twoCellAnchor>
  <xdr:twoCellAnchor editAs="oneCell">
    <xdr:from>
      <xdr:col>5</xdr:col>
      <xdr:colOff>571326</xdr:colOff>
      <xdr:row>14</xdr:row>
      <xdr:rowOff>77016</xdr:rowOff>
    </xdr:from>
    <xdr:to>
      <xdr:col>8</xdr:col>
      <xdr:colOff>505921</xdr:colOff>
      <xdr:row>27</xdr:row>
      <xdr:rowOff>133615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6D2F1B4-A64E-4E30-8058-621BB9AF0A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7357"/>
        <a:stretch/>
      </xdr:blipFill>
      <xdr:spPr>
        <a:xfrm>
          <a:off x="3931746" y="2637336"/>
          <a:ext cx="2586355" cy="2284777"/>
        </a:xfrm>
        <a:prstGeom prst="rect">
          <a:avLst/>
        </a:prstGeom>
      </xdr:spPr>
    </xdr:pic>
    <xdr:clientData/>
  </xdr:twoCellAnchor>
  <xdr:twoCellAnchor editAs="oneCell">
    <xdr:from>
      <xdr:col>9</xdr:col>
      <xdr:colOff>39031</xdr:colOff>
      <xdr:row>15</xdr:row>
      <xdr:rowOff>32460</xdr:rowOff>
    </xdr:from>
    <xdr:to>
      <xdr:col>13</xdr:col>
      <xdr:colOff>254363</xdr:colOff>
      <xdr:row>27</xdr:row>
      <xdr:rowOff>129855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10C2E0-1FA5-4B89-ADC9-253B41FB2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05591" y="2775660"/>
          <a:ext cx="2798512" cy="2153899"/>
        </a:xfrm>
        <a:prstGeom prst="rect">
          <a:avLst/>
        </a:prstGeom>
      </xdr:spPr>
    </xdr:pic>
    <xdr:clientData/>
  </xdr:twoCellAnchor>
  <xdr:twoCellAnchor editAs="oneCell">
    <xdr:from>
      <xdr:col>9</xdr:col>
      <xdr:colOff>609600</xdr:colOff>
      <xdr:row>2</xdr:row>
      <xdr:rowOff>45720</xdr:rowOff>
    </xdr:from>
    <xdr:to>
      <xdr:col>14</xdr:col>
      <xdr:colOff>511073</xdr:colOff>
      <xdr:row>13</xdr:row>
      <xdr:rowOff>108356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D2E9180-D3A8-4459-AA52-402965532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76160" y="411480"/>
          <a:ext cx="3239033" cy="1958672"/>
        </a:xfrm>
        <a:prstGeom prst="rect">
          <a:avLst/>
        </a:prstGeom>
      </xdr:spPr>
    </xdr:pic>
    <xdr:clientData/>
  </xdr:twoCellAnchor>
  <xdr:oneCellAnchor>
    <xdr:from>
      <xdr:col>5</xdr:col>
      <xdr:colOff>717269</xdr:colOff>
      <xdr:row>2</xdr:row>
      <xdr:rowOff>72435</xdr:rowOff>
    </xdr:from>
    <xdr:ext cx="2918460" cy="1913213"/>
    <xdr:pic>
      <xdr:nvPicPr>
        <xdr:cNvPr id="7" name="Picture 6">
          <a:extLst>
            <a:ext uri="{FF2B5EF4-FFF2-40B4-BE49-F238E27FC236}">
              <a16:creationId xmlns:a16="http://schemas.microsoft.com/office/drawing/2014/main" id="{3ACF7261-AE42-4534-84B3-B6974EFD8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77689" y="438195"/>
          <a:ext cx="2918460" cy="1913213"/>
        </a:xfrm>
        <a:prstGeom prst="rect">
          <a:avLst/>
        </a:prstGeom>
      </xdr:spPr>
    </xdr:pic>
    <xdr:clientData/>
  </xdr:oneCellAnchor>
  <xdr:oneCellAnchor>
    <xdr:from>
      <xdr:col>1</xdr:col>
      <xdr:colOff>15240</xdr:colOff>
      <xdr:row>2</xdr:row>
      <xdr:rowOff>83820</xdr:rowOff>
    </xdr:from>
    <xdr:ext cx="3368040" cy="1920069"/>
    <xdr:pic>
      <xdr:nvPicPr>
        <xdr:cNvPr id="8" name="Picture 7">
          <a:extLst>
            <a:ext uri="{FF2B5EF4-FFF2-40B4-BE49-F238E27FC236}">
              <a16:creationId xmlns:a16="http://schemas.microsoft.com/office/drawing/2014/main" id="{55A85583-877F-46DE-B2A3-1CB6EF90DD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4536"/>
        <a:stretch/>
      </xdr:blipFill>
      <xdr:spPr>
        <a:xfrm>
          <a:off x="624840" y="449580"/>
          <a:ext cx="3368040" cy="1920069"/>
        </a:xfrm>
        <a:prstGeom prst="rect">
          <a:avLst/>
        </a:prstGeom>
      </xdr:spPr>
    </xdr:pic>
    <xdr:clientData/>
  </xdr:oneCellAnchor>
  <xdr:twoCellAnchor editAs="oneCell">
    <xdr:from>
      <xdr:col>14</xdr:col>
      <xdr:colOff>620019</xdr:colOff>
      <xdr:row>12</xdr:row>
      <xdr:rowOff>166688</xdr:rowOff>
    </xdr:from>
    <xdr:to>
      <xdr:col>19</xdr:col>
      <xdr:colOff>154379</xdr:colOff>
      <xdr:row>27</xdr:row>
      <xdr:rowOff>91984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0ACF69A-3BF3-436B-AE31-93A2D5F99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24139" y="2361248"/>
          <a:ext cx="3534860" cy="2496821"/>
        </a:xfrm>
        <a:prstGeom prst="rect">
          <a:avLst/>
        </a:prstGeom>
      </xdr:spPr>
    </xdr:pic>
    <xdr:clientData/>
  </xdr:twoCellAnchor>
  <xdr:twoCellAnchor editAs="oneCell">
    <xdr:from>
      <xdr:col>19</xdr:col>
      <xdr:colOff>705944</xdr:colOff>
      <xdr:row>2</xdr:row>
      <xdr:rowOff>87314</xdr:rowOff>
    </xdr:from>
    <xdr:to>
      <xdr:col>22</xdr:col>
      <xdr:colOff>222250</xdr:colOff>
      <xdr:row>9</xdr:row>
      <xdr:rowOff>150009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6BD6E8B-52C0-4663-AAC3-8D98CBFC7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810564" y="453074"/>
          <a:ext cx="1467026" cy="1264414"/>
        </a:xfrm>
        <a:prstGeom prst="rect">
          <a:avLst/>
        </a:prstGeom>
      </xdr:spPr>
    </xdr:pic>
    <xdr:clientData/>
  </xdr:twoCellAnchor>
  <xdr:twoCellAnchor editAs="oneCell">
    <xdr:from>
      <xdr:col>19</xdr:col>
      <xdr:colOff>674749</xdr:colOff>
      <xdr:row>13</xdr:row>
      <xdr:rowOff>42840</xdr:rowOff>
    </xdr:from>
    <xdr:to>
      <xdr:col>24</xdr:col>
      <xdr:colOff>459527</xdr:colOff>
      <xdr:row>18</xdr:row>
      <xdr:rowOff>141862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2154DE7-1ADE-455E-87FE-F8E37216B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779369" y="2420280"/>
          <a:ext cx="2954698" cy="957393"/>
        </a:xfrm>
        <a:prstGeom prst="rect">
          <a:avLst/>
        </a:prstGeom>
      </xdr:spPr>
    </xdr:pic>
    <xdr:clientData/>
  </xdr:twoCellAnchor>
  <xdr:twoCellAnchor editAs="oneCell">
    <xdr:from>
      <xdr:col>19</xdr:col>
      <xdr:colOff>706438</xdr:colOff>
      <xdr:row>18</xdr:row>
      <xdr:rowOff>134939</xdr:rowOff>
    </xdr:from>
    <xdr:to>
      <xdr:col>24</xdr:col>
      <xdr:colOff>55563</xdr:colOff>
      <xdr:row>27</xdr:row>
      <xdr:rowOff>43482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E40FAB2-8907-4C2D-B394-C5E30A05D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811058" y="3426779"/>
          <a:ext cx="2519045" cy="145002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30480</xdr:colOff>
      <xdr:row>2</xdr:row>
      <xdr:rowOff>50800</xdr:rowOff>
    </xdr:from>
    <xdr:to>
      <xdr:col>35</xdr:col>
      <xdr:colOff>411988</xdr:colOff>
      <xdr:row>12</xdr:row>
      <xdr:rowOff>179611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AE6D25-6DA0-43FE-AE5D-FEB6AA133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287220" y="462280"/>
          <a:ext cx="5867908" cy="1765454"/>
        </a:xfrm>
        <a:prstGeom prst="rect">
          <a:avLst/>
        </a:prstGeom>
      </xdr:spPr>
    </xdr:pic>
    <xdr:clientData/>
  </xdr:twoCellAnchor>
  <xdr:twoCellAnchor editAs="oneCell">
    <xdr:from>
      <xdr:col>26</xdr:col>
      <xdr:colOff>172720</xdr:colOff>
      <xdr:row>15</xdr:row>
      <xdr:rowOff>30480</xdr:rowOff>
    </xdr:from>
    <xdr:to>
      <xdr:col>35</xdr:col>
      <xdr:colOff>249402</xdr:colOff>
      <xdr:row>25</xdr:row>
      <xdr:rowOff>127702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A83AB3-15D6-4859-B916-3577AAA2E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29460" y="2849880"/>
          <a:ext cx="5563082" cy="1729890"/>
        </a:xfrm>
        <a:prstGeom prst="rect">
          <a:avLst/>
        </a:prstGeom>
      </xdr:spPr>
    </xdr:pic>
    <xdr:clientData/>
  </xdr:twoCellAnchor>
  <xdr:twoCellAnchor editAs="oneCell">
    <xdr:from>
      <xdr:col>26</xdr:col>
      <xdr:colOff>60961</xdr:colOff>
      <xdr:row>26</xdr:row>
      <xdr:rowOff>81280</xdr:rowOff>
    </xdr:from>
    <xdr:to>
      <xdr:col>33</xdr:col>
      <xdr:colOff>10161</xdr:colOff>
      <xdr:row>43</xdr:row>
      <xdr:rowOff>107780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435085-87B2-42E9-B697-A0C2CD750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317701" y="4912360"/>
          <a:ext cx="4216400" cy="2806143"/>
        </a:xfrm>
        <a:prstGeom prst="rect">
          <a:avLst/>
        </a:prstGeom>
      </xdr:spPr>
    </xdr:pic>
    <xdr:clientData/>
  </xdr:twoCellAnchor>
  <xdr:twoCellAnchor editAs="oneCell">
    <xdr:from>
      <xdr:col>26</xdr:col>
      <xdr:colOff>10160</xdr:colOff>
      <xdr:row>44</xdr:row>
      <xdr:rowOff>111760</xdr:rowOff>
    </xdr:from>
    <xdr:to>
      <xdr:col>33</xdr:col>
      <xdr:colOff>428691</xdr:colOff>
      <xdr:row>63</xdr:row>
      <xdr:rowOff>109109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8F1E00-AFAA-4B8C-BC91-8A0FF5AF5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266900" y="8310880"/>
          <a:ext cx="4685731" cy="3139440"/>
        </a:xfrm>
        <a:prstGeom prst="rect">
          <a:avLst/>
        </a:prstGeom>
      </xdr:spPr>
    </xdr:pic>
    <xdr:clientData/>
  </xdr:twoCellAnchor>
  <xdr:twoCellAnchor editAs="oneCell">
    <xdr:from>
      <xdr:col>36</xdr:col>
      <xdr:colOff>20320</xdr:colOff>
      <xdr:row>2</xdr:row>
      <xdr:rowOff>142240</xdr:rowOff>
    </xdr:from>
    <xdr:to>
      <xdr:col>45</xdr:col>
      <xdr:colOff>401828</xdr:colOff>
      <xdr:row>29</xdr:row>
      <xdr:rowOff>119211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05EC15C-2633-497E-9455-052034343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73060" y="553720"/>
          <a:ext cx="5867908" cy="4409823"/>
        </a:xfrm>
        <a:prstGeom prst="rect">
          <a:avLst/>
        </a:prstGeom>
      </xdr:spPr>
    </xdr:pic>
    <xdr:clientData/>
  </xdr:twoCellAnchor>
  <xdr:twoCellAnchor editAs="oneCell">
    <xdr:from>
      <xdr:col>35</xdr:col>
      <xdr:colOff>569716</xdr:colOff>
      <xdr:row>29</xdr:row>
      <xdr:rowOff>93494</xdr:rowOff>
    </xdr:from>
    <xdr:to>
      <xdr:col>45</xdr:col>
      <xdr:colOff>509280</xdr:colOff>
      <xdr:row>57</xdr:row>
      <xdr:rowOff>10067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287A7CA-8FD2-43DC-97EA-A680661B8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12856" y="5473214"/>
          <a:ext cx="6035564" cy="453429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31876</xdr:colOff>
      <xdr:row>2</xdr:row>
      <xdr:rowOff>76201</xdr:rowOff>
    </xdr:from>
    <xdr:to>
      <xdr:col>30</xdr:col>
      <xdr:colOff>236220</xdr:colOff>
      <xdr:row>18</xdr:row>
      <xdr:rowOff>8531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8B65DB-D70D-4C57-86B1-C3BDBB440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25216" y="441961"/>
          <a:ext cx="3861944" cy="285841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66675</xdr:colOff>
      <xdr:row>2</xdr:row>
      <xdr:rowOff>32386</xdr:rowOff>
    </xdr:from>
    <xdr:to>
      <xdr:col>8</xdr:col>
      <xdr:colOff>422282</xdr:colOff>
      <xdr:row>12</xdr:row>
      <xdr:rowOff>177166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9C2684-BE34-45F7-B79A-65728D889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14825" y="394336"/>
          <a:ext cx="2184407" cy="1954530"/>
        </a:xfrm>
        <a:prstGeom prst="rect">
          <a:avLst/>
        </a:prstGeom>
      </xdr:spPr>
    </xdr:pic>
    <xdr:clientData/>
  </xdr:twoCellAnchor>
  <xdr:oneCellAnchor>
    <xdr:from>
      <xdr:col>5</xdr:col>
      <xdr:colOff>66675</xdr:colOff>
      <xdr:row>51</xdr:row>
      <xdr:rowOff>32386</xdr:rowOff>
    </xdr:from>
    <xdr:ext cx="2184407" cy="1954530"/>
    <xdr:pic>
      <xdr:nvPicPr>
        <xdr:cNvPr id="10" name="Picture 9">
          <a:extLst>
            <a:ext uri="{FF2B5EF4-FFF2-40B4-BE49-F238E27FC236}">
              <a16:creationId xmlns:a16="http://schemas.microsoft.com/office/drawing/2014/main" id="{4BA99110-FCEE-4E95-A0B9-BC7C6A75F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14825" y="394336"/>
          <a:ext cx="2184407" cy="1954530"/>
        </a:xfrm>
        <a:prstGeom prst="rect">
          <a:avLst/>
        </a:prstGeom>
      </xdr:spPr>
    </xdr:pic>
    <xdr:clientData/>
  </xdr:oneCellAnchor>
  <xdr:oneCellAnchor>
    <xdr:from>
      <xdr:col>5</xdr:col>
      <xdr:colOff>66675</xdr:colOff>
      <xdr:row>100</xdr:row>
      <xdr:rowOff>32386</xdr:rowOff>
    </xdr:from>
    <xdr:ext cx="2184407" cy="1954530"/>
    <xdr:pic>
      <xdr:nvPicPr>
        <xdr:cNvPr id="11" name="Picture 10">
          <a:extLst>
            <a:ext uri="{FF2B5EF4-FFF2-40B4-BE49-F238E27FC236}">
              <a16:creationId xmlns:a16="http://schemas.microsoft.com/office/drawing/2014/main" id="{8E2825F5-3DF0-4EDD-B94D-A954F5890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14825" y="394336"/>
          <a:ext cx="2184407" cy="1954530"/>
        </a:xfrm>
        <a:prstGeom prst="rect">
          <a:avLst/>
        </a:prstGeom>
      </xdr:spPr>
    </xdr:pic>
    <xdr:clientData/>
  </xdr:oneCellAnchor>
  <xdr:oneCellAnchor>
    <xdr:from>
      <xdr:col>5</xdr:col>
      <xdr:colOff>66675</xdr:colOff>
      <xdr:row>149</xdr:row>
      <xdr:rowOff>32386</xdr:rowOff>
    </xdr:from>
    <xdr:ext cx="2184407" cy="1954530"/>
    <xdr:pic>
      <xdr:nvPicPr>
        <xdr:cNvPr id="12" name="Picture 11">
          <a:extLst>
            <a:ext uri="{FF2B5EF4-FFF2-40B4-BE49-F238E27FC236}">
              <a16:creationId xmlns:a16="http://schemas.microsoft.com/office/drawing/2014/main" id="{7BDEDFB0-9EA9-46D2-A5D8-F07160B64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14825" y="394336"/>
          <a:ext cx="2184407" cy="1954530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502920</xdr:colOff>
      <xdr:row>2</xdr:row>
      <xdr:rowOff>160020</xdr:rowOff>
    </xdr:from>
    <xdr:to>
      <xdr:col>18</xdr:col>
      <xdr:colOff>649605</xdr:colOff>
      <xdr:row>10</xdr:row>
      <xdr:rowOff>126618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F292B9-0C3F-49BA-B41D-585ED81BE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07040" y="525780"/>
          <a:ext cx="3408045" cy="1429638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</xdr:colOff>
      <xdr:row>14</xdr:row>
      <xdr:rowOff>175261</xdr:rowOff>
    </xdr:from>
    <xdr:to>
      <xdr:col>5</xdr:col>
      <xdr:colOff>336445</xdr:colOff>
      <xdr:row>22</xdr:row>
      <xdr:rowOff>175260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33F6AE1-72E9-4520-9228-97956FC90F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867"/>
        <a:stretch/>
      </xdr:blipFill>
      <xdr:spPr>
        <a:xfrm>
          <a:off x="655320" y="2735581"/>
          <a:ext cx="3041545" cy="1463039"/>
        </a:xfrm>
        <a:prstGeom prst="rect">
          <a:avLst/>
        </a:prstGeom>
      </xdr:spPr>
    </xdr:pic>
    <xdr:clientData/>
  </xdr:twoCellAnchor>
  <xdr:twoCellAnchor editAs="oneCell">
    <xdr:from>
      <xdr:col>5</xdr:col>
      <xdr:colOff>571326</xdr:colOff>
      <xdr:row>14</xdr:row>
      <xdr:rowOff>77016</xdr:rowOff>
    </xdr:from>
    <xdr:to>
      <xdr:col>8</xdr:col>
      <xdr:colOff>505921</xdr:colOff>
      <xdr:row>26</xdr:row>
      <xdr:rowOff>167233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A600FE2-5313-4D87-8F79-07A8C11EE9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7357"/>
        <a:stretch/>
      </xdr:blipFill>
      <xdr:spPr>
        <a:xfrm>
          <a:off x="3931746" y="2637336"/>
          <a:ext cx="2586355" cy="2284777"/>
        </a:xfrm>
        <a:prstGeom prst="rect">
          <a:avLst/>
        </a:prstGeom>
      </xdr:spPr>
    </xdr:pic>
    <xdr:clientData/>
  </xdr:twoCellAnchor>
  <xdr:twoCellAnchor editAs="oneCell">
    <xdr:from>
      <xdr:col>9</xdr:col>
      <xdr:colOff>39031</xdr:colOff>
      <xdr:row>15</xdr:row>
      <xdr:rowOff>32460</xdr:rowOff>
    </xdr:from>
    <xdr:to>
      <xdr:col>13</xdr:col>
      <xdr:colOff>254363</xdr:colOff>
      <xdr:row>26</xdr:row>
      <xdr:rowOff>174679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D17B00D-1B64-4A05-AFE0-0428D52EB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05591" y="2775660"/>
          <a:ext cx="2798512" cy="2153899"/>
        </a:xfrm>
        <a:prstGeom prst="rect">
          <a:avLst/>
        </a:prstGeom>
      </xdr:spPr>
    </xdr:pic>
    <xdr:clientData/>
  </xdr:twoCellAnchor>
  <xdr:twoCellAnchor editAs="oneCell">
    <xdr:from>
      <xdr:col>9</xdr:col>
      <xdr:colOff>609600</xdr:colOff>
      <xdr:row>2</xdr:row>
      <xdr:rowOff>45720</xdr:rowOff>
    </xdr:from>
    <xdr:to>
      <xdr:col>14</xdr:col>
      <xdr:colOff>511073</xdr:colOff>
      <xdr:row>12</xdr:row>
      <xdr:rowOff>175592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FEFE7B5-F7DF-4031-850E-ACFF0CB43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76160" y="411480"/>
          <a:ext cx="3239033" cy="1958672"/>
        </a:xfrm>
        <a:prstGeom prst="rect">
          <a:avLst/>
        </a:prstGeom>
      </xdr:spPr>
    </xdr:pic>
    <xdr:clientData/>
  </xdr:twoCellAnchor>
  <xdr:oneCellAnchor>
    <xdr:from>
      <xdr:col>5</xdr:col>
      <xdr:colOff>717269</xdr:colOff>
      <xdr:row>2</xdr:row>
      <xdr:rowOff>72435</xdr:rowOff>
    </xdr:from>
    <xdr:ext cx="2918460" cy="1913213"/>
    <xdr:pic>
      <xdr:nvPicPr>
        <xdr:cNvPr id="7" name="Picture 6">
          <a:extLst>
            <a:ext uri="{FF2B5EF4-FFF2-40B4-BE49-F238E27FC236}">
              <a16:creationId xmlns:a16="http://schemas.microsoft.com/office/drawing/2014/main" id="{D9758DC2-D236-412A-A200-45EC2E203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77689" y="438195"/>
          <a:ext cx="2918460" cy="1913213"/>
        </a:xfrm>
        <a:prstGeom prst="rect">
          <a:avLst/>
        </a:prstGeom>
      </xdr:spPr>
    </xdr:pic>
    <xdr:clientData/>
  </xdr:oneCellAnchor>
  <xdr:oneCellAnchor>
    <xdr:from>
      <xdr:col>1</xdr:col>
      <xdr:colOff>15240</xdr:colOff>
      <xdr:row>2</xdr:row>
      <xdr:rowOff>83820</xdr:rowOff>
    </xdr:from>
    <xdr:ext cx="3368040" cy="1920069"/>
    <xdr:pic>
      <xdr:nvPicPr>
        <xdr:cNvPr id="8" name="Picture 7">
          <a:extLst>
            <a:ext uri="{FF2B5EF4-FFF2-40B4-BE49-F238E27FC236}">
              <a16:creationId xmlns:a16="http://schemas.microsoft.com/office/drawing/2014/main" id="{C99C334E-EE9D-45B3-8771-8EF3CBC328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4536"/>
        <a:stretch/>
      </xdr:blipFill>
      <xdr:spPr>
        <a:xfrm>
          <a:off x="624840" y="449580"/>
          <a:ext cx="3368040" cy="1920069"/>
        </a:xfrm>
        <a:prstGeom prst="rect">
          <a:avLst/>
        </a:prstGeom>
      </xdr:spPr>
    </xdr:pic>
    <xdr:clientData/>
  </xdr:oneCellAnchor>
  <xdr:twoCellAnchor editAs="oneCell">
    <xdr:from>
      <xdr:col>14</xdr:col>
      <xdr:colOff>620019</xdr:colOff>
      <xdr:row>12</xdr:row>
      <xdr:rowOff>166688</xdr:rowOff>
    </xdr:from>
    <xdr:to>
      <xdr:col>19</xdr:col>
      <xdr:colOff>154379</xdr:colOff>
      <xdr:row>26</xdr:row>
      <xdr:rowOff>103189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E1727D0-0FF0-438D-833E-3AF4C22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24139" y="2361248"/>
          <a:ext cx="3534860" cy="2496821"/>
        </a:xfrm>
        <a:prstGeom prst="rect">
          <a:avLst/>
        </a:prstGeom>
      </xdr:spPr>
    </xdr:pic>
    <xdr:clientData/>
  </xdr:twoCellAnchor>
  <xdr:twoCellAnchor editAs="oneCell">
    <xdr:from>
      <xdr:col>19</xdr:col>
      <xdr:colOff>705944</xdr:colOff>
      <xdr:row>2</xdr:row>
      <xdr:rowOff>87314</xdr:rowOff>
    </xdr:from>
    <xdr:to>
      <xdr:col>22</xdr:col>
      <xdr:colOff>222250</xdr:colOff>
      <xdr:row>9</xdr:row>
      <xdr:rowOff>71568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8616518-821C-4049-BEA6-A5DA33BBA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810564" y="453074"/>
          <a:ext cx="1467026" cy="1264414"/>
        </a:xfrm>
        <a:prstGeom prst="rect">
          <a:avLst/>
        </a:prstGeom>
      </xdr:spPr>
    </xdr:pic>
    <xdr:clientData/>
  </xdr:twoCellAnchor>
  <xdr:twoCellAnchor editAs="oneCell">
    <xdr:from>
      <xdr:col>19</xdr:col>
      <xdr:colOff>674749</xdr:colOff>
      <xdr:row>13</xdr:row>
      <xdr:rowOff>42840</xdr:rowOff>
    </xdr:from>
    <xdr:to>
      <xdr:col>24</xdr:col>
      <xdr:colOff>459527</xdr:colOff>
      <xdr:row>18</xdr:row>
      <xdr:rowOff>85833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8CE852E-0B16-440B-8E2A-48FF57D1E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779369" y="2420280"/>
          <a:ext cx="2954698" cy="957393"/>
        </a:xfrm>
        <a:prstGeom prst="rect">
          <a:avLst/>
        </a:prstGeom>
      </xdr:spPr>
    </xdr:pic>
    <xdr:clientData/>
  </xdr:twoCellAnchor>
  <xdr:twoCellAnchor editAs="oneCell">
    <xdr:from>
      <xdr:col>19</xdr:col>
      <xdr:colOff>706438</xdr:colOff>
      <xdr:row>18</xdr:row>
      <xdr:rowOff>134939</xdr:rowOff>
    </xdr:from>
    <xdr:to>
      <xdr:col>24</xdr:col>
      <xdr:colOff>55563</xdr:colOff>
      <xdr:row>26</xdr:row>
      <xdr:rowOff>121923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6CF92B-119A-4E13-92D0-492A9202E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811058" y="3426779"/>
          <a:ext cx="2519045" cy="145002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30480</xdr:colOff>
      <xdr:row>2</xdr:row>
      <xdr:rowOff>50800</xdr:rowOff>
    </xdr:from>
    <xdr:to>
      <xdr:col>35</xdr:col>
      <xdr:colOff>411988</xdr:colOff>
      <xdr:row>11</xdr:row>
      <xdr:rowOff>139854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ED54D9-6511-43DC-9FF5-EB025DB92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287220" y="462280"/>
          <a:ext cx="5867908" cy="1765454"/>
        </a:xfrm>
        <a:prstGeom prst="rect">
          <a:avLst/>
        </a:prstGeom>
      </xdr:spPr>
    </xdr:pic>
    <xdr:clientData/>
  </xdr:twoCellAnchor>
  <xdr:twoCellAnchor editAs="oneCell">
    <xdr:from>
      <xdr:col>26</xdr:col>
      <xdr:colOff>172720</xdr:colOff>
      <xdr:row>15</xdr:row>
      <xdr:rowOff>30480</xdr:rowOff>
    </xdr:from>
    <xdr:to>
      <xdr:col>35</xdr:col>
      <xdr:colOff>249402</xdr:colOff>
      <xdr:row>24</xdr:row>
      <xdr:rowOff>114450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083FD2E-EF08-47C9-ADD9-0979DBD90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29460" y="2849880"/>
          <a:ext cx="5563082" cy="1729890"/>
        </a:xfrm>
        <a:prstGeom prst="rect">
          <a:avLst/>
        </a:prstGeom>
      </xdr:spPr>
    </xdr:pic>
    <xdr:clientData/>
  </xdr:twoCellAnchor>
  <xdr:twoCellAnchor editAs="oneCell">
    <xdr:from>
      <xdr:col>26</xdr:col>
      <xdr:colOff>60961</xdr:colOff>
      <xdr:row>26</xdr:row>
      <xdr:rowOff>81280</xdr:rowOff>
    </xdr:from>
    <xdr:to>
      <xdr:col>33</xdr:col>
      <xdr:colOff>10161</xdr:colOff>
      <xdr:row>41</xdr:row>
      <xdr:rowOff>68023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82F2F2-15E6-439B-BFED-8B42927DD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317701" y="4912360"/>
          <a:ext cx="4216400" cy="2806143"/>
        </a:xfrm>
        <a:prstGeom prst="rect">
          <a:avLst/>
        </a:prstGeom>
      </xdr:spPr>
    </xdr:pic>
    <xdr:clientData/>
  </xdr:twoCellAnchor>
  <xdr:twoCellAnchor editAs="oneCell">
    <xdr:from>
      <xdr:col>26</xdr:col>
      <xdr:colOff>10160</xdr:colOff>
      <xdr:row>44</xdr:row>
      <xdr:rowOff>111760</xdr:rowOff>
    </xdr:from>
    <xdr:to>
      <xdr:col>33</xdr:col>
      <xdr:colOff>428691</xdr:colOff>
      <xdr:row>61</xdr:row>
      <xdr:rowOff>142240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E0E36AA-37A7-4C3C-BBF0-6EE02BC90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266900" y="8310880"/>
          <a:ext cx="4685731" cy="3139440"/>
        </a:xfrm>
        <a:prstGeom prst="rect">
          <a:avLst/>
        </a:prstGeom>
      </xdr:spPr>
    </xdr:pic>
    <xdr:clientData/>
  </xdr:twoCellAnchor>
  <xdr:twoCellAnchor editAs="oneCell">
    <xdr:from>
      <xdr:col>36</xdr:col>
      <xdr:colOff>20320</xdr:colOff>
      <xdr:row>2</xdr:row>
      <xdr:rowOff>142240</xdr:rowOff>
    </xdr:from>
    <xdr:to>
      <xdr:col>45</xdr:col>
      <xdr:colOff>401828</xdr:colOff>
      <xdr:row>26</xdr:row>
      <xdr:rowOff>132463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B7373DD-7A62-4541-B7F1-939116056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73060" y="553720"/>
          <a:ext cx="5867908" cy="4409823"/>
        </a:xfrm>
        <a:prstGeom prst="rect">
          <a:avLst/>
        </a:prstGeom>
      </xdr:spPr>
    </xdr:pic>
    <xdr:clientData/>
  </xdr:twoCellAnchor>
  <xdr:twoCellAnchor editAs="oneCell">
    <xdr:from>
      <xdr:col>35</xdr:col>
      <xdr:colOff>569716</xdr:colOff>
      <xdr:row>29</xdr:row>
      <xdr:rowOff>93494</xdr:rowOff>
    </xdr:from>
    <xdr:to>
      <xdr:col>45</xdr:col>
      <xdr:colOff>509280</xdr:colOff>
      <xdr:row>53</xdr:row>
      <xdr:rowOff>162468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FD8A952-E145-4BD7-9B79-F98381526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12856" y="5473214"/>
          <a:ext cx="6035564" cy="4534294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31876</xdr:colOff>
      <xdr:row>2</xdr:row>
      <xdr:rowOff>76201</xdr:rowOff>
    </xdr:from>
    <xdr:to>
      <xdr:col>30</xdr:col>
      <xdr:colOff>236220</xdr:colOff>
      <xdr:row>18</xdr:row>
      <xdr:rowOff>8531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9EBE13-1D8C-4C69-B213-E0123F474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25216" y="441961"/>
          <a:ext cx="3861944" cy="28584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21531-3EE3-4E05-BE6B-6B40EB315349}">
  <sheetPr>
    <tabColor rgb="FF00B0F0"/>
  </sheetPr>
  <dimension ref="A1:W25"/>
  <sheetViews>
    <sheetView topLeftCell="A16" workbookViewId="0">
      <selection sqref="A1:W25"/>
    </sheetView>
  </sheetViews>
  <sheetFormatPr defaultRowHeight="14.4" x14ac:dyDescent="0.3"/>
  <sheetData>
    <row r="1" spans="1:23" x14ac:dyDescent="0.3">
      <c r="A1" s="186" t="s">
        <v>193</v>
      </c>
      <c r="B1" s="186"/>
      <c r="C1" s="186"/>
      <c r="D1" s="186"/>
      <c r="E1" s="186"/>
      <c r="F1" s="186"/>
      <c r="G1" s="186"/>
      <c r="H1" s="186"/>
      <c r="I1" s="186"/>
      <c r="J1" s="186"/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</row>
    <row r="2" spans="1:23" x14ac:dyDescent="0.3">
      <c r="A2" s="186"/>
      <c r="B2" s="186"/>
      <c r="C2" s="186"/>
      <c r="D2" s="186"/>
      <c r="E2" s="186"/>
      <c r="F2" s="186"/>
      <c r="G2" s="186"/>
      <c r="H2" s="186"/>
      <c r="I2" s="186"/>
      <c r="J2" s="186"/>
      <c r="K2" s="186"/>
      <c r="L2" s="186"/>
      <c r="M2" s="186"/>
      <c r="N2" s="186"/>
      <c r="O2" s="186"/>
      <c r="P2" s="186"/>
      <c r="Q2" s="186"/>
      <c r="R2" s="186"/>
      <c r="S2" s="186"/>
      <c r="T2" s="186"/>
      <c r="U2" s="186"/>
      <c r="V2" s="186"/>
      <c r="W2" s="186"/>
    </row>
    <row r="3" spans="1:23" x14ac:dyDescent="0.3">
      <c r="A3" s="186"/>
      <c r="B3" s="186"/>
      <c r="C3" s="186"/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</row>
    <row r="4" spans="1:23" x14ac:dyDescent="0.3">
      <c r="A4" s="186"/>
      <c r="B4" s="186"/>
      <c r="C4" s="186"/>
      <c r="D4" s="186"/>
      <c r="E4" s="186"/>
      <c r="F4" s="186"/>
      <c r="G4" s="186"/>
      <c r="H4" s="186"/>
      <c r="I4" s="186"/>
      <c r="J4" s="186"/>
      <c r="K4" s="186"/>
      <c r="L4" s="186"/>
      <c r="M4" s="186"/>
      <c r="N4" s="186"/>
      <c r="O4" s="186"/>
      <c r="P4" s="186"/>
      <c r="Q4" s="186"/>
      <c r="R4" s="186"/>
      <c r="S4" s="186"/>
      <c r="T4" s="186"/>
      <c r="U4" s="186"/>
      <c r="V4" s="186"/>
      <c r="W4" s="186"/>
    </row>
    <row r="5" spans="1:23" x14ac:dyDescent="0.3">
      <c r="A5" s="186"/>
      <c r="B5" s="186"/>
      <c r="C5" s="186"/>
      <c r="D5" s="186"/>
      <c r="E5" s="186"/>
      <c r="F5" s="186"/>
      <c r="G5" s="186"/>
      <c r="H5" s="186"/>
      <c r="I5" s="186"/>
      <c r="J5" s="186"/>
      <c r="K5" s="186"/>
      <c r="L5" s="186"/>
      <c r="M5" s="186"/>
      <c r="N5" s="186"/>
      <c r="O5" s="186"/>
      <c r="P5" s="186"/>
      <c r="Q5" s="186"/>
      <c r="R5" s="186"/>
      <c r="S5" s="186"/>
      <c r="T5" s="186"/>
      <c r="U5" s="186"/>
      <c r="V5" s="186"/>
      <c r="W5" s="186"/>
    </row>
    <row r="6" spans="1:23" x14ac:dyDescent="0.3">
      <c r="A6" s="186"/>
      <c r="B6" s="186"/>
      <c r="C6" s="186"/>
      <c r="D6" s="186"/>
      <c r="E6" s="186"/>
      <c r="F6" s="186"/>
      <c r="G6" s="186"/>
      <c r="H6" s="186"/>
      <c r="I6" s="186"/>
      <c r="J6" s="186"/>
      <c r="K6" s="186"/>
      <c r="L6" s="186"/>
      <c r="M6" s="186"/>
      <c r="N6" s="186"/>
      <c r="O6" s="186"/>
      <c r="P6" s="186"/>
      <c r="Q6" s="186"/>
      <c r="R6" s="186"/>
      <c r="S6" s="186"/>
      <c r="T6" s="186"/>
      <c r="U6" s="186"/>
      <c r="V6" s="186"/>
      <c r="W6" s="186"/>
    </row>
    <row r="7" spans="1:23" x14ac:dyDescent="0.3">
      <c r="A7" s="186"/>
      <c r="B7" s="186"/>
      <c r="C7" s="186"/>
      <c r="D7" s="186"/>
      <c r="E7" s="186"/>
      <c r="F7" s="186"/>
      <c r="G7" s="186"/>
      <c r="H7" s="186"/>
      <c r="I7" s="186"/>
      <c r="J7" s="186"/>
      <c r="K7" s="186"/>
      <c r="L7" s="186"/>
      <c r="M7" s="186"/>
      <c r="N7" s="186"/>
      <c r="O7" s="186"/>
      <c r="P7" s="186"/>
      <c r="Q7" s="186"/>
      <c r="R7" s="186"/>
      <c r="S7" s="186"/>
      <c r="T7" s="186"/>
      <c r="U7" s="186"/>
      <c r="V7" s="186"/>
      <c r="W7" s="186"/>
    </row>
    <row r="8" spans="1:23" x14ac:dyDescent="0.3">
      <c r="A8" s="186"/>
      <c r="B8" s="186"/>
      <c r="C8" s="186"/>
      <c r="D8" s="186"/>
      <c r="E8" s="186"/>
      <c r="F8" s="186"/>
      <c r="G8" s="186"/>
      <c r="H8" s="186"/>
      <c r="I8" s="186"/>
      <c r="J8" s="186"/>
      <c r="K8" s="186"/>
      <c r="L8" s="186"/>
      <c r="M8" s="186"/>
      <c r="N8" s="186"/>
      <c r="O8" s="186"/>
      <c r="P8" s="186"/>
      <c r="Q8" s="186"/>
      <c r="R8" s="186"/>
      <c r="S8" s="186"/>
      <c r="T8" s="186"/>
      <c r="U8" s="186"/>
      <c r="V8" s="186"/>
      <c r="W8" s="186"/>
    </row>
    <row r="9" spans="1:23" x14ac:dyDescent="0.3">
      <c r="A9" s="186"/>
      <c r="B9" s="186"/>
      <c r="C9" s="186"/>
      <c r="D9" s="186"/>
      <c r="E9" s="186"/>
      <c r="F9" s="186"/>
      <c r="G9" s="186"/>
      <c r="H9" s="186"/>
      <c r="I9" s="186"/>
      <c r="J9" s="186"/>
      <c r="K9" s="186"/>
      <c r="L9" s="186"/>
      <c r="M9" s="186"/>
      <c r="N9" s="186"/>
      <c r="O9" s="186"/>
      <c r="P9" s="186"/>
      <c r="Q9" s="186"/>
      <c r="R9" s="186"/>
      <c r="S9" s="186"/>
      <c r="T9" s="186"/>
      <c r="U9" s="186"/>
      <c r="V9" s="186"/>
      <c r="W9" s="186"/>
    </row>
    <row r="10" spans="1:23" x14ac:dyDescent="0.3">
      <c r="A10" s="186"/>
      <c r="B10" s="186"/>
      <c r="C10" s="186"/>
      <c r="D10" s="186"/>
      <c r="E10" s="186"/>
      <c r="F10" s="186"/>
      <c r="G10" s="186"/>
      <c r="H10" s="186"/>
      <c r="I10" s="186"/>
      <c r="J10" s="186"/>
      <c r="K10" s="186"/>
      <c r="L10" s="186"/>
      <c r="M10" s="186"/>
      <c r="N10" s="186"/>
      <c r="O10" s="186"/>
      <c r="P10" s="186"/>
      <c r="Q10" s="186"/>
      <c r="R10" s="186"/>
      <c r="S10" s="186"/>
      <c r="T10" s="186"/>
      <c r="U10" s="186"/>
      <c r="V10" s="186"/>
      <c r="W10" s="186"/>
    </row>
    <row r="11" spans="1:23" x14ac:dyDescent="0.3">
      <c r="A11" s="186"/>
      <c r="B11" s="186"/>
      <c r="C11" s="186"/>
      <c r="D11" s="186"/>
      <c r="E11" s="186"/>
      <c r="F11" s="186"/>
      <c r="G11" s="186"/>
      <c r="H11" s="186"/>
      <c r="I11" s="186"/>
      <c r="J11" s="186"/>
      <c r="K11" s="186"/>
      <c r="L11" s="186"/>
      <c r="M11" s="186"/>
      <c r="N11" s="186"/>
      <c r="O11" s="186"/>
      <c r="P11" s="186"/>
      <c r="Q11" s="186"/>
      <c r="R11" s="186"/>
      <c r="S11" s="186"/>
      <c r="T11" s="186"/>
      <c r="U11" s="186"/>
      <c r="V11" s="186"/>
      <c r="W11" s="186"/>
    </row>
    <row r="12" spans="1:23" x14ac:dyDescent="0.3">
      <c r="A12" s="186"/>
      <c r="B12" s="186"/>
      <c r="C12" s="186"/>
      <c r="D12" s="186"/>
      <c r="E12" s="186"/>
      <c r="F12" s="186"/>
      <c r="G12" s="186"/>
      <c r="H12" s="186"/>
      <c r="I12" s="186"/>
      <c r="J12" s="186"/>
      <c r="K12" s="186"/>
      <c r="L12" s="186"/>
      <c r="M12" s="186"/>
      <c r="N12" s="186"/>
      <c r="O12" s="186"/>
      <c r="P12" s="186"/>
      <c r="Q12" s="186"/>
      <c r="R12" s="186"/>
      <c r="S12" s="186"/>
      <c r="T12" s="186"/>
      <c r="U12" s="186"/>
      <c r="V12" s="186"/>
      <c r="W12" s="186"/>
    </row>
    <row r="13" spans="1:23" x14ac:dyDescent="0.3">
      <c r="A13" s="186"/>
      <c r="B13" s="186"/>
      <c r="C13" s="186"/>
      <c r="D13" s="186"/>
      <c r="E13" s="186"/>
      <c r="F13" s="186"/>
      <c r="G13" s="186"/>
      <c r="H13" s="186"/>
      <c r="I13" s="186"/>
      <c r="J13" s="186"/>
      <c r="K13" s="186"/>
      <c r="L13" s="186"/>
      <c r="M13" s="186"/>
      <c r="N13" s="186"/>
      <c r="O13" s="186"/>
      <c r="P13" s="186"/>
      <c r="Q13" s="186"/>
      <c r="R13" s="186"/>
      <c r="S13" s="186"/>
      <c r="T13" s="186"/>
      <c r="U13" s="186"/>
      <c r="V13" s="186"/>
      <c r="W13" s="186"/>
    </row>
    <row r="14" spans="1:23" x14ac:dyDescent="0.3">
      <c r="A14" s="186"/>
      <c r="B14" s="186"/>
      <c r="C14" s="186"/>
      <c r="D14" s="186"/>
      <c r="E14" s="186"/>
      <c r="F14" s="186"/>
      <c r="G14" s="186"/>
      <c r="H14" s="186"/>
      <c r="I14" s="186"/>
      <c r="J14" s="186"/>
      <c r="K14" s="186"/>
      <c r="L14" s="186"/>
      <c r="M14" s="186"/>
      <c r="N14" s="186"/>
      <c r="O14" s="186"/>
      <c r="P14" s="186"/>
      <c r="Q14" s="186"/>
      <c r="R14" s="186"/>
      <c r="S14" s="186"/>
      <c r="T14" s="186"/>
      <c r="U14" s="186"/>
      <c r="V14" s="186"/>
      <c r="W14" s="186"/>
    </row>
    <row r="15" spans="1:23" x14ac:dyDescent="0.3">
      <c r="A15" s="186"/>
      <c r="B15" s="186"/>
      <c r="C15" s="186"/>
      <c r="D15" s="186"/>
      <c r="E15" s="186"/>
      <c r="F15" s="186"/>
      <c r="G15" s="186"/>
      <c r="H15" s="186"/>
      <c r="I15" s="186"/>
      <c r="J15" s="186"/>
      <c r="K15" s="186"/>
      <c r="L15" s="186"/>
      <c r="M15" s="186"/>
      <c r="N15" s="186"/>
      <c r="O15" s="186"/>
      <c r="P15" s="186"/>
      <c r="Q15" s="186"/>
      <c r="R15" s="186"/>
      <c r="S15" s="186"/>
      <c r="T15" s="186"/>
      <c r="U15" s="186"/>
      <c r="V15" s="186"/>
      <c r="W15" s="186"/>
    </row>
    <row r="16" spans="1:23" x14ac:dyDescent="0.3">
      <c r="A16" s="186"/>
      <c r="B16" s="186"/>
      <c r="C16" s="186"/>
      <c r="D16" s="186"/>
      <c r="E16" s="186"/>
      <c r="F16" s="186"/>
      <c r="G16" s="186"/>
      <c r="H16" s="186"/>
      <c r="I16" s="186"/>
      <c r="J16" s="186"/>
      <c r="K16" s="186"/>
      <c r="L16" s="186"/>
      <c r="M16" s="186"/>
      <c r="N16" s="186"/>
      <c r="O16" s="186"/>
      <c r="P16" s="186"/>
      <c r="Q16" s="186"/>
      <c r="R16" s="186"/>
      <c r="S16" s="186"/>
      <c r="T16" s="186"/>
      <c r="U16" s="186"/>
      <c r="V16" s="186"/>
      <c r="W16" s="186"/>
    </row>
    <row r="17" spans="1:23" x14ac:dyDescent="0.3">
      <c r="A17" s="186"/>
      <c r="B17" s="186"/>
      <c r="C17" s="186"/>
      <c r="D17" s="186"/>
      <c r="E17" s="186"/>
      <c r="F17" s="186"/>
      <c r="G17" s="186"/>
      <c r="H17" s="186"/>
      <c r="I17" s="186"/>
      <c r="J17" s="186"/>
      <c r="K17" s="186"/>
      <c r="L17" s="186"/>
      <c r="M17" s="186"/>
      <c r="N17" s="186"/>
      <c r="O17" s="186"/>
      <c r="P17" s="186"/>
      <c r="Q17" s="186"/>
      <c r="R17" s="186"/>
      <c r="S17" s="186"/>
      <c r="T17" s="186"/>
      <c r="U17" s="186"/>
      <c r="V17" s="186"/>
      <c r="W17" s="186"/>
    </row>
    <row r="18" spans="1:23" x14ac:dyDescent="0.3">
      <c r="A18" s="186"/>
      <c r="B18" s="186"/>
      <c r="C18" s="186"/>
      <c r="D18" s="186"/>
      <c r="E18" s="186"/>
      <c r="F18" s="186"/>
      <c r="G18" s="186"/>
      <c r="H18" s="186"/>
      <c r="I18" s="186"/>
      <c r="J18" s="186"/>
      <c r="K18" s="186"/>
      <c r="L18" s="186"/>
      <c r="M18" s="186"/>
      <c r="N18" s="186"/>
      <c r="O18" s="186"/>
      <c r="P18" s="186"/>
      <c r="Q18" s="186"/>
      <c r="R18" s="186"/>
      <c r="S18" s="186"/>
      <c r="T18" s="186"/>
      <c r="U18" s="186"/>
      <c r="V18" s="186"/>
      <c r="W18" s="186"/>
    </row>
    <row r="19" spans="1:23" x14ac:dyDescent="0.3">
      <c r="A19" s="186"/>
      <c r="B19" s="186"/>
      <c r="C19" s="186"/>
      <c r="D19" s="186"/>
      <c r="E19" s="186"/>
      <c r="F19" s="186"/>
      <c r="G19" s="186"/>
      <c r="H19" s="186"/>
      <c r="I19" s="186"/>
      <c r="J19" s="186"/>
      <c r="K19" s="186"/>
      <c r="L19" s="186"/>
      <c r="M19" s="186"/>
      <c r="N19" s="186"/>
      <c r="O19" s="186"/>
      <c r="P19" s="186"/>
      <c r="Q19" s="186"/>
      <c r="R19" s="186"/>
      <c r="S19" s="186"/>
      <c r="T19" s="186"/>
      <c r="U19" s="186"/>
      <c r="V19" s="186"/>
      <c r="W19" s="186"/>
    </row>
    <row r="20" spans="1:23" x14ac:dyDescent="0.3">
      <c r="A20" s="186"/>
      <c r="B20" s="186"/>
      <c r="C20" s="186"/>
      <c r="D20" s="186"/>
      <c r="E20" s="186"/>
      <c r="F20" s="186"/>
      <c r="G20" s="186"/>
      <c r="H20" s="186"/>
      <c r="I20" s="186"/>
      <c r="J20" s="186"/>
      <c r="K20" s="186"/>
      <c r="L20" s="186"/>
      <c r="M20" s="186"/>
      <c r="N20" s="186"/>
      <c r="O20" s="186"/>
      <c r="P20" s="186"/>
      <c r="Q20" s="186"/>
      <c r="R20" s="186"/>
      <c r="S20" s="186"/>
      <c r="T20" s="186"/>
      <c r="U20" s="186"/>
      <c r="V20" s="186"/>
      <c r="W20" s="186"/>
    </row>
    <row r="21" spans="1:23" x14ac:dyDescent="0.3">
      <c r="A21" s="186"/>
      <c r="B21" s="186"/>
      <c r="C21" s="186"/>
      <c r="D21" s="186"/>
      <c r="E21" s="186"/>
      <c r="F21" s="186"/>
      <c r="G21" s="186"/>
      <c r="H21" s="186"/>
      <c r="I21" s="186"/>
      <c r="J21" s="186"/>
      <c r="K21" s="186"/>
      <c r="L21" s="186"/>
      <c r="M21" s="186"/>
      <c r="N21" s="186"/>
      <c r="O21" s="186"/>
      <c r="P21" s="186"/>
      <c r="Q21" s="186"/>
      <c r="R21" s="186"/>
      <c r="S21" s="186"/>
      <c r="T21" s="186"/>
      <c r="U21" s="186"/>
      <c r="V21" s="186"/>
      <c r="W21" s="186"/>
    </row>
    <row r="22" spans="1:23" x14ac:dyDescent="0.3">
      <c r="A22" s="186"/>
      <c r="B22" s="186"/>
      <c r="C22" s="186"/>
      <c r="D22" s="186"/>
      <c r="E22" s="186"/>
      <c r="F22" s="186"/>
      <c r="G22" s="186"/>
      <c r="H22" s="186"/>
      <c r="I22" s="186"/>
      <c r="J22" s="186"/>
      <c r="K22" s="186"/>
      <c r="L22" s="186"/>
      <c r="M22" s="186"/>
      <c r="N22" s="186"/>
      <c r="O22" s="186"/>
      <c r="P22" s="186"/>
      <c r="Q22" s="186"/>
      <c r="R22" s="186"/>
      <c r="S22" s="186"/>
      <c r="T22" s="186"/>
      <c r="U22" s="186"/>
      <c r="V22" s="186"/>
      <c r="W22" s="186"/>
    </row>
    <row r="23" spans="1:23" x14ac:dyDescent="0.3">
      <c r="A23" s="186"/>
      <c r="B23" s="186"/>
      <c r="C23" s="186"/>
      <c r="D23" s="186"/>
      <c r="E23" s="186"/>
      <c r="F23" s="186"/>
      <c r="G23" s="186"/>
      <c r="H23" s="186"/>
      <c r="I23" s="186"/>
      <c r="J23" s="186"/>
      <c r="K23" s="186"/>
      <c r="L23" s="186"/>
      <c r="M23" s="186"/>
      <c r="N23" s="186"/>
      <c r="O23" s="186"/>
      <c r="P23" s="186"/>
      <c r="Q23" s="186"/>
      <c r="R23" s="186"/>
      <c r="S23" s="186"/>
      <c r="T23" s="186"/>
      <c r="U23" s="186"/>
      <c r="V23" s="186"/>
      <c r="W23" s="186"/>
    </row>
    <row r="24" spans="1:23" x14ac:dyDescent="0.3">
      <c r="A24" s="186"/>
      <c r="B24" s="186"/>
      <c r="C24" s="186"/>
      <c r="D24" s="186"/>
      <c r="E24" s="186"/>
      <c r="F24" s="186"/>
      <c r="G24" s="186"/>
      <c r="H24" s="186"/>
      <c r="I24" s="186"/>
      <c r="J24" s="186"/>
      <c r="K24" s="186"/>
      <c r="L24" s="186"/>
      <c r="M24" s="186"/>
      <c r="N24" s="186"/>
      <c r="O24" s="186"/>
      <c r="P24" s="186"/>
      <c r="Q24" s="186"/>
      <c r="R24" s="186"/>
      <c r="S24" s="186"/>
      <c r="T24" s="186"/>
      <c r="U24" s="186"/>
      <c r="V24" s="186"/>
      <c r="W24" s="186"/>
    </row>
    <row r="25" spans="1:23" x14ac:dyDescent="0.3">
      <c r="A25" s="186"/>
      <c r="B25" s="186"/>
      <c r="C25" s="186"/>
      <c r="D25" s="186"/>
      <c r="E25" s="186"/>
      <c r="F25" s="186"/>
      <c r="G25" s="186"/>
      <c r="H25" s="186"/>
      <c r="I25" s="186"/>
      <c r="J25" s="186"/>
      <c r="K25" s="186"/>
      <c r="L25" s="186"/>
      <c r="M25" s="186"/>
      <c r="N25" s="186"/>
      <c r="O25" s="186"/>
      <c r="P25" s="186"/>
      <c r="Q25" s="186"/>
      <c r="R25" s="186"/>
      <c r="S25" s="186"/>
      <c r="T25" s="186"/>
      <c r="U25" s="186"/>
      <c r="V25" s="186"/>
      <c r="W25" s="186"/>
    </row>
  </sheetData>
  <mergeCells count="1">
    <mergeCell ref="A1:W2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0FA79-1534-40FD-B53F-6A30D3B3AF65}">
  <dimension ref="B1:P33"/>
  <sheetViews>
    <sheetView view="pageBreakPreview" zoomScale="90" zoomScaleNormal="100" zoomScaleSheetLayoutView="90" workbookViewId="0">
      <selection activeCell="H17" sqref="H17"/>
    </sheetView>
  </sheetViews>
  <sheetFormatPr defaultRowHeight="14.4" x14ac:dyDescent="0.3"/>
  <cols>
    <col min="1" max="1" width="8.88671875" style="1" customWidth="1"/>
    <col min="2" max="2" width="5.109375" style="1" customWidth="1"/>
    <col min="3" max="3" width="17.6640625" style="1" customWidth="1"/>
    <col min="4" max="4" width="11" style="1" customWidth="1"/>
    <col min="5" max="5" width="0.88671875" style="1" customWidth="1"/>
    <col min="6" max="6" width="5" style="1" customWidth="1"/>
    <col min="7" max="7" width="19.6640625" style="1" customWidth="1"/>
    <col min="8" max="8" width="11.5546875" style="1" customWidth="1"/>
    <col min="9" max="9" width="0.88671875" style="1" customWidth="1"/>
    <col min="10" max="10" width="5.109375" style="1" customWidth="1"/>
    <col min="11" max="11" width="22.44140625" style="1" customWidth="1"/>
    <col min="12" max="12" width="12.109375" style="1" customWidth="1"/>
    <col min="13" max="13" width="0.88671875" style="1" customWidth="1"/>
    <col min="14" max="14" width="5" style="1" customWidth="1"/>
    <col min="15" max="15" width="16.33203125" style="1" customWidth="1"/>
    <col min="16" max="16" width="12.109375" style="1" customWidth="1"/>
    <col min="17" max="18" width="8.88671875" style="1"/>
    <col min="19" max="19" width="14.6640625" style="1" customWidth="1"/>
    <col min="20" max="16384" width="8.88671875" style="1"/>
  </cols>
  <sheetData>
    <row r="1" spans="2:16" ht="15.6" x14ac:dyDescent="0.3">
      <c r="B1" s="187" t="s">
        <v>0</v>
      </c>
      <c r="C1" s="187"/>
      <c r="D1" s="187"/>
      <c r="F1" s="187" t="s">
        <v>1</v>
      </c>
      <c r="G1" s="187"/>
      <c r="H1" s="187"/>
      <c r="J1" s="188" t="s">
        <v>2</v>
      </c>
      <c r="K1" s="188"/>
      <c r="L1" s="188"/>
      <c r="N1" s="188" t="s">
        <v>3</v>
      </c>
      <c r="O1" s="188"/>
      <c r="P1" s="188"/>
    </row>
    <row r="2" spans="2:16" ht="15.75" customHeight="1" x14ac:dyDescent="0.3">
      <c r="B2" s="189" t="s">
        <v>4</v>
      </c>
      <c r="C2" s="190" t="s">
        <v>5</v>
      </c>
      <c r="D2" s="189" t="s">
        <v>6</v>
      </c>
      <c r="F2" s="189" t="s">
        <v>4</v>
      </c>
      <c r="G2" s="190" t="s">
        <v>5</v>
      </c>
      <c r="H2" s="189" t="s">
        <v>7</v>
      </c>
      <c r="J2" s="191" t="s">
        <v>4</v>
      </c>
      <c r="K2" s="193" t="s">
        <v>5</v>
      </c>
      <c r="L2" s="191" t="s">
        <v>7</v>
      </c>
      <c r="N2" s="191" t="s">
        <v>4</v>
      </c>
      <c r="O2" s="193" t="s">
        <v>5</v>
      </c>
      <c r="P2" s="191" t="s">
        <v>7</v>
      </c>
    </row>
    <row r="3" spans="2:16" x14ac:dyDescent="0.3">
      <c r="B3" s="189"/>
      <c r="C3" s="190"/>
      <c r="D3" s="189"/>
      <c r="F3" s="189"/>
      <c r="G3" s="190"/>
      <c r="H3" s="189"/>
      <c r="J3" s="192"/>
      <c r="K3" s="194"/>
      <c r="L3" s="192"/>
      <c r="N3" s="192"/>
      <c r="O3" s="194"/>
      <c r="P3" s="192"/>
    </row>
    <row r="4" spans="2:16" x14ac:dyDescent="0.3">
      <c r="B4" s="2">
        <v>1</v>
      </c>
      <c r="C4" s="3" t="s">
        <v>8</v>
      </c>
      <c r="D4" s="2">
        <v>1398</v>
      </c>
      <c r="F4" s="2">
        <v>1</v>
      </c>
      <c r="G4" s="3" t="s">
        <v>8</v>
      </c>
      <c r="H4" s="2">
        <v>1492</v>
      </c>
      <c r="J4" s="2">
        <v>1</v>
      </c>
      <c r="K4" s="3" t="s">
        <v>8</v>
      </c>
      <c r="L4" s="2">
        <v>1784</v>
      </c>
      <c r="N4" s="2">
        <v>1</v>
      </c>
      <c r="O4" s="3" t="s">
        <v>8</v>
      </c>
      <c r="P4" s="2">
        <v>1867</v>
      </c>
    </row>
    <row r="5" spans="2:16" x14ac:dyDescent="0.3">
      <c r="B5" s="2">
        <v>2</v>
      </c>
      <c r="C5" s="3" t="s">
        <v>9</v>
      </c>
      <c r="D5" s="2">
        <v>1409</v>
      </c>
      <c r="F5" s="2">
        <v>2</v>
      </c>
      <c r="G5" s="3" t="s">
        <v>9</v>
      </c>
      <c r="H5" s="2">
        <v>1722</v>
      </c>
      <c r="J5" s="2">
        <v>2</v>
      </c>
      <c r="K5" s="3" t="s">
        <v>9</v>
      </c>
      <c r="L5" s="2">
        <v>1803</v>
      </c>
      <c r="N5" s="2">
        <v>2</v>
      </c>
      <c r="O5" s="3" t="s">
        <v>9</v>
      </c>
      <c r="P5" s="2">
        <v>1936</v>
      </c>
    </row>
    <row r="6" spans="2:16" x14ac:dyDescent="0.3">
      <c r="B6" s="2">
        <v>3</v>
      </c>
      <c r="C6" s="3" t="s">
        <v>10</v>
      </c>
      <c r="D6" s="2">
        <v>1123</v>
      </c>
      <c r="F6" s="2">
        <v>3</v>
      </c>
      <c r="G6" s="3" t="s">
        <v>10</v>
      </c>
      <c r="H6" s="2">
        <v>1403</v>
      </c>
      <c r="J6" s="2">
        <v>3</v>
      </c>
      <c r="K6" s="3" t="s">
        <v>10</v>
      </c>
      <c r="L6" s="2">
        <v>1580</v>
      </c>
      <c r="N6" s="2">
        <v>3</v>
      </c>
      <c r="O6" s="3" t="s">
        <v>10</v>
      </c>
      <c r="P6" s="2">
        <v>1719</v>
      </c>
    </row>
    <row r="7" spans="2:16" x14ac:dyDescent="0.3">
      <c r="B7" s="2">
        <v>4</v>
      </c>
      <c r="C7" s="3" t="s">
        <v>11</v>
      </c>
      <c r="D7" s="2">
        <v>499</v>
      </c>
      <c r="F7" s="2">
        <v>4</v>
      </c>
      <c r="G7" s="3" t="s">
        <v>11</v>
      </c>
      <c r="H7" s="2">
        <v>571</v>
      </c>
      <c r="J7" s="2">
        <v>4</v>
      </c>
      <c r="K7" s="3" t="s">
        <v>11</v>
      </c>
      <c r="L7" s="2">
        <v>583</v>
      </c>
      <c r="N7" s="2">
        <v>4</v>
      </c>
      <c r="O7" s="3" t="s">
        <v>11</v>
      </c>
      <c r="P7" s="2">
        <v>646</v>
      </c>
    </row>
    <row r="8" spans="2:16" x14ac:dyDescent="0.3">
      <c r="B8" s="2">
        <v>5</v>
      </c>
      <c r="C8" s="3" t="s">
        <v>12</v>
      </c>
      <c r="D8" s="2">
        <v>2325</v>
      </c>
      <c r="F8" s="2">
        <v>5</v>
      </c>
      <c r="G8" s="3" t="s">
        <v>12</v>
      </c>
      <c r="H8" s="2">
        <v>2453</v>
      </c>
      <c r="J8" s="2">
        <v>5</v>
      </c>
      <c r="K8" s="3" t="s">
        <v>12</v>
      </c>
      <c r="L8" s="2">
        <v>3023</v>
      </c>
      <c r="N8" s="2">
        <v>5</v>
      </c>
      <c r="O8" s="3" t="s">
        <v>12</v>
      </c>
      <c r="P8" s="2">
        <v>3530</v>
      </c>
    </row>
    <row r="9" spans="2:16" x14ac:dyDescent="0.3">
      <c r="B9" s="2">
        <v>6</v>
      </c>
      <c r="C9" s="3" t="s">
        <v>13</v>
      </c>
      <c r="D9" s="2">
        <v>436</v>
      </c>
      <c r="F9" s="2">
        <v>6</v>
      </c>
      <c r="G9" s="3" t="s">
        <v>13</v>
      </c>
      <c r="H9" s="2">
        <v>577</v>
      </c>
      <c r="J9" s="2">
        <v>6</v>
      </c>
      <c r="K9" s="3" t="s">
        <v>13</v>
      </c>
      <c r="L9" s="2">
        <v>817</v>
      </c>
      <c r="N9" s="2">
        <v>6</v>
      </c>
      <c r="O9" s="3" t="s">
        <v>13</v>
      </c>
      <c r="P9" s="2">
        <v>1125</v>
      </c>
    </row>
    <row r="10" spans="2:16" x14ac:dyDescent="0.3">
      <c r="B10" s="2">
        <v>7</v>
      </c>
      <c r="C10" s="3" t="s">
        <v>14</v>
      </c>
      <c r="D10" s="2">
        <v>3909</v>
      </c>
      <c r="F10" s="2">
        <v>7</v>
      </c>
      <c r="G10" s="3" t="s">
        <v>14</v>
      </c>
      <c r="H10" s="2">
        <v>5190</v>
      </c>
      <c r="J10" s="2">
        <v>7</v>
      </c>
      <c r="K10" s="3" t="s">
        <v>14</v>
      </c>
      <c r="L10" s="2">
        <v>6754</v>
      </c>
      <c r="N10" s="2">
        <v>7</v>
      </c>
      <c r="O10" s="3" t="s">
        <v>14</v>
      </c>
      <c r="P10" s="2">
        <v>7568</v>
      </c>
    </row>
    <row r="11" spans="2:16" ht="4.5" customHeight="1" x14ac:dyDescent="0.3"/>
    <row r="12" spans="2:16" ht="15.6" x14ac:dyDescent="0.3">
      <c r="B12" s="187" t="s">
        <v>15</v>
      </c>
      <c r="C12" s="187"/>
      <c r="D12" s="187"/>
      <c r="F12" s="188" t="s">
        <v>16</v>
      </c>
      <c r="G12" s="188"/>
      <c r="H12" s="188"/>
      <c r="J12" s="188" t="s">
        <v>17</v>
      </c>
      <c r="K12" s="188"/>
      <c r="L12" s="188"/>
    </row>
    <row r="13" spans="2:16" x14ac:dyDescent="0.3">
      <c r="B13" s="189" t="s">
        <v>4</v>
      </c>
      <c r="C13" s="190" t="s">
        <v>5</v>
      </c>
      <c r="D13" s="189" t="s">
        <v>6</v>
      </c>
      <c r="F13" s="191" t="s">
        <v>4</v>
      </c>
      <c r="G13" s="193" t="s">
        <v>5</v>
      </c>
      <c r="H13" s="191" t="s">
        <v>7</v>
      </c>
      <c r="J13" s="191" t="s">
        <v>4</v>
      </c>
      <c r="K13" s="193" t="s">
        <v>5</v>
      </c>
      <c r="L13" s="191" t="s">
        <v>7</v>
      </c>
    </row>
    <row r="14" spans="2:16" x14ac:dyDescent="0.3">
      <c r="B14" s="189"/>
      <c r="C14" s="190"/>
      <c r="D14" s="189"/>
      <c r="F14" s="192"/>
      <c r="G14" s="194"/>
      <c r="H14" s="192"/>
      <c r="J14" s="192"/>
      <c r="K14" s="194"/>
      <c r="L14" s="192"/>
    </row>
    <row r="15" spans="2:16" x14ac:dyDescent="0.3">
      <c r="B15" s="2">
        <v>1</v>
      </c>
      <c r="C15" s="3" t="s">
        <v>8</v>
      </c>
      <c r="D15" s="2">
        <v>1408</v>
      </c>
      <c r="F15" s="2">
        <v>1</v>
      </c>
      <c r="G15" s="3" t="s">
        <v>8</v>
      </c>
      <c r="H15" s="2">
        <v>1525</v>
      </c>
      <c r="J15" s="2">
        <v>1</v>
      </c>
      <c r="K15" s="3" t="s">
        <v>8</v>
      </c>
      <c r="L15" s="2">
        <v>1845</v>
      </c>
    </row>
    <row r="16" spans="2:16" x14ac:dyDescent="0.3">
      <c r="B16" s="2">
        <v>2</v>
      </c>
      <c r="C16" s="3" t="s">
        <v>9</v>
      </c>
      <c r="D16" s="2">
        <v>1647</v>
      </c>
      <c r="F16" s="2">
        <v>2</v>
      </c>
      <c r="G16" s="3" t="s">
        <v>9</v>
      </c>
      <c r="H16" s="2">
        <v>1708</v>
      </c>
      <c r="J16" s="2">
        <v>2</v>
      </c>
      <c r="K16" s="3" t="s">
        <v>9</v>
      </c>
      <c r="L16" s="2">
        <v>1842</v>
      </c>
    </row>
    <row r="17" spans="2:12" x14ac:dyDescent="0.3">
      <c r="B17" s="2">
        <v>3</v>
      </c>
      <c r="C17" s="3" t="s">
        <v>10</v>
      </c>
      <c r="D17" s="2">
        <v>1258</v>
      </c>
      <c r="F17" s="2">
        <v>3</v>
      </c>
      <c r="G17" s="3" t="s">
        <v>10</v>
      </c>
      <c r="H17" s="2">
        <v>1459</v>
      </c>
      <c r="J17" s="2">
        <v>3</v>
      </c>
      <c r="K17" s="3" t="s">
        <v>10</v>
      </c>
      <c r="L17" s="2">
        <v>1667</v>
      </c>
    </row>
    <row r="18" spans="2:12" x14ac:dyDescent="0.3">
      <c r="B18" s="2">
        <v>4</v>
      </c>
      <c r="C18" s="3" t="s">
        <v>11</v>
      </c>
      <c r="D18" s="2">
        <v>551</v>
      </c>
      <c r="F18" s="2">
        <v>4</v>
      </c>
      <c r="G18" s="3" t="s">
        <v>11</v>
      </c>
      <c r="H18" s="2">
        <v>570</v>
      </c>
      <c r="J18" s="2">
        <v>4</v>
      </c>
      <c r="K18" s="3" t="s">
        <v>11</v>
      </c>
      <c r="L18" s="2">
        <v>613</v>
      </c>
    </row>
    <row r="19" spans="2:12" x14ac:dyDescent="0.3">
      <c r="B19" s="2">
        <v>5</v>
      </c>
      <c r="C19" s="3" t="s">
        <v>12</v>
      </c>
      <c r="D19" s="2">
        <v>2321</v>
      </c>
      <c r="F19" s="2">
        <v>5</v>
      </c>
      <c r="G19" s="3" t="s">
        <v>12</v>
      </c>
      <c r="H19" s="2">
        <v>2348</v>
      </c>
      <c r="J19" s="2">
        <v>5</v>
      </c>
      <c r="K19" s="3" t="s">
        <v>12</v>
      </c>
      <c r="L19" s="2">
        <v>3279</v>
      </c>
    </row>
    <row r="20" spans="2:12" x14ac:dyDescent="0.3">
      <c r="B20" s="2">
        <v>6</v>
      </c>
      <c r="C20" s="3" t="s">
        <v>13</v>
      </c>
      <c r="D20" s="2">
        <v>412</v>
      </c>
      <c r="F20" s="2">
        <v>6</v>
      </c>
      <c r="G20" s="3" t="s">
        <v>13</v>
      </c>
      <c r="H20" s="2">
        <v>613</v>
      </c>
      <c r="J20" s="2">
        <v>6</v>
      </c>
      <c r="K20" s="3" t="s">
        <v>13</v>
      </c>
      <c r="L20" s="2">
        <v>892</v>
      </c>
    </row>
    <row r="21" spans="2:12" x14ac:dyDescent="0.3">
      <c r="B21" s="2">
        <v>7</v>
      </c>
      <c r="C21" s="3" t="s">
        <v>14</v>
      </c>
      <c r="D21" s="2">
        <v>4912</v>
      </c>
      <c r="F21" s="2">
        <v>7</v>
      </c>
      <c r="G21" s="3" t="s">
        <v>14</v>
      </c>
      <c r="H21" s="2">
        <v>5538</v>
      </c>
      <c r="J21" s="2">
        <v>7</v>
      </c>
      <c r="K21" s="3" t="s">
        <v>14</v>
      </c>
      <c r="L21" s="2">
        <v>7185</v>
      </c>
    </row>
    <row r="22" spans="2:12" ht="6" customHeight="1" x14ac:dyDescent="0.3"/>
    <row r="23" spans="2:12" ht="15.6" x14ac:dyDescent="0.3">
      <c r="B23" s="187" t="s">
        <v>18</v>
      </c>
      <c r="C23" s="187"/>
      <c r="D23" s="187"/>
      <c r="F23" s="188" t="s">
        <v>19</v>
      </c>
      <c r="G23" s="188"/>
      <c r="H23" s="188"/>
      <c r="J23" s="188" t="s">
        <v>20</v>
      </c>
      <c r="K23" s="188"/>
      <c r="L23" s="188"/>
    </row>
    <row r="24" spans="2:12" x14ac:dyDescent="0.3">
      <c r="B24" s="189" t="s">
        <v>4</v>
      </c>
      <c r="C24" s="190" t="s">
        <v>5</v>
      </c>
      <c r="D24" s="189" t="s">
        <v>7</v>
      </c>
      <c r="F24" s="191" t="s">
        <v>4</v>
      </c>
      <c r="G24" s="193" t="s">
        <v>5</v>
      </c>
      <c r="H24" s="191" t="s">
        <v>7</v>
      </c>
      <c r="J24" s="191" t="s">
        <v>4</v>
      </c>
      <c r="K24" s="193" t="s">
        <v>5</v>
      </c>
      <c r="L24" s="191" t="s">
        <v>7</v>
      </c>
    </row>
    <row r="25" spans="2:12" x14ac:dyDescent="0.3">
      <c r="B25" s="189"/>
      <c r="C25" s="190"/>
      <c r="D25" s="189"/>
      <c r="F25" s="192"/>
      <c r="G25" s="194"/>
      <c r="H25" s="192"/>
      <c r="J25" s="192"/>
      <c r="K25" s="194"/>
      <c r="L25" s="192"/>
    </row>
    <row r="26" spans="2:12" x14ac:dyDescent="0.3">
      <c r="B26" s="2">
        <v>1</v>
      </c>
      <c r="C26" s="3" t="s">
        <v>8</v>
      </c>
      <c r="D26" s="2">
        <v>1469</v>
      </c>
      <c r="F26" s="2">
        <v>1</v>
      </c>
      <c r="G26" s="3" t="s">
        <v>8</v>
      </c>
      <c r="H26" s="2">
        <v>1737</v>
      </c>
      <c r="J26" s="2">
        <v>1</v>
      </c>
      <c r="K26" s="3" t="s">
        <v>8</v>
      </c>
      <c r="L26" s="2">
        <v>1854</v>
      </c>
    </row>
    <row r="27" spans="2:12" x14ac:dyDescent="0.3">
      <c r="B27" s="2">
        <v>2</v>
      </c>
      <c r="C27" s="3" t="s">
        <v>9</v>
      </c>
      <c r="D27" s="2">
        <v>1711</v>
      </c>
      <c r="F27" s="2">
        <v>2</v>
      </c>
      <c r="G27" s="3" t="s">
        <v>9</v>
      </c>
      <c r="H27" s="2">
        <v>1817</v>
      </c>
      <c r="J27" s="2">
        <v>2</v>
      </c>
      <c r="K27" s="3" t="s">
        <v>9</v>
      </c>
      <c r="L27" s="2">
        <v>1884</v>
      </c>
    </row>
    <row r="28" spans="2:12" x14ac:dyDescent="0.3">
      <c r="B28" s="2">
        <v>3</v>
      </c>
      <c r="C28" s="3" t="s">
        <v>10</v>
      </c>
      <c r="D28" s="2">
        <v>1388</v>
      </c>
      <c r="F28" s="2">
        <v>3</v>
      </c>
      <c r="G28" s="3" t="s">
        <v>10</v>
      </c>
      <c r="H28" s="2">
        <v>1544</v>
      </c>
      <c r="J28" s="2">
        <v>3</v>
      </c>
      <c r="K28" s="3" t="s">
        <v>10</v>
      </c>
      <c r="L28" s="2">
        <v>1700</v>
      </c>
    </row>
    <row r="29" spans="2:12" x14ac:dyDescent="0.3">
      <c r="B29" s="2">
        <v>4</v>
      </c>
      <c r="C29" s="3" t="s">
        <v>11</v>
      </c>
      <c r="D29" s="2">
        <v>564</v>
      </c>
      <c r="F29" s="2">
        <v>4</v>
      </c>
      <c r="G29" s="3" t="s">
        <v>11</v>
      </c>
      <c r="H29" s="2">
        <v>566</v>
      </c>
      <c r="J29" s="2">
        <v>4</v>
      </c>
      <c r="K29" s="3" t="s">
        <v>11</v>
      </c>
      <c r="L29" s="2">
        <v>613</v>
      </c>
    </row>
    <row r="30" spans="2:12" x14ac:dyDescent="0.3">
      <c r="B30" s="2">
        <v>5</v>
      </c>
      <c r="C30" s="3" t="s">
        <v>12</v>
      </c>
      <c r="D30" s="2">
        <v>2557</v>
      </c>
      <c r="F30" s="2">
        <v>5</v>
      </c>
      <c r="G30" s="3" t="s">
        <v>12</v>
      </c>
      <c r="H30" s="2">
        <v>2766</v>
      </c>
      <c r="J30" s="2">
        <v>5</v>
      </c>
      <c r="K30" s="3" t="s">
        <v>12</v>
      </c>
      <c r="L30" s="2">
        <v>3386</v>
      </c>
    </row>
    <row r="31" spans="2:12" x14ac:dyDescent="0.3">
      <c r="B31" s="2">
        <v>6</v>
      </c>
      <c r="C31" s="3" t="s">
        <v>13</v>
      </c>
      <c r="D31" s="2">
        <v>514</v>
      </c>
      <c r="F31" s="2">
        <v>6</v>
      </c>
      <c r="G31" s="3" t="s">
        <v>13</v>
      </c>
      <c r="H31" s="2">
        <v>740</v>
      </c>
      <c r="J31" s="2">
        <v>6</v>
      </c>
      <c r="K31" s="3" t="s">
        <v>13</v>
      </c>
      <c r="L31" s="2">
        <v>1104</v>
      </c>
    </row>
    <row r="32" spans="2:12" x14ac:dyDescent="0.3">
      <c r="B32" s="2">
        <v>7</v>
      </c>
      <c r="C32" s="3" t="s">
        <v>14</v>
      </c>
      <c r="D32" s="2">
        <v>5139</v>
      </c>
      <c r="F32" s="2">
        <v>7</v>
      </c>
      <c r="G32" s="3" t="s">
        <v>14</v>
      </c>
      <c r="H32" s="2">
        <v>6241</v>
      </c>
      <c r="J32" s="2">
        <v>7</v>
      </c>
      <c r="K32" s="3" t="s">
        <v>14</v>
      </c>
      <c r="L32" s="2">
        <v>7345</v>
      </c>
    </row>
    <row r="33" ht="14.4" customHeight="1" x14ac:dyDescent="0.3"/>
  </sheetData>
  <mergeCells count="40">
    <mergeCell ref="P2:P3"/>
    <mergeCell ref="B1:D1"/>
    <mergeCell ref="F1:H1"/>
    <mergeCell ref="J1:L1"/>
    <mergeCell ref="N1:P1"/>
    <mergeCell ref="B2:B3"/>
    <mergeCell ref="C2:C3"/>
    <mergeCell ref="D2:D3"/>
    <mergeCell ref="F2:F3"/>
    <mergeCell ref="G2:G3"/>
    <mergeCell ref="H2:H3"/>
    <mergeCell ref="J2:J3"/>
    <mergeCell ref="K2:K3"/>
    <mergeCell ref="L2:L3"/>
    <mergeCell ref="N2:N3"/>
    <mergeCell ref="O2:O3"/>
    <mergeCell ref="B12:D12"/>
    <mergeCell ref="F12:H12"/>
    <mergeCell ref="J12:L12"/>
    <mergeCell ref="B13:B14"/>
    <mergeCell ref="C13:C14"/>
    <mergeCell ref="D13:D14"/>
    <mergeCell ref="F13:F14"/>
    <mergeCell ref="G13:G14"/>
    <mergeCell ref="H13:H14"/>
    <mergeCell ref="J13:J14"/>
    <mergeCell ref="K13:K14"/>
    <mergeCell ref="L13:L14"/>
    <mergeCell ref="B23:D23"/>
    <mergeCell ref="F23:H23"/>
    <mergeCell ref="J23:L23"/>
    <mergeCell ref="B24:B25"/>
    <mergeCell ref="C24:C25"/>
    <mergeCell ref="D24:D25"/>
    <mergeCell ref="F24:F25"/>
    <mergeCell ref="G24:G25"/>
    <mergeCell ref="H24:H25"/>
    <mergeCell ref="J24:J25"/>
    <mergeCell ref="K24:K25"/>
    <mergeCell ref="L24:L25"/>
  </mergeCells>
  <pageMargins left="0.7" right="0.7" top="0.75" bottom="0.75" header="0.3" footer="0.3"/>
  <pageSetup paperSize="9" scale="56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3B7FF-4CC3-4134-A5F9-232A23061BE7}">
  <dimension ref="A2:L363"/>
  <sheetViews>
    <sheetView topLeftCell="A333" zoomScale="59" workbookViewId="0">
      <selection activeCell="G366" sqref="G366"/>
    </sheetView>
  </sheetViews>
  <sheetFormatPr defaultRowHeight="14.4" x14ac:dyDescent="0.3"/>
  <cols>
    <col min="2" max="2" width="22.109375" customWidth="1"/>
    <col min="3" max="3" width="13.44140625" customWidth="1"/>
    <col min="4" max="4" width="15.77734375" customWidth="1"/>
    <col min="5" max="5" width="13" customWidth="1"/>
    <col min="6" max="6" width="20.33203125" customWidth="1"/>
    <col min="7" max="7" width="13" customWidth="1"/>
    <col min="8" max="8" width="14.88671875" customWidth="1"/>
    <col min="9" max="9" width="15.5546875" customWidth="1"/>
    <col min="10" max="10" width="15.21875" customWidth="1"/>
    <col min="11" max="11" width="16.6640625" customWidth="1"/>
    <col min="12" max="12" width="17.6640625" customWidth="1"/>
  </cols>
  <sheetData>
    <row r="2" spans="1:12" x14ac:dyDescent="0.3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</row>
    <row r="3" spans="1:12" x14ac:dyDescent="0.3">
      <c r="A3" s="202">
        <v>1</v>
      </c>
      <c r="B3" s="197" t="s">
        <v>21</v>
      </c>
      <c r="C3" s="197" t="s">
        <v>22</v>
      </c>
      <c r="D3" s="197" t="s">
        <v>23</v>
      </c>
      <c r="E3" s="197" t="s">
        <v>24</v>
      </c>
      <c r="F3" s="197" t="s">
        <v>25</v>
      </c>
      <c r="G3" s="197" t="s">
        <v>26</v>
      </c>
      <c r="H3" s="197"/>
      <c r="I3" s="197"/>
      <c r="K3" s="11" t="s">
        <v>41</v>
      </c>
      <c r="L3" s="11" t="s">
        <v>42</v>
      </c>
    </row>
    <row r="4" spans="1:12" x14ac:dyDescent="0.3">
      <c r="A4" s="202"/>
      <c r="B4" s="197"/>
      <c r="C4" s="197"/>
      <c r="D4" s="197"/>
      <c r="E4" s="197"/>
      <c r="F4" s="197"/>
      <c r="G4" s="8" t="s">
        <v>27</v>
      </c>
      <c r="H4" s="8" t="s">
        <v>28</v>
      </c>
      <c r="I4" s="8" t="s">
        <v>29</v>
      </c>
      <c r="K4" s="7" t="s">
        <v>27</v>
      </c>
      <c r="L4" s="12">
        <f>K41</f>
        <v>157.77422400796934</v>
      </c>
    </row>
    <row r="5" spans="1:12" x14ac:dyDescent="0.3">
      <c r="A5" s="202"/>
      <c r="B5" s="5" t="s">
        <v>30</v>
      </c>
      <c r="C5" s="7">
        <v>2015</v>
      </c>
      <c r="D5" s="6">
        <f>'Data (1) '!D4</f>
        <v>1398</v>
      </c>
      <c r="E5" s="7"/>
      <c r="F5" s="7"/>
      <c r="G5" s="33">
        <f>F42</f>
        <v>1398</v>
      </c>
      <c r="H5" s="33">
        <f>G42</f>
        <v>1389.3396650670725</v>
      </c>
      <c r="I5" s="33">
        <f>H42</f>
        <v>562.52272727272748</v>
      </c>
      <c r="K5" s="6" t="s">
        <v>28</v>
      </c>
      <c r="L5" s="12">
        <f>K42</f>
        <v>160.66453289397759</v>
      </c>
    </row>
    <row r="6" spans="1:12" x14ac:dyDescent="0.3">
      <c r="A6" s="202"/>
      <c r="B6" s="5"/>
      <c r="C6" s="7">
        <v>2016</v>
      </c>
      <c r="D6" s="6">
        <f>'Data (1) '!D15</f>
        <v>1408</v>
      </c>
      <c r="E6" s="7">
        <f t="shared" ref="E6:E14" si="0">D6-D5</f>
        <v>10</v>
      </c>
      <c r="F6" s="12">
        <f t="shared" ref="F6:F14" si="1">((D6-D5)/D5)*100</f>
        <v>0.71530758226037194</v>
      </c>
      <c r="G6" s="33">
        <f t="shared" ref="G6:I14" si="2">F43</f>
        <v>1450.1111111111111</v>
      </c>
      <c r="H6" s="33">
        <f t="shared" si="2"/>
        <v>1435.7141390818631</v>
      </c>
      <c r="I6" s="33">
        <f t="shared" si="2"/>
        <v>801.49545454545478</v>
      </c>
      <c r="K6" s="6" t="s">
        <v>29</v>
      </c>
      <c r="L6" s="12">
        <f>K43</f>
        <v>723.5258623469158</v>
      </c>
    </row>
    <row r="7" spans="1:12" x14ac:dyDescent="0.3">
      <c r="A7" s="202"/>
      <c r="B7" s="5"/>
      <c r="C7" s="7">
        <v>2017</v>
      </c>
      <c r="D7" s="6">
        <f>'Data (1) '!D26</f>
        <v>1469</v>
      </c>
      <c r="E7" s="7">
        <f t="shared" si="0"/>
        <v>61</v>
      </c>
      <c r="F7" s="12">
        <f t="shared" si="1"/>
        <v>4.3323863636363642</v>
      </c>
      <c r="G7" s="33">
        <f t="shared" si="2"/>
        <v>1502.2222222222222</v>
      </c>
      <c r="H7" s="33">
        <f t="shared" si="2"/>
        <v>1483.6365368292168</v>
      </c>
      <c r="I7" s="33">
        <f t="shared" si="2"/>
        <v>1040.4681818181821</v>
      </c>
    </row>
    <row r="8" spans="1:12" x14ac:dyDescent="0.3">
      <c r="B8" s="5"/>
      <c r="C8" s="7">
        <v>2018</v>
      </c>
      <c r="D8" s="6">
        <f>'Data (1) '!H4</f>
        <v>1492</v>
      </c>
      <c r="E8" s="7">
        <f t="shared" si="0"/>
        <v>23</v>
      </c>
      <c r="F8" s="12">
        <f t="shared" si="1"/>
        <v>1.5656909462219197</v>
      </c>
      <c r="G8" s="33">
        <f t="shared" si="2"/>
        <v>1554.3333333333333</v>
      </c>
      <c r="H8" s="33">
        <f t="shared" si="2"/>
        <v>1533.1585261271027</v>
      </c>
      <c r="I8" s="33">
        <f t="shared" si="2"/>
        <v>1279.4409090909094</v>
      </c>
    </row>
    <row r="9" spans="1:12" x14ac:dyDescent="0.3">
      <c r="B9" s="5"/>
      <c r="C9" s="7">
        <v>2019</v>
      </c>
      <c r="D9" s="6">
        <f>'Data (1) '!H15</f>
        <v>1525</v>
      </c>
      <c r="E9" s="7">
        <f t="shared" si="0"/>
        <v>33</v>
      </c>
      <c r="F9" s="12">
        <f t="shared" si="1"/>
        <v>2.2117962466487935</v>
      </c>
      <c r="G9" s="33">
        <f t="shared" si="2"/>
        <v>1606.4444444444443</v>
      </c>
      <c r="H9" s="33">
        <f t="shared" si="2"/>
        <v>1584.3334994026288</v>
      </c>
      <c r="I9" s="33">
        <f t="shared" si="2"/>
        <v>1518.4136363636364</v>
      </c>
    </row>
    <row r="10" spans="1:12" x14ac:dyDescent="0.3">
      <c r="B10" s="5"/>
      <c r="C10" s="7">
        <v>2020</v>
      </c>
      <c r="D10" s="6">
        <f>'Data (1) '!H26</f>
        <v>1737</v>
      </c>
      <c r="E10" s="7">
        <f t="shared" si="0"/>
        <v>212</v>
      </c>
      <c r="F10" s="12">
        <f t="shared" si="1"/>
        <v>13.901639344262296</v>
      </c>
      <c r="G10" s="33">
        <f t="shared" si="2"/>
        <v>1658.5555555555557</v>
      </c>
      <c r="H10" s="33">
        <f t="shared" si="2"/>
        <v>1637.2166312574027</v>
      </c>
      <c r="I10" s="33">
        <f t="shared" si="2"/>
        <v>1757.3863636363637</v>
      </c>
    </row>
    <row r="11" spans="1:12" x14ac:dyDescent="0.3">
      <c r="B11" s="5"/>
      <c r="C11" s="7">
        <v>2021</v>
      </c>
      <c r="D11" s="6">
        <f>'Data (1) '!L4</f>
        <v>1784</v>
      </c>
      <c r="E11" s="7">
        <f t="shared" si="0"/>
        <v>47</v>
      </c>
      <c r="F11" s="12">
        <f t="shared" si="1"/>
        <v>2.7058146229130684</v>
      </c>
      <c r="G11" s="33">
        <f t="shared" si="2"/>
        <v>1710.6666666666667</v>
      </c>
      <c r="H11" s="33">
        <f t="shared" si="2"/>
        <v>1691.8649379543572</v>
      </c>
      <c r="I11" s="33">
        <f t="shared" si="2"/>
        <v>1996.359090909091</v>
      </c>
    </row>
    <row r="12" spans="1:12" x14ac:dyDescent="0.3">
      <c r="B12" s="5"/>
      <c r="C12" s="7">
        <v>2022</v>
      </c>
      <c r="D12" s="6">
        <f>'Data (1) '!L15</f>
        <v>1845</v>
      </c>
      <c r="E12" s="7">
        <f t="shared" si="0"/>
        <v>61</v>
      </c>
      <c r="F12" s="12">
        <f t="shared" si="1"/>
        <v>3.4192825112107625</v>
      </c>
      <c r="G12" s="33">
        <f t="shared" si="2"/>
        <v>1762.7777777777778</v>
      </c>
      <c r="H12" s="33">
        <f t="shared" si="2"/>
        <v>1748.3373388901728</v>
      </c>
      <c r="I12" s="33">
        <f t="shared" si="2"/>
        <v>2235.3318181818186</v>
      </c>
    </row>
    <row r="13" spans="1:12" x14ac:dyDescent="0.3">
      <c r="B13" s="5"/>
      <c r="C13" s="7">
        <v>2023</v>
      </c>
      <c r="D13" s="6">
        <f>'Data (1) '!L26</f>
        <v>1854</v>
      </c>
      <c r="E13" s="7">
        <f t="shared" si="0"/>
        <v>9</v>
      </c>
      <c r="F13" s="12">
        <f t="shared" si="1"/>
        <v>0.48780487804878048</v>
      </c>
      <c r="G13" s="33">
        <f t="shared" si="2"/>
        <v>1814.8888888888889</v>
      </c>
      <c r="H13" s="33">
        <f t="shared" si="2"/>
        <v>1806.6947201195758</v>
      </c>
      <c r="I13" s="33">
        <f t="shared" si="2"/>
        <v>2474.3045454545454</v>
      </c>
    </row>
    <row r="14" spans="1:12" x14ac:dyDescent="0.3">
      <c r="B14" s="5"/>
      <c r="C14" s="7">
        <v>2024</v>
      </c>
      <c r="D14" s="6">
        <f>'Data (1) '!P4</f>
        <v>1867</v>
      </c>
      <c r="E14" s="7">
        <f t="shared" si="0"/>
        <v>13</v>
      </c>
      <c r="F14" s="12">
        <f t="shared" si="1"/>
        <v>0.70118662351672068</v>
      </c>
      <c r="G14" s="33">
        <f t="shared" si="2"/>
        <v>1867</v>
      </c>
      <c r="H14" s="33">
        <f t="shared" si="2"/>
        <v>1867</v>
      </c>
      <c r="I14" s="33">
        <f t="shared" si="2"/>
        <v>2713.2772727272727</v>
      </c>
    </row>
    <row r="15" spans="1:12" x14ac:dyDescent="0.3">
      <c r="B15" s="198" t="s">
        <v>31</v>
      </c>
      <c r="C15" s="199"/>
      <c r="D15" s="199"/>
      <c r="E15" s="200"/>
      <c r="F15" s="13">
        <f>AVERAGE(F6:F14)</f>
        <v>3.3378787909687859</v>
      </c>
      <c r="G15" s="6"/>
      <c r="H15" s="6"/>
      <c r="I15" s="6"/>
    </row>
    <row r="18" spans="2:11" x14ac:dyDescent="0.3">
      <c r="B18" s="195" t="s">
        <v>29</v>
      </c>
      <c r="C18" s="195"/>
      <c r="D18" s="195"/>
      <c r="E18" s="195"/>
      <c r="F18" s="195"/>
      <c r="H18" s="195" t="s">
        <v>22</v>
      </c>
      <c r="I18" s="195" t="s">
        <v>23</v>
      </c>
      <c r="J18" s="195" t="s">
        <v>43</v>
      </c>
      <c r="K18" s="195"/>
    </row>
    <row r="19" spans="2:11" x14ac:dyDescent="0.3">
      <c r="B19" s="9" t="s">
        <v>22</v>
      </c>
      <c r="C19" s="9" t="s">
        <v>32</v>
      </c>
      <c r="D19" s="9" t="s">
        <v>33</v>
      </c>
      <c r="E19" s="9" t="s">
        <v>34</v>
      </c>
      <c r="F19" s="9" t="s">
        <v>35</v>
      </c>
      <c r="H19" s="195"/>
      <c r="I19" s="195"/>
      <c r="J19" s="9" t="s">
        <v>27</v>
      </c>
      <c r="K19" s="9" t="s">
        <v>44</v>
      </c>
    </row>
    <row r="20" spans="2:11" x14ac:dyDescent="0.3">
      <c r="B20" s="7">
        <v>2015</v>
      </c>
      <c r="C20" s="7">
        <v>1</v>
      </c>
      <c r="D20" s="7">
        <f>D5</f>
        <v>1398</v>
      </c>
      <c r="E20" s="7">
        <f>C20*D20</f>
        <v>1398</v>
      </c>
      <c r="F20" s="7">
        <f>(C20)^2</f>
        <v>1</v>
      </c>
      <c r="H20" s="7">
        <v>2015</v>
      </c>
      <c r="I20" s="7">
        <f>D5</f>
        <v>1398</v>
      </c>
      <c r="J20" s="7"/>
      <c r="K20" s="7"/>
    </row>
    <row r="21" spans="2:11" x14ac:dyDescent="0.3">
      <c r="B21" s="7">
        <v>2016</v>
      </c>
      <c r="C21" s="7">
        <v>2</v>
      </c>
      <c r="D21" s="7">
        <f t="shared" ref="D21:D29" si="3">D6</f>
        <v>1408</v>
      </c>
      <c r="E21" s="7">
        <f t="shared" ref="E21:E29" si="4">C21*D21</f>
        <v>2816</v>
      </c>
      <c r="F21" s="7">
        <f t="shared" ref="F21:F29" si="5">(C21)^2</f>
        <v>4</v>
      </c>
      <c r="H21" s="7">
        <v>2016</v>
      </c>
      <c r="I21" s="7">
        <f t="shared" ref="I21:I29" si="6">D6</f>
        <v>1408</v>
      </c>
      <c r="J21" s="7">
        <f>I21-I20</f>
        <v>10</v>
      </c>
      <c r="K21" s="12">
        <f>(E6/I20)*100</f>
        <v>0.71530758226037194</v>
      </c>
    </row>
    <row r="22" spans="2:11" x14ac:dyDescent="0.3">
      <c r="B22" s="7">
        <v>2017</v>
      </c>
      <c r="C22" s="7">
        <v>3</v>
      </c>
      <c r="D22" s="7">
        <f t="shared" si="3"/>
        <v>1469</v>
      </c>
      <c r="E22" s="7">
        <f t="shared" si="4"/>
        <v>4407</v>
      </c>
      <c r="F22" s="7">
        <f t="shared" si="5"/>
        <v>9</v>
      </c>
      <c r="H22" s="7">
        <v>2017</v>
      </c>
      <c r="I22" s="7">
        <f t="shared" si="6"/>
        <v>1469</v>
      </c>
      <c r="J22" s="7">
        <f t="shared" ref="J22:J29" si="7">I22-I21</f>
        <v>61</v>
      </c>
      <c r="K22" s="12">
        <f>(E7/I21)*100</f>
        <v>4.3323863636363642</v>
      </c>
    </row>
    <row r="23" spans="2:11" x14ac:dyDescent="0.3">
      <c r="B23" s="7">
        <v>2018</v>
      </c>
      <c r="C23" s="7">
        <v>4</v>
      </c>
      <c r="D23" s="7">
        <f t="shared" si="3"/>
        <v>1492</v>
      </c>
      <c r="E23" s="7">
        <f t="shared" si="4"/>
        <v>5968</v>
      </c>
      <c r="F23" s="7">
        <f t="shared" si="5"/>
        <v>16</v>
      </c>
      <c r="H23" s="7">
        <v>2018</v>
      </c>
      <c r="I23" s="7">
        <f t="shared" si="6"/>
        <v>1492</v>
      </c>
      <c r="J23" s="7">
        <f t="shared" si="7"/>
        <v>23</v>
      </c>
      <c r="K23" s="12">
        <f t="shared" ref="K23:K29" si="8">(E8/I22)*100</f>
        <v>1.5656909462219197</v>
      </c>
    </row>
    <row r="24" spans="2:11" x14ac:dyDescent="0.3">
      <c r="B24" s="7">
        <v>2019</v>
      </c>
      <c r="C24" s="7">
        <v>5</v>
      </c>
      <c r="D24" s="7">
        <f t="shared" si="3"/>
        <v>1525</v>
      </c>
      <c r="E24" s="7">
        <f t="shared" si="4"/>
        <v>7625</v>
      </c>
      <c r="F24" s="7">
        <f t="shared" si="5"/>
        <v>25</v>
      </c>
      <c r="H24" s="7">
        <v>2019</v>
      </c>
      <c r="I24" s="7">
        <f t="shared" si="6"/>
        <v>1525</v>
      </c>
      <c r="J24" s="7">
        <f t="shared" si="7"/>
        <v>33</v>
      </c>
      <c r="K24" s="12">
        <f t="shared" si="8"/>
        <v>2.2117962466487935</v>
      </c>
    </row>
    <row r="25" spans="2:11" x14ac:dyDescent="0.3">
      <c r="B25" s="7">
        <v>2020</v>
      </c>
      <c r="C25" s="7">
        <v>6</v>
      </c>
      <c r="D25" s="7">
        <f t="shared" si="3"/>
        <v>1737</v>
      </c>
      <c r="E25" s="7">
        <f t="shared" si="4"/>
        <v>10422</v>
      </c>
      <c r="F25" s="7">
        <f t="shared" si="5"/>
        <v>36</v>
      </c>
      <c r="H25" s="7">
        <v>2020</v>
      </c>
      <c r="I25" s="7">
        <f t="shared" si="6"/>
        <v>1737</v>
      </c>
      <c r="J25" s="7">
        <f t="shared" si="7"/>
        <v>212</v>
      </c>
      <c r="K25" s="12">
        <f t="shared" si="8"/>
        <v>13.901639344262296</v>
      </c>
    </row>
    <row r="26" spans="2:11" x14ac:dyDescent="0.3">
      <c r="B26" s="7">
        <v>2021</v>
      </c>
      <c r="C26" s="7">
        <v>7</v>
      </c>
      <c r="D26" s="7">
        <f t="shared" si="3"/>
        <v>1784</v>
      </c>
      <c r="E26" s="7">
        <f t="shared" si="4"/>
        <v>12488</v>
      </c>
      <c r="F26" s="7">
        <f t="shared" si="5"/>
        <v>49</v>
      </c>
      <c r="H26" s="7">
        <v>2021</v>
      </c>
      <c r="I26" s="7">
        <f t="shared" si="6"/>
        <v>1784</v>
      </c>
      <c r="J26" s="7">
        <f t="shared" si="7"/>
        <v>47</v>
      </c>
      <c r="K26" s="12">
        <f t="shared" si="8"/>
        <v>2.7058146229130684</v>
      </c>
    </row>
    <row r="27" spans="2:11" x14ac:dyDescent="0.3">
      <c r="B27" s="7">
        <v>2022</v>
      </c>
      <c r="C27" s="7">
        <v>8</v>
      </c>
      <c r="D27" s="7">
        <f t="shared" si="3"/>
        <v>1845</v>
      </c>
      <c r="E27" s="7">
        <f t="shared" si="4"/>
        <v>14760</v>
      </c>
      <c r="F27" s="7">
        <f t="shared" si="5"/>
        <v>64</v>
      </c>
      <c r="H27" s="7">
        <v>2022</v>
      </c>
      <c r="I27" s="7">
        <f t="shared" si="6"/>
        <v>1845</v>
      </c>
      <c r="J27" s="7">
        <f t="shared" si="7"/>
        <v>61</v>
      </c>
      <c r="K27" s="12">
        <f t="shared" si="8"/>
        <v>3.4192825112107625</v>
      </c>
    </row>
    <row r="28" spans="2:11" x14ac:dyDescent="0.3">
      <c r="B28" s="7">
        <v>2023</v>
      </c>
      <c r="C28" s="7">
        <v>9</v>
      </c>
      <c r="D28" s="7">
        <f t="shared" si="3"/>
        <v>1854</v>
      </c>
      <c r="E28" s="7">
        <f t="shared" si="4"/>
        <v>16686</v>
      </c>
      <c r="F28" s="7">
        <f t="shared" si="5"/>
        <v>81</v>
      </c>
      <c r="H28" s="7">
        <v>2023</v>
      </c>
      <c r="I28" s="7">
        <f t="shared" si="6"/>
        <v>1854</v>
      </c>
      <c r="J28" s="7">
        <f t="shared" si="7"/>
        <v>9</v>
      </c>
      <c r="K28" s="12">
        <f t="shared" si="8"/>
        <v>0.48780487804878048</v>
      </c>
    </row>
    <row r="29" spans="2:11" x14ac:dyDescent="0.3">
      <c r="B29" s="7">
        <v>2024</v>
      </c>
      <c r="C29" s="7">
        <v>10</v>
      </c>
      <c r="D29" s="7">
        <f t="shared" si="3"/>
        <v>1867</v>
      </c>
      <c r="E29" s="7">
        <f t="shared" si="4"/>
        <v>18670</v>
      </c>
      <c r="F29" s="7">
        <f t="shared" si="5"/>
        <v>100</v>
      </c>
      <c r="H29" s="7">
        <v>2024</v>
      </c>
      <c r="I29" s="7">
        <f t="shared" si="6"/>
        <v>1867</v>
      </c>
      <c r="J29" s="7">
        <f t="shared" si="7"/>
        <v>13</v>
      </c>
      <c r="K29" s="12">
        <f t="shared" si="8"/>
        <v>0.70118662351672068</v>
      </c>
    </row>
    <row r="30" spans="2:11" x14ac:dyDescent="0.3">
      <c r="B30" s="10" t="s">
        <v>36</v>
      </c>
      <c r="C30" s="14">
        <f>SUM(C20:C29)</f>
        <v>55</v>
      </c>
      <c r="D30" s="14">
        <f>SUM(D20:D29)</f>
        <v>16379</v>
      </c>
      <c r="E30" s="14">
        <f>SUM(E20:E29)</f>
        <v>95240</v>
      </c>
      <c r="F30" s="14">
        <f>SUM(F20:F29)</f>
        <v>385</v>
      </c>
      <c r="H30" s="14" t="s">
        <v>36</v>
      </c>
      <c r="I30" s="14">
        <f>SUM(I20:I29)</f>
        <v>16379</v>
      </c>
      <c r="J30" s="14">
        <f>SUM(J20:J29)</f>
        <v>469</v>
      </c>
      <c r="K30" s="26">
        <f>SUM(K20:K29)</f>
        <v>30.040909118719075</v>
      </c>
    </row>
    <row r="31" spans="2:11" x14ac:dyDescent="0.3">
      <c r="B31" s="10" t="s">
        <v>37</v>
      </c>
      <c r="C31" s="26">
        <f>AVERAGE(C20:C29)</f>
        <v>5.5</v>
      </c>
      <c r="D31" s="26">
        <f>AVERAGE(D20:D29)</f>
        <v>1637.9</v>
      </c>
      <c r="E31" s="14">
        <f>AVERAGE(E20:E29)</f>
        <v>9524</v>
      </c>
      <c r="F31" s="26">
        <f>AVERAGE(F20:F29)</f>
        <v>38.5</v>
      </c>
      <c r="H31" s="14" t="s">
        <v>37</v>
      </c>
      <c r="I31" s="26">
        <f>AVERAGE(I20:I29)</f>
        <v>1637.9</v>
      </c>
      <c r="J31" s="26">
        <f>AVERAGE(J20:J29)</f>
        <v>52.111111111111114</v>
      </c>
      <c r="K31" s="26">
        <f>AVERAGE(K20:K29)</f>
        <v>3.3378787909687859</v>
      </c>
    </row>
    <row r="32" spans="2:11" x14ac:dyDescent="0.3">
      <c r="B32" s="20" t="s">
        <v>38</v>
      </c>
      <c r="C32" s="23">
        <f>D31-(C31*C33)</f>
        <v>323.55000000000018</v>
      </c>
      <c r="D32" s="16"/>
    </row>
    <row r="33" spans="2:12" x14ac:dyDescent="0.3">
      <c r="B33" s="21" t="s">
        <v>39</v>
      </c>
      <c r="C33" s="24">
        <f>((C30*E30)-(C30*D30))/((C30*F30)-(C30^2))</f>
        <v>238.97272727272727</v>
      </c>
      <c r="D33" s="17"/>
    </row>
    <row r="34" spans="2:12" x14ac:dyDescent="0.3">
      <c r="B34" s="22" t="s">
        <v>40</v>
      </c>
      <c r="C34" s="25" t="s">
        <v>49</v>
      </c>
      <c r="D34" s="19"/>
    </row>
    <row r="35" spans="2:12" ht="15" thickBot="1" x14ac:dyDescent="0.35">
      <c r="B35" s="27"/>
    </row>
    <row r="36" spans="2:12" x14ac:dyDescent="0.3">
      <c r="B36" s="29" t="s">
        <v>45</v>
      </c>
      <c r="C36" s="30">
        <f>J31</f>
        <v>52.111111111111114</v>
      </c>
      <c r="D36" s="28"/>
    </row>
    <row r="37" spans="2:12" x14ac:dyDescent="0.3">
      <c r="B37" s="29" t="s">
        <v>44</v>
      </c>
      <c r="C37" s="31">
        <f>K31</f>
        <v>3.3378787909687859</v>
      </c>
    </row>
    <row r="38" spans="2:12" x14ac:dyDescent="0.3">
      <c r="B38" s="29" t="s">
        <v>29</v>
      </c>
      <c r="C38" s="29" t="str">
        <f>C34</f>
        <v>323,55 + (238,97x)</v>
      </c>
    </row>
    <row r="39" spans="2:12" x14ac:dyDescent="0.3">
      <c r="B39" s="29"/>
      <c r="C39" s="29"/>
    </row>
    <row r="40" spans="2:12" x14ac:dyDescent="0.3">
      <c r="B40" s="195" t="s">
        <v>48</v>
      </c>
      <c r="C40" s="195"/>
      <c r="D40" s="195"/>
      <c r="E40" s="195"/>
      <c r="F40" s="195"/>
      <c r="G40" s="195"/>
      <c r="H40" s="195"/>
      <c r="J40" s="195" t="s">
        <v>42</v>
      </c>
      <c r="K40" s="195"/>
    </row>
    <row r="41" spans="2:12" x14ac:dyDescent="0.3">
      <c r="B41" s="32" t="s">
        <v>46</v>
      </c>
      <c r="C41" s="9" t="s">
        <v>22</v>
      </c>
      <c r="D41" s="9" t="s">
        <v>47</v>
      </c>
      <c r="E41" s="9" t="s">
        <v>23</v>
      </c>
      <c r="F41" s="9" t="s">
        <v>27</v>
      </c>
      <c r="G41" s="9" t="s">
        <v>28</v>
      </c>
      <c r="H41" s="9" t="s">
        <v>29</v>
      </c>
      <c r="J41" s="36" t="s">
        <v>27</v>
      </c>
      <c r="K41" s="13">
        <f>STDEV(F42:F51)</f>
        <v>157.77422400796934</v>
      </c>
    </row>
    <row r="42" spans="2:12" x14ac:dyDescent="0.3">
      <c r="B42" s="6">
        <v>1</v>
      </c>
      <c r="C42" s="34">
        <v>2015</v>
      </c>
      <c r="D42" s="34">
        <v>-9</v>
      </c>
      <c r="E42" s="34">
        <f t="shared" ref="E42:E51" si="9">D5</f>
        <v>1398</v>
      </c>
      <c r="F42" s="35">
        <f t="shared" ref="F42:F51" si="10">$E$51+(D42*$C$36)</f>
        <v>1398</v>
      </c>
      <c r="G42" s="35">
        <f t="shared" ref="G42:G51" si="11">$E$51*(1+$C$37%)^D42</f>
        <v>1389.3396650670725</v>
      </c>
      <c r="H42" s="33">
        <f>$C$32+($C$33*B42)</f>
        <v>562.52272727272748</v>
      </c>
      <c r="J42" s="37" t="s">
        <v>28</v>
      </c>
      <c r="K42" s="13">
        <f>STDEV(G42:G51)</f>
        <v>160.66453289397759</v>
      </c>
    </row>
    <row r="43" spans="2:12" x14ac:dyDescent="0.3">
      <c r="B43" s="6">
        <v>2</v>
      </c>
      <c r="C43" s="7">
        <v>2016</v>
      </c>
      <c r="D43" s="7">
        <v>-8</v>
      </c>
      <c r="E43" s="7">
        <f t="shared" si="9"/>
        <v>1408</v>
      </c>
      <c r="F43" s="33">
        <f t="shared" si="10"/>
        <v>1450.1111111111111</v>
      </c>
      <c r="G43" s="33">
        <f t="shared" si="11"/>
        <v>1435.7141390818631</v>
      </c>
      <c r="H43" s="33">
        <f t="shared" ref="H43:H51" si="12">$C$32+($C$33*B43)</f>
        <v>801.49545454545478</v>
      </c>
      <c r="J43" s="37" t="s">
        <v>29</v>
      </c>
      <c r="K43" s="13">
        <f>STDEV(H42:H51)</f>
        <v>723.5258623469158</v>
      </c>
    </row>
    <row r="44" spans="2:12" x14ac:dyDescent="0.3">
      <c r="B44" s="6">
        <v>3</v>
      </c>
      <c r="C44" s="7">
        <v>2017</v>
      </c>
      <c r="D44" s="7">
        <v>-7</v>
      </c>
      <c r="E44" s="7">
        <f t="shared" si="9"/>
        <v>1469</v>
      </c>
      <c r="F44" s="33">
        <f t="shared" si="10"/>
        <v>1502.2222222222222</v>
      </c>
      <c r="G44" s="33">
        <f t="shared" si="11"/>
        <v>1483.6365368292168</v>
      </c>
      <c r="H44" s="33">
        <f t="shared" si="12"/>
        <v>1040.4681818181821</v>
      </c>
    </row>
    <row r="45" spans="2:12" x14ac:dyDescent="0.3">
      <c r="B45" s="6">
        <v>4</v>
      </c>
      <c r="C45" s="7">
        <v>2018</v>
      </c>
      <c r="D45" s="7">
        <v>-6</v>
      </c>
      <c r="E45" s="7">
        <f t="shared" si="9"/>
        <v>1492</v>
      </c>
      <c r="F45" s="33">
        <f t="shared" si="10"/>
        <v>1554.3333333333333</v>
      </c>
      <c r="G45" s="33">
        <f t="shared" si="11"/>
        <v>1533.1585261271027</v>
      </c>
      <c r="H45" s="33">
        <f t="shared" si="12"/>
        <v>1279.4409090909094</v>
      </c>
      <c r="J45" s="196" t="s">
        <v>50</v>
      </c>
      <c r="K45" s="196"/>
      <c r="L45" s="196"/>
    </row>
    <row r="46" spans="2:12" x14ac:dyDescent="0.3">
      <c r="B46" s="6">
        <v>5</v>
      </c>
      <c r="C46" s="7">
        <v>2019</v>
      </c>
      <c r="D46" s="7">
        <v>-5</v>
      </c>
      <c r="E46" s="7">
        <f t="shared" si="9"/>
        <v>1525</v>
      </c>
      <c r="F46" s="33">
        <f t="shared" si="10"/>
        <v>1606.4444444444443</v>
      </c>
      <c r="G46" s="33">
        <f t="shared" si="11"/>
        <v>1584.3334994026288</v>
      </c>
      <c r="H46" s="33">
        <f t="shared" si="12"/>
        <v>1518.4136363636364</v>
      </c>
      <c r="J46" s="196"/>
      <c r="K46" s="196"/>
      <c r="L46" s="196"/>
    </row>
    <row r="47" spans="2:12" x14ac:dyDescent="0.3">
      <c r="B47" s="6">
        <v>6</v>
      </c>
      <c r="C47" s="7">
        <v>2020</v>
      </c>
      <c r="D47" s="7">
        <v>-4</v>
      </c>
      <c r="E47" s="7">
        <f t="shared" si="9"/>
        <v>1737</v>
      </c>
      <c r="F47" s="33">
        <f t="shared" si="10"/>
        <v>1658.5555555555557</v>
      </c>
      <c r="G47" s="33">
        <f t="shared" si="11"/>
        <v>1637.2166312574027</v>
      </c>
      <c r="H47" s="33">
        <f t="shared" si="12"/>
        <v>1757.3863636363637</v>
      </c>
    </row>
    <row r="48" spans="2:12" x14ac:dyDescent="0.3">
      <c r="B48" s="6">
        <v>7</v>
      </c>
      <c r="C48" s="7">
        <v>2021</v>
      </c>
      <c r="D48" s="7">
        <v>-3</v>
      </c>
      <c r="E48" s="7">
        <f t="shared" si="9"/>
        <v>1784</v>
      </c>
      <c r="F48" s="33">
        <f t="shared" si="10"/>
        <v>1710.6666666666667</v>
      </c>
      <c r="G48" s="33">
        <f t="shared" si="11"/>
        <v>1691.8649379543572</v>
      </c>
      <c r="H48" s="33">
        <f t="shared" si="12"/>
        <v>1996.359090909091</v>
      </c>
    </row>
    <row r="49" spans="1:12" x14ac:dyDescent="0.3">
      <c r="B49" s="6">
        <v>8</v>
      </c>
      <c r="C49" s="7">
        <v>2022</v>
      </c>
      <c r="D49" s="7">
        <v>-2</v>
      </c>
      <c r="E49" s="7">
        <f t="shared" si="9"/>
        <v>1845</v>
      </c>
      <c r="F49" s="33">
        <f t="shared" si="10"/>
        <v>1762.7777777777778</v>
      </c>
      <c r="G49" s="33">
        <f t="shared" si="11"/>
        <v>1748.3373388901728</v>
      </c>
      <c r="H49" s="33">
        <f t="shared" si="12"/>
        <v>2235.3318181818186</v>
      </c>
    </row>
    <row r="50" spans="1:12" x14ac:dyDescent="0.3">
      <c r="B50" s="6">
        <v>9</v>
      </c>
      <c r="C50" s="7">
        <v>2023</v>
      </c>
      <c r="D50" s="7">
        <v>-1</v>
      </c>
      <c r="E50" s="7">
        <f t="shared" si="9"/>
        <v>1854</v>
      </c>
      <c r="F50" s="33">
        <f t="shared" si="10"/>
        <v>1814.8888888888889</v>
      </c>
      <c r="G50" s="33">
        <f t="shared" si="11"/>
        <v>1806.6947201195758</v>
      </c>
      <c r="H50" s="33">
        <f t="shared" si="12"/>
        <v>2474.3045454545454</v>
      </c>
    </row>
    <row r="51" spans="1:12" x14ac:dyDescent="0.3">
      <c r="B51" s="6">
        <v>10</v>
      </c>
      <c r="C51" s="7">
        <v>2024</v>
      </c>
      <c r="D51" s="7">
        <v>0</v>
      </c>
      <c r="E51" s="7">
        <f t="shared" si="9"/>
        <v>1867</v>
      </c>
      <c r="F51" s="33">
        <f t="shared" si="10"/>
        <v>1867</v>
      </c>
      <c r="G51" s="33">
        <f t="shared" si="11"/>
        <v>1867</v>
      </c>
      <c r="H51" s="33">
        <f t="shared" si="12"/>
        <v>2713.2772727272727</v>
      </c>
    </row>
    <row r="54" spans="1:12" x14ac:dyDescent="0.3">
      <c r="A54" s="201"/>
      <c r="B54" s="201"/>
      <c r="C54" s="201"/>
      <c r="D54" s="201"/>
      <c r="E54" s="201"/>
      <c r="F54" s="201"/>
      <c r="G54" s="201"/>
      <c r="H54" s="201"/>
      <c r="I54" s="201"/>
      <c r="J54" s="201"/>
      <c r="K54" s="201"/>
      <c r="L54" s="201"/>
    </row>
    <row r="55" spans="1:12" x14ac:dyDescent="0.3">
      <c r="A55" s="202">
        <v>2</v>
      </c>
      <c r="B55" s="197" t="s">
        <v>21</v>
      </c>
      <c r="C55" s="197" t="s">
        <v>22</v>
      </c>
      <c r="D55" s="197" t="s">
        <v>23</v>
      </c>
      <c r="E55" s="197" t="s">
        <v>24</v>
      </c>
      <c r="F55" s="197" t="s">
        <v>25</v>
      </c>
      <c r="G55" s="197" t="s">
        <v>26</v>
      </c>
      <c r="H55" s="197"/>
      <c r="I55" s="197"/>
      <c r="K55" s="11" t="s">
        <v>41</v>
      </c>
      <c r="L55" s="11" t="s">
        <v>42</v>
      </c>
    </row>
    <row r="56" spans="1:12" x14ac:dyDescent="0.3">
      <c r="A56" s="202"/>
      <c r="B56" s="197"/>
      <c r="C56" s="197"/>
      <c r="D56" s="197"/>
      <c r="E56" s="197"/>
      <c r="F56" s="197"/>
      <c r="G56" s="8" t="s">
        <v>27</v>
      </c>
      <c r="H56" s="8" t="s">
        <v>28</v>
      </c>
      <c r="I56" s="8" t="s">
        <v>29</v>
      </c>
      <c r="K56" s="7" t="s">
        <v>27</v>
      </c>
      <c r="L56" s="12">
        <f>K93</f>
        <v>177.28574851215342</v>
      </c>
    </row>
    <row r="57" spans="1:12" x14ac:dyDescent="0.3">
      <c r="A57" s="202"/>
      <c r="B57" s="5" t="s">
        <v>51</v>
      </c>
      <c r="C57" s="7">
        <v>2015</v>
      </c>
      <c r="D57" s="6">
        <f>'Data (1) '!D5</f>
        <v>1409</v>
      </c>
      <c r="E57" s="7"/>
      <c r="F57" s="7"/>
      <c r="G57" s="33">
        <f>F94</f>
        <v>1409</v>
      </c>
      <c r="H57" s="33">
        <f>G94</f>
        <v>1394.3989476129627</v>
      </c>
      <c r="I57" s="33">
        <f>H94</f>
        <v>624.80909090909108</v>
      </c>
      <c r="K57" s="6" t="s">
        <v>28</v>
      </c>
      <c r="L57" s="12">
        <f>K94</f>
        <v>182.16536326763068</v>
      </c>
    </row>
    <row r="58" spans="1:12" x14ac:dyDescent="0.3">
      <c r="A58" s="202"/>
      <c r="B58" s="5"/>
      <c r="C58" s="7">
        <v>2016</v>
      </c>
      <c r="D58" s="6">
        <f>'Data (1) '!D16</f>
        <v>1647</v>
      </c>
      <c r="E58" s="7">
        <f t="shared" ref="E58:E66" si="13">D58-D57</f>
        <v>238</v>
      </c>
      <c r="F58" s="12">
        <f t="shared" ref="F58:F66" si="14">((D58-D57)/D57)*100</f>
        <v>16.891412349183817</v>
      </c>
      <c r="G58" s="33">
        <f t="shared" ref="G58:I58" si="15">F95</f>
        <v>1467.5555555555557</v>
      </c>
      <c r="H58" s="33">
        <f t="shared" si="15"/>
        <v>1446.1802084098465</v>
      </c>
      <c r="I58" s="33">
        <f t="shared" si="15"/>
        <v>874.3848484848487</v>
      </c>
      <c r="K58" s="6" t="s">
        <v>29</v>
      </c>
      <c r="L58" s="12">
        <f>K95</f>
        <v>755.62813079839236</v>
      </c>
    </row>
    <row r="59" spans="1:12" x14ac:dyDescent="0.3">
      <c r="A59" s="202"/>
      <c r="B59" s="5"/>
      <c r="C59" s="7">
        <v>2017</v>
      </c>
      <c r="D59" s="6">
        <f>'Data (1) '!D27</f>
        <v>1711</v>
      </c>
      <c r="E59" s="7">
        <f t="shared" si="13"/>
        <v>64</v>
      </c>
      <c r="F59" s="12">
        <f t="shared" si="14"/>
        <v>3.8858530661809354</v>
      </c>
      <c r="G59" s="33">
        <f t="shared" ref="G59:I59" si="16">F96</f>
        <v>1526.1111111111111</v>
      </c>
      <c r="H59" s="33">
        <f t="shared" si="16"/>
        <v>1499.8843758284725</v>
      </c>
      <c r="I59" s="33">
        <f t="shared" si="16"/>
        <v>1123.9606060606063</v>
      </c>
    </row>
    <row r="60" spans="1:12" x14ac:dyDescent="0.3">
      <c r="B60" s="5"/>
      <c r="C60" s="7">
        <v>2018</v>
      </c>
      <c r="D60" s="6">
        <f>'Data (1) '!H5</f>
        <v>1722</v>
      </c>
      <c r="E60" s="7">
        <f t="shared" si="13"/>
        <v>11</v>
      </c>
      <c r="F60" s="12">
        <f t="shared" si="14"/>
        <v>0.64289888953828178</v>
      </c>
      <c r="G60" s="33">
        <f t="shared" ref="G60:I60" si="17">F97</f>
        <v>1584.6666666666665</v>
      </c>
      <c r="H60" s="33">
        <f t="shared" si="17"/>
        <v>1555.5828573590984</v>
      </c>
      <c r="I60" s="33">
        <f t="shared" si="17"/>
        <v>1373.5363636363638</v>
      </c>
    </row>
    <row r="61" spans="1:12" x14ac:dyDescent="0.3">
      <c r="B61" s="5"/>
      <c r="C61" s="7">
        <v>2019</v>
      </c>
      <c r="D61" s="6">
        <f>'Data (1) '!H16</f>
        <v>1708</v>
      </c>
      <c r="E61" s="7">
        <f t="shared" si="13"/>
        <v>-14</v>
      </c>
      <c r="F61" s="12">
        <f t="shared" si="14"/>
        <v>-0.81300813008130091</v>
      </c>
      <c r="G61" s="33">
        <f t="shared" ref="G61:I61" si="18">F98</f>
        <v>1643.2222222222222</v>
      </c>
      <c r="H61" s="33">
        <f t="shared" si="18"/>
        <v>1613.3497122222384</v>
      </c>
      <c r="I61" s="33">
        <f t="shared" si="18"/>
        <v>1623.1121212121213</v>
      </c>
    </row>
    <row r="62" spans="1:12" x14ac:dyDescent="0.3">
      <c r="B62" s="5"/>
      <c r="C62" s="7">
        <v>2020</v>
      </c>
      <c r="D62" s="6">
        <f>'Data (1) '!H27</f>
        <v>1817</v>
      </c>
      <c r="E62" s="7">
        <f t="shared" si="13"/>
        <v>109</v>
      </c>
      <c r="F62" s="12">
        <f t="shared" si="14"/>
        <v>6.3817330210772836</v>
      </c>
      <c r="G62" s="33">
        <f t="shared" ref="G62:I62" si="19">F99</f>
        <v>1701.7777777777778</v>
      </c>
      <c r="H62" s="33">
        <f t="shared" si="19"/>
        <v>1673.2617498411487</v>
      </c>
      <c r="I62" s="33">
        <f t="shared" si="19"/>
        <v>1872.6878787878791</v>
      </c>
    </row>
    <row r="63" spans="1:12" x14ac:dyDescent="0.3">
      <c r="B63" s="5"/>
      <c r="C63" s="7">
        <v>2021</v>
      </c>
      <c r="D63" s="6">
        <f>'Data (1) '!L5</f>
        <v>1803</v>
      </c>
      <c r="E63" s="7">
        <f t="shared" si="13"/>
        <v>-14</v>
      </c>
      <c r="F63" s="12">
        <f t="shared" si="14"/>
        <v>-0.77050082553659882</v>
      </c>
      <c r="G63" s="33">
        <f t="shared" ref="G63:I63" si="20">F100</f>
        <v>1760.3333333333333</v>
      </c>
      <c r="H63" s="33">
        <f t="shared" si="20"/>
        <v>1735.3986319711144</v>
      </c>
      <c r="I63" s="33">
        <f t="shared" si="20"/>
        <v>2122.2636363636366</v>
      </c>
    </row>
    <row r="64" spans="1:12" x14ac:dyDescent="0.3">
      <c r="B64" s="5"/>
      <c r="C64" s="7">
        <v>2022</v>
      </c>
      <c r="D64" s="6">
        <f>'Data (1) '!L16</f>
        <v>1842</v>
      </c>
      <c r="E64" s="7">
        <f t="shared" si="13"/>
        <v>39</v>
      </c>
      <c r="F64" s="12">
        <f t="shared" si="14"/>
        <v>2.1630615640599005</v>
      </c>
      <c r="G64" s="33">
        <f t="shared" ref="G64:I64" si="21">F101</f>
        <v>1818.8888888888889</v>
      </c>
      <c r="H64" s="33">
        <f t="shared" si="21"/>
        <v>1799.8429786213196</v>
      </c>
      <c r="I64" s="33">
        <f t="shared" si="21"/>
        <v>2371.8393939393941</v>
      </c>
    </row>
    <row r="65" spans="2:11" x14ac:dyDescent="0.3">
      <c r="B65" s="5"/>
      <c r="C65" s="7">
        <v>2023</v>
      </c>
      <c r="D65" s="6">
        <f>'Data (1) '!L27</f>
        <v>1884</v>
      </c>
      <c r="E65" s="7">
        <f t="shared" si="13"/>
        <v>42</v>
      </c>
      <c r="F65" s="12">
        <f t="shared" si="14"/>
        <v>2.2801302931596092</v>
      </c>
      <c r="G65" s="33">
        <f t="shared" ref="G65:I65" si="22">F102</f>
        <v>1877.4444444444443</v>
      </c>
      <c r="H65" s="33">
        <f t="shared" si="22"/>
        <v>1866.6804779101524</v>
      </c>
      <c r="I65" s="33">
        <f t="shared" si="22"/>
        <v>2621.4151515151516</v>
      </c>
    </row>
    <row r="66" spans="2:11" x14ac:dyDescent="0.3">
      <c r="B66" s="5"/>
      <c r="C66" s="7">
        <v>2024</v>
      </c>
      <c r="D66" s="6">
        <f>'Data (1) '!P5</f>
        <v>1936</v>
      </c>
      <c r="E66" s="7">
        <f t="shared" si="13"/>
        <v>52</v>
      </c>
      <c r="F66" s="12">
        <f t="shared" si="14"/>
        <v>2.7600849256900215</v>
      </c>
      <c r="G66" s="33">
        <f t="shared" ref="G66:I66" si="23">F103</f>
        <v>1936</v>
      </c>
      <c r="H66" s="33">
        <f t="shared" si="23"/>
        <v>1936</v>
      </c>
      <c r="I66" s="33">
        <f t="shared" si="23"/>
        <v>2870.9909090909091</v>
      </c>
    </row>
    <row r="67" spans="2:11" x14ac:dyDescent="0.3">
      <c r="B67" s="198" t="s">
        <v>31</v>
      </c>
      <c r="C67" s="199"/>
      <c r="D67" s="199"/>
      <c r="E67" s="200"/>
      <c r="F67" s="13">
        <f>AVERAGE(F58:F66)</f>
        <v>3.7135183503635503</v>
      </c>
      <c r="G67" s="6"/>
      <c r="H67" s="6"/>
      <c r="I67" s="6"/>
    </row>
    <row r="70" spans="2:11" x14ac:dyDescent="0.3">
      <c r="B70" s="195" t="s">
        <v>29</v>
      </c>
      <c r="C70" s="195"/>
      <c r="D70" s="195"/>
      <c r="E70" s="195"/>
      <c r="F70" s="195"/>
      <c r="H70" s="195" t="s">
        <v>22</v>
      </c>
      <c r="I70" s="195" t="s">
        <v>23</v>
      </c>
      <c r="J70" s="195" t="s">
        <v>43</v>
      </c>
      <c r="K70" s="195"/>
    </row>
    <row r="71" spans="2:11" x14ac:dyDescent="0.3">
      <c r="B71" s="9" t="s">
        <v>22</v>
      </c>
      <c r="C71" s="9" t="s">
        <v>32</v>
      </c>
      <c r="D71" s="9" t="s">
        <v>33</v>
      </c>
      <c r="E71" s="9" t="s">
        <v>34</v>
      </c>
      <c r="F71" s="9" t="s">
        <v>35</v>
      </c>
      <c r="H71" s="195"/>
      <c r="I71" s="195"/>
      <c r="J71" s="9" t="s">
        <v>27</v>
      </c>
      <c r="K71" s="9" t="s">
        <v>44</v>
      </c>
    </row>
    <row r="72" spans="2:11" x14ac:dyDescent="0.3">
      <c r="B72" s="7">
        <v>2015</v>
      </c>
      <c r="C72" s="7">
        <v>1</v>
      </c>
      <c r="D72" s="7">
        <f>D57</f>
        <v>1409</v>
      </c>
      <c r="E72" s="7">
        <f>C72*D72</f>
        <v>1409</v>
      </c>
      <c r="F72" s="7">
        <f>(C72)^2</f>
        <v>1</v>
      </c>
      <c r="H72" s="7">
        <v>2015</v>
      </c>
      <c r="I72" s="7">
        <f>D57</f>
        <v>1409</v>
      </c>
      <c r="J72" s="7"/>
      <c r="K72" s="7"/>
    </row>
    <row r="73" spans="2:11" x14ac:dyDescent="0.3">
      <c r="B73" s="7">
        <v>2016</v>
      </c>
      <c r="C73" s="7">
        <v>2</v>
      </c>
      <c r="D73" s="7">
        <f t="shared" ref="D73:D81" si="24">D58</f>
        <v>1647</v>
      </c>
      <c r="E73" s="7">
        <f t="shared" ref="E73:E81" si="25">C73*D73</f>
        <v>3294</v>
      </c>
      <c r="F73" s="7">
        <f t="shared" ref="F73:F81" si="26">(C73)^2</f>
        <v>4</v>
      </c>
      <c r="H73" s="7">
        <v>2016</v>
      </c>
      <c r="I73" s="7">
        <f t="shared" ref="I73:I81" si="27">D58</f>
        <v>1647</v>
      </c>
      <c r="J73" s="7">
        <f>I73-I72</f>
        <v>238</v>
      </c>
      <c r="K73" s="12">
        <f>(E58/I72)*100</f>
        <v>16.891412349183817</v>
      </c>
    </row>
    <row r="74" spans="2:11" x14ac:dyDescent="0.3">
      <c r="B74" s="7">
        <v>2017</v>
      </c>
      <c r="C74" s="7">
        <v>3</v>
      </c>
      <c r="D74" s="7">
        <f t="shared" si="24"/>
        <v>1711</v>
      </c>
      <c r="E74" s="7">
        <f t="shared" si="25"/>
        <v>5133</v>
      </c>
      <c r="F74" s="7">
        <f t="shared" si="26"/>
        <v>9</v>
      </c>
      <c r="H74" s="7">
        <v>2017</v>
      </c>
      <c r="I74" s="7">
        <f t="shared" si="27"/>
        <v>1711</v>
      </c>
      <c r="J74" s="7">
        <f t="shared" ref="J74:J81" si="28">I74-I73</f>
        <v>64</v>
      </c>
      <c r="K74" s="12">
        <f>(E59/I73)*100</f>
        <v>3.8858530661809354</v>
      </c>
    </row>
    <row r="75" spans="2:11" x14ac:dyDescent="0.3">
      <c r="B75" s="7">
        <v>2018</v>
      </c>
      <c r="C75" s="7">
        <v>4</v>
      </c>
      <c r="D75" s="7">
        <f t="shared" si="24"/>
        <v>1722</v>
      </c>
      <c r="E75" s="7">
        <f t="shared" si="25"/>
        <v>6888</v>
      </c>
      <c r="F75" s="7">
        <f t="shared" si="26"/>
        <v>16</v>
      </c>
      <c r="H75" s="7">
        <v>2018</v>
      </c>
      <c r="I75" s="7">
        <f t="shared" si="27"/>
        <v>1722</v>
      </c>
      <c r="J75" s="7">
        <f t="shared" si="28"/>
        <v>11</v>
      </c>
      <c r="K75" s="12">
        <f t="shared" ref="K75:K81" si="29">(E60/I74)*100</f>
        <v>0.64289888953828178</v>
      </c>
    </row>
    <row r="76" spans="2:11" x14ac:dyDescent="0.3">
      <c r="B76" s="7">
        <v>2019</v>
      </c>
      <c r="C76" s="7">
        <v>5</v>
      </c>
      <c r="D76" s="7">
        <f t="shared" si="24"/>
        <v>1708</v>
      </c>
      <c r="E76" s="7">
        <f t="shared" si="25"/>
        <v>8540</v>
      </c>
      <c r="F76" s="7">
        <f t="shared" si="26"/>
        <v>25</v>
      </c>
      <c r="H76" s="7">
        <v>2019</v>
      </c>
      <c r="I76" s="7">
        <f t="shared" si="27"/>
        <v>1708</v>
      </c>
      <c r="J76" s="7">
        <f t="shared" si="28"/>
        <v>-14</v>
      </c>
      <c r="K76" s="12">
        <f t="shared" si="29"/>
        <v>-0.81300813008130091</v>
      </c>
    </row>
    <row r="77" spans="2:11" x14ac:dyDescent="0.3">
      <c r="B77" s="7">
        <v>2020</v>
      </c>
      <c r="C77" s="7">
        <v>6</v>
      </c>
      <c r="D77" s="7">
        <f t="shared" si="24"/>
        <v>1817</v>
      </c>
      <c r="E77" s="7">
        <f t="shared" si="25"/>
        <v>10902</v>
      </c>
      <c r="F77" s="7">
        <f t="shared" si="26"/>
        <v>36</v>
      </c>
      <c r="H77" s="7">
        <v>2020</v>
      </c>
      <c r="I77" s="7">
        <f t="shared" si="27"/>
        <v>1817</v>
      </c>
      <c r="J77" s="7">
        <f t="shared" si="28"/>
        <v>109</v>
      </c>
      <c r="K77" s="12">
        <f t="shared" si="29"/>
        <v>6.3817330210772836</v>
      </c>
    </row>
    <row r="78" spans="2:11" x14ac:dyDescent="0.3">
      <c r="B78" s="7">
        <v>2021</v>
      </c>
      <c r="C78" s="7">
        <v>7</v>
      </c>
      <c r="D78" s="7">
        <f t="shared" si="24"/>
        <v>1803</v>
      </c>
      <c r="E78" s="7">
        <f t="shared" si="25"/>
        <v>12621</v>
      </c>
      <c r="F78" s="7">
        <f t="shared" si="26"/>
        <v>49</v>
      </c>
      <c r="H78" s="7">
        <v>2021</v>
      </c>
      <c r="I78" s="7">
        <f t="shared" si="27"/>
        <v>1803</v>
      </c>
      <c r="J78" s="7">
        <f t="shared" si="28"/>
        <v>-14</v>
      </c>
      <c r="K78" s="12">
        <f t="shared" si="29"/>
        <v>-0.77050082553659882</v>
      </c>
    </row>
    <row r="79" spans="2:11" x14ac:dyDescent="0.3">
      <c r="B79" s="7">
        <v>2022</v>
      </c>
      <c r="C79" s="7">
        <v>8</v>
      </c>
      <c r="D79" s="7">
        <f t="shared" si="24"/>
        <v>1842</v>
      </c>
      <c r="E79" s="7">
        <f t="shared" si="25"/>
        <v>14736</v>
      </c>
      <c r="F79" s="7">
        <f t="shared" si="26"/>
        <v>64</v>
      </c>
      <c r="H79" s="7">
        <v>2022</v>
      </c>
      <c r="I79" s="7">
        <f t="shared" si="27"/>
        <v>1842</v>
      </c>
      <c r="J79" s="7">
        <f t="shared" si="28"/>
        <v>39</v>
      </c>
      <c r="K79" s="12">
        <f t="shared" si="29"/>
        <v>2.1630615640599005</v>
      </c>
    </row>
    <row r="80" spans="2:11" x14ac:dyDescent="0.3">
      <c r="B80" s="7">
        <v>2023</v>
      </c>
      <c r="C80" s="7">
        <v>9</v>
      </c>
      <c r="D80" s="7">
        <f t="shared" si="24"/>
        <v>1884</v>
      </c>
      <c r="E80" s="7">
        <f t="shared" si="25"/>
        <v>16956</v>
      </c>
      <c r="F80" s="7">
        <f t="shared" si="26"/>
        <v>81</v>
      </c>
      <c r="H80" s="7">
        <v>2023</v>
      </c>
      <c r="I80" s="7">
        <f t="shared" si="27"/>
        <v>1884</v>
      </c>
      <c r="J80" s="7">
        <f t="shared" si="28"/>
        <v>42</v>
      </c>
      <c r="K80" s="12">
        <f t="shared" si="29"/>
        <v>2.2801302931596092</v>
      </c>
    </row>
    <row r="81" spans="2:11" x14ac:dyDescent="0.3">
      <c r="B81" s="7">
        <v>2024</v>
      </c>
      <c r="C81" s="7">
        <v>10</v>
      </c>
      <c r="D81" s="7">
        <f t="shared" si="24"/>
        <v>1936</v>
      </c>
      <c r="E81" s="7">
        <f t="shared" si="25"/>
        <v>19360</v>
      </c>
      <c r="F81" s="7">
        <f t="shared" si="26"/>
        <v>100</v>
      </c>
      <c r="H81" s="7">
        <v>2024</v>
      </c>
      <c r="I81" s="7">
        <f t="shared" si="27"/>
        <v>1936</v>
      </c>
      <c r="J81" s="7">
        <f t="shared" si="28"/>
        <v>52</v>
      </c>
      <c r="K81" s="12">
        <f t="shared" si="29"/>
        <v>2.7600849256900215</v>
      </c>
    </row>
    <row r="82" spans="2:11" x14ac:dyDescent="0.3">
      <c r="B82" s="10" t="s">
        <v>36</v>
      </c>
      <c r="C82" s="14">
        <f>SUM(C72:C81)</f>
        <v>55</v>
      </c>
      <c r="D82" s="14">
        <f>SUM(D72:D81)</f>
        <v>17479</v>
      </c>
      <c r="E82" s="14">
        <f>SUM(E72:E81)</f>
        <v>99839</v>
      </c>
      <c r="F82" s="14">
        <f>SUM(F72:F81)</f>
        <v>385</v>
      </c>
      <c r="H82" s="14" t="s">
        <v>36</v>
      </c>
      <c r="I82" s="14">
        <f>SUM(I72:I81)</f>
        <v>17479</v>
      </c>
      <c r="J82" s="14">
        <f>SUM(J72:J81)</f>
        <v>527</v>
      </c>
      <c r="K82" s="26">
        <f>SUM(K72:K81)</f>
        <v>33.421665153271952</v>
      </c>
    </row>
    <row r="83" spans="2:11" x14ac:dyDescent="0.3">
      <c r="B83" s="10" t="s">
        <v>37</v>
      </c>
      <c r="C83" s="26">
        <f>AVERAGE(C72:C81)</f>
        <v>5.5</v>
      </c>
      <c r="D83" s="26">
        <f>AVERAGE(D72:D81)</f>
        <v>1747.9</v>
      </c>
      <c r="E83" s="14">
        <f>AVERAGE(E72:E81)</f>
        <v>9983.9</v>
      </c>
      <c r="F83" s="26">
        <f>AVERAGE(F72:F81)</f>
        <v>38.5</v>
      </c>
      <c r="H83" s="14" t="s">
        <v>37</v>
      </c>
      <c r="I83" s="26">
        <f>AVERAGE(I72:I81)</f>
        <v>1747.9</v>
      </c>
      <c r="J83" s="26">
        <f>AVERAGE(J72:J81)</f>
        <v>58.555555555555557</v>
      </c>
      <c r="K83" s="26">
        <f>AVERAGE(K72:K81)</f>
        <v>3.7135183503635503</v>
      </c>
    </row>
    <row r="84" spans="2:11" x14ac:dyDescent="0.3">
      <c r="B84" s="20" t="s">
        <v>38</v>
      </c>
      <c r="C84" s="38">
        <f>D83-(C83*C85)</f>
        <v>375.23333333333358</v>
      </c>
      <c r="D84" s="16"/>
    </row>
    <row r="85" spans="2:11" x14ac:dyDescent="0.3">
      <c r="B85" s="21" t="s">
        <v>39</v>
      </c>
      <c r="C85" s="24">
        <f>((C82*E82)-(C82*D82))/((C82*F82)-(C82^2))</f>
        <v>249.57575757575756</v>
      </c>
      <c r="D85" s="17"/>
    </row>
    <row r="86" spans="2:11" x14ac:dyDescent="0.3">
      <c r="B86" s="22" t="s">
        <v>40</v>
      </c>
      <c r="C86" s="25" t="s">
        <v>52</v>
      </c>
      <c r="D86" s="19"/>
    </row>
    <row r="87" spans="2:11" ht="15" thickBot="1" x14ac:dyDescent="0.35">
      <c r="B87" s="27"/>
    </row>
    <row r="88" spans="2:11" x14ac:dyDescent="0.3">
      <c r="B88" s="29" t="s">
        <v>45</v>
      </c>
      <c r="C88" s="30">
        <f>J83</f>
        <v>58.555555555555557</v>
      </c>
      <c r="D88" s="28"/>
    </row>
    <row r="89" spans="2:11" x14ac:dyDescent="0.3">
      <c r="B89" s="29" t="s">
        <v>44</v>
      </c>
      <c r="C89" s="31">
        <f>K83</f>
        <v>3.7135183503635503</v>
      </c>
    </row>
    <row r="90" spans="2:11" x14ac:dyDescent="0.3">
      <c r="B90" s="29" t="s">
        <v>29</v>
      </c>
      <c r="C90" s="29" t="str">
        <f>C86</f>
        <v>375,23 + (249,58x)</v>
      </c>
    </row>
    <row r="91" spans="2:11" x14ac:dyDescent="0.3">
      <c r="B91" s="29"/>
      <c r="C91" s="29"/>
    </row>
    <row r="92" spans="2:11" x14ac:dyDescent="0.3">
      <c r="B92" s="195" t="s">
        <v>48</v>
      </c>
      <c r="C92" s="195"/>
      <c r="D92" s="195"/>
      <c r="E92" s="195"/>
      <c r="F92" s="195"/>
      <c r="G92" s="195"/>
      <c r="H92" s="195"/>
      <c r="J92" s="195" t="s">
        <v>42</v>
      </c>
      <c r="K92" s="195"/>
    </row>
    <row r="93" spans="2:11" x14ac:dyDescent="0.3">
      <c r="B93" s="32" t="s">
        <v>46</v>
      </c>
      <c r="C93" s="9" t="s">
        <v>22</v>
      </c>
      <c r="D93" s="9" t="s">
        <v>47</v>
      </c>
      <c r="E93" s="9" t="s">
        <v>23</v>
      </c>
      <c r="F93" s="9" t="s">
        <v>27</v>
      </c>
      <c r="G93" s="9" t="s">
        <v>28</v>
      </c>
      <c r="H93" s="9" t="s">
        <v>29</v>
      </c>
      <c r="J93" s="36" t="s">
        <v>27</v>
      </c>
      <c r="K93" s="13">
        <f>STDEV(F94:F103)</f>
        <v>177.28574851215342</v>
      </c>
    </row>
    <row r="94" spans="2:11" x14ac:dyDescent="0.3">
      <c r="B94" s="6">
        <v>1</v>
      </c>
      <c r="C94" s="34">
        <v>2015</v>
      </c>
      <c r="D94" s="34">
        <v>-9</v>
      </c>
      <c r="E94" s="34">
        <f t="shared" ref="E94:E103" si="30">D57</f>
        <v>1409</v>
      </c>
      <c r="F94" s="35">
        <f>$E$103+(D94*$C$88)</f>
        <v>1409</v>
      </c>
      <c r="G94" s="35">
        <f>$E$103*(1+$C$89%)^D94</f>
        <v>1394.3989476129627</v>
      </c>
      <c r="H94" s="33">
        <f>$C$84+($C$85*B94)</f>
        <v>624.80909090909108</v>
      </c>
      <c r="J94" s="37" t="s">
        <v>28</v>
      </c>
      <c r="K94" s="13">
        <f>STDEV(G94:G103)</f>
        <v>182.16536326763068</v>
      </c>
    </row>
    <row r="95" spans="2:11" x14ac:dyDescent="0.3">
      <c r="B95" s="6">
        <v>2</v>
      </c>
      <c r="C95" s="7">
        <v>2016</v>
      </c>
      <c r="D95" s="7">
        <v>-8</v>
      </c>
      <c r="E95" s="7">
        <f t="shared" si="30"/>
        <v>1647</v>
      </c>
      <c r="F95" s="35">
        <f t="shared" ref="F95:F103" si="31">$E$103+(D95*$C$88)</f>
        <v>1467.5555555555557</v>
      </c>
      <c r="G95" s="35">
        <f t="shared" ref="G95:G103" si="32">$E$103*(1+$C$89%)^D95</f>
        <v>1446.1802084098465</v>
      </c>
      <c r="H95" s="33">
        <f t="shared" ref="H95:H103" si="33">$C$84+($C$85*B95)</f>
        <v>874.3848484848487</v>
      </c>
      <c r="J95" s="37" t="s">
        <v>29</v>
      </c>
      <c r="K95" s="13">
        <f>STDEV(H94:H103)</f>
        <v>755.62813079839236</v>
      </c>
    </row>
    <row r="96" spans="2:11" x14ac:dyDescent="0.3">
      <c r="B96" s="6">
        <v>3</v>
      </c>
      <c r="C96" s="7">
        <v>2017</v>
      </c>
      <c r="D96" s="7">
        <v>-7</v>
      </c>
      <c r="E96" s="7">
        <f t="shared" si="30"/>
        <v>1711</v>
      </c>
      <c r="F96" s="35">
        <f t="shared" si="31"/>
        <v>1526.1111111111111</v>
      </c>
      <c r="G96" s="35">
        <f t="shared" si="32"/>
        <v>1499.8843758284725</v>
      </c>
      <c r="H96" s="33">
        <f t="shared" si="33"/>
        <v>1123.9606060606063</v>
      </c>
    </row>
    <row r="97" spans="1:12" x14ac:dyDescent="0.3">
      <c r="B97" s="6">
        <v>4</v>
      </c>
      <c r="C97" s="7">
        <v>2018</v>
      </c>
      <c r="D97" s="7">
        <v>-6</v>
      </c>
      <c r="E97" s="7">
        <f t="shared" si="30"/>
        <v>1722</v>
      </c>
      <c r="F97" s="35">
        <f t="shared" si="31"/>
        <v>1584.6666666666665</v>
      </c>
      <c r="G97" s="35">
        <f t="shared" si="32"/>
        <v>1555.5828573590984</v>
      </c>
      <c r="H97" s="33">
        <f t="shared" si="33"/>
        <v>1373.5363636363638</v>
      </c>
      <c r="J97" s="196" t="s">
        <v>50</v>
      </c>
      <c r="K97" s="196"/>
      <c r="L97" s="196"/>
    </row>
    <row r="98" spans="1:12" x14ac:dyDescent="0.3">
      <c r="B98" s="6">
        <v>5</v>
      </c>
      <c r="C98" s="7">
        <v>2019</v>
      </c>
      <c r="D98" s="7">
        <v>-5</v>
      </c>
      <c r="E98" s="7">
        <f t="shared" si="30"/>
        <v>1708</v>
      </c>
      <c r="F98" s="35">
        <f t="shared" si="31"/>
        <v>1643.2222222222222</v>
      </c>
      <c r="G98" s="35">
        <f t="shared" si="32"/>
        <v>1613.3497122222384</v>
      </c>
      <c r="H98" s="33">
        <f t="shared" si="33"/>
        <v>1623.1121212121213</v>
      </c>
      <c r="J98" s="196"/>
      <c r="K98" s="196"/>
      <c r="L98" s="196"/>
    </row>
    <row r="99" spans="1:12" x14ac:dyDescent="0.3">
      <c r="B99" s="6">
        <v>6</v>
      </c>
      <c r="C99" s="7">
        <v>2020</v>
      </c>
      <c r="D99" s="7">
        <v>-4</v>
      </c>
      <c r="E99" s="7">
        <f t="shared" si="30"/>
        <v>1817</v>
      </c>
      <c r="F99" s="35">
        <f t="shared" si="31"/>
        <v>1701.7777777777778</v>
      </c>
      <c r="G99" s="35">
        <f t="shared" si="32"/>
        <v>1673.2617498411487</v>
      </c>
      <c r="H99" s="33">
        <f t="shared" si="33"/>
        <v>1872.6878787878791</v>
      </c>
    </row>
    <row r="100" spans="1:12" x14ac:dyDescent="0.3">
      <c r="B100" s="6">
        <v>7</v>
      </c>
      <c r="C100" s="7">
        <v>2021</v>
      </c>
      <c r="D100" s="7">
        <v>-3</v>
      </c>
      <c r="E100" s="7">
        <f t="shared" si="30"/>
        <v>1803</v>
      </c>
      <c r="F100" s="35">
        <f t="shared" si="31"/>
        <v>1760.3333333333333</v>
      </c>
      <c r="G100" s="35">
        <f t="shared" si="32"/>
        <v>1735.3986319711144</v>
      </c>
      <c r="H100" s="33">
        <f t="shared" si="33"/>
        <v>2122.2636363636366</v>
      </c>
    </row>
    <row r="101" spans="1:12" x14ac:dyDescent="0.3">
      <c r="B101" s="6">
        <v>8</v>
      </c>
      <c r="C101" s="7">
        <v>2022</v>
      </c>
      <c r="D101" s="7">
        <v>-2</v>
      </c>
      <c r="E101" s="7">
        <f t="shared" si="30"/>
        <v>1842</v>
      </c>
      <c r="F101" s="35">
        <f t="shared" si="31"/>
        <v>1818.8888888888889</v>
      </c>
      <c r="G101" s="35">
        <f t="shared" si="32"/>
        <v>1799.8429786213196</v>
      </c>
      <c r="H101" s="33">
        <f t="shared" si="33"/>
        <v>2371.8393939393941</v>
      </c>
    </row>
    <row r="102" spans="1:12" x14ac:dyDescent="0.3">
      <c r="B102" s="6">
        <v>9</v>
      </c>
      <c r="C102" s="7">
        <v>2023</v>
      </c>
      <c r="D102" s="7">
        <v>-1</v>
      </c>
      <c r="E102" s="7">
        <f t="shared" si="30"/>
        <v>1884</v>
      </c>
      <c r="F102" s="35">
        <f t="shared" si="31"/>
        <v>1877.4444444444443</v>
      </c>
      <c r="G102" s="35">
        <f t="shared" si="32"/>
        <v>1866.6804779101524</v>
      </c>
      <c r="H102" s="33">
        <f t="shared" si="33"/>
        <v>2621.4151515151516</v>
      </c>
    </row>
    <row r="103" spans="1:12" x14ac:dyDescent="0.3">
      <c r="B103" s="6">
        <v>10</v>
      </c>
      <c r="C103" s="7">
        <v>2024</v>
      </c>
      <c r="D103" s="7">
        <v>0</v>
      </c>
      <c r="E103" s="7">
        <f t="shared" si="30"/>
        <v>1936</v>
      </c>
      <c r="F103" s="35">
        <f t="shared" si="31"/>
        <v>1936</v>
      </c>
      <c r="G103" s="35">
        <f t="shared" si="32"/>
        <v>1936</v>
      </c>
      <c r="H103" s="33">
        <f t="shared" si="33"/>
        <v>2870.9909090909091</v>
      </c>
    </row>
    <row r="106" spans="1:12" x14ac:dyDescent="0.3">
      <c r="A106" s="201"/>
      <c r="B106" s="201"/>
      <c r="C106" s="201"/>
      <c r="D106" s="201"/>
      <c r="E106" s="201"/>
      <c r="F106" s="201"/>
      <c r="G106" s="201"/>
      <c r="H106" s="201"/>
      <c r="I106" s="201"/>
      <c r="J106" s="201"/>
      <c r="K106" s="201"/>
      <c r="L106" s="201"/>
    </row>
    <row r="107" spans="1:12" x14ac:dyDescent="0.3">
      <c r="A107" s="202">
        <v>3</v>
      </c>
      <c r="B107" s="197" t="s">
        <v>21</v>
      </c>
      <c r="C107" s="197" t="s">
        <v>22</v>
      </c>
      <c r="D107" s="197" t="s">
        <v>23</v>
      </c>
      <c r="E107" s="197" t="s">
        <v>24</v>
      </c>
      <c r="F107" s="197" t="s">
        <v>25</v>
      </c>
      <c r="G107" s="197" t="s">
        <v>26</v>
      </c>
      <c r="H107" s="197"/>
      <c r="I107" s="197"/>
      <c r="K107" s="11" t="s">
        <v>41</v>
      </c>
      <c r="L107" s="11" t="s">
        <v>42</v>
      </c>
    </row>
    <row r="108" spans="1:12" x14ac:dyDescent="0.3">
      <c r="A108" s="202"/>
      <c r="B108" s="197"/>
      <c r="C108" s="197"/>
      <c r="D108" s="197"/>
      <c r="E108" s="197"/>
      <c r="F108" s="197"/>
      <c r="G108" s="8" t="s">
        <v>27</v>
      </c>
      <c r="H108" s="8" t="s">
        <v>28</v>
      </c>
      <c r="I108" s="8" t="s">
        <v>29</v>
      </c>
      <c r="K108" s="7" t="s">
        <v>27</v>
      </c>
      <c r="L108" s="12">
        <f>K145</f>
        <v>200.497734560233</v>
      </c>
    </row>
    <row r="109" spans="1:12" x14ac:dyDescent="0.3">
      <c r="A109" s="202"/>
      <c r="B109" s="5" t="s">
        <v>53</v>
      </c>
      <c r="C109" s="7">
        <v>2015</v>
      </c>
      <c r="D109" s="6">
        <f>'Data (1) '!D6</f>
        <v>1123</v>
      </c>
      <c r="E109" s="7"/>
      <c r="F109" s="7"/>
      <c r="G109" s="33">
        <f>F146</f>
        <v>1123</v>
      </c>
      <c r="H109" s="33">
        <f>G146</f>
        <v>1116.683853005919</v>
      </c>
      <c r="I109" s="33">
        <f>H146</f>
        <v>502.02272727272725</v>
      </c>
      <c r="K109" s="6" t="s">
        <v>28</v>
      </c>
      <c r="L109" s="12">
        <f>K146</f>
        <v>202.56057638769397</v>
      </c>
    </row>
    <row r="110" spans="1:12" x14ac:dyDescent="0.3">
      <c r="A110" s="202"/>
      <c r="B110" s="5"/>
      <c r="C110" s="7">
        <v>2016</v>
      </c>
      <c r="D110" s="6">
        <f>'Data (1) '!D17</f>
        <v>1258</v>
      </c>
      <c r="E110" s="7">
        <f t="shared" ref="E110:E118" si="34">D110-D109</f>
        <v>135</v>
      </c>
      <c r="F110" s="12">
        <f t="shared" ref="F110:F118" si="35">((D110-D109)/D109)*100</f>
        <v>12.021371326803205</v>
      </c>
      <c r="G110" s="33">
        <f t="shared" ref="G110:I110" si="36">F147</f>
        <v>1189.2222222222222</v>
      </c>
      <c r="H110" s="33">
        <f t="shared" si="36"/>
        <v>1171.5111290588354</v>
      </c>
      <c r="I110" s="33">
        <f t="shared" si="36"/>
        <v>720.2621212121212</v>
      </c>
      <c r="K110" s="6" t="s">
        <v>29</v>
      </c>
      <c r="L110" s="12">
        <f>K147</f>
        <v>660.75257833862793</v>
      </c>
    </row>
    <row r="111" spans="1:12" x14ac:dyDescent="0.3">
      <c r="A111" s="202"/>
      <c r="B111" s="5"/>
      <c r="C111" s="7">
        <v>2017</v>
      </c>
      <c r="D111" s="6">
        <f>'Data (1) '!D28</f>
        <v>1388</v>
      </c>
      <c r="E111" s="7">
        <f t="shared" si="34"/>
        <v>130</v>
      </c>
      <c r="F111" s="12">
        <f t="shared" si="35"/>
        <v>10.333863275039745</v>
      </c>
      <c r="G111" s="33">
        <f t="shared" ref="G111:I111" si="37">F148</f>
        <v>1255.4444444444443</v>
      </c>
      <c r="H111" s="33">
        <f t="shared" si="37"/>
        <v>1229.0303310237198</v>
      </c>
      <c r="I111" s="33">
        <f t="shared" si="37"/>
        <v>938.50151515151515</v>
      </c>
    </row>
    <row r="112" spans="1:12" x14ac:dyDescent="0.3">
      <c r="B112" s="5"/>
      <c r="C112" s="7">
        <v>2018</v>
      </c>
      <c r="D112" s="6">
        <f>'Data (1) '!H6</f>
        <v>1403</v>
      </c>
      <c r="E112" s="7">
        <f t="shared" si="34"/>
        <v>15</v>
      </c>
      <c r="F112" s="12">
        <f t="shared" si="35"/>
        <v>1.0806916426512969</v>
      </c>
      <c r="G112" s="33">
        <f t="shared" ref="G112:I112" si="38">F149</f>
        <v>1321.6666666666665</v>
      </c>
      <c r="H112" s="33">
        <f t="shared" si="38"/>
        <v>1289.3736278799051</v>
      </c>
      <c r="I112" s="33">
        <f t="shared" si="38"/>
        <v>1156.7409090909091</v>
      </c>
    </row>
    <row r="113" spans="2:11" x14ac:dyDescent="0.3">
      <c r="B113" s="5"/>
      <c r="C113" s="7">
        <v>2019</v>
      </c>
      <c r="D113" s="6">
        <f>'Data (1) '!H17</f>
        <v>1459</v>
      </c>
      <c r="E113" s="7">
        <f t="shared" si="34"/>
        <v>56</v>
      </c>
      <c r="F113" s="12">
        <f t="shared" si="35"/>
        <v>3.9914468995010695</v>
      </c>
      <c r="G113" s="33">
        <f t="shared" ref="G113:I113" si="39">F150</f>
        <v>1387.8888888888889</v>
      </c>
      <c r="H113" s="33">
        <f t="shared" si="39"/>
        <v>1352.6796778785945</v>
      </c>
      <c r="I113" s="33">
        <f t="shared" si="39"/>
        <v>1374.980303030303</v>
      </c>
    </row>
    <row r="114" spans="2:11" x14ac:dyDescent="0.3">
      <c r="B114" s="5"/>
      <c r="C114" s="7">
        <v>2020</v>
      </c>
      <c r="D114" s="6">
        <f>'Data (1) '!H28</f>
        <v>1544</v>
      </c>
      <c r="E114" s="7">
        <f t="shared" si="34"/>
        <v>85</v>
      </c>
      <c r="F114" s="12">
        <f t="shared" si="35"/>
        <v>5.8259081562714181</v>
      </c>
      <c r="G114" s="33">
        <f t="shared" ref="G114:I114" si="40">F151</f>
        <v>1454.1111111111111</v>
      </c>
      <c r="H114" s="33">
        <f t="shared" si="40"/>
        <v>1419.0939471550635</v>
      </c>
      <c r="I114" s="33">
        <f t="shared" si="40"/>
        <v>1593.219696969697</v>
      </c>
    </row>
    <row r="115" spans="2:11" x14ac:dyDescent="0.3">
      <c r="B115" s="5"/>
      <c r="C115" s="7">
        <v>2021</v>
      </c>
      <c r="D115" s="6">
        <f>'Data (1) '!L6</f>
        <v>1580</v>
      </c>
      <c r="E115" s="7">
        <f t="shared" si="34"/>
        <v>36</v>
      </c>
      <c r="F115" s="12">
        <f t="shared" si="35"/>
        <v>2.3316062176165802</v>
      </c>
      <c r="G115" s="33">
        <f t="shared" ref="G115:I115" si="41">F152</f>
        <v>1520.3333333333333</v>
      </c>
      <c r="H115" s="33">
        <f t="shared" si="41"/>
        <v>1488.7690439841758</v>
      </c>
      <c r="I115" s="33">
        <f t="shared" si="41"/>
        <v>1811.4590909090909</v>
      </c>
    </row>
    <row r="116" spans="2:11" x14ac:dyDescent="0.3">
      <c r="B116" s="5"/>
      <c r="C116" s="7">
        <v>2022</v>
      </c>
      <c r="D116" s="6">
        <f>'Data (1) '!L17</f>
        <v>1667</v>
      </c>
      <c r="E116" s="7">
        <f t="shared" si="34"/>
        <v>87</v>
      </c>
      <c r="F116" s="12">
        <f t="shared" si="35"/>
        <v>5.5063291139240507</v>
      </c>
      <c r="G116" s="33">
        <f t="shared" ref="G116:I116" si="42">F153</f>
        <v>1586.5555555555557</v>
      </c>
      <c r="H116" s="33">
        <f t="shared" si="42"/>
        <v>1561.865069447279</v>
      </c>
      <c r="I116" s="33">
        <f t="shared" si="42"/>
        <v>2029.6984848484849</v>
      </c>
    </row>
    <row r="117" spans="2:11" x14ac:dyDescent="0.3">
      <c r="B117" s="5"/>
      <c r="C117" s="7">
        <v>2023</v>
      </c>
      <c r="D117" s="6">
        <f>'Data (1) '!L28</f>
        <v>1700</v>
      </c>
      <c r="E117" s="7">
        <f t="shared" si="34"/>
        <v>33</v>
      </c>
      <c r="F117" s="12">
        <f t="shared" si="35"/>
        <v>1.9796040791841631</v>
      </c>
      <c r="G117" s="33">
        <f t="shared" ref="G117:I117" si="43">F154</f>
        <v>1652.7777777777778</v>
      </c>
      <c r="H117" s="33">
        <f t="shared" si="43"/>
        <v>1638.5499853162469</v>
      </c>
      <c r="I117" s="33">
        <f t="shared" si="43"/>
        <v>2247.9378787878786</v>
      </c>
    </row>
    <row r="118" spans="2:11" x14ac:dyDescent="0.3">
      <c r="B118" s="5"/>
      <c r="C118" s="7">
        <v>2024</v>
      </c>
      <c r="D118" s="6">
        <f>'Data (1) '!P6</f>
        <v>1719</v>
      </c>
      <c r="E118" s="7">
        <f t="shared" si="34"/>
        <v>19</v>
      </c>
      <c r="F118" s="12">
        <f t="shared" si="35"/>
        <v>1.1176470588235294</v>
      </c>
      <c r="G118" s="33">
        <f t="shared" ref="G118:I118" si="44">F155</f>
        <v>1719</v>
      </c>
      <c r="H118" s="33">
        <f t="shared" si="44"/>
        <v>1719</v>
      </c>
      <c r="I118" s="33">
        <f t="shared" si="44"/>
        <v>2466.1772727272728</v>
      </c>
    </row>
    <row r="119" spans="2:11" x14ac:dyDescent="0.3">
      <c r="B119" s="198" t="s">
        <v>31</v>
      </c>
      <c r="C119" s="199"/>
      <c r="D119" s="199"/>
      <c r="E119" s="200"/>
      <c r="F119" s="13">
        <f>AVERAGE(F110:F118)</f>
        <v>4.9098297522016736</v>
      </c>
      <c r="G119" s="6"/>
      <c r="H119" s="6"/>
      <c r="I119" s="6"/>
    </row>
    <row r="122" spans="2:11" x14ac:dyDescent="0.3">
      <c r="B122" s="195" t="s">
        <v>29</v>
      </c>
      <c r="C122" s="195"/>
      <c r="D122" s="195"/>
      <c r="E122" s="195"/>
      <c r="F122" s="195"/>
      <c r="H122" s="195" t="s">
        <v>22</v>
      </c>
      <c r="I122" s="195" t="s">
        <v>23</v>
      </c>
      <c r="J122" s="195" t="s">
        <v>43</v>
      </c>
      <c r="K122" s="195"/>
    </row>
    <row r="123" spans="2:11" x14ac:dyDescent="0.3">
      <c r="B123" s="9" t="s">
        <v>22</v>
      </c>
      <c r="C123" s="9" t="s">
        <v>32</v>
      </c>
      <c r="D123" s="9" t="s">
        <v>33</v>
      </c>
      <c r="E123" s="9" t="s">
        <v>34</v>
      </c>
      <c r="F123" s="9" t="s">
        <v>35</v>
      </c>
      <c r="H123" s="195"/>
      <c r="I123" s="195"/>
      <c r="J123" s="9" t="s">
        <v>27</v>
      </c>
      <c r="K123" s="9" t="s">
        <v>44</v>
      </c>
    </row>
    <row r="124" spans="2:11" x14ac:dyDescent="0.3">
      <c r="B124" s="7">
        <v>2015</v>
      </c>
      <c r="C124" s="7">
        <v>1</v>
      </c>
      <c r="D124" s="7">
        <f>D109</f>
        <v>1123</v>
      </c>
      <c r="E124" s="7">
        <f>C124*D124</f>
        <v>1123</v>
      </c>
      <c r="F124" s="7">
        <f>(C124)^2</f>
        <v>1</v>
      </c>
      <c r="H124" s="7">
        <v>2015</v>
      </c>
      <c r="I124" s="7">
        <f>D109</f>
        <v>1123</v>
      </c>
      <c r="J124" s="7"/>
      <c r="K124" s="7"/>
    </row>
    <row r="125" spans="2:11" x14ac:dyDescent="0.3">
      <c r="B125" s="7">
        <v>2016</v>
      </c>
      <c r="C125" s="7">
        <v>2</v>
      </c>
      <c r="D125" s="7">
        <f t="shared" ref="D125:D133" si="45">D110</f>
        <v>1258</v>
      </c>
      <c r="E125" s="7">
        <f t="shared" ref="E125:E133" si="46">C125*D125</f>
        <v>2516</v>
      </c>
      <c r="F125" s="7">
        <f t="shared" ref="F125:F133" si="47">(C125)^2</f>
        <v>4</v>
      </c>
      <c r="H125" s="7">
        <v>2016</v>
      </c>
      <c r="I125" s="7">
        <f t="shared" ref="I125:I133" si="48">D110</f>
        <v>1258</v>
      </c>
      <c r="J125" s="7">
        <f>I125-I124</f>
        <v>135</v>
      </c>
      <c r="K125" s="12">
        <f>(E110/I124)*100</f>
        <v>12.021371326803205</v>
      </c>
    </row>
    <row r="126" spans="2:11" x14ac:dyDescent="0.3">
      <c r="B126" s="7">
        <v>2017</v>
      </c>
      <c r="C126" s="7">
        <v>3</v>
      </c>
      <c r="D126" s="7">
        <f t="shared" si="45"/>
        <v>1388</v>
      </c>
      <c r="E126" s="7">
        <f t="shared" si="46"/>
        <v>4164</v>
      </c>
      <c r="F126" s="7">
        <f t="shared" si="47"/>
        <v>9</v>
      </c>
      <c r="H126" s="7">
        <v>2017</v>
      </c>
      <c r="I126" s="7">
        <f t="shared" si="48"/>
        <v>1388</v>
      </c>
      <c r="J126" s="7">
        <f t="shared" ref="J126:J133" si="49">I126-I125</f>
        <v>130</v>
      </c>
      <c r="K126" s="12">
        <f>(E111/I125)*100</f>
        <v>10.333863275039745</v>
      </c>
    </row>
    <row r="127" spans="2:11" x14ac:dyDescent="0.3">
      <c r="B127" s="7">
        <v>2018</v>
      </c>
      <c r="C127" s="7">
        <v>4</v>
      </c>
      <c r="D127" s="7">
        <f t="shared" si="45"/>
        <v>1403</v>
      </c>
      <c r="E127" s="7">
        <f t="shared" si="46"/>
        <v>5612</v>
      </c>
      <c r="F127" s="7">
        <f t="shared" si="47"/>
        <v>16</v>
      </c>
      <c r="H127" s="7">
        <v>2018</v>
      </c>
      <c r="I127" s="7">
        <f t="shared" si="48"/>
        <v>1403</v>
      </c>
      <c r="J127" s="7">
        <f t="shared" si="49"/>
        <v>15</v>
      </c>
      <c r="K127" s="12">
        <f t="shared" ref="K127:K133" si="50">(E112/I126)*100</f>
        <v>1.0806916426512969</v>
      </c>
    </row>
    <row r="128" spans="2:11" x14ac:dyDescent="0.3">
      <c r="B128" s="7">
        <v>2019</v>
      </c>
      <c r="C128" s="7">
        <v>5</v>
      </c>
      <c r="D128" s="7">
        <f t="shared" si="45"/>
        <v>1459</v>
      </c>
      <c r="E128" s="7">
        <f t="shared" si="46"/>
        <v>7295</v>
      </c>
      <c r="F128" s="7">
        <f t="shared" si="47"/>
        <v>25</v>
      </c>
      <c r="H128" s="7">
        <v>2019</v>
      </c>
      <c r="I128" s="7">
        <f t="shared" si="48"/>
        <v>1459</v>
      </c>
      <c r="J128" s="7">
        <f t="shared" si="49"/>
        <v>56</v>
      </c>
      <c r="K128" s="12">
        <f t="shared" si="50"/>
        <v>3.9914468995010695</v>
      </c>
    </row>
    <row r="129" spans="2:11" x14ac:dyDescent="0.3">
      <c r="B129" s="7">
        <v>2020</v>
      </c>
      <c r="C129" s="7">
        <v>6</v>
      </c>
      <c r="D129" s="7">
        <f t="shared" si="45"/>
        <v>1544</v>
      </c>
      <c r="E129" s="7">
        <f t="shared" si="46"/>
        <v>9264</v>
      </c>
      <c r="F129" s="7">
        <f t="shared" si="47"/>
        <v>36</v>
      </c>
      <c r="H129" s="7">
        <v>2020</v>
      </c>
      <c r="I129" s="7">
        <f t="shared" si="48"/>
        <v>1544</v>
      </c>
      <c r="J129" s="7">
        <f t="shared" si="49"/>
        <v>85</v>
      </c>
      <c r="K129" s="12">
        <f t="shared" si="50"/>
        <v>5.8259081562714181</v>
      </c>
    </row>
    <row r="130" spans="2:11" x14ac:dyDescent="0.3">
      <c r="B130" s="7">
        <v>2021</v>
      </c>
      <c r="C130" s="7">
        <v>7</v>
      </c>
      <c r="D130" s="7">
        <f t="shared" si="45"/>
        <v>1580</v>
      </c>
      <c r="E130" s="7">
        <f t="shared" si="46"/>
        <v>11060</v>
      </c>
      <c r="F130" s="7">
        <f t="shared" si="47"/>
        <v>49</v>
      </c>
      <c r="H130" s="7">
        <v>2021</v>
      </c>
      <c r="I130" s="7">
        <f t="shared" si="48"/>
        <v>1580</v>
      </c>
      <c r="J130" s="7">
        <f t="shared" si="49"/>
        <v>36</v>
      </c>
      <c r="K130" s="12">
        <f t="shared" si="50"/>
        <v>2.3316062176165802</v>
      </c>
    </row>
    <row r="131" spans="2:11" x14ac:dyDescent="0.3">
      <c r="B131" s="7">
        <v>2022</v>
      </c>
      <c r="C131" s="7">
        <v>8</v>
      </c>
      <c r="D131" s="7">
        <f t="shared" si="45"/>
        <v>1667</v>
      </c>
      <c r="E131" s="7">
        <f t="shared" si="46"/>
        <v>13336</v>
      </c>
      <c r="F131" s="7">
        <f t="shared" si="47"/>
        <v>64</v>
      </c>
      <c r="H131" s="7">
        <v>2022</v>
      </c>
      <c r="I131" s="7">
        <f t="shared" si="48"/>
        <v>1667</v>
      </c>
      <c r="J131" s="7">
        <f t="shared" si="49"/>
        <v>87</v>
      </c>
      <c r="K131" s="12">
        <f t="shared" si="50"/>
        <v>5.5063291139240507</v>
      </c>
    </row>
    <row r="132" spans="2:11" x14ac:dyDescent="0.3">
      <c r="B132" s="7">
        <v>2023</v>
      </c>
      <c r="C132" s="7">
        <v>9</v>
      </c>
      <c r="D132" s="7">
        <f t="shared" si="45"/>
        <v>1700</v>
      </c>
      <c r="E132" s="7">
        <f t="shared" si="46"/>
        <v>15300</v>
      </c>
      <c r="F132" s="7">
        <f t="shared" si="47"/>
        <v>81</v>
      </c>
      <c r="H132" s="7">
        <v>2023</v>
      </c>
      <c r="I132" s="7">
        <f t="shared" si="48"/>
        <v>1700</v>
      </c>
      <c r="J132" s="7">
        <f t="shared" si="49"/>
        <v>33</v>
      </c>
      <c r="K132" s="12">
        <f t="shared" si="50"/>
        <v>1.9796040791841631</v>
      </c>
    </row>
    <row r="133" spans="2:11" x14ac:dyDescent="0.3">
      <c r="B133" s="7">
        <v>2024</v>
      </c>
      <c r="C133" s="7">
        <v>10</v>
      </c>
      <c r="D133" s="7">
        <f t="shared" si="45"/>
        <v>1719</v>
      </c>
      <c r="E133" s="7">
        <f t="shared" si="46"/>
        <v>17190</v>
      </c>
      <c r="F133" s="7">
        <f t="shared" si="47"/>
        <v>100</v>
      </c>
      <c r="H133" s="7">
        <v>2024</v>
      </c>
      <c r="I133" s="7">
        <f t="shared" si="48"/>
        <v>1719</v>
      </c>
      <c r="J133" s="7">
        <f t="shared" si="49"/>
        <v>19</v>
      </c>
      <c r="K133" s="12">
        <f t="shared" si="50"/>
        <v>1.1176470588235294</v>
      </c>
    </row>
    <row r="134" spans="2:11" x14ac:dyDescent="0.3">
      <c r="B134" s="10" t="s">
        <v>36</v>
      </c>
      <c r="C134" s="14">
        <f>SUM(C124:C133)</f>
        <v>55</v>
      </c>
      <c r="D134" s="14">
        <f>SUM(D124:D133)</f>
        <v>14841</v>
      </c>
      <c r="E134" s="14">
        <f>SUM(E124:E133)</f>
        <v>86860</v>
      </c>
      <c r="F134" s="14">
        <f>SUM(F124:F133)</f>
        <v>385</v>
      </c>
      <c r="H134" s="14" t="s">
        <v>36</v>
      </c>
      <c r="I134" s="14">
        <f>SUM(I124:I133)</f>
        <v>14841</v>
      </c>
      <c r="J134" s="14">
        <f>SUM(J124:J133)</f>
        <v>596</v>
      </c>
      <c r="K134" s="26">
        <f>SUM(K124:K133)</f>
        <v>44.188467769815063</v>
      </c>
    </row>
    <row r="135" spans="2:11" x14ac:dyDescent="0.3">
      <c r="B135" s="10" t="s">
        <v>37</v>
      </c>
      <c r="C135" s="26">
        <f>AVERAGE(C124:C133)</f>
        <v>5.5</v>
      </c>
      <c r="D135" s="26">
        <f>AVERAGE(D124:D133)</f>
        <v>1484.1</v>
      </c>
      <c r="E135" s="14">
        <f>AVERAGE(E124:E133)</f>
        <v>8686</v>
      </c>
      <c r="F135" s="26">
        <f>AVERAGE(F124:F133)</f>
        <v>38.5</v>
      </c>
      <c r="H135" s="14" t="s">
        <v>37</v>
      </c>
      <c r="I135" s="26">
        <f>AVERAGE(I124:I133)</f>
        <v>1484.1</v>
      </c>
      <c r="J135" s="26">
        <f>AVERAGE(J124:J133)</f>
        <v>66.222222222222229</v>
      </c>
      <c r="K135" s="26">
        <f>AVERAGE(K124:K133)</f>
        <v>4.9098297522016736</v>
      </c>
    </row>
    <row r="136" spans="2:11" x14ac:dyDescent="0.3">
      <c r="B136" s="20" t="s">
        <v>38</v>
      </c>
      <c r="C136" s="38">
        <f>D135-(C135*C137)</f>
        <v>283.7833333333333</v>
      </c>
      <c r="D136" s="16"/>
    </row>
    <row r="137" spans="2:11" x14ac:dyDescent="0.3">
      <c r="B137" s="21" t="s">
        <v>39</v>
      </c>
      <c r="C137" s="24">
        <f>((C134*E134)-(C134*D134))/((C134*F134)-(C134^2))</f>
        <v>218.23939393939395</v>
      </c>
      <c r="D137" s="17"/>
    </row>
    <row r="138" spans="2:11" x14ac:dyDescent="0.3">
      <c r="B138" s="22" t="s">
        <v>40</v>
      </c>
      <c r="C138" s="25" t="s">
        <v>54</v>
      </c>
      <c r="D138" s="19"/>
    </row>
    <row r="139" spans="2:11" ht="15" thickBot="1" x14ac:dyDescent="0.35">
      <c r="B139" s="27"/>
    </row>
    <row r="140" spans="2:11" x14ac:dyDescent="0.3">
      <c r="B140" s="29" t="s">
        <v>45</v>
      </c>
      <c r="C140" s="30">
        <f>J135</f>
        <v>66.222222222222229</v>
      </c>
      <c r="D140" s="28"/>
    </row>
    <row r="141" spans="2:11" x14ac:dyDescent="0.3">
      <c r="B141" s="29" t="s">
        <v>44</v>
      </c>
      <c r="C141" s="31">
        <f>K135</f>
        <v>4.9098297522016736</v>
      </c>
    </row>
    <row r="142" spans="2:11" x14ac:dyDescent="0.3">
      <c r="B142" s="29" t="s">
        <v>29</v>
      </c>
      <c r="C142" s="29" t="str">
        <f>C138</f>
        <v>283,78 + (218,24x)</v>
      </c>
    </row>
    <row r="143" spans="2:11" x14ac:dyDescent="0.3">
      <c r="B143" s="29"/>
      <c r="C143" s="29"/>
    </row>
    <row r="144" spans="2:11" x14ac:dyDescent="0.3">
      <c r="B144" s="195" t="s">
        <v>48</v>
      </c>
      <c r="C144" s="195"/>
      <c r="D144" s="195"/>
      <c r="E144" s="195"/>
      <c r="F144" s="195"/>
      <c r="G144" s="195"/>
      <c r="H144" s="195"/>
      <c r="J144" s="195" t="s">
        <v>42</v>
      </c>
      <c r="K144" s="195"/>
    </row>
    <row r="145" spans="1:12" x14ac:dyDescent="0.3">
      <c r="B145" s="32" t="s">
        <v>46</v>
      </c>
      <c r="C145" s="9" t="s">
        <v>22</v>
      </c>
      <c r="D145" s="9" t="s">
        <v>47</v>
      </c>
      <c r="E145" s="9" t="s">
        <v>23</v>
      </c>
      <c r="F145" s="9" t="s">
        <v>27</v>
      </c>
      <c r="G145" s="9" t="s">
        <v>28</v>
      </c>
      <c r="H145" s="9" t="s">
        <v>29</v>
      </c>
      <c r="J145" s="36" t="s">
        <v>27</v>
      </c>
      <c r="K145" s="13">
        <f>STDEV(F146:F155)</f>
        <v>200.497734560233</v>
      </c>
    </row>
    <row r="146" spans="1:12" x14ac:dyDescent="0.3">
      <c r="B146" s="6">
        <v>1</v>
      </c>
      <c r="C146" s="34">
        <v>2015</v>
      </c>
      <c r="D146" s="34">
        <v>-9</v>
      </c>
      <c r="E146" s="34">
        <f t="shared" ref="E146:E155" si="51">D109</f>
        <v>1123</v>
      </c>
      <c r="F146" s="35">
        <f>$E$155+(D146*$C$140)</f>
        <v>1123</v>
      </c>
      <c r="G146" s="35">
        <f>$E$155*(1+$C$141%)^D146</f>
        <v>1116.683853005919</v>
      </c>
      <c r="H146" s="33">
        <f>$C$136+($C$137*B146)</f>
        <v>502.02272727272725</v>
      </c>
      <c r="J146" s="37" t="s">
        <v>28</v>
      </c>
      <c r="K146" s="13">
        <f>STDEV(G146:G155)</f>
        <v>202.56057638769397</v>
      </c>
    </row>
    <row r="147" spans="1:12" x14ac:dyDescent="0.3">
      <c r="B147" s="6">
        <v>2</v>
      </c>
      <c r="C147" s="7">
        <v>2016</v>
      </c>
      <c r="D147" s="7">
        <v>-8</v>
      </c>
      <c r="E147" s="7">
        <f t="shared" si="51"/>
        <v>1258</v>
      </c>
      <c r="F147" s="35">
        <f t="shared" ref="F147:F155" si="52">$E$155+(D147*$C$140)</f>
        <v>1189.2222222222222</v>
      </c>
      <c r="G147" s="35">
        <f t="shared" ref="G147:G155" si="53">$E$155*(1+$C$141%)^D147</f>
        <v>1171.5111290588354</v>
      </c>
      <c r="H147" s="33">
        <f t="shared" ref="H147:H155" si="54">$C$136+($C$137*B147)</f>
        <v>720.2621212121212</v>
      </c>
      <c r="J147" s="37" t="s">
        <v>29</v>
      </c>
      <c r="K147" s="13">
        <f>STDEV(H146:H155)</f>
        <v>660.75257833862793</v>
      </c>
    </row>
    <row r="148" spans="1:12" x14ac:dyDescent="0.3">
      <c r="B148" s="6">
        <v>3</v>
      </c>
      <c r="C148" s="7">
        <v>2017</v>
      </c>
      <c r="D148" s="7">
        <v>-7</v>
      </c>
      <c r="E148" s="7">
        <f t="shared" si="51"/>
        <v>1388</v>
      </c>
      <c r="F148" s="35">
        <f t="shared" si="52"/>
        <v>1255.4444444444443</v>
      </c>
      <c r="G148" s="35">
        <f t="shared" si="53"/>
        <v>1229.0303310237198</v>
      </c>
      <c r="H148" s="33">
        <f t="shared" si="54"/>
        <v>938.50151515151515</v>
      </c>
    </row>
    <row r="149" spans="1:12" x14ac:dyDescent="0.3">
      <c r="B149" s="6">
        <v>4</v>
      </c>
      <c r="C149" s="7">
        <v>2018</v>
      </c>
      <c r="D149" s="7">
        <v>-6</v>
      </c>
      <c r="E149" s="7">
        <f t="shared" si="51"/>
        <v>1403</v>
      </c>
      <c r="F149" s="35">
        <f t="shared" si="52"/>
        <v>1321.6666666666665</v>
      </c>
      <c r="G149" s="35">
        <f t="shared" si="53"/>
        <v>1289.3736278799051</v>
      </c>
      <c r="H149" s="33">
        <f t="shared" si="54"/>
        <v>1156.7409090909091</v>
      </c>
      <c r="J149" s="196" t="s">
        <v>50</v>
      </c>
      <c r="K149" s="196"/>
      <c r="L149" s="196"/>
    </row>
    <row r="150" spans="1:12" x14ac:dyDescent="0.3">
      <c r="B150" s="6">
        <v>5</v>
      </c>
      <c r="C150" s="7">
        <v>2019</v>
      </c>
      <c r="D150" s="7">
        <v>-5</v>
      </c>
      <c r="E150" s="7">
        <f t="shared" si="51"/>
        <v>1459</v>
      </c>
      <c r="F150" s="35">
        <f t="shared" si="52"/>
        <v>1387.8888888888889</v>
      </c>
      <c r="G150" s="35">
        <f t="shared" si="53"/>
        <v>1352.6796778785945</v>
      </c>
      <c r="H150" s="33">
        <f t="shared" si="54"/>
        <v>1374.980303030303</v>
      </c>
      <c r="J150" s="196"/>
      <c r="K150" s="196"/>
      <c r="L150" s="196"/>
    </row>
    <row r="151" spans="1:12" x14ac:dyDescent="0.3">
      <c r="B151" s="6">
        <v>6</v>
      </c>
      <c r="C151" s="7">
        <v>2020</v>
      </c>
      <c r="D151" s="7">
        <v>-4</v>
      </c>
      <c r="E151" s="7">
        <f t="shared" si="51"/>
        <v>1544</v>
      </c>
      <c r="F151" s="35">
        <f t="shared" si="52"/>
        <v>1454.1111111111111</v>
      </c>
      <c r="G151" s="35">
        <f t="shared" si="53"/>
        <v>1419.0939471550635</v>
      </c>
      <c r="H151" s="33">
        <f t="shared" si="54"/>
        <v>1593.219696969697</v>
      </c>
    </row>
    <row r="152" spans="1:12" x14ac:dyDescent="0.3">
      <c r="B152" s="6">
        <v>7</v>
      </c>
      <c r="C152" s="7">
        <v>2021</v>
      </c>
      <c r="D152" s="7">
        <v>-3</v>
      </c>
      <c r="E152" s="7">
        <f t="shared" si="51"/>
        <v>1580</v>
      </c>
      <c r="F152" s="35">
        <f t="shared" si="52"/>
        <v>1520.3333333333333</v>
      </c>
      <c r="G152" s="35">
        <f t="shared" si="53"/>
        <v>1488.7690439841758</v>
      </c>
      <c r="H152" s="33">
        <f t="shared" si="54"/>
        <v>1811.4590909090909</v>
      </c>
    </row>
    <row r="153" spans="1:12" x14ac:dyDescent="0.3">
      <c r="B153" s="6">
        <v>8</v>
      </c>
      <c r="C153" s="7">
        <v>2022</v>
      </c>
      <c r="D153" s="7">
        <v>-2</v>
      </c>
      <c r="E153" s="7">
        <f t="shared" si="51"/>
        <v>1667</v>
      </c>
      <c r="F153" s="35">
        <f t="shared" si="52"/>
        <v>1586.5555555555557</v>
      </c>
      <c r="G153" s="35">
        <f t="shared" si="53"/>
        <v>1561.865069447279</v>
      </c>
      <c r="H153" s="33">
        <f t="shared" si="54"/>
        <v>2029.6984848484849</v>
      </c>
    </row>
    <row r="154" spans="1:12" x14ac:dyDescent="0.3">
      <c r="B154" s="6">
        <v>9</v>
      </c>
      <c r="C154" s="7">
        <v>2023</v>
      </c>
      <c r="D154" s="7">
        <v>-1</v>
      </c>
      <c r="E154" s="7">
        <f t="shared" si="51"/>
        <v>1700</v>
      </c>
      <c r="F154" s="35">
        <f t="shared" si="52"/>
        <v>1652.7777777777778</v>
      </c>
      <c r="G154" s="35">
        <f t="shared" si="53"/>
        <v>1638.5499853162469</v>
      </c>
      <c r="H154" s="33">
        <f t="shared" si="54"/>
        <v>2247.9378787878786</v>
      </c>
    </row>
    <row r="155" spans="1:12" x14ac:dyDescent="0.3">
      <c r="B155" s="6">
        <v>10</v>
      </c>
      <c r="C155" s="7">
        <v>2024</v>
      </c>
      <c r="D155" s="7">
        <v>0</v>
      </c>
      <c r="E155" s="7">
        <f t="shared" si="51"/>
        <v>1719</v>
      </c>
      <c r="F155" s="35">
        <f t="shared" si="52"/>
        <v>1719</v>
      </c>
      <c r="G155" s="35">
        <f t="shared" si="53"/>
        <v>1719</v>
      </c>
      <c r="H155" s="33">
        <f t="shared" si="54"/>
        <v>2466.1772727272728</v>
      </c>
    </row>
    <row r="158" spans="1:12" x14ac:dyDescent="0.3">
      <c r="A158" s="201"/>
      <c r="B158" s="201"/>
      <c r="C158" s="201"/>
      <c r="D158" s="201"/>
      <c r="E158" s="201"/>
      <c r="F158" s="201"/>
      <c r="G158" s="201"/>
      <c r="H158" s="201"/>
      <c r="I158" s="201"/>
      <c r="J158" s="201"/>
      <c r="K158" s="201"/>
      <c r="L158" s="201"/>
    </row>
    <row r="159" spans="1:12" x14ac:dyDescent="0.3">
      <c r="A159" s="202">
        <v>4</v>
      </c>
      <c r="B159" s="197" t="s">
        <v>21</v>
      </c>
      <c r="C159" s="197" t="s">
        <v>22</v>
      </c>
      <c r="D159" s="197" t="s">
        <v>23</v>
      </c>
      <c r="E159" s="197" t="s">
        <v>24</v>
      </c>
      <c r="F159" s="197" t="s">
        <v>25</v>
      </c>
      <c r="G159" s="197" t="s">
        <v>26</v>
      </c>
      <c r="H159" s="197"/>
      <c r="I159" s="197"/>
      <c r="K159" s="11" t="s">
        <v>41</v>
      </c>
      <c r="L159" s="11" t="s">
        <v>42</v>
      </c>
    </row>
    <row r="160" spans="1:12" x14ac:dyDescent="0.3">
      <c r="A160" s="202"/>
      <c r="B160" s="197"/>
      <c r="C160" s="197"/>
      <c r="D160" s="197"/>
      <c r="E160" s="197"/>
      <c r="F160" s="197"/>
      <c r="G160" s="8" t="s">
        <v>27</v>
      </c>
      <c r="H160" s="8" t="s">
        <v>28</v>
      </c>
      <c r="I160" s="8" t="s">
        <v>29</v>
      </c>
      <c r="K160" s="7" t="s">
        <v>27</v>
      </c>
      <c r="L160" s="12">
        <f>K197</f>
        <v>49.451622450259023</v>
      </c>
    </row>
    <row r="161" spans="1:12" x14ac:dyDescent="0.3">
      <c r="A161" s="202"/>
      <c r="B161" s="5" t="s">
        <v>55</v>
      </c>
      <c r="C161" s="7">
        <v>2015</v>
      </c>
      <c r="D161" s="6">
        <f>'Data (1) '!D7</f>
        <v>499</v>
      </c>
      <c r="E161" s="7"/>
      <c r="F161" s="7"/>
      <c r="G161" s="33">
        <f>F198</f>
        <v>499</v>
      </c>
      <c r="H161" s="33">
        <f>G198</f>
        <v>496.65990655638473</v>
      </c>
      <c r="I161" s="33">
        <f>H198</f>
        <v>209.29545454545459</v>
      </c>
      <c r="K161" s="6" t="s">
        <v>28</v>
      </c>
      <c r="L161" s="12">
        <f>K198</f>
        <v>50.233131620412173</v>
      </c>
    </row>
    <row r="162" spans="1:12" x14ac:dyDescent="0.3">
      <c r="A162" s="202"/>
      <c r="B162" s="5"/>
      <c r="C162" s="7">
        <v>2016</v>
      </c>
      <c r="D162" s="6">
        <f>'Data (1) '!D18</f>
        <v>551</v>
      </c>
      <c r="E162" s="7">
        <f t="shared" ref="E162:E170" si="55">D162-D161</f>
        <v>52</v>
      </c>
      <c r="F162" s="12">
        <f t="shared" ref="F162:F170" si="56">((D162-D161)/D161)*100</f>
        <v>10.420841683366733</v>
      </c>
      <c r="G162" s="33">
        <f t="shared" ref="G162:I162" si="57">F199</f>
        <v>515.33333333333337</v>
      </c>
      <c r="H162" s="33">
        <f t="shared" si="57"/>
        <v>511.38152923701472</v>
      </c>
      <c r="I162" s="33">
        <f t="shared" si="57"/>
        <v>291.14090909090913</v>
      </c>
      <c r="K162" s="6" t="s">
        <v>29</v>
      </c>
      <c r="L162" s="12">
        <f>K199</f>
        <v>247.79941943581557</v>
      </c>
    </row>
    <row r="163" spans="1:12" x14ac:dyDescent="0.3">
      <c r="A163" s="202"/>
      <c r="B163" s="5"/>
      <c r="C163" s="7">
        <v>2017</v>
      </c>
      <c r="D163" s="6">
        <f>'Data (1) '!D29</f>
        <v>564</v>
      </c>
      <c r="E163" s="7">
        <f t="shared" si="55"/>
        <v>13</v>
      </c>
      <c r="F163" s="12">
        <f t="shared" si="56"/>
        <v>2.3593466424682399</v>
      </c>
      <c r="G163" s="33">
        <f t="shared" ref="G163:I163" si="58">F200</f>
        <v>531.66666666666663</v>
      </c>
      <c r="H163" s="33">
        <f t="shared" si="58"/>
        <v>526.53951928189099</v>
      </c>
      <c r="I163" s="33">
        <f t="shared" si="58"/>
        <v>372.98636363636365</v>
      </c>
    </row>
    <row r="164" spans="1:12" x14ac:dyDescent="0.3">
      <c r="B164" s="5"/>
      <c r="C164" s="7">
        <v>2018</v>
      </c>
      <c r="D164" s="6">
        <f>'Data (1) '!H7</f>
        <v>571</v>
      </c>
      <c r="E164" s="7">
        <f t="shared" si="55"/>
        <v>7</v>
      </c>
      <c r="F164" s="12">
        <f t="shared" si="56"/>
        <v>1.2411347517730498</v>
      </c>
      <c r="G164" s="33">
        <f t="shared" ref="G164:I164" si="59">F201</f>
        <v>548</v>
      </c>
      <c r="H164" s="33">
        <f t="shared" si="59"/>
        <v>542.14681116710426</v>
      </c>
      <c r="I164" s="33">
        <f t="shared" si="59"/>
        <v>454.83181818181822</v>
      </c>
    </row>
    <row r="165" spans="1:12" x14ac:dyDescent="0.3">
      <c r="B165" s="5"/>
      <c r="C165" s="7">
        <v>2019</v>
      </c>
      <c r="D165" s="6">
        <f>'Data (1) '!H18</f>
        <v>570</v>
      </c>
      <c r="E165" s="7">
        <f t="shared" si="55"/>
        <v>-1</v>
      </c>
      <c r="F165" s="12">
        <f t="shared" si="56"/>
        <v>-0.17513134851138354</v>
      </c>
      <c r="G165" s="33">
        <f t="shared" ref="G165:I165" si="60">F202</f>
        <v>564.33333333333337</v>
      </c>
      <c r="H165" s="33">
        <f t="shared" si="60"/>
        <v>558.21672276284278</v>
      </c>
      <c r="I165" s="33">
        <f t="shared" si="60"/>
        <v>536.67727272727279</v>
      </c>
    </row>
    <row r="166" spans="1:12" x14ac:dyDescent="0.3">
      <c r="B166" s="5"/>
      <c r="C166" s="7">
        <v>2020</v>
      </c>
      <c r="D166" s="6">
        <f>'Data (1) '!H29</f>
        <v>566</v>
      </c>
      <c r="E166" s="7">
        <f t="shared" si="55"/>
        <v>-4</v>
      </c>
      <c r="F166" s="12">
        <f t="shared" si="56"/>
        <v>-0.70175438596491224</v>
      </c>
      <c r="G166" s="33">
        <f t="shared" ref="G166:I166" si="61">F203</f>
        <v>580.66666666666663</v>
      </c>
      <c r="H166" s="33">
        <f t="shared" si="61"/>
        <v>574.76296669767396</v>
      </c>
      <c r="I166" s="33">
        <f t="shared" si="61"/>
        <v>618.52272727272725</v>
      </c>
    </row>
    <row r="167" spans="1:12" x14ac:dyDescent="0.3">
      <c r="B167" s="5"/>
      <c r="C167" s="7">
        <v>2021</v>
      </c>
      <c r="D167" s="6">
        <f>'Data (1) '!L7</f>
        <v>583</v>
      </c>
      <c r="E167" s="7">
        <f t="shared" si="55"/>
        <v>17</v>
      </c>
      <c r="F167" s="12">
        <f t="shared" si="56"/>
        <v>3.0035335689045937</v>
      </c>
      <c r="G167" s="33">
        <f t="shared" ref="G167:I167" si="62">F204</f>
        <v>597</v>
      </c>
      <c r="H167" s="33">
        <f t="shared" si="62"/>
        <v>591.79966205967833</v>
      </c>
      <c r="I167" s="33">
        <f t="shared" si="62"/>
        <v>700.36818181818182</v>
      </c>
    </row>
    <row r="168" spans="1:12" x14ac:dyDescent="0.3">
      <c r="B168" s="5"/>
      <c r="C168" s="7">
        <v>2022</v>
      </c>
      <c r="D168" s="6">
        <f>'Data (1) '!L18</f>
        <v>613</v>
      </c>
      <c r="E168" s="7">
        <f t="shared" si="55"/>
        <v>30</v>
      </c>
      <c r="F168" s="12">
        <f t="shared" si="56"/>
        <v>5.1457975986277873</v>
      </c>
      <c r="G168" s="33">
        <f t="shared" ref="G168:I168" si="63">F205</f>
        <v>613.33333333333337</v>
      </c>
      <c r="H168" s="33">
        <f t="shared" si="63"/>
        <v>609.34134644441895</v>
      </c>
      <c r="I168" s="33">
        <f t="shared" si="63"/>
        <v>782.2136363636364</v>
      </c>
    </row>
    <row r="169" spans="1:12" x14ac:dyDescent="0.3">
      <c r="B169" s="5"/>
      <c r="C169" s="7">
        <v>2023</v>
      </c>
      <c r="D169" s="6">
        <f>'Data (1) '!L29</f>
        <v>613</v>
      </c>
      <c r="E169" s="7">
        <f t="shared" si="55"/>
        <v>0</v>
      </c>
      <c r="F169" s="12">
        <f t="shared" si="56"/>
        <v>0</v>
      </c>
      <c r="G169" s="33">
        <f t="shared" ref="G169:I169" si="64">F206</f>
        <v>629.66666666666663</v>
      </c>
      <c r="H169" s="33">
        <f t="shared" si="64"/>
        <v>627.40298836002898</v>
      </c>
      <c r="I169" s="33">
        <f t="shared" si="64"/>
        <v>864.05909090909097</v>
      </c>
    </row>
    <row r="170" spans="1:12" x14ac:dyDescent="0.3">
      <c r="B170" s="5"/>
      <c r="C170" s="7">
        <v>2024</v>
      </c>
      <c r="D170" s="6">
        <f>'Data (1) '!P7</f>
        <v>646</v>
      </c>
      <c r="E170" s="7">
        <f t="shared" si="55"/>
        <v>33</v>
      </c>
      <c r="F170" s="12">
        <f t="shared" si="56"/>
        <v>5.383360522022838</v>
      </c>
      <c r="G170" s="33">
        <f t="shared" ref="G170:I170" si="65">F207</f>
        <v>646</v>
      </c>
      <c r="H170" s="33">
        <f t="shared" si="65"/>
        <v>646</v>
      </c>
      <c r="I170" s="33">
        <f t="shared" si="65"/>
        <v>945.90454545454554</v>
      </c>
    </row>
    <row r="171" spans="1:12" x14ac:dyDescent="0.3">
      <c r="B171" s="198" t="s">
        <v>31</v>
      </c>
      <c r="C171" s="199"/>
      <c r="D171" s="199"/>
      <c r="E171" s="200"/>
      <c r="F171" s="13">
        <f>AVERAGE(F162:F170)</f>
        <v>2.9641254480763273</v>
      </c>
      <c r="G171" s="6"/>
      <c r="H171" s="6"/>
      <c r="I171" s="6"/>
    </row>
    <row r="174" spans="1:12" x14ac:dyDescent="0.3">
      <c r="B174" s="195" t="s">
        <v>29</v>
      </c>
      <c r="C174" s="195"/>
      <c r="D174" s="195"/>
      <c r="E174" s="195"/>
      <c r="F174" s="195"/>
      <c r="H174" s="195" t="s">
        <v>22</v>
      </c>
      <c r="I174" s="195" t="s">
        <v>23</v>
      </c>
      <c r="J174" s="195" t="s">
        <v>43</v>
      </c>
      <c r="K174" s="195"/>
    </row>
    <row r="175" spans="1:12" x14ac:dyDescent="0.3">
      <c r="B175" s="9" t="s">
        <v>22</v>
      </c>
      <c r="C175" s="9" t="s">
        <v>32</v>
      </c>
      <c r="D175" s="9" t="s">
        <v>33</v>
      </c>
      <c r="E175" s="9" t="s">
        <v>34</v>
      </c>
      <c r="F175" s="9" t="s">
        <v>35</v>
      </c>
      <c r="H175" s="195"/>
      <c r="I175" s="195"/>
      <c r="J175" s="9" t="s">
        <v>27</v>
      </c>
      <c r="K175" s="9" t="s">
        <v>44</v>
      </c>
    </row>
    <row r="176" spans="1:12" x14ac:dyDescent="0.3">
      <c r="B176" s="7">
        <v>2015</v>
      </c>
      <c r="C176" s="7">
        <v>1</v>
      </c>
      <c r="D176" s="7">
        <f>D161</f>
        <v>499</v>
      </c>
      <c r="E176" s="7">
        <f>C176*D176</f>
        <v>499</v>
      </c>
      <c r="F176" s="7">
        <f>(C176)^2</f>
        <v>1</v>
      </c>
      <c r="H176" s="7">
        <v>2015</v>
      </c>
      <c r="I176" s="7">
        <f>D161</f>
        <v>499</v>
      </c>
      <c r="J176" s="7"/>
      <c r="K176" s="7"/>
    </row>
    <row r="177" spans="2:11" x14ac:dyDescent="0.3">
      <c r="B177" s="7">
        <v>2016</v>
      </c>
      <c r="C177" s="7">
        <v>2</v>
      </c>
      <c r="D177" s="7">
        <f t="shared" ref="D177:D185" si="66">D162</f>
        <v>551</v>
      </c>
      <c r="E177" s="7">
        <f t="shared" ref="E177:E185" si="67">C177*D177</f>
        <v>1102</v>
      </c>
      <c r="F177" s="7">
        <f t="shared" ref="F177:F185" si="68">(C177)^2</f>
        <v>4</v>
      </c>
      <c r="H177" s="7">
        <v>2016</v>
      </c>
      <c r="I177" s="7">
        <f t="shared" ref="I177:I185" si="69">D162</f>
        <v>551</v>
      </c>
      <c r="J177" s="7">
        <f>I177-I176</f>
        <v>52</v>
      </c>
      <c r="K177" s="12">
        <f>(E162/I176)*100</f>
        <v>10.420841683366733</v>
      </c>
    </row>
    <row r="178" spans="2:11" x14ac:dyDescent="0.3">
      <c r="B178" s="7">
        <v>2017</v>
      </c>
      <c r="C178" s="7">
        <v>3</v>
      </c>
      <c r="D178" s="7">
        <f t="shared" si="66"/>
        <v>564</v>
      </c>
      <c r="E178" s="7">
        <f t="shared" si="67"/>
        <v>1692</v>
      </c>
      <c r="F178" s="7">
        <f t="shared" si="68"/>
        <v>9</v>
      </c>
      <c r="H178" s="7">
        <v>2017</v>
      </c>
      <c r="I178" s="7">
        <f t="shared" si="69"/>
        <v>564</v>
      </c>
      <c r="J178" s="7">
        <f t="shared" ref="J178:J185" si="70">I178-I177</f>
        <v>13</v>
      </c>
      <c r="K178" s="12">
        <f>(E163/I177)*100</f>
        <v>2.3593466424682399</v>
      </c>
    </row>
    <row r="179" spans="2:11" x14ac:dyDescent="0.3">
      <c r="B179" s="7">
        <v>2018</v>
      </c>
      <c r="C179" s="7">
        <v>4</v>
      </c>
      <c r="D179" s="7">
        <f t="shared" si="66"/>
        <v>571</v>
      </c>
      <c r="E179" s="7">
        <f t="shared" si="67"/>
        <v>2284</v>
      </c>
      <c r="F179" s="7">
        <f t="shared" si="68"/>
        <v>16</v>
      </c>
      <c r="H179" s="7">
        <v>2018</v>
      </c>
      <c r="I179" s="7">
        <f t="shared" si="69"/>
        <v>571</v>
      </c>
      <c r="J179" s="7">
        <f t="shared" si="70"/>
        <v>7</v>
      </c>
      <c r="K179" s="12">
        <f t="shared" ref="K179:K185" si="71">(E164/I178)*100</f>
        <v>1.2411347517730498</v>
      </c>
    </row>
    <row r="180" spans="2:11" x14ac:dyDescent="0.3">
      <c r="B180" s="7">
        <v>2019</v>
      </c>
      <c r="C180" s="7">
        <v>5</v>
      </c>
      <c r="D180" s="7">
        <f t="shared" si="66"/>
        <v>570</v>
      </c>
      <c r="E180" s="7">
        <f t="shared" si="67"/>
        <v>2850</v>
      </c>
      <c r="F180" s="7">
        <f t="shared" si="68"/>
        <v>25</v>
      </c>
      <c r="H180" s="7">
        <v>2019</v>
      </c>
      <c r="I180" s="7">
        <f t="shared" si="69"/>
        <v>570</v>
      </c>
      <c r="J180" s="7">
        <f t="shared" si="70"/>
        <v>-1</v>
      </c>
      <c r="K180" s="12">
        <f t="shared" si="71"/>
        <v>-0.17513134851138354</v>
      </c>
    </row>
    <row r="181" spans="2:11" x14ac:dyDescent="0.3">
      <c r="B181" s="7">
        <v>2020</v>
      </c>
      <c r="C181" s="7">
        <v>6</v>
      </c>
      <c r="D181" s="7">
        <f t="shared" si="66"/>
        <v>566</v>
      </c>
      <c r="E181" s="7">
        <f t="shared" si="67"/>
        <v>3396</v>
      </c>
      <c r="F181" s="7">
        <f t="shared" si="68"/>
        <v>36</v>
      </c>
      <c r="H181" s="7">
        <v>2020</v>
      </c>
      <c r="I181" s="7">
        <f t="shared" si="69"/>
        <v>566</v>
      </c>
      <c r="J181" s="7">
        <f t="shared" si="70"/>
        <v>-4</v>
      </c>
      <c r="K181" s="12">
        <f t="shared" si="71"/>
        <v>-0.70175438596491224</v>
      </c>
    </row>
    <row r="182" spans="2:11" x14ac:dyDescent="0.3">
      <c r="B182" s="7">
        <v>2021</v>
      </c>
      <c r="C182" s="7">
        <v>7</v>
      </c>
      <c r="D182" s="7">
        <f t="shared" si="66"/>
        <v>583</v>
      </c>
      <c r="E182" s="7">
        <f t="shared" si="67"/>
        <v>4081</v>
      </c>
      <c r="F182" s="7">
        <f t="shared" si="68"/>
        <v>49</v>
      </c>
      <c r="H182" s="7">
        <v>2021</v>
      </c>
      <c r="I182" s="7">
        <f t="shared" si="69"/>
        <v>583</v>
      </c>
      <c r="J182" s="7">
        <f t="shared" si="70"/>
        <v>17</v>
      </c>
      <c r="K182" s="12">
        <f t="shared" si="71"/>
        <v>3.0035335689045937</v>
      </c>
    </row>
    <row r="183" spans="2:11" x14ac:dyDescent="0.3">
      <c r="B183" s="7">
        <v>2022</v>
      </c>
      <c r="C183" s="7">
        <v>8</v>
      </c>
      <c r="D183" s="7">
        <f t="shared" si="66"/>
        <v>613</v>
      </c>
      <c r="E183" s="7">
        <f t="shared" si="67"/>
        <v>4904</v>
      </c>
      <c r="F183" s="7">
        <f t="shared" si="68"/>
        <v>64</v>
      </c>
      <c r="H183" s="7">
        <v>2022</v>
      </c>
      <c r="I183" s="7">
        <f t="shared" si="69"/>
        <v>613</v>
      </c>
      <c r="J183" s="7">
        <f t="shared" si="70"/>
        <v>30</v>
      </c>
      <c r="K183" s="12">
        <f t="shared" si="71"/>
        <v>5.1457975986277873</v>
      </c>
    </row>
    <row r="184" spans="2:11" x14ac:dyDescent="0.3">
      <c r="B184" s="7">
        <v>2023</v>
      </c>
      <c r="C184" s="7">
        <v>9</v>
      </c>
      <c r="D184" s="7">
        <f t="shared" si="66"/>
        <v>613</v>
      </c>
      <c r="E184" s="7">
        <f t="shared" si="67"/>
        <v>5517</v>
      </c>
      <c r="F184" s="7">
        <f t="shared" si="68"/>
        <v>81</v>
      </c>
      <c r="H184" s="7">
        <v>2023</v>
      </c>
      <c r="I184" s="7">
        <f t="shared" si="69"/>
        <v>613</v>
      </c>
      <c r="J184" s="7">
        <f t="shared" si="70"/>
        <v>0</v>
      </c>
      <c r="K184" s="12">
        <f t="shared" si="71"/>
        <v>0</v>
      </c>
    </row>
    <row r="185" spans="2:11" x14ac:dyDescent="0.3">
      <c r="B185" s="7">
        <v>2024</v>
      </c>
      <c r="C185" s="7">
        <v>10</v>
      </c>
      <c r="D185" s="7">
        <f t="shared" si="66"/>
        <v>646</v>
      </c>
      <c r="E185" s="7">
        <f t="shared" si="67"/>
        <v>6460</v>
      </c>
      <c r="F185" s="7">
        <f t="shared" si="68"/>
        <v>100</v>
      </c>
      <c r="H185" s="7">
        <v>2024</v>
      </c>
      <c r="I185" s="7">
        <f t="shared" si="69"/>
        <v>646</v>
      </c>
      <c r="J185" s="7">
        <f t="shared" si="70"/>
        <v>33</v>
      </c>
      <c r="K185" s="12">
        <f t="shared" si="71"/>
        <v>5.383360522022838</v>
      </c>
    </row>
    <row r="186" spans="2:11" x14ac:dyDescent="0.3">
      <c r="B186" s="10" t="s">
        <v>36</v>
      </c>
      <c r="C186" s="14">
        <f>SUM(C176:C185)</f>
        <v>55</v>
      </c>
      <c r="D186" s="14">
        <f>SUM(D176:D185)</f>
        <v>5776</v>
      </c>
      <c r="E186" s="14">
        <f>SUM(E176:E185)</f>
        <v>32785</v>
      </c>
      <c r="F186" s="14">
        <f>SUM(F176:F185)</f>
        <v>385</v>
      </c>
      <c r="H186" s="14" t="s">
        <v>36</v>
      </c>
      <c r="I186" s="14">
        <f>SUM(I176:I185)</f>
        <v>5776</v>
      </c>
      <c r="J186" s="14">
        <f>SUM(J176:J185)</f>
        <v>147</v>
      </c>
      <c r="K186" s="26">
        <f>SUM(K176:K185)</f>
        <v>26.677129032686945</v>
      </c>
    </row>
    <row r="187" spans="2:11" x14ac:dyDescent="0.3">
      <c r="B187" s="10" t="s">
        <v>37</v>
      </c>
      <c r="C187" s="26">
        <f>AVERAGE(C176:C185)</f>
        <v>5.5</v>
      </c>
      <c r="D187" s="26">
        <f>AVERAGE(D176:D185)</f>
        <v>577.6</v>
      </c>
      <c r="E187" s="14">
        <f>AVERAGE(E176:E185)</f>
        <v>3278.5</v>
      </c>
      <c r="F187" s="26">
        <f>AVERAGE(F176:F185)</f>
        <v>38.5</v>
      </c>
      <c r="H187" s="14" t="s">
        <v>37</v>
      </c>
      <c r="I187" s="26">
        <f>AVERAGE(I176:I185)</f>
        <v>577.6</v>
      </c>
      <c r="J187" s="26">
        <f>AVERAGE(J176:J185)</f>
        <v>16.333333333333332</v>
      </c>
      <c r="K187" s="26">
        <f>AVERAGE(K176:K185)</f>
        <v>2.9641254480763273</v>
      </c>
    </row>
    <row r="188" spans="2:11" x14ac:dyDescent="0.3">
      <c r="B188" s="20" t="s">
        <v>38</v>
      </c>
      <c r="C188" s="38">
        <f>D187-(C187*C189)</f>
        <v>127.45000000000005</v>
      </c>
      <c r="D188" s="16"/>
    </row>
    <row r="189" spans="2:11" x14ac:dyDescent="0.3">
      <c r="B189" s="21" t="s">
        <v>39</v>
      </c>
      <c r="C189" s="24">
        <f>((C186*E186)-(C186*D186))/((C186*F186)-(C186^2))</f>
        <v>81.845454545454544</v>
      </c>
      <c r="D189" s="17"/>
    </row>
    <row r="190" spans="2:11" x14ac:dyDescent="0.3">
      <c r="B190" s="22" t="s">
        <v>40</v>
      </c>
      <c r="C190" s="25" t="s">
        <v>56</v>
      </c>
      <c r="D190" s="19"/>
    </row>
    <row r="191" spans="2:11" ht="15" thickBot="1" x14ac:dyDescent="0.35">
      <c r="B191" s="27"/>
    </row>
    <row r="192" spans="2:11" x14ac:dyDescent="0.3">
      <c r="B192" s="29" t="s">
        <v>45</v>
      </c>
      <c r="C192" s="30">
        <f>J187</f>
        <v>16.333333333333332</v>
      </c>
      <c r="D192" s="28"/>
    </row>
    <row r="193" spans="2:12" x14ac:dyDescent="0.3">
      <c r="B193" s="29" t="s">
        <v>44</v>
      </c>
      <c r="C193" s="31">
        <f>K187</f>
        <v>2.9641254480763273</v>
      </c>
    </row>
    <row r="194" spans="2:12" x14ac:dyDescent="0.3">
      <c r="B194" s="29" t="s">
        <v>29</v>
      </c>
      <c r="C194" s="29" t="str">
        <f>C190</f>
        <v>127,45 + (81,85x)</v>
      </c>
    </row>
    <row r="195" spans="2:12" x14ac:dyDescent="0.3">
      <c r="B195" s="29"/>
      <c r="C195" s="29"/>
    </row>
    <row r="196" spans="2:12" x14ac:dyDescent="0.3">
      <c r="B196" s="195" t="s">
        <v>48</v>
      </c>
      <c r="C196" s="195"/>
      <c r="D196" s="195"/>
      <c r="E196" s="195"/>
      <c r="F196" s="195"/>
      <c r="G196" s="195"/>
      <c r="H196" s="195"/>
      <c r="J196" s="195" t="s">
        <v>42</v>
      </c>
      <c r="K196" s="195"/>
    </row>
    <row r="197" spans="2:12" x14ac:dyDescent="0.3">
      <c r="B197" s="32" t="s">
        <v>46</v>
      </c>
      <c r="C197" s="9" t="s">
        <v>22</v>
      </c>
      <c r="D197" s="9" t="s">
        <v>47</v>
      </c>
      <c r="E197" s="9" t="s">
        <v>23</v>
      </c>
      <c r="F197" s="9" t="s">
        <v>27</v>
      </c>
      <c r="G197" s="9" t="s">
        <v>28</v>
      </c>
      <c r="H197" s="9" t="s">
        <v>29</v>
      </c>
      <c r="J197" s="36" t="s">
        <v>27</v>
      </c>
      <c r="K197" s="13">
        <f>STDEV(F198:F207)</f>
        <v>49.451622450259023</v>
      </c>
    </row>
    <row r="198" spans="2:12" x14ac:dyDescent="0.3">
      <c r="B198" s="6">
        <v>1</v>
      </c>
      <c r="C198" s="34">
        <v>2015</v>
      </c>
      <c r="D198" s="34">
        <v>-9</v>
      </c>
      <c r="E198" s="34">
        <f t="shared" ref="E198:E207" si="72">D161</f>
        <v>499</v>
      </c>
      <c r="F198" s="35">
        <f>$E$207+(D198*$C$192)</f>
        <v>499</v>
      </c>
      <c r="G198" s="35">
        <f>$E$207*(1+$C$193%)^D198</f>
        <v>496.65990655638473</v>
      </c>
      <c r="H198" s="33">
        <f>$C$188+($C$189*B198)</f>
        <v>209.29545454545459</v>
      </c>
      <c r="J198" s="37" t="s">
        <v>28</v>
      </c>
      <c r="K198" s="13">
        <f>STDEV(G198:G207)</f>
        <v>50.233131620412173</v>
      </c>
    </row>
    <row r="199" spans="2:12" x14ac:dyDescent="0.3">
      <c r="B199" s="6">
        <v>2</v>
      </c>
      <c r="C199" s="7">
        <v>2016</v>
      </c>
      <c r="D199" s="7">
        <v>-8</v>
      </c>
      <c r="E199" s="7">
        <f t="shared" si="72"/>
        <v>551</v>
      </c>
      <c r="F199" s="35">
        <f t="shared" ref="F199:F207" si="73">$E$207+(D199*$C$192)</f>
        <v>515.33333333333337</v>
      </c>
      <c r="G199" s="35">
        <f t="shared" ref="G199:G207" si="74">$E$207*(1+$C$193%)^D199</f>
        <v>511.38152923701472</v>
      </c>
      <c r="H199" s="33">
        <f t="shared" ref="H199:H207" si="75">$C$188+($C$189*B199)</f>
        <v>291.14090909090913</v>
      </c>
      <c r="J199" s="37" t="s">
        <v>29</v>
      </c>
      <c r="K199" s="13">
        <f>STDEV(H198:H207)</f>
        <v>247.79941943581557</v>
      </c>
    </row>
    <row r="200" spans="2:12" x14ac:dyDescent="0.3">
      <c r="B200" s="6">
        <v>3</v>
      </c>
      <c r="C200" s="7">
        <v>2017</v>
      </c>
      <c r="D200" s="7">
        <v>-7</v>
      </c>
      <c r="E200" s="7">
        <f t="shared" si="72"/>
        <v>564</v>
      </c>
      <c r="F200" s="35">
        <f t="shared" si="73"/>
        <v>531.66666666666663</v>
      </c>
      <c r="G200" s="35">
        <f t="shared" si="74"/>
        <v>526.53951928189099</v>
      </c>
      <c r="H200" s="33">
        <f t="shared" si="75"/>
        <v>372.98636363636365</v>
      </c>
    </row>
    <row r="201" spans="2:12" x14ac:dyDescent="0.3">
      <c r="B201" s="6">
        <v>4</v>
      </c>
      <c r="C201" s="7">
        <v>2018</v>
      </c>
      <c r="D201" s="7">
        <v>-6</v>
      </c>
      <c r="E201" s="7">
        <f t="shared" si="72"/>
        <v>571</v>
      </c>
      <c r="F201" s="35">
        <f t="shared" si="73"/>
        <v>548</v>
      </c>
      <c r="G201" s="35">
        <f t="shared" si="74"/>
        <v>542.14681116710426</v>
      </c>
      <c r="H201" s="33">
        <f t="shared" si="75"/>
        <v>454.83181818181822</v>
      </c>
      <c r="J201" s="196" t="s">
        <v>50</v>
      </c>
      <c r="K201" s="196"/>
      <c r="L201" s="196"/>
    </row>
    <row r="202" spans="2:12" x14ac:dyDescent="0.3">
      <c r="B202" s="6">
        <v>5</v>
      </c>
      <c r="C202" s="7">
        <v>2019</v>
      </c>
      <c r="D202" s="7">
        <v>-5</v>
      </c>
      <c r="E202" s="7">
        <f t="shared" si="72"/>
        <v>570</v>
      </c>
      <c r="F202" s="35">
        <f t="shared" si="73"/>
        <v>564.33333333333337</v>
      </c>
      <c r="G202" s="35">
        <f t="shared" si="74"/>
        <v>558.21672276284278</v>
      </c>
      <c r="H202" s="33">
        <f t="shared" si="75"/>
        <v>536.67727272727279</v>
      </c>
      <c r="J202" s="196"/>
      <c r="K202" s="196"/>
      <c r="L202" s="196"/>
    </row>
    <row r="203" spans="2:12" x14ac:dyDescent="0.3">
      <c r="B203" s="6">
        <v>6</v>
      </c>
      <c r="C203" s="7">
        <v>2020</v>
      </c>
      <c r="D203" s="7">
        <v>-4</v>
      </c>
      <c r="E203" s="7">
        <f t="shared" si="72"/>
        <v>566</v>
      </c>
      <c r="F203" s="35">
        <f t="shared" si="73"/>
        <v>580.66666666666663</v>
      </c>
      <c r="G203" s="35">
        <f t="shared" si="74"/>
        <v>574.76296669767396</v>
      </c>
      <c r="H203" s="33">
        <f t="shared" si="75"/>
        <v>618.52272727272725</v>
      </c>
    </row>
    <row r="204" spans="2:12" x14ac:dyDescent="0.3">
      <c r="B204" s="6">
        <v>7</v>
      </c>
      <c r="C204" s="7">
        <v>2021</v>
      </c>
      <c r="D204" s="7">
        <v>-3</v>
      </c>
      <c r="E204" s="7">
        <f t="shared" si="72"/>
        <v>583</v>
      </c>
      <c r="F204" s="35">
        <f t="shared" si="73"/>
        <v>597</v>
      </c>
      <c r="G204" s="35">
        <f t="shared" si="74"/>
        <v>591.79966205967833</v>
      </c>
      <c r="H204" s="33">
        <f t="shared" si="75"/>
        <v>700.36818181818182</v>
      </c>
    </row>
    <row r="205" spans="2:12" x14ac:dyDescent="0.3">
      <c r="B205" s="6">
        <v>8</v>
      </c>
      <c r="C205" s="7">
        <v>2022</v>
      </c>
      <c r="D205" s="7">
        <v>-2</v>
      </c>
      <c r="E205" s="7">
        <f t="shared" si="72"/>
        <v>613</v>
      </c>
      <c r="F205" s="35">
        <f t="shared" si="73"/>
        <v>613.33333333333337</v>
      </c>
      <c r="G205" s="35">
        <f t="shared" si="74"/>
        <v>609.34134644441895</v>
      </c>
      <c r="H205" s="33">
        <f t="shared" si="75"/>
        <v>782.2136363636364</v>
      </c>
    </row>
    <row r="206" spans="2:12" x14ac:dyDescent="0.3">
      <c r="B206" s="6">
        <v>9</v>
      </c>
      <c r="C206" s="7">
        <v>2023</v>
      </c>
      <c r="D206" s="7">
        <v>-1</v>
      </c>
      <c r="E206" s="7">
        <f t="shared" si="72"/>
        <v>613</v>
      </c>
      <c r="F206" s="35">
        <f t="shared" si="73"/>
        <v>629.66666666666663</v>
      </c>
      <c r="G206" s="35">
        <f t="shared" si="74"/>
        <v>627.40298836002898</v>
      </c>
      <c r="H206" s="33">
        <f t="shared" si="75"/>
        <v>864.05909090909097</v>
      </c>
    </row>
    <row r="207" spans="2:12" x14ac:dyDescent="0.3">
      <c r="B207" s="6">
        <v>10</v>
      </c>
      <c r="C207" s="7">
        <v>2024</v>
      </c>
      <c r="D207" s="7">
        <v>0</v>
      </c>
      <c r="E207" s="7">
        <f t="shared" si="72"/>
        <v>646</v>
      </c>
      <c r="F207" s="35">
        <f t="shared" si="73"/>
        <v>646</v>
      </c>
      <c r="G207" s="35">
        <f t="shared" si="74"/>
        <v>646</v>
      </c>
      <c r="H207" s="33">
        <f t="shared" si="75"/>
        <v>945.90454545454554</v>
      </c>
    </row>
    <row r="210" spans="1:12" x14ac:dyDescent="0.3">
      <c r="A210" s="201"/>
      <c r="B210" s="201"/>
      <c r="C210" s="201"/>
      <c r="D210" s="201"/>
      <c r="E210" s="201"/>
      <c r="F210" s="201"/>
      <c r="G210" s="201"/>
      <c r="H210" s="201"/>
      <c r="I210" s="201"/>
      <c r="J210" s="201"/>
      <c r="K210" s="201"/>
      <c r="L210" s="201"/>
    </row>
    <row r="211" spans="1:12" x14ac:dyDescent="0.3">
      <c r="A211" s="202">
        <v>5</v>
      </c>
      <c r="B211" s="197" t="s">
        <v>21</v>
      </c>
      <c r="C211" s="197" t="s">
        <v>22</v>
      </c>
      <c r="D211" s="197" t="s">
        <v>23</v>
      </c>
      <c r="E211" s="197" t="s">
        <v>24</v>
      </c>
      <c r="F211" s="197" t="s">
        <v>25</v>
      </c>
      <c r="G211" s="197" t="s">
        <v>26</v>
      </c>
      <c r="H211" s="197"/>
      <c r="I211" s="197"/>
      <c r="K211" s="11" t="s">
        <v>41</v>
      </c>
      <c r="L211" s="11" t="s">
        <v>42</v>
      </c>
    </row>
    <row r="212" spans="1:12" x14ac:dyDescent="0.3">
      <c r="A212" s="202"/>
      <c r="B212" s="197"/>
      <c r="C212" s="197"/>
      <c r="D212" s="197"/>
      <c r="E212" s="197"/>
      <c r="F212" s="197"/>
      <c r="G212" s="8" t="s">
        <v>27</v>
      </c>
      <c r="H212" s="8" t="s">
        <v>28</v>
      </c>
      <c r="I212" s="8" t="s">
        <v>29</v>
      </c>
      <c r="K212" s="7" t="s">
        <v>27</v>
      </c>
      <c r="L212" s="12">
        <f>K249</f>
        <v>405.368741854164</v>
      </c>
    </row>
    <row r="213" spans="1:12" x14ac:dyDescent="0.3">
      <c r="A213" s="202"/>
      <c r="B213" s="5" t="s">
        <v>57</v>
      </c>
      <c r="C213" s="7">
        <v>2015</v>
      </c>
      <c r="D213" s="6">
        <f>'Data (1) '!D8</f>
        <v>2325</v>
      </c>
      <c r="E213" s="7"/>
      <c r="F213" s="7"/>
      <c r="G213" s="33">
        <f>F250</f>
        <v>2325</v>
      </c>
      <c r="H213" s="33">
        <f>G250</f>
        <v>2281.4065542344274</v>
      </c>
      <c r="I213" s="33">
        <f>H250</f>
        <v>917.45909090909117</v>
      </c>
      <c r="K213" s="6" t="s">
        <v>28</v>
      </c>
      <c r="L213" s="12">
        <f>K250</f>
        <v>419.90234499895843</v>
      </c>
    </row>
    <row r="214" spans="1:12" x14ac:dyDescent="0.3">
      <c r="A214" s="202"/>
      <c r="B214" s="5"/>
      <c r="C214" s="7">
        <v>2016</v>
      </c>
      <c r="D214" s="6">
        <f>'Data (1) '!D19</f>
        <v>2321</v>
      </c>
      <c r="E214" s="7">
        <f t="shared" ref="E214:E222" si="76">D214-D213</f>
        <v>-4</v>
      </c>
      <c r="F214" s="12">
        <f t="shared" ref="F214:F222" si="77">((D214-D213)/D213)*100</f>
        <v>-0.17204301075268819</v>
      </c>
      <c r="G214" s="33">
        <f t="shared" ref="G214:I214" si="78">F251</f>
        <v>2458.8888888888887</v>
      </c>
      <c r="H214" s="33">
        <f t="shared" si="78"/>
        <v>2394.7834201612309</v>
      </c>
      <c r="I214" s="33">
        <f t="shared" si="78"/>
        <v>1335.5348484848487</v>
      </c>
      <c r="K214" s="6" t="s">
        <v>29</v>
      </c>
      <c r="L214" s="12">
        <f>K251</f>
        <v>1265.7872154638201</v>
      </c>
    </row>
    <row r="215" spans="1:12" x14ac:dyDescent="0.3">
      <c r="A215" s="202"/>
      <c r="B215" s="5"/>
      <c r="C215" s="7">
        <v>2017</v>
      </c>
      <c r="D215" s="6">
        <f>'Data (1) '!D30</f>
        <v>2557</v>
      </c>
      <c r="E215" s="7">
        <f t="shared" si="76"/>
        <v>236</v>
      </c>
      <c r="F215" s="12">
        <f t="shared" si="77"/>
        <v>10.16803102111159</v>
      </c>
      <c r="G215" s="33">
        <f t="shared" ref="G215:I215" si="79">F252</f>
        <v>2592.7777777777778</v>
      </c>
      <c r="H215" s="33">
        <f t="shared" si="79"/>
        <v>2513.7946670814285</v>
      </c>
      <c r="I215" s="33">
        <f t="shared" si="79"/>
        <v>1753.6106060606064</v>
      </c>
    </row>
    <row r="216" spans="1:12" x14ac:dyDescent="0.3">
      <c r="B216" s="5"/>
      <c r="C216" s="7">
        <v>2018</v>
      </c>
      <c r="D216" s="6">
        <f>'Data (1) '!H8</f>
        <v>2453</v>
      </c>
      <c r="E216" s="7">
        <f t="shared" si="76"/>
        <v>-104</v>
      </c>
      <c r="F216" s="12">
        <f t="shared" si="77"/>
        <v>-4.0672663277278058</v>
      </c>
      <c r="G216" s="33">
        <f t="shared" ref="G216:I216" si="80">F253</f>
        <v>2726.666666666667</v>
      </c>
      <c r="H216" s="33">
        <f t="shared" si="80"/>
        <v>2638.7203014047877</v>
      </c>
      <c r="I216" s="33">
        <f t="shared" si="80"/>
        <v>2171.6863636363641</v>
      </c>
    </row>
    <row r="217" spans="1:12" x14ac:dyDescent="0.3">
      <c r="B217" s="5"/>
      <c r="C217" s="7">
        <v>2019</v>
      </c>
      <c r="D217" s="6">
        <f>'Data (1) '!H19</f>
        <v>2348</v>
      </c>
      <c r="E217" s="7">
        <f t="shared" si="76"/>
        <v>-105</v>
      </c>
      <c r="F217" s="12">
        <f t="shared" si="77"/>
        <v>-4.2804728903383609</v>
      </c>
      <c r="G217" s="33">
        <f t="shared" ref="G217:I217" si="81">F254</f>
        <v>2860.5555555555557</v>
      </c>
      <c r="H217" s="33">
        <f t="shared" si="81"/>
        <v>2769.8542447501454</v>
      </c>
      <c r="I217" s="33">
        <f t="shared" si="81"/>
        <v>2589.7621212121217</v>
      </c>
    </row>
    <row r="218" spans="1:12" x14ac:dyDescent="0.3">
      <c r="B218" s="5"/>
      <c r="C218" s="7">
        <v>2020</v>
      </c>
      <c r="D218" s="6">
        <f>'Data (1) '!H30</f>
        <v>2766</v>
      </c>
      <c r="E218" s="7">
        <f t="shared" si="76"/>
        <v>418</v>
      </c>
      <c r="F218" s="12">
        <f t="shared" si="77"/>
        <v>17.802385008517888</v>
      </c>
      <c r="G218" s="33">
        <f t="shared" ref="G218:I218" si="82">F255</f>
        <v>2994.4444444444443</v>
      </c>
      <c r="H218" s="33">
        <f t="shared" si="82"/>
        <v>2907.5050254761632</v>
      </c>
      <c r="I218" s="33">
        <f t="shared" si="82"/>
        <v>3007.8378787878792</v>
      </c>
    </row>
    <row r="219" spans="1:12" x14ac:dyDescent="0.3">
      <c r="B219" s="5"/>
      <c r="C219" s="7">
        <v>2021</v>
      </c>
      <c r="D219" s="6">
        <f>'Data (1) '!L8</f>
        <v>3023</v>
      </c>
      <c r="E219" s="7">
        <f t="shared" si="76"/>
        <v>257</v>
      </c>
      <c r="F219" s="12">
        <f t="shared" si="77"/>
        <v>9.2913955169920452</v>
      </c>
      <c r="G219" s="33">
        <f t="shared" ref="G219:I219" si="83">F256</f>
        <v>3128.3333333333335</v>
      </c>
      <c r="H219" s="33">
        <f t="shared" si="83"/>
        <v>3051.9965045784211</v>
      </c>
      <c r="I219" s="33">
        <f t="shared" si="83"/>
        <v>3425.9136363636367</v>
      </c>
    </row>
    <row r="220" spans="1:12" x14ac:dyDescent="0.3">
      <c r="B220" s="5"/>
      <c r="C220" s="7">
        <v>2022</v>
      </c>
      <c r="D220" s="6">
        <f>'Data (1) '!L19</f>
        <v>3279</v>
      </c>
      <c r="E220" s="7">
        <f t="shared" si="76"/>
        <v>256</v>
      </c>
      <c r="F220" s="12">
        <f t="shared" si="77"/>
        <v>8.4684088653655323</v>
      </c>
      <c r="G220" s="33">
        <f t="shared" ref="G220:I220" si="84">F257</f>
        <v>3262.2222222222222</v>
      </c>
      <c r="H220" s="33">
        <f t="shared" si="84"/>
        <v>3203.668637660714</v>
      </c>
      <c r="I220" s="33">
        <f t="shared" si="84"/>
        <v>3843.9893939393942</v>
      </c>
    </row>
    <row r="221" spans="1:12" x14ac:dyDescent="0.3">
      <c r="B221" s="5"/>
      <c r="C221" s="7">
        <v>2023</v>
      </c>
      <c r="D221" s="6">
        <f>'Data (1) '!L30</f>
        <v>3386</v>
      </c>
      <c r="E221" s="7">
        <f t="shared" si="76"/>
        <v>107</v>
      </c>
      <c r="F221" s="12">
        <f t="shared" si="77"/>
        <v>3.26318999695029</v>
      </c>
      <c r="G221" s="33">
        <f t="shared" ref="G221:I221" si="85">F258</f>
        <v>3396.1111111111113</v>
      </c>
      <c r="H221" s="33">
        <f t="shared" si="85"/>
        <v>3362.8782747733112</v>
      </c>
      <c r="I221" s="33">
        <f t="shared" si="85"/>
        <v>4262.0651515151512</v>
      </c>
    </row>
    <row r="222" spans="1:12" x14ac:dyDescent="0.3">
      <c r="B222" s="5"/>
      <c r="C222" s="7">
        <v>2024</v>
      </c>
      <c r="D222" s="6">
        <f>'Data (1) '!P8</f>
        <v>3530</v>
      </c>
      <c r="E222" s="7">
        <f t="shared" si="76"/>
        <v>144</v>
      </c>
      <c r="F222" s="12">
        <f t="shared" si="77"/>
        <v>4.2528056704075601</v>
      </c>
      <c r="G222" s="33">
        <f t="shared" ref="G222:I222" si="86">F259</f>
        <v>3530</v>
      </c>
      <c r="H222" s="33">
        <f t="shared" si="86"/>
        <v>3530</v>
      </c>
      <c r="I222" s="33">
        <f t="shared" si="86"/>
        <v>4680.1409090909092</v>
      </c>
    </row>
    <row r="223" spans="1:12" x14ac:dyDescent="0.3">
      <c r="B223" s="198" t="s">
        <v>31</v>
      </c>
      <c r="C223" s="199"/>
      <c r="D223" s="199"/>
      <c r="E223" s="200"/>
      <c r="F223" s="13">
        <f>AVERAGE(F214:F222)</f>
        <v>4.9696037611695614</v>
      </c>
      <c r="G223" s="6"/>
      <c r="H223" s="6"/>
      <c r="I223" s="6"/>
    </row>
    <row r="226" spans="2:11" x14ac:dyDescent="0.3">
      <c r="B226" s="195" t="s">
        <v>29</v>
      </c>
      <c r="C226" s="195"/>
      <c r="D226" s="195"/>
      <c r="E226" s="195"/>
      <c r="F226" s="195"/>
      <c r="H226" s="195" t="s">
        <v>22</v>
      </c>
      <c r="I226" s="195" t="s">
        <v>23</v>
      </c>
      <c r="J226" s="195" t="s">
        <v>43</v>
      </c>
      <c r="K226" s="195"/>
    </row>
    <row r="227" spans="2:11" x14ac:dyDescent="0.3">
      <c r="B227" s="9" t="s">
        <v>22</v>
      </c>
      <c r="C227" s="9" t="s">
        <v>32</v>
      </c>
      <c r="D227" s="9" t="s">
        <v>33</v>
      </c>
      <c r="E227" s="9" t="s">
        <v>34</v>
      </c>
      <c r="F227" s="9" t="s">
        <v>35</v>
      </c>
      <c r="H227" s="195"/>
      <c r="I227" s="195"/>
      <c r="J227" s="9" t="s">
        <v>27</v>
      </c>
      <c r="K227" s="9" t="s">
        <v>44</v>
      </c>
    </row>
    <row r="228" spans="2:11" x14ac:dyDescent="0.3">
      <c r="B228" s="7">
        <v>2015</v>
      </c>
      <c r="C228" s="7">
        <v>1</v>
      </c>
      <c r="D228" s="7">
        <f>D213</f>
        <v>2325</v>
      </c>
      <c r="E228" s="7">
        <f>C228*D228</f>
        <v>2325</v>
      </c>
      <c r="F228" s="7">
        <f>(C228)^2</f>
        <v>1</v>
      </c>
      <c r="H228" s="7">
        <v>2015</v>
      </c>
      <c r="I228" s="7">
        <f>D213</f>
        <v>2325</v>
      </c>
      <c r="J228" s="7"/>
      <c r="K228" s="7"/>
    </row>
    <row r="229" spans="2:11" x14ac:dyDescent="0.3">
      <c r="B229" s="7">
        <v>2016</v>
      </c>
      <c r="C229" s="7">
        <v>2</v>
      </c>
      <c r="D229" s="7">
        <f t="shared" ref="D229:D237" si="87">D214</f>
        <v>2321</v>
      </c>
      <c r="E229" s="7">
        <f t="shared" ref="E229:E237" si="88">C229*D229</f>
        <v>4642</v>
      </c>
      <c r="F229" s="7">
        <f t="shared" ref="F229:F237" si="89">(C229)^2</f>
        <v>4</v>
      </c>
      <c r="H229" s="7">
        <v>2016</v>
      </c>
      <c r="I229" s="7">
        <f t="shared" ref="I229:I237" si="90">D214</f>
        <v>2321</v>
      </c>
      <c r="J229" s="7">
        <f>I229-I228</f>
        <v>-4</v>
      </c>
      <c r="K229" s="12">
        <f>(E214/I228)*100</f>
        <v>-0.17204301075268819</v>
      </c>
    </row>
    <row r="230" spans="2:11" x14ac:dyDescent="0.3">
      <c r="B230" s="7">
        <v>2017</v>
      </c>
      <c r="C230" s="7">
        <v>3</v>
      </c>
      <c r="D230" s="7">
        <f t="shared" si="87"/>
        <v>2557</v>
      </c>
      <c r="E230" s="7">
        <f t="shared" si="88"/>
        <v>7671</v>
      </c>
      <c r="F230" s="7">
        <f t="shared" si="89"/>
        <v>9</v>
      </c>
      <c r="H230" s="7">
        <v>2017</v>
      </c>
      <c r="I230" s="7">
        <f t="shared" si="90"/>
        <v>2557</v>
      </c>
      <c r="J230" s="7">
        <f t="shared" ref="J230:J237" si="91">I230-I229</f>
        <v>236</v>
      </c>
      <c r="K230" s="12">
        <f>(E215/I229)*100</f>
        <v>10.16803102111159</v>
      </c>
    </row>
    <row r="231" spans="2:11" x14ac:dyDescent="0.3">
      <c r="B231" s="7">
        <v>2018</v>
      </c>
      <c r="C231" s="7">
        <v>4</v>
      </c>
      <c r="D231" s="7">
        <f t="shared" si="87"/>
        <v>2453</v>
      </c>
      <c r="E231" s="7">
        <f t="shared" si="88"/>
        <v>9812</v>
      </c>
      <c r="F231" s="7">
        <f t="shared" si="89"/>
        <v>16</v>
      </c>
      <c r="H231" s="7">
        <v>2018</v>
      </c>
      <c r="I231" s="7">
        <f t="shared" si="90"/>
        <v>2453</v>
      </c>
      <c r="J231" s="7">
        <f>I231-I230</f>
        <v>-104</v>
      </c>
      <c r="K231" s="12">
        <f t="shared" ref="K231:K237" si="92">(E216/I230)*100</f>
        <v>-4.0672663277278058</v>
      </c>
    </row>
    <row r="232" spans="2:11" x14ac:dyDescent="0.3">
      <c r="B232" s="7">
        <v>2019</v>
      </c>
      <c r="C232" s="7">
        <v>5</v>
      </c>
      <c r="D232" s="7">
        <f t="shared" si="87"/>
        <v>2348</v>
      </c>
      <c r="E232" s="7">
        <f t="shared" si="88"/>
        <v>11740</v>
      </c>
      <c r="F232" s="7">
        <f t="shared" si="89"/>
        <v>25</v>
      </c>
      <c r="H232" s="7">
        <v>2019</v>
      </c>
      <c r="I232" s="7">
        <f t="shared" si="90"/>
        <v>2348</v>
      </c>
      <c r="J232" s="7">
        <f t="shared" si="91"/>
        <v>-105</v>
      </c>
      <c r="K232" s="12">
        <f t="shared" si="92"/>
        <v>-4.2804728903383609</v>
      </c>
    </row>
    <row r="233" spans="2:11" x14ac:dyDescent="0.3">
      <c r="B233" s="7">
        <v>2020</v>
      </c>
      <c r="C233" s="7">
        <v>6</v>
      </c>
      <c r="D233" s="7">
        <f t="shared" si="87"/>
        <v>2766</v>
      </c>
      <c r="E233" s="7">
        <f t="shared" si="88"/>
        <v>16596</v>
      </c>
      <c r="F233" s="7">
        <f t="shared" si="89"/>
        <v>36</v>
      </c>
      <c r="H233" s="7">
        <v>2020</v>
      </c>
      <c r="I233" s="7">
        <f t="shared" si="90"/>
        <v>2766</v>
      </c>
      <c r="J233" s="7">
        <f t="shared" si="91"/>
        <v>418</v>
      </c>
      <c r="K233" s="12">
        <f t="shared" si="92"/>
        <v>17.802385008517888</v>
      </c>
    </row>
    <row r="234" spans="2:11" x14ac:dyDescent="0.3">
      <c r="B234" s="7">
        <v>2021</v>
      </c>
      <c r="C234" s="7">
        <v>7</v>
      </c>
      <c r="D234" s="7">
        <f t="shared" si="87"/>
        <v>3023</v>
      </c>
      <c r="E234" s="7">
        <f t="shared" si="88"/>
        <v>21161</v>
      </c>
      <c r="F234" s="7">
        <f t="shared" si="89"/>
        <v>49</v>
      </c>
      <c r="H234" s="7">
        <v>2021</v>
      </c>
      <c r="I234" s="7">
        <f t="shared" si="90"/>
        <v>3023</v>
      </c>
      <c r="J234" s="7">
        <f t="shared" si="91"/>
        <v>257</v>
      </c>
      <c r="K234" s="12">
        <f t="shared" si="92"/>
        <v>9.2913955169920452</v>
      </c>
    </row>
    <row r="235" spans="2:11" x14ac:dyDescent="0.3">
      <c r="B235" s="7">
        <v>2022</v>
      </c>
      <c r="C235" s="7">
        <v>8</v>
      </c>
      <c r="D235" s="7">
        <f t="shared" si="87"/>
        <v>3279</v>
      </c>
      <c r="E235" s="7">
        <f t="shared" si="88"/>
        <v>26232</v>
      </c>
      <c r="F235" s="7">
        <f t="shared" si="89"/>
        <v>64</v>
      </c>
      <c r="H235" s="7">
        <v>2022</v>
      </c>
      <c r="I235" s="7">
        <f t="shared" si="90"/>
        <v>3279</v>
      </c>
      <c r="J235" s="7">
        <f t="shared" si="91"/>
        <v>256</v>
      </c>
      <c r="K235" s="12">
        <f t="shared" si="92"/>
        <v>8.4684088653655323</v>
      </c>
    </row>
    <row r="236" spans="2:11" x14ac:dyDescent="0.3">
      <c r="B236" s="7">
        <v>2023</v>
      </c>
      <c r="C236" s="7">
        <v>9</v>
      </c>
      <c r="D236" s="7">
        <f t="shared" si="87"/>
        <v>3386</v>
      </c>
      <c r="E236" s="7">
        <f t="shared" si="88"/>
        <v>30474</v>
      </c>
      <c r="F236" s="7">
        <f t="shared" si="89"/>
        <v>81</v>
      </c>
      <c r="H236" s="7">
        <v>2023</v>
      </c>
      <c r="I236" s="7">
        <f t="shared" si="90"/>
        <v>3386</v>
      </c>
      <c r="J236" s="7">
        <f t="shared" si="91"/>
        <v>107</v>
      </c>
      <c r="K236" s="12">
        <f t="shared" si="92"/>
        <v>3.26318999695029</v>
      </c>
    </row>
    <row r="237" spans="2:11" x14ac:dyDescent="0.3">
      <c r="B237" s="7">
        <v>2024</v>
      </c>
      <c r="C237" s="7">
        <v>10</v>
      </c>
      <c r="D237" s="7">
        <f t="shared" si="87"/>
        <v>3530</v>
      </c>
      <c r="E237" s="7">
        <f t="shared" si="88"/>
        <v>35300</v>
      </c>
      <c r="F237" s="7">
        <f t="shared" si="89"/>
        <v>100</v>
      </c>
      <c r="H237" s="7">
        <v>2024</v>
      </c>
      <c r="I237" s="7">
        <f t="shared" si="90"/>
        <v>3530</v>
      </c>
      <c r="J237" s="7">
        <f t="shared" si="91"/>
        <v>144</v>
      </c>
      <c r="K237" s="12">
        <f t="shared" si="92"/>
        <v>4.2528056704075601</v>
      </c>
    </row>
    <row r="238" spans="2:11" x14ac:dyDescent="0.3">
      <c r="B238" s="10" t="s">
        <v>36</v>
      </c>
      <c r="C238" s="14">
        <f>SUM(C228:C237)</f>
        <v>55</v>
      </c>
      <c r="D238" s="14">
        <f>SUM(D228:D237)</f>
        <v>27988</v>
      </c>
      <c r="E238" s="14">
        <f>SUM(E228:E237)</f>
        <v>165953</v>
      </c>
      <c r="F238" s="14">
        <f>SUM(F228:F237)</f>
        <v>385</v>
      </c>
      <c r="H238" s="14" t="s">
        <v>36</v>
      </c>
      <c r="I238" s="14">
        <f>SUM(I228:I237)</f>
        <v>27988</v>
      </c>
      <c r="J238" s="14">
        <f>SUM(J228:J237)</f>
        <v>1205</v>
      </c>
      <c r="K238" s="26">
        <f>SUM(K228:K237)</f>
        <v>44.72643385052605</v>
      </c>
    </row>
    <row r="239" spans="2:11" x14ac:dyDescent="0.3">
      <c r="B239" s="10" t="s">
        <v>37</v>
      </c>
      <c r="C239" s="26">
        <f>AVERAGE(C228:C237)</f>
        <v>5.5</v>
      </c>
      <c r="D239" s="26">
        <f>AVERAGE(D228:D237)</f>
        <v>2798.8</v>
      </c>
      <c r="E239" s="14">
        <f>AVERAGE(E228:E237)</f>
        <v>16595.3</v>
      </c>
      <c r="F239" s="26">
        <f>AVERAGE(F228:F237)</f>
        <v>38.5</v>
      </c>
      <c r="H239" s="14" t="s">
        <v>37</v>
      </c>
      <c r="I239" s="26">
        <f>AVERAGE(I228:I237)</f>
        <v>2798.8</v>
      </c>
      <c r="J239" s="26">
        <f>AVERAGE(J228:J237)</f>
        <v>133.88888888888889</v>
      </c>
      <c r="K239" s="26">
        <f>AVERAGE(K228:K237)</f>
        <v>4.9696037611695614</v>
      </c>
    </row>
    <row r="240" spans="2:11" x14ac:dyDescent="0.3">
      <c r="B240" s="20" t="s">
        <v>38</v>
      </c>
      <c r="C240" s="38">
        <f>D239-(C239*C241)</f>
        <v>499.38333333333367</v>
      </c>
      <c r="D240" s="16"/>
    </row>
    <row r="241" spans="2:12" x14ac:dyDescent="0.3">
      <c r="B241" s="21" t="s">
        <v>39</v>
      </c>
      <c r="C241" s="24">
        <f>((C238*E238)-(C238*D238))/((C238*F238)-(C238^2))</f>
        <v>418.07575757575756</v>
      </c>
      <c r="D241" s="17"/>
    </row>
    <row r="242" spans="2:12" x14ac:dyDescent="0.3">
      <c r="B242" s="22" t="s">
        <v>40</v>
      </c>
      <c r="C242" s="25" t="s">
        <v>58</v>
      </c>
      <c r="D242" s="19"/>
    </row>
    <row r="243" spans="2:12" ht="15" thickBot="1" x14ac:dyDescent="0.35">
      <c r="B243" s="27"/>
    </row>
    <row r="244" spans="2:12" x14ac:dyDescent="0.3">
      <c r="B244" s="29" t="s">
        <v>45</v>
      </c>
      <c r="C244" s="30">
        <f>J239</f>
        <v>133.88888888888889</v>
      </c>
      <c r="D244" s="28"/>
    </row>
    <row r="245" spans="2:12" x14ac:dyDescent="0.3">
      <c r="B245" s="29" t="s">
        <v>44</v>
      </c>
      <c r="C245" s="31">
        <f>K239</f>
        <v>4.9696037611695614</v>
      </c>
    </row>
    <row r="246" spans="2:12" x14ac:dyDescent="0.3">
      <c r="B246" s="29" t="s">
        <v>29</v>
      </c>
      <c r="C246" s="29" t="str">
        <f>C242</f>
        <v>499,38 + (418,08x)</v>
      </c>
    </row>
    <row r="247" spans="2:12" x14ac:dyDescent="0.3">
      <c r="B247" s="29"/>
      <c r="C247" s="29"/>
    </row>
    <row r="248" spans="2:12" x14ac:dyDescent="0.3">
      <c r="B248" s="195" t="s">
        <v>48</v>
      </c>
      <c r="C248" s="195"/>
      <c r="D248" s="195"/>
      <c r="E248" s="195"/>
      <c r="F248" s="195"/>
      <c r="G248" s="195"/>
      <c r="H248" s="195"/>
      <c r="J248" s="195" t="s">
        <v>42</v>
      </c>
      <c r="K248" s="195"/>
    </row>
    <row r="249" spans="2:12" x14ac:dyDescent="0.3">
      <c r="B249" s="32" t="s">
        <v>46</v>
      </c>
      <c r="C249" s="9" t="s">
        <v>22</v>
      </c>
      <c r="D249" s="9" t="s">
        <v>47</v>
      </c>
      <c r="E249" s="9" t="s">
        <v>23</v>
      </c>
      <c r="F249" s="9" t="s">
        <v>27</v>
      </c>
      <c r="G249" s="9" t="s">
        <v>28</v>
      </c>
      <c r="H249" s="9" t="s">
        <v>29</v>
      </c>
      <c r="J249" s="36" t="s">
        <v>27</v>
      </c>
      <c r="K249" s="13">
        <f>STDEV(F250:F259)</f>
        <v>405.368741854164</v>
      </c>
    </row>
    <row r="250" spans="2:12" x14ac:dyDescent="0.3">
      <c r="B250" s="6">
        <v>1</v>
      </c>
      <c r="C250" s="34">
        <v>2015</v>
      </c>
      <c r="D250" s="34">
        <v>-9</v>
      </c>
      <c r="E250" s="34">
        <f t="shared" ref="E250:E259" si="93">D213</f>
        <v>2325</v>
      </c>
      <c r="F250" s="35">
        <f>$E$259+(D250*$C$244)</f>
        <v>2325</v>
      </c>
      <c r="G250" s="35">
        <f>$E$259*(1+$C$245%)^D250</f>
        <v>2281.4065542344274</v>
      </c>
      <c r="H250" s="33">
        <f>$C$240+($C$241*B250)</f>
        <v>917.45909090909117</v>
      </c>
      <c r="J250" s="37" t="s">
        <v>28</v>
      </c>
      <c r="K250" s="13">
        <f>STDEV(G250:G259)</f>
        <v>419.90234499895843</v>
      </c>
    </row>
    <row r="251" spans="2:12" x14ac:dyDescent="0.3">
      <c r="B251" s="6">
        <v>2</v>
      </c>
      <c r="C251" s="7">
        <v>2016</v>
      </c>
      <c r="D251" s="7">
        <v>-8</v>
      </c>
      <c r="E251" s="7">
        <f t="shared" si="93"/>
        <v>2321</v>
      </c>
      <c r="F251" s="35">
        <f t="shared" ref="F251:F259" si="94">$E$259+(D251*$C$244)</f>
        <v>2458.8888888888887</v>
      </c>
      <c r="G251" s="35">
        <f t="shared" ref="G251:G259" si="95">$E$259*(1+$C$245%)^D251</f>
        <v>2394.7834201612309</v>
      </c>
      <c r="H251" s="33">
        <f t="shared" ref="H251:H259" si="96">$C$240+($C$241*B251)</f>
        <v>1335.5348484848487</v>
      </c>
      <c r="J251" s="37" t="s">
        <v>29</v>
      </c>
      <c r="K251" s="13">
        <f>STDEV(H250:H259)</f>
        <v>1265.7872154638201</v>
      </c>
    </row>
    <row r="252" spans="2:12" x14ac:dyDescent="0.3">
      <c r="B252" s="6">
        <v>3</v>
      </c>
      <c r="C252" s="7">
        <v>2017</v>
      </c>
      <c r="D252" s="7">
        <v>-7</v>
      </c>
      <c r="E252" s="7">
        <f t="shared" si="93"/>
        <v>2557</v>
      </c>
      <c r="F252" s="35">
        <f t="shared" si="94"/>
        <v>2592.7777777777778</v>
      </c>
      <c r="G252" s="35">
        <f t="shared" si="95"/>
        <v>2513.7946670814285</v>
      </c>
      <c r="H252" s="33">
        <f t="shared" si="96"/>
        <v>1753.6106060606064</v>
      </c>
    </row>
    <row r="253" spans="2:12" x14ac:dyDescent="0.3">
      <c r="B253" s="6">
        <v>4</v>
      </c>
      <c r="C253" s="7">
        <v>2018</v>
      </c>
      <c r="D253" s="7">
        <v>-6</v>
      </c>
      <c r="E253" s="7">
        <f t="shared" si="93"/>
        <v>2453</v>
      </c>
      <c r="F253" s="35">
        <f t="shared" si="94"/>
        <v>2726.666666666667</v>
      </c>
      <c r="G253" s="35">
        <f t="shared" si="95"/>
        <v>2638.7203014047877</v>
      </c>
      <c r="H253" s="33">
        <f t="shared" si="96"/>
        <v>2171.6863636363641</v>
      </c>
      <c r="J253" s="196" t="s">
        <v>50</v>
      </c>
      <c r="K253" s="196"/>
      <c r="L253" s="196"/>
    </row>
    <row r="254" spans="2:12" x14ac:dyDescent="0.3">
      <c r="B254" s="6">
        <v>5</v>
      </c>
      <c r="C254" s="7">
        <v>2019</v>
      </c>
      <c r="D254" s="7">
        <v>-5</v>
      </c>
      <c r="E254" s="7">
        <f t="shared" si="93"/>
        <v>2348</v>
      </c>
      <c r="F254" s="35">
        <f t="shared" si="94"/>
        <v>2860.5555555555557</v>
      </c>
      <c r="G254" s="35">
        <f t="shared" si="95"/>
        <v>2769.8542447501454</v>
      </c>
      <c r="H254" s="33">
        <f t="shared" si="96"/>
        <v>2589.7621212121217</v>
      </c>
      <c r="J254" s="196"/>
      <c r="K254" s="196"/>
      <c r="L254" s="196"/>
    </row>
    <row r="255" spans="2:12" x14ac:dyDescent="0.3">
      <c r="B255" s="6">
        <v>6</v>
      </c>
      <c r="C255" s="7">
        <v>2020</v>
      </c>
      <c r="D255" s="7">
        <v>-4</v>
      </c>
      <c r="E255" s="7">
        <f t="shared" si="93"/>
        <v>2766</v>
      </c>
      <c r="F255" s="35">
        <f t="shared" si="94"/>
        <v>2994.4444444444443</v>
      </c>
      <c r="G255" s="35">
        <f t="shared" si="95"/>
        <v>2907.5050254761632</v>
      </c>
      <c r="H255" s="33">
        <f t="shared" si="96"/>
        <v>3007.8378787878792</v>
      </c>
    </row>
    <row r="256" spans="2:12" x14ac:dyDescent="0.3">
      <c r="B256" s="6">
        <v>7</v>
      </c>
      <c r="C256" s="7">
        <v>2021</v>
      </c>
      <c r="D256" s="7">
        <v>-3</v>
      </c>
      <c r="E256" s="7">
        <f t="shared" si="93"/>
        <v>3023</v>
      </c>
      <c r="F256" s="35">
        <f t="shared" si="94"/>
        <v>3128.3333333333335</v>
      </c>
      <c r="G256" s="35">
        <f t="shared" si="95"/>
        <v>3051.9965045784211</v>
      </c>
      <c r="H256" s="33">
        <f t="shared" si="96"/>
        <v>3425.9136363636367</v>
      </c>
    </row>
    <row r="257" spans="1:12" x14ac:dyDescent="0.3">
      <c r="B257" s="6">
        <v>8</v>
      </c>
      <c r="C257" s="7">
        <v>2022</v>
      </c>
      <c r="D257" s="7">
        <v>-2</v>
      </c>
      <c r="E257" s="7">
        <f t="shared" si="93"/>
        <v>3279</v>
      </c>
      <c r="F257" s="35">
        <f t="shared" si="94"/>
        <v>3262.2222222222222</v>
      </c>
      <c r="G257" s="35">
        <f t="shared" si="95"/>
        <v>3203.668637660714</v>
      </c>
      <c r="H257" s="33">
        <f t="shared" si="96"/>
        <v>3843.9893939393942</v>
      </c>
    </row>
    <row r="258" spans="1:12" x14ac:dyDescent="0.3">
      <c r="B258" s="6">
        <v>9</v>
      </c>
      <c r="C258" s="7">
        <v>2023</v>
      </c>
      <c r="D258" s="7">
        <v>-1</v>
      </c>
      <c r="E258" s="7">
        <f t="shared" si="93"/>
        <v>3386</v>
      </c>
      <c r="F258" s="35">
        <f t="shared" si="94"/>
        <v>3396.1111111111113</v>
      </c>
      <c r="G258" s="35">
        <f t="shared" si="95"/>
        <v>3362.8782747733112</v>
      </c>
      <c r="H258" s="33">
        <f t="shared" si="96"/>
        <v>4262.0651515151512</v>
      </c>
    </row>
    <row r="259" spans="1:12" x14ac:dyDescent="0.3">
      <c r="B259" s="6">
        <v>10</v>
      </c>
      <c r="C259" s="7">
        <v>2024</v>
      </c>
      <c r="D259" s="7">
        <v>0</v>
      </c>
      <c r="E259" s="7">
        <f t="shared" si="93"/>
        <v>3530</v>
      </c>
      <c r="F259" s="35">
        <f t="shared" si="94"/>
        <v>3530</v>
      </c>
      <c r="G259" s="35">
        <f t="shared" si="95"/>
        <v>3530</v>
      </c>
      <c r="H259" s="33">
        <f t="shared" si="96"/>
        <v>4680.1409090909092</v>
      </c>
    </row>
    <row r="262" spans="1:12" x14ac:dyDescent="0.3">
      <c r="A262" s="201"/>
      <c r="B262" s="201"/>
      <c r="C262" s="201"/>
      <c r="D262" s="201"/>
      <c r="E262" s="201"/>
      <c r="F262" s="201"/>
      <c r="G262" s="201"/>
      <c r="H262" s="201"/>
      <c r="I262" s="201"/>
      <c r="J262" s="201"/>
      <c r="K262" s="201"/>
      <c r="L262" s="201"/>
    </row>
    <row r="263" spans="1:12" x14ac:dyDescent="0.3">
      <c r="A263" s="202">
        <v>6</v>
      </c>
      <c r="B263" s="197" t="s">
        <v>21</v>
      </c>
      <c r="C263" s="197" t="s">
        <v>22</v>
      </c>
      <c r="D263" s="197" t="s">
        <v>23</v>
      </c>
      <c r="E263" s="197" t="s">
        <v>24</v>
      </c>
      <c r="F263" s="197" t="s">
        <v>25</v>
      </c>
      <c r="G263" s="197" t="s">
        <v>26</v>
      </c>
      <c r="H263" s="197"/>
      <c r="I263" s="197"/>
      <c r="K263" s="11" t="s">
        <v>41</v>
      </c>
      <c r="L263" s="11" t="s">
        <v>42</v>
      </c>
    </row>
    <row r="264" spans="1:12" x14ac:dyDescent="0.3">
      <c r="A264" s="202"/>
      <c r="B264" s="197"/>
      <c r="C264" s="197"/>
      <c r="D264" s="197"/>
      <c r="E264" s="197"/>
      <c r="F264" s="197"/>
      <c r="G264" s="8" t="s">
        <v>27</v>
      </c>
      <c r="H264" s="8" t="s">
        <v>28</v>
      </c>
      <c r="I264" s="8" t="s">
        <v>29</v>
      </c>
      <c r="K264" s="7" t="s">
        <v>27</v>
      </c>
      <c r="L264" s="12">
        <f>K301</f>
        <v>231.78345488590821</v>
      </c>
    </row>
    <row r="265" spans="1:12" x14ac:dyDescent="0.3">
      <c r="A265" s="202"/>
      <c r="B265" s="5" t="s">
        <v>59</v>
      </c>
      <c r="C265" s="7">
        <v>2015</v>
      </c>
      <c r="D265" s="6">
        <f>'Data (1) '!D9</f>
        <v>436</v>
      </c>
      <c r="E265" s="7"/>
      <c r="F265" s="7"/>
      <c r="G265" s="33">
        <f>F302</f>
        <v>436</v>
      </c>
      <c r="H265" s="33">
        <f>G302</f>
        <v>421.52068076445738</v>
      </c>
      <c r="I265" s="33">
        <f>H302</f>
        <v>185.37272727272725</v>
      </c>
      <c r="K265" s="6" t="s">
        <v>28</v>
      </c>
      <c r="L265" s="12">
        <f>K302</f>
        <v>236.28282090090769</v>
      </c>
    </row>
    <row r="266" spans="1:12" x14ac:dyDescent="0.3">
      <c r="A266" s="202"/>
      <c r="B266" s="5"/>
      <c r="C266" s="7">
        <v>2016</v>
      </c>
      <c r="D266" s="6">
        <f>'Data (1) '!D20</f>
        <v>412</v>
      </c>
      <c r="E266" s="7">
        <f t="shared" ref="E266:E274" si="97">D266-D265</f>
        <v>-24</v>
      </c>
      <c r="F266" s="12">
        <f t="shared" ref="F266:F274" si="98">((D266-D265)/D265)*100</f>
        <v>-5.5045871559633035</v>
      </c>
      <c r="G266" s="33">
        <f t="shared" ref="G266:I266" si="99">F303</f>
        <v>512.55555555555554</v>
      </c>
      <c r="H266" s="33">
        <f t="shared" si="99"/>
        <v>470.0989605446976</v>
      </c>
      <c r="I266" s="33">
        <f t="shared" si="99"/>
        <v>304.84545454545452</v>
      </c>
      <c r="K266" s="6" t="s">
        <v>29</v>
      </c>
      <c r="L266" s="12">
        <f>K303</f>
        <v>361.72164503226594</v>
      </c>
    </row>
    <row r="267" spans="1:12" x14ac:dyDescent="0.3">
      <c r="A267" s="202"/>
      <c r="B267" s="5"/>
      <c r="C267" s="7">
        <v>2017</v>
      </c>
      <c r="D267" s="6">
        <f>'Data (1) '!D31</f>
        <v>514</v>
      </c>
      <c r="E267" s="7">
        <f t="shared" si="97"/>
        <v>102</v>
      </c>
      <c r="F267" s="12">
        <f t="shared" si="98"/>
        <v>24.757281553398059</v>
      </c>
      <c r="G267" s="33">
        <f t="shared" ref="G267:I267" si="100">F304</f>
        <v>589.11111111111109</v>
      </c>
      <c r="H267" s="33">
        <f t="shared" si="100"/>
        <v>524.27565903627499</v>
      </c>
      <c r="I267" s="33">
        <f t="shared" si="100"/>
        <v>424.31818181818176</v>
      </c>
    </row>
    <row r="268" spans="1:12" x14ac:dyDescent="0.3">
      <c r="B268" s="5"/>
      <c r="C268" s="7">
        <v>2018</v>
      </c>
      <c r="D268" s="6">
        <f>'Data (1) '!H9</f>
        <v>577</v>
      </c>
      <c r="E268" s="7">
        <f t="shared" si="97"/>
        <v>63</v>
      </c>
      <c r="F268" s="12">
        <f t="shared" si="98"/>
        <v>12.2568093385214</v>
      </c>
      <c r="G268" s="33">
        <f t="shared" ref="G268:I268" si="101">F305</f>
        <v>665.66666666666663</v>
      </c>
      <c r="H268" s="33">
        <f t="shared" si="101"/>
        <v>584.69596771589954</v>
      </c>
      <c r="I268" s="33">
        <f t="shared" si="101"/>
        <v>543.79090909090905</v>
      </c>
    </row>
    <row r="269" spans="1:12" x14ac:dyDescent="0.3">
      <c r="B269" s="5"/>
      <c r="C269" s="7">
        <v>2019</v>
      </c>
      <c r="D269" s="6">
        <f>'Data (1) '!H20</f>
        <v>613</v>
      </c>
      <c r="E269" s="7">
        <f t="shared" si="97"/>
        <v>36</v>
      </c>
      <c r="F269" s="12">
        <f t="shared" si="98"/>
        <v>6.239168110918544</v>
      </c>
      <c r="G269" s="33">
        <f t="shared" ref="G269:I269" si="102">F306</f>
        <v>742.22222222222217</v>
      </c>
      <c r="H269" s="33">
        <f t="shared" si="102"/>
        <v>652.07943334935203</v>
      </c>
      <c r="I269" s="33">
        <f t="shared" si="102"/>
        <v>663.26363636363635</v>
      </c>
    </row>
    <row r="270" spans="1:12" x14ac:dyDescent="0.3">
      <c r="B270" s="5"/>
      <c r="C270" s="7">
        <v>2020</v>
      </c>
      <c r="D270" s="6">
        <f>'Data (1) '!H31</f>
        <v>740</v>
      </c>
      <c r="E270" s="7">
        <f t="shared" si="97"/>
        <v>127</v>
      </c>
      <c r="F270" s="12">
        <f t="shared" si="98"/>
        <v>20.717781402936378</v>
      </c>
      <c r="G270" s="33">
        <f t="shared" ref="G270:I270" si="103">F307</f>
        <v>818.77777777777783</v>
      </c>
      <c r="H270" s="33">
        <f t="shared" si="103"/>
        <v>727.22852708951461</v>
      </c>
      <c r="I270" s="33">
        <f t="shared" si="103"/>
        <v>782.73636363636354</v>
      </c>
    </row>
    <row r="271" spans="1:12" x14ac:dyDescent="0.3">
      <c r="B271" s="5"/>
      <c r="C271" s="7">
        <v>2021</v>
      </c>
      <c r="D271" s="6">
        <f>'Data (1) '!L9</f>
        <v>817</v>
      </c>
      <c r="E271" s="7">
        <f t="shared" si="97"/>
        <v>77</v>
      </c>
      <c r="F271" s="12">
        <f t="shared" si="98"/>
        <v>10.405405405405405</v>
      </c>
      <c r="G271" s="33">
        <f t="shared" ref="G271:I271" si="104">F308</f>
        <v>895.33333333333326</v>
      </c>
      <c r="H271" s="33">
        <f t="shared" si="104"/>
        <v>811.03820112272581</v>
      </c>
      <c r="I271" s="33">
        <f t="shared" si="104"/>
        <v>902.20909090909083</v>
      </c>
    </row>
    <row r="272" spans="1:12" x14ac:dyDescent="0.3">
      <c r="B272" s="5"/>
      <c r="C272" s="7">
        <v>2022</v>
      </c>
      <c r="D272" s="6">
        <f>'Data (1) '!L20</f>
        <v>892</v>
      </c>
      <c r="E272" s="7">
        <f t="shared" si="97"/>
        <v>75</v>
      </c>
      <c r="F272" s="12">
        <f t="shared" si="98"/>
        <v>9.1799265605875142</v>
      </c>
      <c r="G272" s="33">
        <f t="shared" ref="G272:I272" si="105">F309</f>
        <v>971.88888888888891</v>
      </c>
      <c r="H272" s="33">
        <f t="shared" si="105"/>
        <v>904.50654667376728</v>
      </c>
      <c r="I272" s="33">
        <f t="shared" si="105"/>
        <v>1021.6818181818181</v>
      </c>
    </row>
    <row r="273" spans="2:11" x14ac:dyDescent="0.3">
      <c r="B273" s="5"/>
      <c r="C273" s="7">
        <v>2023</v>
      </c>
      <c r="D273" s="6">
        <f>'Data (1) '!L31</f>
        <v>1104</v>
      </c>
      <c r="E273" s="7">
        <f t="shared" si="97"/>
        <v>212</v>
      </c>
      <c r="F273" s="12">
        <f t="shared" si="98"/>
        <v>23.766816143497756</v>
      </c>
      <c r="G273" s="33">
        <f t="shared" ref="G273:I273" si="106">F310</f>
        <v>1048.4444444444443</v>
      </c>
      <c r="H273" s="33">
        <f t="shared" si="106"/>
        <v>1008.7466802958949</v>
      </c>
      <c r="I273" s="33">
        <f t="shared" si="106"/>
        <v>1141.1545454545453</v>
      </c>
    </row>
    <row r="274" spans="2:11" x14ac:dyDescent="0.3">
      <c r="B274" s="5"/>
      <c r="C274" s="7">
        <v>2024</v>
      </c>
      <c r="D274" s="6">
        <f>'Data (1) '!P9</f>
        <v>1125</v>
      </c>
      <c r="E274" s="7">
        <f t="shared" si="97"/>
        <v>21</v>
      </c>
      <c r="F274" s="12">
        <f t="shared" si="98"/>
        <v>1.9021739130434785</v>
      </c>
      <c r="G274" s="33">
        <f t="shared" ref="G274:I274" si="107">F311</f>
        <v>1125</v>
      </c>
      <c r="H274" s="33">
        <f t="shared" si="107"/>
        <v>1125</v>
      </c>
      <c r="I274" s="33">
        <f t="shared" si="107"/>
        <v>1260.6272727272726</v>
      </c>
    </row>
    <row r="275" spans="2:11" x14ac:dyDescent="0.3">
      <c r="B275" s="198" t="s">
        <v>31</v>
      </c>
      <c r="C275" s="199"/>
      <c r="D275" s="199"/>
      <c r="E275" s="200"/>
      <c r="F275" s="13">
        <f>AVERAGE(F266:F274)</f>
        <v>11.524530585816139</v>
      </c>
      <c r="G275" s="6"/>
      <c r="H275" s="6"/>
      <c r="I275" s="6"/>
    </row>
    <row r="278" spans="2:11" x14ac:dyDescent="0.3">
      <c r="B278" s="195" t="s">
        <v>29</v>
      </c>
      <c r="C278" s="195"/>
      <c r="D278" s="195"/>
      <c r="E278" s="195"/>
      <c r="F278" s="195"/>
      <c r="H278" s="195" t="s">
        <v>22</v>
      </c>
      <c r="I278" s="195" t="s">
        <v>23</v>
      </c>
      <c r="J278" s="195" t="s">
        <v>43</v>
      </c>
      <c r="K278" s="195"/>
    </row>
    <row r="279" spans="2:11" x14ac:dyDescent="0.3">
      <c r="B279" s="9" t="s">
        <v>22</v>
      </c>
      <c r="C279" s="9" t="s">
        <v>32</v>
      </c>
      <c r="D279" s="9" t="s">
        <v>33</v>
      </c>
      <c r="E279" s="9" t="s">
        <v>34</v>
      </c>
      <c r="F279" s="9" t="s">
        <v>35</v>
      </c>
      <c r="H279" s="195"/>
      <c r="I279" s="195"/>
      <c r="J279" s="9" t="s">
        <v>27</v>
      </c>
      <c r="K279" s="9" t="s">
        <v>44</v>
      </c>
    </row>
    <row r="280" spans="2:11" x14ac:dyDescent="0.3">
      <c r="B280" s="7">
        <v>2015</v>
      </c>
      <c r="C280" s="7">
        <v>1</v>
      </c>
      <c r="D280" s="7">
        <f>D265</f>
        <v>436</v>
      </c>
      <c r="E280" s="7">
        <f>C280*D280</f>
        <v>436</v>
      </c>
      <c r="F280" s="7">
        <f>(C280)^2</f>
        <v>1</v>
      </c>
      <c r="H280" s="7">
        <v>2015</v>
      </c>
      <c r="I280" s="7">
        <f>D265</f>
        <v>436</v>
      </c>
      <c r="J280" s="7"/>
      <c r="K280" s="7"/>
    </row>
    <row r="281" spans="2:11" x14ac:dyDescent="0.3">
      <c r="B281" s="7">
        <v>2016</v>
      </c>
      <c r="C281" s="7">
        <v>2</v>
      </c>
      <c r="D281" s="7">
        <f t="shared" ref="D281:D289" si="108">D266</f>
        <v>412</v>
      </c>
      <c r="E281" s="7">
        <f t="shared" ref="E281:E289" si="109">C281*D281</f>
        <v>824</v>
      </c>
      <c r="F281" s="7">
        <f t="shared" ref="F281:F289" si="110">(C281)^2</f>
        <v>4</v>
      </c>
      <c r="H281" s="7">
        <v>2016</v>
      </c>
      <c r="I281" s="7">
        <f t="shared" ref="I281:I289" si="111">D266</f>
        <v>412</v>
      </c>
      <c r="J281" s="7">
        <f>I281-I280</f>
        <v>-24</v>
      </c>
      <c r="K281" s="12">
        <f>(E266/I280)*100</f>
        <v>-5.5045871559633035</v>
      </c>
    </row>
    <row r="282" spans="2:11" x14ac:dyDescent="0.3">
      <c r="B282" s="7">
        <v>2017</v>
      </c>
      <c r="C282" s="7">
        <v>3</v>
      </c>
      <c r="D282" s="7">
        <f t="shared" si="108"/>
        <v>514</v>
      </c>
      <c r="E282" s="7">
        <f t="shared" si="109"/>
        <v>1542</v>
      </c>
      <c r="F282" s="7">
        <f t="shared" si="110"/>
        <v>9</v>
      </c>
      <c r="H282" s="7">
        <v>2017</v>
      </c>
      <c r="I282" s="7">
        <f t="shared" si="111"/>
        <v>514</v>
      </c>
      <c r="J282" s="7">
        <f t="shared" ref="J282:J289" si="112">I282-I281</f>
        <v>102</v>
      </c>
      <c r="K282" s="12">
        <f>(E267/I281)*100</f>
        <v>24.757281553398059</v>
      </c>
    </row>
    <row r="283" spans="2:11" x14ac:dyDescent="0.3">
      <c r="B283" s="7">
        <v>2018</v>
      </c>
      <c r="C283" s="7">
        <v>4</v>
      </c>
      <c r="D283" s="7">
        <f t="shared" si="108"/>
        <v>577</v>
      </c>
      <c r="E283" s="7">
        <f t="shared" si="109"/>
        <v>2308</v>
      </c>
      <c r="F283" s="7">
        <f t="shared" si="110"/>
        <v>16</v>
      </c>
      <c r="H283" s="7">
        <v>2018</v>
      </c>
      <c r="I283" s="7">
        <f t="shared" si="111"/>
        <v>577</v>
      </c>
      <c r="J283" s="7">
        <f>I283-I282</f>
        <v>63</v>
      </c>
      <c r="K283" s="12">
        <f t="shared" ref="K283:K289" si="113">(E268/I282)*100</f>
        <v>12.2568093385214</v>
      </c>
    </row>
    <row r="284" spans="2:11" x14ac:dyDescent="0.3">
      <c r="B284" s="7">
        <v>2019</v>
      </c>
      <c r="C284" s="7">
        <v>5</v>
      </c>
      <c r="D284" s="7">
        <f t="shared" si="108"/>
        <v>613</v>
      </c>
      <c r="E284" s="7">
        <f t="shared" si="109"/>
        <v>3065</v>
      </c>
      <c r="F284" s="7">
        <f t="shared" si="110"/>
        <v>25</v>
      </c>
      <c r="H284" s="7">
        <v>2019</v>
      </c>
      <c r="I284" s="7">
        <f t="shared" si="111"/>
        <v>613</v>
      </c>
      <c r="J284" s="7">
        <f t="shared" si="112"/>
        <v>36</v>
      </c>
      <c r="K284" s="12">
        <f t="shared" si="113"/>
        <v>6.239168110918544</v>
      </c>
    </row>
    <row r="285" spans="2:11" x14ac:dyDescent="0.3">
      <c r="B285" s="7">
        <v>2020</v>
      </c>
      <c r="C285" s="7">
        <v>6</v>
      </c>
      <c r="D285" s="7">
        <f t="shared" si="108"/>
        <v>740</v>
      </c>
      <c r="E285" s="7">
        <f t="shared" si="109"/>
        <v>4440</v>
      </c>
      <c r="F285" s="7">
        <f t="shared" si="110"/>
        <v>36</v>
      </c>
      <c r="H285" s="7">
        <v>2020</v>
      </c>
      <c r="I285" s="7">
        <f t="shared" si="111"/>
        <v>740</v>
      </c>
      <c r="J285" s="7">
        <f t="shared" si="112"/>
        <v>127</v>
      </c>
      <c r="K285" s="12">
        <f t="shared" si="113"/>
        <v>20.717781402936378</v>
      </c>
    </row>
    <row r="286" spans="2:11" x14ac:dyDescent="0.3">
      <c r="B286" s="7">
        <v>2021</v>
      </c>
      <c r="C286" s="7">
        <v>7</v>
      </c>
      <c r="D286" s="7">
        <f t="shared" si="108"/>
        <v>817</v>
      </c>
      <c r="E286" s="7">
        <f t="shared" si="109"/>
        <v>5719</v>
      </c>
      <c r="F286" s="7">
        <f t="shared" si="110"/>
        <v>49</v>
      </c>
      <c r="H286" s="7">
        <v>2021</v>
      </c>
      <c r="I286" s="7">
        <f t="shared" si="111"/>
        <v>817</v>
      </c>
      <c r="J286" s="7">
        <f t="shared" si="112"/>
        <v>77</v>
      </c>
      <c r="K286" s="12">
        <f t="shared" si="113"/>
        <v>10.405405405405405</v>
      </c>
    </row>
    <row r="287" spans="2:11" x14ac:dyDescent="0.3">
      <c r="B287" s="7">
        <v>2022</v>
      </c>
      <c r="C287" s="7">
        <v>8</v>
      </c>
      <c r="D287" s="7">
        <f t="shared" si="108"/>
        <v>892</v>
      </c>
      <c r="E287" s="7">
        <f t="shared" si="109"/>
        <v>7136</v>
      </c>
      <c r="F287" s="7">
        <f t="shared" si="110"/>
        <v>64</v>
      </c>
      <c r="H287" s="7">
        <v>2022</v>
      </c>
      <c r="I287" s="7">
        <f t="shared" si="111"/>
        <v>892</v>
      </c>
      <c r="J287" s="7">
        <f t="shared" si="112"/>
        <v>75</v>
      </c>
      <c r="K287" s="12">
        <f t="shared" si="113"/>
        <v>9.1799265605875142</v>
      </c>
    </row>
    <row r="288" spans="2:11" x14ac:dyDescent="0.3">
      <c r="B288" s="7">
        <v>2023</v>
      </c>
      <c r="C288" s="7">
        <v>9</v>
      </c>
      <c r="D288" s="7">
        <f t="shared" si="108"/>
        <v>1104</v>
      </c>
      <c r="E288" s="7">
        <f t="shared" si="109"/>
        <v>9936</v>
      </c>
      <c r="F288" s="7">
        <f t="shared" si="110"/>
        <v>81</v>
      </c>
      <c r="H288" s="7">
        <v>2023</v>
      </c>
      <c r="I288" s="7">
        <f t="shared" si="111"/>
        <v>1104</v>
      </c>
      <c r="J288" s="7">
        <f t="shared" si="112"/>
        <v>212</v>
      </c>
      <c r="K288" s="12">
        <f t="shared" si="113"/>
        <v>23.766816143497756</v>
      </c>
    </row>
    <row r="289" spans="2:11" x14ac:dyDescent="0.3">
      <c r="B289" s="7">
        <v>2024</v>
      </c>
      <c r="C289" s="7">
        <v>10</v>
      </c>
      <c r="D289" s="7">
        <f t="shared" si="108"/>
        <v>1125</v>
      </c>
      <c r="E289" s="7">
        <f t="shared" si="109"/>
        <v>11250</v>
      </c>
      <c r="F289" s="7">
        <f t="shared" si="110"/>
        <v>100</v>
      </c>
      <c r="H289" s="7">
        <v>2024</v>
      </c>
      <c r="I289" s="7">
        <f t="shared" si="111"/>
        <v>1125</v>
      </c>
      <c r="J289" s="7">
        <f t="shared" si="112"/>
        <v>21</v>
      </c>
      <c r="K289" s="12">
        <f t="shared" si="113"/>
        <v>1.9021739130434785</v>
      </c>
    </row>
    <row r="290" spans="2:11" x14ac:dyDescent="0.3">
      <c r="B290" s="10" t="s">
        <v>36</v>
      </c>
      <c r="C290" s="14">
        <f>SUM(C280:C289)</f>
        <v>55</v>
      </c>
      <c r="D290" s="14">
        <f>SUM(D280:D289)</f>
        <v>7230</v>
      </c>
      <c r="E290" s="14">
        <f>SUM(E280:E289)</f>
        <v>46656</v>
      </c>
      <c r="F290" s="14">
        <f>SUM(F280:F289)</f>
        <v>385</v>
      </c>
      <c r="H290" s="14" t="s">
        <v>36</v>
      </c>
      <c r="I290" s="14">
        <f>SUM(I280:I289)</f>
        <v>7230</v>
      </c>
      <c r="J290" s="14">
        <f>SUM(J280:J289)</f>
        <v>689</v>
      </c>
      <c r="K290" s="26">
        <f>SUM(K280:K289)</f>
        <v>103.72077527234525</v>
      </c>
    </row>
    <row r="291" spans="2:11" x14ac:dyDescent="0.3">
      <c r="B291" s="10" t="s">
        <v>37</v>
      </c>
      <c r="C291" s="26">
        <f>AVERAGE(C280:C289)</f>
        <v>5.5</v>
      </c>
      <c r="D291" s="26">
        <f>AVERAGE(D280:D289)</f>
        <v>723</v>
      </c>
      <c r="E291" s="14">
        <f>AVERAGE(E280:E289)</f>
        <v>4665.6000000000004</v>
      </c>
      <c r="F291" s="26">
        <f>AVERAGE(F280:F289)</f>
        <v>38.5</v>
      </c>
      <c r="H291" s="14" t="s">
        <v>37</v>
      </c>
      <c r="I291" s="26">
        <f>AVERAGE(I280:I289)</f>
        <v>723</v>
      </c>
      <c r="J291" s="26">
        <f>AVERAGE(J280:J289)</f>
        <v>76.555555555555557</v>
      </c>
      <c r="K291" s="26">
        <f>AVERAGE(K280:K289)</f>
        <v>11.524530585816139</v>
      </c>
    </row>
    <row r="292" spans="2:11" x14ac:dyDescent="0.3">
      <c r="B292" s="20" t="s">
        <v>38</v>
      </c>
      <c r="C292" s="38">
        <f>D291-(C291*C293)</f>
        <v>65.899999999999977</v>
      </c>
      <c r="D292" s="16"/>
    </row>
    <row r="293" spans="2:11" x14ac:dyDescent="0.3">
      <c r="B293" s="21" t="s">
        <v>39</v>
      </c>
      <c r="C293" s="24">
        <f>((C290*E290)-(C290*D290))/((C290*F290)-(C290^2))</f>
        <v>119.47272727272727</v>
      </c>
      <c r="D293" s="17"/>
    </row>
    <row r="294" spans="2:11" x14ac:dyDescent="0.3">
      <c r="B294" s="22" t="s">
        <v>40</v>
      </c>
      <c r="C294" s="25" t="s">
        <v>60</v>
      </c>
      <c r="D294" s="19"/>
    </row>
    <row r="295" spans="2:11" ht="15" thickBot="1" x14ac:dyDescent="0.35">
      <c r="B295" s="27"/>
    </row>
    <row r="296" spans="2:11" x14ac:dyDescent="0.3">
      <c r="B296" s="29" t="s">
        <v>45</v>
      </c>
      <c r="C296" s="30">
        <f>J291</f>
        <v>76.555555555555557</v>
      </c>
      <c r="D296" s="28"/>
    </row>
    <row r="297" spans="2:11" x14ac:dyDescent="0.3">
      <c r="B297" s="29" t="s">
        <v>44</v>
      </c>
      <c r="C297" s="31">
        <f>K291</f>
        <v>11.524530585816139</v>
      </c>
    </row>
    <row r="298" spans="2:11" x14ac:dyDescent="0.3">
      <c r="B298" s="29" t="s">
        <v>29</v>
      </c>
      <c r="C298" s="29" t="str">
        <f>C294</f>
        <v>65,90 + (119,47x)</v>
      </c>
    </row>
    <row r="299" spans="2:11" x14ac:dyDescent="0.3">
      <c r="B299" s="29"/>
      <c r="C299" s="29"/>
    </row>
    <row r="300" spans="2:11" x14ac:dyDescent="0.3">
      <c r="B300" s="195" t="s">
        <v>48</v>
      </c>
      <c r="C300" s="195"/>
      <c r="D300" s="195"/>
      <c r="E300" s="195"/>
      <c r="F300" s="195"/>
      <c r="G300" s="195"/>
      <c r="H300" s="195"/>
      <c r="J300" s="195" t="s">
        <v>42</v>
      </c>
      <c r="K300" s="195"/>
    </row>
    <row r="301" spans="2:11" x14ac:dyDescent="0.3">
      <c r="B301" s="32" t="s">
        <v>46</v>
      </c>
      <c r="C301" s="9" t="s">
        <v>22</v>
      </c>
      <c r="D301" s="9" t="s">
        <v>47</v>
      </c>
      <c r="E301" s="9" t="s">
        <v>23</v>
      </c>
      <c r="F301" s="9" t="s">
        <v>27</v>
      </c>
      <c r="G301" s="9" t="s">
        <v>28</v>
      </c>
      <c r="H301" s="9" t="s">
        <v>29</v>
      </c>
      <c r="J301" s="36" t="s">
        <v>27</v>
      </c>
      <c r="K301" s="13">
        <f>STDEV(F302:F311)</f>
        <v>231.78345488590821</v>
      </c>
    </row>
    <row r="302" spans="2:11" x14ac:dyDescent="0.3">
      <c r="B302" s="6">
        <v>1</v>
      </c>
      <c r="C302" s="34">
        <v>2015</v>
      </c>
      <c r="D302" s="34">
        <v>-9</v>
      </c>
      <c r="E302" s="34">
        <f t="shared" ref="E302:E311" si="114">D265</f>
        <v>436</v>
      </c>
      <c r="F302" s="35">
        <f>$E$311+(D302*$C$296)</f>
        <v>436</v>
      </c>
      <c r="G302" s="35">
        <f>$E$311*(1+$C$297%)^D302</f>
        <v>421.52068076445738</v>
      </c>
      <c r="H302" s="33">
        <f>$C$292+($C$293*B302)</f>
        <v>185.37272727272725</v>
      </c>
      <c r="J302" s="37" t="s">
        <v>28</v>
      </c>
      <c r="K302" s="13">
        <f>STDEV(G302:G311)</f>
        <v>236.28282090090769</v>
      </c>
    </row>
    <row r="303" spans="2:11" x14ac:dyDescent="0.3">
      <c r="B303" s="6">
        <v>2</v>
      </c>
      <c r="C303" s="7">
        <v>2016</v>
      </c>
      <c r="D303" s="7">
        <v>-8</v>
      </c>
      <c r="E303" s="7">
        <f t="shared" si="114"/>
        <v>412</v>
      </c>
      <c r="F303" s="35">
        <f t="shared" ref="F303:F311" si="115">$E$311+(D303*$C$296)</f>
        <v>512.55555555555554</v>
      </c>
      <c r="G303" s="35">
        <f t="shared" ref="G303:G311" si="116">$E$311*(1+$C$297%)^D303</f>
        <v>470.0989605446976</v>
      </c>
      <c r="H303" s="33">
        <f t="shared" ref="H303:H311" si="117">$C$292+($C$293*B303)</f>
        <v>304.84545454545452</v>
      </c>
      <c r="J303" s="37" t="s">
        <v>29</v>
      </c>
      <c r="K303" s="13">
        <f>STDEV(H302:H311)</f>
        <v>361.72164503226594</v>
      </c>
    </row>
    <row r="304" spans="2:11" x14ac:dyDescent="0.3">
      <c r="B304" s="6">
        <v>3</v>
      </c>
      <c r="C304" s="7">
        <v>2017</v>
      </c>
      <c r="D304" s="7">
        <v>-7</v>
      </c>
      <c r="E304" s="7">
        <f t="shared" si="114"/>
        <v>514</v>
      </c>
      <c r="F304" s="35">
        <f t="shared" si="115"/>
        <v>589.11111111111109</v>
      </c>
      <c r="G304" s="35">
        <f t="shared" si="116"/>
        <v>524.27565903627499</v>
      </c>
      <c r="H304" s="33">
        <f t="shared" si="117"/>
        <v>424.31818181818176</v>
      </c>
    </row>
    <row r="305" spans="1:12" x14ac:dyDescent="0.3">
      <c r="B305" s="6">
        <v>4</v>
      </c>
      <c r="C305" s="7">
        <v>2018</v>
      </c>
      <c r="D305" s="7">
        <v>-6</v>
      </c>
      <c r="E305" s="7">
        <f t="shared" si="114"/>
        <v>577</v>
      </c>
      <c r="F305" s="35">
        <f t="shared" si="115"/>
        <v>665.66666666666663</v>
      </c>
      <c r="G305" s="35">
        <f t="shared" si="116"/>
        <v>584.69596771589954</v>
      </c>
      <c r="H305" s="33">
        <f t="shared" si="117"/>
        <v>543.79090909090905</v>
      </c>
      <c r="J305" s="196" t="s">
        <v>50</v>
      </c>
      <c r="K305" s="196"/>
      <c r="L305" s="196"/>
    </row>
    <row r="306" spans="1:12" x14ac:dyDescent="0.3">
      <c r="B306" s="6">
        <v>5</v>
      </c>
      <c r="C306" s="7">
        <v>2019</v>
      </c>
      <c r="D306" s="7">
        <v>-5</v>
      </c>
      <c r="E306" s="7">
        <f t="shared" si="114"/>
        <v>613</v>
      </c>
      <c r="F306" s="35">
        <f t="shared" si="115"/>
        <v>742.22222222222217</v>
      </c>
      <c r="G306" s="35">
        <f t="shared" si="116"/>
        <v>652.07943334935203</v>
      </c>
      <c r="H306" s="33">
        <f t="shared" si="117"/>
        <v>663.26363636363635</v>
      </c>
      <c r="J306" s="196"/>
      <c r="K306" s="196"/>
      <c r="L306" s="196"/>
    </row>
    <row r="307" spans="1:12" x14ac:dyDescent="0.3">
      <c r="B307" s="6">
        <v>6</v>
      </c>
      <c r="C307" s="7">
        <v>2020</v>
      </c>
      <c r="D307" s="7">
        <v>-4</v>
      </c>
      <c r="E307" s="7">
        <f t="shared" si="114"/>
        <v>740</v>
      </c>
      <c r="F307" s="35">
        <f t="shared" si="115"/>
        <v>818.77777777777783</v>
      </c>
      <c r="G307" s="35">
        <f t="shared" si="116"/>
        <v>727.22852708951461</v>
      </c>
      <c r="H307" s="33">
        <f t="shared" si="117"/>
        <v>782.73636363636354</v>
      </c>
    </row>
    <row r="308" spans="1:12" x14ac:dyDescent="0.3">
      <c r="B308" s="6">
        <v>7</v>
      </c>
      <c r="C308" s="7">
        <v>2021</v>
      </c>
      <c r="D308" s="7">
        <v>-3</v>
      </c>
      <c r="E308" s="7">
        <f t="shared" si="114"/>
        <v>817</v>
      </c>
      <c r="F308" s="35">
        <f t="shared" si="115"/>
        <v>895.33333333333326</v>
      </c>
      <c r="G308" s="35">
        <f t="shared" si="116"/>
        <v>811.03820112272581</v>
      </c>
      <c r="H308" s="33">
        <f t="shared" si="117"/>
        <v>902.20909090909083</v>
      </c>
    </row>
    <row r="309" spans="1:12" x14ac:dyDescent="0.3">
      <c r="B309" s="6">
        <v>8</v>
      </c>
      <c r="C309" s="7">
        <v>2022</v>
      </c>
      <c r="D309" s="7">
        <v>-2</v>
      </c>
      <c r="E309" s="7">
        <f t="shared" si="114"/>
        <v>892</v>
      </c>
      <c r="F309" s="35">
        <f t="shared" si="115"/>
        <v>971.88888888888891</v>
      </c>
      <c r="G309" s="35">
        <f t="shared" si="116"/>
        <v>904.50654667376728</v>
      </c>
      <c r="H309" s="33">
        <f t="shared" si="117"/>
        <v>1021.6818181818181</v>
      </c>
    </row>
    <row r="310" spans="1:12" x14ac:dyDescent="0.3">
      <c r="B310" s="6">
        <v>9</v>
      </c>
      <c r="C310" s="7">
        <v>2023</v>
      </c>
      <c r="D310" s="7">
        <v>-1</v>
      </c>
      <c r="E310" s="7">
        <f t="shared" si="114"/>
        <v>1104</v>
      </c>
      <c r="F310" s="35">
        <f t="shared" si="115"/>
        <v>1048.4444444444443</v>
      </c>
      <c r="G310" s="35">
        <f t="shared" si="116"/>
        <v>1008.7466802958949</v>
      </c>
      <c r="H310" s="33">
        <f t="shared" si="117"/>
        <v>1141.1545454545453</v>
      </c>
    </row>
    <row r="311" spans="1:12" x14ac:dyDescent="0.3">
      <c r="B311" s="6">
        <v>10</v>
      </c>
      <c r="C311" s="7">
        <v>2024</v>
      </c>
      <c r="D311" s="7">
        <v>0</v>
      </c>
      <c r="E311" s="7">
        <f t="shared" si="114"/>
        <v>1125</v>
      </c>
      <c r="F311" s="35">
        <f t="shared" si="115"/>
        <v>1125</v>
      </c>
      <c r="G311" s="35">
        <f t="shared" si="116"/>
        <v>1125</v>
      </c>
      <c r="H311" s="33">
        <f t="shared" si="117"/>
        <v>1260.6272727272726</v>
      </c>
    </row>
    <row r="314" spans="1:12" x14ac:dyDescent="0.3">
      <c r="A314" s="201"/>
      <c r="B314" s="201"/>
      <c r="C314" s="201"/>
      <c r="D314" s="201"/>
      <c r="E314" s="201"/>
      <c r="F314" s="201"/>
      <c r="G314" s="201"/>
      <c r="H314" s="201"/>
      <c r="I314" s="201"/>
      <c r="J314" s="201"/>
      <c r="K314" s="201"/>
      <c r="L314" s="201"/>
    </row>
    <row r="315" spans="1:12" x14ac:dyDescent="0.3">
      <c r="A315" s="202">
        <v>7</v>
      </c>
      <c r="B315" s="197" t="s">
        <v>21</v>
      </c>
      <c r="C315" s="197" t="s">
        <v>22</v>
      </c>
      <c r="D315" s="197" t="s">
        <v>23</v>
      </c>
      <c r="E315" s="197" t="s">
        <v>24</v>
      </c>
      <c r="F315" s="197" t="s">
        <v>25</v>
      </c>
      <c r="G315" s="197" t="s">
        <v>26</v>
      </c>
      <c r="H315" s="197"/>
      <c r="I315" s="197"/>
      <c r="K315" s="11" t="s">
        <v>41</v>
      </c>
      <c r="L315" s="11" t="s">
        <v>42</v>
      </c>
    </row>
    <row r="316" spans="1:12" x14ac:dyDescent="0.3">
      <c r="A316" s="202"/>
      <c r="B316" s="197"/>
      <c r="C316" s="197"/>
      <c r="D316" s="197"/>
      <c r="E316" s="197"/>
      <c r="F316" s="197"/>
      <c r="G316" s="8" t="s">
        <v>27</v>
      </c>
      <c r="H316" s="8" t="s">
        <v>28</v>
      </c>
      <c r="I316" s="8" t="s">
        <v>29</v>
      </c>
      <c r="K316" s="7" t="s">
        <v>27</v>
      </c>
      <c r="L316" s="12">
        <f>K353</f>
        <v>1230.9080717380793</v>
      </c>
    </row>
    <row r="317" spans="1:12" x14ac:dyDescent="0.3">
      <c r="A317" s="202"/>
      <c r="B317" s="5" t="s">
        <v>61</v>
      </c>
      <c r="C317" s="7">
        <v>2015</v>
      </c>
      <c r="D317" s="6">
        <f>'Data (1) '!D10</f>
        <v>3909</v>
      </c>
      <c r="E317" s="7"/>
      <c r="F317" s="7"/>
      <c r="G317" s="33">
        <f>F354</f>
        <v>3909</v>
      </c>
      <c r="H317" s="33">
        <f>G354</f>
        <v>3837.5933166539094</v>
      </c>
      <c r="I317" s="33">
        <f>H354</f>
        <v>1862.5363636363641</v>
      </c>
      <c r="K317" s="6" t="s">
        <v>28</v>
      </c>
      <c r="L317" s="12">
        <f>K354</f>
        <v>1253.9817005183534</v>
      </c>
    </row>
    <row r="318" spans="1:12" x14ac:dyDescent="0.3">
      <c r="A318" s="202"/>
      <c r="B318" s="5"/>
      <c r="C318" s="7">
        <v>2016</v>
      </c>
      <c r="D318" s="6">
        <f>'Data (1) '!D21</f>
        <v>4912</v>
      </c>
      <c r="E318" s="7">
        <f t="shared" ref="E318:E326" si="118">D318-D317</f>
        <v>1003</v>
      </c>
      <c r="F318" s="12">
        <f t="shared" ref="F318:F326" si="119">((D318-D317)/D317)*100</f>
        <v>25.658736249680224</v>
      </c>
      <c r="G318" s="33">
        <f t="shared" ref="G318:I318" si="120">F355</f>
        <v>4315.5555555555557</v>
      </c>
      <c r="H318" s="33">
        <f t="shared" si="120"/>
        <v>4138.35820773865</v>
      </c>
      <c r="I318" s="33">
        <f t="shared" si="120"/>
        <v>2777.106060606061</v>
      </c>
      <c r="K318" s="6" t="s">
        <v>29</v>
      </c>
      <c r="L318" s="12">
        <f>K355</f>
        <v>2768.9972668771384</v>
      </c>
    </row>
    <row r="319" spans="1:12" x14ac:dyDescent="0.3">
      <c r="A319" s="202"/>
      <c r="B319" s="5"/>
      <c r="C319" s="7">
        <v>2017</v>
      </c>
      <c r="D319" s="6">
        <f>'Data (1) '!D32</f>
        <v>5139</v>
      </c>
      <c r="E319" s="7">
        <f t="shared" si="118"/>
        <v>227</v>
      </c>
      <c r="F319" s="12">
        <f t="shared" si="119"/>
        <v>4.6213355048859937</v>
      </c>
      <c r="G319" s="33">
        <f t="shared" ref="G319:I319" si="121">F356</f>
        <v>4722.1111111111113</v>
      </c>
      <c r="H319" s="33">
        <f t="shared" si="121"/>
        <v>4462.6950389027752</v>
      </c>
      <c r="I319" s="33">
        <f t="shared" si="121"/>
        <v>3691.6757575757583</v>
      </c>
    </row>
    <row r="320" spans="1:12" x14ac:dyDescent="0.3">
      <c r="B320" s="5"/>
      <c r="C320" s="7">
        <v>2018</v>
      </c>
      <c r="D320" s="6">
        <f>'Data (1) '!H10</f>
        <v>5190</v>
      </c>
      <c r="E320" s="7">
        <f t="shared" si="118"/>
        <v>51</v>
      </c>
      <c r="F320" s="12">
        <f t="shared" si="119"/>
        <v>0.99241097489784003</v>
      </c>
      <c r="G320" s="33">
        <f t="shared" ref="G320:I320" si="122">F357</f>
        <v>5128.666666666667</v>
      </c>
      <c r="H320" s="33">
        <f t="shared" si="122"/>
        <v>4812.4512211160391</v>
      </c>
      <c r="I320" s="33">
        <f t="shared" si="122"/>
        <v>4606.2454545454548</v>
      </c>
    </row>
    <row r="321" spans="2:11" x14ac:dyDescent="0.3">
      <c r="B321" s="5"/>
      <c r="C321" s="7">
        <v>2019</v>
      </c>
      <c r="D321" s="6">
        <f>'Data (1) '!H21</f>
        <v>5538</v>
      </c>
      <c r="E321" s="7">
        <f t="shared" si="118"/>
        <v>348</v>
      </c>
      <c r="F321" s="12">
        <f t="shared" si="119"/>
        <v>6.7052023121387281</v>
      </c>
      <c r="G321" s="33">
        <f t="shared" ref="G321:I321" si="123">F358</f>
        <v>5535.2222222222226</v>
      </c>
      <c r="H321" s="33">
        <f t="shared" si="123"/>
        <v>5189.6189530610254</v>
      </c>
      <c r="I321" s="33">
        <f t="shared" si="123"/>
        <v>5520.8151515151521</v>
      </c>
    </row>
    <row r="322" spans="2:11" x14ac:dyDescent="0.3">
      <c r="B322" s="5"/>
      <c r="C322" s="7">
        <v>2020</v>
      </c>
      <c r="D322" s="6">
        <f>'Data (1) '!H32</f>
        <v>6241</v>
      </c>
      <c r="E322" s="7">
        <f t="shared" si="118"/>
        <v>703</v>
      </c>
      <c r="F322" s="12">
        <f t="shared" si="119"/>
        <v>12.69411339833875</v>
      </c>
      <c r="G322" s="33">
        <f t="shared" ref="G322:I322" si="124">F359</f>
        <v>5941.7777777777774</v>
      </c>
      <c r="H322" s="33">
        <f t="shared" si="124"/>
        <v>5596.3465686254722</v>
      </c>
      <c r="I322" s="33">
        <f t="shared" si="124"/>
        <v>6435.3848484848495</v>
      </c>
    </row>
    <row r="323" spans="2:11" x14ac:dyDescent="0.3">
      <c r="B323" s="5"/>
      <c r="C323" s="7">
        <v>2021</v>
      </c>
      <c r="D323" s="6">
        <f>'Data (1) '!L10</f>
        <v>6754</v>
      </c>
      <c r="E323" s="7">
        <f t="shared" si="118"/>
        <v>513</v>
      </c>
      <c r="F323" s="12">
        <f t="shared" si="119"/>
        <v>8.2198365646531002</v>
      </c>
      <c r="G323" s="33">
        <f t="shared" ref="G323:I323" si="125">F360</f>
        <v>6348.3333333333339</v>
      </c>
      <c r="H323" s="33">
        <f t="shared" si="125"/>
        <v>6034.9507737351241</v>
      </c>
      <c r="I323" s="33">
        <f t="shared" si="125"/>
        <v>7349.954545454546</v>
      </c>
    </row>
    <row r="324" spans="2:11" x14ac:dyDescent="0.3">
      <c r="B324" s="5"/>
      <c r="C324" s="7">
        <v>2022</v>
      </c>
      <c r="D324" s="6">
        <f>'Data (1) '!L21</f>
        <v>7185</v>
      </c>
      <c r="E324" s="7">
        <f t="shared" si="118"/>
        <v>431</v>
      </c>
      <c r="F324" s="12">
        <f t="shared" si="119"/>
        <v>6.3814036126739708</v>
      </c>
      <c r="G324" s="33">
        <f t="shared" ref="G324:I324" si="126">F361</f>
        <v>6754.8888888888887</v>
      </c>
      <c r="H324" s="33">
        <f t="shared" si="126"/>
        <v>6507.9298422276788</v>
      </c>
      <c r="I324" s="33">
        <f t="shared" si="126"/>
        <v>8264.5242424242424</v>
      </c>
    </row>
    <row r="325" spans="2:11" x14ac:dyDescent="0.3">
      <c r="B325" s="5"/>
      <c r="C325" s="7">
        <v>2023</v>
      </c>
      <c r="D325" s="6">
        <f>'Data (1) '!L32</f>
        <v>7345</v>
      </c>
      <c r="E325" s="7">
        <f t="shared" si="118"/>
        <v>160</v>
      </c>
      <c r="F325" s="12">
        <f t="shared" si="119"/>
        <v>2.2268615170494086</v>
      </c>
      <c r="G325" s="33">
        <f t="shared" ref="G325:I325" si="127">F362</f>
        <v>7161.4444444444443</v>
      </c>
      <c r="H325" s="33">
        <f t="shared" si="127"/>
        <v>7017.9778459310537</v>
      </c>
      <c r="I325" s="33">
        <f t="shared" si="127"/>
        <v>9179.0939393939407</v>
      </c>
    </row>
    <row r="326" spans="2:11" x14ac:dyDescent="0.3">
      <c r="B326" s="5"/>
      <c r="C326" s="7">
        <v>2024</v>
      </c>
      <c r="D326" s="6">
        <f>'Data (1) '!P10</f>
        <v>7568</v>
      </c>
      <c r="E326" s="7">
        <f t="shared" si="118"/>
        <v>223</v>
      </c>
      <c r="F326" s="12">
        <f t="shared" si="119"/>
        <v>3.0360789652825049</v>
      </c>
      <c r="G326" s="33">
        <f t="shared" ref="G326:I326" si="128">F363</f>
        <v>7568</v>
      </c>
      <c r="H326" s="33">
        <f t="shared" si="128"/>
        <v>7568</v>
      </c>
      <c r="I326" s="33">
        <f t="shared" si="128"/>
        <v>10093.663636363637</v>
      </c>
    </row>
    <row r="327" spans="2:11" x14ac:dyDescent="0.3">
      <c r="B327" s="198" t="s">
        <v>31</v>
      </c>
      <c r="C327" s="199"/>
      <c r="D327" s="199"/>
      <c r="E327" s="200"/>
      <c r="F327" s="13">
        <f>AVERAGE(F318:F326)</f>
        <v>7.8373310110667251</v>
      </c>
      <c r="G327" s="6"/>
      <c r="H327" s="6"/>
      <c r="I327" s="6"/>
    </row>
    <row r="330" spans="2:11" x14ac:dyDescent="0.3">
      <c r="B330" s="195" t="s">
        <v>29</v>
      </c>
      <c r="C330" s="195"/>
      <c r="D330" s="195"/>
      <c r="E330" s="195"/>
      <c r="F330" s="195"/>
      <c r="H330" s="195" t="s">
        <v>22</v>
      </c>
      <c r="I330" s="195" t="s">
        <v>23</v>
      </c>
      <c r="J330" s="195" t="s">
        <v>43</v>
      </c>
      <c r="K330" s="195"/>
    </row>
    <row r="331" spans="2:11" x14ac:dyDescent="0.3">
      <c r="B331" s="9" t="s">
        <v>22</v>
      </c>
      <c r="C331" s="9" t="s">
        <v>32</v>
      </c>
      <c r="D331" s="9" t="s">
        <v>33</v>
      </c>
      <c r="E331" s="9" t="s">
        <v>34</v>
      </c>
      <c r="F331" s="9" t="s">
        <v>35</v>
      </c>
      <c r="H331" s="195"/>
      <c r="I331" s="195"/>
      <c r="J331" s="9" t="s">
        <v>27</v>
      </c>
      <c r="K331" s="9" t="s">
        <v>44</v>
      </c>
    </row>
    <row r="332" spans="2:11" x14ac:dyDescent="0.3">
      <c r="B332" s="7">
        <v>2015</v>
      </c>
      <c r="C332" s="7">
        <v>1</v>
      </c>
      <c r="D332" s="7">
        <f>D317</f>
        <v>3909</v>
      </c>
      <c r="E332" s="7">
        <f>C332*D332</f>
        <v>3909</v>
      </c>
      <c r="F332" s="7">
        <f>(C332)^2</f>
        <v>1</v>
      </c>
      <c r="H332" s="7">
        <v>2015</v>
      </c>
      <c r="I332" s="7">
        <f>D317</f>
        <v>3909</v>
      </c>
      <c r="J332" s="7"/>
      <c r="K332" s="7"/>
    </row>
    <row r="333" spans="2:11" x14ac:dyDescent="0.3">
      <c r="B333" s="7">
        <v>2016</v>
      </c>
      <c r="C333" s="7">
        <v>2</v>
      </c>
      <c r="D333" s="7">
        <f t="shared" ref="D333:D341" si="129">D318</f>
        <v>4912</v>
      </c>
      <c r="E333" s="7">
        <f t="shared" ref="E333:E341" si="130">C333*D333</f>
        <v>9824</v>
      </c>
      <c r="F333" s="7">
        <f t="shared" ref="F333:F341" si="131">(C333)^2</f>
        <v>4</v>
      </c>
      <c r="H333" s="7">
        <v>2016</v>
      </c>
      <c r="I333" s="7">
        <f t="shared" ref="I333:I341" si="132">D318</f>
        <v>4912</v>
      </c>
      <c r="J333" s="7">
        <f>I333-I332</f>
        <v>1003</v>
      </c>
      <c r="K333" s="12">
        <f>(E318/I332)*100</f>
        <v>25.658736249680224</v>
      </c>
    </row>
    <row r="334" spans="2:11" x14ac:dyDescent="0.3">
      <c r="B334" s="7">
        <v>2017</v>
      </c>
      <c r="C334" s="7">
        <v>3</v>
      </c>
      <c r="D334" s="7">
        <f t="shared" si="129"/>
        <v>5139</v>
      </c>
      <c r="E334" s="7">
        <f t="shared" si="130"/>
        <v>15417</v>
      </c>
      <c r="F334" s="7">
        <f t="shared" si="131"/>
        <v>9</v>
      </c>
      <c r="H334" s="7">
        <v>2017</v>
      </c>
      <c r="I334" s="7">
        <f t="shared" si="132"/>
        <v>5139</v>
      </c>
      <c r="J334" s="7">
        <f t="shared" ref="J334:J341" si="133">I334-I333</f>
        <v>227</v>
      </c>
      <c r="K334" s="12">
        <f>(E319/I333)*100</f>
        <v>4.6213355048859937</v>
      </c>
    </row>
    <row r="335" spans="2:11" x14ac:dyDescent="0.3">
      <c r="B335" s="7">
        <v>2018</v>
      </c>
      <c r="C335" s="7">
        <v>4</v>
      </c>
      <c r="D335" s="7">
        <f t="shared" si="129"/>
        <v>5190</v>
      </c>
      <c r="E335" s="7">
        <f t="shared" si="130"/>
        <v>20760</v>
      </c>
      <c r="F335" s="7">
        <f t="shared" si="131"/>
        <v>16</v>
      </c>
      <c r="H335" s="7">
        <v>2018</v>
      </c>
      <c r="I335" s="7">
        <f t="shared" si="132"/>
        <v>5190</v>
      </c>
      <c r="J335" s="7">
        <f>I335-I334</f>
        <v>51</v>
      </c>
      <c r="K335" s="12">
        <f t="shared" ref="K335:K341" si="134">(E320/I334)*100</f>
        <v>0.99241097489784003</v>
      </c>
    </row>
    <row r="336" spans="2:11" x14ac:dyDescent="0.3">
      <c r="B336" s="7">
        <v>2019</v>
      </c>
      <c r="C336" s="7">
        <v>5</v>
      </c>
      <c r="D336" s="7">
        <f t="shared" si="129"/>
        <v>5538</v>
      </c>
      <c r="E336" s="7">
        <f t="shared" si="130"/>
        <v>27690</v>
      </c>
      <c r="F336" s="7">
        <f t="shared" si="131"/>
        <v>25</v>
      </c>
      <c r="H336" s="7">
        <v>2019</v>
      </c>
      <c r="I336" s="7">
        <f t="shared" si="132"/>
        <v>5538</v>
      </c>
      <c r="J336" s="7">
        <f t="shared" si="133"/>
        <v>348</v>
      </c>
      <c r="K336" s="12">
        <f t="shared" si="134"/>
        <v>6.7052023121387281</v>
      </c>
    </row>
    <row r="337" spans="2:11" x14ac:dyDescent="0.3">
      <c r="B337" s="7">
        <v>2020</v>
      </c>
      <c r="C337" s="7">
        <v>6</v>
      </c>
      <c r="D337" s="7">
        <f t="shared" si="129"/>
        <v>6241</v>
      </c>
      <c r="E337" s="7">
        <f t="shared" si="130"/>
        <v>37446</v>
      </c>
      <c r="F337" s="7">
        <f t="shared" si="131"/>
        <v>36</v>
      </c>
      <c r="H337" s="7">
        <v>2020</v>
      </c>
      <c r="I337" s="7">
        <f t="shared" si="132"/>
        <v>6241</v>
      </c>
      <c r="J337" s="7">
        <f t="shared" si="133"/>
        <v>703</v>
      </c>
      <c r="K337" s="12">
        <f t="shared" si="134"/>
        <v>12.69411339833875</v>
      </c>
    </row>
    <row r="338" spans="2:11" x14ac:dyDescent="0.3">
      <c r="B338" s="7">
        <v>2021</v>
      </c>
      <c r="C338" s="7">
        <v>7</v>
      </c>
      <c r="D338" s="7">
        <f t="shared" si="129"/>
        <v>6754</v>
      </c>
      <c r="E338" s="7">
        <f t="shared" si="130"/>
        <v>47278</v>
      </c>
      <c r="F338" s="7">
        <f t="shared" si="131"/>
        <v>49</v>
      </c>
      <c r="H338" s="7">
        <v>2021</v>
      </c>
      <c r="I338" s="7">
        <f t="shared" si="132"/>
        <v>6754</v>
      </c>
      <c r="J338" s="7">
        <f t="shared" si="133"/>
        <v>513</v>
      </c>
      <c r="K338" s="12">
        <f t="shared" si="134"/>
        <v>8.2198365646531002</v>
      </c>
    </row>
    <row r="339" spans="2:11" x14ac:dyDescent="0.3">
      <c r="B339" s="7">
        <v>2022</v>
      </c>
      <c r="C339" s="7">
        <v>8</v>
      </c>
      <c r="D339" s="7">
        <f t="shared" si="129"/>
        <v>7185</v>
      </c>
      <c r="E339" s="7">
        <f t="shared" si="130"/>
        <v>57480</v>
      </c>
      <c r="F339" s="7">
        <f t="shared" si="131"/>
        <v>64</v>
      </c>
      <c r="H339" s="7">
        <v>2022</v>
      </c>
      <c r="I339" s="7">
        <f t="shared" si="132"/>
        <v>7185</v>
      </c>
      <c r="J339" s="7">
        <f t="shared" si="133"/>
        <v>431</v>
      </c>
      <c r="K339" s="12">
        <f t="shared" si="134"/>
        <v>6.3814036126739708</v>
      </c>
    </row>
    <row r="340" spans="2:11" x14ac:dyDescent="0.3">
      <c r="B340" s="7">
        <v>2023</v>
      </c>
      <c r="C340" s="7">
        <v>9</v>
      </c>
      <c r="D340" s="7">
        <f t="shared" si="129"/>
        <v>7345</v>
      </c>
      <c r="E340" s="7">
        <f t="shared" si="130"/>
        <v>66105</v>
      </c>
      <c r="F340" s="7">
        <f t="shared" si="131"/>
        <v>81</v>
      </c>
      <c r="H340" s="7">
        <v>2023</v>
      </c>
      <c r="I340" s="7">
        <f t="shared" si="132"/>
        <v>7345</v>
      </c>
      <c r="J340" s="7">
        <f t="shared" si="133"/>
        <v>160</v>
      </c>
      <c r="K340" s="12">
        <f t="shared" si="134"/>
        <v>2.2268615170494086</v>
      </c>
    </row>
    <row r="341" spans="2:11" x14ac:dyDescent="0.3">
      <c r="B341" s="7">
        <v>2024</v>
      </c>
      <c r="C341" s="7">
        <v>10</v>
      </c>
      <c r="D341" s="7">
        <f t="shared" si="129"/>
        <v>7568</v>
      </c>
      <c r="E341" s="7">
        <f t="shared" si="130"/>
        <v>75680</v>
      </c>
      <c r="F341" s="7">
        <f t="shared" si="131"/>
        <v>100</v>
      </c>
      <c r="H341" s="7">
        <v>2024</v>
      </c>
      <c r="I341" s="7">
        <f t="shared" si="132"/>
        <v>7568</v>
      </c>
      <c r="J341" s="7">
        <f t="shared" si="133"/>
        <v>223</v>
      </c>
      <c r="K341" s="12">
        <f t="shared" si="134"/>
        <v>3.0360789652825049</v>
      </c>
    </row>
    <row r="342" spans="2:11" x14ac:dyDescent="0.3">
      <c r="B342" s="10" t="s">
        <v>36</v>
      </c>
      <c r="C342" s="14">
        <f>SUM(C332:C341)</f>
        <v>55</v>
      </c>
      <c r="D342" s="14">
        <f>SUM(D332:D341)</f>
        <v>59781</v>
      </c>
      <c r="E342" s="14">
        <f>SUM(E332:E341)</f>
        <v>361589</v>
      </c>
      <c r="F342" s="14">
        <f>SUM(F332:F341)</f>
        <v>385</v>
      </c>
      <c r="H342" s="14" t="s">
        <v>36</v>
      </c>
      <c r="I342" s="14">
        <f>SUM(I332:I341)</f>
        <v>59781</v>
      </c>
      <c r="J342" s="14">
        <f>SUM(J332:J341)</f>
        <v>3659</v>
      </c>
      <c r="K342" s="26">
        <f>SUM(K332:K341)</f>
        <v>70.535979099600524</v>
      </c>
    </row>
    <row r="343" spans="2:11" x14ac:dyDescent="0.3">
      <c r="B343" s="10" t="s">
        <v>37</v>
      </c>
      <c r="C343" s="26">
        <f>AVERAGE(C332:C341)</f>
        <v>5.5</v>
      </c>
      <c r="D343" s="26">
        <f>AVERAGE(D332:D341)</f>
        <v>5978.1</v>
      </c>
      <c r="E343" s="14">
        <f>AVERAGE(E332:E341)</f>
        <v>36158.9</v>
      </c>
      <c r="F343" s="26">
        <f>AVERAGE(F332:F341)</f>
        <v>38.5</v>
      </c>
      <c r="H343" s="14" t="s">
        <v>37</v>
      </c>
      <c r="I343" s="26">
        <f>AVERAGE(I332:I341)</f>
        <v>5978.1</v>
      </c>
      <c r="J343" s="26">
        <f>AVERAGE(J332:J341)</f>
        <v>406.55555555555554</v>
      </c>
      <c r="K343" s="26">
        <f>AVERAGE(K332:K341)</f>
        <v>7.8373310110667251</v>
      </c>
    </row>
    <row r="344" spans="2:11" x14ac:dyDescent="0.3">
      <c r="B344" s="20" t="s">
        <v>38</v>
      </c>
      <c r="C344" s="38">
        <f>D343-(C343*C345)</f>
        <v>947.96666666666715</v>
      </c>
      <c r="D344" s="16"/>
    </row>
    <row r="345" spans="2:11" x14ac:dyDescent="0.3">
      <c r="B345" s="21" t="s">
        <v>39</v>
      </c>
      <c r="C345" s="24">
        <f>((C342*E342)-(C342*D342))/((C342*F342)-(C342^2))</f>
        <v>914.56969696969702</v>
      </c>
      <c r="D345" s="17"/>
    </row>
    <row r="346" spans="2:11" x14ac:dyDescent="0.3">
      <c r="B346" s="22" t="s">
        <v>40</v>
      </c>
      <c r="C346" s="25" t="s">
        <v>62</v>
      </c>
      <c r="D346" s="19"/>
    </row>
    <row r="347" spans="2:11" ht="15" thickBot="1" x14ac:dyDescent="0.35">
      <c r="B347" s="27"/>
    </row>
    <row r="348" spans="2:11" x14ac:dyDescent="0.3">
      <c r="B348" s="29" t="s">
        <v>45</v>
      </c>
      <c r="C348" s="30">
        <f>J343</f>
        <v>406.55555555555554</v>
      </c>
      <c r="D348" s="28"/>
    </row>
    <row r="349" spans="2:11" x14ac:dyDescent="0.3">
      <c r="B349" s="29" t="s">
        <v>44</v>
      </c>
      <c r="C349" s="31">
        <f>K343</f>
        <v>7.8373310110667251</v>
      </c>
    </row>
    <row r="350" spans="2:11" x14ac:dyDescent="0.3">
      <c r="B350" s="29" t="s">
        <v>29</v>
      </c>
      <c r="C350" s="29" t="str">
        <f>C346</f>
        <v>947,97 + (914,57x)</v>
      </c>
    </row>
    <row r="351" spans="2:11" x14ac:dyDescent="0.3">
      <c r="B351" s="29"/>
      <c r="C351" s="29"/>
    </row>
    <row r="352" spans="2:11" x14ac:dyDescent="0.3">
      <c r="B352" s="195" t="s">
        <v>48</v>
      </c>
      <c r="C352" s="195"/>
      <c r="D352" s="195"/>
      <c r="E352" s="195"/>
      <c r="F352" s="195"/>
      <c r="G352" s="195"/>
      <c r="H352" s="195"/>
      <c r="J352" s="195" t="s">
        <v>42</v>
      </c>
      <c r="K352" s="195"/>
    </row>
    <row r="353" spans="2:12" x14ac:dyDescent="0.3">
      <c r="B353" s="32" t="s">
        <v>46</v>
      </c>
      <c r="C353" s="9" t="s">
        <v>22</v>
      </c>
      <c r="D353" s="9" t="s">
        <v>47</v>
      </c>
      <c r="E353" s="9" t="s">
        <v>23</v>
      </c>
      <c r="F353" s="9" t="s">
        <v>27</v>
      </c>
      <c r="G353" s="9" t="s">
        <v>28</v>
      </c>
      <c r="H353" s="9" t="s">
        <v>29</v>
      </c>
      <c r="J353" s="36" t="s">
        <v>27</v>
      </c>
      <c r="K353" s="13">
        <f>STDEV(F354:F363)</f>
        <v>1230.9080717380793</v>
      </c>
    </row>
    <row r="354" spans="2:12" x14ac:dyDescent="0.3">
      <c r="B354" s="6">
        <v>1</v>
      </c>
      <c r="C354" s="34">
        <v>2015</v>
      </c>
      <c r="D354" s="34">
        <v>-9</v>
      </c>
      <c r="E354" s="34">
        <f t="shared" ref="E354:E363" si="135">D317</f>
        <v>3909</v>
      </c>
      <c r="F354" s="35">
        <f>$E$363+(D354*$C$348)</f>
        <v>3909</v>
      </c>
      <c r="G354" s="35">
        <f>$E$363*(1+$C$349%)^D354</f>
        <v>3837.5933166539094</v>
      </c>
      <c r="H354" s="33">
        <f>$C$344+($C$345*B354)</f>
        <v>1862.5363636363641</v>
      </c>
      <c r="J354" s="37" t="s">
        <v>28</v>
      </c>
      <c r="K354" s="13">
        <f>STDEV(G354:G363)</f>
        <v>1253.9817005183534</v>
      </c>
    </row>
    <row r="355" spans="2:12" x14ac:dyDescent="0.3">
      <c r="B355" s="6">
        <v>2</v>
      </c>
      <c r="C355" s="7">
        <v>2016</v>
      </c>
      <c r="D355" s="7">
        <v>-8</v>
      </c>
      <c r="E355" s="7">
        <f t="shared" si="135"/>
        <v>4912</v>
      </c>
      <c r="F355" s="35">
        <f t="shared" ref="F355:F363" si="136">$E$363+(D355*$C$348)</f>
        <v>4315.5555555555557</v>
      </c>
      <c r="G355" s="35">
        <f t="shared" ref="G355:G363" si="137">$E$363*(1+$C$349%)^D355</f>
        <v>4138.35820773865</v>
      </c>
      <c r="H355" s="33">
        <f t="shared" ref="H355:H363" si="138">$C$344+($C$345*B355)</f>
        <v>2777.106060606061</v>
      </c>
      <c r="J355" s="37" t="s">
        <v>29</v>
      </c>
      <c r="K355" s="13">
        <f>STDEV(H354:H363)</f>
        <v>2768.9972668771384</v>
      </c>
    </row>
    <row r="356" spans="2:12" x14ac:dyDescent="0.3">
      <c r="B356" s="6">
        <v>3</v>
      </c>
      <c r="C356" s="7">
        <v>2017</v>
      </c>
      <c r="D356" s="7">
        <v>-7</v>
      </c>
      <c r="E356" s="7">
        <f t="shared" si="135"/>
        <v>5139</v>
      </c>
      <c r="F356" s="35">
        <f t="shared" si="136"/>
        <v>4722.1111111111113</v>
      </c>
      <c r="G356" s="35">
        <f t="shared" si="137"/>
        <v>4462.6950389027752</v>
      </c>
      <c r="H356" s="33">
        <f t="shared" si="138"/>
        <v>3691.6757575757583</v>
      </c>
    </row>
    <row r="357" spans="2:12" x14ac:dyDescent="0.3">
      <c r="B357" s="6">
        <v>4</v>
      </c>
      <c r="C357" s="7">
        <v>2018</v>
      </c>
      <c r="D357" s="7">
        <v>-6</v>
      </c>
      <c r="E357" s="7">
        <f t="shared" si="135"/>
        <v>5190</v>
      </c>
      <c r="F357" s="35">
        <f t="shared" si="136"/>
        <v>5128.666666666667</v>
      </c>
      <c r="G357" s="35">
        <f t="shared" si="137"/>
        <v>4812.4512211160391</v>
      </c>
      <c r="H357" s="33">
        <f t="shared" si="138"/>
        <v>4606.2454545454548</v>
      </c>
      <c r="J357" s="196" t="s">
        <v>50</v>
      </c>
      <c r="K357" s="196"/>
      <c r="L357" s="196"/>
    </row>
    <row r="358" spans="2:12" x14ac:dyDescent="0.3">
      <c r="B358" s="6">
        <v>5</v>
      </c>
      <c r="C358" s="7">
        <v>2019</v>
      </c>
      <c r="D358" s="7">
        <v>-5</v>
      </c>
      <c r="E358" s="7">
        <f t="shared" si="135"/>
        <v>5538</v>
      </c>
      <c r="F358" s="35">
        <f t="shared" si="136"/>
        <v>5535.2222222222226</v>
      </c>
      <c r="G358" s="35">
        <f t="shared" si="137"/>
        <v>5189.6189530610254</v>
      </c>
      <c r="H358" s="33">
        <f t="shared" si="138"/>
        <v>5520.8151515151521</v>
      </c>
      <c r="J358" s="196"/>
      <c r="K358" s="196"/>
      <c r="L358" s="196"/>
    </row>
    <row r="359" spans="2:12" x14ac:dyDescent="0.3">
      <c r="B359" s="6">
        <v>6</v>
      </c>
      <c r="C359" s="7">
        <v>2020</v>
      </c>
      <c r="D359" s="7">
        <v>-4</v>
      </c>
      <c r="E359" s="7">
        <f t="shared" si="135"/>
        <v>6241</v>
      </c>
      <c r="F359" s="35">
        <f t="shared" si="136"/>
        <v>5941.7777777777774</v>
      </c>
      <c r="G359" s="35">
        <f t="shared" si="137"/>
        <v>5596.3465686254722</v>
      </c>
      <c r="H359" s="33">
        <f t="shared" si="138"/>
        <v>6435.3848484848495</v>
      </c>
    </row>
    <row r="360" spans="2:12" x14ac:dyDescent="0.3">
      <c r="B360" s="6">
        <v>7</v>
      </c>
      <c r="C360" s="7">
        <v>2021</v>
      </c>
      <c r="D360" s="7">
        <v>-3</v>
      </c>
      <c r="E360" s="7">
        <f t="shared" si="135"/>
        <v>6754</v>
      </c>
      <c r="F360" s="35">
        <f t="shared" si="136"/>
        <v>6348.3333333333339</v>
      </c>
      <c r="G360" s="35">
        <f t="shared" si="137"/>
        <v>6034.9507737351241</v>
      </c>
      <c r="H360" s="33">
        <f t="shared" si="138"/>
        <v>7349.954545454546</v>
      </c>
    </row>
    <row r="361" spans="2:12" x14ac:dyDescent="0.3">
      <c r="B361" s="6">
        <v>8</v>
      </c>
      <c r="C361" s="7">
        <v>2022</v>
      </c>
      <c r="D361" s="7">
        <v>-2</v>
      </c>
      <c r="E361" s="7">
        <f t="shared" si="135"/>
        <v>7185</v>
      </c>
      <c r="F361" s="35">
        <f t="shared" si="136"/>
        <v>6754.8888888888887</v>
      </c>
      <c r="G361" s="35">
        <f t="shared" si="137"/>
        <v>6507.9298422276788</v>
      </c>
      <c r="H361" s="33">
        <f t="shared" si="138"/>
        <v>8264.5242424242424</v>
      </c>
    </row>
    <row r="362" spans="2:12" x14ac:dyDescent="0.3">
      <c r="B362" s="6">
        <v>9</v>
      </c>
      <c r="C362" s="7">
        <v>2023</v>
      </c>
      <c r="D362" s="7">
        <v>-1</v>
      </c>
      <c r="E362" s="7">
        <f t="shared" si="135"/>
        <v>7345</v>
      </c>
      <c r="F362" s="35">
        <f t="shared" si="136"/>
        <v>7161.4444444444443</v>
      </c>
      <c r="G362" s="35">
        <f t="shared" si="137"/>
        <v>7017.9778459310537</v>
      </c>
      <c r="H362" s="33">
        <f t="shared" si="138"/>
        <v>9179.0939393939407</v>
      </c>
    </row>
    <row r="363" spans="2:12" x14ac:dyDescent="0.3">
      <c r="B363" s="6">
        <v>10</v>
      </c>
      <c r="C363" s="7">
        <v>2024</v>
      </c>
      <c r="D363" s="7">
        <v>0</v>
      </c>
      <c r="E363" s="7">
        <f t="shared" si="135"/>
        <v>7568</v>
      </c>
      <c r="F363" s="35">
        <f t="shared" si="136"/>
        <v>7568</v>
      </c>
      <c r="G363" s="35">
        <f t="shared" si="137"/>
        <v>7568</v>
      </c>
      <c r="H363" s="33">
        <f t="shared" si="138"/>
        <v>10093.663636363637</v>
      </c>
    </row>
  </sheetData>
  <mergeCells count="112">
    <mergeCell ref="B15:E15"/>
    <mergeCell ref="B18:F18"/>
    <mergeCell ref="A3:A7"/>
    <mergeCell ref="A2:L2"/>
    <mergeCell ref="H18:H19"/>
    <mergeCell ref="I18:I19"/>
    <mergeCell ref="J18:K18"/>
    <mergeCell ref="G3:I3"/>
    <mergeCell ref="F3:F4"/>
    <mergeCell ref="E3:E4"/>
    <mergeCell ref="D3:D4"/>
    <mergeCell ref="C3:C4"/>
    <mergeCell ref="B3:B4"/>
    <mergeCell ref="F55:F56"/>
    <mergeCell ref="G55:I55"/>
    <mergeCell ref="B67:E67"/>
    <mergeCell ref="B70:F70"/>
    <mergeCell ref="H70:H71"/>
    <mergeCell ref="I70:I71"/>
    <mergeCell ref="B40:H40"/>
    <mergeCell ref="J40:K40"/>
    <mergeCell ref="J45:L46"/>
    <mergeCell ref="A54:L54"/>
    <mergeCell ref="A55:A59"/>
    <mergeCell ref="B55:B56"/>
    <mergeCell ref="C55:C56"/>
    <mergeCell ref="D55:D56"/>
    <mergeCell ref="E55:E56"/>
    <mergeCell ref="F107:F108"/>
    <mergeCell ref="G107:I107"/>
    <mergeCell ref="B119:E119"/>
    <mergeCell ref="B122:F122"/>
    <mergeCell ref="H122:H123"/>
    <mergeCell ref="I122:I123"/>
    <mergeCell ref="J70:K70"/>
    <mergeCell ref="B92:H92"/>
    <mergeCell ref="J92:K92"/>
    <mergeCell ref="J97:L98"/>
    <mergeCell ref="A106:L106"/>
    <mergeCell ref="A107:A111"/>
    <mergeCell ref="B107:B108"/>
    <mergeCell ref="C107:C108"/>
    <mergeCell ref="D107:D108"/>
    <mergeCell ref="E107:E108"/>
    <mergeCell ref="F159:F160"/>
    <mergeCell ref="G159:I159"/>
    <mergeCell ref="B171:E171"/>
    <mergeCell ref="B174:F174"/>
    <mergeCell ref="H174:H175"/>
    <mergeCell ref="I174:I175"/>
    <mergeCell ref="J122:K122"/>
    <mergeCell ref="B144:H144"/>
    <mergeCell ref="J144:K144"/>
    <mergeCell ref="J149:L150"/>
    <mergeCell ref="A158:L158"/>
    <mergeCell ref="A159:A163"/>
    <mergeCell ref="B159:B160"/>
    <mergeCell ref="C159:C160"/>
    <mergeCell ref="D159:D160"/>
    <mergeCell ref="E159:E160"/>
    <mergeCell ref="F211:F212"/>
    <mergeCell ref="G211:I211"/>
    <mergeCell ref="B223:E223"/>
    <mergeCell ref="B226:F226"/>
    <mergeCell ref="H226:H227"/>
    <mergeCell ref="I226:I227"/>
    <mergeCell ref="J174:K174"/>
    <mergeCell ref="B196:H196"/>
    <mergeCell ref="J196:K196"/>
    <mergeCell ref="J201:L202"/>
    <mergeCell ref="A210:L210"/>
    <mergeCell ref="A211:A215"/>
    <mergeCell ref="B211:B212"/>
    <mergeCell ref="C211:C212"/>
    <mergeCell ref="D211:D212"/>
    <mergeCell ref="E211:E212"/>
    <mergeCell ref="F263:F264"/>
    <mergeCell ref="G263:I263"/>
    <mergeCell ref="B275:E275"/>
    <mergeCell ref="B278:F278"/>
    <mergeCell ref="H278:H279"/>
    <mergeCell ref="I278:I279"/>
    <mergeCell ref="J226:K226"/>
    <mergeCell ref="B248:H248"/>
    <mergeCell ref="J248:K248"/>
    <mergeCell ref="J253:L254"/>
    <mergeCell ref="A262:L262"/>
    <mergeCell ref="A263:A267"/>
    <mergeCell ref="B263:B264"/>
    <mergeCell ref="C263:C264"/>
    <mergeCell ref="D263:D264"/>
    <mergeCell ref="E263:E264"/>
    <mergeCell ref="J278:K278"/>
    <mergeCell ref="B300:H300"/>
    <mergeCell ref="J300:K300"/>
    <mergeCell ref="J305:L306"/>
    <mergeCell ref="A314:L314"/>
    <mergeCell ref="A315:A319"/>
    <mergeCell ref="B315:B316"/>
    <mergeCell ref="C315:C316"/>
    <mergeCell ref="D315:D316"/>
    <mergeCell ref="E315:E316"/>
    <mergeCell ref="J330:K330"/>
    <mergeCell ref="B352:H352"/>
    <mergeCell ref="J352:K352"/>
    <mergeCell ref="J357:L358"/>
    <mergeCell ref="F315:F316"/>
    <mergeCell ref="G315:I315"/>
    <mergeCell ref="B327:E327"/>
    <mergeCell ref="B330:F330"/>
    <mergeCell ref="H330:H331"/>
    <mergeCell ref="I330:I33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7E095-9D25-4E3C-9391-65BEA6631F4D}">
  <dimension ref="A2:S129"/>
  <sheetViews>
    <sheetView topLeftCell="M25" workbookViewId="0">
      <selection activeCell="V49" sqref="V49"/>
    </sheetView>
  </sheetViews>
  <sheetFormatPr defaultRowHeight="14.4" x14ac:dyDescent="0.3"/>
  <cols>
    <col min="2" max="2" width="13.33203125" customWidth="1"/>
    <col min="3" max="3" width="15.77734375" customWidth="1"/>
    <col min="4" max="4" width="15.5546875" customWidth="1"/>
    <col min="5" max="5" width="18.77734375" customWidth="1"/>
    <col min="9" max="9" width="12" customWidth="1"/>
    <col min="10" max="11" width="14.5546875" customWidth="1"/>
    <col min="12" max="12" width="17.6640625" customWidth="1"/>
    <col min="16" max="16" width="11.77734375" customWidth="1"/>
    <col min="17" max="17" width="13.5546875" customWidth="1"/>
    <col min="18" max="18" width="13.44140625" customWidth="1"/>
    <col min="19" max="19" width="17.21875" customWidth="1"/>
  </cols>
  <sheetData>
    <row r="2" spans="1:19" x14ac:dyDescent="0.3">
      <c r="B2" s="205" t="s">
        <v>63</v>
      </c>
      <c r="C2" s="205"/>
      <c r="D2" s="205"/>
      <c r="E2" s="205"/>
      <c r="F2" s="205"/>
      <c r="G2" s="205"/>
    </row>
    <row r="3" spans="1:19" x14ac:dyDescent="0.3">
      <c r="B3" s="205"/>
      <c r="C3" s="205"/>
      <c r="D3" s="205"/>
      <c r="E3" s="205"/>
      <c r="F3" s="205"/>
      <c r="G3" s="205"/>
    </row>
    <row r="6" spans="1:19" x14ac:dyDescent="0.3">
      <c r="A6" s="203" t="s">
        <v>64</v>
      </c>
      <c r="B6" s="203"/>
      <c r="C6" s="203"/>
      <c r="D6" s="203"/>
      <c r="E6" s="203"/>
      <c r="H6" s="203" t="s">
        <v>66</v>
      </c>
      <c r="I6" s="203"/>
      <c r="J6" s="203"/>
      <c r="K6" s="203"/>
      <c r="L6" s="203"/>
      <c r="O6" s="203" t="s">
        <v>71</v>
      </c>
      <c r="P6" s="203"/>
      <c r="Q6" s="203"/>
      <c r="R6" s="203"/>
      <c r="S6" s="203"/>
    </row>
    <row r="7" spans="1:19" x14ac:dyDescent="0.3">
      <c r="A7" s="204">
        <v>1</v>
      </c>
      <c r="B7" s="195" t="s">
        <v>22</v>
      </c>
      <c r="C7" s="195" t="s">
        <v>23</v>
      </c>
      <c r="D7" s="195" t="s">
        <v>43</v>
      </c>
      <c r="E7" s="195"/>
      <c r="H7" s="204">
        <v>2</v>
      </c>
      <c r="I7" s="195" t="s">
        <v>22</v>
      </c>
      <c r="J7" s="195" t="s">
        <v>23</v>
      </c>
      <c r="K7" s="195" t="s">
        <v>43</v>
      </c>
      <c r="L7" s="195"/>
      <c r="O7" s="204">
        <v>7</v>
      </c>
      <c r="P7" s="195" t="s">
        <v>22</v>
      </c>
      <c r="Q7" s="195" t="s">
        <v>23</v>
      </c>
      <c r="R7" s="195" t="s">
        <v>43</v>
      </c>
      <c r="S7" s="195"/>
    </row>
    <row r="8" spans="1:19" x14ac:dyDescent="0.3">
      <c r="A8" s="204"/>
      <c r="B8" s="195"/>
      <c r="C8" s="195"/>
      <c r="D8" s="9" t="s">
        <v>27</v>
      </c>
      <c r="E8" s="9" t="s">
        <v>44</v>
      </c>
      <c r="H8" s="204"/>
      <c r="I8" s="195"/>
      <c r="J8" s="195"/>
      <c r="K8" s="9" t="s">
        <v>27</v>
      </c>
      <c r="L8" s="9" t="s">
        <v>44</v>
      </c>
      <c r="O8" s="204"/>
      <c r="P8" s="195"/>
      <c r="Q8" s="195"/>
      <c r="R8" s="9" t="s">
        <v>27</v>
      </c>
      <c r="S8" s="9" t="s">
        <v>44</v>
      </c>
    </row>
    <row r="9" spans="1:19" x14ac:dyDescent="0.3">
      <c r="A9" s="204"/>
      <c r="B9" s="7">
        <v>2015</v>
      </c>
      <c r="C9" s="7">
        <f>'Backward Projection (1)'!I20</f>
        <v>1398</v>
      </c>
      <c r="D9" s="7"/>
      <c r="E9" s="7"/>
      <c r="H9" s="204"/>
      <c r="I9" s="7">
        <v>2015</v>
      </c>
      <c r="J9" s="7">
        <f>'Backward Projection (1)'!I72</f>
        <v>1409</v>
      </c>
      <c r="K9" s="7"/>
      <c r="L9" s="7"/>
      <c r="O9" s="204"/>
      <c r="P9" s="7">
        <v>2015</v>
      </c>
      <c r="Q9" s="7">
        <f>'Backward Projection (1)'!I332</f>
        <v>3909</v>
      </c>
      <c r="R9" s="7"/>
      <c r="S9" s="7"/>
    </row>
    <row r="10" spans="1:19" x14ac:dyDescent="0.3">
      <c r="A10" s="204"/>
      <c r="B10" s="7">
        <v>2016</v>
      </c>
      <c r="C10" s="7">
        <f>'Backward Projection (1)'!I21</f>
        <v>1408</v>
      </c>
      <c r="D10" s="7">
        <f>'Backward Projection (1)'!J21</f>
        <v>10</v>
      </c>
      <c r="E10" s="12">
        <f>'Backward Projection (1)'!K21</f>
        <v>0.71530758226037194</v>
      </c>
      <c r="H10" s="204"/>
      <c r="I10" s="7">
        <v>2016</v>
      </c>
      <c r="J10" s="7">
        <f>'Backward Projection (1)'!I73</f>
        <v>1647</v>
      </c>
      <c r="K10" s="7">
        <f>'Backward Projection (1)'!J73</f>
        <v>238</v>
      </c>
      <c r="L10" s="12">
        <f>'Backward Projection (1)'!K73</f>
        <v>16.891412349183817</v>
      </c>
      <c r="O10" s="204"/>
      <c r="P10" s="7">
        <v>2016</v>
      </c>
      <c r="Q10" s="7">
        <f>'Backward Projection (1)'!I333</f>
        <v>4912</v>
      </c>
      <c r="R10" s="7">
        <f>'Backward Projection (1)'!J333</f>
        <v>1003</v>
      </c>
      <c r="S10" s="12">
        <f>'Backward Projection (1)'!K333</f>
        <v>25.658736249680224</v>
      </c>
    </row>
    <row r="11" spans="1:19" x14ac:dyDescent="0.3">
      <c r="A11" s="204"/>
      <c r="B11" s="7">
        <v>2017</v>
      </c>
      <c r="C11" s="7">
        <f>'Backward Projection (1)'!I22</f>
        <v>1469</v>
      </c>
      <c r="D11" s="7">
        <f>'Backward Projection (1)'!J22</f>
        <v>61</v>
      </c>
      <c r="E11" s="12">
        <f>'Backward Projection (1)'!K22</f>
        <v>4.3323863636363642</v>
      </c>
      <c r="H11" s="204"/>
      <c r="I11" s="7">
        <v>2017</v>
      </c>
      <c r="J11" s="7">
        <f>'Backward Projection (1)'!I74</f>
        <v>1711</v>
      </c>
      <c r="K11" s="7">
        <f>'Backward Projection (1)'!J74</f>
        <v>64</v>
      </c>
      <c r="L11" s="12">
        <f>'Backward Projection (1)'!K74</f>
        <v>3.8858530661809354</v>
      </c>
      <c r="O11" s="204"/>
      <c r="P11" s="7">
        <v>2017</v>
      </c>
      <c r="Q11" s="7">
        <f>'Backward Projection (1)'!I334</f>
        <v>5139</v>
      </c>
      <c r="R11" s="7">
        <f>'Backward Projection (1)'!J334</f>
        <v>227</v>
      </c>
      <c r="S11" s="12">
        <f>'Backward Projection (1)'!K334</f>
        <v>4.6213355048859937</v>
      </c>
    </row>
    <row r="12" spans="1:19" x14ac:dyDescent="0.3">
      <c r="B12" s="7">
        <v>2018</v>
      </c>
      <c r="C12" s="7">
        <f>'Backward Projection (1)'!I23</f>
        <v>1492</v>
      </c>
      <c r="D12" s="7">
        <f>'Backward Projection (1)'!J23</f>
        <v>23</v>
      </c>
      <c r="E12" s="12">
        <f>'Backward Projection (1)'!K23</f>
        <v>1.5656909462219197</v>
      </c>
      <c r="I12" s="7">
        <v>2018</v>
      </c>
      <c r="J12" s="7">
        <f>'Backward Projection (1)'!I75</f>
        <v>1722</v>
      </c>
      <c r="K12" s="7">
        <f>'Backward Projection (1)'!J75</f>
        <v>11</v>
      </c>
      <c r="L12" s="12">
        <f>'Backward Projection (1)'!K75</f>
        <v>0.64289888953828178</v>
      </c>
      <c r="P12" s="7">
        <v>2018</v>
      </c>
      <c r="Q12" s="7">
        <f>'Backward Projection (1)'!I335</f>
        <v>5190</v>
      </c>
      <c r="R12" s="7">
        <f>'Backward Projection (1)'!J335</f>
        <v>51</v>
      </c>
      <c r="S12" s="12">
        <f>'Backward Projection (1)'!K335</f>
        <v>0.99241097489784003</v>
      </c>
    </row>
    <row r="13" spans="1:19" x14ac:dyDescent="0.3">
      <c r="B13" s="7">
        <v>2019</v>
      </c>
      <c r="C13" s="7">
        <f>'Backward Projection (1)'!I24</f>
        <v>1525</v>
      </c>
      <c r="D13" s="7">
        <f>'Backward Projection (1)'!J24</f>
        <v>33</v>
      </c>
      <c r="E13" s="12">
        <f>'Backward Projection (1)'!K24</f>
        <v>2.2117962466487935</v>
      </c>
      <c r="I13" s="7">
        <v>2019</v>
      </c>
      <c r="J13" s="7">
        <f>'Backward Projection (1)'!I76</f>
        <v>1708</v>
      </c>
      <c r="K13" s="7">
        <f>'Backward Projection (1)'!J76</f>
        <v>-14</v>
      </c>
      <c r="L13" s="12">
        <f>'Backward Projection (1)'!K76</f>
        <v>-0.81300813008130091</v>
      </c>
      <c r="P13" s="7">
        <v>2019</v>
      </c>
      <c r="Q13" s="7">
        <f>'Backward Projection (1)'!I336</f>
        <v>5538</v>
      </c>
      <c r="R13" s="7">
        <f>'Backward Projection (1)'!J336</f>
        <v>348</v>
      </c>
      <c r="S13" s="12">
        <f>'Backward Projection (1)'!K336</f>
        <v>6.7052023121387281</v>
      </c>
    </row>
    <row r="14" spans="1:19" x14ac:dyDescent="0.3">
      <c r="B14" s="7">
        <v>2020</v>
      </c>
      <c r="C14" s="7">
        <f>'Backward Projection (1)'!I25</f>
        <v>1737</v>
      </c>
      <c r="D14" s="7">
        <f>'Backward Projection (1)'!J25</f>
        <v>212</v>
      </c>
      <c r="E14" s="12">
        <f>'Backward Projection (1)'!K25</f>
        <v>13.901639344262296</v>
      </c>
      <c r="I14" s="7">
        <v>2020</v>
      </c>
      <c r="J14" s="7">
        <f>'Backward Projection (1)'!I77</f>
        <v>1817</v>
      </c>
      <c r="K14" s="7">
        <f>'Backward Projection (1)'!J77</f>
        <v>109</v>
      </c>
      <c r="L14" s="12">
        <f>'Backward Projection (1)'!K77</f>
        <v>6.3817330210772836</v>
      </c>
      <c r="P14" s="7">
        <v>2020</v>
      </c>
      <c r="Q14" s="7">
        <f>'Backward Projection (1)'!I337</f>
        <v>6241</v>
      </c>
      <c r="R14" s="7">
        <f>'Backward Projection (1)'!J337</f>
        <v>703</v>
      </c>
      <c r="S14" s="12">
        <f>'Backward Projection (1)'!K337</f>
        <v>12.69411339833875</v>
      </c>
    </row>
    <row r="15" spans="1:19" x14ac:dyDescent="0.3">
      <c r="B15" s="7">
        <v>2021</v>
      </c>
      <c r="C15" s="7">
        <f>'Backward Projection (1)'!I26</f>
        <v>1784</v>
      </c>
      <c r="D15" s="7">
        <f>'Backward Projection (1)'!J26</f>
        <v>47</v>
      </c>
      <c r="E15" s="12">
        <f>'Backward Projection (1)'!K26</f>
        <v>2.7058146229130684</v>
      </c>
      <c r="I15" s="7">
        <v>2021</v>
      </c>
      <c r="J15" s="7">
        <f>'Backward Projection (1)'!I78</f>
        <v>1803</v>
      </c>
      <c r="K15" s="7">
        <f>'Backward Projection (1)'!J78</f>
        <v>-14</v>
      </c>
      <c r="L15" s="12">
        <f>'Backward Projection (1)'!K78</f>
        <v>-0.77050082553659882</v>
      </c>
      <c r="P15" s="7">
        <v>2021</v>
      </c>
      <c r="Q15" s="7">
        <f>'Backward Projection (1)'!I338</f>
        <v>6754</v>
      </c>
      <c r="R15" s="7">
        <f>'Backward Projection (1)'!J338</f>
        <v>513</v>
      </c>
      <c r="S15" s="12">
        <f>'Backward Projection (1)'!K338</f>
        <v>8.2198365646531002</v>
      </c>
    </row>
    <row r="16" spans="1:19" x14ac:dyDescent="0.3">
      <c r="B16" s="7">
        <v>2022</v>
      </c>
      <c r="C16" s="7">
        <f>'Backward Projection (1)'!I27</f>
        <v>1845</v>
      </c>
      <c r="D16" s="7">
        <f>'Backward Projection (1)'!J27</f>
        <v>61</v>
      </c>
      <c r="E16" s="12">
        <f>'Backward Projection (1)'!K27</f>
        <v>3.4192825112107625</v>
      </c>
      <c r="I16" s="7">
        <v>2022</v>
      </c>
      <c r="J16" s="7">
        <f>'Backward Projection (1)'!I79</f>
        <v>1842</v>
      </c>
      <c r="K16" s="7">
        <f>'Backward Projection (1)'!J79</f>
        <v>39</v>
      </c>
      <c r="L16" s="12">
        <f>'Backward Projection (1)'!K79</f>
        <v>2.1630615640599005</v>
      </c>
      <c r="P16" s="7">
        <v>2022</v>
      </c>
      <c r="Q16" s="7">
        <f>'Backward Projection (1)'!I339</f>
        <v>7185</v>
      </c>
      <c r="R16" s="7">
        <f>'Backward Projection (1)'!J339</f>
        <v>431</v>
      </c>
      <c r="S16" s="12">
        <f>'Backward Projection (1)'!K339</f>
        <v>6.3814036126739708</v>
      </c>
    </row>
    <row r="17" spans="2:19" x14ac:dyDescent="0.3">
      <c r="B17" s="7">
        <v>2023</v>
      </c>
      <c r="C17" s="7">
        <f>'Backward Projection (1)'!I28</f>
        <v>1854</v>
      </c>
      <c r="D17" s="7">
        <f>'Backward Projection (1)'!J28</f>
        <v>9</v>
      </c>
      <c r="E17" s="12">
        <f>'Backward Projection (1)'!K28</f>
        <v>0.48780487804878048</v>
      </c>
      <c r="I17" s="7">
        <v>2023</v>
      </c>
      <c r="J17" s="7">
        <f>'Backward Projection (1)'!I80</f>
        <v>1884</v>
      </c>
      <c r="K17" s="7">
        <f>'Backward Projection (1)'!J80</f>
        <v>42</v>
      </c>
      <c r="L17" s="12">
        <f>'Backward Projection (1)'!K80</f>
        <v>2.2801302931596092</v>
      </c>
      <c r="P17" s="7">
        <v>2023</v>
      </c>
      <c r="Q17" s="7">
        <f>'Backward Projection (1)'!I340</f>
        <v>7345</v>
      </c>
      <c r="R17" s="7">
        <f>'Backward Projection (1)'!J340</f>
        <v>160</v>
      </c>
      <c r="S17" s="12">
        <f>'Backward Projection (1)'!K340</f>
        <v>2.2268615170494086</v>
      </c>
    </row>
    <row r="18" spans="2:19" x14ac:dyDescent="0.3">
      <c r="B18" s="7">
        <v>2024</v>
      </c>
      <c r="C18" s="7">
        <f>'Backward Projection (1)'!I29</f>
        <v>1867</v>
      </c>
      <c r="D18" s="7">
        <f>'Backward Projection (1)'!J29</f>
        <v>13</v>
      </c>
      <c r="E18" s="12">
        <f>'Backward Projection (1)'!K29</f>
        <v>0.70118662351672068</v>
      </c>
      <c r="I18" s="7">
        <v>2024</v>
      </c>
      <c r="J18" s="7">
        <f>'Backward Projection (1)'!I81</f>
        <v>1936</v>
      </c>
      <c r="K18" s="7">
        <f>'Backward Projection (1)'!J81</f>
        <v>52</v>
      </c>
      <c r="L18" s="12">
        <f>'Backward Projection (1)'!K81</f>
        <v>2.7600849256900215</v>
      </c>
      <c r="P18" s="7">
        <v>2024</v>
      </c>
      <c r="Q18" s="7">
        <f>'Backward Projection (1)'!I341</f>
        <v>7568</v>
      </c>
      <c r="R18" s="7">
        <f>'Backward Projection (1)'!J341</f>
        <v>223</v>
      </c>
      <c r="S18" s="12">
        <f>'Backward Projection (1)'!K341</f>
        <v>3.0360789652825049</v>
      </c>
    </row>
    <row r="19" spans="2:19" x14ac:dyDescent="0.3">
      <c r="B19" s="14" t="s">
        <v>36</v>
      </c>
      <c r="C19" s="14">
        <f>SUM(C9:C18)</f>
        <v>16379</v>
      </c>
      <c r="D19" s="14">
        <f>SUM(D9:D18)</f>
        <v>469</v>
      </c>
      <c r="E19" s="26">
        <f>SUM(E9:E18)</f>
        <v>30.040909118719075</v>
      </c>
      <c r="I19" s="45" t="s">
        <v>36</v>
      </c>
      <c r="J19" s="14">
        <f>SUM(J9:J18)</f>
        <v>17479</v>
      </c>
      <c r="K19" s="47">
        <f>SUM(K9:K18)</f>
        <v>527</v>
      </c>
      <c r="L19" s="26">
        <f>SUM(L9:L18)</f>
        <v>33.421665153271952</v>
      </c>
      <c r="P19" s="14" t="s">
        <v>36</v>
      </c>
      <c r="Q19" s="14">
        <f>SUM(Q9:Q18)</f>
        <v>59781</v>
      </c>
      <c r="R19" s="14">
        <f>SUM(R9:R18)</f>
        <v>3659</v>
      </c>
      <c r="S19" s="26">
        <f>SUM(S9:S18)</f>
        <v>70.535979099600524</v>
      </c>
    </row>
    <row r="20" spans="2:19" x14ac:dyDescent="0.3">
      <c r="B20" s="14" t="s">
        <v>37</v>
      </c>
      <c r="C20" s="26">
        <f>AVERAGE(C9:C18)</f>
        <v>1637.9</v>
      </c>
      <c r="D20" s="26">
        <f>AVERAGE(D9:D18)</f>
        <v>52.111111111111114</v>
      </c>
      <c r="E20" s="26">
        <f>AVERAGE(E9:E18)</f>
        <v>3.3378787909687859</v>
      </c>
      <c r="I20" s="45" t="s">
        <v>37</v>
      </c>
      <c r="J20" s="26">
        <f>AVERAGE(J9:J18)</f>
        <v>1747.9</v>
      </c>
      <c r="K20" s="46">
        <f>AVERAGE(K9:K18)</f>
        <v>58.555555555555557</v>
      </c>
      <c r="L20" s="26">
        <f>AVERAGE(L9:L18)</f>
        <v>3.7135183503635503</v>
      </c>
      <c r="P20" s="14" t="s">
        <v>37</v>
      </c>
      <c r="Q20" s="26">
        <f>AVERAGE(Q9:Q18)</f>
        <v>5978.1</v>
      </c>
      <c r="R20" s="26">
        <f>AVERAGE(R9:R18)</f>
        <v>406.55555555555554</v>
      </c>
      <c r="S20" s="26">
        <f>AVERAGE(S9:S18)</f>
        <v>7.8373310110667251</v>
      </c>
    </row>
    <row r="21" spans="2:19" x14ac:dyDescent="0.3">
      <c r="B21" s="39" t="s">
        <v>45</v>
      </c>
      <c r="C21" s="43">
        <f>'Backward Projection (1)'!C36</f>
        <v>52.111111111111114</v>
      </c>
      <c r="D21" s="15"/>
      <c r="E21" s="16"/>
      <c r="I21" s="39" t="s">
        <v>45</v>
      </c>
      <c r="J21" s="48">
        <f>'Backward Projection (1)'!C88</f>
        <v>58.555555555555557</v>
      </c>
      <c r="K21" s="15"/>
      <c r="L21" s="16"/>
      <c r="P21" s="39" t="s">
        <v>45</v>
      </c>
      <c r="Q21" s="43">
        <f>'Backward Projection (1)'!C348</f>
        <v>406.55555555555554</v>
      </c>
      <c r="R21" s="15"/>
      <c r="S21" s="16"/>
    </row>
    <row r="22" spans="2:19" x14ac:dyDescent="0.3">
      <c r="B22" s="40" t="s">
        <v>44</v>
      </c>
      <c r="C22" s="31">
        <f>'Backward Projection (1)'!C37</f>
        <v>3.3378787909687859</v>
      </c>
      <c r="E22" s="17"/>
      <c r="I22" s="40" t="s">
        <v>44</v>
      </c>
      <c r="J22" s="31">
        <f>'Backward Projection (1)'!C89</f>
        <v>3.7135183503635503</v>
      </c>
      <c r="L22" s="17"/>
      <c r="P22" s="40" t="s">
        <v>44</v>
      </c>
      <c r="Q22" s="31">
        <f>'Backward Projection (1)'!C349</f>
        <v>7.8373310110667251</v>
      </c>
      <c r="S22" s="17"/>
    </row>
    <row r="23" spans="2:19" x14ac:dyDescent="0.3">
      <c r="B23" s="41" t="s">
        <v>29</v>
      </c>
      <c r="C23" s="42" t="str">
        <f>'Backward Projection (1)'!C38</f>
        <v>323,55 + (238,97x)</v>
      </c>
      <c r="D23" s="18"/>
      <c r="E23" s="19"/>
      <c r="I23" s="41" t="s">
        <v>29</v>
      </c>
      <c r="J23" s="42" t="str">
        <f>'Backward Projection (1)'!C90</f>
        <v>375,23 + (249,58x)</v>
      </c>
      <c r="K23" s="18"/>
      <c r="L23" s="19"/>
      <c r="P23" s="41" t="s">
        <v>29</v>
      </c>
      <c r="Q23" s="42" t="str">
        <f>'Backward Projection (1)'!C350</f>
        <v>947,97 + (914,57x)</v>
      </c>
      <c r="R23" s="18"/>
      <c r="S23" s="19"/>
    </row>
    <row r="25" spans="2:19" x14ac:dyDescent="0.3">
      <c r="B25" s="11" t="s">
        <v>46</v>
      </c>
      <c r="C25" s="11" t="s">
        <v>47</v>
      </c>
      <c r="D25" s="11" t="s">
        <v>22</v>
      </c>
      <c r="E25" s="11" t="s">
        <v>65</v>
      </c>
      <c r="I25" s="11" t="s">
        <v>46</v>
      </c>
      <c r="J25" s="11" t="s">
        <v>47</v>
      </c>
      <c r="K25" s="11" t="s">
        <v>22</v>
      </c>
      <c r="L25" s="11" t="s">
        <v>65</v>
      </c>
      <c r="P25" s="11" t="s">
        <v>46</v>
      </c>
      <c r="Q25" s="11" t="s">
        <v>47</v>
      </c>
      <c r="R25" s="11" t="s">
        <v>22</v>
      </c>
      <c r="S25" s="11" t="s">
        <v>65</v>
      </c>
    </row>
    <row r="26" spans="2:19" x14ac:dyDescent="0.3">
      <c r="B26" s="6">
        <v>1</v>
      </c>
      <c r="C26" s="6">
        <v>1</v>
      </c>
      <c r="D26" s="6">
        <v>2025</v>
      </c>
      <c r="E26" s="44">
        <f>$C$18+(C26*$C$21)</f>
        <v>1919.1111111111111</v>
      </c>
      <c r="I26" s="6">
        <v>1</v>
      </c>
      <c r="J26" s="6">
        <v>1</v>
      </c>
      <c r="K26" s="6">
        <v>2025</v>
      </c>
      <c r="L26" s="44">
        <f>$J$18+(J26*$J$21)</f>
        <v>1994.5555555555557</v>
      </c>
      <c r="P26" s="6">
        <v>1</v>
      </c>
      <c r="Q26" s="6">
        <v>1</v>
      </c>
      <c r="R26" s="6">
        <v>2025</v>
      </c>
      <c r="S26" s="44">
        <f>$Q$18+(Q26*$Q$21)</f>
        <v>7974.5555555555557</v>
      </c>
    </row>
    <row r="27" spans="2:19" x14ac:dyDescent="0.3">
      <c r="B27" s="6">
        <v>2</v>
      </c>
      <c r="C27" s="6">
        <v>2</v>
      </c>
      <c r="D27" s="6">
        <v>2026</v>
      </c>
      <c r="E27" s="44">
        <f t="shared" ref="E27:E45" si="0">$C$18+(C27*$C$21)</f>
        <v>1971.2222222222222</v>
      </c>
      <c r="I27" s="6">
        <v>2</v>
      </c>
      <c r="J27" s="6">
        <v>2</v>
      </c>
      <c r="K27" s="6">
        <v>2026</v>
      </c>
      <c r="L27" s="44">
        <f t="shared" ref="L27:L45" si="1">$J$18+(J27*$J$21)</f>
        <v>2053.1111111111113</v>
      </c>
      <c r="P27" s="6">
        <v>2</v>
      </c>
      <c r="Q27" s="6">
        <v>2</v>
      </c>
      <c r="R27" s="6">
        <v>2026</v>
      </c>
      <c r="S27" s="44">
        <f t="shared" ref="S27:S45" si="2">$Q$18+(Q27*$Q$21)</f>
        <v>8381.1111111111113</v>
      </c>
    </row>
    <row r="28" spans="2:19" x14ac:dyDescent="0.3">
      <c r="B28" s="6">
        <v>3</v>
      </c>
      <c r="C28" s="6">
        <v>3</v>
      </c>
      <c r="D28" s="6">
        <v>2027</v>
      </c>
      <c r="E28" s="44">
        <f t="shared" si="0"/>
        <v>2023.3333333333333</v>
      </c>
      <c r="I28" s="6">
        <v>3</v>
      </c>
      <c r="J28" s="6">
        <v>3</v>
      </c>
      <c r="K28" s="6">
        <v>2027</v>
      </c>
      <c r="L28" s="44">
        <f t="shared" si="1"/>
        <v>2111.6666666666665</v>
      </c>
      <c r="P28" s="6">
        <v>3</v>
      </c>
      <c r="Q28" s="6">
        <v>3</v>
      </c>
      <c r="R28" s="6">
        <v>2027</v>
      </c>
      <c r="S28" s="44">
        <f t="shared" si="2"/>
        <v>8787.6666666666661</v>
      </c>
    </row>
    <row r="29" spans="2:19" x14ac:dyDescent="0.3">
      <c r="B29" s="6">
        <v>4</v>
      </c>
      <c r="C29" s="6">
        <v>4</v>
      </c>
      <c r="D29" s="6">
        <v>2028</v>
      </c>
      <c r="E29" s="44">
        <f t="shared" si="0"/>
        <v>2075.4444444444443</v>
      </c>
      <c r="I29" s="6">
        <v>4</v>
      </c>
      <c r="J29" s="6">
        <v>4</v>
      </c>
      <c r="K29" s="6">
        <v>2028</v>
      </c>
      <c r="L29" s="44">
        <f t="shared" si="1"/>
        <v>2170.2222222222222</v>
      </c>
      <c r="P29" s="6">
        <v>4</v>
      </c>
      <c r="Q29" s="6">
        <v>4</v>
      </c>
      <c r="R29" s="6">
        <v>2028</v>
      </c>
      <c r="S29" s="44">
        <f t="shared" si="2"/>
        <v>9194.2222222222226</v>
      </c>
    </row>
    <row r="30" spans="2:19" x14ac:dyDescent="0.3">
      <c r="B30" s="6">
        <v>5</v>
      </c>
      <c r="C30" s="6">
        <v>5</v>
      </c>
      <c r="D30" s="6">
        <v>2029</v>
      </c>
      <c r="E30" s="44">
        <f t="shared" si="0"/>
        <v>2127.5555555555557</v>
      </c>
      <c r="I30" s="6">
        <v>5</v>
      </c>
      <c r="J30" s="6">
        <v>5</v>
      </c>
      <c r="K30" s="6">
        <v>2029</v>
      </c>
      <c r="L30" s="44">
        <f t="shared" si="1"/>
        <v>2228.7777777777778</v>
      </c>
      <c r="P30" s="6">
        <v>5</v>
      </c>
      <c r="Q30" s="6">
        <v>5</v>
      </c>
      <c r="R30" s="6">
        <v>2029</v>
      </c>
      <c r="S30" s="44">
        <f t="shared" si="2"/>
        <v>9600.7777777777774</v>
      </c>
    </row>
    <row r="31" spans="2:19" x14ac:dyDescent="0.3">
      <c r="B31" s="6">
        <v>6</v>
      </c>
      <c r="C31" s="6">
        <v>6</v>
      </c>
      <c r="D31" s="6">
        <v>2030</v>
      </c>
      <c r="E31" s="44">
        <f t="shared" si="0"/>
        <v>2179.6666666666665</v>
      </c>
      <c r="I31" s="6">
        <v>6</v>
      </c>
      <c r="J31" s="6">
        <v>6</v>
      </c>
      <c r="K31" s="6">
        <v>2030</v>
      </c>
      <c r="L31" s="44">
        <f t="shared" si="1"/>
        <v>2287.3333333333335</v>
      </c>
      <c r="P31" s="6">
        <v>6</v>
      </c>
      <c r="Q31" s="6">
        <v>6</v>
      </c>
      <c r="R31" s="6">
        <v>2030</v>
      </c>
      <c r="S31" s="44">
        <f t="shared" si="2"/>
        <v>10007.333333333332</v>
      </c>
    </row>
    <row r="32" spans="2:19" x14ac:dyDescent="0.3">
      <c r="B32" s="6">
        <v>7</v>
      </c>
      <c r="C32" s="6">
        <v>7</v>
      </c>
      <c r="D32" s="6">
        <v>2031</v>
      </c>
      <c r="E32" s="44">
        <f t="shared" si="0"/>
        <v>2231.7777777777778</v>
      </c>
      <c r="I32" s="6">
        <v>7</v>
      </c>
      <c r="J32" s="6">
        <v>7</v>
      </c>
      <c r="K32" s="6">
        <v>2031</v>
      </c>
      <c r="L32" s="44">
        <f t="shared" si="1"/>
        <v>2345.8888888888887</v>
      </c>
      <c r="P32" s="6">
        <v>7</v>
      </c>
      <c r="Q32" s="6">
        <v>7</v>
      </c>
      <c r="R32" s="6">
        <v>2031</v>
      </c>
      <c r="S32" s="44">
        <f t="shared" si="2"/>
        <v>10413.888888888889</v>
      </c>
    </row>
    <row r="33" spans="1:19" x14ac:dyDescent="0.3">
      <c r="B33" s="6">
        <v>8</v>
      </c>
      <c r="C33" s="6">
        <v>8</v>
      </c>
      <c r="D33" s="6">
        <v>2032</v>
      </c>
      <c r="E33" s="44">
        <f t="shared" si="0"/>
        <v>2283.8888888888887</v>
      </c>
      <c r="I33" s="6">
        <v>8</v>
      </c>
      <c r="J33" s="6">
        <v>8</v>
      </c>
      <c r="K33" s="6">
        <v>2032</v>
      </c>
      <c r="L33" s="44">
        <f t="shared" si="1"/>
        <v>2404.4444444444443</v>
      </c>
      <c r="P33" s="6">
        <v>8</v>
      </c>
      <c r="Q33" s="6">
        <v>8</v>
      </c>
      <c r="R33" s="6">
        <v>2032</v>
      </c>
      <c r="S33" s="44">
        <f t="shared" si="2"/>
        <v>10820.444444444445</v>
      </c>
    </row>
    <row r="34" spans="1:19" x14ac:dyDescent="0.3">
      <c r="B34" s="6">
        <v>9</v>
      </c>
      <c r="C34" s="6">
        <v>9</v>
      </c>
      <c r="D34" s="6">
        <v>2033</v>
      </c>
      <c r="E34" s="44">
        <f t="shared" si="0"/>
        <v>2336</v>
      </c>
      <c r="I34" s="6">
        <v>9</v>
      </c>
      <c r="J34" s="6">
        <v>9</v>
      </c>
      <c r="K34" s="6">
        <v>2033</v>
      </c>
      <c r="L34" s="44">
        <f t="shared" si="1"/>
        <v>2463</v>
      </c>
      <c r="P34" s="6">
        <v>9</v>
      </c>
      <c r="Q34" s="6">
        <v>9</v>
      </c>
      <c r="R34" s="6">
        <v>2033</v>
      </c>
      <c r="S34" s="44">
        <f t="shared" si="2"/>
        <v>11227</v>
      </c>
    </row>
    <row r="35" spans="1:19" x14ac:dyDescent="0.3">
      <c r="B35" s="6">
        <v>10</v>
      </c>
      <c r="C35" s="6">
        <v>10</v>
      </c>
      <c r="D35" s="6">
        <v>2034</v>
      </c>
      <c r="E35" s="44">
        <f t="shared" si="0"/>
        <v>2388.1111111111113</v>
      </c>
      <c r="I35" s="6">
        <v>10</v>
      </c>
      <c r="J35" s="6">
        <v>10</v>
      </c>
      <c r="K35" s="6">
        <v>2034</v>
      </c>
      <c r="L35" s="44">
        <f t="shared" si="1"/>
        <v>2521.5555555555557</v>
      </c>
      <c r="P35" s="6">
        <v>10</v>
      </c>
      <c r="Q35" s="6">
        <v>10</v>
      </c>
      <c r="R35" s="6">
        <v>2034</v>
      </c>
      <c r="S35" s="44">
        <f t="shared" si="2"/>
        <v>11633.555555555555</v>
      </c>
    </row>
    <row r="36" spans="1:19" x14ac:dyDescent="0.3">
      <c r="B36" s="6">
        <v>11</v>
      </c>
      <c r="C36" s="6">
        <v>11</v>
      </c>
      <c r="D36" s="6">
        <v>2035</v>
      </c>
      <c r="E36" s="44">
        <f t="shared" si="0"/>
        <v>2440.2222222222222</v>
      </c>
      <c r="I36" s="6">
        <v>11</v>
      </c>
      <c r="J36" s="6">
        <v>11</v>
      </c>
      <c r="K36" s="6">
        <v>2035</v>
      </c>
      <c r="L36" s="44">
        <f>$J$18+(J36*$J$21)</f>
        <v>2580.1111111111113</v>
      </c>
      <c r="P36" s="6">
        <v>11</v>
      </c>
      <c r="Q36" s="6">
        <v>11</v>
      </c>
      <c r="R36" s="6">
        <v>2035</v>
      </c>
      <c r="S36" s="44">
        <f t="shared" si="2"/>
        <v>12040.111111111111</v>
      </c>
    </row>
    <row r="37" spans="1:19" x14ac:dyDescent="0.3">
      <c r="B37" s="6">
        <v>12</v>
      </c>
      <c r="C37" s="6">
        <v>12</v>
      </c>
      <c r="D37" s="6">
        <v>2036</v>
      </c>
      <c r="E37" s="44">
        <f t="shared" si="0"/>
        <v>2492.3333333333335</v>
      </c>
      <c r="I37" s="6">
        <v>12</v>
      </c>
      <c r="J37" s="6">
        <v>12</v>
      </c>
      <c r="K37" s="6">
        <v>2036</v>
      </c>
      <c r="L37" s="44">
        <f t="shared" si="1"/>
        <v>2638.666666666667</v>
      </c>
      <c r="P37" s="6">
        <v>12</v>
      </c>
      <c r="Q37" s="6">
        <v>12</v>
      </c>
      <c r="R37" s="6">
        <v>2036</v>
      </c>
      <c r="S37" s="44">
        <f t="shared" si="2"/>
        <v>12446.666666666666</v>
      </c>
    </row>
    <row r="38" spans="1:19" x14ac:dyDescent="0.3">
      <c r="B38" s="6">
        <v>13</v>
      </c>
      <c r="C38" s="6">
        <v>13</v>
      </c>
      <c r="D38" s="6">
        <v>2037</v>
      </c>
      <c r="E38" s="44">
        <f t="shared" si="0"/>
        <v>2544.4444444444443</v>
      </c>
      <c r="I38" s="6">
        <v>13</v>
      </c>
      <c r="J38" s="6">
        <v>13</v>
      </c>
      <c r="K38" s="6">
        <v>2037</v>
      </c>
      <c r="L38" s="44">
        <f t="shared" si="1"/>
        <v>2697.2222222222222</v>
      </c>
      <c r="P38" s="6">
        <v>13</v>
      </c>
      <c r="Q38" s="6">
        <v>13</v>
      </c>
      <c r="R38" s="6">
        <v>2037</v>
      </c>
      <c r="S38" s="44">
        <f t="shared" si="2"/>
        <v>12853.222222222223</v>
      </c>
    </row>
    <row r="39" spans="1:19" x14ac:dyDescent="0.3">
      <c r="B39" s="6">
        <v>14</v>
      </c>
      <c r="C39" s="6">
        <v>14</v>
      </c>
      <c r="D39" s="6">
        <v>2038</v>
      </c>
      <c r="E39" s="44">
        <f t="shared" si="0"/>
        <v>2596.5555555555557</v>
      </c>
      <c r="I39" s="6">
        <v>14</v>
      </c>
      <c r="J39" s="6">
        <v>14</v>
      </c>
      <c r="K39" s="6">
        <v>2038</v>
      </c>
      <c r="L39" s="44">
        <f t="shared" si="1"/>
        <v>2755.7777777777778</v>
      </c>
      <c r="P39" s="6">
        <v>14</v>
      </c>
      <c r="Q39" s="6">
        <v>14</v>
      </c>
      <c r="R39" s="6">
        <v>2038</v>
      </c>
      <c r="S39" s="44">
        <f t="shared" si="2"/>
        <v>13259.777777777777</v>
      </c>
    </row>
    <row r="40" spans="1:19" x14ac:dyDescent="0.3">
      <c r="B40" s="6">
        <v>15</v>
      </c>
      <c r="C40" s="6">
        <v>15</v>
      </c>
      <c r="D40" s="6">
        <v>2039</v>
      </c>
      <c r="E40" s="44">
        <f t="shared" si="0"/>
        <v>2648.666666666667</v>
      </c>
      <c r="I40" s="6">
        <v>15</v>
      </c>
      <c r="J40" s="6">
        <v>15</v>
      </c>
      <c r="K40" s="6">
        <v>2039</v>
      </c>
      <c r="L40" s="44">
        <f t="shared" si="1"/>
        <v>2814.3333333333335</v>
      </c>
      <c r="P40" s="6">
        <v>15</v>
      </c>
      <c r="Q40" s="6">
        <v>15</v>
      </c>
      <c r="R40" s="6">
        <v>2039</v>
      </c>
      <c r="S40" s="44">
        <f t="shared" si="2"/>
        <v>13666.333333333332</v>
      </c>
    </row>
    <row r="41" spans="1:19" x14ac:dyDescent="0.3">
      <c r="B41" s="6">
        <v>16</v>
      </c>
      <c r="C41" s="6">
        <v>16</v>
      </c>
      <c r="D41" s="6">
        <v>2040</v>
      </c>
      <c r="E41" s="44">
        <f t="shared" si="0"/>
        <v>2700.7777777777778</v>
      </c>
      <c r="I41" s="6">
        <v>16</v>
      </c>
      <c r="J41" s="6">
        <v>16</v>
      </c>
      <c r="K41" s="6">
        <v>2040</v>
      </c>
      <c r="L41" s="44">
        <f t="shared" si="1"/>
        <v>2872.8888888888887</v>
      </c>
      <c r="P41" s="6">
        <v>16</v>
      </c>
      <c r="Q41" s="6">
        <v>16</v>
      </c>
      <c r="R41" s="6">
        <v>2040</v>
      </c>
      <c r="S41" s="44">
        <f t="shared" si="2"/>
        <v>14072.888888888889</v>
      </c>
    </row>
    <row r="42" spans="1:19" x14ac:dyDescent="0.3">
      <c r="B42" s="6">
        <v>17</v>
      </c>
      <c r="C42" s="6">
        <v>17</v>
      </c>
      <c r="D42" s="6">
        <v>2041</v>
      </c>
      <c r="E42" s="44">
        <f t="shared" si="0"/>
        <v>2752.8888888888887</v>
      </c>
      <c r="I42" s="6">
        <v>17</v>
      </c>
      <c r="J42" s="6">
        <v>17</v>
      </c>
      <c r="K42" s="6">
        <v>2041</v>
      </c>
      <c r="L42" s="44">
        <f t="shared" si="1"/>
        <v>2931.4444444444443</v>
      </c>
      <c r="P42" s="6">
        <v>17</v>
      </c>
      <c r="Q42" s="6">
        <v>17</v>
      </c>
      <c r="R42" s="6">
        <v>2041</v>
      </c>
      <c r="S42" s="44">
        <f t="shared" si="2"/>
        <v>14479.444444444445</v>
      </c>
    </row>
    <row r="43" spans="1:19" x14ac:dyDescent="0.3">
      <c r="B43" s="6">
        <v>18</v>
      </c>
      <c r="C43" s="6">
        <v>18</v>
      </c>
      <c r="D43" s="6">
        <v>2042</v>
      </c>
      <c r="E43" s="44">
        <f t="shared" si="0"/>
        <v>2805</v>
      </c>
      <c r="I43" s="6">
        <v>18</v>
      </c>
      <c r="J43" s="6">
        <v>18</v>
      </c>
      <c r="K43" s="6">
        <v>2042</v>
      </c>
      <c r="L43" s="44">
        <f t="shared" si="1"/>
        <v>2990</v>
      </c>
      <c r="P43" s="6">
        <v>18</v>
      </c>
      <c r="Q43" s="6">
        <v>18</v>
      </c>
      <c r="R43" s="6">
        <v>2042</v>
      </c>
      <c r="S43" s="44">
        <f t="shared" si="2"/>
        <v>14886</v>
      </c>
    </row>
    <row r="44" spans="1:19" x14ac:dyDescent="0.3">
      <c r="B44" s="6">
        <v>19</v>
      </c>
      <c r="C44" s="6">
        <v>19</v>
      </c>
      <c r="D44" s="6">
        <v>2043</v>
      </c>
      <c r="E44" s="44">
        <f t="shared" si="0"/>
        <v>2857.1111111111113</v>
      </c>
      <c r="I44" s="6">
        <v>19</v>
      </c>
      <c r="J44" s="6">
        <v>19</v>
      </c>
      <c r="K44" s="6">
        <v>2043</v>
      </c>
      <c r="L44" s="44">
        <f t="shared" si="1"/>
        <v>3048.5555555555557</v>
      </c>
      <c r="P44" s="6">
        <v>19</v>
      </c>
      <c r="Q44" s="6">
        <v>19</v>
      </c>
      <c r="R44" s="6">
        <v>2043</v>
      </c>
      <c r="S44" s="44">
        <f t="shared" si="2"/>
        <v>15292.555555555555</v>
      </c>
    </row>
    <row r="45" spans="1:19" x14ac:dyDescent="0.3">
      <c r="B45" s="6">
        <v>20</v>
      </c>
      <c r="C45" s="6">
        <v>20</v>
      </c>
      <c r="D45" s="6">
        <v>2044</v>
      </c>
      <c r="E45" s="44">
        <f t="shared" si="0"/>
        <v>2909.2222222222222</v>
      </c>
      <c r="I45" s="6">
        <v>20</v>
      </c>
      <c r="J45" s="6">
        <v>20</v>
      </c>
      <c r="K45" s="6">
        <v>2044</v>
      </c>
      <c r="L45" s="44">
        <f t="shared" si="1"/>
        <v>3107.1111111111113</v>
      </c>
      <c r="P45" s="6">
        <v>20</v>
      </c>
      <c r="Q45" s="6">
        <v>20</v>
      </c>
      <c r="R45" s="6">
        <v>2044</v>
      </c>
      <c r="S45" s="44">
        <f t="shared" si="2"/>
        <v>15699.111111111111</v>
      </c>
    </row>
    <row r="46" spans="1:19" x14ac:dyDescent="0.3">
      <c r="B46" s="4"/>
    </row>
    <row r="47" spans="1:19" x14ac:dyDescent="0.3">
      <c r="B47" s="4"/>
    </row>
    <row r="48" spans="1:19" x14ac:dyDescent="0.3">
      <c r="A48" s="203" t="s">
        <v>67</v>
      </c>
      <c r="B48" s="203"/>
      <c r="C48" s="203"/>
      <c r="D48" s="203"/>
      <c r="E48" s="203"/>
      <c r="H48" s="203" t="s">
        <v>68</v>
      </c>
      <c r="I48" s="203"/>
      <c r="J48" s="203"/>
      <c r="K48" s="203"/>
      <c r="L48" s="203"/>
      <c r="S48" s="56"/>
    </row>
    <row r="49" spans="1:12" x14ac:dyDescent="0.3">
      <c r="A49" s="204">
        <v>3</v>
      </c>
      <c r="B49" s="195" t="s">
        <v>22</v>
      </c>
      <c r="C49" s="195" t="s">
        <v>23</v>
      </c>
      <c r="D49" s="195" t="s">
        <v>43</v>
      </c>
      <c r="E49" s="195"/>
      <c r="H49" s="204">
        <v>4</v>
      </c>
      <c r="I49" s="195" t="s">
        <v>22</v>
      </c>
      <c r="J49" s="195" t="s">
        <v>23</v>
      </c>
      <c r="K49" s="195" t="s">
        <v>43</v>
      </c>
      <c r="L49" s="195"/>
    </row>
    <row r="50" spans="1:12" x14ac:dyDescent="0.3">
      <c r="A50" s="204"/>
      <c r="B50" s="195"/>
      <c r="C50" s="195"/>
      <c r="D50" s="9" t="s">
        <v>27</v>
      </c>
      <c r="E50" s="9" t="s">
        <v>44</v>
      </c>
      <c r="H50" s="204"/>
      <c r="I50" s="195"/>
      <c r="J50" s="195"/>
      <c r="K50" s="9" t="s">
        <v>27</v>
      </c>
      <c r="L50" s="9" t="s">
        <v>44</v>
      </c>
    </row>
    <row r="51" spans="1:12" x14ac:dyDescent="0.3">
      <c r="A51" s="204"/>
      <c r="B51" s="7">
        <v>2015</v>
      </c>
      <c r="C51" s="7">
        <f>'Backward Projection (1)'!I124</f>
        <v>1123</v>
      </c>
      <c r="D51" s="7"/>
      <c r="E51" s="7"/>
      <c r="H51" s="204"/>
      <c r="I51" s="7">
        <v>2015</v>
      </c>
      <c r="J51" s="7">
        <f>'Backward Projection (1)'!I176</f>
        <v>499</v>
      </c>
      <c r="K51" s="7"/>
      <c r="L51" s="7"/>
    </row>
    <row r="52" spans="1:12" x14ac:dyDescent="0.3">
      <c r="A52" s="204"/>
      <c r="B52" s="7">
        <v>2016</v>
      </c>
      <c r="C52" s="7">
        <f>'Backward Projection (1)'!I125</f>
        <v>1258</v>
      </c>
      <c r="D52" s="7">
        <f>'Backward Projection (1)'!J125</f>
        <v>135</v>
      </c>
      <c r="E52" s="12">
        <f>'Backward Projection (1)'!K125</f>
        <v>12.021371326803205</v>
      </c>
      <c r="H52" s="204"/>
      <c r="I52" s="7">
        <v>2016</v>
      </c>
      <c r="J52" s="7">
        <f>'Backward Projection (1)'!I177</f>
        <v>551</v>
      </c>
      <c r="K52" s="7">
        <f>'Backward Projection (1)'!J177</f>
        <v>52</v>
      </c>
      <c r="L52" s="12">
        <f>'Backward Projection (1)'!K177</f>
        <v>10.420841683366733</v>
      </c>
    </row>
    <row r="53" spans="1:12" x14ac:dyDescent="0.3">
      <c r="A53" s="204"/>
      <c r="B53" s="7">
        <v>2017</v>
      </c>
      <c r="C53" s="7">
        <f>'Backward Projection (1)'!I126</f>
        <v>1388</v>
      </c>
      <c r="D53" s="7">
        <f>'Backward Projection (1)'!J126</f>
        <v>130</v>
      </c>
      <c r="E53" s="12">
        <f>'Backward Projection (1)'!K126</f>
        <v>10.333863275039745</v>
      </c>
      <c r="H53" s="204"/>
      <c r="I53" s="7">
        <v>2017</v>
      </c>
      <c r="J53" s="7">
        <f>'Backward Projection (1)'!I178</f>
        <v>564</v>
      </c>
      <c r="K53" s="7">
        <f>'Backward Projection (1)'!J178</f>
        <v>13</v>
      </c>
      <c r="L53" s="12">
        <f>'Backward Projection (1)'!K178</f>
        <v>2.3593466424682399</v>
      </c>
    </row>
    <row r="54" spans="1:12" x14ac:dyDescent="0.3">
      <c r="B54" s="7">
        <v>2018</v>
      </c>
      <c r="C54" s="7">
        <f>'Backward Projection (1)'!I127</f>
        <v>1403</v>
      </c>
      <c r="D54" s="7">
        <f>'Backward Projection (1)'!J127</f>
        <v>15</v>
      </c>
      <c r="E54" s="12">
        <f>'Backward Projection (1)'!K127</f>
        <v>1.0806916426512969</v>
      </c>
      <c r="I54" s="7">
        <v>2018</v>
      </c>
      <c r="J54" s="7">
        <f>'Backward Projection (1)'!I179</f>
        <v>571</v>
      </c>
      <c r="K54" s="7">
        <f>'Backward Projection (1)'!J179</f>
        <v>7</v>
      </c>
      <c r="L54" s="12">
        <f>'Backward Projection (1)'!K179</f>
        <v>1.2411347517730498</v>
      </c>
    </row>
    <row r="55" spans="1:12" x14ac:dyDescent="0.3">
      <c r="B55" s="7">
        <v>2019</v>
      </c>
      <c r="C55" s="7">
        <f>'Backward Projection (1)'!I128</f>
        <v>1459</v>
      </c>
      <c r="D55" s="7">
        <f>'Backward Projection (1)'!J128</f>
        <v>56</v>
      </c>
      <c r="E55" s="12">
        <f>'Backward Projection (1)'!K128</f>
        <v>3.9914468995010695</v>
      </c>
      <c r="I55" s="7">
        <v>2019</v>
      </c>
      <c r="J55" s="7">
        <f>'Backward Projection (1)'!I180</f>
        <v>570</v>
      </c>
      <c r="K55" s="7">
        <f>'Backward Projection (1)'!J180</f>
        <v>-1</v>
      </c>
      <c r="L55" s="12">
        <f>'Backward Projection (1)'!K180</f>
        <v>-0.17513134851138354</v>
      </c>
    </row>
    <row r="56" spans="1:12" x14ac:dyDescent="0.3">
      <c r="B56" s="7">
        <v>2020</v>
      </c>
      <c r="C56" s="7">
        <f>'Backward Projection (1)'!I129</f>
        <v>1544</v>
      </c>
      <c r="D56" s="7">
        <f>'Backward Projection (1)'!J129</f>
        <v>85</v>
      </c>
      <c r="E56" s="12">
        <f>'Backward Projection (1)'!K129</f>
        <v>5.8259081562714181</v>
      </c>
      <c r="I56" s="7">
        <v>2020</v>
      </c>
      <c r="J56" s="7">
        <f>'Backward Projection (1)'!I181</f>
        <v>566</v>
      </c>
      <c r="K56" s="7">
        <f>'Backward Projection (1)'!J181</f>
        <v>-4</v>
      </c>
      <c r="L56" s="12">
        <f>'Backward Projection (1)'!K181</f>
        <v>-0.70175438596491224</v>
      </c>
    </row>
    <row r="57" spans="1:12" x14ac:dyDescent="0.3">
      <c r="B57" s="7">
        <v>2021</v>
      </c>
      <c r="C57" s="7">
        <f>'Backward Projection (1)'!I130</f>
        <v>1580</v>
      </c>
      <c r="D57" s="7">
        <f>'Backward Projection (1)'!J130</f>
        <v>36</v>
      </c>
      <c r="E57" s="12">
        <f>'Backward Projection (1)'!K130</f>
        <v>2.3316062176165802</v>
      </c>
      <c r="I57" s="7">
        <v>2021</v>
      </c>
      <c r="J57" s="7">
        <f>'Backward Projection (1)'!I182</f>
        <v>583</v>
      </c>
      <c r="K57" s="7">
        <f>'Backward Projection (1)'!J182</f>
        <v>17</v>
      </c>
      <c r="L57" s="12">
        <f>'Backward Projection (1)'!K182</f>
        <v>3.0035335689045937</v>
      </c>
    </row>
    <row r="58" spans="1:12" x14ac:dyDescent="0.3">
      <c r="B58" s="7">
        <v>2022</v>
      </c>
      <c r="C58" s="7">
        <f>'Backward Projection (1)'!I131</f>
        <v>1667</v>
      </c>
      <c r="D58" s="7">
        <f>'Backward Projection (1)'!J131</f>
        <v>87</v>
      </c>
      <c r="E58" s="12">
        <f>'Backward Projection (1)'!K131</f>
        <v>5.5063291139240507</v>
      </c>
      <c r="I58" s="7">
        <v>2022</v>
      </c>
      <c r="J58" s="7">
        <f>'Backward Projection (1)'!I183</f>
        <v>613</v>
      </c>
      <c r="K58" s="7">
        <f>'Backward Projection (1)'!J183</f>
        <v>30</v>
      </c>
      <c r="L58" s="12">
        <f>'Backward Projection (1)'!K183</f>
        <v>5.1457975986277873</v>
      </c>
    </row>
    <row r="59" spans="1:12" x14ac:dyDescent="0.3">
      <c r="B59" s="7">
        <v>2023</v>
      </c>
      <c r="C59" s="7">
        <f>'Backward Projection (1)'!I132</f>
        <v>1700</v>
      </c>
      <c r="D59" s="7">
        <f>'Backward Projection (1)'!J132</f>
        <v>33</v>
      </c>
      <c r="E59" s="12">
        <f>'Backward Projection (1)'!K132</f>
        <v>1.9796040791841631</v>
      </c>
      <c r="I59" s="7">
        <v>2023</v>
      </c>
      <c r="J59" s="7">
        <f>'Backward Projection (1)'!I184</f>
        <v>613</v>
      </c>
      <c r="K59" s="7">
        <f>'Backward Projection (1)'!J184</f>
        <v>0</v>
      </c>
      <c r="L59" s="12">
        <f>'Backward Projection (1)'!K184</f>
        <v>0</v>
      </c>
    </row>
    <row r="60" spans="1:12" x14ac:dyDescent="0.3">
      <c r="B60" s="7">
        <v>2024</v>
      </c>
      <c r="C60" s="7">
        <f>'Backward Projection (1)'!I133</f>
        <v>1719</v>
      </c>
      <c r="D60" s="7">
        <f>'Backward Projection (1)'!J133</f>
        <v>19</v>
      </c>
      <c r="E60" s="12">
        <f>'Backward Projection (1)'!K133</f>
        <v>1.1176470588235294</v>
      </c>
      <c r="I60" s="7">
        <v>2024</v>
      </c>
      <c r="J60" s="7">
        <f>'Backward Projection (1)'!I185</f>
        <v>646</v>
      </c>
      <c r="K60" s="7">
        <f>'Backward Projection (1)'!J185</f>
        <v>33</v>
      </c>
      <c r="L60" s="12">
        <f>'Backward Projection (1)'!K185</f>
        <v>5.383360522022838</v>
      </c>
    </row>
    <row r="61" spans="1:12" x14ac:dyDescent="0.3">
      <c r="B61" s="14" t="s">
        <v>36</v>
      </c>
      <c r="C61" s="14">
        <f>SUM(C51:C60)</f>
        <v>14841</v>
      </c>
      <c r="D61" s="14">
        <f>SUM(D51:D60)</f>
        <v>596</v>
      </c>
      <c r="E61" s="26">
        <f>SUM(E51:E60)</f>
        <v>44.188467769815063</v>
      </c>
      <c r="I61" s="14" t="s">
        <v>36</v>
      </c>
      <c r="J61" s="14">
        <f>SUM(J51:J60)</f>
        <v>5776</v>
      </c>
      <c r="K61" s="14">
        <f>SUM(K51:K60)</f>
        <v>147</v>
      </c>
      <c r="L61" s="26">
        <f>SUM(L51:L60)</f>
        <v>26.677129032686945</v>
      </c>
    </row>
    <row r="62" spans="1:12" x14ac:dyDescent="0.3">
      <c r="B62" s="14" t="s">
        <v>37</v>
      </c>
      <c r="C62" s="26">
        <f>AVERAGE(C51:C60)</f>
        <v>1484.1</v>
      </c>
      <c r="D62" s="26">
        <f>AVERAGE(D51:D60)</f>
        <v>66.222222222222229</v>
      </c>
      <c r="E62" s="26">
        <f>AVERAGE(E51:E60)</f>
        <v>4.9098297522016736</v>
      </c>
      <c r="I62" s="14" t="s">
        <v>37</v>
      </c>
      <c r="J62" s="26">
        <f>AVERAGE(J51:J60)</f>
        <v>577.6</v>
      </c>
      <c r="K62" s="26">
        <f>AVERAGE(K51:K60)</f>
        <v>16.333333333333332</v>
      </c>
      <c r="L62" s="26">
        <f>AVERAGE(L51:L60)</f>
        <v>2.9641254480763273</v>
      </c>
    </row>
    <row r="63" spans="1:12" x14ac:dyDescent="0.3">
      <c r="B63" s="39" t="s">
        <v>45</v>
      </c>
      <c r="C63" s="43">
        <f>'Backward Projection (1)'!C140</f>
        <v>66.222222222222229</v>
      </c>
      <c r="D63" s="15"/>
      <c r="E63" s="16"/>
      <c r="I63" s="39" t="s">
        <v>45</v>
      </c>
      <c r="J63" s="43">
        <f>'Backward Projection (1)'!C192</f>
        <v>16.333333333333332</v>
      </c>
      <c r="K63" s="15"/>
      <c r="L63" s="16"/>
    </row>
    <row r="64" spans="1:12" x14ac:dyDescent="0.3">
      <c r="B64" s="40" t="s">
        <v>44</v>
      </c>
      <c r="C64" s="31">
        <f>'Backward Projection (1)'!C141</f>
        <v>4.9098297522016736</v>
      </c>
      <c r="E64" s="17"/>
      <c r="I64" s="40" t="s">
        <v>44</v>
      </c>
      <c r="J64" s="31">
        <f>'Backward Projection (1)'!C193</f>
        <v>2.9641254480763273</v>
      </c>
      <c r="L64" s="17"/>
    </row>
    <row r="65" spans="2:12" x14ac:dyDescent="0.3">
      <c r="B65" s="41" t="s">
        <v>29</v>
      </c>
      <c r="C65" s="42" t="str">
        <f>'Backward Projection (1)'!C142</f>
        <v>283,78 + (218,24x)</v>
      </c>
      <c r="D65" s="18"/>
      <c r="E65" s="19"/>
      <c r="I65" s="41" t="s">
        <v>29</v>
      </c>
      <c r="J65" s="42" t="str">
        <f>'Backward Projection (1)'!C194</f>
        <v>127,45 + (81,85x)</v>
      </c>
      <c r="K65" s="18"/>
      <c r="L65" s="19"/>
    </row>
    <row r="67" spans="2:12" x14ac:dyDescent="0.3">
      <c r="B67" s="11" t="s">
        <v>46</v>
      </c>
      <c r="C67" s="11" t="s">
        <v>47</v>
      </c>
      <c r="D67" s="11" t="s">
        <v>22</v>
      </c>
      <c r="E67" s="11" t="s">
        <v>65</v>
      </c>
      <c r="I67" s="11" t="s">
        <v>46</v>
      </c>
      <c r="J67" s="11" t="s">
        <v>47</v>
      </c>
      <c r="K67" s="11" t="s">
        <v>22</v>
      </c>
      <c r="L67" s="11" t="s">
        <v>65</v>
      </c>
    </row>
    <row r="68" spans="2:12" x14ac:dyDescent="0.3">
      <c r="B68" s="6">
        <v>1</v>
      </c>
      <c r="C68" s="6">
        <v>1</v>
      </c>
      <c r="D68" s="6">
        <v>2025</v>
      </c>
      <c r="E68" s="44">
        <f>$C$60+(C68*$C$63)</f>
        <v>1785.2222222222222</v>
      </c>
      <c r="I68" s="6">
        <v>1</v>
      </c>
      <c r="J68" s="6">
        <v>1</v>
      </c>
      <c r="K68" s="6">
        <v>2025</v>
      </c>
      <c r="L68" s="44">
        <f>$J$60+(J68*$J$63)</f>
        <v>662.33333333333337</v>
      </c>
    </row>
    <row r="69" spans="2:12" x14ac:dyDescent="0.3">
      <c r="B69" s="6">
        <v>2</v>
      </c>
      <c r="C69" s="6">
        <v>2</v>
      </c>
      <c r="D69" s="6">
        <v>2026</v>
      </c>
      <c r="E69" s="44">
        <f t="shared" ref="E69:E87" si="3">$C$60+(C69*$C$63)</f>
        <v>1851.4444444444443</v>
      </c>
      <c r="I69" s="6">
        <v>2</v>
      </c>
      <c r="J69" s="6">
        <v>2</v>
      </c>
      <c r="K69" s="6">
        <v>2026</v>
      </c>
      <c r="L69" s="44">
        <f t="shared" ref="L69:L87" si="4">$J$60+(J69*$J$63)</f>
        <v>678.66666666666663</v>
      </c>
    </row>
    <row r="70" spans="2:12" x14ac:dyDescent="0.3">
      <c r="B70" s="6">
        <v>3</v>
      </c>
      <c r="C70" s="6">
        <v>3</v>
      </c>
      <c r="D70" s="6">
        <v>2027</v>
      </c>
      <c r="E70" s="44">
        <f t="shared" si="3"/>
        <v>1917.6666666666667</v>
      </c>
      <c r="I70" s="6">
        <v>3</v>
      </c>
      <c r="J70" s="6">
        <v>3</v>
      </c>
      <c r="K70" s="6">
        <v>2027</v>
      </c>
      <c r="L70" s="44">
        <f t="shared" si="4"/>
        <v>695</v>
      </c>
    </row>
    <row r="71" spans="2:12" x14ac:dyDescent="0.3">
      <c r="B71" s="6">
        <v>4</v>
      </c>
      <c r="C71" s="6">
        <v>4</v>
      </c>
      <c r="D71" s="6">
        <v>2028</v>
      </c>
      <c r="E71" s="44">
        <f t="shared" si="3"/>
        <v>1983.8888888888889</v>
      </c>
      <c r="I71" s="6">
        <v>4</v>
      </c>
      <c r="J71" s="6">
        <v>4</v>
      </c>
      <c r="K71" s="6">
        <v>2028</v>
      </c>
      <c r="L71" s="44">
        <f t="shared" si="4"/>
        <v>711.33333333333337</v>
      </c>
    </row>
    <row r="72" spans="2:12" x14ac:dyDescent="0.3">
      <c r="B72" s="6">
        <v>5</v>
      </c>
      <c r="C72" s="6">
        <v>5</v>
      </c>
      <c r="D72" s="6">
        <v>2029</v>
      </c>
      <c r="E72" s="44">
        <f t="shared" si="3"/>
        <v>2050.1111111111113</v>
      </c>
      <c r="I72" s="6">
        <v>5</v>
      </c>
      <c r="J72" s="6">
        <v>5</v>
      </c>
      <c r="K72" s="6">
        <v>2029</v>
      </c>
      <c r="L72" s="44">
        <f t="shared" si="4"/>
        <v>727.66666666666663</v>
      </c>
    </row>
    <row r="73" spans="2:12" x14ac:dyDescent="0.3">
      <c r="B73" s="6">
        <v>6</v>
      </c>
      <c r="C73" s="6">
        <v>6</v>
      </c>
      <c r="D73" s="6">
        <v>2030</v>
      </c>
      <c r="E73" s="44">
        <f t="shared" si="3"/>
        <v>2116.3333333333335</v>
      </c>
      <c r="I73" s="6">
        <v>6</v>
      </c>
      <c r="J73" s="6">
        <v>6</v>
      </c>
      <c r="K73" s="6">
        <v>2030</v>
      </c>
      <c r="L73" s="44">
        <f t="shared" si="4"/>
        <v>744</v>
      </c>
    </row>
    <row r="74" spans="2:12" x14ac:dyDescent="0.3">
      <c r="B74" s="6">
        <v>7</v>
      </c>
      <c r="C74" s="6">
        <v>7</v>
      </c>
      <c r="D74" s="6">
        <v>2031</v>
      </c>
      <c r="E74" s="44">
        <f t="shared" si="3"/>
        <v>2182.5555555555557</v>
      </c>
      <c r="I74" s="6">
        <v>7</v>
      </c>
      <c r="J74" s="6">
        <v>7</v>
      </c>
      <c r="K74" s="6">
        <v>2031</v>
      </c>
      <c r="L74" s="44">
        <f t="shared" si="4"/>
        <v>760.33333333333337</v>
      </c>
    </row>
    <row r="75" spans="2:12" x14ac:dyDescent="0.3">
      <c r="B75" s="6">
        <v>8</v>
      </c>
      <c r="C75" s="6">
        <v>8</v>
      </c>
      <c r="D75" s="6">
        <v>2032</v>
      </c>
      <c r="E75" s="44">
        <f t="shared" si="3"/>
        <v>2248.7777777777778</v>
      </c>
      <c r="I75" s="6">
        <v>8</v>
      </c>
      <c r="J75" s="6">
        <v>8</v>
      </c>
      <c r="K75" s="6">
        <v>2032</v>
      </c>
      <c r="L75" s="44">
        <f t="shared" si="4"/>
        <v>776.66666666666663</v>
      </c>
    </row>
    <row r="76" spans="2:12" x14ac:dyDescent="0.3">
      <c r="B76" s="6">
        <v>9</v>
      </c>
      <c r="C76" s="6">
        <v>9</v>
      </c>
      <c r="D76" s="6">
        <v>2033</v>
      </c>
      <c r="E76" s="44">
        <f t="shared" si="3"/>
        <v>2315</v>
      </c>
      <c r="I76" s="6">
        <v>9</v>
      </c>
      <c r="J76" s="6">
        <v>9</v>
      </c>
      <c r="K76" s="6">
        <v>2033</v>
      </c>
      <c r="L76" s="44">
        <f t="shared" si="4"/>
        <v>793</v>
      </c>
    </row>
    <row r="77" spans="2:12" x14ac:dyDescent="0.3">
      <c r="B77" s="6">
        <v>10</v>
      </c>
      <c r="C77" s="6">
        <v>10</v>
      </c>
      <c r="D77" s="6">
        <v>2034</v>
      </c>
      <c r="E77" s="44">
        <f t="shared" si="3"/>
        <v>2381.2222222222222</v>
      </c>
      <c r="I77" s="6">
        <v>10</v>
      </c>
      <c r="J77" s="6">
        <v>10</v>
      </c>
      <c r="K77" s="6">
        <v>2034</v>
      </c>
      <c r="L77" s="44">
        <f t="shared" si="4"/>
        <v>809.33333333333326</v>
      </c>
    </row>
    <row r="78" spans="2:12" x14ac:dyDescent="0.3">
      <c r="B78" s="6">
        <v>11</v>
      </c>
      <c r="C78" s="6">
        <v>11</v>
      </c>
      <c r="D78" s="6">
        <v>2035</v>
      </c>
      <c r="E78" s="44">
        <f t="shared" si="3"/>
        <v>2447.4444444444443</v>
      </c>
      <c r="I78" s="6">
        <v>11</v>
      </c>
      <c r="J78" s="6">
        <v>11</v>
      </c>
      <c r="K78" s="6">
        <v>2035</v>
      </c>
      <c r="L78" s="44">
        <f t="shared" si="4"/>
        <v>825.66666666666663</v>
      </c>
    </row>
    <row r="79" spans="2:12" x14ac:dyDescent="0.3">
      <c r="B79" s="6">
        <v>12</v>
      </c>
      <c r="C79" s="6">
        <v>12</v>
      </c>
      <c r="D79" s="6">
        <v>2036</v>
      </c>
      <c r="E79" s="44">
        <f t="shared" si="3"/>
        <v>2513.666666666667</v>
      </c>
      <c r="I79" s="6">
        <v>12</v>
      </c>
      <c r="J79" s="6">
        <v>12</v>
      </c>
      <c r="K79" s="6">
        <v>2036</v>
      </c>
      <c r="L79" s="44">
        <f t="shared" si="4"/>
        <v>842</v>
      </c>
    </row>
    <row r="80" spans="2:12" x14ac:dyDescent="0.3">
      <c r="B80" s="6">
        <v>13</v>
      </c>
      <c r="C80" s="6">
        <v>13</v>
      </c>
      <c r="D80" s="6">
        <v>2037</v>
      </c>
      <c r="E80" s="44">
        <f t="shared" si="3"/>
        <v>2579.8888888888887</v>
      </c>
      <c r="I80" s="6">
        <v>13</v>
      </c>
      <c r="J80" s="6">
        <v>13</v>
      </c>
      <c r="K80" s="6">
        <v>2037</v>
      </c>
      <c r="L80" s="44">
        <f t="shared" si="4"/>
        <v>858.33333333333326</v>
      </c>
    </row>
    <row r="81" spans="1:12" x14ac:dyDescent="0.3">
      <c r="B81" s="6">
        <v>14</v>
      </c>
      <c r="C81" s="6">
        <v>14</v>
      </c>
      <c r="D81" s="6">
        <v>2038</v>
      </c>
      <c r="E81" s="44">
        <f t="shared" si="3"/>
        <v>2646.1111111111113</v>
      </c>
      <c r="I81" s="6">
        <v>14</v>
      </c>
      <c r="J81" s="6">
        <v>14</v>
      </c>
      <c r="K81" s="6">
        <v>2038</v>
      </c>
      <c r="L81" s="44">
        <f t="shared" si="4"/>
        <v>874.66666666666663</v>
      </c>
    </row>
    <row r="82" spans="1:12" x14ac:dyDescent="0.3">
      <c r="B82" s="6">
        <v>15</v>
      </c>
      <c r="C82" s="6">
        <v>15</v>
      </c>
      <c r="D82" s="6">
        <v>2039</v>
      </c>
      <c r="E82" s="44">
        <f t="shared" si="3"/>
        <v>2712.3333333333335</v>
      </c>
      <c r="I82" s="6">
        <v>15</v>
      </c>
      <c r="J82" s="6">
        <v>15</v>
      </c>
      <c r="K82" s="6">
        <v>2039</v>
      </c>
      <c r="L82" s="44">
        <f t="shared" si="4"/>
        <v>891</v>
      </c>
    </row>
    <row r="83" spans="1:12" x14ac:dyDescent="0.3">
      <c r="B83" s="6">
        <v>16</v>
      </c>
      <c r="C83" s="6">
        <v>16</v>
      </c>
      <c r="D83" s="6">
        <v>2040</v>
      </c>
      <c r="E83" s="44">
        <f t="shared" si="3"/>
        <v>2778.5555555555557</v>
      </c>
      <c r="I83" s="6">
        <v>16</v>
      </c>
      <c r="J83" s="6">
        <v>16</v>
      </c>
      <c r="K83" s="6">
        <v>2040</v>
      </c>
      <c r="L83" s="44">
        <f t="shared" si="4"/>
        <v>907.33333333333326</v>
      </c>
    </row>
    <row r="84" spans="1:12" x14ac:dyDescent="0.3">
      <c r="B84" s="6">
        <v>17</v>
      </c>
      <c r="C84" s="6">
        <v>17</v>
      </c>
      <c r="D84" s="6">
        <v>2041</v>
      </c>
      <c r="E84" s="44">
        <f t="shared" si="3"/>
        <v>2844.7777777777778</v>
      </c>
      <c r="I84" s="6">
        <v>17</v>
      </c>
      <c r="J84" s="6">
        <v>17</v>
      </c>
      <c r="K84" s="6">
        <v>2041</v>
      </c>
      <c r="L84" s="44">
        <f t="shared" si="4"/>
        <v>923.66666666666663</v>
      </c>
    </row>
    <row r="85" spans="1:12" x14ac:dyDescent="0.3">
      <c r="B85" s="6">
        <v>18</v>
      </c>
      <c r="C85" s="6">
        <v>18</v>
      </c>
      <c r="D85" s="6">
        <v>2042</v>
      </c>
      <c r="E85" s="44">
        <f t="shared" si="3"/>
        <v>2911</v>
      </c>
      <c r="I85" s="6">
        <v>18</v>
      </c>
      <c r="J85" s="6">
        <v>18</v>
      </c>
      <c r="K85" s="6">
        <v>2042</v>
      </c>
      <c r="L85" s="44">
        <f t="shared" si="4"/>
        <v>940</v>
      </c>
    </row>
    <row r="86" spans="1:12" x14ac:dyDescent="0.3">
      <c r="B86" s="6">
        <v>19</v>
      </c>
      <c r="C86" s="6">
        <v>19</v>
      </c>
      <c r="D86" s="6">
        <v>2043</v>
      </c>
      <c r="E86" s="44">
        <f t="shared" si="3"/>
        <v>2977.2222222222226</v>
      </c>
      <c r="I86" s="6">
        <v>19</v>
      </c>
      <c r="J86" s="6">
        <v>19</v>
      </c>
      <c r="K86" s="6">
        <v>2043</v>
      </c>
      <c r="L86" s="44">
        <f t="shared" si="4"/>
        <v>956.33333333333326</v>
      </c>
    </row>
    <row r="87" spans="1:12" x14ac:dyDescent="0.3">
      <c r="B87" s="6">
        <v>20</v>
      </c>
      <c r="C87" s="6">
        <v>20</v>
      </c>
      <c r="D87" s="6">
        <v>2044</v>
      </c>
      <c r="E87" s="44">
        <f t="shared" si="3"/>
        <v>3043.4444444444443</v>
      </c>
      <c r="I87" s="6">
        <v>20</v>
      </c>
      <c r="J87" s="6">
        <v>20</v>
      </c>
      <c r="K87" s="6">
        <v>2044</v>
      </c>
      <c r="L87" s="44">
        <f t="shared" si="4"/>
        <v>972.66666666666663</v>
      </c>
    </row>
    <row r="90" spans="1:12" x14ac:dyDescent="0.3">
      <c r="A90" s="203" t="s">
        <v>69</v>
      </c>
      <c r="B90" s="203"/>
      <c r="C90" s="203"/>
      <c r="D90" s="203"/>
      <c r="E90" s="203"/>
      <c r="H90" s="203" t="s">
        <v>70</v>
      </c>
      <c r="I90" s="203"/>
      <c r="J90" s="203"/>
      <c r="K90" s="203"/>
      <c r="L90" s="203"/>
    </row>
    <row r="91" spans="1:12" x14ac:dyDescent="0.3">
      <c r="A91" s="204">
        <v>5</v>
      </c>
      <c r="B91" s="195" t="s">
        <v>22</v>
      </c>
      <c r="C91" s="195" t="s">
        <v>23</v>
      </c>
      <c r="D91" s="195" t="s">
        <v>43</v>
      </c>
      <c r="E91" s="195"/>
      <c r="H91" s="204">
        <v>6</v>
      </c>
      <c r="I91" s="195" t="s">
        <v>22</v>
      </c>
      <c r="J91" s="195" t="s">
        <v>23</v>
      </c>
      <c r="K91" s="195" t="s">
        <v>43</v>
      </c>
      <c r="L91" s="195"/>
    </row>
    <row r="92" spans="1:12" x14ac:dyDescent="0.3">
      <c r="A92" s="204"/>
      <c r="B92" s="195"/>
      <c r="C92" s="195"/>
      <c r="D92" s="9" t="s">
        <v>27</v>
      </c>
      <c r="E92" s="9" t="s">
        <v>44</v>
      </c>
      <c r="H92" s="204"/>
      <c r="I92" s="195"/>
      <c r="J92" s="195"/>
      <c r="K92" s="9" t="s">
        <v>27</v>
      </c>
      <c r="L92" s="9" t="s">
        <v>44</v>
      </c>
    </row>
    <row r="93" spans="1:12" x14ac:dyDescent="0.3">
      <c r="A93" s="204"/>
      <c r="B93" s="7">
        <v>2015</v>
      </c>
      <c r="C93" s="7">
        <f>'Backward Projection (1)'!I228</f>
        <v>2325</v>
      </c>
      <c r="D93" s="7"/>
      <c r="E93" s="7"/>
      <c r="H93" s="204"/>
      <c r="I93" s="7">
        <v>2015</v>
      </c>
      <c r="J93" s="7">
        <f>'Backward Projection (1)'!I280</f>
        <v>436</v>
      </c>
      <c r="K93" s="7"/>
      <c r="L93" s="7"/>
    </row>
    <row r="94" spans="1:12" x14ac:dyDescent="0.3">
      <c r="A94" s="204"/>
      <c r="B94" s="7">
        <v>2016</v>
      </c>
      <c r="C94" s="7">
        <f>'Backward Projection (1)'!I229</f>
        <v>2321</v>
      </c>
      <c r="D94" s="7">
        <f>'Backward Projection (1)'!J229</f>
        <v>-4</v>
      </c>
      <c r="E94" s="12">
        <f>'Backward Projection (1)'!K229</f>
        <v>-0.17204301075268819</v>
      </c>
      <c r="H94" s="204"/>
      <c r="I94" s="7">
        <v>2016</v>
      </c>
      <c r="J94" s="7">
        <f>'Backward Projection (1)'!I281</f>
        <v>412</v>
      </c>
      <c r="K94" s="7">
        <f>'Backward Projection (1)'!J281</f>
        <v>-24</v>
      </c>
      <c r="L94" s="12">
        <f>'Backward Projection (1)'!K281</f>
        <v>-5.5045871559633035</v>
      </c>
    </row>
    <row r="95" spans="1:12" x14ac:dyDescent="0.3">
      <c r="A95" s="204"/>
      <c r="B95" s="7">
        <v>2017</v>
      </c>
      <c r="C95" s="7">
        <f>'Backward Projection (1)'!I230</f>
        <v>2557</v>
      </c>
      <c r="D95" s="7">
        <f>'Backward Projection (1)'!J230</f>
        <v>236</v>
      </c>
      <c r="E95" s="12">
        <f>'Backward Projection (1)'!K230</f>
        <v>10.16803102111159</v>
      </c>
      <c r="H95" s="204"/>
      <c r="I95" s="7">
        <v>2017</v>
      </c>
      <c r="J95" s="7">
        <f>'Backward Projection (1)'!I282</f>
        <v>514</v>
      </c>
      <c r="K95" s="7">
        <f>'Backward Projection (1)'!J282</f>
        <v>102</v>
      </c>
      <c r="L95" s="12">
        <f>'Backward Projection (1)'!K282</f>
        <v>24.757281553398059</v>
      </c>
    </row>
    <row r="96" spans="1:12" x14ac:dyDescent="0.3">
      <c r="B96" s="7">
        <v>2018</v>
      </c>
      <c r="C96" s="7">
        <f>'Backward Projection (1)'!I231</f>
        <v>2453</v>
      </c>
      <c r="D96" s="7">
        <f>'Backward Projection (1)'!J231</f>
        <v>-104</v>
      </c>
      <c r="E96" s="12">
        <f>'Backward Projection (1)'!K231</f>
        <v>-4.0672663277278058</v>
      </c>
      <c r="I96" s="7">
        <v>2018</v>
      </c>
      <c r="J96" s="7">
        <f>'Backward Projection (1)'!I283</f>
        <v>577</v>
      </c>
      <c r="K96" s="7">
        <f>'Backward Projection (1)'!J283</f>
        <v>63</v>
      </c>
      <c r="L96" s="12">
        <f>'Backward Projection (1)'!K283</f>
        <v>12.2568093385214</v>
      </c>
    </row>
    <row r="97" spans="2:12" x14ac:dyDescent="0.3">
      <c r="B97" s="7">
        <v>2019</v>
      </c>
      <c r="C97" s="7">
        <f>'Backward Projection (1)'!I232</f>
        <v>2348</v>
      </c>
      <c r="D97" s="7">
        <f>'Backward Projection (1)'!J232</f>
        <v>-105</v>
      </c>
      <c r="E97" s="12">
        <f>'Backward Projection (1)'!K232</f>
        <v>-4.2804728903383609</v>
      </c>
      <c r="I97" s="7">
        <v>2019</v>
      </c>
      <c r="J97" s="7">
        <f>'Backward Projection (1)'!I284</f>
        <v>613</v>
      </c>
      <c r="K97" s="7">
        <f>'Backward Projection (1)'!J284</f>
        <v>36</v>
      </c>
      <c r="L97" s="12">
        <f>'Backward Projection (1)'!K284</f>
        <v>6.239168110918544</v>
      </c>
    </row>
    <row r="98" spans="2:12" x14ac:dyDescent="0.3">
      <c r="B98" s="7">
        <v>2020</v>
      </c>
      <c r="C98" s="7">
        <f>'Backward Projection (1)'!I233</f>
        <v>2766</v>
      </c>
      <c r="D98" s="7">
        <f>'Backward Projection (1)'!J233</f>
        <v>418</v>
      </c>
      <c r="E98" s="12">
        <f>'Backward Projection (1)'!K233</f>
        <v>17.802385008517888</v>
      </c>
      <c r="I98" s="7">
        <v>2020</v>
      </c>
      <c r="J98" s="7">
        <f>'Backward Projection (1)'!I285</f>
        <v>740</v>
      </c>
      <c r="K98" s="7">
        <f>'Backward Projection (1)'!J285</f>
        <v>127</v>
      </c>
      <c r="L98" s="12">
        <f>'Backward Projection (1)'!K285</f>
        <v>20.717781402936378</v>
      </c>
    </row>
    <row r="99" spans="2:12" x14ac:dyDescent="0.3">
      <c r="B99" s="7">
        <v>2021</v>
      </c>
      <c r="C99" s="7">
        <f>'Backward Projection (1)'!I234</f>
        <v>3023</v>
      </c>
      <c r="D99" s="7">
        <f>'Backward Projection (1)'!J234</f>
        <v>257</v>
      </c>
      <c r="E99" s="12">
        <f>'Backward Projection (1)'!K234</f>
        <v>9.2913955169920452</v>
      </c>
      <c r="I99" s="7">
        <v>2021</v>
      </c>
      <c r="J99" s="7">
        <f>'Backward Projection (1)'!I286</f>
        <v>817</v>
      </c>
      <c r="K99" s="7">
        <f>'Backward Projection (1)'!J286</f>
        <v>77</v>
      </c>
      <c r="L99" s="12">
        <f>'Backward Projection (1)'!K286</f>
        <v>10.405405405405405</v>
      </c>
    </row>
    <row r="100" spans="2:12" x14ac:dyDescent="0.3">
      <c r="B100" s="7">
        <v>2022</v>
      </c>
      <c r="C100" s="7">
        <f>'Backward Projection (1)'!I235</f>
        <v>3279</v>
      </c>
      <c r="D100" s="7">
        <f>'Backward Projection (1)'!J235</f>
        <v>256</v>
      </c>
      <c r="E100" s="12">
        <f>'Backward Projection (1)'!K235</f>
        <v>8.4684088653655323</v>
      </c>
      <c r="I100" s="7">
        <v>2022</v>
      </c>
      <c r="J100" s="7">
        <f>'Backward Projection (1)'!I287</f>
        <v>892</v>
      </c>
      <c r="K100" s="7">
        <f>'Backward Projection (1)'!J287</f>
        <v>75</v>
      </c>
      <c r="L100" s="12">
        <f>'Backward Projection (1)'!K287</f>
        <v>9.1799265605875142</v>
      </c>
    </row>
    <row r="101" spans="2:12" x14ac:dyDescent="0.3">
      <c r="B101" s="7">
        <v>2023</v>
      </c>
      <c r="C101" s="7">
        <f>'Backward Projection (1)'!I236</f>
        <v>3386</v>
      </c>
      <c r="D101" s="7">
        <f>'Backward Projection (1)'!J236</f>
        <v>107</v>
      </c>
      <c r="E101" s="12">
        <f>'Backward Projection (1)'!K236</f>
        <v>3.26318999695029</v>
      </c>
      <c r="I101" s="7">
        <v>2023</v>
      </c>
      <c r="J101" s="7">
        <f>'Backward Projection (1)'!I288</f>
        <v>1104</v>
      </c>
      <c r="K101" s="7">
        <f>'Backward Projection (1)'!J288</f>
        <v>212</v>
      </c>
      <c r="L101" s="12">
        <f>'Backward Projection (1)'!K288</f>
        <v>23.766816143497756</v>
      </c>
    </row>
    <row r="102" spans="2:12" x14ac:dyDescent="0.3">
      <c r="B102" s="7">
        <v>2024</v>
      </c>
      <c r="C102" s="7">
        <f>'Backward Projection (1)'!I237</f>
        <v>3530</v>
      </c>
      <c r="D102" s="7">
        <f>'Backward Projection (1)'!J237</f>
        <v>144</v>
      </c>
      <c r="E102" s="12">
        <f>'Backward Projection (1)'!K237</f>
        <v>4.2528056704075601</v>
      </c>
      <c r="I102" s="7">
        <v>2024</v>
      </c>
      <c r="J102" s="7">
        <f>'Backward Projection (1)'!I289</f>
        <v>1125</v>
      </c>
      <c r="K102" s="7">
        <f>'Backward Projection (1)'!J289</f>
        <v>21</v>
      </c>
      <c r="L102" s="12">
        <f>'Backward Projection (1)'!K289</f>
        <v>1.9021739130434785</v>
      </c>
    </row>
    <row r="103" spans="2:12" x14ac:dyDescent="0.3">
      <c r="B103" s="14" t="s">
        <v>36</v>
      </c>
      <c r="C103" s="14">
        <f>SUM(C93:C102)</f>
        <v>27988</v>
      </c>
      <c r="D103" s="14">
        <f>SUM(D93:D102)</f>
        <v>1205</v>
      </c>
      <c r="E103" s="26">
        <f>SUM(E93:E102)</f>
        <v>44.72643385052605</v>
      </c>
      <c r="I103" s="14" t="s">
        <v>36</v>
      </c>
      <c r="J103" s="14">
        <f>SUM(J93:J102)</f>
        <v>7230</v>
      </c>
      <c r="K103" s="14">
        <f>SUM(K93:K102)</f>
        <v>689</v>
      </c>
      <c r="L103" s="26">
        <f>SUM(L93:L102)</f>
        <v>103.72077527234525</v>
      </c>
    </row>
    <row r="104" spans="2:12" x14ac:dyDescent="0.3">
      <c r="B104" s="14" t="s">
        <v>37</v>
      </c>
      <c r="C104" s="26">
        <f>AVERAGE(C93:C102)</f>
        <v>2798.8</v>
      </c>
      <c r="D104" s="26">
        <f>AVERAGE(D93:D102)</f>
        <v>133.88888888888889</v>
      </c>
      <c r="E104" s="26">
        <f>AVERAGE(E93:E102)</f>
        <v>4.9696037611695614</v>
      </c>
      <c r="I104" s="14" t="s">
        <v>37</v>
      </c>
      <c r="J104" s="26">
        <f>AVERAGE(J93:J102)</f>
        <v>723</v>
      </c>
      <c r="K104" s="26">
        <f>AVERAGE(K93:K102)</f>
        <v>76.555555555555557</v>
      </c>
      <c r="L104" s="26">
        <f>AVERAGE(L93:L102)</f>
        <v>11.524530585816139</v>
      </c>
    </row>
    <row r="105" spans="2:12" x14ac:dyDescent="0.3">
      <c r="B105" s="39" t="s">
        <v>45</v>
      </c>
      <c r="C105" s="43">
        <f>'Backward Projection (1)'!C244</f>
        <v>133.88888888888889</v>
      </c>
      <c r="D105" s="15"/>
      <c r="E105" s="16"/>
      <c r="I105" s="39" t="s">
        <v>45</v>
      </c>
      <c r="J105" s="43">
        <f>'Backward Projection (1)'!C296</f>
        <v>76.555555555555557</v>
      </c>
      <c r="K105" s="15"/>
      <c r="L105" s="16"/>
    </row>
    <row r="106" spans="2:12" x14ac:dyDescent="0.3">
      <c r="B106" s="40" t="s">
        <v>44</v>
      </c>
      <c r="C106" s="31">
        <f>'Backward Projection (1)'!C245</f>
        <v>4.9696037611695614</v>
      </c>
      <c r="E106" s="17"/>
      <c r="I106" s="40" t="s">
        <v>44</v>
      </c>
      <c r="J106" s="31">
        <f>'Backward Projection (1)'!C297</f>
        <v>11.524530585816139</v>
      </c>
      <c r="L106" s="17"/>
    </row>
    <row r="107" spans="2:12" x14ac:dyDescent="0.3">
      <c r="B107" s="41" t="s">
        <v>29</v>
      </c>
      <c r="C107" s="42" t="str">
        <f>'Backward Projection (1)'!C246</f>
        <v>499,38 + (418,08x)</v>
      </c>
      <c r="D107" s="18"/>
      <c r="E107" s="19"/>
      <c r="I107" s="41" t="s">
        <v>29</v>
      </c>
      <c r="J107" s="42" t="str">
        <f>'Backward Projection (1)'!C298</f>
        <v>65,90 + (119,47x)</v>
      </c>
      <c r="K107" s="18"/>
      <c r="L107" s="19"/>
    </row>
    <row r="109" spans="2:12" x14ac:dyDescent="0.3">
      <c r="B109" s="11" t="s">
        <v>46</v>
      </c>
      <c r="C109" s="11" t="s">
        <v>47</v>
      </c>
      <c r="D109" s="11" t="s">
        <v>22</v>
      </c>
      <c r="E109" s="11" t="s">
        <v>65</v>
      </c>
      <c r="I109" s="11" t="s">
        <v>46</v>
      </c>
      <c r="J109" s="11" t="s">
        <v>47</v>
      </c>
      <c r="K109" s="11" t="s">
        <v>22</v>
      </c>
      <c r="L109" s="11" t="s">
        <v>65</v>
      </c>
    </row>
    <row r="110" spans="2:12" x14ac:dyDescent="0.3">
      <c r="B110" s="6">
        <v>1</v>
      </c>
      <c r="C110" s="6">
        <v>1</v>
      </c>
      <c r="D110" s="6">
        <v>2025</v>
      </c>
      <c r="E110" s="44">
        <f>$C$102+(C110*$C$105)</f>
        <v>3663.8888888888887</v>
      </c>
      <c r="I110" s="6">
        <v>1</v>
      </c>
      <c r="J110" s="6">
        <v>1</v>
      </c>
      <c r="K110" s="6">
        <v>2025</v>
      </c>
      <c r="L110" s="44">
        <f>$J$102+(J110*$J$105)</f>
        <v>1201.5555555555557</v>
      </c>
    </row>
    <row r="111" spans="2:12" x14ac:dyDescent="0.3">
      <c r="B111" s="6">
        <v>2</v>
      </c>
      <c r="C111" s="6">
        <v>2</v>
      </c>
      <c r="D111" s="6">
        <v>2026</v>
      </c>
      <c r="E111" s="44">
        <f t="shared" ref="E111:E129" si="5">$C$102+(C111*$C$105)</f>
        <v>3797.7777777777778</v>
      </c>
      <c r="I111" s="6">
        <v>2</v>
      </c>
      <c r="J111" s="6">
        <v>2</v>
      </c>
      <c r="K111" s="6">
        <v>2026</v>
      </c>
      <c r="L111" s="44">
        <f t="shared" ref="L111:L129" si="6">$J$102+(J111*$J$105)</f>
        <v>1278.1111111111111</v>
      </c>
    </row>
    <row r="112" spans="2:12" x14ac:dyDescent="0.3">
      <c r="B112" s="6">
        <v>3</v>
      </c>
      <c r="C112" s="6">
        <v>3</v>
      </c>
      <c r="D112" s="6">
        <v>2027</v>
      </c>
      <c r="E112" s="44">
        <f t="shared" si="5"/>
        <v>3931.6666666666665</v>
      </c>
      <c r="I112" s="6">
        <v>3</v>
      </c>
      <c r="J112" s="6">
        <v>3</v>
      </c>
      <c r="K112" s="6">
        <v>2027</v>
      </c>
      <c r="L112" s="44">
        <f t="shared" si="6"/>
        <v>1354.6666666666667</v>
      </c>
    </row>
    <row r="113" spans="2:12" x14ac:dyDescent="0.3">
      <c r="B113" s="6">
        <v>4</v>
      </c>
      <c r="C113" s="6">
        <v>4</v>
      </c>
      <c r="D113" s="6">
        <v>2028</v>
      </c>
      <c r="E113" s="44">
        <f t="shared" si="5"/>
        <v>4065.5555555555557</v>
      </c>
      <c r="I113" s="6">
        <v>4</v>
      </c>
      <c r="J113" s="6">
        <v>4</v>
      </c>
      <c r="K113" s="6">
        <v>2028</v>
      </c>
      <c r="L113" s="44">
        <f t="shared" si="6"/>
        <v>1431.2222222222222</v>
      </c>
    </row>
    <row r="114" spans="2:12" x14ac:dyDescent="0.3">
      <c r="B114" s="6">
        <v>5</v>
      </c>
      <c r="C114" s="6">
        <v>5</v>
      </c>
      <c r="D114" s="6">
        <v>2029</v>
      </c>
      <c r="E114" s="44">
        <f t="shared" si="5"/>
        <v>4199.4444444444443</v>
      </c>
      <c r="I114" s="6">
        <v>5</v>
      </c>
      <c r="J114" s="6">
        <v>5</v>
      </c>
      <c r="K114" s="6">
        <v>2029</v>
      </c>
      <c r="L114" s="44">
        <f t="shared" si="6"/>
        <v>1507.7777777777778</v>
      </c>
    </row>
    <row r="115" spans="2:12" x14ac:dyDescent="0.3">
      <c r="B115" s="6">
        <v>6</v>
      </c>
      <c r="C115" s="6">
        <v>6</v>
      </c>
      <c r="D115" s="6">
        <v>2030</v>
      </c>
      <c r="E115" s="44">
        <f t="shared" si="5"/>
        <v>4333.333333333333</v>
      </c>
      <c r="I115" s="6">
        <v>6</v>
      </c>
      <c r="J115" s="6">
        <v>6</v>
      </c>
      <c r="K115" s="6">
        <v>2030</v>
      </c>
      <c r="L115" s="44">
        <f t="shared" si="6"/>
        <v>1584.3333333333335</v>
      </c>
    </row>
    <row r="116" spans="2:12" x14ac:dyDescent="0.3">
      <c r="B116" s="6">
        <v>7</v>
      </c>
      <c r="C116" s="6">
        <v>7</v>
      </c>
      <c r="D116" s="6">
        <v>2031</v>
      </c>
      <c r="E116" s="44">
        <f t="shared" si="5"/>
        <v>4467.2222222222226</v>
      </c>
      <c r="I116" s="6">
        <v>7</v>
      </c>
      <c r="J116" s="6">
        <v>7</v>
      </c>
      <c r="K116" s="6">
        <v>2031</v>
      </c>
      <c r="L116" s="44">
        <f t="shared" si="6"/>
        <v>1660.8888888888889</v>
      </c>
    </row>
    <row r="117" spans="2:12" x14ac:dyDescent="0.3">
      <c r="B117" s="6">
        <v>8</v>
      </c>
      <c r="C117" s="6">
        <v>8</v>
      </c>
      <c r="D117" s="6">
        <v>2032</v>
      </c>
      <c r="E117" s="44">
        <f t="shared" si="5"/>
        <v>4601.1111111111113</v>
      </c>
      <c r="I117" s="6">
        <v>8</v>
      </c>
      <c r="J117" s="6">
        <v>8</v>
      </c>
      <c r="K117" s="6">
        <v>2032</v>
      </c>
      <c r="L117" s="44">
        <f t="shared" si="6"/>
        <v>1737.4444444444443</v>
      </c>
    </row>
    <row r="118" spans="2:12" x14ac:dyDescent="0.3">
      <c r="B118" s="6">
        <v>9</v>
      </c>
      <c r="C118" s="6">
        <v>9</v>
      </c>
      <c r="D118" s="6">
        <v>2033</v>
      </c>
      <c r="E118" s="44">
        <f t="shared" si="5"/>
        <v>4735</v>
      </c>
      <c r="I118" s="6">
        <v>9</v>
      </c>
      <c r="J118" s="6">
        <v>9</v>
      </c>
      <c r="K118" s="6">
        <v>2033</v>
      </c>
      <c r="L118" s="44">
        <f t="shared" si="6"/>
        <v>1814</v>
      </c>
    </row>
    <row r="119" spans="2:12" x14ac:dyDescent="0.3">
      <c r="B119" s="6">
        <v>10</v>
      </c>
      <c r="C119" s="6">
        <v>10</v>
      </c>
      <c r="D119" s="6">
        <v>2034</v>
      </c>
      <c r="E119" s="44">
        <f t="shared" si="5"/>
        <v>4868.8888888888887</v>
      </c>
      <c r="I119" s="6">
        <v>10</v>
      </c>
      <c r="J119" s="6">
        <v>10</v>
      </c>
      <c r="K119" s="6">
        <v>2034</v>
      </c>
      <c r="L119" s="44">
        <f t="shared" si="6"/>
        <v>1890.5555555555557</v>
      </c>
    </row>
    <row r="120" spans="2:12" x14ac:dyDescent="0.3">
      <c r="B120" s="6">
        <v>11</v>
      </c>
      <c r="C120" s="6">
        <v>11</v>
      </c>
      <c r="D120" s="6">
        <v>2035</v>
      </c>
      <c r="E120" s="44">
        <f t="shared" si="5"/>
        <v>5002.7777777777774</v>
      </c>
      <c r="I120" s="6">
        <v>11</v>
      </c>
      <c r="J120" s="6">
        <v>11</v>
      </c>
      <c r="K120" s="6">
        <v>2035</v>
      </c>
      <c r="L120" s="44">
        <f t="shared" si="6"/>
        <v>1967.1111111111111</v>
      </c>
    </row>
    <row r="121" spans="2:12" x14ac:dyDescent="0.3">
      <c r="B121" s="6">
        <v>12</v>
      </c>
      <c r="C121" s="6">
        <v>12</v>
      </c>
      <c r="D121" s="6">
        <v>2036</v>
      </c>
      <c r="E121" s="44">
        <f t="shared" si="5"/>
        <v>5136.6666666666661</v>
      </c>
      <c r="I121" s="6">
        <v>12</v>
      </c>
      <c r="J121" s="6">
        <v>12</v>
      </c>
      <c r="K121" s="6">
        <v>2036</v>
      </c>
      <c r="L121" s="44">
        <f t="shared" si="6"/>
        <v>2043.6666666666667</v>
      </c>
    </row>
    <row r="122" spans="2:12" x14ac:dyDescent="0.3">
      <c r="B122" s="6">
        <v>13</v>
      </c>
      <c r="C122" s="6">
        <v>13</v>
      </c>
      <c r="D122" s="6">
        <v>2037</v>
      </c>
      <c r="E122" s="44">
        <f t="shared" si="5"/>
        <v>5270.5555555555557</v>
      </c>
      <c r="I122" s="6">
        <v>13</v>
      </c>
      <c r="J122" s="6">
        <v>13</v>
      </c>
      <c r="K122" s="6">
        <v>2037</v>
      </c>
      <c r="L122" s="44">
        <f t="shared" si="6"/>
        <v>2120.2222222222222</v>
      </c>
    </row>
    <row r="123" spans="2:12" x14ac:dyDescent="0.3">
      <c r="B123" s="6">
        <v>14</v>
      </c>
      <c r="C123" s="6">
        <v>14</v>
      </c>
      <c r="D123" s="6">
        <v>2038</v>
      </c>
      <c r="E123" s="44">
        <f t="shared" si="5"/>
        <v>5404.4444444444443</v>
      </c>
      <c r="I123" s="6">
        <v>14</v>
      </c>
      <c r="J123" s="6">
        <v>14</v>
      </c>
      <c r="K123" s="6">
        <v>2038</v>
      </c>
      <c r="L123" s="44">
        <f t="shared" si="6"/>
        <v>2196.7777777777778</v>
      </c>
    </row>
    <row r="124" spans="2:12" x14ac:dyDescent="0.3">
      <c r="B124" s="6">
        <v>15</v>
      </c>
      <c r="C124" s="6">
        <v>15</v>
      </c>
      <c r="D124" s="6">
        <v>2039</v>
      </c>
      <c r="E124" s="44">
        <f t="shared" si="5"/>
        <v>5538.333333333333</v>
      </c>
      <c r="I124" s="6">
        <v>15</v>
      </c>
      <c r="J124" s="6">
        <v>15</v>
      </c>
      <c r="K124" s="6">
        <v>2039</v>
      </c>
      <c r="L124" s="44">
        <f t="shared" si="6"/>
        <v>2273.333333333333</v>
      </c>
    </row>
    <row r="125" spans="2:12" x14ac:dyDescent="0.3">
      <c r="B125" s="6">
        <v>16</v>
      </c>
      <c r="C125" s="6">
        <v>16</v>
      </c>
      <c r="D125" s="6">
        <v>2040</v>
      </c>
      <c r="E125" s="44">
        <f t="shared" si="5"/>
        <v>5672.2222222222226</v>
      </c>
      <c r="I125" s="6">
        <v>16</v>
      </c>
      <c r="J125" s="6">
        <v>16</v>
      </c>
      <c r="K125" s="6">
        <v>2040</v>
      </c>
      <c r="L125" s="44">
        <f t="shared" si="6"/>
        <v>2349.8888888888887</v>
      </c>
    </row>
    <row r="126" spans="2:12" x14ac:dyDescent="0.3">
      <c r="B126" s="6">
        <v>17</v>
      </c>
      <c r="C126" s="6">
        <v>17</v>
      </c>
      <c r="D126" s="6">
        <v>2041</v>
      </c>
      <c r="E126" s="44">
        <f t="shared" si="5"/>
        <v>5806.1111111111113</v>
      </c>
      <c r="I126" s="6">
        <v>17</v>
      </c>
      <c r="J126" s="6">
        <v>17</v>
      </c>
      <c r="K126" s="6">
        <v>2041</v>
      </c>
      <c r="L126" s="44">
        <f t="shared" si="6"/>
        <v>2426.4444444444443</v>
      </c>
    </row>
    <row r="127" spans="2:12" x14ac:dyDescent="0.3">
      <c r="B127" s="6">
        <v>18</v>
      </c>
      <c r="C127" s="6">
        <v>18</v>
      </c>
      <c r="D127" s="6">
        <v>2042</v>
      </c>
      <c r="E127" s="44">
        <f t="shared" si="5"/>
        <v>5940</v>
      </c>
      <c r="I127" s="6">
        <v>18</v>
      </c>
      <c r="J127" s="6">
        <v>18</v>
      </c>
      <c r="K127" s="6">
        <v>2042</v>
      </c>
      <c r="L127" s="44">
        <f t="shared" si="6"/>
        <v>2503</v>
      </c>
    </row>
    <row r="128" spans="2:12" x14ac:dyDescent="0.3">
      <c r="B128" s="6">
        <v>19</v>
      </c>
      <c r="C128" s="6">
        <v>19</v>
      </c>
      <c r="D128" s="6">
        <v>2043</v>
      </c>
      <c r="E128" s="44">
        <f t="shared" si="5"/>
        <v>6073.8888888888887</v>
      </c>
      <c r="I128" s="6">
        <v>19</v>
      </c>
      <c r="J128" s="6">
        <v>19</v>
      </c>
      <c r="K128" s="6">
        <v>2043</v>
      </c>
      <c r="L128" s="44">
        <f t="shared" si="6"/>
        <v>2579.5555555555557</v>
      </c>
    </row>
    <row r="129" spans="2:12" x14ac:dyDescent="0.3">
      <c r="B129" s="6">
        <v>20</v>
      </c>
      <c r="C129" s="6">
        <v>20</v>
      </c>
      <c r="D129" s="6">
        <v>2044</v>
      </c>
      <c r="E129" s="44">
        <f t="shared" si="5"/>
        <v>6207.7777777777774</v>
      </c>
      <c r="I129" s="6">
        <v>20</v>
      </c>
      <c r="J129" s="6">
        <v>20</v>
      </c>
      <c r="K129" s="6">
        <v>2044</v>
      </c>
      <c r="L129" s="44">
        <f t="shared" si="6"/>
        <v>2656.1111111111113</v>
      </c>
    </row>
  </sheetData>
  <mergeCells count="36">
    <mergeCell ref="D7:E7"/>
    <mergeCell ref="B2:G3"/>
    <mergeCell ref="A7:A11"/>
    <mergeCell ref="A6:E6"/>
    <mergeCell ref="H6:L6"/>
    <mergeCell ref="H7:H11"/>
    <mergeCell ref="I7:I8"/>
    <mergeCell ref="J7:J8"/>
    <mergeCell ref="K7:L7"/>
    <mergeCell ref="B7:B8"/>
    <mergeCell ref="C7:C8"/>
    <mergeCell ref="H48:L48"/>
    <mergeCell ref="H49:H53"/>
    <mergeCell ref="I49:I50"/>
    <mergeCell ref="J49:J50"/>
    <mergeCell ref="K49:L49"/>
    <mergeCell ref="A48:E48"/>
    <mergeCell ref="A49:A53"/>
    <mergeCell ref="B49:B50"/>
    <mergeCell ref="C49:C50"/>
    <mergeCell ref="D49:E49"/>
    <mergeCell ref="H90:L90"/>
    <mergeCell ref="H91:H95"/>
    <mergeCell ref="I91:I92"/>
    <mergeCell ref="J91:J92"/>
    <mergeCell ref="K91:L91"/>
    <mergeCell ref="A90:E90"/>
    <mergeCell ref="A91:A95"/>
    <mergeCell ref="B91:B92"/>
    <mergeCell ref="C91:C92"/>
    <mergeCell ref="D91:E91"/>
    <mergeCell ref="O6:S6"/>
    <mergeCell ref="O7:O11"/>
    <mergeCell ref="P7:P8"/>
    <mergeCell ref="Q7:Q8"/>
    <mergeCell ref="R7:S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E1A9E-EC86-48A5-9D23-867FC06E8556}">
  <dimension ref="A2:AA238"/>
  <sheetViews>
    <sheetView topLeftCell="A202" zoomScale="45" zoomScaleNormal="45" workbookViewId="0">
      <selection activeCell="N227" sqref="N227:W238"/>
    </sheetView>
  </sheetViews>
  <sheetFormatPr defaultRowHeight="14.4" x14ac:dyDescent="0.3"/>
  <cols>
    <col min="2" max="2" width="26" customWidth="1"/>
    <col min="3" max="3" width="9.33203125" customWidth="1"/>
    <col min="26" max="26" width="14.44140625" customWidth="1"/>
    <col min="27" max="27" width="16.5546875" customWidth="1"/>
  </cols>
  <sheetData>
    <row r="2" spans="1:27" x14ac:dyDescent="0.3">
      <c r="A2" s="218">
        <v>1</v>
      </c>
      <c r="B2" s="217" t="s">
        <v>186</v>
      </c>
      <c r="C2" s="217"/>
      <c r="D2" s="217"/>
    </row>
    <row r="3" spans="1:27" x14ac:dyDescent="0.3">
      <c r="A3" s="218"/>
      <c r="B3" s="209" t="s">
        <v>169</v>
      </c>
      <c r="C3" s="211" t="s">
        <v>175</v>
      </c>
      <c r="D3" s="62" t="s">
        <v>22</v>
      </c>
      <c r="Z3" s="206" t="s">
        <v>184</v>
      </c>
      <c r="AA3" s="206"/>
    </row>
    <row r="4" spans="1:27" x14ac:dyDescent="0.3">
      <c r="A4" s="218"/>
      <c r="B4" s="210"/>
      <c r="C4" s="211"/>
      <c r="D4" s="62">
        <v>2024</v>
      </c>
      <c r="Z4" s="206"/>
      <c r="AA4" s="206"/>
    </row>
    <row r="5" spans="1:27" x14ac:dyDescent="0.3">
      <c r="B5" s="58" t="s">
        <v>181</v>
      </c>
      <c r="C5" s="5"/>
      <c r="D5" s="6"/>
      <c r="Z5" s="206" t="s">
        <v>22</v>
      </c>
      <c r="AA5" s="207" t="s">
        <v>65</v>
      </c>
    </row>
    <row r="6" spans="1:27" x14ac:dyDescent="0.3">
      <c r="B6" s="59" t="s">
        <v>170</v>
      </c>
      <c r="C6" s="212" t="s">
        <v>176</v>
      </c>
      <c r="D6" s="6">
        <v>2</v>
      </c>
      <c r="Z6" s="206"/>
      <c r="AA6" s="207"/>
    </row>
    <row r="7" spans="1:27" x14ac:dyDescent="0.3">
      <c r="B7" s="59" t="s">
        <v>171</v>
      </c>
      <c r="C7" s="213"/>
      <c r="D7" s="6">
        <v>1</v>
      </c>
      <c r="Z7" s="6">
        <v>2024</v>
      </c>
      <c r="AA7" s="6">
        <f>'Forward Projection (1)'!C18</f>
        <v>1867</v>
      </c>
    </row>
    <row r="8" spans="1:27" x14ac:dyDescent="0.3">
      <c r="B8" s="59" t="s">
        <v>173</v>
      </c>
      <c r="C8" s="213"/>
      <c r="D8" s="6">
        <v>2</v>
      </c>
      <c r="Z8" s="6">
        <v>2025</v>
      </c>
      <c r="AA8" s="44">
        <f>'Forward Projection (1)'!E26</f>
        <v>1919.1111111111111</v>
      </c>
    </row>
    <row r="9" spans="1:27" x14ac:dyDescent="0.3">
      <c r="B9" s="59" t="s">
        <v>174</v>
      </c>
      <c r="C9" s="214"/>
      <c r="D9" s="6"/>
      <c r="Z9" s="6">
        <v>2026</v>
      </c>
      <c r="AA9" s="44">
        <f>'Forward Projection (1)'!E27</f>
        <v>1971.2222222222222</v>
      </c>
    </row>
    <row r="10" spans="1:27" x14ac:dyDescent="0.3">
      <c r="B10" s="60" t="s">
        <v>180</v>
      </c>
      <c r="C10" s="7"/>
      <c r="D10" s="6"/>
      <c r="Z10" s="6">
        <v>2027</v>
      </c>
      <c r="AA10" s="44">
        <f>'Forward Projection (1)'!E28</f>
        <v>2023.3333333333333</v>
      </c>
    </row>
    <row r="11" spans="1:27" x14ac:dyDescent="0.3">
      <c r="B11" s="61" t="s">
        <v>177</v>
      </c>
      <c r="C11" s="7" t="s">
        <v>167</v>
      </c>
      <c r="D11" s="6">
        <v>1</v>
      </c>
      <c r="Z11" s="6">
        <v>2028</v>
      </c>
      <c r="AA11" s="44">
        <f>'Forward Projection (1)'!E29</f>
        <v>2075.4444444444443</v>
      </c>
    </row>
    <row r="12" spans="1:27" x14ac:dyDescent="0.3">
      <c r="B12" s="60" t="s">
        <v>178</v>
      </c>
      <c r="C12" s="7"/>
      <c r="D12" s="6"/>
      <c r="Z12" s="6">
        <v>2029</v>
      </c>
      <c r="AA12" s="44">
        <f>'Forward Projection (1)'!E30</f>
        <v>2127.5555555555557</v>
      </c>
    </row>
    <row r="13" spans="1:27" x14ac:dyDescent="0.3">
      <c r="B13" s="61" t="s">
        <v>182</v>
      </c>
      <c r="C13" s="7" t="s">
        <v>167</v>
      </c>
      <c r="D13" s="6">
        <v>1</v>
      </c>
      <c r="Z13" s="6">
        <v>2030</v>
      </c>
      <c r="AA13" s="44">
        <f>'Forward Projection (1)'!E31</f>
        <v>2179.6666666666665</v>
      </c>
    </row>
    <row r="14" spans="1:27" ht="14.4" customHeight="1" x14ac:dyDescent="0.3">
      <c r="B14" s="60" t="s">
        <v>179</v>
      </c>
      <c r="C14" s="7"/>
      <c r="D14" s="6"/>
      <c r="F14" s="208" t="s">
        <v>185</v>
      </c>
      <c r="G14" s="208"/>
      <c r="H14" s="208"/>
      <c r="I14" s="208"/>
      <c r="J14" s="208"/>
      <c r="Z14" s="6">
        <v>2031</v>
      </c>
      <c r="AA14" s="44">
        <f>'Forward Projection (1)'!E32</f>
        <v>2231.7777777777778</v>
      </c>
    </row>
    <row r="15" spans="1:27" x14ac:dyDescent="0.3">
      <c r="B15" s="61" t="s">
        <v>183</v>
      </c>
      <c r="C15" s="215" t="s">
        <v>167</v>
      </c>
      <c r="D15" s="6">
        <v>3</v>
      </c>
      <c r="F15" s="208"/>
      <c r="G15" s="208"/>
      <c r="H15" s="208"/>
      <c r="I15" s="208"/>
      <c r="J15" s="208"/>
      <c r="Z15" s="6">
        <v>2032</v>
      </c>
      <c r="AA15" s="44">
        <f>'Forward Projection (1)'!E33</f>
        <v>2283.8888888888887</v>
      </c>
    </row>
    <row r="16" spans="1:27" x14ac:dyDescent="0.3">
      <c r="B16" s="61" t="s">
        <v>172</v>
      </c>
      <c r="C16" s="216"/>
      <c r="D16" s="6">
        <v>3</v>
      </c>
      <c r="F16" s="208"/>
      <c r="G16" s="208"/>
      <c r="H16" s="208"/>
      <c r="I16" s="208"/>
      <c r="J16" s="208"/>
      <c r="Z16" s="6">
        <v>2033</v>
      </c>
      <c r="AA16" s="44">
        <f>'Forward Projection (1)'!E34</f>
        <v>2336</v>
      </c>
    </row>
    <row r="17" spans="2:27" x14ac:dyDescent="0.3">
      <c r="Z17" s="6">
        <v>2034</v>
      </c>
      <c r="AA17" s="44">
        <f>'Forward Projection (1)'!E35</f>
        <v>2388.1111111111113</v>
      </c>
    </row>
    <row r="18" spans="2:27" x14ac:dyDescent="0.3">
      <c r="Z18" s="6">
        <v>2035</v>
      </c>
      <c r="AA18" s="44">
        <f>'Forward Projection (1)'!E36</f>
        <v>2440.2222222222222</v>
      </c>
    </row>
    <row r="19" spans="2:27" x14ac:dyDescent="0.3">
      <c r="Z19" s="6">
        <v>2036</v>
      </c>
      <c r="AA19" s="44">
        <f>'Forward Projection (1)'!E37</f>
        <v>2492.3333333333335</v>
      </c>
    </row>
    <row r="20" spans="2:27" x14ac:dyDescent="0.3">
      <c r="Z20" s="6">
        <v>2037</v>
      </c>
      <c r="AA20" s="44">
        <f>'Forward Projection (1)'!E38</f>
        <v>2544.4444444444443</v>
      </c>
    </row>
    <row r="21" spans="2:27" x14ac:dyDescent="0.3">
      <c r="B21" s="209" t="s">
        <v>169</v>
      </c>
      <c r="C21" s="219" t="s">
        <v>175</v>
      </c>
      <c r="D21" s="220" t="s">
        <v>22</v>
      </c>
      <c r="E21" s="220"/>
      <c r="F21" s="220"/>
      <c r="G21" s="220"/>
      <c r="H21" s="220"/>
      <c r="I21" s="220"/>
      <c r="J21" s="220"/>
      <c r="K21" s="220"/>
      <c r="L21" s="220"/>
      <c r="M21" s="220"/>
      <c r="N21" s="220"/>
      <c r="O21" s="220"/>
      <c r="P21" s="220"/>
      <c r="Q21" s="220"/>
      <c r="R21" s="220"/>
      <c r="S21" s="220"/>
      <c r="T21" s="220"/>
      <c r="U21" s="220"/>
      <c r="V21" s="220"/>
      <c r="W21" s="220"/>
      <c r="Z21" s="6">
        <v>2038</v>
      </c>
      <c r="AA21" s="44">
        <f>'Forward Projection (1)'!E39</f>
        <v>2596.5555555555557</v>
      </c>
    </row>
    <row r="22" spans="2:27" x14ac:dyDescent="0.3">
      <c r="B22" s="210"/>
      <c r="C22" s="219"/>
      <c r="D22" s="62">
        <v>2025</v>
      </c>
      <c r="E22" s="63">
        <v>2026</v>
      </c>
      <c r="F22" s="62">
        <v>2027</v>
      </c>
      <c r="G22" s="63">
        <v>2028</v>
      </c>
      <c r="H22" s="62">
        <v>2029</v>
      </c>
      <c r="I22" s="63">
        <v>2030</v>
      </c>
      <c r="J22" s="62">
        <v>2031</v>
      </c>
      <c r="K22" s="63">
        <v>2032</v>
      </c>
      <c r="L22" s="62">
        <v>2033</v>
      </c>
      <c r="M22" s="63">
        <v>2034</v>
      </c>
      <c r="N22" s="62">
        <v>2035</v>
      </c>
      <c r="O22" s="63">
        <v>2036</v>
      </c>
      <c r="P22" s="62">
        <v>2037</v>
      </c>
      <c r="Q22" s="63">
        <v>2038</v>
      </c>
      <c r="R22" s="62">
        <v>2039</v>
      </c>
      <c r="S22" s="63">
        <v>2040</v>
      </c>
      <c r="T22" s="62">
        <v>2041</v>
      </c>
      <c r="U22" s="63">
        <v>2042</v>
      </c>
      <c r="V22" s="62">
        <v>2043</v>
      </c>
      <c r="W22" s="63">
        <v>2044</v>
      </c>
      <c r="Z22" s="6">
        <v>2039</v>
      </c>
      <c r="AA22" s="44">
        <f>'Forward Projection (1)'!E40</f>
        <v>2648.666666666667</v>
      </c>
    </row>
    <row r="23" spans="2:27" x14ac:dyDescent="0.3">
      <c r="B23" s="58" t="s">
        <v>181</v>
      </c>
      <c r="C23" s="5"/>
      <c r="D23" s="6"/>
      <c r="E23" s="6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Z23" s="6">
        <v>2040</v>
      </c>
      <c r="AA23" s="44">
        <f>'Forward Projection (1)'!E41</f>
        <v>2700.7777777777778</v>
      </c>
    </row>
    <row r="24" spans="2:27" x14ac:dyDescent="0.3">
      <c r="B24" s="59" t="s">
        <v>170</v>
      </c>
      <c r="C24" s="212" t="s">
        <v>176</v>
      </c>
      <c r="D24" s="44">
        <f>ROUND(($AA$8/$AA$7)*D6,0)</f>
        <v>2</v>
      </c>
      <c r="E24" s="6">
        <f>ROUND(($AA$9/$AA$7)*D6,0)</f>
        <v>2</v>
      </c>
      <c r="F24" s="6">
        <f>ROUND(($AA$10/$AA$7)*D6,0)</f>
        <v>2</v>
      </c>
      <c r="G24" s="6">
        <f>ROUND(($AA$11/$AA$7)*D6,0)</f>
        <v>2</v>
      </c>
      <c r="H24" s="6">
        <f>ROUND(($AA$12/$AA$7)*D6,0)</f>
        <v>2</v>
      </c>
      <c r="I24" s="6">
        <f>ROUND(($AA$13/$AA$7)*D6,0)</f>
        <v>2</v>
      </c>
      <c r="J24" s="6">
        <f>ROUND(($AA$14/$AA$7)*D6,0)</f>
        <v>2</v>
      </c>
      <c r="K24" s="6">
        <f>ROUND(($AA$15/$AA$7)*D6,0)</f>
        <v>2</v>
      </c>
      <c r="L24" s="6">
        <f>ROUND(($AA$16/$AA$7)*D6,0)</f>
        <v>3</v>
      </c>
      <c r="M24" s="6">
        <f>ROUND(($AA$17/$AA$7)*D6,0)</f>
        <v>3</v>
      </c>
      <c r="N24" s="6">
        <f>ROUND(($AA$18/$AA$7)*D6,0)</f>
        <v>3</v>
      </c>
      <c r="O24" s="6">
        <f>ROUND(($AA$19/$AA$7)*D6,0)</f>
        <v>3</v>
      </c>
      <c r="P24" s="6">
        <f>ROUND(($AA$20/$AA$7)*D6,0)</f>
        <v>3</v>
      </c>
      <c r="Q24" s="6">
        <f>ROUND(($AA$21/$AA$7)*D6,0)</f>
        <v>3</v>
      </c>
      <c r="R24" s="6">
        <f>ROUND(($AA$22/$AA$7)*D6,0)</f>
        <v>3</v>
      </c>
      <c r="S24" s="6">
        <f>ROUND(($AA$23/$AA$7)*D6,0)</f>
        <v>3</v>
      </c>
      <c r="T24" s="6">
        <f>ROUND(($AA$24/$AA$7)*D6,0)</f>
        <v>3</v>
      </c>
      <c r="U24" s="6">
        <f>ROUND(($AA$25/$AA$7)*D6,0)</f>
        <v>3</v>
      </c>
      <c r="V24" s="6">
        <f>ROUND(($AA$26/$AA$7)*D6,0)</f>
        <v>3</v>
      </c>
      <c r="W24" s="6">
        <f>ROUND(($AA$27/$AA$7)*D6,0)</f>
        <v>3</v>
      </c>
      <c r="Z24" s="6">
        <v>2041</v>
      </c>
      <c r="AA24" s="44">
        <f>'Forward Projection (1)'!E42</f>
        <v>2752.8888888888887</v>
      </c>
    </row>
    <row r="25" spans="2:27" x14ac:dyDescent="0.3">
      <c r="B25" s="59" t="s">
        <v>171</v>
      </c>
      <c r="C25" s="213"/>
      <c r="D25" s="44">
        <f t="shared" ref="D25:D34" si="0">ROUND(($AA$8/$AA$7)*D7,0)</f>
        <v>1</v>
      </c>
      <c r="E25" s="6">
        <f t="shared" ref="E25:E34" si="1">ROUND(($AA$9/$AA$7)*D7,0)</f>
        <v>1</v>
      </c>
      <c r="F25" s="6">
        <f t="shared" ref="F25:F34" si="2">ROUND(($AA$10/$AA$7)*D7,0)</f>
        <v>1</v>
      </c>
      <c r="G25" s="6">
        <f t="shared" ref="G25:G34" si="3">ROUND(($AA$11/$AA$7)*D7,0)</f>
        <v>1</v>
      </c>
      <c r="H25" s="6">
        <f t="shared" ref="H25:H34" si="4">ROUND(($AA$12/$AA$7)*D7,0)</f>
        <v>1</v>
      </c>
      <c r="I25" s="6">
        <f t="shared" ref="I25:I34" si="5">ROUND(($AA$13/$AA$7)*D7,0)</f>
        <v>1</v>
      </c>
      <c r="J25" s="6">
        <f t="shared" ref="J25:J34" si="6">ROUND(($AA$14/$AA$7)*D7,0)</f>
        <v>1</v>
      </c>
      <c r="K25" s="6">
        <f t="shared" ref="K25:K34" si="7">ROUND(($AA$15/$AA$7)*D7,0)</f>
        <v>1</v>
      </c>
      <c r="L25" s="6">
        <f t="shared" ref="L25:L34" si="8">ROUND(($AA$16/$AA$7)*D7,0)</f>
        <v>1</v>
      </c>
      <c r="M25" s="6">
        <f t="shared" ref="M25:M34" si="9">ROUND(($AA$17/$AA$7)*D7,0)</f>
        <v>1</v>
      </c>
      <c r="N25" s="6">
        <f t="shared" ref="N25:N34" si="10">ROUND(($AA$18/$AA$7)*D7,0)</f>
        <v>1</v>
      </c>
      <c r="O25" s="6">
        <f t="shared" ref="O25:O34" si="11">ROUND(($AA$19/$AA$7)*D7,0)</f>
        <v>1</v>
      </c>
      <c r="P25" s="6">
        <f t="shared" ref="P25:P34" si="12">ROUND(($AA$20/$AA$7)*D7,0)</f>
        <v>1</v>
      </c>
      <c r="Q25" s="6">
        <f t="shared" ref="Q25:Q34" si="13">ROUND(($AA$21/$AA$7)*D7,0)</f>
        <v>1</v>
      </c>
      <c r="R25" s="6">
        <f t="shared" ref="R25:R34" si="14">ROUND(($AA$22/$AA$7)*D7,0)</f>
        <v>1</v>
      </c>
      <c r="S25" s="6">
        <f t="shared" ref="S25:S34" si="15">ROUND(($AA$23/$AA$7)*D7,0)</f>
        <v>1</v>
      </c>
      <c r="T25" s="6">
        <f t="shared" ref="T25:T34" si="16">ROUND(($AA$24/$AA$7)*D7,0)</f>
        <v>1</v>
      </c>
      <c r="U25" s="6">
        <f t="shared" ref="U25:U34" si="17">ROUND(($AA$25/$AA$7)*D7,0)</f>
        <v>2</v>
      </c>
      <c r="V25" s="6">
        <f t="shared" ref="V25:V34" si="18">ROUND(($AA$26/$AA$7)*D7,0)</f>
        <v>2</v>
      </c>
      <c r="W25" s="6">
        <f t="shared" ref="W25:W34" si="19">ROUND(($AA$27/$AA$7)*D7,0)</f>
        <v>2</v>
      </c>
      <c r="Z25" s="6">
        <v>2042</v>
      </c>
      <c r="AA25" s="44">
        <f>'Forward Projection (1)'!E43</f>
        <v>2805</v>
      </c>
    </row>
    <row r="26" spans="2:27" x14ac:dyDescent="0.3">
      <c r="B26" s="59" t="s">
        <v>173</v>
      </c>
      <c r="C26" s="213"/>
      <c r="D26" s="44">
        <f t="shared" si="0"/>
        <v>2</v>
      </c>
      <c r="E26" s="6">
        <f t="shared" si="1"/>
        <v>2</v>
      </c>
      <c r="F26" s="6">
        <f t="shared" si="2"/>
        <v>2</v>
      </c>
      <c r="G26" s="6">
        <f t="shared" si="3"/>
        <v>2</v>
      </c>
      <c r="H26" s="6">
        <f t="shared" si="4"/>
        <v>2</v>
      </c>
      <c r="I26" s="6">
        <f t="shared" si="5"/>
        <v>2</v>
      </c>
      <c r="J26" s="6">
        <f t="shared" si="6"/>
        <v>2</v>
      </c>
      <c r="K26" s="6">
        <f t="shared" si="7"/>
        <v>2</v>
      </c>
      <c r="L26" s="6">
        <f t="shared" si="8"/>
        <v>3</v>
      </c>
      <c r="M26" s="6">
        <f t="shared" si="9"/>
        <v>3</v>
      </c>
      <c r="N26" s="6">
        <f t="shared" si="10"/>
        <v>3</v>
      </c>
      <c r="O26" s="6">
        <f t="shared" si="11"/>
        <v>3</v>
      </c>
      <c r="P26" s="6">
        <f t="shared" si="12"/>
        <v>3</v>
      </c>
      <c r="Q26" s="6">
        <f t="shared" si="13"/>
        <v>3</v>
      </c>
      <c r="R26" s="6">
        <f t="shared" si="14"/>
        <v>3</v>
      </c>
      <c r="S26" s="6">
        <f t="shared" si="15"/>
        <v>3</v>
      </c>
      <c r="T26" s="6">
        <f t="shared" si="16"/>
        <v>3</v>
      </c>
      <c r="U26" s="6">
        <f t="shared" si="17"/>
        <v>3</v>
      </c>
      <c r="V26" s="6">
        <f t="shared" si="18"/>
        <v>3</v>
      </c>
      <c r="W26" s="6">
        <f t="shared" si="19"/>
        <v>3</v>
      </c>
      <c r="Z26" s="6">
        <v>2043</v>
      </c>
      <c r="AA26" s="44">
        <f>'Forward Projection (1)'!E44</f>
        <v>2857.1111111111113</v>
      </c>
    </row>
    <row r="27" spans="2:27" x14ac:dyDescent="0.3">
      <c r="B27" s="59" t="s">
        <v>174</v>
      </c>
      <c r="C27" s="214"/>
      <c r="D27" s="44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Z27" s="6">
        <v>2044</v>
      </c>
      <c r="AA27" s="44">
        <f>'Forward Projection (1)'!E45</f>
        <v>2909.2222222222222</v>
      </c>
    </row>
    <row r="28" spans="2:27" x14ac:dyDescent="0.3">
      <c r="B28" s="60" t="s">
        <v>180</v>
      </c>
      <c r="C28" s="7"/>
      <c r="D28" s="44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</row>
    <row r="29" spans="2:27" x14ac:dyDescent="0.3">
      <c r="B29" s="61" t="s">
        <v>177</v>
      </c>
      <c r="C29" s="7" t="s">
        <v>167</v>
      </c>
      <c r="D29" s="44">
        <f t="shared" si="0"/>
        <v>1</v>
      </c>
      <c r="E29" s="6">
        <f t="shared" si="1"/>
        <v>1</v>
      </c>
      <c r="F29" s="6">
        <f t="shared" si="2"/>
        <v>1</v>
      </c>
      <c r="G29" s="6">
        <f t="shared" si="3"/>
        <v>1</v>
      </c>
      <c r="H29" s="6">
        <f t="shared" si="4"/>
        <v>1</v>
      </c>
      <c r="I29" s="6">
        <f t="shared" si="5"/>
        <v>1</v>
      </c>
      <c r="J29" s="6">
        <f t="shared" si="6"/>
        <v>1</v>
      </c>
      <c r="K29" s="6">
        <f t="shared" si="7"/>
        <v>1</v>
      </c>
      <c r="L29" s="6">
        <f t="shared" si="8"/>
        <v>1</v>
      </c>
      <c r="M29" s="6">
        <f t="shared" si="9"/>
        <v>1</v>
      </c>
      <c r="N29" s="6">
        <f t="shared" si="10"/>
        <v>1</v>
      </c>
      <c r="O29" s="6">
        <f t="shared" si="11"/>
        <v>1</v>
      </c>
      <c r="P29" s="6">
        <f t="shared" si="12"/>
        <v>1</v>
      </c>
      <c r="Q29" s="6">
        <f t="shared" si="13"/>
        <v>1</v>
      </c>
      <c r="R29" s="6">
        <f t="shared" si="14"/>
        <v>1</v>
      </c>
      <c r="S29" s="6">
        <f t="shared" si="15"/>
        <v>1</v>
      </c>
      <c r="T29" s="6">
        <f t="shared" si="16"/>
        <v>1</v>
      </c>
      <c r="U29" s="6">
        <f t="shared" si="17"/>
        <v>2</v>
      </c>
      <c r="V29" s="6">
        <f t="shared" si="18"/>
        <v>2</v>
      </c>
      <c r="W29" s="6">
        <f t="shared" si="19"/>
        <v>2</v>
      </c>
    </row>
    <row r="30" spans="2:27" x14ac:dyDescent="0.3">
      <c r="B30" s="60" t="s">
        <v>178</v>
      </c>
      <c r="C30" s="7"/>
      <c r="D30" s="44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</row>
    <row r="31" spans="2:27" x14ac:dyDescent="0.3">
      <c r="B31" s="61" t="s">
        <v>182</v>
      </c>
      <c r="C31" s="7" t="s">
        <v>167</v>
      </c>
      <c r="D31" s="44">
        <f t="shared" si="0"/>
        <v>1</v>
      </c>
      <c r="E31" s="6">
        <f t="shared" si="1"/>
        <v>1</v>
      </c>
      <c r="F31" s="6">
        <f t="shared" si="2"/>
        <v>1</v>
      </c>
      <c r="G31" s="6">
        <f t="shared" si="3"/>
        <v>1</v>
      </c>
      <c r="H31" s="6">
        <f t="shared" si="4"/>
        <v>1</v>
      </c>
      <c r="I31" s="6">
        <f t="shared" si="5"/>
        <v>1</v>
      </c>
      <c r="J31" s="6">
        <f t="shared" si="6"/>
        <v>1</v>
      </c>
      <c r="K31" s="6">
        <f t="shared" si="7"/>
        <v>1</v>
      </c>
      <c r="L31" s="6">
        <f t="shared" si="8"/>
        <v>1</v>
      </c>
      <c r="M31" s="6">
        <f t="shared" si="9"/>
        <v>1</v>
      </c>
      <c r="N31" s="6">
        <f t="shared" si="10"/>
        <v>1</v>
      </c>
      <c r="O31" s="6">
        <f t="shared" si="11"/>
        <v>1</v>
      </c>
      <c r="P31" s="6">
        <f t="shared" si="12"/>
        <v>1</v>
      </c>
      <c r="Q31" s="6">
        <f t="shared" si="13"/>
        <v>1</v>
      </c>
      <c r="R31" s="6">
        <f t="shared" si="14"/>
        <v>1</v>
      </c>
      <c r="S31" s="6">
        <f t="shared" si="15"/>
        <v>1</v>
      </c>
      <c r="T31" s="6">
        <f t="shared" si="16"/>
        <v>1</v>
      </c>
      <c r="U31" s="6">
        <f t="shared" si="17"/>
        <v>2</v>
      </c>
      <c r="V31" s="6">
        <f t="shared" si="18"/>
        <v>2</v>
      </c>
      <c r="W31" s="6">
        <f t="shared" si="19"/>
        <v>2</v>
      </c>
    </row>
    <row r="32" spans="2:27" x14ac:dyDescent="0.3">
      <c r="B32" s="60" t="s">
        <v>179</v>
      </c>
      <c r="C32" s="7"/>
      <c r="D32" s="44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</row>
    <row r="33" spans="1:27" x14ac:dyDescent="0.3">
      <c r="B33" s="61" t="s">
        <v>183</v>
      </c>
      <c r="C33" s="215" t="s">
        <v>167</v>
      </c>
      <c r="D33" s="44">
        <f t="shared" si="0"/>
        <v>3</v>
      </c>
      <c r="E33" s="6">
        <f t="shared" si="1"/>
        <v>3</v>
      </c>
      <c r="F33" s="6">
        <f t="shared" si="2"/>
        <v>3</v>
      </c>
      <c r="G33" s="6">
        <f t="shared" si="3"/>
        <v>3</v>
      </c>
      <c r="H33" s="6">
        <f t="shared" si="4"/>
        <v>3</v>
      </c>
      <c r="I33" s="6">
        <f t="shared" si="5"/>
        <v>4</v>
      </c>
      <c r="J33" s="6">
        <f t="shared" si="6"/>
        <v>4</v>
      </c>
      <c r="K33" s="6">
        <f t="shared" si="7"/>
        <v>4</v>
      </c>
      <c r="L33" s="6">
        <f t="shared" si="8"/>
        <v>4</v>
      </c>
      <c r="M33" s="6">
        <f t="shared" si="9"/>
        <v>4</v>
      </c>
      <c r="N33" s="6">
        <f t="shared" si="10"/>
        <v>4</v>
      </c>
      <c r="O33" s="6">
        <f t="shared" si="11"/>
        <v>4</v>
      </c>
      <c r="P33" s="6">
        <f t="shared" si="12"/>
        <v>4</v>
      </c>
      <c r="Q33" s="6">
        <f t="shared" si="13"/>
        <v>4</v>
      </c>
      <c r="R33" s="6">
        <f t="shared" si="14"/>
        <v>4</v>
      </c>
      <c r="S33" s="6">
        <f t="shared" si="15"/>
        <v>4</v>
      </c>
      <c r="T33" s="6">
        <f t="shared" si="16"/>
        <v>4</v>
      </c>
      <c r="U33" s="6">
        <f t="shared" si="17"/>
        <v>5</v>
      </c>
      <c r="V33" s="6">
        <f t="shared" si="18"/>
        <v>5</v>
      </c>
      <c r="W33" s="6">
        <f t="shared" si="19"/>
        <v>5</v>
      </c>
    </row>
    <row r="34" spans="1:27" x14ac:dyDescent="0.3">
      <c r="B34" s="61" t="s">
        <v>172</v>
      </c>
      <c r="C34" s="216"/>
      <c r="D34" s="44">
        <f t="shared" si="0"/>
        <v>3</v>
      </c>
      <c r="E34" s="6">
        <f t="shared" si="1"/>
        <v>3</v>
      </c>
      <c r="F34" s="6">
        <f t="shared" si="2"/>
        <v>3</v>
      </c>
      <c r="G34" s="6">
        <f t="shared" si="3"/>
        <v>3</v>
      </c>
      <c r="H34" s="6">
        <f t="shared" si="4"/>
        <v>3</v>
      </c>
      <c r="I34" s="6">
        <f t="shared" si="5"/>
        <v>4</v>
      </c>
      <c r="J34" s="6">
        <f t="shared" si="6"/>
        <v>4</v>
      </c>
      <c r="K34" s="6">
        <f t="shared" si="7"/>
        <v>4</v>
      </c>
      <c r="L34" s="6">
        <f t="shared" si="8"/>
        <v>4</v>
      </c>
      <c r="M34" s="6">
        <f t="shared" si="9"/>
        <v>4</v>
      </c>
      <c r="N34" s="6">
        <f t="shared" si="10"/>
        <v>4</v>
      </c>
      <c r="O34" s="6">
        <f t="shared" si="11"/>
        <v>4</v>
      </c>
      <c r="P34" s="6">
        <f t="shared" si="12"/>
        <v>4</v>
      </c>
      <c r="Q34" s="6">
        <f t="shared" si="13"/>
        <v>4</v>
      </c>
      <c r="R34" s="6">
        <f t="shared" si="14"/>
        <v>4</v>
      </c>
      <c r="S34" s="6">
        <f t="shared" si="15"/>
        <v>4</v>
      </c>
      <c r="T34" s="6">
        <f t="shared" si="16"/>
        <v>4</v>
      </c>
      <c r="U34" s="6">
        <f t="shared" si="17"/>
        <v>5</v>
      </c>
      <c r="V34" s="6">
        <f t="shared" si="18"/>
        <v>5</v>
      </c>
      <c r="W34" s="6">
        <f t="shared" si="19"/>
        <v>5</v>
      </c>
    </row>
    <row r="36" spans="1:27" x14ac:dyDescent="0.3">
      <c r="A36" s="218">
        <v>2</v>
      </c>
      <c r="B36" s="217" t="s">
        <v>187</v>
      </c>
      <c r="C36" s="217"/>
      <c r="D36" s="217"/>
    </row>
    <row r="37" spans="1:27" x14ac:dyDescent="0.3">
      <c r="A37" s="218"/>
      <c r="B37" s="209" t="s">
        <v>169</v>
      </c>
      <c r="C37" s="211" t="s">
        <v>175</v>
      </c>
      <c r="D37" s="62" t="s">
        <v>22</v>
      </c>
      <c r="Z37" s="206" t="s">
        <v>184</v>
      </c>
      <c r="AA37" s="206"/>
    </row>
    <row r="38" spans="1:27" x14ac:dyDescent="0.3">
      <c r="A38" s="218"/>
      <c r="B38" s="210"/>
      <c r="C38" s="211"/>
      <c r="D38" s="62">
        <v>2024</v>
      </c>
      <c r="Z38" s="206"/>
      <c r="AA38" s="206"/>
    </row>
    <row r="39" spans="1:27" x14ac:dyDescent="0.3">
      <c r="B39" s="58" t="s">
        <v>181</v>
      </c>
      <c r="C39" s="5"/>
      <c r="D39" s="6"/>
      <c r="Z39" s="206" t="s">
        <v>22</v>
      </c>
      <c r="AA39" s="207" t="s">
        <v>65</v>
      </c>
    </row>
    <row r="40" spans="1:27" x14ac:dyDescent="0.3">
      <c r="B40" s="59" t="s">
        <v>170</v>
      </c>
      <c r="C40" s="212" t="s">
        <v>176</v>
      </c>
      <c r="D40" s="6">
        <v>2</v>
      </c>
      <c r="Z40" s="206"/>
      <c r="AA40" s="207"/>
    </row>
    <row r="41" spans="1:27" x14ac:dyDescent="0.3">
      <c r="B41" s="59" t="s">
        <v>171</v>
      </c>
      <c r="C41" s="213"/>
      <c r="D41" s="6">
        <v>2</v>
      </c>
      <c r="Z41" s="6">
        <v>2024</v>
      </c>
      <c r="AA41" s="6">
        <f>'Forward Projection (1)'!J18</f>
        <v>1936</v>
      </c>
    </row>
    <row r="42" spans="1:27" x14ac:dyDescent="0.3">
      <c r="B42" s="59" t="s">
        <v>173</v>
      </c>
      <c r="C42" s="213"/>
      <c r="D42" s="6">
        <v>1</v>
      </c>
      <c r="Z42" s="6">
        <v>2025</v>
      </c>
      <c r="AA42" s="44">
        <f>'Forward Projection (1)'!L26</f>
        <v>1994.5555555555557</v>
      </c>
    </row>
    <row r="43" spans="1:27" x14ac:dyDescent="0.3">
      <c r="B43" s="59" t="s">
        <v>174</v>
      </c>
      <c r="C43" s="214"/>
      <c r="D43" s="6">
        <v>1</v>
      </c>
      <c r="Z43" s="6">
        <v>2026</v>
      </c>
      <c r="AA43" s="44">
        <f>'Forward Projection (1)'!L27</f>
        <v>2053.1111111111113</v>
      </c>
    </row>
    <row r="44" spans="1:27" x14ac:dyDescent="0.3">
      <c r="B44" s="60" t="s">
        <v>180</v>
      </c>
      <c r="C44" s="7"/>
      <c r="D44" s="6"/>
      <c r="Z44" s="6">
        <v>2027</v>
      </c>
      <c r="AA44" s="44">
        <f>'Forward Projection (1)'!L28</f>
        <v>2111.6666666666665</v>
      </c>
    </row>
    <row r="45" spans="1:27" x14ac:dyDescent="0.3">
      <c r="B45" s="61" t="s">
        <v>177</v>
      </c>
      <c r="C45" s="7" t="s">
        <v>167</v>
      </c>
      <c r="D45" s="6">
        <v>1</v>
      </c>
      <c r="Z45" s="6">
        <v>2028</v>
      </c>
      <c r="AA45" s="44">
        <f>'Forward Projection (1)'!L29</f>
        <v>2170.2222222222222</v>
      </c>
    </row>
    <row r="46" spans="1:27" x14ac:dyDescent="0.3">
      <c r="B46" s="60" t="s">
        <v>178</v>
      </c>
      <c r="C46" s="7"/>
      <c r="D46" s="6"/>
      <c r="Z46" s="6">
        <v>2029</v>
      </c>
      <c r="AA46" s="44">
        <f>'Forward Projection (1)'!L30</f>
        <v>2228.7777777777778</v>
      </c>
    </row>
    <row r="47" spans="1:27" x14ac:dyDescent="0.3">
      <c r="B47" s="61" t="s">
        <v>182</v>
      </c>
      <c r="C47" s="7" t="s">
        <v>167</v>
      </c>
      <c r="D47" s="6">
        <v>1</v>
      </c>
      <c r="Z47" s="6">
        <v>2030</v>
      </c>
      <c r="AA47" s="44">
        <f>'Forward Projection (1)'!L31</f>
        <v>2287.3333333333335</v>
      </c>
    </row>
    <row r="48" spans="1:27" x14ac:dyDescent="0.3">
      <c r="B48" s="60" t="s">
        <v>179</v>
      </c>
      <c r="C48" s="7"/>
      <c r="D48" s="6"/>
      <c r="F48" s="208" t="s">
        <v>185</v>
      </c>
      <c r="G48" s="208"/>
      <c r="H48" s="208"/>
      <c r="I48" s="208"/>
      <c r="J48" s="208"/>
      <c r="Z48" s="6">
        <v>2031</v>
      </c>
      <c r="AA48" s="44">
        <f>'Forward Projection (1)'!L32</f>
        <v>2345.8888888888887</v>
      </c>
    </row>
    <row r="49" spans="2:27" x14ac:dyDescent="0.3">
      <c r="B49" s="61" t="s">
        <v>183</v>
      </c>
      <c r="C49" s="215" t="s">
        <v>167</v>
      </c>
      <c r="D49" s="6">
        <v>3</v>
      </c>
      <c r="F49" s="208"/>
      <c r="G49" s="208"/>
      <c r="H49" s="208"/>
      <c r="I49" s="208"/>
      <c r="J49" s="208"/>
      <c r="Z49" s="6">
        <v>2032</v>
      </c>
      <c r="AA49" s="44">
        <f>'Forward Projection (1)'!L33</f>
        <v>2404.4444444444443</v>
      </c>
    </row>
    <row r="50" spans="2:27" x14ac:dyDescent="0.3">
      <c r="B50" s="61" t="s">
        <v>172</v>
      </c>
      <c r="C50" s="216"/>
      <c r="D50" s="6"/>
      <c r="F50" s="208"/>
      <c r="G50" s="208"/>
      <c r="H50" s="208"/>
      <c r="I50" s="208"/>
      <c r="J50" s="208"/>
      <c r="Z50" s="6">
        <v>2033</v>
      </c>
      <c r="AA50" s="44">
        <f>'Forward Projection (1)'!L34</f>
        <v>2463</v>
      </c>
    </row>
    <row r="51" spans="2:27" x14ac:dyDescent="0.3">
      <c r="Z51" s="6">
        <v>2034</v>
      </c>
      <c r="AA51" s="44">
        <f>'Forward Projection (1)'!L35</f>
        <v>2521.5555555555557</v>
      </c>
    </row>
    <row r="52" spans="2:27" x14ac:dyDescent="0.3">
      <c r="Z52" s="6">
        <v>2035</v>
      </c>
      <c r="AA52" s="44">
        <f>'Forward Projection (1)'!L36</f>
        <v>2580.1111111111113</v>
      </c>
    </row>
    <row r="53" spans="2:27" x14ac:dyDescent="0.3">
      <c r="Z53" s="6">
        <v>2036</v>
      </c>
      <c r="AA53" s="44">
        <f>'Forward Projection (1)'!L37</f>
        <v>2638.666666666667</v>
      </c>
    </row>
    <row r="54" spans="2:27" x14ac:dyDescent="0.3">
      <c r="Z54" s="6">
        <v>2037</v>
      </c>
      <c r="AA54" s="44">
        <f>'Forward Projection (1)'!L38</f>
        <v>2697.2222222222222</v>
      </c>
    </row>
    <row r="55" spans="2:27" x14ac:dyDescent="0.3">
      <c r="B55" s="209" t="s">
        <v>169</v>
      </c>
      <c r="C55" s="219" t="s">
        <v>175</v>
      </c>
      <c r="D55" s="220" t="s">
        <v>22</v>
      </c>
      <c r="E55" s="220"/>
      <c r="F55" s="220"/>
      <c r="G55" s="220"/>
      <c r="H55" s="220"/>
      <c r="I55" s="220"/>
      <c r="J55" s="220"/>
      <c r="K55" s="220"/>
      <c r="L55" s="220"/>
      <c r="M55" s="220"/>
      <c r="N55" s="220"/>
      <c r="O55" s="220"/>
      <c r="P55" s="220"/>
      <c r="Q55" s="220"/>
      <c r="R55" s="220"/>
      <c r="S55" s="220"/>
      <c r="T55" s="220"/>
      <c r="U55" s="220"/>
      <c r="V55" s="220"/>
      <c r="W55" s="220"/>
      <c r="Z55" s="6">
        <v>2038</v>
      </c>
      <c r="AA55" s="44">
        <f>'Forward Projection (1)'!L39</f>
        <v>2755.7777777777778</v>
      </c>
    </row>
    <row r="56" spans="2:27" x14ac:dyDescent="0.3">
      <c r="B56" s="210"/>
      <c r="C56" s="219"/>
      <c r="D56" s="62">
        <v>2025</v>
      </c>
      <c r="E56" s="63">
        <v>2026</v>
      </c>
      <c r="F56" s="62">
        <v>2027</v>
      </c>
      <c r="G56" s="63">
        <v>2028</v>
      </c>
      <c r="H56" s="62">
        <v>2029</v>
      </c>
      <c r="I56" s="63">
        <v>2030</v>
      </c>
      <c r="J56" s="62">
        <v>2031</v>
      </c>
      <c r="K56" s="63">
        <v>2032</v>
      </c>
      <c r="L56" s="62">
        <v>2033</v>
      </c>
      <c r="M56" s="63">
        <v>2034</v>
      </c>
      <c r="N56" s="62">
        <v>2035</v>
      </c>
      <c r="O56" s="63">
        <v>2036</v>
      </c>
      <c r="P56" s="62">
        <v>2037</v>
      </c>
      <c r="Q56" s="63">
        <v>2038</v>
      </c>
      <c r="R56" s="62">
        <v>2039</v>
      </c>
      <c r="S56" s="63">
        <v>2040</v>
      </c>
      <c r="T56" s="62">
        <v>2041</v>
      </c>
      <c r="U56" s="63">
        <v>2042</v>
      </c>
      <c r="V56" s="62">
        <v>2043</v>
      </c>
      <c r="W56" s="63">
        <v>2044</v>
      </c>
      <c r="Z56" s="6">
        <v>2039</v>
      </c>
      <c r="AA56" s="44">
        <f>'Forward Projection (1)'!L40</f>
        <v>2814.3333333333335</v>
      </c>
    </row>
    <row r="57" spans="2:27" x14ac:dyDescent="0.3">
      <c r="B57" s="58" t="s">
        <v>181</v>
      </c>
      <c r="C57" s="5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Z57" s="6">
        <v>2040</v>
      </c>
      <c r="AA57" s="44">
        <f>'Forward Projection (1)'!L41</f>
        <v>2872.8888888888887</v>
      </c>
    </row>
    <row r="58" spans="2:27" x14ac:dyDescent="0.3">
      <c r="B58" s="59" t="s">
        <v>170</v>
      </c>
      <c r="C58" s="212" t="s">
        <v>176</v>
      </c>
      <c r="D58" s="7">
        <f>ROUND(($AA$42/$AA$41)*D40,0)</f>
        <v>2</v>
      </c>
      <c r="E58" s="7">
        <f>ROUND(($AA$43/$AA$41)*D40,0)</f>
        <v>2</v>
      </c>
      <c r="F58" s="7">
        <f>ROUND(($AA$44/$AA$41)*D40,0)</f>
        <v>2</v>
      </c>
      <c r="G58" s="7">
        <f>ROUND(($AA$45/$AA$41)*D40,0)</f>
        <v>2</v>
      </c>
      <c r="H58" s="7">
        <f>ROUND(($AA$46/$AA$41)*D40,0)</f>
        <v>2</v>
      </c>
      <c r="I58" s="7">
        <f>ROUND(($AA$47/$AA$41)*D40,0)</f>
        <v>2</v>
      </c>
      <c r="J58" s="7">
        <f>ROUND(($AA$48/$AA$41)*D40,0)</f>
        <v>2</v>
      </c>
      <c r="K58" s="7">
        <f>ROUND(($AA$49/$AA$41)*D40,0)</f>
        <v>2</v>
      </c>
      <c r="L58" s="7">
        <f>ROUND(($AA$50/$AA$41)*D40,0)</f>
        <v>3</v>
      </c>
      <c r="M58" s="7">
        <f>ROUND(($AA$51/$AA$41)*D40,0)</f>
        <v>3</v>
      </c>
      <c r="N58" s="7">
        <f>ROUND(($AA$52/$AA$41)*D40,0)</f>
        <v>3</v>
      </c>
      <c r="O58" s="7">
        <f>ROUND(($AA$53/$AA$41)*D40,0)</f>
        <v>3</v>
      </c>
      <c r="P58" s="7">
        <f>ROUND(($AA$54/$AA$41)*D40,0)</f>
        <v>3</v>
      </c>
      <c r="Q58" s="7">
        <f>ROUND(($AA$55/$AA$41)*D40,0)</f>
        <v>3</v>
      </c>
      <c r="R58" s="7">
        <f>ROUND(($AA$56/$AA$41)*D40,0)</f>
        <v>3</v>
      </c>
      <c r="S58" s="7">
        <f>ROUND(($AA$57/$AA$41)*D40,0)</f>
        <v>3</v>
      </c>
      <c r="T58" s="7">
        <f>ROUND(($AA$58/$AA$41)*D40,0)</f>
        <v>3</v>
      </c>
      <c r="U58" s="7">
        <f>ROUND(($AA$59/$AA$41)*D40,0)</f>
        <v>3</v>
      </c>
      <c r="V58" s="7">
        <f>ROUND(($AA$60/$AA$41)*D40,0)</f>
        <v>3</v>
      </c>
      <c r="W58" s="7">
        <f>ROUND(($AA$61/$AA$41)*D40,0)</f>
        <v>3</v>
      </c>
      <c r="Z58" s="6">
        <v>2041</v>
      </c>
      <c r="AA58" s="44">
        <f>'Forward Projection (1)'!L42</f>
        <v>2931.4444444444443</v>
      </c>
    </row>
    <row r="59" spans="2:27" x14ac:dyDescent="0.3">
      <c r="B59" s="59" t="s">
        <v>171</v>
      </c>
      <c r="C59" s="213"/>
      <c r="D59" s="7">
        <f t="shared" ref="D59:D67" si="20">ROUND(($AA$42/$AA$41)*D41,0)</f>
        <v>2</v>
      </c>
      <c r="E59" s="7">
        <f t="shared" ref="E59:E67" si="21">ROUND(($AA$43/$AA$41)*D41,0)</f>
        <v>2</v>
      </c>
      <c r="F59" s="7">
        <f t="shared" ref="F59:F67" si="22">ROUND(($AA$44/$AA$41)*D41,0)</f>
        <v>2</v>
      </c>
      <c r="G59" s="7">
        <f t="shared" ref="G59:G67" si="23">ROUND(($AA$45/$AA$41)*D41,0)</f>
        <v>2</v>
      </c>
      <c r="H59" s="7">
        <f t="shared" ref="H59:H67" si="24">ROUND(($AA$46/$AA$41)*D41,0)</f>
        <v>2</v>
      </c>
      <c r="I59" s="7">
        <f t="shared" ref="I59:I67" si="25">ROUND(($AA$47/$AA$41)*D41,0)</f>
        <v>2</v>
      </c>
      <c r="J59" s="7">
        <f t="shared" ref="J59:J67" si="26">ROUND(($AA$48/$AA$41)*D41,0)</f>
        <v>2</v>
      </c>
      <c r="K59" s="7">
        <f t="shared" ref="K59:K67" si="27">ROUND(($AA$49/$AA$41)*D41,0)</f>
        <v>2</v>
      </c>
      <c r="L59" s="7">
        <f t="shared" ref="L59:L67" si="28">ROUND(($AA$50/$AA$41)*D41,0)</f>
        <v>3</v>
      </c>
      <c r="M59" s="7">
        <f t="shared" ref="M59:M67" si="29">ROUND(($AA$51/$AA$41)*D41,0)</f>
        <v>3</v>
      </c>
      <c r="N59" s="7">
        <f t="shared" ref="N59:N67" si="30">ROUND(($AA$52/$AA$41)*D41,0)</f>
        <v>3</v>
      </c>
      <c r="O59" s="7">
        <f t="shared" ref="O59:O67" si="31">ROUND(($AA$53/$AA$41)*D41,0)</f>
        <v>3</v>
      </c>
      <c r="P59" s="7">
        <f t="shared" ref="P59:P67" si="32">ROUND(($AA$54/$AA$41)*D41,0)</f>
        <v>3</v>
      </c>
      <c r="Q59" s="7">
        <f t="shared" ref="Q59:Q67" si="33">ROUND(($AA$55/$AA$41)*D41,0)</f>
        <v>3</v>
      </c>
      <c r="R59" s="7">
        <f t="shared" ref="R59:R67" si="34">ROUND(($AA$56/$AA$41)*D41,0)</f>
        <v>3</v>
      </c>
      <c r="S59" s="7">
        <f t="shared" ref="S59:S67" si="35">ROUND(($AA$57/$AA$41)*D41,0)</f>
        <v>3</v>
      </c>
      <c r="T59" s="7">
        <f t="shared" ref="T59:T67" si="36">ROUND(($AA$58/$AA$41)*D41,0)</f>
        <v>3</v>
      </c>
      <c r="U59" s="7">
        <f t="shared" ref="U59:U67" si="37">ROUND(($AA$59/$AA$41)*D41,0)</f>
        <v>3</v>
      </c>
      <c r="V59" s="7">
        <f t="shared" ref="V59:V67" si="38">ROUND(($AA$60/$AA$41)*D41,0)</f>
        <v>3</v>
      </c>
      <c r="W59" s="7">
        <f t="shared" ref="W59:W67" si="39">ROUND(($AA$61/$AA$41)*D41,0)</f>
        <v>3</v>
      </c>
      <c r="Z59" s="6">
        <v>2042</v>
      </c>
      <c r="AA59" s="44">
        <f>'Forward Projection (1)'!L43</f>
        <v>2990</v>
      </c>
    </row>
    <row r="60" spans="2:27" x14ac:dyDescent="0.3">
      <c r="B60" s="59" t="s">
        <v>173</v>
      </c>
      <c r="C60" s="213"/>
      <c r="D60" s="7">
        <f t="shared" si="20"/>
        <v>1</v>
      </c>
      <c r="E60" s="7">
        <f t="shared" si="21"/>
        <v>1</v>
      </c>
      <c r="F60" s="7">
        <f t="shared" si="22"/>
        <v>1</v>
      </c>
      <c r="G60" s="7">
        <f t="shared" si="23"/>
        <v>1</v>
      </c>
      <c r="H60" s="7">
        <f t="shared" si="24"/>
        <v>1</v>
      </c>
      <c r="I60" s="7">
        <f t="shared" si="25"/>
        <v>1</v>
      </c>
      <c r="J60" s="7">
        <f t="shared" si="26"/>
        <v>1</v>
      </c>
      <c r="K60" s="7">
        <f t="shared" si="27"/>
        <v>1</v>
      </c>
      <c r="L60" s="7">
        <f t="shared" si="28"/>
        <v>1</v>
      </c>
      <c r="M60" s="7">
        <f t="shared" si="29"/>
        <v>1</v>
      </c>
      <c r="N60" s="7">
        <f t="shared" si="30"/>
        <v>1</v>
      </c>
      <c r="O60" s="7">
        <f t="shared" si="31"/>
        <v>1</v>
      </c>
      <c r="P60" s="7">
        <f t="shared" si="32"/>
        <v>1</v>
      </c>
      <c r="Q60" s="7">
        <f t="shared" si="33"/>
        <v>1</v>
      </c>
      <c r="R60" s="7">
        <f t="shared" si="34"/>
        <v>1</v>
      </c>
      <c r="S60" s="7">
        <f t="shared" si="35"/>
        <v>1</v>
      </c>
      <c r="T60" s="7">
        <f t="shared" si="36"/>
        <v>2</v>
      </c>
      <c r="U60" s="7">
        <f t="shared" si="37"/>
        <v>2</v>
      </c>
      <c r="V60" s="7">
        <f t="shared" si="38"/>
        <v>2</v>
      </c>
      <c r="W60" s="7">
        <f t="shared" si="39"/>
        <v>2</v>
      </c>
      <c r="Z60" s="6">
        <v>2043</v>
      </c>
      <c r="AA60" s="44">
        <f>'Forward Projection (1)'!L44</f>
        <v>3048.5555555555557</v>
      </c>
    </row>
    <row r="61" spans="2:27" x14ac:dyDescent="0.3">
      <c r="B61" s="59" t="s">
        <v>174</v>
      </c>
      <c r="C61" s="214"/>
      <c r="D61" s="7">
        <f t="shared" si="20"/>
        <v>1</v>
      </c>
      <c r="E61" s="7">
        <f t="shared" si="21"/>
        <v>1</v>
      </c>
      <c r="F61" s="7">
        <f t="shared" si="22"/>
        <v>1</v>
      </c>
      <c r="G61" s="7">
        <f t="shared" si="23"/>
        <v>1</v>
      </c>
      <c r="H61" s="7">
        <f t="shared" si="24"/>
        <v>1</v>
      </c>
      <c r="I61" s="7">
        <f t="shared" si="25"/>
        <v>1</v>
      </c>
      <c r="J61" s="7">
        <f t="shared" si="26"/>
        <v>1</v>
      </c>
      <c r="K61" s="7">
        <f t="shared" si="27"/>
        <v>1</v>
      </c>
      <c r="L61" s="7">
        <f t="shared" si="28"/>
        <v>1</v>
      </c>
      <c r="M61" s="7">
        <f t="shared" si="29"/>
        <v>1</v>
      </c>
      <c r="N61" s="7">
        <f t="shared" si="30"/>
        <v>1</v>
      </c>
      <c r="O61" s="7">
        <f t="shared" si="31"/>
        <v>1</v>
      </c>
      <c r="P61" s="7">
        <f t="shared" si="32"/>
        <v>1</v>
      </c>
      <c r="Q61" s="7">
        <f t="shared" si="33"/>
        <v>1</v>
      </c>
      <c r="R61" s="7">
        <f t="shared" si="34"/>
        <v>1</v>
      </c>
      <c r="S61" s="7">
        <f t="shared" si="35"/>
        <v>1</v>
      </c>
      <c r="T61" s="7">
        <f t="shared" si="36"/>
        <v>2</v>
      </c>
      <c r="U61" s="7">
        <f t="shared" si="37"/>
        <v>2</v>
      </c>
      <c r="V61" s="7">
        <f t="shared" si="38"/>
        <v>2</v>
      </c>
      <c r="W61" s="7">
        <f t="shared" si="39"/>
        <v>2</v>
      </c>
      <c r="Z61" s="6">
        <v>2044</v>
      </c>
      <c r="AA61" s="44">
        <f>'Forward Projection (1)'!L45</f>
        <v>3107.1111111111113</v>
      </c>
    </row>
    <row r="62" spans="2:27" x14ac:dyDescent="0.3">
      <c r="B62" s="60" t="s">
        <v>180</v>
      </c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</row>
    <row r="63" spans="2:27" x14ac:dyDescent="0.3">
      <c r="B63" s="61" t="s">
        <v>177</v>
      </c>
      <c r="C63" s="7" t="s">
        <v>167</v>
      </c>
      <c r="D63" s="7">
        <f t="shared" si="20"/>
        <v>1</v>
      </c>
      <c r="E63" s="7">
        <f t="shared" si="21"/>
        <v>1</v>
      </c>
      <c r="F63" s="7">
        <f t="shared" si="22"/>
        <v>1</v>
      </c>
      <c r="G63" s="7">
        <f t="shared" si="23"/>
        <v>1</v>
      </c>
      <c r="H63" s="7">
        <f t="shared" si="24"/>
        <v>1</v>
      </c>
      <c r="I63" s="7">
        <f t="shared" si="25"/>
        <v>1</v>
      </c>
      <c r="J63" s="7">
        <f t="shared" si="26"/>
        <v>1</v>
      </c>
      <c r="K63" s="7">
        <f t="shared" si="27"/>
        <v>1</v>
      </c>
      <c r="L63" s="7">
        <f t="shared" si="28"/>
        <v>1</v>
      </c>
      <c r="M63" s="7">
        <f t="shared" si="29"/>
        <v>1</v>
      </c>
      <c r="N63" s="7">
        <f t="shared" si="30"/>
        <v>1</v>
      </c>
      <c r="O63" s="7">
        <f t="shared" si="31"/>
        <v>1</v>
      </c>
      <c r="P63" s="7">
        <f t="shared" si="32"/>
        <v>1</v>
      </c>
      <c r="Q63" s="7">
        <f t="shared" si="33"/>
        <v>1</v>
      </c>
      <c r="R63" s="7">
        <f t="shared" si="34"/>
        <v>1</v>
      </c>
      <c r="S63" s="7">
        <f t="shared" si="35"/>
        <v>1</v>
      </c>
      <c r="T63" s="7">
        <f t="shared" si="36"/>
        <v>2</v>
      </c>
      <c r="U63" s="7">
        <f t="shared" si="37"/>
        <v>2</v>
      </c>
      <c r="V63" s="7">
        <f t="shared" si="38"/>
        <v>2</v>
      </c>
      <c r="W63" s="7">
        <f t="shared" si="39"/>
        <v>2</v>
      </c>
    </row>
    <row r="64" spans="2:27" x14ac:dyDescent="0.3">
      <c r="B64" s="60" t="s">
        <v>178</v>
      </c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</row>
    <row r="65" spans="1:27" x14ac:dyDescent="0.3">
      <c r="B65" s="61" t="s">
        <v>182</v>
      </c>
      <c r="C65" s="7" t="s">
        <v>167</v>
      </c>
      <c r="D65" s="7">
        <f t="shared" si="20"/>
        <v>1</v>
      </c>
      <c r="E65" s="7">
        <f t="shared" si="21"/>
        <v>1</v>
      </c>
      <c r="F65" s="7">
        <f t="shared" si="22"/>
        <v>1</v>
      </c>
      <c r="G65" s="7">
        <f t="shared" si="23"/>
        <v>1</v>
      </c>
      <c r="H65" s="7">
        <f t="shared" si="24"/>
        <v>1</v>
      </c>
      <c r="I65" s="7">
        <f t="shared" si="25"/>
        <v>1</v>
      </c>
      <c r="J65" s="7">
        <f t="shared" si="26"/>
        <v>1</v>
      </c>
      <c r="K65" s="7">
        <f t="shared" si="27"/>
        <v>1</v>
      </c>
      <c r="L65" s="7">
        <f t="shared" si="28"/>
        <v>1</v>
      </c>
      <c r="M65" s="7">
        <f t="shared" si="29"/>
        <v>1</v>
      </c>
      <c r="N65" s="7">
        <f t="shared" si="30"/>
        <v>1</v>
      </c>
      <c r="O65" s="7">
        <f t="shared" si="31"/>
        <v>1</v>
      </c>
      <c r="P65" s="7">
        <f t="shared" si="32"/>
        <v>1</v>
      </c>
      <c r="Q65" s="7">
        <f t="shared" si="33"/>
        <v>1</v>
      </c>
      <c r="R65" s="7">
        <f t="shared" si="34"/>
        <v>1</v>
      </c>
      <c r="S65" s="7">
        <f t="shared" si="35"/>
        <v>1</v>
      </c>
      <c r="T65" s="7">
        <f t="shared" si="36"/>
        <v>2</v>
      </c>
      <c r="U65" s="7">
        <f t="shared" si="37"/>
        <v>2</v>
      </c>
      <c r="V65" s="7">
        <f t="shared" si="38"/>
        <v>2</v>
      </c>
      <c r="W65" s="7">
        <f t="shared" si="39"/>
        <v>2</v>
      </c>
    </row>
    <row r="66" spans="1:27" x14ac:dyDescent="0.3">
      <c r="B66" s="60" t="s">
        <v>179</v>
      </c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</row>
    <row r="67" spans="1:27" x14ac:dyDescent="0.3">
      <c r="B67" s="61" t="s">
        <v>183</v>
      </c>
      <c r="C67" s="215" t="s">
        <v>167</v>
      </c>
      <c r="D67" s="7">
        <f t="shared" si="20"/>
        <v>3</v>
      </c>
      <c r="E67" s="7">
        <f t="shared" si="21"/>
        <v>3</v>
      </c>
      <c r="F67" s="7">
        <f t="shared" si="22"/>
        <v>3</v>
      </c>
      <c r="G67" s="7">
        <f t="shared" si="23"/>
        <v>3</v>
      </c>
      <c r="H67" s="7">
        <f t="shared" si="24"/>
        <v>3</v>
      </c>
      <c r="I67" s="7">
        <f t="shared" si="25"/>
        <v>4</v>
      </c>
      <c r="J67" s="7">
        <f t="shared" si="26"/>
        <v>4</v>
      </c>
      <c r="K67" s="7">
        <f t="shared" si="27"/>
        <v>4</v>
      </c>
      <c r="L67" s="7">
        <f t="shared" si="28"/>
        <v>4</v>
      </c>
      <c r="M67" s="7">
        <f t="shared" si="29"/>
        <v>4</v>
      </c>
      <c r="N67" s="7">
        <f t="shared" si="30"/>
        <v>4</v>
      </c>
      <c r="O67" s="7">
        <f t="shared" si="31"/>
        <v>4</v>
      </c>
      <c r="P67" s="7">
        <f t="shared" si="32"/>
        <v>4</v>
      </c>
      <c r="Q67" s="7">
        <f t="shared" si="33"/>
        <v>4</v>
      </c>
      <c r="R67" s="7">
        <f t="shared" si="34"/>
        <v>4</v>
      </c>
      <c r="S67" s="7">
        <f t="shared" si="35"/>
        <v>4</v>
      </c>
      <c r="T67" s="7">
        <f t="shared" si="36"/>
        <v>5</v>
      </c>
      <c r="U67" s="7">
        <f t="shared" si="37"/>
        <v>5</v>
      </c>
      <c r="V67" s="7">
        <f t="shared" si="38"/>
        <v>5</v>
      </c>
      <c r="W67" s="7">
        <f t="shared" si="39"/>
        <v>5</v>
      </c>
    </row>
    <row r="68" spans="1:27" x14ac:dyDescent="0.3">
      <c r="B68" s="61" t="s">
        <v>172</v>
      </c>
      <c r="C68" s="216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</row>
    <row r="70" spans="1:27" x14ac:dyDescent="0.3">
      <c r="A70" s="218">
        <v>3</v>
      </c>
      <c r="B70" s="217" t="s">
        <v>188</v>
      </c>
      <c r="C70" s="217"/>
      <c r="D70" s="217"/>
    </row>
    <row r="71" spans="1:27" x14ac:dyDescent="0.3">
      <c r="A71" s="218"/>
      <c r="B71" s="209" t="s">
        <v>169</v>
      </c>
      <c r="C71" s="211" t="s">
        <v>175</v>
      </c>
      <c r="D71" s="62" t="s">
        <v>22</v>
      </c>
      <c r="Z71" s="206" t="s">
        <v>184</v>
      </c>
      <c r="AA71" s="206"/>
    </row>
    <row r="72" spans="1:27" x14ac:dyDescent="0.3">
      <c r="A72" s="218"/>
      <c r="B72" s="210"/>
      <c r="C72" s="211"/>
      <c r="D72" s="62">
        <v>2024</v>
      </c>
      <c r="Z72" s="206"/>
      <c r="AA72" s="206"/>
    </row>
    <row r="73" spans="1:27" x14ac:dyDescent="0.3">
      <c r="B73" s="58" t="s">
        <v>181</v>
      </c>
      <c r="C73" s="5"/>
      <c r="D73" s="6"/>
      <c r="Z73" s="206" t="s">
        <v>22</v>
      </c>
      <c r="AA73" s="207" t="s">
        <v>65</v>
      </c>
    </row>
    <row r="74" spans="1:27" x14ac:dyDescent="0.3">
      <c r="B74" s="59" t="s">
        <v>170</v>
      </c>
      <c r="C74" s="212" t="s">
        <v>176</v>
      </c>
      <c r="D74" s="6">
        <v>1</v>
      </c>
      <c r="Z74" s="206"/>
      <c r="AA74" s="207"/>
    </row>
    <row r="75" spans="1:27" x14ac:dyDescent="0.3">
      <c r="B75" s="59" t="s">
        <v>171</v>
      </c>
      <c r="C75" s="213"/>
      <c r="D75" s="6">
        <v>1</v>
      </c>
      <c r="Z75" s="6">
        <v>2024</v>
      </c>
      <c r="AA75" s="6">
        <f>'Forward Projection (1)'!C60</f>
        <v>1719</v>
      </c>
    </row>
    <row r="76" spans="1:27" x14ac:dyDescent="0.3">
      <c r="B76" s="59" t="s">
        <v>173</v>
      </c>
      <c r="C76" s="213"/>
      <c r="D76" s="6"/>
      <c r="Z76" s="6">
        <v>2025</v>
      </c>
      <c r="AA76" s="44">
        <f>'Forward Projection (1)'!E68</f>
        <v>1785.2222222222222</v>
      </c>
    </row>
    <row r="77" spans="1:27" x14ac:dyDescent="0.3">
      <c r="B77" s="59" t="s">
        <v>174</v>
      </c>
      <c r="C77" s="214"/>
      <c r="D77" s="6">
        <v>1</v>
      </c>
      <c r="Z77" s="6">
        <v>2026</v>
      </c>
      <c r="AA77" s="44">
        <f>'Forward Projection (1)'!E69</f>
        <v>1851.4444444444443</v>
      </c>
    </row>
    <row r="78" spans="1:27" x14ac:dyDescent="0.3">
      <c r="B78" s="60" t="s">
        <v>180</v>
      </c>
      <c r="C78" s="7"/>
      <c r="D78" s="6"/>
      <c r="Z78" s="6">
        <v>2027</v>
      </c>
      <c r="AA78" s="44">
        <f>'Forward Projection (1)'!E70</f>
        <v>1917.6666666666667</v>
      </c>
    </row>
    <row r="79" spans="1:27" x14ac:dyDescent="0.3">
      <c r="B79" s="61" t="s">
        <v>177</v>
      </c>
      <c r="C79" s="7" t="s">
        <v>167</v>
      </c>
      <c r="D79" s="6">
        <v>1</v>
      </c>
      <c r="Z79" s="6">
        <v>2028</v>
      </c>
      <c r="AA79" s="44">
        <f>'Forward Projection (1)'!E71</f>
        <v>1983.8888888888889</v>
      </c>
    </row>
    <row r="80" spans="1:27" x14ac:dyDescent="0.3">
      <c r="B80" s="60" t="s">
        <v>178</v>
      </c>
      <c r="C80" s="7"/>
      <c r="D80" s="6"/>
      <c r="Z80" s="6">
        <v>2029</v>
      </c>
      <c r="AA80" s="44">
        <f>'Forward Projection (1)'!E72</f>
        <v>2050.1111111111113</v>
      </c>
    </row>
    <row r="81" spans="2:27" x14ac:dyDescent="0.3">
      <c r="B81" s="61" t="s">
        <v>182</v>
      </c>
      <c r="C81" s="7" t="s">
        <v>167</v>
      </c>
      <c r="D81" s="6">
        <v>1</v>
      </c>
      <c r="Z81" s="6">
        <v>2030</v>
      </c>
      <c r="AA81" s="44">
        <f>'Forward Projection (1)'!E73</f>
        <v>2116.3333333333335</v>
      </c>
    </row>
    <row r="82" spans="2:27" x14ac:dyDescent="0.3">
      <c r="B82" s="60" t="s">
        <v>179</v>
      </c>
      <c r="C82" s="7"/>
      <c r="D82" s="6"/>
      <c r="F82" s="208" t="s">
        <v>185</v>
      </c>
      <c r="G82" s="208"/>
      <c r="H82" s="208"/>
      <c r="I82" s="208"/>
      <c r="J82" s="208"/>
      <c r="Z82" s="6">
        <v>2031</v>
      </c>
      <c r="AA82" s="44">
        <f>'Forward Projection (1)'!E74</f>
        <v>2182.5555555555557</v>
      </c>
    </row>
    <row r="83" spans="2:27" x14ac:dyDescent="0.3">
      <c r="B83" s="61" t="s">
        <v>183</v>
      </c>
      <c r="C83" s="215" t="s">
        <v>167</v>
      </c>
      <c r="D83" s="6">
        <v>2</v>
      </c>
      <c r="F83" s="208"/>
      <c r="G83" s="208"/>
      <c r="H83" s="208"/>
      <c r="I83" s="208"/>
      <c r="J83" s="208"/>
      <c r="Z83" s="6">
        <v>2032</v>
      </c>
      <c r="AA83" s="44">
        <f>'Forward Projection (1)'!E75</f>
        <v>2248.7777777777778</v>
      </c>
    </row>
    <row r="84" spans="2:27" x14ac:dyDescent="0.3">
      <c r="B84" s="61" t="s">
        <v>172</v>
      </c>
      <c r="C84" s="216"/>
      <c r="D84" s="6"/>
      <c r="F84" s="208"/>
      <c r="G84" s="208"/>
      <c r="H84" s="208"/>
      <c r="I84" s="208"/>
      <c r="J84" s="208"/>
      <c r="Z84" s="6">
        <v>2033</v>
      </c>
      <c r="AA84" s="44">
        <f>'Forward Projection (1)'!E76</f>
        <v>2315</v>
      </c>
    </row>
    <row r="85" spans="2:27" x14ac:dyDescent="0.3">
      <c r="Z85" s="6">
        <v>2034</v>
      </c>
      <c r="AA85" s="44">
        <f>'Forward Projection (1)'!E77</f>
        <v>2381.2222222222222</v>
      </c>
    </row>
    <row r="86" spans="2:27" x14ac:dyDescent="0.3">
      <c r="Z86" s="6">
        <v>2035</v>
      </c>
      <c r="AA86" s="44">
        <f>'Forward Projection (1)'!E78</f>
        <v>2447.4444444444443</v>
      </c>
    </row>
    <row r="87" spans="2:27" x14ac:dyDescent="0.3">
      <c r="Z87" s="6">
        <v>2036</v>
      </c>
      <c r="AA87" s="44">
        <f>'Forward Projection (1)'!E79</f>
        <v>2513.666666666667</v>
      </c>
    </row>
    <row r="88" spans="2:27" x14ac:dyDescent="0.3">
      <c r="Z88" s="6">
        <v>2037</v>
      </c>
      <c r="AA88" s="44">
        <f>'Forward Projection (1)'!E80</f>
        <v>2579.8888888888887</v>
      </c>
    </row>
    <row r="89" spans="2:27" x14ac:dyDescent="0.3">
      <c r="B89" s="209" t="s">
        <v>169</v>
      </c>
      <c r="C89" s="219" t="s">
        <v>175</v>
      </c>
      <c r="D89" s="220" t="s">
        <v>22</v>
      </c>
      <c r="E89" s="220"/>
      <c r="F89" s="220"/>
      <c r="G89" s="220"/>
      <c r="H89" s="220"/>
      <c r="I89" s="220"/>
      <c r="J89" s="220"/>
      <c r="K89" s="220"/>
      <c r="L89" s="220"/>
      <c r="M89" s="220"/>
      <c r="N89" s="220"/>
      <c r="O89" s="220"/>
      <c r="P89" s="220"/>
      <c r="Q89" s="220"/>
      <c r="R89" s="220"/>
      <c r="S89" s="220"/>
      <c r="T89" s="220"/>
      <c r="U89" s="220"/>
      <c r="V89" s="220"/>
      <c r="W89" s="220"/>
      <c r="Z89" s="6">
        <v>2038</v>
      </c>
      <c r="AA89" s="44">
        <f>'Forward Projection (1)'!E81</f>
        <v>2646.1111111111113</v>
      </c>
    </row>
    <row r="90" spans="2:27" x14ac:dyDescent="0.3">
      <c r="B90" s="210"/>
      <c r="C90" s="219"/>
      <c r="D90" s="62">
        <v>2025</v>
      </c>
      <c r="E90" s="63">
        <v>2026</v>
      </c>
      <c r="F90" s="62">
        <v>2027</v>
      </c>
      <c r="G90" s="63">
        <v>2028</v>
      </c>
      <c r="H90" s="62">
        <v>2029</v>
      </c>
      <c r="I90" s="63">
        <v>2030</v>
      </c>
      <c r="J90" s="62">
        <v>2031</v>
      </c>
      <c r="K90" s="63">
        <v>2032</v>
      </c>
      <c r="L90" s="62">
        <v>2033</v>
      </c>
      <c r="M90" s="63">
        <v>2034</v>
      </c>
      <c r="N90" s="62">
        <v>2035</v>
      </c>
      <c r="O90" s="63">
        <v>2036</v>
      </c>
      <c r="P90" s="62">
        <v>2037</v>
      </c>
      <c r="Q90" s="63">
        <v>2038</v>
      </c>
      <c r="R90" s="62">
        <v>2039</v>
      </c>
      <c r="S90" s="63">
        <v>2040</v>
      </c>
      <c r="T90" s="62">
        <v>2041</v>
      </c>
      <c r="U90" s="63">
        <v>2042</v>
      </c>
      <c r="V90" s="62">
        <v>2043</v>
      </c>
      <c r="W90" s="63">
        <v>2044</v>
      </c>
      <c r="Z90" s="6">
        <v>2039</v>
      </c>
      <c r="AA90" s="44">
        <f>'Forward Projection (1)'!E82</f>
        <v>2712.3333333333335</v>
      </c>
    </row>
    <row r="91" spans="2:27" x14ac:dyDescent="0.3">
      <c r="B91" s="58" t="s">
        <v>181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Z91" s="6">
        <v>2040</v>
      </c>
      <c r="AA91" s="44">
        <f>'Forward Projection (1)'!E83</f>
        <v>2778.5555555555557</v>
      </c>
    </row>
    <row r="92" spans="2:27" x14ac:dyDescent="0.3">
      <c r="B92" s="59" t="s">
        <v>170</v>
      </c>
      <c r="C92" s="212" t="s">
        <v>176</v>
      </c>
      <c r="D92" s="7">
        <f>ROUND(($AA$76/$AA$75)*D74,0)</f>
        <v>1</v>
      </c>
      <c r="E92" s="7">
        <f>ROUND(($AA$77/$AA$75)*D74,0)</f>
        <v>1</v>
      </c>
      <c r="F92" s="6">
        <f>ROUND(($AA$78/$AA$75)*D74,0)</f>
        <v>1</v>
      </c>
      <c r="G92" s="6">
        <f>ROUND(($AA$79/$AA$75)*D74,0)</f>
        <v>1</v>
      </c>
      <c r="H92" s="6">
        <f>ROUND(($AA$80/$AA$75)*D74,0)</f>
        <v>1</v>
      </c>
      <c r="I92" s="6">
        <f>ROUND(($AA$81/$AA$75)*D74,0)</f>
        <v>1</v>
      </c>
      <c r="J92" s="6">
        <f>ROUND(($AA$82/$AA$75)*D74,0)</f>
        <v>1</v>
      </c>
      <c r="K92" s="6">
        <f>ROUND(($AA$83/$AA$75)*D74,0)</f>
        <v>1</v>
      </c>
      <c r="L92" s="6">
        <f>ROUND(($AA$84/$AA$75)*D74,0)</f>
        <v>1</v>
      </c>
      <c r="M92" s="6">
        <f>ROUND(($AA$85/$AA$75)*D74,0)</f>
        <v>1</v>
      </c>
      <c r="N92" s="6">
        <f>ROUND(($AA$86/$AA$75)*D74,0)</f>
        <v>1</v>
      </c>
      <c r="O92" s="6">
        <f>ROUND(($AA$87/$AA$75)*D74,0)</f>
        <v>1</v>
      </c>
      <c r="P92" s="6">
        <f>ROUND(($AA$88/$AA$75)*D74,0)</f>
        <v>2</v>
      </c>
      <c r="Q92" s="6">
        <f>ROUND(($AA$89/$AA$75)*D74,0)</f>
        <v>2</v>
      </c>
      <c r="R92" s="6">
        <f>ROUND(($AA$90/$AA$75)*D74,0)</f>
        <v>2</v>
      </c>
      <c r="S92" s="6">
        <f>ROUND(($AA$91/$AA$75)*D74,0)</f>
        <v>2</v>
      </c>
      <c r="T92" s="6">
        <f>ROUND(($AA$92/$AA$75)*D74,0)</f>
        <v>2</v>
      </c>
      <c r="U92" s="6">
        <f>ROUND(($AA$93/$AA$75)*D74,0)</f>
        <v>2</v>
      </c>
      <c r="V92" s="6">
        <f>ROUND(($AA$94/$AA$75)*D74,0)</f>
        <v>2</v>
      </c>
      <c r="W92" s="6">
        <f>ROUND(($AA$95/$AA$75)*D74,0)</f>
        <v>2</v>
      </c>
      <c r="Z92" s="6">
        <v>2041</v>
      </c>
      <c r="AA92" s="44">
        <f>'Forward Projection (1)'!E84</f>
        <v>2844.7777777777778</v>
      </c>
    </row>
    <row r="93" spans="2:27" x14ac:dyDescent="0.3">
      <c r="B93" s="59" t="s">
        <v>171</v>
      </c>
      <c r="C93" s="213"/>
      <c r="D93" s="7">
        <f t="shared" ref="D93:D101" si="40">ROUND(($AA$76/$AA$75)*D75,0)</f>
        <v>1</v>
      </c>
      <c r="E93" s="7">
        <f t="shared" ref="E93:E101" si="41">ROUND(($AA$77/$AA$75)*D75,0)</f>
        <v>1</v>
      </c>
      <c r="F93" s="6">
        <f t="shared" ref="F93:F101" si="42">ROUND(($AA$78/$AA$75)*D75,0)</f>
        <v>1</v>
      </c>
      <c r="G93" s="6">
        <f t="shared" ref="G93:G101" si="43">ROUND(($AA$79/$AA$75)*D75,0)</f>
        <v>1</v>
      </c>
      <c r="H93" s="6">
        <f t="shared" ref="H93:H101" si="44">ROUND(($AA$80/$AA$75)*D75,0)</f>
        <v>1</v>
      </c>
      <c r="I93" s="6">
        <f t="shared" ref="I93:I101" si="45">ROUND(($AA$81/$AA$75)*D75,0)</f>
        <v>1</v>
      </c>
      <c r="J93" s="6">
        <f t="shared" ref="J93:J101" si="46">ROUND(($AA$82/$AA$75)*D75,0)</f>
        <v>1</v>
      </c>
      <c r="K93" s="6">
        <f t="shared" ref="K93:K101" si="47">ROUND(($AA$83/$AA$75)*D75,0)</f>
        <v>1</v>
      </c>
      <c r="L93" s="6">
        <f t="shared" ref="L93:L101" si="48">ROUND(($AA$84/$AA$75)*D75,0)</f>
        <v>1</v>
      </c>
      <c r="M93" s="6">
        <f t="shared" ref="M93:M101" si="49">ROUND(($AA$85/$AA$75)*D75,0)</f>
        <v>1</v>
      </c>
      <c r="N93" s="6">
        <f t="shared" ref="N93:N101" si="50">ROUND(($AA$86/$AA$75)*D75,0)</f>
        <v>1</v>
      </c>
      <c r="O93" s="6">
        <f t="shared" ref="O93:O101" si="51">ROUND(($AA$87/$AA$75)*D75,0)</f>
        <v>1</v>
      </c>
      <c r="P93" s="6">
        <f t="shared" ref="P93:P101" si="52">ROUND(($AA$88/$AA$75)*D75,0)</f>
        <v>2</v>
      </c>
      <c r="Q93" s="6">
        <f t="shared" ref="Q93:Q101" si="53">ROUND(($AA$89/$AA$75)*D75,0)</f>
        <v>2</v>
      </c>
      <c r="R93" s="6">
        <f t="shared" ref="R93:R101" si="54">ROUND(($AA$90/$AA$75)*D75,0)</f>
        <v>2</v>
      </c>
      <c r="S93" s="6">
        <f t="shared" ref="S93:S101" si="55">ROUND(($AA$91/$AA$75)*D75,0)</f>
        <v>2</v>
      </c>
      <c r="T93" s="6">
        <f t="shared" ref="T93:T101" si="56">ROUND(($AA$92/$AA$75)*D75,0)</f>
        <v>2</v>
      </c>
      <c r="U93" s="6">
        <f t="shared" ref="U93:U101" si="57">ROUND(($AA$93/$AA$75)*D75,0)</f>
        <v>2</v>
      </c>
      <c r="V93" s="6">
        <f t="shared" ref="V93:V101" si="58">ROUND(($AA$94/$AA$75)*D75,0)</f>
        <v>2</v>
      </c>
      <c r="W93" s="6">
        <f t="shared" ref="W93:W101" si="59">ROUND(($AA$95/$AA$75)*D75,0)</f>
        <v>2</v>
      </c>
      <c r="Z93" s="6">
        <v>2042</v>
      </c>
      <c r="AA93" s="44">
        <f>'Forward Projection (1)'!E85</f>
        <v>2911</v>
      </c>
    </row>
    <row r="94" spans="2:27" x14ac:dyDescent="0.3">
      <c r="B94" s="59" t="s">
        <v>173</v>
      </c>
      <c r="C94" s="213"/>
      <c r="D94" s="7"/>
      <c r="E94" s="7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Z94" s="6">
        <v>2043</v>
      </c>
      <c r="AA94" s="44">
        <f>'Forward Projection (1)'!E86</f>
        <v>2977.2222222222226</v>
      </c>
    </row>
    <row r="95" spans="2:27" x14ac:dyDescent="0.3">
      <c r="B95" s="59" t="s">
        <v>174</v>
      </c>
      <c r="C95" s="214"/>
      <c r="D95" s="7">
        <f t="shared" si="40"/>
        <v>1</v>
      </c>
      <c r="E95" s="7">
        <f t="shared" si="41"/>
        <v>1</v>
      </c>
      <c r="F95" s="6">
        <f t="shared" si="42"/>
        <v>1</v>
      </c>
      <c r="G95" s="6">
        <f t="shared" si="43"/>
        <v>1</v>
      </c>
      <c r="H95" s="6">
        <f t="shared" si="44"/>
        <v>1</v>
      </c>
      <c r="I95" s="6">
        <f t="shared" si="45"/>
        <v>1</v>
      </c>
      <c r="J95" s="6">
        <f t="shared" si="46"/>
        <v>1</v>
      </c>
      <c r="K95" s="6">
        <f t="shared" si="47"/>
        <v>1</v>
      </c>
      <c r="L95" s="6">
        <f t="shared" si="48"/>
        <v>1</v>
      </c>
      <c r="M95" s="6">
        <f t="shared" si="49"/>
        <v>1</v>
      </c>
      <c r="N95" s="6">
        <f t="shared" si="50"/>
        <v>1</v>
      </c>
      <c r="O95" s="6">
        <f t="shared" si="51"/>
        <v>1</v>
      </c>
      <c r="P95" s="6">
        <f t="shared" si="52"/>
        <v>2</v>
      </c>
      <c r="Q95" s="6">
        <f t="shared" si="53"/>
        <v>2</v>
      </c>
      <c r="R95" s="6">
        <f t="shared" si="54"/>
        <v>2</v>
      </c>
      <c r="S95" s="6">
        <f t="shared" si="55"/>
        <v>2</v>
      </c>
      <c r="T95" s="6">
        <f t="shared" si="56"/>
        <v>2</v>
      </c>
      <c r="U95" s="6">
        <f t="shared" si="57"/>
        <v>2</v>
      </c>
      <c r="V95" s="6">
        <f t="shared" si="58"/>
        <v>2</v>
      </c>
      <c r="W95" s="6">
        <f t="shared" si="59"/>
        <v>2</v>
      </c>
      <c r="Z95" s="6">
        <v>2044</v>
      </c>
      <c r="AA95" s="44">
        <f>'Forward Projection (1)'!E87</f>
        <v>3043.4444444444443</v>
      </c>
    </row>
    <row r="96" spans="2:27" x14ac:dyDescent="0.3">
      <c r="B96" s="60" t="s">
        <v>180</v>
      </c>
      <c r="C96" s="7"/>
      <c r="D96" s="7"/>
      <c r="E96" s="7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</row>
    <row r="97" spans="1:27" x14ac:dyDescent="0.3">
      <c r="B97" s="61" t="s">
        <v>177</v>
      </c>
      <c r="C97" s="7" t="s">
        <v>167</v>
      </c>
      <c r="D97" s="7">
        <f t="shared" si="40"/>
        <v>1</v>
      </c>
      <c r="E97" s="7">
        <f t="shared" si="41"/>
        <v>1</v>
      </c>
      <c r="F97" s="6">
        <f t="shared" si="42"/>
        <v>1</v>
      </c>
      <c r="G97" s="6">
        <f t="shared" si="43"/>
        <v>1</v>
      </c>
      <c r="H97" s="6">
        <f t="shared" si="44"/>
        <v>1</v>
      </c>
      <c r="I97" s="6">
        <f t="shared" si="45"/>
        <v>1</v>
      </c>
      <c r="J97" s="6">
        <f t="shared" si="46"/>
        <v>1</v>
      </c>
      <c r="K97" s="6">
        <f t="shared" si="47"/>
        <v>1</v>
      </c>
      <c r="L97" s="6">
        <f t="shared" si="48"/>
        <v>1</v>
      </c>
      <c r="M97" s="6">
        <f t="shared" si="49"/>
        <v>1</v>
      </c>
      <c r="N97" s="6">
        <f t="shared" si="50"/>
        <v>1</v>
      </c>
      <c r="O97" s="6">
        <f t="shared" si="51"/>
        <v>1</v>
      </c>
      <c r="P97" s="6">
        <f t="shared" si="52"/>
        <v>2</v>
      </c>
      <c r="Q97" s="6">
        <f t="shared" si="53"/>
        <v>2</v>
      </c>
      <c r="R97" s="6">
        <f t="shared" si="54"/>
        <v>2</v>
      </c>
      <c r="S97" s="6">
        <f t="shared" si="55"/>
        <v>2</v>
      </c>
      <c r="T97" s="6">
        <f t="shared" si="56"/>
        <v>2</v>
      </c>
      <c r="U97" s="6">
        <f t="shared" si="57"/>
        <v>2</v>
      </c>
      <c r="V97" s="6">
        <f t="shared" si="58"/>
        <v>2</v>
      </c>
      <c r="W97" s="6">
        <f t="shared" si="59"/>
        <v>2</v>
      </c>
    </row>
    <row r="98" spans="1:27" x14ac:dyDescent="0.3">
      <c r="B98" s="60" t="s">
        <v>178</v>
      </c>
      <c r="C98" s="7"/>
      <c r="D98" s="7"/>
      <c r="E98" s="7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</row>
    <row r="99" spans="1:27" x14ac:dyDescent="0.3">
      <c r="B99" s="61" t="s">
        <v>182</v>
      </c>
      <c r="C99" s="7" t="s">
        <v>167</v>
      </c>
      <c r="D99" s="7">
        <f t="shared" si="40"/>
        <v>1</v>
      </c>
      <c r="E99" s="7">
        <f t="shared" si="41"/>
        <v>1</v>
      </c>
      <c r="F99" s="6">
        <f t="shared" si="42"/>
        <v>1</v>
      </c>
      <c r="G99" s="6">
        <f t="shared" si="43"/>
        <v>1</v>
      </c>
      <c r="H99" s="6">
        <f t="shared" si="44"/>
        <v>1</v>
      </c>
      <c r="I99" s="6">
        <f t="shared" si="45"/>
        <v>1</v>
      </c>
      <c r="J99" s="6">
        <f t="shared" si="46"/>
        <v>1</v>
      </c>
      <c r="K99" s="6">
        <f t="shared" si="47"/>
        <v>1</v>
      </c>
      <c r="L99" s="6">
        <f t="shared" si="48"/>
        <v>1</v>
      </c>
      <c r="M99" s="6">
        <f t="shared" si="49"/>
        <v>1</v>
      </c>
      <c r="N99" s="6">
        <f t="shared" si="50"/>
        <v>1</v>
      </c>
      <c r="O99" s="6">
        <f t="shared" si="51"/>
        <v>1</v>
      </c>
      <c r="P99" s="6">
        <f t="shared" si="52"/>
        <v>2</v>
      </c>
      <c r="Q99" s="6">
        <f t="shared" si="53"/>
        <v>2</v>
      </c>
      <c r="R99" s="6">
        <f t="shared" si="54"/>
        <v>2</v>
      </c>
      <c r="S99" s="6">
        <f t="shared" si="55"/>
        <v>2</v>
      </c>
      <c r="T99" s="6">
        <f t="shared" si="56"/>
        <v>2</v>
      </c>
      <c r="U99" s="6">
        <f t="shared" si="57"/>
        <v>2</v>
      </c>
      <c r="V99" s="6">
        <f t="shared" si="58"/>
        <v>2</v>
      </c>
      <c r="W99" s="6">
        <f t="shared" si="59"/>
        <v>2</v>
      </c>
    </row>
    <row r="100" spans="1:27" x14ac:dyDescent="0.3">
      <c r="B100" s="60" t="s">
        <v>179</v>
      </c>
      <c r="C100" s="7"/>
      <c r="D100" s="7"/>
      <c r="E100" s="7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</row>
    <row r="101" spans="1:27" x14ac:dyDescent="0.3">
      <c r="B101" s="61" t="s">
        <v>183</v>
      </c>
      <c r="C101" s="215" t="s">
        <v>167</v>
      </c>
      <c r="D101" s="7">
        <f t="shared" si="40"/>
        <v>2</v>
      </c>
      <c r="E101" s="7">
        <f t="shared" si="41"/>
        <v>2</v>
      </c>
      <c r="F101" s="6">
        <f t="shared" si="42"/>
        <v>2</v>
      </c>
      <c r="G101" s="6">
        <f t="shared" si="43"/>
        <v>2</v>
      </c>
      <c r="H101" s="6">
        <f t="shared" si="44"/>
        <v>2</v>
      </c>
      <c r="I101" s="6">
        <f t="shared" si="45"/>
        <v>2</v>
      </c>
      <c r="J101" s="6">
        <f t="shared" si="46"/>
        <v>3</v>
      </c>
      <c r="K101" s="6">
        <f t="shared" si="47"/>
        <v>3</v>
      </c>
      <c r="L101" s="6">
        <f t="shared" si="48"/>
        <v>3</v>
      </c>
      <c r="M101" s="6">
        <f t="shared" si="49"/>
        <v>3</v>
      </c>
      <c r="N101" s="6">
        <f t="shared" si="50"/>
        <v>3</v>
      </c>
      <c r="O101" s="6">
        <f t="shared" si="51"/>
        <v>3</v>
      </c>
      <c r="P101" s="6">
        <f t="shared" si="52"/>
        <v>3</v>
      </c>
      <c r="Q101" s="6">
        <f t="shared" si="53"/>
        <v>3</v>
      </c>
      <c r="R101" s="6">
        <f t="shared" si="54"/>
        <v>3</v>
      </c>
      <c r="S101" s="6">
        <f t="shared" si="55"/>
        <v>3</v>
      </c>
      <c r="T101" s="6">
        <f t="shared" si="56"/>
        <v>3</v>
      </c>
      <c r="U101" s="6">
        <f t="shared" si="57"/>
        <v>3</v>
      </c>
      <c r="V101" s="6">
        <f t="shared" si="58"/>
        <v>3</v>
      </c>
      <c r="W101" s="6">
        <f t="shared" si="59"/>
        <v>4</v>
      </c>
    </row>
    <row r="102" spans="1:27" x14ac:dyDescent="0.3">
      <c r="B102" s="61" t="s">
        <v>172</v>
      </c>
      <c r="C102" s="216"/>
      <c r="D102" s="7"/>
      <c r="E102" s="7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</row>
    <row r="104" spans="1:27" x14ac:dyDescent="0.3">
      <c r="A104" s="218">
        <v>4</v>
      </c>
      <c r="B104" s="217" t="s">
        <v>189</v>
      </c>
      <c r="C104" s="217"/>
      <c r="D104" s="217"/>
    </row>
    <row r="105" spans="1:27" x14ac:dyDescent="0.3">
      <c r="A105" s="218"/>
      <c r="B105" s="209" t="s">
        <v>169</v>
      </c>
      <c r="C105" s="211" t="s">
        <v>175</v>
      </c>
      <c r="D105" s="62" t="s">
        <v>22</v>
      </c>
      <c r="Z105" s="206" t="s">
        <v>184</v>
      </c>
      <c r="AA105" s="206"/>
    </row>
    <row r="106" spans="1:27" x14ac:dyDescent="0.3">
      <c r="A106" s="218"/>
      <c r="B106" s="210"/>
      <c r="C106" s="211"/>
      <c r="D106" s="62">
        <v>2024</v>
      </c>
      <c r="Z106" s="206"/>
      <c r="AA106" s="206"/>
    </row>
    <row r="107" spans="1:27" x14ac:dyDescent="0.3">
      <c r="B107" s="58" t="s">
        <v>181</v>
      </c>
      <c r="C107" s="5"/>
      <c r="D107" s="6"/>
      <c r="Z107" s="206" t="s">
        <v>22</v>
      </c>
      <c r="AA107" s="207" t="s">
        <v>65</v>
      </c>
    </row>
    <row r="108" spans="1:27" x14ac:dyDescent="0.3">
      <c r="B108" s="59" t="s">
        <v>170</v>
      </c>
      <c r="C108" s="212" t="s">
        <v>176</v>
      </c>
      <c r="D108" s="6"/>
      <c r="Z108" s="206"/>
      <c r="AA108" s="207"/>
    </row>
    <row r="109" spans="1:27" x14ac:dyDescent="0.3">
      <c r="B109" s="59" t="s">
        <v>171</v>
      </c>
      <c r="C109" s="213"/>
      <c r="D109" s="6">
        <v>1</v>
      </c>
      <c r="Z109" s="6">
        <v>2024</v>
      </c>
      <c r="AA109" s="6">
        <f>'Forward Projection (1)'!J60</f>
        <v>646</v>
      </c>
    </row>
    <row r="110" spans="1:27" x14ac:dyDescent="0.3">
      <c r="B110" s="59" t="s">
        <v>173</v>
      </c>
      <c r="C110" s="213"/>
      <c r="D110" s="6"/>
      <c r="Z110" s="6">
        <v>2025</v>
      </c>
      <c r="AA110" s="44">
        <f>'Forward Projection (1)'!L68</f>
        <v>662.33333333333337</v>
      </c>
    </row>
    <row r="111" spans="1:27" x14ac:dyDescent="0.3">
      <c r="B111" s="59" t="s">
        <v>174</v>
      </c>
      <c r="C111" s="214"/>
      <c r="D111" s="6"/>
      <c r="Z111" s="6">
        <v>2026</v>
      </c>
      <c r="AA111" s="44">
        <f>'Forward Projection (1)'!L69</f>
        <v>678.66666666666663</v>
      </c>
    </row>
    <row r="112" spans="1:27" x14ac:dyDescent="0.3">
      <c r="B112" s="60" t="s">
        <v>180</v>
      </c>
      <c r="C112" s="7"/>
      <c r="D112" s="6"/>
      <c r="Z112" s="6">
        <v>2027</v>
      </c>
      <c r="AA112" s="44">
        <f>'Forward Projection (1)'!L70</f>
        <v>695</v>
      </c>
    </row>
    <row r="113" spans="2:27" x14ac:dyDescent="0.3">
      <c r="B113" s="61" t="s">
        <v>177</v>
      </c>
      <c r="C113" s="7" t="s">
        <v>167</v>
      </c>
      <c r="D113" s="6"/>
      <c r="Z113" s="6">
        <v>2028</v>
      </c>
      <c r="AA113" s="44">
        <f>'Forward Projection (1)'!L71</f>
        <v>711.33333333333337</v>
      </c>
    </row>
    <row r="114" spans="2:27" x14ac:dyDescent="0.3">
      <c r="B114" s="60" t="s">
        <v>178</v>
      </c>
      <c r="C114" s="7"/>
      <c r="D114" s="6"/>
      <c r="Z114" s="6">
        <v>2029</v>
      </c>
      <c r="AA114" s="44">
        <f>'Forward Projection (1)'!L72</f>
        <v>727.66666666666663</v>
      </c>
    </row>
    <row r="115" spans="2:27" x14ac:dyDescent="0.3">
      <c r="B115" s="61" t="s">
        <v>182</v>
      </c>
      <c r="C115" s="7" t="s">
        <v>167</v>
      </c>
      <c r="D115" s="6">
        <v>1</v>
      </c>
      <c r="Z115" s="6">
        <v>2030</v>
      </c>
      <c r="AA115" s="44">
        <f>'Forward Projection (1)'!L73</f>
        <v>744</v>
      </c>
    </row>
    <row r="116" spans="2:27" x14ac:dyDescent="0.3">
      <c r="B116" s="60" t="s">
        <v>179</v>
      </c>
      <c r="C116" s="7"/>
      <c r="D116" s="6"/>
      <c r="F116" s="208" t="s">
        <v>185</v>
      </c>
      <c r="G116" s="208"/>
      <c r="H116" s="208"/>
      <c r="I116" s="208"/>
      <c r="J116" s="208"/>
      <c r="Z116" s="6">
        <v>2031</v>
      </c>
      <c r="AA116" s="44">
        <f>'Forward Projection (1)'!L74</f>
        <v>760.33333333333337</v>
      </c>
    </row>
    <row r="117" spans="2:27" x14ac:dyDescent="0.3">
      <c r="B117" s="61" t="s">
        <v>183</v>
      </c>
      <c r="C117" s="215" t="s">
        <v>167</v>
      </c>
      <c r="D117" s="6">
        <v>2</v>
      </c>
      <c r="F117" s="208"/>
      <c r="G117" s="208"/>
      <c r="H117" s="208"/>
      <c r="I117" s="208"/>
      <c r="J117" s="208"/>
      <c r="Z117" s="6">
        <v>2032</v>
      </c>
      <c r="AA117" s="44">
        <f>'Forward Projection (1)'!L75</f>
        <v>776.66666666666663</v>
      </c>
    </row>
    <row r="118" spans="2:27" x14ac:dyDescent="0.3">
      <c r="B118" s="61" t="s">
        <v>172</v>
      </c>
      <c r="C118" s="216"/>
      <c r="D118" s="6"/>
      <c r="F118" s="208"/>
      <c r="G118" s="208"/>
      <c r="H118" s="208"/>
      <c r="I118" s="208"/>
      <c r="J118" s="208"/>
      <c r="Z118" s="6">
        <v>2033</v>
      </c>
      <c r="AA118" s="44">
        <f>'Forward Projection (1)'!L76</f>
        <v>793</v>
      </c>
    </row>
    <row r="119" spans="2:27" x14ac:dyDescent="0.3">
      <c r="Z119" s="6">
        <v>2034</v>
      </c>
      <c r="AA119" s="44">
        <f>'Forward Projection (1)'!L77</f>
        <v>809.33333333333326</v>
      </c>
    </row>
    <row r="120" spans="2:27" x14ac:dyDescent="0.3">
      <c r="Z120" s="6">
        <v>2035</v>
      </c>
      <c r="AA120" s="44">
        <f>'Forward Projection (1)'!L78</f>
        <v>825.66666666666663</v>
      </c>
    </row>
    <row r="121" spans="2:27" x14ac:dyDescent="0.3">
      <c r="Z121" s="6">
        <v>2036</v>
      </c>
      <c r="AA121" s="44">
        <f>'Forward Projection (1)'!L79</f>
        <v>842</v>
      </c>
    </row>
    <row r="122" spans="2:27" x14ac:dyDescent="0.3">
      <c r="Z122" s="6">
        <v>2037</v>
      </c>
      <c r="AA122" s="44">
        <f>'Forward Projection (1)'!L80</f>
        <v>858.33333333333326</v>
      </c>
    </row>
    <row r="123" spans="2:27" x14ac:dyDescent="0.3">
      <c r="B123" s="209" t="s">
        <v>169</v>
      </c>
      <c r="C123" s="219" t="s">
        <v>175</v>
      </c>
      <c r="D123" s="220" t="s">
        <v>22</v>
      </c>
      <c r="E123" s="220"/>
      <c r="F123" s="220"/>
      <c r="G123" s="220"/>
      <c r="H123" s="220"/>
      <c r="I123" s="220"/>
      <c r="J123" s="220"/>
      <c r="K123" s="220"/>
      <c r="L123" s="220"/>
      <c r="M123" s="220"/>
      <c r="N123" s="220"/>
      <c r="O123" s="220"/>
      <c r="P123" s="220"/>
      <c r="Q123" s="220"/>
      <c r="R123" s="220"/>
      <c r="S123" s="220"/>
      <c r="T123" s="220"/>
      <c r="U123" s="220"/>
      <c r="V123" s="220"/>
      <c r="W123" s="220"/>
      <c r="Z123" s="6">
        <v>2038</v>
      </c>
      <c r="AA123" s="44">
        <f>'Forward Projection (1)'!L81</f>
        <v>874.66666666666663</v>
      </c>
    </row>
    <row r="124" spans="2:27" x14ac:dyDescent="0.3">
      <c r="B124" s="210"/>
      <c r="C124" s="219"/>
      <c r="D124" s="62">
        <v>2025</v>
      </c>
      <c r="E124" s="63">
        <v>2026</v>
      </c>
      <c r="F124" s="62">
        <v>2027</v>
      </c>
      <c r="G124" s="63">
        <v>2028</v>
      </c>
      <c r="H124" s="62">
        <v>2029</v>
      </c>
      <c r="I124" s="63">
        <v>2030</v>
      </c>
      <c r="J124" s="62">
        <v>2031</v>
      </c>
      <c r="K124" s="63">
        <v>2032</v>
      </c>
      <c r="L124" s="62">
        <v>2033</v>
      </c>
      <c r="M124" s="63">
        <v>2034</v>
      </c>
      <c r="N124" s="62">
        <v>2035</v>
      </c>
      <c r="O124" s="63">
        <v>2036</v>
      </c>
      <c r="P124" s="62">
        <v>2037</v>
      </c>
      <c r="Q124" s="63">
        <v>2038</v>
      </c>
      <c r="R124" s="62">
        <v>2039</v>
      </c>
      <c r="S124" s="63">
        <v>2040</v>
      </c>
      <c r="T124" s="62">
        <v>2041</v>
      </c>
      <c r="U124" s="63">
        <v>2042</v>
      </c>
      <c r="V124" s="62">
        <v>2043</v>
      </c>
      <c r="W124" s="63">
        <v>2044</v>
      </c>
      <c r="Z124" s="6">
        <v>2039</v>
      </c>
      <c r="AA124" s="44">
        <f>'Forward Projection (1)'!L82</f>
        <v>891</v>
      </c>
    </row>
    <row r="125" spans="2:27" x14ac:dyDescent="0.3">
      <c r="B125" s="58" t="s">
        <v>181</v>
      </c>
      <c r="C125" s="5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Z125" s="6">
        <v>2040</v>
      </c>
      <c r="AA125" s="44">
        <f>'Forward Projection (1)'!L83</f>
        <v>907.33333333333326</v>
      </c>
    </row>
    <row r="126" spans="2:27" x14ac:dyDescent="0.3">
      <c r="B126" s="59" t="s">
        <v>170</v>
      </c>
      <c r="C126" s="212" t="s">
        <v>176</v>
      </c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Z126" s="6">
        <v>2041</v>
      </c>
      <c r="AA126" s="44">
        <f>'Forward Projection (1)'!L84</f>
        <v>923.66666666666663</v>
      </c>
    </row>
    <row r="127" spans="2:27" x14ac:dyDescent="0.3">
      <c r="B127" s="59" t="s">
        <v>171</v>
      </c>
      <c r="C127" s="213"/>
      <c r="D127" s="7">
        <f t="shared" ref="D127:D135" si="60">ROUND(($AA$110/$AA$109)*D109,0)</f>
        <v>1</v>
      </c>
      <c r="E127" s="7">
        <f t="shared" ref="E127:E135" si="61">ROUND(($AA$111/$AA$109)*D109,0)</f>
        <v>1</v>
      </c>
      <c r="F127" s="7">
        <f t="shared" ref="F127:F135" si="62">ROUND(($AA$112/$AA$109)*D109,0)</f>
        <v>1</v>
      </c>
      <c r="G127" s="7">
        <f t="shared" ref="G127:G135" si="63">ROUND(($AA$113/$AA$109)*D109,0)</f>
        <v>1</v>
      </c>
      <c r="H127" s="7">
        <f t="shared" ref="H127:H135" si="64">ROUND(($AA$114/$AA$109)*D109,0)</f>
        <v>1</v>
      </c>
      <c r="I127" s="7">
        <f t="shared" ref="I127:I135" si="65">ROUND(($AA$115/$AA$109)*D109,0)</f>
        <v>1</v>
      </c>
      <c r="J127" s="7">
        <f t="shared" ref="J127:J135" si="66">ROUND(($AA$116/$AA$109)*D109,0)</f>
        <v>1</v>
      </c>
      <c r="K127" s="7">
        <f t="shared" ref="K127:K135" si="67">ROUND(($AA$117/$AA$109)*D109,0)</f>
        <v>1</v>
      </c>
      <c r="L127" s="7">
        <f t="shared" ref="L127:L135" si="68">ROUND(($AA$118/$AA$109)*D109,0)</f>
        <v>1</v>
      </c>
      <c r="M127" s="7">
        <f t="shared" ref="M127:M135" si="69">ROUND(($AA$119/$AA$109)*D109,0)</f>
        <v>1</v>
      </c>
      <c r="N127" s="7">
        <f t="shared" ref="N127:N135" si="70">ROUND(($AA$120/$AA$109)*D109,0)</f>
        <v>1</v>
      </c>
      <c r="O127" s="7">
        <f t="shared" ref="O127:O135" si="71">ROUND(($AA$121/$AA$109)*D109,0)</f>
        <v>1</v>
      </c>
      <c r="P127" s="7">
        <f t="shared" ref="P127:P135" si="72">ROUND(($AA$122/$AA$109)*D109,0)</f>
        <v>1</v>
      </c>
      <c r="Q127" s="7">
        <f t="shared" ref="Q127:Q135" si="73">ROUND(($AA$123/$AA$109)*D109,0)</f>
        <v>1</v>
      </c>
      <c r="R127" s="7">
        <f t="shared" ref="R127:R135" si="74">ROUND(($AA$124/$AA$109)*D109,0)</f>
        <v>1</v>
      </c>
      <c r="S127" s="7">
        <f t="shared" ref="S127:S135" si="75">ROUND(($AA$125/$AA$109)*D109,0)</f>
        <v>1</v>
      </c>
      <c r="T127" s="7">
        <f t="shared" ref="T127:T135" si="76">ROUND(($AA$126/$AA$109)*D109,0)</f>
        <v>1</v>
      </c>
      <c r="U127" s="7">
        <f t="shared" ref="U127:U135" si="77">ROUND(($AA$127/$AA$109)*D109,0)</f>
        <v>1</v>
      </c>
      <c r="V127" s="7">
        <f t="shared" ref="V127:V135" si="78">ROUND(($AA$128/$AA$109)*D109,0)</f>
        <v>1</v>
      </c>
      <c r="W127" s="7">
        <f t="shared" ref="W127:W135" si="79">ROUND(($AA$129/$AA$109)*D109,0)</f>
        <v>2</v>
      </c>
      <c r="Z127" s="6">
        <v>2042</v>
      </c>
      <c r="AA127" s="44">
        <f>'Forward Projection (1)'!L85</f>
        <v>940</v>
      </c>
    </row>
    <row r="128" spans="2:27" x14ac:dyDescent="0.3">
      <c r="B128" s="59" t="s">
        <v>173</v>
      </c>
      <c r="C128" s="213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Z128" s="6">
        <v>2043</v>
      </c>
      <c r="AA128" s="44">
        <f>'Forward Projection (1)'!L86</f>
        <v>956.33333333333326</v>
      </c>
    </row>
    <row r="129" spans="1:27" x14ac:dyDescent="0.3">
      <c r="B129" s="59" t="s">
        <v>174</v>
      </c>
      <c r="C129" s="214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Z129" s="6">
        <v>2044</v>
      </c>
      <c r="AA129" s="44">
        <f>'Forward Projection (1)'!L87</f>
        <v>972.66666666666663</v>
      </c>
    </row>
    <row r="130" spans="1:27" x14ac:dyDescent="0.3">
      <c r="B130" s="60" t="s">
        <v>180</v>
      </c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</row>
    <row r="131" spans="1:27" x14ac:dyDescent="0.3">
      <c r="B131" s="61" t="s">
        <v>177</v>
      </c>
      <c r="C131" s="7" t="s">
        <v>167</v>
      </c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</row>
    <row r="132" spans="1:27" x14ac:dyDescent="0.3">
      <c r="B132" s="60" t="s">
        <v>178</v>
      </c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</row>
    <row r="133" spans="1:27" x14ac:dyDescent="0.3">
      <c r="B133" s="61" t="s">
        <v>182</v>
      </c>
      <c r="C133" s="7" t="s">
        <v>167</v>
      </c>
      <c r="D133" s="7">
        <f t="shared" si="60"/>
        <v>1</v>
      </c>
      <c r="E133" s="7">
        <f t="shared" si="61"/>
        <v>1</v>
      </c>
      <c r="F133" s="7">
        <f t="shared" si="62"/>
        <v>1</v>
      </c>
      <c r="G133" s="7">
        <f t="shared" si="63"/>
        <v>1</v>
      </c>
      <c r="H133" s="7">
        <f t="shared" si="64"/>
        <v>1</v>
      </c>
      <c r="I133" s="7">
        <f t="shared" si="65"/>
        <v>1</v>
      </c>
      <c r="J133" s="7">
        <f t="shared" si="66"/>
        <v>1</v>
      </c>
      <c r="K133" s="7">
        <f t="shared" si="67"/>
        <v>1</v>
      </c>
      <c r="L133" s="7">
        <f t="shared" si="68"/>
        <v>1</v>
      </c>
      <c r="M133" s="7">
        <f t="shared" si="69"/>
        <v>1</v>
      </c>
      <c r="N133" s="7">
        <f t="shared" si="70"/>
        <v>1</v>
      </c>
      <c r="O133" s="7">
        <f t="shared" si="71"/>
        <v>1</v>
      </c>
      <c r="P133" s="7">
        <f t="shared" si="72"/>
        <v>1</v>
      </c>
      <c r="Q133" s="7">
        <f t="shared" si="73"/>
        <v>1</v>
      </c>
      <c r="R133" s="7">
        <f t="shared" si="74"/>
        <v>1</v>
      </c>
      <c r="S133" s="7">
        <f t="shared" si="75"/>
        <v>1</v>
      </c>
      <c r="T133" s="7">
        <f t="shared" si="76"/>
        <v>1</v>
      </c>
      <c r="U133" s="7">
        <f t="shared" si="77"/>
        <v>1</v>
      </c>
      <c r="V133" s="7">
        <f t="shared" si="78"/>
        <v>1</v>
      </c>
      <c r="W133" s="7">
        <f t="shared" si="79"/>
        <v>2</v>
      </c>
    </row>
    <row r="134" spans="1:27" x14ac:dyDescent="0.3">
      <c r="B134" s="60" t="s">
        <v>179</v>
      </c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</row>
    <row r="135" spans="1:27" x14ac:dyDescent="0.3">
      <c r="B135" s="61" t="s">
        <v>183</v>
      </c>
      <c r="C135" s="215" t="s">
        <v>167</v>
      </c>
      <c r="D135" s="7">
        <f t="shared" si="60"/>
        <v>2</v>
      </c>
      <c r="E135" s="7">
        <f t="shared" si="61"/>
        <v>2</v>
      </c>
      <c r="F135" s="7">
        <f t="shared" si="62"/>
        <v>2</v>
      </c>
      <c r="G135" s="7">
        <f t="shared" si="63"/>
        <v>2</v>
      </c>
      <c r="H135" s="7">
        <f t="shared" si="64"/>
        <v>2</v>
      </c>
      <c r="I135" s="7">
        <f t="shared" si="65"/>
        <v>2</v>
      </c>
      <c r="J135" s="7">
        <f t="shared" si="66"/>
        <v>2</v>
      </c>
      <c r="K135" s="7">
        <f t="shared" si="67"/>
        <v>2</v>
      </c>
      <c r="L135" s="7">
        <f t="shared" si="68"/>
        <v>2</v>
      </c>
      <c r="M135" s="7">
        <f t="shared" si="69"/>
        <v>3</v>
      </c>
      <c r="N135" s="7">
        <f t="shared" si="70"/>
        <v>3</v>
      </c>
      <c r="O135" s="7">
        <f t="shared" si="71"/>
        <v>3</v>
      </c>
      <c r="P135" s="7">
        <f t="shared" si="72"/>
        <v>3</v>
      </c>
      <c r="Q135" s="7">
        <f t="shared" si="73"/>
        <v>3</v>
      </c>
      <c r="R135" s="7">
        <f t="shared" si="74"/>
        <v>3</v>
      </c>
      <c r="S135" s="7">
        <f t="shared" si="75"/>
        <v>3</v>
      </c>
      <c r="T135" s="7">
        <f t="shared" si="76"/>
        <v>3</v>
      </c>
      <c r="U135" s="7">
        <f t="shared" si="77"/>
        <v>3</v>
      </c>
      <c r="V135" s="7">
        <f t="shared" si="78"/>
        <v>3</v>
      </c>
      <c r="W135" s="7">
        <f t="shared" si="79"/>
        <v>3</v>
      </c>
    </row>
    <row r="136" spans="1:27" x14ac:dyDescent="0.3">
      <c r="B136" s="61" t="s">
        <v>172</v>
      </c>
      <c r="C136" s="216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</row>
    <row r="138" spans="1:27" x14ac:dyDescent="0.3">
      <c r="A138" s="218">
        <v>5</v>
      </c>
      <c r="B138" s="217" t="s">
        <v>190</v>
      </c>
      <c r="C138" s="217"/>
      <c r="D138" s="217"/>
    </row>
    <row r="139" spans="1:27" x14ac:dyDescent="0.3">
      <c r="A139" s="218"/>
      <c r="B139" s="209" t="s">
        <v>169</v>
      </c>
      <c r="C139" s="211" t="s">
        <v>175</v>
      </c>
      <c r="D139" s="62" t="s">
        <v>22</v>
      </c>
      <c r="Z139" s="206" t="s">
        <v>184</v>
      </c>
      <c r="AA139" s="206"/>
    </row>
    <row r="140" spans="1:27" x14ac:dyDescent="0.3">
      <c r="A140" s="218"/>
      <c r="B140" s="210"/>
      <c r="C140" s="211"/>
      <c r="D140" s="62">
        <v>2024</v>
      </c>
      <c r="Z140" s="206"/>
      <c r="AA140" s="206"/>
    </row>
    <row r="141" spans="1:27" x14ac:dyDescent="0.3">
      <c r="B141" s="58" t="s">
        <v>181</v>
      </c>
      <c r="C141" s="5"/>
      <c r="D141" s="6"/>
      <c r="Z141" s="206" t="s">
        <v>22</v>
      </c>
      <c r="AA141" s="207" t="s">
        <v>65</v>
      </c>
    </row>
    <row r="142" spans="1:27" x14ac:dyDescent="0.3">
      <c r="B142" s="59" t="s">
        <v>170</v>
      </c>
      <c r="C142" s="212" t="s">
        <v>176</v>
      </c>
      <c r="D142" s="6">
        <v>1</v>
      </c>
      <c r="Z142" s="206"/>
      <c r="AA142" s="207"/>
    </row>
    <row r="143" spans="1:27" x14ac:dyDescent="0.3">
      <c r="B143" s="59" t="s">
        <v>171</v>
      </c>
      <c r="C143" s="213"/>
      <c r="D143" s="6">
        <v>1</v>
      </c>
      <c r="Z143" s="6">
        <v>2024</v>
      </c>
      <c r="AA143" s="6">
        <f>'Forward Projection (1)'!C102</f>
        <v>3530</v>
      </c>
    </row>
    <row r="144" spans="1:27" x14ac:dyDescent="0.3">
      <c r="B144" s="59" t="s">
        <v>173</v>
      </c>
      <c r="C144" s="213"/>
      <c r="D144" s="6">
        <v>2</v>
      </c>
      <c r="Z144" s="6">
        <v>2025</v>
      </c>
      <c r="AA144" s="44">
        <f>'Forward Projection (1)'!E110</f>
        <v>3663.8888888888887</v>
      </c>
    </row>
    <row r="145" spans="2:27" x14ac:dyDescent="0.3">
      <c r="B145" s="59" t="s">
        <v>174</v>
      </c>
      <c r="C145" s="214"/>
      <c r="D145" s="6"/>
      <c r="Z145" s="6">
        <v>2026</v>
      </c>
      <c r="AA145" s="44">
        <f>'Forward Projection (1)'!E111</f>
        <v>3797.7777777777778</v>
      </c>
    </row>
    <row r="146" spans="2:27" x14ac:dyDescent="0.3">
      <c r="B146" s="60" t="s">
        <v>180</v>
      </c>
      <c r="C146" s="7"/>
      <c r="D146" s="6"/>
      <c r="Z146" s="6">
        <v>2027</v>
      </c>
      <c r="AA146" s="44">
        <f>'Forward Projection (1)'!E112</f>
        <v>3931.6666666666665</v>
      </c>
    </row>
    <row r="147" spans="2:27" x14ac:dyDescent="0.3">
      <c r="B147" s="61" t="s">
        <v>177</v>
      </c>
      <c r="C147" s="7" t="s">
        <v>167</v>
      </c>
      <c r="D147" s="6">
        <v>2</v>
      </c>
      <c r="Z147" s="6">
        <v>2028</v>
      </c>
      <c r="AA147" s="44">
        <f>'Forward Projection (1)'!E113</f>
        <v>4065.5555555555557</v>
      </c>
    </row>
    <row r="148" spans="2:27" x14ac:dyDescent="0.3">
      <c r="B148" s="60" t="s">
        <v>178</v>
      </c>
      <c r="C148" s="7"/>
      <c r="D148" s="6"/>
      <c r="Z148" s="6">
        <v>2029</v>
      </c>
      <c r="AA148" s="44">
        <f>'Forward Projection (1)'!E114</f>
        <v>4199.4444444444443</v>
      </c>
    </row>
    <row r="149" spans="2:27" x14ac:dyDescent="0.3">
      <c r="B149" s="61" t="s">
        <v>182</v>
      </c>
      <c r="C149" s="7" t="s">
        <v>167</v>
      </c>
      <c r="D149" s="6">
        <v>1</v>
      </c>
      <c r="Z149" s="6">
        <v>2030</v>
      </c>
      <c r="AA149" s="44">
        <f>'Forward Projection (1)'!E115</f>
        <v>4333.333333333333</v>
      </c>
    </row>
    <row r="150" spans="2:27" x14ac:dyDescent="0.3">
      <c r="B150" s="60" t="s">
        <v>179</v>
      </c>
      <c r="C150" s="7"/>
      <c r="D150" s="6"/>
      <c r="F150" s="208" t="s">
        <v>185</v>
      </c>
      <c r="G150" s="208"/>
      <c r="H150" s="208"/>
      <c r="I150" s="208"/>
      <c r="J150" s="208"/>
      <c r="Z150" s="6">
        <v>2031</v>
      </c>
      <c r="AA150" s="44">
        <f>'Forward Projection (1)'!E116</f>
        <v>4467.2222222222226</v>
      </c>
    </row>
    <row r="151" spans="2:27" x14ac:dyDescent="0.3">
      <c r="B151" s="61" t="s">
        <v>183</v>
      </c>
      <c r="C151" s="215" t="s">
        <v>167</v>
      </c>
      <c r="D151" s="6">
        <v>2</v>
      </c>
      <c r="F151" s="208"/>
      <c r="G151" s="208"/>
      <c r="H151" s="208"/>
      <c r="I151" s="208"/>
      <c r="J151" s="208"/>
      <c r="Z151" s="6">
        <v>2032</v>
      </c>
      <c r="AA151" s="44">
        <f>'Forward Projection (1)'!E117</f>
        <v>4601.1111111111113</v>
      </c>
    </row>
    <row r="152" spans="2:27" x14ac:dyDescent="0.3">
      <c r="B152" s="61" t="s">
        <v>172</v>
      </c>
      <c r="C152" s="216"/>
      <c r="D152" s="6"/>
      <c r="F152" s="208"/>
      <c r="G152" s="208"/>
      <c r="H152" s="208"/>
      <c r="I152" s="208"/>
      <c r="J152" s="208"/>
      <c r="Z152" s="6">
        <v>2033</v>
      </c>
      <c r="AA152" s="44">
        <f>'Forward Projection (1)'!E118</f>
        <v>4735</v>
      </c>
    </row>
    <row r="153" spans="2:27" x14ac:dyDescent="0.3">
      <c r="Z153" s="6">
        <v>2034</v>
      </c>
      <c r="AA153" s="44">
        <f>'Forward Projection (1)'!E119</f>
        <v>4868.8888888888887</v>
      </c>
    </row>
    <row r="154" spans="2:27" x14ac:dyDescent="0.3">
      <c r="Z154" s="6">
        <v>2035</v>
      </c>
      <c r="AA154" s="44">
        <f>'Forward Projection (1)'!E120</f>
        <v>5002.7777777777774</v>
      </c>
    </row>
    <row r="155" spans="2:27" x14ac:dyDescent="0.3">
      <c r="Z155" s="6">
        <v>2036</v>
      </c>
      <c r="AA155" s="44">
        <f>'Forward Projection (1)'!E121</f>
        <v>5136.6666666666661</v>
      </c>
    </row>
    <row r="156" spans="2:27" x14ac:dyDescent="0.3">
      <c r="Z156" s="6">
        <v>2037</v>
      </c>
      <c r="AA156" s="44">
        <f>'Forward Projection (1)'!E122</f>
        <v>5270.5555555555557</v>
      </c>
    </row>
    <row r="157" spans="2:27" x14ac:dyDescent="0.3">
      <c r="B157" s="209" t="s">
        <v>169</v>
      </c>
      <c r="C157" s="219" t="s">
        <v>175</v>
      </c>
      <c r="D157" s="221" t="s">
        <v>22</v>
      </c>
      <c r="E157" s="222"/>
      <c r="F157" s="222"/>
      <c r="G157" s="222"/>
      <c r="H157" s="222"/>
      <c r="I157" s="222"/>
      <c r="J157" s="222"/>
      <c r="K157" s="222"/>
      <c r="L157" s="222"/>
      <c r="M157" s="222"/>
      <c r="N157" s="222"/>
      <c r="O157" s="222"/>
      <c r="P157" s="222"/>
      <c r="Q157" s="222"/>
      <c r="R157" s="222"/>
      <c r="S157" s="222"/>
      <c r="T157" s="222"/>
      <c r="U157" s="222"/>
      <c r="V157" s="222"/>
      <c r="W157" s="223"/>
      <c r="Z157" s="6">
        <v>2038</v>
      </c>
      <c r="AA157" s="44">
        <f>'Forward Projection (1)'!E123</f>
        <v>5404.4444444444443</v>
      </c>
    </row>
    <row r="158" spans="2:27" x14ac:dyDescent="0.3">
      <c r="B158" s="210"/>
      <c r="C158" s="219"/>
      <c r="D158" s="62">
        <v>2025</v>
      </c>
      <c r="E158" s="63">
        <v>2026</v>
      </c>
      <c r="F158" s="62">
        <v>2027</v>
      </c>
      <c r="G158" s="63">
        <v>2028</v>
      </c>
      <c r="H158" s="62">
        <v>2029</v>
      </c>
      <c r="I158" s="63">
        <v>2030</v>
      </c>
      <c r="J158" s="62">
        <v>2031</v>
      </c>
      <c r="K158" s="63">
        <v>2032</v>
      </c>
      <c r="L158" s="62">
        <v>2033</v>
      </c>
      <c r="M158" s="63">
        <v>2034</v>
      </c>
      <c r="N158" s="62">
        <v>2035</v>
      </c>
      <c r="O158" s="63">
        <v>2036</v>
      </c>
      <c r="P158" s="62">
        <v>2037</v>
      </c>
      <c r="Q158" s="63">
        <v>2038</v>
      </c>
      <c r="R158" s="62">
        <v>2039</v>
      </c>
      <c r="S158" s="63">
        <v>2040</v>
      </c>
      <c r="T158" s="62">
        <v>2041</v>
      </c>
      <c r="U158" s="63">
        <v>2042</v>
      </c>
      <c r="V158" s="62">
        <v>2043</v>
      </c>
      <c r="W158" s="63">
        <v>2044</v>
      </c>
      <c r="Z158" s="6">
        <v>2039</v>
      </c>
      <c r="AA158" s="44">
        <f>'Forward Projection (1)'!E124</f>
        <v>5538.333333333333</v>
      </c>
    </row>
    <row r="159" spans="2:27" x14ac:dyDescent="0.3">
      <c r="B159" s="58" t="s">
        <v>181</v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Z159" s="6">
        <v>2040</v>
      </c>
      <c r="AA159" s="44">
        <f>'Forward Projection (1)'!E125</f>
        <v>5672.2222222222226</v>
      </c>
    </row>
    <row r="160" spans="2:27" x14ac:dyDescent="0.3">
      <c r="B160" s="59" t="s">
        <v>170</v>
      </c>
      <c r="C160" s="212" t="s">
        <v>176</v>
      </c>
      <c r="D160" s="7">
        <f>ROUND(($AA$144/$AA$143)*D142,0)</f>
        <v>1</v>
      </c>
      <c r="E160" s="7">
        <f>ROUND(($AA$145/$AA$143)*D142,0)</f>
        <v>1</v>
      </c>
      <c r="F160" s="6">
        <f>ROUND(($AA$146/$AA$143)*D142,0)</f>
        <v>1</v>
      </c>
      <c r="G160" s="6">
        <f>ROUND(($AA$147/$AA$143)*D142,0)</f>
        <v>1</v>
      </c>
      <c r="H160" s="6">
        <f>ROUND(($AA$148/$AA$143)*D142,0)</f>
        <v>1</v>
      </c>
      <c r="I160" s="6">
        <f>ROUND(($AA$149/$AA$143)*D142,0)</f>
        <v>1</v>
      </c>
      <c r="J160" s="6">
        <f>ROUND(($AA$150/$AA$143)*D142,0)</f>
        <v>1</v>
      </c>
      <c r="K160" s="6">
        <f>ROUND(($AA$151/$AA$143)*D142,0)</f>
        <v>1</v>
      </c>
      <c r="L160" s="6">
        <f>ROUND(($AA$152/$AA$143)*D142,0)</f>
        <v>1</v>
      </c>
      <c r="M160" s="6">
        <f>ROUND(($AA$153/$AA$143)*D142,0)</f>
        <v>1</v>
      </c>
      <c r="N160" s="6">
        <f>ROUND(($AA$154/$AA$143)*D142,0)</f>
        <v>1</v>
      </c>
      <c r="O160" s="6">
        <f>ROUND(($AA$155/$AA$143)*D142,0)</f>
        <v>1</v>
      </c>
      <c r="P160" s="6">
        <f>ROUND(($AA$156/$AA$143)*D142,0)</f>
        <v>1</v>
      </c>
      <c r="Q160" s="6">
        <f>ROUND(($AA$157/$AA$143)*D142,0)</f>
        <v>2</v>
      </c>
      <c r="R160" s="6">
        <f>ROUND(($AA$158/$AA$143)*D142,0)</f>
        <v>2</v>
      </c>
      <c r="S160" s="6">
        <f>ROUND(($AA$159/$AA$143)*D142,0)</f>
        <v>2</v>
      </c>
      <c r="T160" s="6">
        <f>ROUND(($AA$160/$AA$143)*D142,0)</f>
        <v>2</v>
      </c>
      <c r="U160" s="6">
        <f>ROUND(($AA$161/$AA$143)*D142,0)</f>
        <v>2</v>
      </c>
      <c r="V160" s="6">
        <f>ROUND(($AA$162/$AA$143)*D142,0)</f>
        <v>2</v>
      </c>
      <c r="W160" s="6">
        <f>ROUND(($AA$163/$AA$143)*D142,0)</f>
        <v>2</v>
      </c>
      <c r="Z160" s="6">
        <v>2041</v>
      </c>
      <c r="AA160" s="44">
        <f>'Forward Projection (1)'!E126</f>
        <v>5806.1111111111113</v>
      </c>
    </row>
    <row r="161" spans="1:27" x14ac:dyDescent="0.3">
      <c r="B161" s="59" t="s">
        <v>171</v>
      </c>
      <c r="C161" s="213"/>
      <c r="D161" s="7">
        <f t="shared" ref="D161:D169" si="80">ROUND(($AA$144/$AA$143)*D143,0)</f>
        <v>1</v>
      </c>
      <c r="E161" s="7">
        <f t="shared" ref="E161:E169" si="81">ROUND(($AA$145/$AA$143)*D143,0)</f>
        <v>1</v>
      </c>
      <c r="F161" s="6">
        <f t="shared" ref="F161:F169" si="82">ROUND(($AA$146/$AA$143)*D143,0)</f>
        <v>1</v>
      </c>
      <c r="G161" s="6">
        <f t="shared" ref="G161:G169" si="83">ROUND(($AA$147/$AA$143)*D143,0)</f>
        <v>1</v>
      </c>
      <c r="H161" s="6">
        <f t="shared" ref="H161:H169" si="84">ROUND(($AA$148/$AA$143)*D143,0)</f>
        <v>1</v>
      </c>
      <c r="I161" s="6">
        <f t="shared" ref="I161:I169" si="85">ROUND(($AA$149/$AA$143)*D143,0)</f>
        <v>1</v>
      </c>
      <c r="J161" s="6">
        <f t="shared" ref="J161:J169" si="86">ROUND(($AA$150/$AA$143)*D143,0)</f>
        <v>1</v>
      </c>
      <c r="K161" s="6">
        <f t="shared" ref="K161:K169" si="87">ROUND(($AA$151/$AA$143)*D143,0)</f>
        <v>1</v>
      </c>
      <c r="L161" s="6">
        <f t="shared" ref="L161:L169" si="88">ROUND(($AA$152/$AA$143)*D143,0)</f>
        <v>1</v>
      </c>
      <c r="M161" s="6">
        <f t="shared" ref="M161:M169" si="89">ROUND(($AA$153/$AA$143)*D143,0)</f>
        <v>1</v>
      </c>
      <c r="N161" s="6">
        <f t="shared" ref="N161:N169" si="90">ROUND(($AA$154/$AA$143)*D143,0)</f>
        <v>1</v>
      </c>
      <c r="O161" s="6">
        <f t="shared" ref="O161:O169" si="91">ROUND(($AA$155/$AA$143)*D143,0)</f>
        <v>1</v>
      </c>
      <c r="P161" s="6">
        <f t="shared" ref="P161:P169" si="92">ROUND(($AA$156/$AA$143)*D143,0)</f>
        <v>1</v>
      </c>
      <c r="Q161" s="6">
        <f t="shared" ref="Q161:Q169" si="93">ROUND(($AA$157/$AA$143)*D143,0)</f>
        <v>2</v>
      </c>
      <c r="R161" s="6">
        <f t="shared" ref="R161:R169" si="94">ROUND(($AA$158/$AA$143)*D143,0)</f>
        <v>2</v>
      </c>
      <c r="S161" s="6">
        <f t="shared" ref="S161:S169" si="95">ROUND(($AA$159/$AA$143)*D143,0)</f>
        <v>2</v>
      </c>
      <c r="T161" s="6">
        <f t="shared" ref="T161:T169" si="96">ROUND(($AA$160/$AA$143)*D143,0)</f>
        <v>2</v>
      </c>
      <c r="U161" s="6">
        <f t="shared" ref="U161:U169" si="97">ROUND(($AA$161/$AA$143)*D143,0)</f>
        <v>2</v>
      </c>
      <c r="V161" s="6">
        <f t="shared" ref="V161:V169" si="98">ROUND(($AA$162/$AA$143)*D143,0)</f>
        <v>2</v>
      </c>
      <c r="W161" s="6">
        <f t="shared" ref="W161:W169" si="99">ROUND(($AA$163/$AA$143)*D143,0)</f>
        <v>2</v>
      </c>
      <c r="Z161" s="6">
        <v>2042</v>
      </c>
      <c r="AA161" s="44">
        <f>'Forward Projection (1)'!E127</f>
        <v>5940</v>
      </c>
    </row>
    <row r="162" spans="1:27" x14ac:dyDescent="0.3">
      <c r="B162" s="59" t="s">
        <v>173</v>
      </c>
      <c r="C162" s="213"/>
      <c r="D162" s="7">
        <f t="shared" si="80"/>
        <v>2</v>
      </c>
      <c r="E162" s="7">
        <f t="shared" si="81"/>
        <v>2</v>
      </c>
      <c r="F162" s="6">
        <f t="shared" si="82"/>
        <v>2</v>
      </c>
      <c r="G162" s="6">
        <f t="shared" si="83"/>
        <v>2</v>
      </c>
      <c r="H162" s="6">
        <f t="shared" si="84"/>
        <v>2</v>
      </c>
      <c r="I162" s="6">
        <f t="shared" si="85"/>
        <v>2</v>
      </c>
      <c r="J162" s="6">
        <f t="shared" si="86"/>
        <v>3</v>
      </c>
      <c r="K162" s="6">
        <f t="shared" si="87"/>
        <v>3</v>
      </c>
      <c r="L162" s="6">
        <f t="shared" si="88"/>
        <v>3</v>
      </c>
      <c r="M162" s="6">
        <f t="shared" si="89"/>
        <v>3</v>
      </c>
      <c r="N162" s="6">
        <f t="shared" si="90"/>
        <v>3</v>
      </c>
      <c r="O162" s="6">
        <f t="shared" si="91"/>
        <v>3</v>
      </c>
      <c r="P162" s="6">
        <f t="shared" si="92"/>
        <v>3</v>
      </c>
      <c r="Q162" s="6">
        <f t="shared" si="93"/>
        <v>3</v>
      </c>
      <c r="R162" s="6">
        <f t="shared" si="94"/>
        <v>3</v>
      </c>
      <c r="S162" s="6">
        <f t="shared" si="95"/>
        <v>3</v>
      </c>
      <c r="T162" s="6">
        <f t="shared" si="96"/>
        <v>3</v>
      </c>
      <c r="U162" s="6">
        <f t="shared" si="97"/>
        <v>3</v>
      </c>
      <c r="V162" s="6">
        <f t="shared" si="98"/>
        <v>3</v>
      </c>
      <c r="W162" s="6">
        <f t="shared" si="99"/>
        <v>4</v>
      </c>
      <c r="Z162" s="6">
        <v>2043</v>
      </c>
      <c r="AA162" s="44">
        <f>'Forward Projection (1)'!E128</f>
        <v>6073.8888888888887</v>
      </c>
    </row>
    <row r="163" spans="1:27" x14ac:dyDescent="0.3">
      <c r="B163" s="59" t="s">
        <v>174</v>
      </c>
      <c r="C163" s="214"/>
      <c r="D163" s="7"/>
      <c r="E163" s="7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Z163" s="6">
        <v>2044</v>
      </c>
      <c r="AA163" s="44">
        <f>'Forward Projection (1)'!E129</f>
        <v>6207.7777777777774</v>
      </c>
    </row>
    <row r="164" spans="1:27" x14ac:dyDescent="0.3">
      <c r="B164" s="60" t="s">
        <v>180</v>
      </c>
      <c r="C164" s="7"/>
      <c r="D164" s="7"/>
      <c r="E164" s="7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</row>
    <row r="165" spans="1:27" x14ac:dyDescent="0.3">
      <c r="B165" s="61" t="s">
        <v>177</v>
      </c>
      <c r="C165" s="7" t="s">
        <v>167</v>
      </c>
      <c r="D165" s="7">
        <f t="shared" si="80"/>
        <v>2</v>
      </c>
      <c r="E165" s="7">
        <f t="shared" si="81"/>
        <v>2</v>
      </c>
      <c r="F165" s="6">
        <f t="shared" si="82"/>
        <v>2</v>
      </c>
      <c r="G165" s="6">
        <f t="shared" si="83"/>
        <v>2</v>
      </c>
      <c r="H165" s="6">
        <f t="shared" si="84"/>
        <v>2</v>
      </c>
      <c r="I165" s="6">
        <f t="shared" si="85"/>
        <v>2</v>
      </c>
      <c r="J165" s="6">
        <f t="shared" si="86"/>
        <v>3</v>
      </c>
      <c r="K165" s="6">
        <f t="shared" si="87"/>
        <v>3</v>
      </c>
      <c r="L165" s="6">
        <f t="shared" si="88"/>
        <v>3</v>
      </c>
      <c r="M165" s="6">
        <f t="shared" si="89"/>
        <v>3</v>
      </c>
      <c r="N165" s="6">
        <f t="shared" si="90"/>
        <v>3</v>
      </c>
      <c r="O165" s="6">
        <f t="shared" si="91"/>
        <v>3</v>
      </c>
      <c r="P165" s="6">
        <f t="shared" si="92"/>
        <v>3</v>
      </c>
      <c r="Q165" s="6">
        <f t="shared" si="93"/>
        <v>3</v>
      </c>
      <c r="R165" s="6">
        <f t="shared" si="94"/>
        <v>3</v>
      </c>
      <c r="S165" s="6">
        <f t="shared" si="95"/>
        <v>3</v>
      </c>
      <c r="T165" s="6">
        <f t="shared" si="96"/>
        <v>3</v>
      </c>
      <c r="U165" s="6">
        <f t="shared" si="97"/>
        <v>3</v>
      </c>
      <c r="V165" s="6">
        <f t="shared" si="98"/>
        <v>3</v>
      </c>
      <c r="W165" s="6">
        <f t="shared" si="99"/>
        <v>4</v>
      </c>
    </row>
    <row r="166" spans="1:27" x14ac:dyDescent="0.3">
      <c r="B166" s="60" t="s">
        <v>178</v>
      </c>
      <c r="C166" s="7"/>
      <c r="D166" s="7"/>
      <c r="E166" s="7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</row>
    <row r="167" spans="1:27" x14ac:dyDescent="0.3">
      <c r="B167" s="61" t="s">
        <v>182</v>
      </c>
      <c r="C167" s="7" t="s">
        <v>167</v>
      </c>
      <c r="D167" s="7">
        <f t="shared" si="80"/>
        <v>1</v>
      </c>
      <c r="E167" s="7">
        <f t="shared" si="81"/>
        <v>1</v>
      </c>
      <c r="F167" s="6">
        <f t="shared" si="82"/>
        <v>1</v>
      </c>
      <c r="G167" s="6">
        <f t="shared" si="83"/>
        <v>1</v>
      </c>
      <c r="H167" s="6">
        <f t="shared" si="84"/>
        <v>1</v>
      </c>
      <c r="I167" s="6">
        <f t="shared" si="85"/>
        <v>1</v>
      </c>
      <c r="J167" s="6">
        <f t="shared" si="86"/>
        <v>1</v>
      </c>
      <c r="K167" s="6">
        <f t="shared" si="87"/>
        <v>1</v>
      </c>
      <c r="L167" s="6">
        <f t="shared" si="88"/>
        <v>1</v>
      </c>
      <c r="M167" s="6">
        <f t="shared" si="89"/>
        <v>1</v>
      </c>
      <c r="N167" s="6">
        <f t="shared" si="90"/>
        <v>1</v>
      </c>
      <c r="O167" s="6">
        <f t="shared" si="91"/>
        <v>1</v>
      </c>
      <c r="P167" s="6">
        <f t="shared" si="92"/>
        <v>1</v>
      </c>
      <c r="Q167" s="6">
        <f t="shared" si="93"/>
        <v>2</v>
      </c>
      <c r="R167" s="6">
        <f t="shared" si="94"/>
        <v>2</v>
      </c>
      <c r="S167" s="6">
        <f t="shared" si="95"/>
        <v>2</v>
      </c>
      <c r="T167" s="6">
        <f t="shared" si="96"/>
        <v>2</v>
      </c>
      <c r="U167" s="6">
        <f t="shared" si="97"/>
        <v>2</v>
      </c>
      <c r="V167" s="6">
        <f t="shared" si="98"/>
        <v>2</v>
      </c>
      <c r="W167" s="6">
        <f t="shared" si="99"/>
        <v>2</v>
      </c>
    </row>
    <row r="168" spans="1:27" x14ac:dyDescent="0.3">
      <c r="B168" s="60" t="s">
        <v>179</v>
      </c>
      <c r="C168" s="7"/>
      <c r="D168" s="7"/>
      <c r="E168" s="7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</row>
    <row r="169" spans="1:27" x14ac:dyDescent="0.3">
      <c r="B169" s="61" t="s">
        <v>183</v>
      </c>
      <c r="C169" s="215" t="s">
        <v>167</v>
      </c>
      <c r="D169" s="7">
        <f t="shared" si="80"/>
        <v>2</v>
      </c>
      <c r="E169" s="7">
        <f t="shared" si="81"/>
        <v>2</v>
      </c>
      <c r="F169" s="6">
        <f t="shared" si="82"/>
        <v>2</v>
      </c>
      <c r="G169" s="6">
        <f t="shared" si="83"/>
        <v>2</v>
      </c>
      <c r="H169" s="6">
        <f t="shared" si="84"/>
        <v>2</v>
      </c>
      <c r="I169" s="6">
        <f t="shared" si="85"/>
        <v>2</v>
      </c>
      <c r="J169" s="6">
        <f t="shared" si="86"/>
        <v>3</v>
      </c>
      <c r="K169" s="6">
        <f t="shared" si="87"/>
        <v>3</v>
      </c>
      <c r="L169" s="6">
        <f t="shared" si="88"/>
        <v>3</v>
      </c>
      <c r="M169" s="6">
        <f t="shared" si="89"/>
        <v>3</v>
      </c>
      <c r="N169" s="6">
        <f t="shared" si="90"/>
        <v>3</v>
      </c>
      <c r="O169" s="6">
        <f t="shared" si="91"/>
        <v>3</v>
      </c>
      <c r="P169" s="6">
        <f t="shared" si="92"/>
        <v>3</v>
      </c>
      <c r="Q169" s="6">
        <f t="shared" si="93"/>
        <v>3</v>
      </c>
      <c r="R169" s="6">
        <f t="shared" si="94"/>
        <v>3</v>
      </c>
      <c r="S169" s="6">
        <f t="shared" si="95"/>
        <v>3</v>
      </c>
      <c r="T169" s="6">
        <f t="shared" si="96"/>
        <v>3</v>
      </c>
      <c r="U169" s="6">
        <f t="shared" si="97"/>
        <v>3</v>
      </c>
      <c r="V169" s="6">
        <f t="shared" si="98"/>
        <v>3</v>
      </c>
      <c r="W169" s="6">
        <f t="shared" si="99"/>
        <v>4</v>
      </c>
    </row>
    <row r="170" spans="1:27" x14ac:dyDescent="0.3">
      <c r="B170" s="61" t="s">
        <v>172</v>
      </c>
      <c r="C170" s="216"/>
      <c r="D170" s="7"/>
      <c r="E170" s="7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</row>
    <row r="172" spans="1:27" x14ac:dyDescent="0.3">
      <c r="A172" s="218">
        <v>6</v>
      </c>
      <c r="B172" s="217" t="s">
        <v>191</v>
      </c>
      <c r="C172" s="217"/>
      <c r="D172" s="217"/>
    </row>
    <row r="173" spans="1:27" x14ac:dyDescent="0.3">
      <c r="A173" s="218"/>
      <c r="B173" s="209" t="s">
        <v>169</v>
      </c>
      <c r="C173" s="211" t="s">
        <v>175</v>
      </c>
      <c r="D173" s="62" t="s">
        <v>22</v>
      </c>
      <c r="Z173" s="206" t="s">
        <v>184</v>
      </c>
      <c r="AA173" s="206"/>
    </row>
    <row r="174" spans="1:27" x14ac:dyDescent="0.3">
      <c r="A174" s="218"/>
      <c r="B174" s="210"/>
      <c r="C174" s="211"/>
      <c r="D174" s="62">
        <v>2024</v>
      </c>
      <c r="Z174" s="206"/>
      <c r="AA174" s="206"/>
    </row>
    <row r="175" spans="1:27" x14ac:dyDescent="0.3">
      <c r="B175" s="58" t="s">
        <v>181</v>
      </c>
      <c r="C175" s="5"/>
      <c r="D175" s="6"/>
      <c r="Z175" s="206" t="s">
        <v>22</v>
      </c>
      <c r="AA175" s="207" t="s">
        <v>65</v>
      </c>
    </row>
    <row r="176" spans="1:27" x14ac:dyDescent="0.3">
      <c r="B176" s="59" t="s">
        <v>170</v>
      </c>
      <c r="C176" s="212" t="s">
        <v>176</v>
      </c>
      <c r="D176" s="6">
        <v>1</v>
      </c>
      <c r="Z176" s="206"/>
      <c r="AA176" s="207"/>
    </row>
    <row r="177" spans="2:27" x14ac:dyDescent="0.3">
      <c r="B177" s="59" t="s">
        <v>171</v>
      </c>
      <c r="C177" s="213"/>
      <c r="D177" s="6">
        <v>1</v>
      </c>
      <c r="Z177" s="6">
        <v>2024</v>
      </c>
      <c r="AA177" s="6">
        <f>'Forward Projection (1)'!J102</f>
        <v>1125</v>
      </c>
    </row>
    <row r="178" spans="2:27" x14ac:dyDescent="0.3">
      <c r="B178" s="59" t="s">
        <v>173</v>
      </c>
      <c r="C178" s="213"/>
      <c r="D178" s="6"/>
      <c r="Z178" s="6">
        <v>2025</v>
      </c>
      <c r="AA178" s="44">
        <f>'Forward Projection (1)'!L110</f>
        <v>1201.5555555555557</v>
      </c>
    </row>
    <row r="179" spans="2:27" x14ac:dyDescent="0.3">
      <c r="B179" s="59" t="s">
        <v>174</v>
      </c>
      <c r="C179" s="214"/>
      <c r="D179" s="6"/>
      <c r="Z179" s="6">
        <v>2026</v>
      </c>
      <c r="AA179" s="44">
        <f>'Forward Projection (1)'!L111</f>
        <v>1278.1111111111111</v>
      </c>
    </row>
    <row r="180" spans="2:27" x14ac:dyDescent="0.3">
      <c r="B180" s="60" t="s">
        <v>180</v>
      </c>
      <c r="C180" s="7"/>
      <c r="D180" s="6"/>
      <c r="Z180" s="6">
        <v>2027</v>
      </c>
      <c r="AA180" s="44">
        <f>'Forward Projection (1)'!L112</f>
        <v>1354.6666666666667</v>
      </c>
    </row>
    <row r="181" spans="2:27" x14ac:dyDescent="0.3">
      <c r="B181" s="61" t="s">
        <v>177</v>
      </c>
      <c r="C181" s="7" t="s">
        <v>167</v>
      </c>
      <c r="D181" s="6"/>
      <c r="Z181" s="6">
        <v>2028</v>
      </c>
      <c r="AA181" s="44">
        <f>'Forward Projection (1)'!L113</f>
        <v>1431.2222222222222</v>
      </c>
    </row>
    <row r="182" spans="2:27" x14ac:dyDescent="0.3">
      <c r="B182" s="60" t="s">
        <v>178</v>
      </c>
      <c r="C182" s="7"/>
      <c r="D182" s="6"/>
      <c r="Z182" s="6">
        <v>2029</v>
      </c>
      <c r="AA182" s="44">
        <f>'Forward Projection (1)'!L114</f>
        <v>1507.7777777777778</v>
      </c>
    </row>
    <row r="183" spans="2:27" x14ac:dyDescent="0.3">
      <c r="B183" s="61" t="s">
        <v>182</v>
      </c>
      <c r="C183" s="7" t="s">
        <v>167</v>
      </c>
      <c r="D183" s="6">
        <v>2</v>
      </c>
      <c r="Z183" s="6">
        <v>2030</v>
      </c>
      <c r="AA183" s="44">
        <f>'Forward Projection (1)'!L115</f>
        <v>1584.3333333333335</v>
      </c>
    </row>
    <row r="184" spans="2:27" x14ac:dyDescent="0.3">
      <c r="B184" s="60" t="s">
        <v>179</v>
      </c>
      <c r="C184" s="7"/>
      <c r="D184" s="6"/>
      <c r="F184" s="208" t="s">
        <v>185</v>
      </c>
      <c r="G184" s="208"/>
      <c r="H184" s="208"/>
      <c r="I184" s="208"/>
      <c r="J184" s="208"/>
      <c r="Z184" s="6">
        <v>2031</v>
      </c>
      <c r="AA184" s="44">
        <f>'Forward Projection (1)'!L116</f>
        <v>1660.8888888888889</v>
      </c>
    </row>
    <row r="185" spans="2:27" x14ac:dyDescent="0.3">
      <c r="B185" s="61" t="s">
        <v>183</v>
      </c>
      <c r="C185" s="215" t="s">
        <v>167</v>
      </c>
      <c r="D185" s="6">
        <v>3</v>
      </c>
      <c r="F185" s="208"/>
      <c r="G185" s="208"/>
      <c r="H185" s="208"/>
      <c r="I185" s="208"/>
      <c r="J185" s="208"/>
      <c r="Z185" s="6">
        <v>2032</v>
      </c>
      <c r="AA185" s="44">
        <f>'Forward Projection (1)'!L117</f>
        <v>1737.4444444444443</v>
      </c>
    </row>
    <row r="186" spans="2:27" x14ac:dyDescent="0.3">
      <c r="B186" s="61" t="s">
        <v>172</v>
      </c>
      <c r="C186" s="216"/>
      <c r="D186" s="6"/>
      <c r="F186" s="208"/>
      <c r="G186" s="208"/>
      <c r="H186" s="208"/>
      <c r="I186" s="208"/>
      <c r="J186" s="208"/>
      <c r="Z186" s="6">
        <v>2033</v>
      </c>
      <c r="AA186" s="44">
        <f>'Forward Projection (1)'!L118</f>
        <v>1814</v>
      </c>
    </row>
    <row r="187" spans="2:27" x14ac:dyDescent="0.3">
      <c r="Z187" s="6">
        <v>2034</v>
      </c>
      <c r="AA187" s="44">
        <f>'Forward Projection (1)'!L119</f>
        <v>1890.5555555555557</v>
      </c>
    </row>
    <row r="188" spans="2:27" x14ac:dyDescent="0.3">
      <c r="Z188" s="6">
        <v>2035</v>
      </c>
      <c r="AA188" s="44">
        <f>'Forward Projection (1)'!L120</f>
        <v>1967.1111111111111</v>
      </c>
    </row>
    <row r="189" spans="2:27" x14ac:dyDescent="0.3">
      <c r="Z189" s="6">
        <v>2036</v>
      </c>
      <c r="AA189" s="44">
        <f>'Forward Projection (1)'!L121</f>
        <v>2043.6666666666667</v>
      </c>
    </row>
    <row r="190" spans="2:27" x14ac:dyDescent="0.3">
      <c r="Z190" s="6">
        <v>2037</v>
      </c>
      <c r="AA190" s="44">
        <f>'Forward Projection (1)'!L122</f>
        <v>2120.2222222222222</v>
      </c>
    </row>
    <row r="191" spans="2:27" x14ac:dyDescent="0.3">
      <c r="B191" s="209" t="s">
        <v>169</v>
      </c>
      <c r="C191" s="219" t="s">
        <v>175</v>
      </c>
      <c r="D191" s="220" t="s">
        <v>22</v>
      </c>
      <c r="E191" s="220"/>
      <c r="F191" s="220"/>
      <c r="G191" s="220"/>
      <c r="H191" s="220"/>
      <c r="I191" s="220"/>
      <c r="J191" s="220"/>
      <c r="K191" s="220"/>
      <c r="L191" s="220"/>
      <c r="M191" s="220"/>
      <c r="N191" s="220"/>
      <c r="O191" s="220"/>
      <c r="P191" s="220"/>
      <c r="Q191" s="220"/>
      <c r="R191" s="220"/>
      <c r="S191" s="220"/>
      <c r="T191" s="220"/>
      <c r="U191" s="220"/>
      <c r="V191" s="220"/>
      <c r="W191" s="220"/>
      <c r="Z191" s="6">
        <v>2038</v>
      </c>
      <c r="AA191" s="44">
        <f>'Forward Projection (1)'!L123</f>
        <v>2196.7777777777778</v>
      </c>
    </row>
    <row r="192" spans="2:27" x14ac:dyDescent="0.3">
      <c r="B192" s="210"/>
      <c r="C192" s="219"/>
      <c r="D192" s="62">
        <v>2025</v>
      </c>
      <c r="E192" s="63">
        <v>2026</v>
      </c>
      <c r="F192" s="62">
        <v>2027</v>
      </c>
      <c r="G192" s="63">
        <v>2028</v>
      </c>
      <c r="H192" s="62">
        <v>2029</v>
      </c>
      <c r="I192" s="63">
        <v>2030</v>
      </c>
      <c r="J192" s="62">
        <v>2031</v>
      </c>
      <c r="K192" s="63">
        <v>2032</v>
      </c>
      <c r="L192" s="62">
        <v>2033</v>
      </c>
      <c r="M192" s="63">
        <v>2034</v>
      </c>
      <c r="N192" s="62">
        <v>2035</v>
      </c>
      <c r="O192" s="63">
        <v>2036</v>
      </c>
      <c r="P192" s="62">
        <v>2037</v>
      </c>
      <c r="Q192" s="63">
        <v>2038</v>
      </c>
      <c r="R192" s="62">
        <v>2039</v>
      </c>
      <c r="S192" s="63">
        <v>2040</v>
      </c>
      <c r="T192" s="62">
        <v>2041</v>
      </c>
      <c r="U192" s="63">
        <v>2042</v>
      </c>
      <c r="V192" s="62">
        <v>2043</v>
      </c>
      <c r="W192" s="63">
        <v>2044</v>
      </c>
      <c r="Z192" s="6">
        <v>2039</v>
      </c>
      <c r="AA192" s="44">
        <f>'Forward Projection (1)'!L124</f>
        <v>2273.333333333333</v>
      </c>
    </row>
    <row r="193" spans="1:27" x14ac:dyDescent="0.3">
      <c r="B193" s="58" t="s">
        <v>181</v>
      </c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Z193" s="6">
        <v>2040</v>
      </c>
      <c r="AA193" s="44">
        <f>'Forward Projection (1)'!L125</f>
        <v>2349.8888888888887</v>
      </c>
    </row>
    <row r="194" spans="1:27" x14ac:dyDescent="0.3">
      <c r="B194" s="59" t="s">
        <v>170</v>
      </c>
      <c r="C194" s="212" t="s">
        <v>176</v>
      </c>
      <c r="D194" s="7">
        <f>ROUND(($AA$178/$AA$177)*D176,0)</f>
        <v>1</v>
      </c>
      <c r="E194" s="6">
        <f>ROUND(($AA$179/$AA$177)*D176,0)</f>
        <v>1</v>
      </c>
      <c r="F194" s="6">
        <f>ROUND(($AA$180/$AA$177)*D176,0)</f>
        <v>1</v>
      </c>
      <c r="G194" s="6">
        <f>ROUND(($AA$181/$AA$177)*D176,0)</f>
        <v>1</v>
      </c>
      <c r="H194" s="6">
        <f>ROUND(($AA$182/$AA$177)*D176,0)</f>
        <v>1</v>
      </c>
      <c r="I194" s="6">
        <f>ROUND(($AA$183/$AA$177)*D176,0)</f>
        <v>1</v>
      </c>
      <c r="J194" s="6">
        <f>ROUND(($AA$184/$AA$177)*D176,0)</f>
        <v>1</v>
      </c>
      <c r="K194" s="6">
        <f>ROUND(($AA$185/$AA$177)*D176,0)</f>
        <v>2</v>
      </c>
      <c r="L194" s="6">
        <f>ROUND(($AA$186/$AA$177)*D176,0)</f>
        <v>2</v>
      </c>
      <c r="M194" s="6">
        <f>ROUND(($AA$187/$AA$177)*D176,0)</f>
        <v>2</v>
      </c>
      <c r="N194" s="6">
        <f>ROUND(($AA$188/$AA$177)*D176,0)</f>
        <v>2</v>
      </c>
      <c r="O194" s="6">
        <f>ROUND(($AA$189/$AA$177)*D176,0)</f>
        <v>2</v>
      </c>
      <c r="P194" s="6">
        <f>ROUND(($AA$190/$AA$177)*D176,0)</f>
        <v>2</v>
      </c>
      <c r="Q194" s="6">
        <f>ROUND(($AA$191/$AA$177)*D176,0)</f>
        <v>2</v>
      </c>
      <c r="R194" s="6">
        <f>ROUND(($AA$192/$AA$177)*D176,0)</f>
        <v>2</v>
      </c>
      <c r="S194" s="6">
        <f>ROUND(($AA$193/$AA$177)*D176,0)</f>
        <v>2</v>
      </c>
      <c r="T194" s="6">
        <f>ROUND(($AA$194/$AA$177)*D176,0)</f>
        <v>2</v>
      </c>
      <c r="U194" s="6">
        <f>ROUND(($AA$195/$AA$177)*D176,0)</f>
        <v>2</v>
      </c>
      <c r="V194" s="6">
        <f>ROUND(($AA$196/$AA$177)*D176,0)</f>
        <v>2</v>
      </c>
      <c r="W194" s="6">
        <f>ROUND(($AA$197/$AA$177)*D176,0)</f>
        <v>2</v>
      </c>
      <c r="Z194" s="6">
        <v>2041</v>
      </c>
      <c r="AA194" s="44">
        <f>'Forward Projection (1)'!L126</f>
        <v>2426.4444444444443</v>
      </c>
    </row>
    <row r="195" spans="1:27" x14ac:dyDescent="0.3">
      <c r="B195" s="59" t="s">
        <v>171</v>
      </c>
      <c r="C195" s="213"/>
      <c r="D195" s="7">
        <f t="shared" ref="D195:D203" si="100">ROUND(($AA$178/$AA$177)*D177,0)</f>
        <v>1</v>
      </c>
      <c r="E195" s="6">
        <f t="shared" ref="E195:E203" si="101">ROUND(($AA$179/$AA$177)*D177,0)</f>
        <v>1</v>
      </c>
      <c r="F195" s="6">
        <f t="shared" ref="F195:F203" si="102">ROUND(($AA$180/$AA$177)*D177,0)</f>
        <v>1</v>
      </c>
      <c r="G195" s="6">
        <f t="shared" ref="G195:G203" si="103">ROUND(($AA$181/$AA$177)*D177,0)</f>
        <v>1</v>
      </c>
      <c r="H195" s="6">
        <f t="shared" ref="H195:H203" si="104">ROUND(($AA$182/$AA$177)*D177,0)</f>
        <v>1</v>
      </c>
      <c r="I195" s="6">
        <f t="shared" ref="I195:I203" si="105">ROUND(($AA$183/$AA$177)*D177,0)</f>
        <v>1</v>
      </c>
      <c r="J195" s="6">
        <f t="shared" ref="J195:J203" si="106">ROUND(($AA$184/$AA$177)*D177,0)</f>
        <v>1</v>
      </c>
      <c r="K195" s="6">
        <f t="shared" ref="K195:K203" si="107">ROUND(($AA$185/$AA$177)*D177,0)</f>
        <v>2</v>
      </c>
      <c r="L195" s="6">
        <f t="shared" ref="L195:L203" si="108">ROUND(($AA$186/$AA$177)*D177,0)</f>
        <v>2</v>
      </c>
      <c r="M195" s="6">
        <f t="shared" ref="M195:M203" si="109">ROUND(($AA$187/$AA$177)*D177,0)</f>
        <v>2</v>
      </c>
      <c r="N195" s="6">
        <f t="shared" ref="N195:N203" si="110">ROUND(($AA$188/$AA$177)*D177,0)</f>
        <v>2</v>
      </c>
      <c r="O195" s="6">
        <f t="shared" ref="O195:O203" si="111">ROUND(($AA$189/$AA$177)*D177,0)</f>
        <v>2</v>
      </c>
      <c r="P195" s="6">
        <f t="shared" ref="P195:P203" si="112">ROUND(($AA$190/$AA$177)*D177,0)</f>
        <v>2</v>
      </c>
      <c r="Q195" s="6">
        <f t="shared" ref="Q195:Q203" si="113">ROUND(($AA$191/$AA$177)*D177,0)</f>
        <v>2</v>
      </c>
      <c r="R195" s="6">
        <f t="shared" ref="R195:R203" si="114">ROUND(($AA$192/$AA$177)*D177,0)</f>
        <v>2</v>
      </c>
      <c r="S195" s="6">
        <f t="shared" ref="S195:S203" si="115">ROUND(($AA$193/$AA$177)*D177,0)</f>
        <v>2</v>
      </c>
      <c r="T195" s="6">
        <f t="shared" ref="T195:T203" si="116">ROUND(($AA$194/$AA$177)*D177,0)</f>
        <v>2</v>
      </c>
      <c r="U195" s="6">
        <f t="shared" ref="U195:U203" si="117">ROUND(($AA$195/$AA$177)*D177,0)</f>
        <v>2</v>
      </c>
      <c r="V195" s="6">
        <f t="shared" ref="V195:V203" si="118">ROUND(($AA$196/$AA$177)*D177,0)</f>
        <v>2</v>
      </c>
      <c r="W195" s="6">
        <f t="shared" ref="W195:W203" si="119">ROUND(($AA$197/$AA$177)*D177,0)</f>
        <v>2</v>
      </c>
      <c r="Z195" s="6">
        <v>2042</v>
      </c>
      <c r="AA195" s="44">
        <f>'Forward Projection (1)'!L127</f>
        <v>2503</v>
      </c>
    </row>
    <row r="196" spans="1:27" x14ac:dyDescent="0.3">
      <c r="B196" s="59" t="s">
        <v>173</v>
      </c>
      <c r="C196" s="213"/>
      <c r="D196" s="7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Z196" s="6">
        <v>2043</v>
      </c>
      <c r="AA196" s="44">
        <f>'Forward Projection (1)'!L128</f>
        <v>2579.5555555555557</v>
      </c>
    </row>
    <row r="197" spans="1:27" x14ac:dyDescent="0.3">
      <c r="B197" s="59" t="s">
        <v>174</v>
      </c>
      <c r="C197" s="214"/>
      <c r="D197" s="7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Z197" s="6">
        <v>2044</v>
      </c>
      <c r="AA197" s="44">
        <f>'Forward Projection (1)'!L129</f>
        <v>2656.1111111111113</v>
      </c>
    </row>
    <row r="198" spans="1:27" x14ac:dyDescent="0.3">
      <c r="B198" s="60" t="s">
        <v>180</v>
      </c>
      <c r="C198" s="7"/>
      <c r="D198" s="7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</row>
    <row r="199" spans="1:27" x14ac:dyDescent="0.3">
      <c r="B199" s="61" t="s">
        <v>177</v>
      </c>
      <c r="C199" s="7" t="s">
        <v>167</v>
      </c>
      <c r="D199" s="7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</row>
    <row r="200" spans="1:27" x14ac:dyDescent="0.3">
      <c r="B200" s="60" t="s">
        <v>178</v>
      </c>
      <c r="C200" s="7"/>
      <c r="D200" s="7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</row>
    <row r="201" spans="1:27" x14ac:dyDescent="0.3">
      <c r="B201" s="61" t="s">
        <v>182</v>
      </c>
      <c r="C201" s="7" t="s">
        <v>167</v>
      </c>
      <c r="D201" s="7">
        <f t="shared" si="100"/>
        <v>2</v>
      </c>
      <c r="E201" s="6">
        <f t="shared" si="101"/>
        <v>2</v>
      </c>
      <c r="F201" s="6">
        <f t="shared" si="102"/>
        <v>2</v>
      </c>
      <c r="G201" s="6">
        <f t="shared" si="103"/>
        <v>3</v>
      </c>
      <c r="H201" s="6">
        <f t="shared" si="104"/>
        <v>3</v>
      </c>
      <c r="I201" s="6">
        <f t="shared" si="105"/>
        <v>3</v>
      </c>
      <c r="J201" s="6">
        <f t="shared" si="106"/>
        <v>3</v>
      </c>
      <c r="K201" s="6">
        <f t="shared" si="107"/>
        <v>3</v>
      </c>
      <c r="L201" s="6">
        <f t="shared" si="108"/>
        <v>3</v>
      </c>
      <c r="M201" s="6">
        <f t="shared" si="109"/>
        <v>3</v>
      </c>
      <c r="N201" s="6">
        <f t="shared" si="110"/>
        <v>3</v>
      </c>
      <c r="O201" s="6">
        <f t="shared" si="111"/>
        <v>4</v>
      </c>
      <c r="P201" s="6">
        <f t="shared" si="112"/>
        <v>4</v>
      </c>
      <c r="Q201" s="6">
        <f t="shared" si="113"/>
        <v>4</v>
      </c>
      <c r="R201" s="6">
        <f t="shared" si="114"/>
        <v>4</v>
      </c>
      <c r="S201" s="6">
        <f t="shared" si="115"/>
        <v>4</v>
      </c>
      <c r="T201" s="6">
        <f t="shared" si="116"/>
        <v>4</v>
      </c>
      <c r="U201" s="6">
        <f t="shared" si="117"/>
        <v>4</v>
      </c>
      <c r="V201" s="6">
        <f t="shared" si="118"/>
        <v>5</v>
      </c>
      <c r="W201" s="6">
        <f t="shared" si="119"/>
        <v>5</v>
      </c>
    </row>
    <row r="202" spans="1:27" x14ac:dyDescent="0.3">
      <c r="B202" s="60" t="s">
        <v>179</v>
      </c>
      <c r="C202" s="7"/>
      <c r="D202" s="7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</row>
    <row r="203" spans="1:27" x14ac:dyDescent="0.3">
      <c r="B203" s="61" t="s">
        <v>183</v>
      </c>
      <c r="C203" s="215" t="s">
        <v>167</v>
      </c>
      <c r="D203" s="7">
        <f t="shared" si="100"/>
        <v>3</v>
      </c>
      <c r="E203" s="6">
        <f t="shared" si="101"/>
        <v>3</v>
      </c>
      <c r="F203" s="6">
        <f t="shared" si="102"/>
        <v>4</v>
      </c>
      <c r="G203" s="6">
        <f t="shared" si="103"/>
        <v>4</v>
      </c>
      <c r="H203" s="6">
        <f t="shared" si="104"/>
        <v>4</v>
      </c>
      <c r="I203" s="6">
        <f t="shared" si="105"/>
        <v>4</v>
      </c>
      <c r="J203" s="6">
        <f t="shared" si="106"/>
        <v>4</v>
      </c>
      <c r="K203" s="6">
        <f t="shared" si="107"/>
        <v>5</v>
      </c>
      <c r="L203" s="6">
        <f t="shared" si="108"/>
        <v>5</v>
      </c>
      <c r="M203" s="6">
        <f t="shared" si="109"/>
        <v>5</v>
      </c>
      <c r="N203" s="6">
        <f t="shared" si="110"/>
        <v>5</v>
      </c>
      <c r="O203" s="6">
        <f t="shared" si="111"/>
        <v>5</v>
      </c>
      <c r="P203" s="6">
        <f t="shared" si="112"/>
        <v>6</v>
      </c>
      <c r="Q203" s="6">
        <f t="shared" si="113"/>
        <v>6</v>
      </c>
      <c r="R203" s="6">
        <f t="shared" si="114"/>
        <v>6</v>
      </c>
      <c r="S203" s="6">
        <f t="shared" si="115"/>
        <v>6</v>
      </c>
      <c r="T203" s="6">
        <f t="shared" si="116"/>
        <v>6</v>
      </c>
      <c r="U203" s="6">
        <f t="shared" si="117"/>
        <v>7</v>
      </c>
      <c r="V203" s="6">
        <f t="shared" si="118"/>
        <v>7</v>
      </c>
      <c r="W203" s="6">
        <f t="shared" si="119"/>
        <v>7</v>
      </c>
    </row>
    <row r="204" spans="1:27" x14ac:dyDescent="0.3">
      <c r="B204" s="61" t="s">
        <v>172</v>
      </c>
      <c r="C204" s="216"/>
      <c r="D204" s="7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</row>
    <row r="206" spans="1:27" x14ac:dyDescent="0.3">
      <c r="A206" s="218">
        <v>7</v>
      </c>
      <c r="B206" s="217" t="s">
        <v>192</v>
      </c>
      <c r="C206" s="217"/>
      <c r="D206" s="217"/>
    </row>
    <row r="207" spans="1:27" x14ac:dyDescent="0.3">
      <c r="A207" s="218"/>
      <c r="B207" s="209" t="s">
        <v>169</v>
      </c>
      <c r="C207" s="211" t="s">
        <v>175</v>
      </c>
      <c r="D207" s="62" t="s">
        <v>22</v>
      </c>
      <c r="Z207" s="206" t="s">
        <v>184</v>
      </c>
      <c r="AA207" s="206"/>
    </row>
    <row r="208" spans="1:27" x14ac:dyDescent="0.3">
      <c r="A208" s="218"/>
      <c r="B208" s="210"/>
      <c r="C208" s="211"/>
      <c r="D208" s="62">
        <v>2024</v>
      </c>
      <c r="Z208" s="206"/>
      <c r="AA208" s="206"/>
    </row>
    <row r="209" spans="2:27" x14ac:dyDescent="0.3">
      <c r="B209" s="58" t="s">
        <v>181</v>
      </c>
      <c r="C209" s="5"/>
      <c r="D209" s="6"/>
      <c r="Z209" s="206" t="s">
        <v>22</v>
      </c>
      <c r="AA209" s="207" t="s">
        <v>65</v>
      </c>
    </row>
    <row r="210" spans="2:27" x14ac:dyDescent="0.3">
      <c r="B210" s="59" t="s">
        <v>170</v>
      </c>
      <c r="C210" s="212" t="s">
        <v>176</v>
      </c>
      <c r="D210" s="6">
        <v>2</v>
      </c>
      <c r="Z210" s="206"/>
      <c r="AA210" s="207"/>
    </row>
    <row r="211" spans="2:27" x14ac:dyDescent="0.3">
      <c r="B211" s="59" t="s">
        <v>171</v>
      </c>
      <c r="C211" s="213"/>
      <c r="D211" s="6">
        <v>2</v>
      </c>
      <c r="Z211" s="6">
        <v>2024</v>
      </c>
      <c r="AA211" s="6">
        <f>'Forward Projection (1)'!Q18</f>
        <v>7568</v>
      </c>
    </row>
    <row r="212" spans="2:27" x14ac:dyDescent="0.3">
      <c r="B212" s="59" t="s">
        <v>173</v>
      </c>
      <c r="C212" s="213"/>
      <c r="D212" s="6">
        <v>2</v>
      </c>
      <c r="Z212" s="6">
        <v>2025</v>
      </c>
      <c r="AA212" s="44">
        <f>'Forward Projection (1)'!S26</f>
        <v>7974.5555555555557</v>
      </c>
    </row>
    <row r="213" spans="2:27" x14ac:dyDescent="0.3">
      <c r="B213" s="59" t="s">
        <v>174</v>
      </c>
      <c r="C213" s="214"/>
      <c r="D213" s="6">
        <v>1</v>
      </c>
      <c r="Z213" s="6">
        <v>2026</v>
      </c>
      <c r="AA213" s="44">
        <f>'Forward Projection (1)'!S27</f>
        <v>8381.1111111111113</v>
      </c>
    </row>
    <row r="214" spans="2:27" x14ac:dyDescent="0.3">
      <c r="B214" s="60" t="s">
        <v>180</v>
      </c>
      <c r="C214" s="7"/>
      <c r="D214" s="6"/>
      <c r="Z214" s="6">
        <v>2027</v>
      </c>
      <c r="AA214" s="44">
        <f>'Forward Projection (1)'!S28</f>
        <v>8787.6666666666661</v>
      </c>
    </row>
    <row r="215" spans="2:27" x14ac:dyDescent="0.3">
      <c r="B215" s="61" t="s">
        <v>177</v>
      </c>
      <c r="C215" s="7" t="s">
        <v>167</v>
      </c>
      <c r="D215" s="6">
        <v>2</v>
      </c>
      <c r="Z215" s="6">
        <v>2028</v>
      </c>
      <c r="AA215" s="44">
        <f>'Forward Projection (1)'!S29</f>
        <v>9194.2222222222226</v>
      </c>
    </row>
    <row r="216" spans="2:27" x14ac:dyDescent="0.3">
      <c r="B216" s="60" t="s">
        <v>178</v>
      </c>
      <c r="C216" s="7"/>
      <c r="D216" s="6"/>
      <c r="Z216" s="6">
        <v>2029</v>
      </c>
      <c r="AA216" s="44">
        <f>'Forward Projection (1)'!S30</f>
        <v>9600.7777777777774</v>
      </c>
    </row>
    <row r="217" spans="2:27" x14ac:dyDescent="0.3">
      <c r="B217" s="61" t="s">
        <v>182</v>
      </c>
      <c r="C217" s="7" t="s">
        <v>167</v>
      </c>
      <c r="D217" s="6">
        <v>2</v>
      </c>
      <c r="Z217" s="6">
        <v>2030</v>
      </c>
      <c r="AA217" s="44">
        <f>'Forward Projection (1)'!S31</f>
        <v>10007.333333333332</v>
      </c>
    </row>
    <row r="218" spans="2:27" x14ac:dyDescent="0.3">
      <c r="B218" s="60" t="s">
        <v>179</v>
      </c>
      <c r="C218" s="7"/>
      <c r="D218" s="6"/>
      <c r="F218" s="208" t="s">
        <v>185</v>
      </c>
      <c r="G218" s="208"/>
      <c r="H218" s="208"/>
      <c r="I218" s="208"/>
      <c r="J218" s="208"/>
      <c r="Z218" s="6">
        <v>2031</v>
      </c>
      <c r="AA218" s="44">
        <f>'Forward Projection (1)'!S32</f>
        <v>10413.888888888889</v>
      </c>
    </row>
    <row r="219" spans="2:27" x14ac:dyDescent="0.3">
      <c r="B219" s="61" t="s">
        <v>183</v>
      </c>
      <c r="C219" s="215" t="s">
        <v>167</v>
      </c>
      <c r="D219" s="6">
        <v>6</v>
      </c>
      <c r="F219" s="208"/>
      <c r="G219" s="208"/>
      <c r="H219" s="208"/>
      <c r="I219" s="208"/>
      <c r="J219" s="208"/>
      <c r="Z219" s="6">
        <v>2032</v>
      </c>
      <c r="AA219" s="44">
        <f>'Forward Projection (1)'!S33</f>
        <v>10820.444444444445</v>
      </c>
    </row>
    <row r="220" spans="2:27" x14ac:dyDescent="0.3">
      <c r="B220" s="61" t="s">
        <v>172</v>
      </c>
      <c r="C220" s="216"/>
      <c r="D220" s="6">
        <v>1</v>
      </c>
      <c r="F220" s="208"/>
      <c r="G220" s="208"/>
      <c r="H220" s="208"/>
      <c r="I220" s="208"/>
      <c r="J220" s="208"/>
      <c r="Z220" s="6">
        <v>2033</v>
      </c>
      <c r="AA220" s="44">
        <f>'Forward Projection (1)'!S34</f>
        <v>11227</v>
      </c>
    </row>
    <row r="221" spans="2:27" x14ac:dyDescent="0.3">
      <c r="Z221" s="6">
        <v>2034</v>
      </c>
      <c r="AA221" s="44">
        <f>'Forward Projection (1)'!S35</f>
        <v>11633.555555555555</v>
      </c>
    </row>
    <row r="222" spans="2:27" x14ac:dyDescent="0.3">
      <c r="Z222" s="6">
        <v>2035</v>
      </c>
      <c r="AA222" s="44">
        <f>'Forward Projection (1)'!S36</f>
        <v>12040.111111111111</v>
      </c>
    </row>
    <row r="223" spans="2:27" x14ac:dyDescent="0.3">
      <c r="Z223" s="6">
        <v>2036</v>
      </c>
      <c r="AA223" s="44">
        <f>'Forward Projection (1)'!S37</f>
        <v>12446.666666666666</v>
      </c>
    </row>
    <row r="224" spans="2:27" x14ac:dyDescent="0.3">
      <c r="Z224" s="6">
        <v>2037</v>
      </c>
      <c r="AA224" s="44">
        <f>'Forward Projection (1)'!S38</f>
        <v>12853.222222222223</v>
      </c>
    </row>
    <row r="225" spans="2:27" x14ac:dyDescent="0.3">
      <c r="B225" s="209" t="s">
        <v>169</v>
      </c>
      <c r="C225" s="219" t="s">
        <v>175</v>
      </c>
      <c r="D225" s="220" t="s">
        <v>22</v>
      </c>
      <c r="E225" s="220"/>
      <c r="F225" s="220"/>
      <c r="G225" s="220"/>
      <c r="H225" s="220"/>
      <c r="I225" s="220"/>
      <c r="J225" s="220"/>
      <c r="K225" s="220"/>
      <c r="L225" s="220"/>
      <c r="M225" s="220"/>
      <c r="N225" s="220"/>
      <c r="O225" s="220"/>
      <c r="P225" s="220"/>
      <c r="Q225" s="220"/>
      <c r="R225" s="220"/>
      <c r="S225" s="220"/>
      <c r="T225" s="220"/>
      <c r="U225" s="220"/>
      <c r="V225" s="220"/>
      <c r="W225" s="220"/>
      <c r="Z225" s="6">
        <v>2038</v>
      </c>
      <c r="AA225" s="44">
        <f>'Forward Projection (1)'!S39</f>
        <v>13259.777777777777</v>
      </c>
    </row>
    <row r="226" spans="2:27" x14ac:dyDescent="0.3">
      <c r="B226" s="210"/>
      <c r="C226" s="219"/>
      <c r="D226" s="62">
        <v>2025</v>
      </c>
      <c r="E226" s="63">
        <v>2026</v>
      </c>
      <c r="F226" s="62">
        <v>2027</v>
      </c>
      <c r="G226" s="63">
        <v>2028</v>
      </c>
      <c r="H226" s="62">
        <v>2029</v>
      </c>
      <c r="I226" s="63">
        <v>2030</v>
      </c>
      <c r="J226" s="62">
        <v>2031</v>
      </c>
      <c r="K226" s="63">
        <v>2032</v>
      </c>
      <c r="L226" s="62">
        <v>2033</v>
      </c>
      <c r="M226" s="63">
        <v>2034</v>
      </c>
      <c r="N226" s="62">
        <v>2035</v>
      </c>
      <c r="O226" s="63">
        <v>2036</v>
      </c>
      <c r="P226" s="62">
        <v>2037</v>
      </c>
      <c r="Q226" s="63">
        <v>2038</v>
      </c>
      <c r="R226" s="62">
        <v>2039</v>
      </c>
      <c r="S226" s="63">
        <v>2040</v>
      </c>
      <c r="T226" s="62">
        <v>2041</v>
      </c>
      <c r="U226" s="63">
        <v>2042</v>
      </c>
      <c r="V226" s="62">
        <v>2043</v>
      </c>
      <c r="W226" s="63">
        <v>2044</v>
      </c>
      <c r="Z226" s="6">
        <v>2039</v>
      </c>
      <c r="AA226" s="44">
        <f>'Forward Projection (1)'!S40</f>
        <v>13666.333333333332</v>
      </c>
    </row>
    <row r="227" spans="2:27" x14ac:dyDescent="0.3">
      <c r="B227" s="58" t="s">
        <v>181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Z227" s="6">
        <v>2040</v>
      </c>
      <c r="AA227" s="44">
        <f>'Forward Projection (1)'!S41</f>
        <v>14072.888888888889</v>
      </c>
    </row>
    <row r="228" spans="2:27" x14ac:dyDescent="0.3">
      <c r="B228" s="59" t="s">
        <v>170</v>
      </c>
      <c r="C228" s="212" t="s">
        <v>176</v>
      </c>
      <c r="D228" s="6">
        <f>ROUND(($AA$212/$AA$211)*D210,0)</f>
        <v>2</v>
      </c>
      <c r="E228" s="6">
        <f>ROUND(($AA$213/$AA$211)*D210,0)</f>
        <v>2</v>
      </c>
      <c r="F228" s="6">
        <f>ROUND(($AA$214/$AA$211)*D210,0)</f>
        <v>2</v>
      </c>
      <c r="G228" s="6">
        <f>ROUND(($AA$215/$AA$211)*D210,0)</f>
        <v>2</v>
      </c>
      <c r="H228" s="6">
        <f>ROUND(($AA$216/$AA$211)*D210,0)</f>
        <v>3</v>
      </c>
      <c r="I228" s="6">
        <f>ROUND(($AA$217/$AA$211)*D210,0)</f>
        <v>3</v>
      </c>
      <c r="J228" s="6">
        <f>ROUND(($AA$218/$AA$211)*D210,0)</f>
        <v>3</v>
      </c>
      <c r="K228" s="6">
        <f>ROUND(($AA$219/$AA$211)*D210,0)</f>
        <v>3</v>
      </c>
      <c r="L228" s="6">
        <f>ROUND(($AA$220/$AA$211)*D210,0)</f>
        <v>3</v>
      </c>
      <c r="M228" s="6">
        <f>ROUND(($AA$221/$AA$211)*D210,0)</f>
        <v>3</v>
      </c>
      <c r="N228" s="6">
        <f>ROUND(($AA$222/$AA$211)*D210,0)</f>
        <v>3</v>
      </c>
      <c r="O228" s="6">
        <f>ROUND(($AA$223/$AA$211)*D210,0)</f>
        <v>3</v>
      </c>
      <c r="P228" s="6">
        <f>ROUND(($AA$224/$AA$211)*D210,0)</f>
        <v>3</v>
      </c>
      <c r="Q228" s="6">
        <f>ROUND(($AA$225/$AA$211)*D210,0)</f>
        <v>4</v>
      </c>
      <c r="R228" s="6">
        <f>ROUND(($AA$226/$AA$211)*D210,0)</f>
        <v>4</v>
      </c>
      <c r="S228" s="6">
        <f>ROUND(($AA$227/$AA$211)*D210,0)</f>
        <v>4</v>
      </c>
      <c r="T228" s="6">
        <f>ROUND(($AA$228/$AA$211)*D210,0)</f>
        <v>4</v>
      </c>
      <c r="U228" s="6">
        <f>ROUND(($AA$229/$AA$211)*D210,0)</f>
        <v>4</v>
      </c>
      <c r="V228" s="6">
        <f>ROUND(($AA$230/$AA$211)*D210,0)</f>
        <v>4</v>
      </c>
      <c r="W228" s="6">
        <f>ROUND(($AA$231/$AA$211)*D210,0)</f>
        <v>4</v>
      </c>
      <c r="Z228" s="6">
        <v>2041</v>
      </c>
      <c r="AA228" s="44">
        <f>'Forward Projection (1)'!S42</f>
        <v>14479.444444444445</v>
      </c>
    </row>
    <row r="229" spans="2:27" x14ac:dyDescent="0.3">
      <c r="B229" s="59" t="s">
        <v>171</v>
      </c>
      <c r="C229" s="213"/>
      <c r="D229" s="6">
        <f t="shared" ref="D229:D238" si="120">ROUND(($AA$212/$AA$211)*D211,0)</f>
        <v>2</v>
      </c>
      <c r="E229" s="6">
        <f t="shared" ref="E229:E238" si="121">ROUND(($AA$213/$AA$211)*D211,0)</f>
        <v>2</v>
      </c>
      <c r="F229" s="6">
        <f t="shared" ref="F229:F238" si="122">ROUND(($AA$214/$AA$211)*D211,0)</f>
        <v>2</v>
      </c>
      <c r="G229" s="6">
        <f t="shared" ref="G229:G238" si="123">ROUND(($AA$215/$AA$211)*D211,0)</f>
        <v>2</v>
      </c>
      <c r="H229" s="6">
        <f t="shared" ref="H229:H238" si="124">ROUND(($AA$216/$AA$211)*D211,0)</f>
        <v>3</v>
      </c>
      <c r="I229" s="6">
        <f t="shared" ref="I229:I238" si="125">ROUND(($AA$217/$AA$211)*D211,0)</f>
        <v>3</v>
      </c>
      <c r="J229" s="6">
        <f t="shared" ref="J229:J238" si="126">ROUND(($AA$218/$AA$211)*D211,0)</f>
        <v>3</v>
      </c>
      <c r="K229" s="6">
        <f t="shared" ref="K229:K238" si="127">ROUND(($AA$219/$AA$211)*D211,0)</f>
        <v>3</v>
      </c>
      <c r="L229" s="6">
        <f t="shared" ref="L229:L238" si="128">ROUND(($AA$220/$AA$211)*D211,0)</f>
        <v>3</v>
      </c>
      <c r="M229" s="6">
        <f t="shared" ref="M229:M238" si="129">ROUND(($AA$221/$AA$211)*D211,0)</f>
        <v>3</v>
      </c>
      <c r="N229" s="6">
        <f t="shared" ref="N229:N238" si="130">ROUND(($AA$222/$AA$211)*D211,0)</f>
        <v>3</v>
      </c>
      <c r="O229" s="6">
        <f t="shared" ref="O229:O238" si="131">ROUND(($AA$223/$AA$211)*D211,0)</f>
        <v>3</v>
      </c>
      <c r="P229" s="6">
        <f t="shared" ref="P229:P238" si="132">ROUND(($AA$224/$AA$211)*D211,0)</f>
        <v>3</v>
      </c>
      <c r="Q229" s="6">
        <f t="shared" ref="Q229:Q238" si="133">ROUND(($AA$225/$AA$211)*D211,0)</f>
        <v>4</v>
      </c>
      <c r="R229" s="6">
        <f t="shared" ref="R229:R238" si="134">ROUND(($AA$226/$AA$211)*D211,0)</f>
        <v>4</v>
      </c>
      <c r="S229" s="6">
        <f t="shared" ref="S229:S238" si="135">ROUND(($AA$227/$AA$211)*D211,0)</f>
        <v>4</v>
      </c>
      <c r="T229" s="6">
        <f t="shared" ref="T229:T238" si="136">ROUND(($AA$228/$AA$211)*D211,0)</f>
        <v>4</v>
      </c>
      <c r="U229" s="6">
        <f t="shared" ref="U229:U238" si="137">ROUND(($AA$229/$AA$211)*D211,0)</f>
        <v>4</v>
      </c>
      <c r="V229" s="6">
        <f t="shared" ref="V229:V238" si="138">ROUND(($AA$230/$AA$211)*D211,0)</f>
        <v>4</v>
      </c>
      <c r="W229" s="6">
        <f t="shared" ref="W229:W238" si="139">ROUND(($AA$231/$AA$211)*D211,0)</f>
        <v>4</v>
      </c>
      <c r="Z229" s="6">
        <v>2042</v>
      </c>
      <c r="AA229" s="44">
        <f>'Forward Projection (1)'!S43</f>
        <v>14886</v>
      </c>
    </row>
    <row r="230" spans="2:27" x14ac:dyDescent="0.3">
      <c r="B230" s="59" t="s">
        <v>173</v>
      </c>
      <c r="C230" s="213"/>
      <c r="D230" s="6">
        <f t="shared" si="120"/>
        <v>2</v>
      </c>
      <c r="E230" s="6">
        <f t="shared" si="121"/>
        <v>2</v>
      </c>
      <c r="F230" s="6">
        <f t="shared" si="122"/>
        <v>2</v>
      </c>
      <c r="G230" s="6">
        <f t="shared" si="123"/>
        <v>2</v>
      </c>
      <c r="H230" s="6">
        <f t="shared" si="124"/>
        <v>3</v>
      </c>
      <c r="I230" s="6">
        <f t="shared" si="125"/>
        <v>3</v>
      </c>
      <c r="J230" s="6">
        <f t="shared" si="126"/>
        <v>3</v>
      </c>
      <c r="K230" s="6">
        <f t="shared" si="127"/>
        <v>3</v>
      </c>
      <c r="L230" s="6">
        <f t="shared" si="128"/>
        <v>3</v>
      </c>
      <c r="M230" s="6">
        <f t="shared" si="129"/>
        <v>3</v>
      </c>
      <c r="N230" s="6">
        <f t="shared" si="130"/>
        <v>3</v>
      </c>
      <c r="O230" s="6">
        <f t="shared" si="131"/>
        <v>3</v>
      </c>
      <c r="P230" s="6">
        <f t="shared" si="132"/>
        <v>3</v>
      </c>
      <c r="Q230" s="6">
        <f t="shared" si="133"/>
        <v>4</v>
      </c>
      <c r="R230" s="6">
        <f t="shared" si="134"/>
        <v>4</v>
      </c>
      <c r="S230" s="6">
        <f t="shared" si="135"/>
        <v>4</v>
      </c>
      <c r="T230" s="6">
        <f t="shared" si="136"/>
        <v>4</v>
      </c>
      <c r="U230" s="6">
        <f t="shared" si="137"/>
        <v>4</v>
      </c>
      <c r="V230" s="6">
        <f t="shared" si="138"/>
        <v>4</v>
      </c>
      <c r="W230" s="6">
        <f t="shared" si="139"/>
        <v>4</v>
      </c>
      <c r="Z230" s="6">
        <v>2043</v>
      </c>
      <c r="AA230" s="44">
        <f>'Forward Projection (1)'!S44</f>
        <v>15292.555555555555</v>
      </c>
    </row>
    <row r="231" spans="2:27" x14ac:dyDescent="0.3">
      <c r="B231" s="59" t="s">
        <v>174</v>
      </c>
      <c r="C231" s="214"/>
      <c r="D231" s="6">
        <f t="shared" si="120"/>
        <v>1</v>
      </c>
      <c r="E231" s="6">
        <f t="shared" si="121"/>
        <v>1</v>
      </c>
      <c r="F231" s="6">
        <f t="shared" si="122"/>
        <v>1</v>
      </c>
      <c r="G231" s="6">
        <f t="shared" si="123"/>
        <v>1</v>
      </c>
      <c r="H231" s="6">
        <f t="shared" si="124"/>
        <v>1</v>
      </c>
      <c r="I231" s="6">
        <f t="shared" si="125"/>
        <v>1</v>
      </c>
      <c r="J231" s="6">
        <f t="shared" si="126"/>
        <v>1</v>
      </c>
      <c r="K231" s="6">
        <f t="shared" si="127"/>
        <v>1</v>
      </c>
      <c r="L231" s="6">
        <f t="shared" si="128"/>
        <v>1</v>
      </c>
      <c r="M231" s="6">
        <f t="shared" si="129"/>
        <v>2</v>
      </c>
      <c r="N231" s="6">
        <f t="shared" si="130"/>
        <v>2</v>
      </c>
      <c r="O231" s="6">
        <f t="shared" si="131"/>
        <v>2</v>
      </c>
      <c r="P231" s="6">
        <f t="shared" si="132"/>
        <v>2</v>
      </c>
      <c r="Q231" s="6">
        <f t="shared" si="133"/>
        <v>2</v>
      </c>
      <c r="R231" s="6">
        <f t="shared" si="134"/>
        <v>2</v>
      </c>
      <c r="S231" s="6">
        <f t="shared" si="135"/>
        <v>2</v>
      </c>
      <c r="T231" s="6">
        <f t="shared" si="136"/>
        <v>2</v>
      </c>
      <c r="U231" s="6">
        <f t="shared" si="137"/>
        <v>2</v>
      </c>
      <c r="V231" s="6">
        <f t="shared" si="138"/>
        <v>2</v>
      </c>
      <c r="W231" s="6">
        <f t="shared" si="139"/>
        <v>2</v>
      </c>
      <c r="Z231" s="6">
        <v>2044</v>
      </c>
      <c r="AA231" s="44">
        <f>'Forward Projection (1)'!S45</f>
        <v>15699.111111111111</v>
      </c>
    </row>
    <row r="232" spans="2:27" x14ac:dyDescent="0.3">
      <c r="B232" s="60" t="s">
        <v>180</v>
      </c>
      <c r="C232" s="7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</row>
    <row r="233" spans="2:27" x14ac:dyDescent="0.3">
      <c r="B233" s="61" t="s">
        <v>177</v>
      </c>
      <c r="C233" s="7" t="s">
        <v>167</v>
      </c>
      <c r="D233" s="6">
        <f t="shared" si="120"/>
        <v>2</v>
      </c>
      <c r="E233" s="6">
        <f t="shared" si="121"/>
        <v>2</v>
      </c>
      <c r="F233" s="6">
        <f t="shared" si="122"/>
        <v>2</v>
      </c>
      <c r="G233" s="6">
        <f t="shared" si="123"/>
        <v>2</v>
      </c>
      <c r="H233" s="6">
        <f t="shared" si="124"/>
        <v>3</v>
      </c>
      <c r="I233" s="6">
        <f t="shared" si="125"/>
        <v>3</v>
      </c>
      <c r="J233" s="6">
        <f t="shared" si="126"/>
        <v>3</v>
      </c>
      <c r="K233" s="6">
        <f t="shared" si="127"/>
        <v>3</v>
      </c>
      <c r="L233" s="6">
        <f t="shared" si="128"/>
        <v>3</v>
      </c>
      <c r="M233" s="6">
        <f t="shared" si="129"/>
        <v>3</v>
      </c>
      <c r="N233" s="6">
        <f t="shared" si="130"/>
        <v>3</v>
      </c>
      <c r="O233" s="6">
        <f t="shared" si="131"/>
        <v>3</v>
      </c>
      <c r="P233" s="6">
        <f t="shared" si="132"/>
        <v>3</v>
      </c>
      <c r="Q233" s="6">
        <f t="shared" si="133"/>
        <v>4</v>
      </c>
      <c r="R233" s="6">
        <f t="shared" si="134"/>
        <v>4</v>
      </c>
      <c r="S233" s="6">
        <f t="shared" si="135"/>
        <v>4</v>
      </c>
      <c r="T233" s="6">
        <f t="shared" si="136"/>
        <v>4</v>
      </c>
      <c r="U233" s="6">
        <f t="shared" si="137"/>
        <v>4</v>
      </c>
      <c r="V233" s="6">
        <f t="shared" si="138"/>
        <v>4</v>
      </c>
      <c r="W233" s="6">
        <f t="shared" si="139"/>
        <v>4</v>
      </c>
    </row>
    <row r="234" spans="2:27" x14ac:dyDescent="0.3">
      <c r="B234" s="60" t="s">
        <v>178</v>
      </c>
      <c r="C234" s="7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</row>
    <row r="235" spans="2:27" x14ac:dyDescent="0.3">
      <c r="B235" s="61" t="s">
        <v>182</v>
      </c>
      <c r="C235" s="7" t="s">
        <v>167</v>
      </c>
      <c r="D235" s="6">
        <f t="shared" si="120"/>
        <v>2</v>
      </c>
      <c r="E235" s="6">
        <f t="shared" si="121"/>
        <v>2</v>
      </c>
      <c r="F235" s="6">
        <f t="shared" si="122"/>
        <v>2</v>
      </c>
      <c r="G235" s="6">
        <f t="shared" si="123"/>
        <v>2</v>
      </c>
      <c r="H235" s="6">
        <f t="shared" si="124"/>
        <v>3</v>
      </c>
      <c r="I235" s="6">
        <f t="shared" si="125"/>
        <v>3</v>
      </c>
      <c r="J235" s="6">
        <f t="shared" si="126"/>
        <v>3</v>
      </c>
      <c r="K235" s="6">
        <f t="shared" si="127"/>
        <v>3</v>
      </c>
      <c r="L235" s="6">
        <f t="shared" si="128"/>
        <v>3</v>
      </c>
      <c r="M235" s="6">
        <f t="shared" si="129"/>
        <v>3</v>
      </c>
      <c r="N235" s="6">
        <f t="shared" si="130"/>
        <v>3</v>
      </c>
      <c r="O235" s="6">
        <f t="shared" si="131"/>
        <v>3</v>
      </c>
      <c r="P235" s="6">
        <f t="shared" si="132"/>
        <v>3</v>
      </c>
      <c r="Q235" s="6">
        <f t="shared" si="133"/>
        <v>4</v>
      </c>
      <c r="R235" s="6">
        <f t="shared" si="134"/>
        <v>4</v>
      </c>
      <c r="S235" s="6">
        <f t="shared" si="135"/>
        <v>4</v>
      </c>
      <c r="T235" s="6">
        <f t="shared" si="136"/>
        <v>4</v>
      </c>
      <c r="U235" s="6">
        <f t="shared" si="137"/>
        <v>4</v>
      </c>
      <c r="V235" s="6">
        <f t="shared" si="138"/>
        <v>4</v>
      </c>
      <c r="W235" s="6">
        <f t="shared" si="139"/>
        <v>4</v>
      </c>
    </row>
    <row r="236" spans="2:27" x14ac:dyDescent="0.3">
      <c r="B236" s="60" t="s">
        <v>179</v>
      </c>
      <c r="C236" s="7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</row>
    <row r="237" spans="2:27" x14ac:dyDescent="0.3">
      <c r="B237" s="61" t="s">
        <v>183</v>
      </c>
      <c r="C237" s="215" t="s">
        <v>167</v>
      </c>
      <c r="D237" s="6">
        <f t="shared" si="120"/>
        <v>6</v>
      </c>
      <c r="E237" s="6">
        <f t="shared" si="121"/>
        <v>7</v>
      </c>
      <c r="F237" s="6">
        <f t="shared" si="122"/>
        <v>7</v>
      </c>
      <c r="G237" s="6">
        <f t="shared" si="123"/>
        <v>7</v>
      </c>
      <c r="H237" s="6">
        <f t="shared" si="124"/>
        <v>8</v>
      </c>
      <c r="I237" s="6">
        <f t="shared" si="125"/>
        <v>8</v>
      </c>
      <c r="J237" s="6">
        <f t="shared" si="126"/>
        <v>8</v>
      </c>
      <c r="K237" s="6">
        <f t="shared" si="127"/>
        <v>9</v>
      </c>
      <c r="L237" s="6">
        <f t="shared" si="128"/>
        <v>9</v>
      </c>
      <c r="M237" s="6">
        <f t="shared" si="129"/>
        <v>9</v>
      </c>
      <c r="N237" s="6">
        <f t="shared" si="130"/>
        <v>10</v>
      </c>
      <c r="O237" s="6">
        <f t="shared" si="131"/>
        <v>10</v>
      </c>
      <c r="P237" s="6">
        <f t="shared" si="132"/>
        <v>10</v>
      </c>
      <c r="Q237" s="6">
        <f t="shared" si="133"/>
        <v>11</v>
      </c>
      <c r="R237" s="6">
        <f t="shared" si="134"/>
        <v>11</v>
      </c>
      <c r="S237" s="6">
        <f t="shared" si="135"/>
        <v>11</v>
      </c>
      <c r="T237" s="6">
        <f t="shared" si="136"/>
        <v>11</v>
      </c>
      <c r="U237" s="6">
        <f t="shared" si="137"/>
        <v>12</v>
      </c>
      <c r="V237" s="6">
        <f t="shared" si="138"/>
        <v>12</v>
      </c>
      <c r="W237" s="6">
        <f t="shared" si="139"/>
        <v>12</v>
      </c>
    </row>
    <row r="238" spans="2:27" x14ac:dyDescent="0.3">
      <c r="B238" s="61" t="s">
        <v>172</v>
      </c>
      <c r="C238" s="216"/>
      <c r="D238" s="6">
        <f t="shared" si="120"/>
        <v>1</v>
      </c>
      <c r="E238" s="6">
        <f t="shared" si="121"/>
        <v>1</v>
      </c>
      <c r="F238" s="6">
        <f t="shared" si="122"/>
        <v>1</v>
      </c>
      <c r="G238" s="6">
        <f t="shared" si="123"/>
        <v>1</v>
      </c>
      <c r="H238" s="6">
        <f t="shared" si="124"/>
        <v>1</v>
      </c>
      <c r="I238" s="6">
        <f t="shared" si="125"/>
        <v>1</v>
      </c>
      <c r="J238" s="6">
        <f t="shared" si="126"/>
        <v>1</v>
      </c>
      <c r="K238" s="6">
        <f t="shared" si="127"/>
        <v>1</v>
      </c>
      <c r="L238" s="6">
        <f t="shared" si="128"/>
        <v>1</v>
      </c>
      <c r="M238" s="6">
        <f t="shared" si="129"/>
        <v>2</v>
      </c>
      <c r="N238" s="6">
        <f t="shared" si="130"/>
        <v>2</v>
      </c>
      <c r="O238" s="6">
        <f t="shared" si="131"/>
        <v>2</v>
      </c>
      <c r="P238" s="6">
        <f t="shared" si="132"/>
        <v>2</v>
      </c>
      <c r="Q238" s="6">
        <f t="shared" si="133"/>
        <v>2</v>
      </c>
      <c r="R238" s="6">
        <f t="shared" si="134"/>
        <v>2</v>
      </c>
      <c r="S238" s="6">
        <f t="shared" si="135"/>
        <v>2</v>
      </c>
      <c r="T238" s="6">
        <f t="shared" si="136"/>
        <v>2</v>
      </c>
      <c r="U238" s="6">
        <f t="shared" si="137"/>
        <v>2</v>
      </c>
      <c r="V238" s="6">
        <f t="shared" si="138"/>
        <v>2</v>
      </c>
      <c r="W238" s="6">
        <f t="shared" si="139"/>
        <v>2</v>
      </c>
    </row>
  </sheetData>
  <mergeCells count="105">
    <mergeCell ref="B225:B226"/>
    <mergeCell ref="C225:C226"/>
    <mergeCell ref="D225:W225"/>
    <mergeCell ref="C228:C231"/>
    <mergeCell ref="C237:C238"/>
    <mergeCell ref="Z207:AA208"/>
    <mergeCell ref="Z209:Z210"/>
    <mergeCell ref="AA209:AA210"/>
    <mergeCell ref="C210:C213"/>
    <mergeCell ref="F218:J220"/>
    <mergeCell ref="C219:C220"/>
    <mergeCell ref="B191:B192"/>
    <mergeCell ref="C191:C192"/>
    <mergeCell ref="D191:W191"/>
    <mergeCell ref="C194:C197"/>
    <mergeCell ref="C203:C204"/>
    <mergeCell ref="A206:A208"/>
    <mergeCell ref="B206:D206"/>
    <mergeCell ref="B207:B208"/>
    <mergeCell ref="C207:C208"/>
    <mergeCell ref="Z175:Z176"/>
    <mergeCell ref="AA175:AA176"/>
    <mergeCell ref="C176:C179"/>
    <mergeCell ref="F184:J186"/>
    <mergeCell ref="C185:C186"/>
    <mergeCell ref="B157:B158"/>
    <mergeCell ref="C157:C158"/>
    <mergeCell ref="D157:W157"/>
    <mergeCell ref="C160:C163"/>
    <mergeCell ref="C169:C170"/>
    <mergeCell ref="A172:A174"/>
    <mergeCell ref="B172:D172"/>
    <mergeCell ref="B173:B174"/>
    <mergeCell ref="C173:C174"/>
    <mergeCell ref="Z139:AA140"/>
    <mergeCell ref="Z141:Z142"/>
    <mergeCell ref="AA141:AA142"/>
    <mergeCell ref="C142:C145"/>
    <mergeCell ref="F150:J152"/>
    <mergeCell ref="C151:C152"/>
    <mergeCell ref="Z173:AA174"/>
    <mergeCell ref="B123:B124"/>
    <mergeCell ref="C123:C124"/>
    <mergeCell ref="D123:W123"/>
    <mergeCell ref="C126:C129"/>
    <mergeCell ref="C135:C136"/>
    <mergeCell ref="A138:A140"/>
    <mergeCell ref="B138:D138"/>
    <mergeCell ref="B139:B140"/>
    <mergeCell ref="C139:C140"/>
    <mergeCell ref="Z107:Z108"/>
    <mergeCell ref="AA107:AA108"/>
    <mergeCell ref="C108:C111"/>
    <mergeCell ref="F116:J118"/>
    <mergeCell ref="C117:C118"/>
    <mergeCell ref="B89:B90"/>
    <mergeCell ref="C89:C90"/>
    <mergeCell ref="D89:W89"/>
    <mergeCell ref="C92:C95"/>
    <mergeCell ref="C101:C102"/>
    <mergeCell ref="B55:B56"/>
    <mergeCell ref="C55:C56"/>
    <mergeCell ref="D55:W55"/>
    <mergeCell ref="C58:C61"/>
    <mergeCell ref="C67:C68"/>
    <mergeCell ref="A70:A72"/>
    <mergeCell ref="B70:D70"/>
    <mergeCell ref="B71:B72"/>
    <mergeCell ref="C71:C72"/>
    <mergeCell ref="A104:A106"/>
    <mergeCell ref="B104:D104"/>
    <mergeCell ref="B105:B106"/>
    <mergeCell ref="C105:C106"/>
    <mergeCell ref="Z71:AA72"/>
    <mergeCell ref="Z73:Z74"/>
    <mergeCell ref="AA73:AA74"/>
    <mergeCell ref="C74:C77"/>
    <mergeCell ref="F82:J84"/>
    <mergeCell ref="C83:C84"/>
    <mergeCell ref="Z105:AA106"/>
    <mergeCell ref="B2:D2"/>
    <mergeCell ref="A2:A4"/>
    <mergeCell ref="A36:A38"/>
    <mergeCell ref="B36:D36"/>
    <mergeCell ref="B37:B38"/>
    <mergeCell ref="C37:C38"/>
    <mergeCell ref="B21:B22"/>
    <mergeCell ref="C21:C22"/>
    <mergeCell ref="C24:C27"/>
    <mergeCell ref="C33:C34"/>
    <mergeCell ref="D21:W21"/>
    <mergeCell ref="C15:C16"/>
    <mergeCell ref="Z3:AA4"/>
    <mergeCell ref="Z5:Z6"/>
    <mergeCell ref="AA5:AA6"/>
    <mergeCell ref="F14:J16"/>
    <mergeCell ref="B3:B4"/>
    <mergeCell ref="C3:C4"/>
    <mergeCell ref="C6:C9"/>
    <mergeCell ref="C40:C43"/>
    <mergeCell ref="F48:J50"/>
    <mergeCell ref="C49:C50"/>
    <mergeCell ref="Z37:AA38"/>
    <mergeCell ref="Z39:Z40"/>
    <mergeCell ref="AA39:AA4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E2C34-E9FC-4CBE-8E60-2CEF20148902}">
  <dimension ref="A2:AA606"/>
  <sheetViews>
    <sheetView topLeftCell="K583" zoomScale="96" zoomScaleNormal="96" workbookViewId="0">
      <selection activeCell="L583" sqref="L583:T606"/>
    </sheetView>
  </sheetViews>
  <sheetFormatPr defaultRowHeight="14.4" x14ac:dyDescent="0.3"/>
  <cols>
    <col min="4" max="4" width="11.77734375" customWidth="1"/>
    <col min="5" max="6" width="10.5546875" customWidth="1"/>
    <col min="7" max="7" width="14.33203125" customWidth="1"/>
    <col min="8" max="8" width="13.77734375" customWidth="1"/>
    <col min="9" max="10" width="11" customWidth="1"/>
    <col min="14" max="14" width="11" customWidth="1"/>
    <col min="15" max="15" width="10.77734375" customWidth="1"/>
    <col min="16" max="16" width="10.88671875" customWidth="1"/>
    <col min="17" max="17" width="13.77734375" customWidth="1"/>
    <col min="18" max="18" width="12.109375" customWidth="1"/>
    <col min="19" max="19" width="10.77734375" customWidth="1"/>
    <col min="20" max="20" width="10.6640625" customWidth="1"/>
  </cols>
  <sheetData>
    <row r="2" spans="2:27" x14ac:dyDescent="0.3">
      <c r="B2" s="77" t="s">
        <v>195</v>
      </c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9"/>
    </row>
    <row r="3" spans="2:27" x14ac:dyDescent="0.3">
      <c r="B3" s="70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  <c r="Z3" s="65"/>
      <c r="AA3" s="71"/>
    </row>
    <row r="4" spans="2:27" x14ac:dyDescent="0.3">
      <c r="B4" s="70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  <c r="AA4" s="71"/>
    </row>
    <row r="5" spans="2:27" x14ac:dyDescent="0.3">
      <c r="B5" s="70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71"/>
    </row>
    <row r="6" spans="2:27" x14ac:dyDescent="0.3">
      <c r="B6" s="70"/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  <c r="AA6" s="71"/>
    </row>
    <row r="7" spans="2:27" x14ac:dyDescent="0.3">
      <c r="B7" s="70"/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71"/>
    </row>
    <row r="8" spans="2:27" x14ac:dyDescent="0.3">
      <c r="B8" s="70"/>
      <c r="C8" s="65"/>
      <c r="D8" s="65"/>
      <c r="E8" s="65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  <c r="AA8" s="71"/>
    </row>
    <row r="9" spans="2:27" x14ac:dyDescent="0.3">
      <c r="B9" s="70"/>
      <c r="C9" s="65"/>
      <c r="D9" s="65"/>
      <c r="E9" s="65"/>
      <c r="F9" s="65"/>
      <c r="G9" s="65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71"/>
    </row>
    <row r="10" spans="2:27" x14ac:dyDescent="0.3">
      <c r="B10" s="70"/>
      <c r="C10" s="65"/>
      <c r="D10" s="65"/>
      <c r="E10" s="65"/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71"/>
    </row>
    <row r="11" spans="2:27" x14ac:dyDescent="0.3">
      <c r="B11" s="70"/>
      <c r="C11" s="65"/>
      <c r="D11" s="65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227" t="s">
        <v>219</v>
      </c>
      <c r="V11" s="227"/>
      <c r="W11" s="227"/>
      <c r="X11" s="227"/>
      <c r="Y11" s="227"/>
      <c r="Z11" s="65"/>
      <c r="AA11" s="71"/>
    </row>
    <row r="12" spans="2:27" ht="14.4" customHeight="1" x14ac:dyDescent="0.3">
      <c r="B12" s="70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6" t="s">
        <v>198</v>
      </c>
      <c r="R12" s="65"/>
      <c r="T12" s="65"/>
      <c r="U12" s="227"/>
      <c r="V12" s="227"/>
      <c r="W12" s="227"/>
      <c r="X12" s="227"/>
      <c r="Y12" s="227"/>
      <c r="Z12" s="65"/>
      <c r="AA12" s="71"/>
    </row>
    <row r="13" spans="2:27" x14ac:dyDescent="0.3">
      <c r="B13" s="70"/>
      <c r="C13" s="65"/>
      <c r="D13" s="65"/>
      <c r="E13" s="65"/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227"/>
      <c r="V13" s="227"/>
      <c r="W13" s="227"/>
      <c r="X13" s="227"/>
      <c r="Y13" s="227"/>
      <c r="Z13" s="65"/>
      <c r="AA13" s="71"/>
    </row>
    <row r="14" spans="2:27" x14ac:dyDescent="0.3">
      <c r="B14" s="75" t="s">
        <v>196</v>
      </c>
      <c r="C14" s="66"/>
      <c r="D14" s="66"/>
      <c r="E14" s="66"/>
      <c r="F14" s="66"/>
      <c r="G14" s="66" t="s">
        <v>197</v>
      </c>
      <c r="I14" s="66"/>
      <c r="J14" s="66"/>
      <c r="K14" s="66" t="s">
        <v>198</v>
      </c>
      <c r="L14" s="66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  <c r="AA14" s="71"/>
    </row>
    <row r="15" spans="2:27" x14ac:dyDescent="0.3">
      <c r="B15" s="70"/>
      <c r="C15" s="65"/>
      <c r="D15" s="65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71"/>
    </row>
    <row r="16" spans="2:27" x14ac:dyDescent="0.3">
      <c r="B16" s="70"/>
      <c r="C16" s="65"/>
      <c r="D16" s="65"/>
      <c r="E16" s="65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  <c r="AA16" s="71"/>
    </row>
    <row r="17" spans="1:27" x14ac:dyDescent="0.3">
      <c r="B17" s="70"/>
      <c r="C17" s="65"/>
      <c r="D17" s="65"/>
      <c r="E17" s="65"/>
      <c r="F17" s="65"/>
      <c r="G17" s="65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  <c r="AA17" s="71"/>
    </row>
    <row r="18" spans="1:27" x14ac:dyDescent="0.3">
      <c r="B18" s="70"/>
      <c r="C18" s="65"/>
      <c r="D18" s="65"/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  <c r="AA18" s="71"/>
    </row>
    <row r="19" spans="1:27" x14ac:dyDescent="0.3">
      <c r="B19" s="70"/>
      <c r="C19" s="65"/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  <c r="AA19" s="71"/>
    </row>
    <row r="20" spans="1:27" x14ac:dyDescent="0.3">
      <c r="B20" s="70"/>
      <c r="C20" s="65"/>
      <c r="D20" s="65"/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  <c r="AA20" s="71"/>
    </row>
    <row r="21" spans="1:27" x14ac:dyDescent="0.3">
      <c r="B21" s="70"/>
      <c r="C21" s="65"/>
      <c r="D21" s="65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  <c r="AA21" s="71"/>
    </row>
    <row r="22" spans="1:27" x14ac:dyDescent="0.3">
      <c r="B22" s="70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  <c r="AA22" s="71"/>
    </row>
    <row r="23" spans="1:27" x14ac:dyDescent="0.3">
      <c r="B23" s="70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  <c r="AA23" s="71"/>
    </row>
    <row r="24" spans="1:27" x14ac:dyDescent="0.3">
      <c r="B24" s="75" t="s">
        <v>198</v>
      </c>
      <c r="C24" s="65"/>
      <c r="D24" s="65"/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  <c r="AA24" s="71"/>
    </row>
    <row r="25" spans="1:27" x14ac:dyDescent="0.3">
      <c r="B25" s="70"/>
      <c r="C25" s="65"/>
      <c r="D25" s="65"/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  <c r="AA25" s="71"/>
    </row>
    <row r="26" spans="1:27" x14ac:dyDescent="0.3">
      <c r="B26" s="70"/>
      <c r="C26" s="65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  <c r="AA26" s="71"/>
    </row>
    <row r="27" spans="1:27" x14ac:dyDescent="0.3">
      <c r="B27" s="70"/>
      <c r="C27" s="65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  <c r="AA27" s="71"/>
    </row>
    <row r="28" spans="1:27" x14ac:dyDescent="0.3">
      <c r="B28" s="72"/>
      <c r="C28" s="73"/>
      <c r="D28" s="73"/>
      <c r="E28" s="73"/>
      <c r="F28" s="73"/>
      <c r="G28" s="76" t="s">
        <v>198</v>
      </c>
      <c r="H28" s="18"/>
      <c r="I28" s="73"/>
      <c r="J28" s="79" t="s">
        <v>198</v>
      </c>
      <c r="K28" s="18"/>
      <c r="L28" s="73"/>
      <c r="M28" s="18"/>
      <c r="N28" s="73"/>
      <c r="O28" s="73"/>
      <c r="P28" s="79" t="s">
        <v>217</v>
      </c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4"/>
    </row>
    <row r="30" spans="1:27" x14ac:dyDescent="0.3">
      <c r="A30" s="203">
        <v>1</v>
      </c>
      <c r="B30" s="224" t="s">
        <v>64</v>
      </c>
      <c r="C30" s="201"/>
      <c r="D30" s="201"/>
      <c r="E30" s="201"/>
      <c r="F30" s="201"/>
      <c r="G30" s="201"/>
      <c r="H30" s="201"/>
      <c r="I30" s="201"/>
      <c r="J30" s="201"/>
      <c r="K30" s="201"/>
      <c r="L30" s="201"/>
      <c r="M30" s="201"/>
      <c r="N30" s="201"/>
      <c r="O30" s="201"/>
      <c r="P30" s="201"/>
      <c r="Q30" s="201"/>
      <c r="R30" s="201"/>
      <c r="S30" s="201"/>
      <c r="T30" s="201"/>
      <c r="U30" s="201"/>
    </row>
    <row r="31" spans="1:27" x14ac:dyDescent="0.3">
      <c r="A31" s="203"/>
    </row>
    <row r="32" spans="1:27" x14ac:dyDescent="0.3">
      <c r="A32" s="203"/>
    </row>
    <row r="33" spans="1:20" x14ac:dyDescent="0.3">
      <c r="A33" s="203"/>
    </row>
    <row r="34" spans="1:20" x14ac:dyDescent="0.3">
      <c r="B34" s="78" t="s">
        <v>200</v>
      </c>
      <c r="L34" s="78" t="s">
        <v>209</v>
      </c>
    </row>
    <row r="35" spans="1:20" ht="14.4" customHeight="1" x14ac:dyDescent="0.3">
      <c r="B35" s="225" t="s">
        <v>22</v>
      </c>
      <c r="C35" s="225" t="s">
        <v>203</v>
      </c>
      <c r="D35" s="225" t="s">
        <v>204</v>
      </c>
      <c r="E35" s="225" t="s">
        <v>201</v>
      </c>
      <c r="F35" s="225" t="s">
        <v>202</v>
      </c>
      <c r="G35" s="225" t="s">
        <v>151</v>
      </c>
      <c r="H35" s="225" t="s">
        <v>205</v>
      </c>
      <c r="I35" s="225" t="s">
        <v>206</v>
      </c>
      <c r="J35" s="225" t="s">
        <v>207</v>
      </c>
      <c r="L35" s="225" t="s">
        <v>22</v>
      </c>
      <c r="M35" s="225" t="s">
        <v>203</v>
      </c>
      <c r="N35" s="225" t="s">
        <v>204</v>
      </c>
      <c r="O35" s="225" t="s">
        <v>201</v>
      </c>
      <c r="P35" s="225" t="s">
        <v>202</v>
      </c>
      <c r="Q35" s="225" t="s">
        <v>151</v>
      </c>
      <c r="R35" s="225" t="s">
        <v>205</v>
      </c>
      <c r="S35" s="225" t="s">
        <v>206</v>
      </c>
      <c r="T35" s="225" t="s">
        <v>207</v>
      </c>
    </row>
    <row r="36" spans="1:20" x14ac:dyDescent="0.3">
      <c r="B36" s="225"/>
      <c r="C36" s="225"/>
      <c r="D36" s="225"/>
      <c r="E36" s="225"/>
      <c r="F36" s="225"/>
      <c r="G36" s="225"/>
      <c r="H36" s="225"/>
      <c r="I36" s="225"/>
      <c r="J36" s="225"/>
      <c r="L36" s="225"/>
      <c r="M36" s="225"/>
      <c r="N36" s="225"/>
      <c r="O36" s="225"/>
      <c r="P36" s="225"/>
      <c r="Q36" s="225"/>
      <c r="R36" s="225"/>
      <c r="S36" s="225"/>
      <c r="T36" s="225"/>
    </row>
    <row r="37" spans="1:20" x14ac:dyDescent="0.3">
      <c r="B37" s="225"/>
      <c r="C37" s="225"/>
      <c r="D37" s="225"/>
      <c r="E37" s="225"/>
      <c r="F37" s="225"/>
      <c r="G37" s="225"/>
      <c r="H37" s="225"/>
      <c r="I37" s="225"/>
      <c r="J37" s="225"/>
      <c r="L37" s="225"/>
      <c r="M37" s="225"/>
      <c r="N37" s="225"/>
      <c r="O37" s="225"/>
      <c r="P37" s="225"/>
      <c r="Q37" s="225"/>
      <c r="R37" s="225"/>
      <c r="S37" s="225"/>
      <c r="T37" s="225"/>
    </row>
    <row r="38" spans="1:20" x14ac:dyDescent="0.3">
      <c r="B38" s="6">
        <v>2025</v>
      </c>
      <c r="C38" s="6" cm="1">
        <f t="array" ref="C38:C57">TRANSPOSE('Proyeksi Fasum (1)'!D24:W24)</f>
        <v>2</v>
      </c>
      <c r="D38" s="6">
        <f>4*30</f>
        <v>120</v>
      </c>
      <c r="E38" s="6">
        <f>C38*D38</f>
        <v>240</v>
      </c>
      <c r="F38" s="6">
        <v>40</v>
      </c>
      <c r="G38" s="6" t="s">
        <v>208</v>
      </c>
      <c r="H38" s="6">
        <f>E38*F38</f>
        <v>9600</v>
      </c>
      <c r="I38" s="13">
        <f>H38/86400</f>
        <v>0.1111111111111111</v>
      </c>
      <c r="J38" s="6">
        <f>H38/1000</f>
        <v>9.6</v>
      </c>
      <c r="L38" s="6">
        <v>2025</v>
      </c>
      <c r="M38" s="6" cm="1">
        <f t="array" ref="M38:M57">TRANSPOSE('Proyeksi Fasum (1)'!D25:W25)</f>
        <v>1</v>
      </c>
      <c r="N38" s="6">
        <f>12*40</f>
        <v>480</v>
      </c>
      <c r="O38" s="6">
        <f>M38*N38</f>
        <v>480</v>
      </c>
      <c r="P38" s="6">
        <v>40</v>
      </c>
      <c r="Q38" s="6" t="s">
        <v>208</v>
      </c>
      <c r="R38" s="6">
        <f>O38*P38</f>
        <v>19200</v>
      </c>
      <c r="S38" s="13">
        <f>R38/86400</f>
        <v>0.22222222222222221</v>
      </c>
      <c r="T38" s="6">
        <f>R38/1000</f>
        <v>19.2</v>
      </c>
    </row>
    <row r="39" spans="1:20" x14ac:dyDescent="0.3">
      <c r="B39" s="6">
        <v>2026</v>
      </c>
      <c r="C39" s="6">
        <v>2</v>
      </c>
      <c r="D39" s="6">
        <f t="shared" ref="D39:D57" si="0">4*30</f>
        <v>120</v>
      </c>
      <c r="E39" s="6">
        <f t="shared" ref="E39:E57" si="1">C39*D39</f>
        <v>240</v>
      </c>
      <c r="F39" s="6">
        <v>40</v>
      </c>
      <c r="G39" s="6" t="s">
        <v>208</v>
      </c>
      <c r="H39" s="6">
        <f t="shared" ref="H39:H57" si="2">E39*F39</f>
        <v>9600</v>
      </c>
      <c r="I39" s="13">
        <f t="shared" ref="I39:I57" si="3">H39/86400</f>
        <v>0.1111111111111111</v>
      </c>
      <c r="J39" s="6">
        <f t="shared" ref="J39:J57" si="4">H39/1000</f>
        <v>9.6</v>
      </c>
      <c r="L39" s="6">
        <v>2026</v>
      </c>
      <c r="M39" s="6">
        <v>1</v>
      </c>
      <c r="N39" s="6">
        <f t="shared" ref="N39:N57" si="5">12*40</f>
        <v>480</v>
      </c>
      <c r="O39" s="6">
        <f t="shared" ref="O39:O57" si="6">M39*N39</f>
        <v>480</v>
      </c>
      <c r="P39" s="6">
        <v>40</v>
      </c>
      <c r="Q39" s="6" t="s">
        <v>208</v>
      </c>
      <c r="R39" s="6">
        <f t="shared" ref="R39:R57" si="7">O39*P39</f>
        <v>19200</v>
      </c>
      <c r="S39" s="13">
        <f t="shared" ref="S39:S57" si="8">R39/86400</f>
        <v>0.22222222222222221</v>
      </c>
      <c r="T39" s="6">
        <f t="shared" ref="T39:T57" si="9">R39/1000</f>
        <v>19.2</v>
      </c>
    </row>
    <row r="40" spans="1:20" x14ac:dyDescent="0.3">
      <c r="B40" s="6">
        <v>2027</v>
      </c>
      <c r="C40" s="6">
        <v>2</v>
      </c>
      <c r="D40" s="6">
        <f t="shared" si="0"/>
        <v>120</v>
      </c>
      <c r="E40" s="6">
        <f t="shared" si="1"/>
        <v>240</v>
      </c>
      <c r="F40" s="6">
        <v>40</v>
      </c>
      <c r="G40" s="6" t="s">
        <v>208</v>
      </c>
      <c r="H40" s="6">
        <f t="shared" si="2"/>
        <v>9600</v>
      </c>
      <c r="I40" s="13">
        <f t="shared" si="3"/>
        <v>0.1111111111111111</v>
      </c>
      <c r="J40" s="6">
        <f t="shared" si="4"/>
        <v>9.6</v>
      </c>
      <c r="L40" s="6">
        <v>2027</v>
      </c>
      <c r="M40" s="6">
        <v>1</v>
      </c>
      <c r="N40" s="6">
        <f t="shared" si="5"/>
        <v>480</v>
      </c>
      <c r="O40" s="6">
        <f t="shared" si="6"/>
        <v>480</v>
      </c>
      <c r="P40" s="6">
        <v>40</v>
      </c>
      <c r="Q40" s="6" t="s">
        <v>208</v>
      </c>
      <c r="R40" s="6">
        <f t="shared" si="7"/>
        <v>19200</v>
      </c>
      <c r="S40" s="13">
        <f t="shared" si="8"/>
        <v>0.22222222222222221</v>
      </c>
      <c r="T40" s="6">
        <f t="shared" si="9"/>
        <v>19.2</v>
      </c>
    </row>
    <row r="41" spans="1:20" x14ac:dyDescent="0.3">
      <c r="B41" s="6">
        <v>2028</v>
      </c>
      <c r="C41" s="6">
        <v>2</v>
      </c>
      <c r="D41" s="6">
        <f t="shared" si="0"/>
        <v>120</v>
      </c>
      <c r="E41" s="6">
        <f t="shared" si="1"/>
        <v>240</v>
      </c>
      <c r="F41" s="6">
        <v>40</v>
      </c>
      <c r="G41" s="6" t="s">
        <v>208</v>
      </c>
      <c r="H41" s="6">
        <f t="shared" si="2"/>
        <v>9600</v>
      </c>
      <c r="I41" s="13">
        <f t="shared" si="3"/>
        <v>0.1111111111111111</v>
      </c>
      <c r="J41" s="6">
        <f t="shared" si="4"/>
        <v>9.6</v>
      </c>
      <c r="L41" s="6">
        <v>2028</v>
      </c>
      <c r="M41" s="6">
        <v>1</v>
      </c>
      <c r="N41" s="6">
        <f t="shared" si="5"/>
        <v>480</v>
      </c>
      <c r="O41" s="6">
        <f t="shared" si="6"/>
        <v>480</v>
      </c>
      <c r="P41" s="6">
        <v>40</v>
      </c>
      <c r="Q41" s="6" t="s">
        <v>208</v>
      </c>
      <c r="R41" s="6">
        <f t="shared" si="7"/>
        <v>19200</v>
      </c>
      <c r="S41" s="13">
        <f t="shared" si="8"/>
        <v>0.22222222222222221</v>
      </c>
      <c r="T41" s="6">
        <f t="shared" si="9"/>
        <v>19.2</v>
      </c>
    </row>
    <row r="42" spans="1:20" x14ac:dyDescent="0.3">
      <c r="B42" s="6">
        <v>2029</v>
      </c>
      <c r="C42" s="6">
        <v>2</v>
      </c>
      <c r="D42" s="6">
        <f t="shared" si="0"/>
        <v>120</v>
      </c>
      <c r="E42" s="6">
        <f t="shared" si="1"/>
        <v>240</v>
      </c>
      <c r="F42" s="6">
        <v>40</v>
      </c>
      <c r="G42" s="6" t="s">
        <v>208</v>
      </c>
      <c r="H42" s="6">
        <f t="shared" si="2"/>
        <v>9600</v>
      </c>
      <c r="I42" s="13">
        <f t="shared" si="3"/>
        <v>0.1111111111111111</v>
      </c>
      <c r="J42" s="6">
        <f t="shared" si="4"/>
        <v>9.6</v>
      </c>
      <c r="L42" s="6">
        <v>2029</v>
      </c>
      <c r="M42" s="6">
        <v>1</v>
      </c>
      <c r="N42" s="6">
        <f t="shared" si="5"/>
        <v>480</v>
      </c>
      <c r="O42" s="6">
        <f t="shared" si="6"/>
        <v>480</v>
      </c>
      <c r="P42" s="6">
        <v>40</v>
      </c>
      <c r="Q42" s="6" t="s">
        <v>208</v>
      </c>
      <c r="R42" s="6">
        <f t="shared" si="7"/>
        <v>19200</v>
      </c>
      <c r="S42" s="13">
        <f t="shared" si="8"/>
        <v>0.22222222222222221</v>
      </c>
      <c r="T42" s="6">
        <f t="shared" si="9"/>
        <v>19.2</v>
      </c>
    </row>
    <row r="43" spans="1:20" x14ac:dyDescent="0.3">
      <c r="B43" s="6">
        <v>2030</v>
      </c>
      <c r="C43" s="6">
        <v>2</v>
      </c>
      <c r="D43" s="6">
        <f t="shared" si="0"/>
        <v>120</v>
      </c>
      <c r="E43" s="6">
        <f t="shared" si="1"/>
        <v>240</v>
      </c>
      <c r="F43" s="6">
        <v>40</v>
      </c>
      <c r="G43" s="6" t="s">
        <v>208</v>
      </c>
      <c r="H43" s="6">
        <f t="shared" si="2"/>
        <v>9600</v>
      </c>
      <c r="I43" s="13">
        <f t="shared" si="3"/>
        <v>0.1111111111111111</v>
      </c>
      <c r="J43" s="6">
        <f t="shared" si="4"/>
        <v>9.6</v>
      </c>
      <c r="L43" s="6">
        <v>2030</v>
      </c>
      <c r="M43" s="6">
        <v>1</v>
      </c>
      <c r="N43" s="6">
        <f t="shared" si="5"/>
        <v>480</v>
      </c>
      <c r="O43" s="6">
        <f t="shared" si="6"/>
        <v>480</v>
      </c>
      <c r="P43" s="6">
        <v>40</v>
      </c>
      <c r="Q43" s="6" t="s">
        <v>208</v>
      </c>
      <c r="R43" s="6">
        <f t="shared" si="7"/>
        <v>19200</v>
      </c>
      <c r="S43" s="13">
        <f t="shared" si="8"/>
        <v>0.22222222222222221</v>
      </c>
      <c r="T43" s="6">
        <f t="shared" si="9"/>
        <v>19.2</v>
      </c>
    </row>
    <row r="44" spans="1:20" x14ac:dyDescent="0.3">
      <c r="B44" s="6">
        <v>2031</v>
      </c>
      <c r="C44" s="6">
        <v>2</v>
      </c>
      <c r="D44" s="6">
        <f t="shared" si="0"/>
        <v>120</v>
      </c>
      <c r="E44" s="6">
        <f t="shared" si="1"/>
        <v>240</v>
      </c>
      <c r="F44" s="6">
        <v>40</v>
      </c>
      <c r="G44" s="6" t="s">
        <v>208</v>
      </c>
      <c r="H44" s="6">
        <f t="shared" si="2"/>
        <v>9600</v>
      </c>
      <c r="I44" s="13">
        <f t="shared" si="3"/>
        <v>0.1111111111111111</v>
      </c>
      <c r="J44" s="6">
        <f t="shared" si="4"/>
        <v>9.6</v>
      </c>
      <c r="L44" s="6">
        <v>2031</v>
      </c>
      <c r="M44" s="6">
        <v>1</v>
      </c>
      <c r="N44" s="6">
        <f t="shared" si="5"/>
        <v>480</v>
      </c>
      <c r="O44" s="6">
        <f t="shared" si="6"/>
        <v>480</v>
      </c>
      <c r="P44" s="6">
        <v>40</v>
      </c>
      <c r="Q44" s="6" t="s">
        <v>208</v>
      </c>
      <c r="R44" s="6">
        <f t="shared" si="7"/>
        <v>19200</v>
      </c>
      <c r="S44" s="13">
        <f t="shared" si="8"/>
        <v>0.22222222222222221</v>
      </c>
      <c r="T44" s="6">
        <f t="shared" si="9"/>
        <v>19.2</v>
      </c>
    </row>
    <row r="45" spans="1:20" x14ac:dyDescent="0.3">
      <c r="B45" s="6">
        <v>2032</v>
      </c>
      <c r="C45" s="6">
        <v>2</v>
      </c>
      <c r="D45" s="6">
        <f t="shared" si="0"/>
        <v>120</v>
      </c>
      <c r="E45" s="6">
        <f t="shared" si="1"/>
        <v>240</v>
      </c>
      <c r="F45" s="6">
        <v>40</v>
      </c>
      <c r="G45" s="6" t="s">
        <v>208</v>
      </c>
      <c r="H45" s="6">
        <f t="shared" si="2"/>
        <v>9600</v>
      </c>
      <c r="I45" s="13">
        <f t="shared" si="3"/>
        <v>0.1111111111111111</v>
      </c>
      <c r="J45" s="6">
        <f t="shared" si="4"/>
        <v>9.6</v>
      </c>
      <c r="L45" s="6">
        <v>2032</v>
      </c>
      <c r="M45" s="6">
        <v>1</v>
      </c>
      <c r="N45" s="6">
        <f t="shared" si="5"/>
        <v>480</v>
      </c>
      <c r="O45" s="6">
        <f t="shared" si="6"/>
        <v>480</v>
      </c>
      <c r="P45" s="6">
        <v>40</v>
      </c>
      <c r="Q45" s="6" t="s">
        <v>208</v>
      </c>
      <c r="R45" s="6">
        <f t="shared" si="7"/>
        <v>19200</v>
      </c>
      <c r="S45" s="13">
        <f t="shared" si="8"/>
        <v>0.22222222222222221</v>
      </c>
      <c r="T45" s="6">
        <f t="shared" si="9"/>
        <v>19.2</v>
      </c>
    </row>
    <row r="46" spans="1:20" x14ac:dyDescent="0.3">
      <c r="B46" s="6">
        <v>2033</v>
      </c>
      <c r="C46" s="6">
        <v>3</v>
      </c>
      <c r="D46" s="6">
        <f t="shared" si="0"/>
        <v>120</v>
      </c>
      <c r="E46" s="6">
        <f t="shared" si="1"/>
        <v>360</v>
      </c>
      <c r="F46" s="6">
        <v>40</v>
      </c>
      <c r="G46" s="6" t="s">
        <v>208</v>
      </c>
      <c r="H46" s="6">
        <f t="shared" si="2"/>
        <v>14400</v>
      </c>
      <c r="I46" s="13">
        <f t="shared" si="3"/>
        <v>0.16666666666666666</v>
      </c>
      <c r="J46" s="6">
        <f t="shared" si="4"/>
        <v>14.4</v>
      </c>
      <c r="L46" s="6">
        <v>2033</v>
      </c>
      <c r="M46" s="6">
        <v>1</v>
      </c>
      <c r="N46" s="6">
        <f t="shared" si="5"/>
        <v>480</v>
      </c>
      <c r="O46" s="6">
        <f t="shared" si="6"/>
        <v>480</v>
      </c>
      <c r="P46" s="6">
        <v>40</v>
      </c>
      <c r="Q46" s="6" t="s">
        <v>208</v>
      </c>
      <c r="R46" s="6">
        <f t="shared" si="7"/>
        <v>19200</v>
      </c>
      <c r="S46" s="13">
        <f t="shared" si="8"/>
        <v>0.22222222222222221</v>
      </c>
      <c r="T46" s="6">
        <f t="shared" si="9"/>
        <v>19.2</v>
      </c>
    </row>
    <row r="47" spans="1:20" x14ac:dyDescent="0.3">
      <c r="B47" s="6">
        <v>2034</v>
      </c>
      <c r="C47" s="6">
        <v>3</v>
      </c>
      <c r="D47" s="6">
        <f t="shared" si="0"/>
        <v>120</v>
      </c>
      <c r="E47" s="6">
        <f t="shared" si="1"/>
        <v>360</v>
      </c>
      <c r="F47" s="6">
        <v>40</v>
      </c>
      <c r="G47" s="6" t="s">
        <v>208</v>
      </c>
      <c r="H47" s="6">
        <f t="shared" si="2"/>
        <v>14400</v>
      </c>
      <c r="I47" s="13">
        <f t="shared" si="3"/>
        <v>0.16666666666666666</v>
      </c>
      <c r="J47" s="6">
        <f t="shared" si="4"/>
        <v>14.4</v>
      </c>
      <c r="L47" s="6">
        <v>2034</v>
      </c>
      <c r="M47" s="6">
        <v>1</v>
      </c>
      <c r="N47" s="6">
        <f t="shared" si="5"/>
        <v>480</v>
      </c>
      <c r="O47" s="6">
        <f t="shared" si="6"/>
        <v>480</v>
      </c>
      <c r="P47" s="6">
        <v>40</v>
      </c>
      <c r="Q47" s="6" t="s">
        <v>208</v>
      </c>
      <c r="R47" s="6">
        <f t="shared" si="7"/>
        <v>19200</v>
      </c>
      <c r="S47" s="13">
        <f t="shared" si="8"/>
        <v>0.22222222222222221</v>
      </c>
      <c r="T47" s="6">
        <f t="shared" si="9"/>
        <v>19.2</v>
      </c>
    </row>
    <row r="48" spans="1:20" x14ac:dyDescent="0.3">
      <c r="B48" s="6">
        <v>2035</v>
      </c>
      <c r="C48" s="6">
        <v>3</v>
      </c>
      <c r="D48" s="6">
        <f t="shared" si="0"/>
        <v>120</v>
      </c>
      <c r="E48" s="6">
        <f t="shared" si="1"/>
        <v>360</v>
      </c>
      <c r="F48" s="6">
        <v>40</v>
      </c>
      <c r="G48" s="6" t="s">
        <v>208</v>
      </c>
      <c r="H48" s="6">
        <f t="shared" si="2"/>
        <v>14400</v>
      </c>
      <c r="I48" s="13">
        <f t="shared" si="3"/>
        <v>0.16666666666666666</v>
      </c>
      <c r="J48" s="6">
        <f t="shared" si="4"/>
        <v>14.4</v>
      </c>
      <c r="L48" s="6">
        <v>2035</v>
      </c>
      <c r="M48" s="6">
        <v>1</v>
      </c>
      <c r="N48" s="6">
        <f t="shared" si="5"/>
        <v>480</v>
      </c>
      <c r="O48" s="6">
        <f t="shared" si="6"/>
        <v>480</v>
      </c>
      <c r="P48" s="6">
        <v>40</v>
      </c>
      <c r="Q48" s="6" t="s">
        <v>208</v>
      </c>
      <c r="R48" s="6">
        <f t="shared" si="7"/>
        <v>19200</v>
      </c>
      <c r="S48" s="13">
        <f t="shared" si="8"/>
        <v>0.22222222222222221</v>
      </c>
      <c r="T48" s="6">
        <f t="shared" si="9"/>
        <v>19.2</v>
      </c>
    </row>
    <row r="49" spans="2:20" x14ac:dyDescent="0.3">
      <c r="B49" s="6">
        <v>2036</v>
      </c>
      <c r="C49" s="6">
        <v>3</v>
      </c>
      <c r="D49" s="6">
        <f t="shared" si="0"/>
        <v>120</v>
      </c>
      <c r="E49" s="6">
        <f t="shared" si="1"/>
        <v>360</v>
      </c>
      <c r="F49" s="6">
        <v>40</v>
      </c>
      <c r="G49" s="6" t="s">
        <v>208</v>
      </c>
      <c r="H49" s="6">
        <f t="shared" si="2"/>
        <v>14400</v>
      </c>
      <c r="I49" s="13">
        <f t="shared" si="3"/>
        <v>0.16666666666666666</v>
      </c>
      <c r="J49" s="6">
        <f t="shared" si="4"/>
        <v>14.4</v>
      </c>
      <c r="L49" s="6">
        <v>2036</v>
      </c>
      <c r="M49" s="6">
        <v>1</v>
      </c>
      <c r="N49" s="6">
        <f t="shared" si="5"/>
        <v>480</v>
      </c>
      <c r="O49" s="6">
        <f t="shared" si="6"/>
        <v>480</v>
      </c>
      <c r="P49" s="6">
        <v>40</v>
      </c>
      <c r="Q49" s="6" t="s">
        <v>208</v>
      </c>
      <c r="R49" s="6">
        <f t="shared" si="7"/>
        <v>19200</v>
      </c>
      <c r="S49" s="13">
        <f t="shared" si="8"/>
        <v>0.22222222222222221</v>
      </c>
      <c r="T49" s="6">
        <f t="shared" si="9"/>
        <v>19.2</v>
      </c>
    </row>
    <row r="50" spans="2:20" x14ac:dyDescent="0.3">
      <c r="B50" s="6">
        <v>2037</v>
      </c>
      <c r="C50" s="6">
        <v>3</v>
      </c>
      <c r="D50" s="6">
        <f t="shared" si="0"/>
        <v>120</v>
      </c>
      <c r="E50" s="6">
        <f t="shared" si="1"/>
        <v>360</v>
      </c>
      <c r="F50" s="6">
        <v>40</v>
      </c>
      <c r="G50" s="6" t="s">
        <v>208</v>
      </c>
      <c r="H50" s="6">
        <f t="shared" si="2"/>
        <v>14400</v>
      </c>
      <c r="I50" s="13">
        <f t="shared" si="3"/>
        <v>0.16666666666666666</v>
      </c>
      <c r="J50" s="6">
        <f t="shared" si="4"/>
        <v>14.4</v>
      </c>
      <c r="L50" s="6">
        <v>2037</v>
      </c>
      <c r="M50" s="6">
        <v>1</v>
      </c>
      <c r="N50" s="6">
        <f t="shared" si="5"/>
        <v>480</v>
      </c>
      <c r="O50" s="6">
        <f t="shared" si="6"/>
        <v>480</v>
      </c>
      <c r="P50" s="6">
        <v>40</v>
      </c>
      <c r="Q50" s="6" t="s">
        <v>208</v>
      </c>
      <c r="R50" s="6">
        <f t="shared" si="7"/>
        <v>19200</v>
      </c>
      <c r="S50" s="13">
        <f t="shared" si="8"/>
        <v>0.22222222222222221</v>
      </c>
      <c r="T50" s="6">
        <f t="shared" si="9"/>
        <v>19.2</v>
      </c>
    </row>
    <row r="51" spans="2:20" x14ac:dyDescent="0.3">
      <c r="B51" s="6">
        <v>2038</v>
      </c>
      <c r="C51" s="6">
        <v>3</v>
      </c>
      <c r="D51" s="6">
        <f t="shared" si="0"/>
        <v>120</v>
      </c>
      <c r="E51" s="6">
        <f t="shared" si="1"/>
        <v>360</v>
      </c>
      <c r="F51" s="6">
        <v>40</v>
      </c>
      <c r="G51" s="6" t="s">
        <v>208</v>
      </c>
      <c r="H51" s="6">
        <f t="shared" si="2"/>
        <v>14400</v>
      </c>
      <c r="I51" s="13">
        <f t="shared" si="3"/>
        <v>0.16666666666666666</v>
      </c>
      <c r="J51" s="6">
        <f t="shared" si="4"/>
        <v>14.4</v>
      </c>
      <c r="L51" s="6">
        <v>2038</v>
      </c>
      <c r="M51" s="6">
        <v>1</v>
      </c>
      <c r="N51" s="6">
        <f t="shared" si="5"/>
        <v>480</v>
      </c>
      <c r="O51" s="6">
        <f t="shared" si="6"/>
        <v>480</v>
      </c>
      <c r="P51" s="6">
        <v>40</v>
      </c>
      <c r="Q51" s="6" t="s">
        <v>208</v>
      </c>
      <c r="R51" s="6">
        <f t="shared" si="7"/>
        <v>19200</v>
      </c>
      <c r="S51" s="13">
        <f t="shared" si="8"/>
        <v>0.22222222222222221</v>
      </c>
      <c r="T51" s="6">
        <f t="shared" si="9"/>
        <v>19.2</v>
      </c>
    </row>
    <row r="52" spans="2:20" x14ac:dyDescent="0.3">
      <c r="B52" s="6">
        <v>2039</v>
      </c>
      <c r="C52" s="6">
        <v>3</v>
      </c>
      <c r="D52" s="6">
        <f t="shared" si="0"/>
        <v>120</v>
      </c>
      <c r="E52" s="6">
        <f t="shared" si="1"/>
        <v>360</v>
      </c>
      <c r="F52" s="6">
        <v>40</v>
      </c>
      <c r="G52" s="6" t="s">
        <v>208</v>
      </c>
      <c r="H52" s="6">
        <f t="shared" si="2"/>
        <v>14400</v>
      </c>
      <c r="I52" s="13">
        <f t="shared" si="3"/>
        <v>0.16666666666666666</v>
      </c>
      <c r="J52" s="6">
        <f t="shared" si="4"/>
        <v>14.4</v>
      </c>
      <c r="L52" s="6">
        <v>2039</v>
      </c>
      <c r="M52" s="6">
        <v>1</v>
      </c>
      <c r="N52" s="6">
        <f t="shared" si="5"/>
        <v>480</v>
      </c>
      <c r="O52" s="6">
        <f t="shared" si="6"/>
        <v>480</v>
      </c>
      <c r="P52" s="6">
        <v>40</v>
      </c>
      <c r="Q52" s="6" t="s">
        <v>208</v>
      </c>
      <c r="R52" s="6">
        <f t="shared" si="7"/>
        <v>19200</v>
      </c>
      <c r="S52" s="13">
        <f t="shared" si="8"/>
        <v>0.22222222222222221</v>
      </c>
      <c r="T52" s="6">
        <f t="shared" si="9"/>
        <v>19.2</v>
      </c>
    </row>
    <row r="53" spans="2:20" x14ac:dyDescent="0.3">
      <c r="B53" s="6">
        <v>2040</v>
      </c>
      <c r="C53" s="6">
        <v>3</v>
      </c>
      <c r="D53" s="6">
        <f t="shared" si="0"/>
        <v>120</v>
      </c>
      <c r="E53" s="6">
        <f t="shared" si="1"/>
        <v>360</v>
      </c>
      <c r="F53" s="6">
        <v>40</v>
      </c>
      <c r="G53" s="6" t="s">
        <v>208</v>
      </c>
      <c r="H53" s="6">
        <f t="shared" si="2"/>
        <v>14400</v>
      </c>
      <c r="I53" s="13">
        <f t="shared" si="3"/>
        <v>0.16666666666666666</v>
      </c>
      <c r="J53" s="6">
        <f t="shared" si="4"/>
        <v>14.4</v>
      </c>
      <c r="L53" s="6">
        <v>2040</v>
      </c>
      <c r="M53" s="6">
        <v>1</v>
      </c>
      <c r="N53" s="6">
        <f t="shared" si="5"/>
        <v>480</v>
      </c>
      <c r="O53" s="6">
        <f t="shared" si="6"/>
        <v>480</v>
      </c>
      <c r="P53" s="6">
        <v>40</v>
      </c>
      <c r="Q53" s="6" t="s">
        <v>208</v>
      </c>
      <c r="R53" s="6">
        <f t="shared" si="7"/>
        <v>19200</v>
      </c>
      <c r="S53" s="13">
        <f t="shared" si="8"/>
        <v>0.22222222222222221</v>
      </c>
      <c r="T53" s="6">
        <f t="shared" si="9"/>
        <v>19.2</v>
      </c>
    </row>
    <row r="54" spans="2:20" x14ac:dyDescent="0.3">
      <c r="B54" s="6">
        <v>2041</v>
      </c>
      <c r="C54" s="6">
        <v>3</v>
      </c>
      <c r="D54" s="6">
        <f t="shared" si="0"/>
        <v>120</v>
      </c>
      <c r="E54" s="6">
        <f t="shared" si="1"/>
        <v>360</v>
      </c>
      <c r="F54" s="6">
        <v>40</v>
      </c>
      <c r="G54" s="6" t="s">
        <v>208</v>
      </c>
      <c r="H54" s="6">
        <f t="shared" si="2"/>
        <v>14400</v>
      </c>
      <c r="I54" s="13">
        <f t="shared" si="3"/>
        <v>0.16666666666666666</v>
      </c>
      <c r="J54" s="6">
        <f t="shared" si="4"/>
        <v>14.4</v>
      </c>
      <c r="L54" s="6">
        <v>2041</v>
      </c>
      <c r="M54" s="6">
        <v>1</v>
      </c>
      <c r="N54" s="6">
        <f t="shared" si="5"/>
        <v>480</v>
      </c>
      <c r="O54" s="6">
        <f t="shared" si="6"/>
        <v>480</v>
      </c>
      <c r="P54" s="6">
        <v>40</v>
      </c>
      <c r="Q54" s="6" t="s">
        <v>208</v>
      </c>
      <c r="R54" s="6">
        <f t="shared" si="7"/>
        <v>19200</v>
      </c>
      <c r="S54" s="13">
        <f t="shared" si="8"/>
        <v>0.22222222222222221</v>
      </c>
      <c r="T54" s="6">
        <f t="shared" si="9"/>
        <v>19.2</v>
      </c>
    </row>
    <row r="55" spans="2:20" x14ac:dyDescent="0.3">
      <c r="B55" s="6">
        <v>2042</v>
      </c>
      <c r="C55" s="6">
        <v>3</v>
      </c>
      <c r="D55" s="6">
        <f t="shared" si="0"/>
        <v>120</v>
      </c>
      <c r="E55" s="6">
        <f t="shared" si="1"/>
        <v>360</v>
      </c>
      <c r="F55" s="6">
        <v>40</v>
      </c>
      <c r="G55" s="6" t="s">
        <v>208</v>
      </c>
      <c r="H55" s="6">
        <f t="shared" si="2"/>
        <v>14400</v>
      </c>
      <c r="I55" s="13">
        <f t="shared" si="3"/>
        <v>0.16666666666666666</v>
      </c>
      <c r="J55" s="6">
        <f t="shared" si="4"/>
        <v>14.4</v>
      </c>
      <c r="L55" s="6">
        <v>2042</v>
      </c>
      <c r="M55" s="6">
        <v>2</v>
      </c>
      <c r="N55" s="6">
        <f t="shared" si="5"/>
        <v>480</v>
      </c>
      <c r="O55" s="6">
        <f t="shared" si="6"/>
        <v>960</v>
      </c>
      <c r="P55" s="6">
        <v>40</v>
      </c>
      <c r="Q55" s="6" t="s">
        <v>208</v>
      </c>
      <c r="R55" s="6">
        <f t="shared" si="7"/>
        <v>38400</v>
      </c>
      <c r="S55" s="13">
        <f t="shared" si="8"/>
        <v>0.44444444444444442</v>
      </c>
      <c r="T55" s="6">
        <f t="shared" si="9"/>
        <v>38.4</v>
      </c>
    </row>
    <row r="56" spans="2:20" x14ac:dyDescent="0.3">
      <c r="B56" s="6">
        <v>2043</v>
      </c>
      <c r="C56" s="6">
        <v>3</v>
      </c>
      <c r="D56" s="6">
        <f t="shared" si="0"/>
        <v>120</v>
      </c>
      <c r="E56" s="6">
        <f t="shared" si="1"/>
        <v>360</v>
      </c>
      <c r="F56" s="6">
        <v>40</v>
      </c>
      <c r="G56" s="6" t="s">
        <v>208</v>
      </c>
      <c r="H56" s="6">
        <f t="shared" si="2"/>
        <v>14400</v>
      </c>
      <c r="I56" s="13">
        <f t="shared" si="3"/>
        <v>0.16666666666666666</v>
      </c>
      <c r="J56" s="6">
        <f t="shared" si="4"/>
        <v>14.4</v>
      </c>
      <c r="L56" s="6">
        <v>2043</v>
      </c>
      <c r="M56" s="6">
        <v>2</v>
      </c>
      <c r="N56" s="6">
        <f t="shared" si="5"/>
        <v>480</v>
      </c>
      <c r="O56" s="6">
        <f t="shared" si="6"/>
        <v>960</v>
      </c>
      <c r="P56" s="6">
        <v>40</v>
      </c>
      <c r="Q56" s="6" t="s">
        <v>208</v>
      </c>
      <c r="R56" s="6">
        <f t="shared" si="7"/>
        <v>38400</v>
      </c>
      <c r="S56" s="13">
        <f t="shared" si="8"/>
        <v>0.44444444444444442</v>
      </c>
      <c r="T56" s="6">
        <f t="shared" si="9"/>
        <v>38.4</v>
      </c>
    </row>
    <row r="57" spans="2:20" x14ac:dyDescent="0.3">
      <c r="B57" s="6">
        <v>2044</v>
      </c>
      <c r="C57" s="6">
        <v>3</v>
      </c>
      <c r="D57" s="6">
        <f t="shared" si="0"/>
        <v>120</v>
      </c>
      <c r="E57" s="6">
        <f t="shared" si="1"/>
        <v>360</v>
      </c>
      <c r="F57" s="6">
        <v>40</v>
      </c>
      <c r="G57" s="6" t="s">
        <v>208</v>
      </c>
      <c r="H57" s="6">
        <f t="shared" si="2"/>
        <v>14400</v>
      </c>
      <c r="I57" s="13">
        <f t="shared" si="3"/>
        <v>0.16666666666666666</v>
      </c>
      <c r="J57" s="6">
        <f t="shared" si="4"/>
        <v>14.4</v>
      </c>
      <c r="L57" s="6">
        <v>2044</v>
      </c>
      <c r="M57" s="6">
        <v>2</v>
      </c>
      <c r="N57" s="6">
        <f t="shared" si="5"/>
        <v>480</v>
      </c>
      <c r="O57" s="6">
        <f t="shared" si="6"/>
        <v>960</v>
      </c>
      <c r="P57" s="6">
        <v>40</v>
      </c>
      <c r="Q57" s="6" t="s">
        <v>208</v>
      </c>
      <c r="R57" s="6">
        <f t="shared" si="7"/>
        <v>38400</v>
      </c>
      <c r="S57" s="13">
        <f t="shared" si="8"/>
        <v>0.44444444444444442</v>
      </c>
      <c r="T57" s="6">
        <f t="shared" si="9"/>
        <v>38.4</v>
      </c>
    </row>
    <row r="59" spans="2:20" x14ac:dyDescent="0.3">
      <c r="B59" s="226" t="s">
        <v>210</v>
      </c>
      <c r="C59" s="226"/>
      <c r="L59" s="226" t="s">
        <v>212</v>
      </c>
      <c r="M59" s="226"/>
    </row>
    <row r="60" spans="2:20" x14ac:dyDescent="0.3">
      <c r="B60" s="225" t="s">
        <v>22</v>
      </c>
      <c r="C60" s="225" t="s">
        <v>203</v>
      </c>
      <c r="D60" s="225" t="s">
        <v>204</v>
      </c>
      <c r="E60" s="225" t="s">
        <v>201</v>
      </c>
      <c r="F60" s="225" t="s">
        <v>202</v>
      </c>
      <c r="G60" s="225" t="s">
        <v>151</v>
      </c>
      <c r="H60" s="225" t="s">
        <v>205</v>
      </c>
      <c r="I60" s="225" t="s">
        <v>206</v>
      </c>
      <c r="J60" s="225" t="s">
        <v>207</v>
      </c>
      <c r="L60" s="225" t="s">
        <v>22</v>
      </c>
      <c r="M60" s="225" t="s">
        <v>203</v>
      </c>
      <c r="N60" s="225" t="s">
        <v>204</v>
      </c>
      <c r="O60" s="225" t="s">
        <v>201</v>
      </c>
      <c r="P60" s="225" t="s">
        <v>202</v>
      </c>
      <c r="Q60" s="225" t="s">
        <v>151</v>
      </c>
      <c r="R60" s="225" t="s">
        <v>205</v>
      </c>
      <c r="S60" s="225" t="s">
        <v>206</v>
      </c>
      <c r="T60" s="225" t="s">
        <v>207</v>
      </c>
    </row>
    <row r="61" spans="2:20" x14ac:dyDescent="0.3">
      <c r="B61" s="225"/>
      <c r="C61" s="225"/>
      <c r="D61" s="225"/>
      <c r="E61" s="225"/>
      <c r="F61" s="225"/>
      <c r="G61" s="225"/>
      <c r="H61" s="225"/>
      <c r="I61" s="225"/>
      <c r="J61" s="225"/>
      <c r="L61" s="225"/>
      <c r="M61" s="225"/>
      <c r="N61" s="225"/>
      <c r="O61" s="225"/>
      <c r="P61" s="225"/>
      <c r="Q61" s="225"/>
      <c r="R61" s="225"/>
      <c r="S61" s="225"/>
      <c r="T61" s="225"/>
    </row>
    <row r="62" spans="2:20" x14ac:dyDescent="0.3">
      <c r="B62" s="225"/>
      <c r="C62" s="225"/>
      <c r="D62" s="225"/>
      <c r="E62" s="225"/>
      <c r="F62" s="225"/>
      <c r="G62" s="225"/>
      <c r="H62" s="225"/>
      <c r="I62" s="225"/>
      <c r="J62" s="225"/>
      <c r="L62" s="225"/>
      <c r="M62" s="225"/>
      <c r="N62" s="225"/>
      <c r="O62" s="225"/>
      <c r="P62" s="225"/>
      <c r="Q62" s="225"/>
      <c r="R62" s="225"/>
      <c r="S62" s="225"/>
      <c r="T62" s="225"/>
    </row>
    <row r="63" spans="2:20" x14ac:dyDescent="0.3">
      <c r="B63" s="6">
        <v>2025</v>
      </c>
      <c r="C63" s="6" cm="1">
        <f t="array" ref="C63:C82">TRANSPOSE('Proyeksi Fasum (1)'!D26:W26)</f>
        <v>2</v>
      </c>
      <c r="D63" s="6">
        <f>18*40</f>
        <v>720</v>
      </c>
      <c r="E63" s="6">
        <f>C63*D63</f>
        <v>1440</v>
      </c>
      <c r="F63" s="6">
        <v>50</v>
      </c>
      <c r="G63" s="6" t="s">
        <v>208</v>
      </c>
      <c r="H63" s="6">
        <f>E63*F63</f>
        <v>72000</v>
      </c>
      <c r="I63" s="13">
        <f>H63/86400</f>
        <v>0.83333333333333337</v>
      </c>
      <c r="J63" s="6">
        <f>H63/1000</f>
        <v>72</v>
      </c>
      <c r="L63" s="6">
        <v>2025</v>
      </c>
      <c r="M63" s="6" cm="1">
        <f t="array" ref="M63:M82">TRANSPOSE('Proyeksi Fasum (1)'!D29:W29)</f>
        <v>1</v>
      </c>
      <c r="N63" s="80">
        <v>16000</v>
      </c>
      <c r="O63" s="6">
        <f>M63*N63</f>
        <v>16000</v>
      </c>
      <c r="P63" s="6">
        <v>1000</v>
      </c>
      <c r="Q63" s="6" t="s">
        <v>218</v>
      </c>
      <c r="R63" s="6">
        <f>P63*M63</f>
        <v>1000</v>
      </c>
      <c r="S63" s="13">
        <f>R63/86400</f>
        <v>1.1574074074074073E-2</v>
      </c>
      <c r="T63" s="6">
        <f>R63/1000</f>
        <v>1</v>
      </c>
    </row>
    <row r="64" spans="2:20" x14ac:dyDescent="0.3">
      <c r="B64" s="6">
        <v>2026</v>
      </c>
      <c r="C64" s="6">
        <v>2</v>
      </c>
      <c r="D64" s="6">
        <f t="shared" ref="D64:D82" si="10">18*40</f>
        <v>720</v>
      </c>
      <c r="E64" s="6">
        <f t="shared" ref="E64:E82" si="11">C64*D64</f>
        <v>1440</v>
      </c>
      <c r="F64" s="6">
        <v>50</v>
      </c>
      <c r="G64" s="6" t="s">
        <v>208</v>
      </c>
      <c r="H64" s="6">
        <f t="shared" ref="H64:H82" si="12">E64*F64</f>
        <v>72000</v>
      </c>
      <c r="I64" s="13">
        <f t="shared" ref="I64:I82" si="13">H64/86400</f>
        <v>0.83333333333333337</v>
      </c>
      <c r="J64" s="6">
        <f t="shared" ref="J64:J82" si="14">H64/1000</f>
        <v>72</v>
      </c>
      <c r="L64" s="6">
        <v>2026</v>
      </c>
      <c r="M64" s="6">
        <v>1</v>
      </c>
      <c r="N64" s="80">
        <v>16000</v>
      </c>
      <c r="O64" s="6">
        <f t="shared" ref="O64:O82" si="15">M64*N64</f>
        <v>16000</v>
      </c>
      <c r="P64" s="6">
        <v>1000</v>
      </c>
      <c r="Q64" s="6" t="s">
        <v>218</v>
      </c>
      <c r="R64" s="6">
        <f t="shared" ref="R64:R82" si="16">P64*M64</f>
        <v>1000</v>
      </c>
      <c r="S64" s="13">
        <f t="shared" ref="S64:S82" si="17">R64/86400</f>
        <v>1.1574074074074073E-2</v>
      </c>
      <c r="T64" s="6">
        <f t="shared" ref="T64:T82" si="18">R64/1000</f>
        <v>1</v>
      </c>
    </row>
    <row r="65" spans="2:20" x14ac:dyDescent="0.3">
      <c r="B65" s="6">
        <v>2027</v>
      </c>
      <c r="C65" s="6">
        <v>2</v>
      </c>
      <c r="D65" s="6">
        <f t="shared" si="10"/>
        <v>720</v>
      </c>
      <c r="E65" s="6">
        <f t="shared" si="11"/>
        <v>1440</v>
      </c>
      <c r="F65" s="6">
        <v>50</v>
      </c>
      <c r="G65" s="6" t="s">
        <v>208</v>
      </c>
      <c r="H65" s="6">
        <f t="shared" si="12"/>
        <v>72000</v>
      </c>
      <c r="I65" s="13">
        <f t="shared" si="13"/>
        <v>0.83333333333333337</v>
      </c>
      <c r="J65" s="6">
        <f t="shared" si="14"/>
        <v>72</v>
      </c>
      <c r="L65" s="6">
        <v>2027</v>
      </c>
      <c r="M65" s="6">
        <v>1</v>
      </c>
      <c r="N65" s="80">
        <v>16000</v>
      </c>
      <c r="O65" s="6">
        <f t="shared" si="15"/>
        <v>16000</v>
      </c>
      <c r="P65" s="6">
        <v>1000</v>
      </c>
      <c r="Q65" s="6" t="s">
        <v>218</v>
      </c>
      <c r="R65" s="6">
        <f t="shared" si="16"/>
        <v>1000</v>
      </c>
      <c r="S65" s="13">
        <f t="shared" si="17"/>
        <v>1.1574074074074073E-2</v>
      </c>
      <c r="T65" s="6">
        <f t="shared" si="18"/>
        <v>1</v>
      </c>
    </row>
    <row r="66" spans="2:20" x14ac:dyDescent="0.3">
      <c r="B66" s="6">
        <v>2028</v>
      </c>
      <c r="C66" s="6">
        <v>2</v>
      </c>
      <c r="D66" s="6">
        <f t="shared" si="10"/>
        <v>720</v>
      </c>
      <c r="E66" s="6">
        <f t="shared" si="11"/>
        <v>1440</v>
      </c>
      <c r="F66" s="6">
        <v>50</v>
      </c>
      <c r="G66" s="6" t="s">
        <v>208</v>
      </c>
      <c r="H66" s="6">
        <f t="shared" si="12"/>
        <v>72000</v>
      </c>
      <c r="I66" s="13">
        <f t="shared" si="13"/>
        <v>0.83333333333333337</v>
      </c>
      <c r="J66" s="6">
        <f t="shared" si="14"/>
        <v>72</v>
      </c>
      <c r="L66" s="6">
        <v>2028</v>
      </c>
      <c r="M66" s="6">
        <v>1</v>
      </c>
      <c r="N66" s="80">
        <v>16000</v>
      </c>
      <c r="O66" s="6">
        <f t="shared" si="15"/>
        <v>16000</v>
      </c>
      <c r="P66" s="6">
        <v>1000</v>
      </c>
      <c r="Q66" s="6" t="s">
        <v>218</v>
      </c>
      <c r="R66" s="6">
        <f t="shared" si="16"/>
        <v>1000</v>
      </c>
      <c r="S66" s="13">
        <f t="shared" si="17"/>
        <v>1.1574074074074073E-2</v>
      </c>
      <c r="T66" s="6">
        <f t="shared" si="18"/>
        <v>1</v>
      </c>
    </row>
    <row r="67" spans="2:20" x14ac:dyDescent="0.3">
      <c r="B67" s="6">
        <v>2029</v>
      </c>
      <c r="C67" s="6">
        <v>2</v>
      </c>
      <c r="D67" s="6">
        <f t="shared" si="10"/>
        <v>720</v>
      </c>
      <c r="E67" s="6">
        <f t="shared" si="11"/>
        <v>1440</v>
      </c>
      <c r="F67" s="6">
        <v>50</v>
      </c>
      <c r="G67" s="6" t="s">
        <v>208</v>
      </c>
      <c r="H67" s="6">
        <f t="shared" si="12"/>
        <v>72000</v>
      </c>
      <c r="I67" s="13">
        <f t="shared" si="13"/>
        <v>0.83333333333333337</v>
      </c>
      <c r="J67" s="6">
        <f t="shared" si="14"/>
        <v>72</v>
      </c>
      <c r="L67" s="6">
        <v>2029</v>
      </c>
      <c r="M67" s="6">
        <v>1</v>
      </c>
      <c r="N67" s="80">
        <v>16000</v>
      </c>
      <c r="O67" s="6">
        <f t="shared" si="15"/>
        <v>16000</v>
      </c>
      <c r="P67" s="6">
        <v>1000</v>
      </c>
      <c r="Q67" s="6" t="s">
        <v>218</v>
      </c>
      <c r="R67" s="6">
        <f t="shared" si="16"/>
        <v>1000</v>
      </c>
      <c r="S67" s="13">
        <f t="shared" si="17"/>
        <v>1.1574074074074073E-2</v>
      </c>
      <c r="T67" s="6">
        <f t="shared" si="18"/>
        <v>1</v>
      </c>
    </row>
    <row r="68" spans="2:20" x14ac:dyDescent="0.3">
      <c r="B68" s="6">
        <v>2030</v>
      </c>
      <c r="C68" s="6">
        <v>2</v>
      </c>
      <c r="D68" s="6">
        <f t="shared" si="10"/>
        <v>720</v>
      </c>
      <c r="E68" s="6">
        <f t="shared" si="11"/>
        <v>1440</v>
      </c>
      <c r="F68" s="6">
        <v>50</v>
      </c>
      <c r="G68" s="6" t="s">
        <v>208</v>
      </c>
      <c r="H68" s="6">
        <f t="shared" si="12"/>
        <v>72000</v>
      </c>
      <c r="I68" s="13">
        <f t="shared" si="13"/>
        <v>0.83333333333333337</v>
      </c>
      <c r="J68" s="6">
        <f t="shared" si="14"/>
        <v>72</v>
      </c>
      <c r="L68" s="6">
        <v>2030</v>
      </c>
      <c r="M68" s="6">
        <v>1</v>
      </c>
      <c r="N68" s="80">
        <v>16000</v>
      </c>
      <c r="O68" s="6">
        <f t="shared" si="15"/>
        <v>16000</v>
      </c>
      <c r="P68" s="6">
        <v>1000</v>
      </c>
      <c r="Q68" s="6" t="s">
        <v>218</v>
      </c>
      <c r="R68" s="6">
        <f t="shared" si="16"/>
        <v>1000</v>
      </c>
      <c r="S68" s="13">
        <f t="shared" si="17"/>
        <v>1.1574074074074073E-2</v>
      </c>
      <c r="T68" s="6">
        <f t="shared" si="18"/>
        <v>1</v>
      </c>
    </row>
    <row r="69" spans="2:20" x14ac:dyDescent="0.3">
      <c r="B69" s="6">
        <v>2031</v>
      </c>
      <c r="C69" s="6">
        <v>2</v>
      </c>
      <c r="D69" s="6">
        <f t="shared" si="10"/>
        <v>720</v>
      </c>
      <c r="E69" s="6">
        <f t="shared" si="11"/>
        <v>1440</v>
      </c>
      <c r="F69" s="6">
        <v>50</v>
      </c>
      <c r="G69" s="6" t="s">
        <v>208</v>
      </c>
      <c r="H69" s="6">
        <f t="shared" si="12"/>
        <v>72000</v>
      </c>
      <c r="I69" s="13">
        <f t="shared" si="13"/>
        <v>0.83333333333333337</v>
      </c>
      <c r="J69" s="6">
        <f t="shared" si="14"/>
        <v>72</v>
      </c>
      <c r="L69" s="6">
        <v>2031</v>
      </c>
      <c r="M69" s="6">
        <v>1</v>
      </c>
      <c r="N69" s="80">
        <v>16000</v>
      </c>
      <c r="O69" s="6">
        <f t="shared" si="15"/>
        <v>16000</v>
      </c>
      <c r="P69" s="6">
        <v>1000</v>
      </c>
      <c r="Q69" s="6" t="s">
        <v>218</v>
      </c>
      <c r="R69" s="6">
        <f t="shared" si="16"/>
        <v>1000</v>
      </c>
      <c r="S69" s="13">
        <f t="shared" si="17"/>
        <v>1.1574074074074073E-2</v>
      </c>
      <c r="T69" s="6">
        <f t="shared" si="18"/>
        <v>1</v>
      </c>
    </row>
    <row r="70" spans="2:20" x14ac:dyDescent="0.3">
      <c r="B70" s="6">
        <v>2032</v>
      </c>
      <c r="C70" s="6">
        <v>2</v>
      </c>
      <c r="D70" s="6">
        <f t="shared" si="10"/>
        <v>720</v>
      </c>
      <c r="E70" s="6">
        <f t="shared" si="11"/>
        <v>1440</v>
      </c>
      <c r="F70" s="6">
        <v>50</v>
      </c>
      <c r="G70" s="6" t="s">
        <v>208</v>
      </c>
      <c r="H70" s="6">
        <f t="shared" si="12"/>
        <v>72000</v>
      </c>
      <c r="I70" s="13">
        <f t="shared" si="13"/>
        <v>0.83333333333333337</v>
      </c>
      <c r="J70" s="6">
        <f t="shared" si="14"/>
        <v>72</v>
      </c>
      <c r="L70" s="6">
        <v>2032</v>
      </c>
      <c r="M70" s="6">
        <v>1</v>
      </c>
      <c r="N70" s="80">
        <v>16000</v>
      </c>
      <c r="O70" s="6">
        <f t="shared" si="15"/>
        <v>16000</v>
      </c>
      <c r="P70" s="6">
        <v>1000</v>
      </c>
      <c r="Q70" s="6" t="s">
        <v>218</v>
      </c>
      <c r="R70" s="6">
        <f t="shared" si="16"/>
        <v>1000</v>
      </c>
      <c r="S70" s="13">
        <f t="shared" si="17"/>
        <v>1.1574074074074073E-2</v>
      </c>
      <c r="T70" s="6">
        <f t="shared" si="18"/>
        <v>1</v>
      </c>
    </row>
    <row r="71" spans="2:20" x14ac:dyDescent="0.3">
      <c r="B71" s="6">
        <v>2033</v>
      </c>
      <c r="C71" s="6">
        <v>3</v>
      </c>
      <c r="D71" s="6">
        <f t="shared" si="10"/>
        <v>720</v>
      </c>
      <c r="E71" s="6">
        <f t="shared" si="11"/>
        <v>2160</v>
      </c>
      <c r="F71" s="6">
        <v>50</v>
      </c>
      <c r="G71" s="6" t="s">
        <v>208</v>
      </c>
      <c r="H71" s="6">
        <f t="shared" si="12"/>
        <v>108000</v>
      </c>
      <c r="I71" s="13">
        <f t="shared" si="13"/>
        <v>1.25</v>
      </c>
      <c r="J71" s="6">
        <f t="shared" si="14"/>
        <v>108</v>
      </c>
      <c r="L71" s="6">
        <v>2033</v>
      </c>
      <c r="M71" s="6">
        <v>1</v>
      </c>
      <c r="N71" s="80">
        <v>16000</v>
      </c>
      <c r="O71" s="6">
        <f t="shared" si="15"/>
        <v>16000</v>
      </c>
      <c r="P71" s="6">
        <v>1000</v>
      </c>
      <c r="Q71" s="6" t="s">
        <v>218</v>
      </c>
      <c r="R71" s="6">
        <f t="shared" si="16"/>
        <v>1000</v>
      </c>
      <c r="S71" s="13">
        <f t="shared" si="17"/>
        <v>1.1574074074074073E-2</v>
      </c>
      <c r="T71" s="6">
        <f t="shared" si="18"/>
        <v>1</v>
      </c>
    </row>
    <row r="72" spans="2:20" x14ac:dyDescent="0.3">
      <c r="B72" s="6">
        <v>2034</v>
      </c>
      <c r="C72" s="6">
        <v>3</v>
      </c>
      <c r="D72" s="6">
        <f t="shared" si="10"/>
        <v>720</v>
      </c>
      <c r="E72" s="6">
        <f t="shared" si="11"/>
        <v>2160</v>
      </c>
      <c r="F72" s="6">
        <v>50</v>
      </c>
      <c r="G72" s="6" t="s">
        <v>208</v>
      </c>
      <c r="H72" s="6">
        <f t="shared" si="12"/>
        <v>108000</v>
      </c>
      <c r="I72" s="13">
        <f t="shared" si="13"/>
        <v>1.25</v>
      </c>
      <c r="J72" s="6">
        <f t="shared" si="14"/>
        <v>108</v>
      </c>
      <c r="L72" s="6">
        <v>2034</v>
      </c>
      <c r="M72" s="6">
        <v>1</v>
      </c>
      <c r="N72" s="80">
        <v>16000</v>
      </c>
      <c r="O72" s="6">
        <f t="shared" si="15"/>
        <v>16000</v>
      </c>
      <c r="P72" s="6">
        <v>1000</v>
      </c>
      <c r="Q72" s="6" t="s">
        <v>218</v>
      </c>
      <c r="R72" s="6">
        <f t="shared" si="16"/>
        <v>1000</v>
      </c>
      <c r="S72" s="13">
        <f t="shared" si="17"/>
        <v>1.1574074074074073E-2</v>
      </c>
      <c r="T72" s="6">
        <f t="shared" si="18"/>
        <v>1</v>
      </c>
    </row>
    <row r="73" spans="2:20" x14ac:dyDescent="0.3">
      <c r="B73" s="6">
        <v>2035</v>
      </c>
      <c r="C73" s="6">
        <v>3</v>
      </c>
      <c r="D73" s="6">
        <f t="shared" si="10"/>
        <v>720</v>
      </c>
      <c r="E73" s="6">
        <f t="shared" si="11"/>
        <v>2160</v>
      </c>
      <c r="F73" s="6">
        <v>50</v>
      </c>
      <c r="G73" s="6" t="s">
        <v>208</v>
      </c>
      <c r="H73" s="6">
        <f t="shared" si="12"/>
        <v>108000</v>
      </c>
      <c r="I73" s="13">
        <f t="shared" si="13"/>
        <v>1.25</v>
      </c>
      <c r="J73" s="6">
        <f t="shared" si="14"/>
        <v>108</v>
      </c>
      <c r="L73" s="6">
        <v>2035</v>
      </c>
      <c r="M73" s="6">
        <v>1</v>
      </c>
      <c r="N73" s="80">
        <v>16000</v>
      </c>
      <c r="O73" s="6">
        <f t="shared" si="15"/>
        <v>16000</v>
      </c>
      <c r="P73" s="6">
        <v>1000</v>
      </c>
      <c r="Q73" s="6" t="s">
        <v>218</v>
      </c>
      <c r="R73" s="6">
        <f t="shared" si="16"/>
        <v>1000</v>
      </c>
      <c r="S73" s="13">
        <f t="shared" si="17"/>
        <v>1.1574074074074073E-2</v>
      </c>
      <c r="T73" s="6">
        <f t="shared" si="18"/>
        <v>1</v>
      </c>
    </row>
    <row r="74" spans="2:20" x14ac:dyDescent="0.3">
      <c r="B74" s="6">
        <v>2036</v>
      </c>
      <c r="C74" s="6">
        <v>3</v>
      </c>
      <c r="D74" s="6">
        <f t="shared" si="10"/>
        <v>720</v>
      </c>
      <c r="E74" s="6">
        <f t="shared" si="11"/>
        <v>2160</v>
      </c>
      <c r="F74" s="6">
        <v>50</v>
      </c>
      <c r="G74" s="6" t="s">
        <v>208</v>
      </c>
      <c r="H74" s="6">
        <f t="shared" si="12"/>
        <v>108000</v>
      </c>
      <c r="I74" s="13">
        <f t="shared" si="13"/>
        <v>1.25</v>
      </c>
      <c r="J74" s="6">
        <f t="shared" si="14"/>
        <v>108</v>
      </c>
      <c r="L74" s="6">
        <v>2036</v>
      </c>
      <c r="M74" s="6">
        <v>1</v>
      </c>
      <c r="N74" s="80">
        <v>16000</v>
      </c>
      <c r="O74" s="6">
        <f t="shared" si="15"/>
        <v>16000</v>
      </c>
      <c r="P74" s="6">
        <v>1000</v>
      </c>
      <c r="Q74" s="6" t="s">
        <v>218</v>
      </c>
      <c r="R74" s="6">
        <f t="shared" si="16"/>
        <v>1000</v>
      </c>
      <c r="S74" s="13">
        <f t="shared" si="17"/>
        <v>1.1574074074074073E-2</v>
      </c>
      <c r="T74" s="6">
        <f t="shared" si="18"/>
        <v>1</v>
      </c>
    </row>
    <row r="75" spans="2:20" x14ac:dyDescent="0.3">
      <c r="B75" s="6">
        <v>2037</v>
      </c>
      <c r="C75" s="6">
        <v>3</v>
      </c>
      <c r="D75" s="6">
        <f t="shared" si="10"/>
        <v>720</v>
      </c>
      <c r="E75" s="6">
        <f t="shared" si="11"/>
        <v>2160</v>
      </c>
      <c r="F75" s="6">
        <v>50</v>
      </c>
      <c r="G75" s="6" t="s">
        <v>208</v>
      </c>
      <c r="H75" s="6">
        <f t="shared" si="12"/>
        <v>108000</v>
      </c>
      <c r="I75" s="13">
        <f t="shared" si="13"/>
        <v>1.25</v>
      </c>
      <c r="J75" s="6">
        <f t="shared" si="14"/>
        <v>108</v>
      </c>
      <c r="L75" s="6">
        <v>2037</v>
      </c>
      <c r="M75" s="6">
        <v>1</v>
      </c>
      <c r="N75" s="80">
        <v>16000</v>
      </c>
      <c r="O75" s="6">
        <f t="shared" si="15"/>
        <v>16000</v>
      </c>
      <c r="P75" s="6">
        <v>1000</v>
      </c>
      <c r="Q75" s="6" t="s">
        <v>218</v>
      </c>
      <c r="R75" s="6">
        <f t="shared" si="16"/>
        <v>1000</v>
      </c>
      <c r="S75" s="13">
        <f t="shared" si="17"/>
        <v>1.1574074074074073E-2</v>
      </c>
      <c r="T75" s="6">
        <f t="shared" si="18"/>
        <v>1</v>
      </c>
    </row>
    <row r="76" spans="2:20" x14ac:dyDescent="0.3">
      <c r="B76" s="6">
        <v>2038</v>
      </c>
      <c r="C76" s="6">
        <v>3</v>
      </c>
      <c r="D76" s="6">
        <f t="shared" si="10"/>
        <v>720</v>
      </c>
      <c r="E76" s="6">
        <f t="shared" si="11"/>
        <v>2160</v>
      </c>
      <c r="F76" s="6">
        <v>50</v>
      </c>
      <c r="G76" s="6" t="s">
        <v>208</v>
      </c>
      <c r="H76" s="6">
        <f t="shared" si="12"/>
        <v>108000</v>
      </c>
      <c r="I76" s="13">
        <f t="shared" si="13"/>
        <v>1.25</v>
      </c>
      <c r="J76" s="6">
        <f t="shared" si="14"/>
        <v>108</v>
      </c>
      <c r="L76" s="6">
        <v>2038</v>
      </c>
      <c r="M76" s="6">
        <v>1</v>
      </c>
      <c r="N76" s="80">
        <v>16000</v>
      </c>
      <c r="O76" s="6">
        <f t="shared" si="15"/>
        <v>16000</v>
      </c>
      <c r="P76" s="6">
        <v>1000</v>
      </c>
      <c r="Q76" s="6" t="s">
        <v>218</v>
      </c>
      <c r="R76" s="6">
        <f t="shared" si="16"/>
        <v>1000</v>
      </c>
      <c r="S76" s="13">
        <f t="shared" si="17"/>
        <v>1.1574074074074073E-2</v>
      </c>
      <c r="T76" s="6">
        <f t="shared" si="18"/>
        <v>1</v>
      </c>
    </row>
    <row r="77" spans="2:20" x14ac:dyDescent="0.3">
      <c r="B77" s="6">
        <v>2039</v>
      </c>
      <c r="C77" s="6">
        <v>3</v>
      </c>
      <c r="D77" s="6">
        <f t="shared" si="10"/>
        <v>720</v>
      </c>
      <c r="E77" s="6">
        <f t="shared" si="11"/>
        <v>2160</v>
      </c>
      <c r="F77" s="6">
        <v>50</v>
      </c>
      <c r="G77" s="6" t="s">
        <v>208</v>
      </c>
      <c r="H77" s="6">
        <f t="shared" si="12"/>
        <v>108000</v>
      </c>
      <c r="I77" s="13">
        <f t="shared" si="13"/>
        <v>1.25</v>
      </c>
      <c r="J77" s="6">
        <f t="shared" si="14"/>
        <v>108</v>
      </c>
      <c r="L77" s="6">
        <v>2039</v>
      </c>
      <c r="M77" s="6">
        <v>1</v>
      </c>
      <c r="N77" s="80">
        <v>16000</v>
      </c>
      <c r="O77" s="6">
        <f t="shared" si="15"/>
        <v>16000</v>
      </c>
      <c r="P77" s="6">
        <v>1000</v>
      </c>
      <c r="Q77" s="6" t="s">
        <v>218</v>
      </c>
      <c r="R77" s="6">
        <f t="shared" si="16"/>
        <v>1000</v>
      </c>
      <c r="S77" s="13">
        <f t="shared" si="17"/>
        <v>1.1574074074074073E-2</v>
      </c>
      <c r="T77" s="6">
        <f t="shared" si="18"/>
        <v>1</v>
      </c>
    </row>
    <row r="78" spans="2:20" x14ac:dyDescent="0.3">
      <c r="B78" s="6">
        <v>2040</v>
      </c>
      <c r="C78" s="6">
        <v>3</v>
      </c>
      <c r="D78" s="6">
        <f t="shared" si="10"/>
        <v>720</v>
      </c>
      <c r="E78" s="6">
        <f t="shared" si="11"/>
        <v>2160</v>
      </c>
      <c r="F78" s="6">
        <v>50</v>
      </c>
      <c r="G78" s="6" t="s">
        <v>208</v>
      </c>
      <c r="H78" s="6">
        <f t="shared" si="12"/>
        <v>108000</v>
      </c>
      <c r="I78" s="13">
        <f t="shared" si="13"/>
        <v>1.25</v>
      </c>
      <c r="J78" s="6">
        <f t="shared" si="14"/>
        <v>108</v>
      </c>
      <c r="L78" s="6">
        <v>2040</v>
      </c>
      <c r="M78" s="6">
        <v>1</v>
      </c>
      <c r="N78" s="80">
        <v>16000</v>
      </c>
      <c r="O78" s="6">
        <f t="shared" si="15"/>
        <v>16000</v>
      </c>
      <c r="P78" s="6">
        <v>1000</v>
      </c>
      <c r="Q78" s="6" t="s">
        <v>218</v>
      </c>
      <c r="R78" s="6">
        <f t="shared" si="16"/>
        <v>1000</v>
      </c>
      <c r="S78" s="13">
        <f t="shared" si="17"/>
        <v>1.1574074074074073E-2</v>
      </c>
      <c r="T78" s="6">
        <f t="shared" si="18"/>
        <v>1</v>
      </c>
    </row>
    <row r="79" spans="2:20" x14ac:dyDescent="0.3">
      <c r="B79" s="6">
        <v>2041</v>
      </c>
      <c r="C79" s="6">
        <v>3</v>
      </c>
      <c r="D79" s="6">
        <f t="shared" si="10"/>
        <v>720</v>
      </c>
      <c r="E79" s="6">
        <f t="shared" si="11"/>
        <v>2160</v>
      </c>
      <c r="F79" s="6">
        <v>50</v>
      </c>
      <c r="G79" s="6" t="s">
        <v>208</v>
      </c>
      <c r="H79" s="6">
        <f t="shared" si="12"/>
        <v>108000</v>
      </c>
      <c r="I79" s="13">
        <f t="shared" si="13"/>
        <v>1.25</v>
      </c>
      <c r="J79" s="6">
        <f t="shared" si="14"/>
        <v>108</v>
      </c>
      <c r="L79" s="6">
        <v>2041</v>
      </c>
      <c r="M79" s="6">
        <v>1</v>
      </c>
      <c r="N79" s="80">
        <v>16000</v>
      </c>
      <c r="O79" s="6">
        <f t="shared" si="15"/>
        <v>16000</v>
      </c>
      <c r="P79" s="6">
        <v>1000</v>
      </c>
      <c r="Q79" s="6" t="s">
        <v>218</v>
      </c>
      <c r="R79" s="6">
        <f t="shared" si="16"/>
        <v>1000</v>
      </c>
      <c r="S79" s="13">
        <f t="shared" si="17"/>
        <v>1.1574074074074073E-2</v>
      </c>
      <c r="T79" s="6">
        <f t="shared" si="18"/>
        <v>1</v>
      </c>
    </row>
    <row r="80" spans="2:20" x14ac:dyDescent="0.3">
      <c r="B80" s="6">
        <v>2042</v>
      </c>
      <c r="C80" s="6">
        <v>3</v>
      </c>
      <c r="D80" s="6">
        <f t="shared" si="10"/>
        <v>720</v>
      </c>
      <c r="E80" s="6">
        <f t="shared" si="11"/>
        <v>2160</v>
      </c>
      <c r="F80" s="6">
        <v>50</v>
      </c>
      <c r="G80" s="6" t="s">
        <v>208</v>
      </c>
      <c r="H80" s="6">
        <f t="shared" si="12"/>
        <v>108000</v>
      </c>
      <c r="I80" s="13">
        <f t="shared" si="13"/>
        <v>1.25</v>
      </c>
      <c r="J80" s="6">
        <f t="shared" si="14"/>
        <v>108</v>
      </c>
      <c r="L80" s="6">
        <v>2042</v>
      </c>
      <c r="M80" s="6">
        <v>2</v>
      </c>
      <c r="N80" s="80">
        <v>16000</v>
      </c>
      <c r="O80" s="6">
        <f t="shared" si="15"/>
        <v>32000</v>
      </c>
      <c r="P80" s="6">
        <v>1000</v>
      </c>
      <c r="Q80" s="6" t="s">
        <v>218</v>
      </c>
      <c r="R80" s="6">
        <f t="shared" si="16"/>
        <v>2000</v>
      </c>
      <c r="S80" s="13">
        <f t="shared" si="17"/>
        <v>2.3148148148148147E-2</v>
      </c>
      <c r="T80" s="6">
        <f t="shared" si="18"/>
        <v>2</v>
      </c>
    </row>
    <row r="81" spans="2:20" x14ac:dyDescent="0.3">
      <c r="B81" s="6">
        <v>2043</v>
      </c>
      <c r="C81" s="6">
        <v>3</v>
      </c>
      <c r="D81" s="6">
        <f t="shared" si="10"/>
        <v>720</v>
      </c>
      <c r="E81" s="6">
        <f t="shared" si="11"/>
        <v>2160</v>
      </c>
      <c r="F81" s="6">
        <v>50</v>
      </c>
      <c r="G81" s="6" t="s">
        <v>208</v>
      </c>
      <c r="H81" s="6">
        <f t="shared" si="12"/>
        <v>108000</v>
      </c>
      <c r="I81" s="13">
        <f t="shared" si="13"/>
        <v>1.25</v>
      </c>
      <c r="J81" s="6">
        <f t="shared" si="14"/>
        <v>108</v>
      </c>
      <c r="L81" s="6">
        <v>2043</v>
      </c>
      <c r="M81" s="6">
        <v>2</v>
      </c>
      <c r="N81" s="80">
        <v>16000</v>
      </c>
      <c r="O81" s="6">
        <f t="shared" si="15"/>
        <v>32000</v>
      </c>
      <c r="P81" s="6">
        <v>1000</v>
      </c>
      <c r="Q81" s="6" t="s">
        <v>218</v>
      </c>
      <c r="R81" s="6">
        <f t="shared" si="16"/>
        <v>2000</v>
      </c>
      <c r="S81" s="13">
        <f t="shared" si="17"/>
        <v>2.3148148148148147E-2</v>
      </c>
      <c r="T81" s="6">
        <f t="shared" si="18"/>
        <v>2</v>
      </c>
    </row>
    <row r="82" spans="2:20" x14ac:dyDescent="0.3">
      <c r="B82" s="6">
        <v>2044</v>
      </c>
      <c r="C82" s="6">
        <v>3</v>
      </c>
      <c r="D82" s="6">
        <f t="shared" si="10"/>
        <v>720</v>
      </c>
      <c r="E82" s="6">
        <f t="shared" si="11"/>
        <v>2160</v>
      </c>
      <c r="F82" s="6">
        <v>50</v>
      </c>
      <c r="G82" s="6" t="s">
        <v>208</v>
      </c>
      <c r="H82" s="6">
        <f t="shared" si="12"/>
        <v>108000</v>
      </c>
      <c r="I82" s="13">
        <f t="shared" si="13"/>
        <v>1.25</v>
      </c>
      <c r="J82" s="6">
        <f t="shared" si="14"/>
        <v>108</v>
      </c>
      <c r="L82" s="6">
        <v>2044</v>
      </c>
      <c r="M82" s="6">
        <v>2</v>
      </c>
      <c r="N82" s="80">
        <v>16000</v>
      </c>
      <c r="O82" s="6">
        <f t="shared" si="15"/>
        <v>32000</v>
      </c>
      <c r="P82" s="6">
        <v>1000</v>
      </c>
      <c r="Q82" s="6" t="s">
        <v>218</v>
      </c>
      <c r="R82" s="6">
        <f t="shared" si="16"/>
        <v>2000</v>
      </c>
      <c r="S82" s="13">
        <f t="shared" si="17"/>
        <v>2.3148148148148147E-2</v>
      </c>
      <c r="T82" s="6">
        <f t="shared" si="18"/>
        <v>2</v>
      </c>
    </row>
    <row r="84" spans="2:20" x14ac:dyDescent="0.3">
      <c r="B84" s="226" t="s">
        <v>214</v>
      </c>
      <c r="C84" s="226"/>
      <c r="D84" s="226"/>
      <c r="L84" s="226" t="s">
        <v>222</v>
      </c>
      <c r="M84" s="226"/>
      <c r="N84" s="226"/>
    </row>
    <row r="85" spans="2:20" x14ac:dyDescent="0.3">
      <c r="B85" s="225" t="s">
        <v>22</v>
      </c>
      <c r="C85" s="225" t="s">
        <v>203</v>
      </c>
      <c r="D85" s="225" t="s">
        <v>204</v>
      </c>
      <c r="E85" s="225" t="s">
        <v>201</v>
      </c>
      <c r="F85" s="225" t="s">
        <v>202</v>
      </c>
      <c r="G85" s="225" t="s">
        <v>151</v>
      </c>
      <c r="H85" s="225" t="s">
        <v>205</v>
      </c>
      <c r="I85" s="225" t="s">
        <v>206</v>
      </c>
      <c r="J85" s="225" t="s">
        <v>207</v>
      </c>
      <c r="L85" s="225" t="s">
        <v>22</v>
      </c>
      <c r="M85" s="225" t="s">
        <v>203</v>
      </c>
      <c r="N85" s="225" t="s">
        <v>204</v>
      </c>
      <c r="O85" s="225" t="s">
        <v>201</v>
      </c>
      <c r="P85" s="225" t="s">
        <v>202</v>
      </c>
      <c r="Q85" s="225" t="s">
        <v>151</v>
      </c>
      <c r="R85" s="225" t="s">
        <v>205</v>
      </c>
      <c r="S85" s="225" t="s">
        <v>206</v>
      </c>
      <c r="T85" s="225" t="s">
        <v>207</v>
      </c>
    </row>
    <row r="86" spans="2:20" x14ac:dyDescent="0.3">
      <c r="B86" s="225"/>
      <c r="C86" s="225"/>
      <c r="D86" s="225"/>
      <c r="E86" s="225"/>
      <c r="F86" s="225"/>
      <c r="G86" s="225"/>
      <c r="H86" s="225"/>
      <c r="I86" s="225"/>
      <c r="J86" s="225"/>
      <c r="L86" s="225"/>
      <c r="M86" s="225"/>
      <c r="N86" s="225"/>
      <c r="O86" s="225"/>
      <c r="P86" s="225"/>
      <c r="Q86" s="225"/>
      <c r="R86" s="225"/>
      <c r="S86" s="225"/>
      <c r="T86" s="225"/>
    </row>
    <row r="87" spans="2:20" x14ac:dyDescent="0.3">
      <c r="B87" s="225"/>
      <c r="C87" s="225"/>
      <c r="D87" s="225"/>
      <c r="E87" s="225"/>
      <c r="F87" s="225"/>
      <c r="G87" s="225"/>
      <c r="H87" s="225"/>
      <c r="I87" s="225"/>
      <c r="J87" s="225"/>
      <c r="L87" s="225"/>
      <c r="M87" s="225"/>
      <c r="N87" s="225"/>
      <c r="O87" s="225"/>
      <c r="P87" s="225"/>
      <c r="Q87" s="225"/>
      <c r="R87" s="225"/>
      <c r="S87" s="225"/>
      <c r="T87" s="225"/>
    </row>
    <row r="88" spans="2:20" x14ac:dyDescent="0.3">
      <c r="B88" s="6">
        <v>2025</v>
      </c>
      <c r="C88" s="6" cm="1">
        <f t="array" ref="C88:C107">TRANSPOSE('Proyeksi Fasum (1)'!D31:W31)</f>
        <v>1</v>
      </c>
      <c r="D88" s="6">
        <v>20</v>
      </c>
      <c r="E88" s="6">
        <f>C88*D88</f>
        <v>20</v>
      </c>
      <c r="F88" s="6">
        <v>50</v>
      </c>
      <c r="G88" s="6" t="s">
        <v>220</v>
      </c>
      <c r="H88" s="6">
        <f>E88*F88</f>
        <v>1000</v>
      </c>
      <c r="I88" s="13">
        <f>H88/86400</f>
        <v>1.1574074074074073E-2</v>
      </c>
      <c r="J88" s="6">
        <f>H88/1000</f>
        <v>1</v>
      </c>
      <c r="L88" s="6">
        <v>2025</v>
      </c>
      <c r="M88" s="6" cm="1">
        <f t="array" ref="M88:M107">TRANSPOSE('Proyeksi Fasum (1)'!D33:W33)</f>
        <v>3</v>
      </c>
      <c r="N88" s="6">
        <v>250</v>
      </c>
      <c r="O88" s="6">
        <f>M88*N88</f>
        <v>750</v>
      </c>
      <c r="P88" s="6">
        <v>2000</v>
      </c>
      <c r="Q88" s="6" t="s">
        <v>218</v>
      </c>
      <c r="R88" s="6">
        <f>P88*M88</f>
        <v>6000</v>
      </c>
      <c r="S88" s="13">
        <f>R88/86400</f>
        <v>6.9444444444444448E-2</v>
      </c>
      <c r="T88" s="6">
        <f>R88/1000</f>
        <v>6</v>
      </c>
    </row>
    <row r="89" spans="2:20" x14ac:dyDescent="0.3">
      <c r="B89" s="6">
        <v>2026</v>
      </c>
      <c r="C89" s="6">
        <v>1</v>
      </c>
      <c r="D89" s="6">
        <v>20</v>
      </c>
      <c r="E89" s="6">
        <f t="shared" ref="E89:E107" si="19">C89*D89</f>
        <v>20</v>
      </c>
      <c r="F89" s="6">
        <v>50</v>
      </c>
      <c r="G89" s="6" t="s">
        <v>220</v>
      </c>
      <c r="H89" s="6">
        <f t="shared" ref="H89:H107" si="20">E89*F89</f>
        <v>1000</v>
      </c>
      <c r="I89" s="13">
        <f t="shared" ref="I89:I107" si="21">H89/86400</f>
        <v>1.1574074074074073E-2</v>
      </c>
      <c r="J89" s="6">
        <f t="shared" ref="J89:J107" si="22">H89/1000</f>
        <v>1</v>
      </c>
      <c r="L89" s="6">
        <v>2026</v>
      </c>
      <c r="M89" s="6">
        <v>3</v>
      </c>
      <c r="N89" s="6">
        <v>250</v>
      </c>
      <c r="O89" s="6">
        <f t="shared" ref="O89:O107" si="23">M89*N89</f>
        <v>750</v>
      </c>
      <c r="P89" s="6">
        <v>2000</v>
      </c>
      <c r="Q89" s="6" t="s">
        <v>218</v>
      </c>
      <c r="R89" s="6">
        <f t="shared" ref="R89:R107" si="24">P89*M89</f>
        <v>6000</v>
      </c>
      <c r="S89" s="13">
        <f t="shared" ref="S89:S107" si="25">R89/86400</f>
        <v>6.9444444444444448E-2</v>
      </c>
      <c r="T89" s="6">
        <f t="shared" ref="T89:T107" si="26">R89/1000</f>
        <v>6</v>
      </c>
    </row>
    <row r="90" spans="2:20" x14ac:dyDescent="0.3">
      <c r="B90" s="6">
        <v>2027</v>
      </c>
      <c r="C90" s="6">
        <v>1</v>
      </c>
      <c r="D90" s="6">
        <v>20</v>
      </c>
      <c r="E90" s="6">
        <f t="shared" si="19"/>
        <v>20</v>
      </c>
      <c r="F90" s="6">
        <v>50</v>
      </c>
      <c r="G90" s="6" t="s">
        <v>220</v>
      </c>
      <c r="H90" s="6">
        <f t="shared" si="20"/>
        <v>1000</v>
      </c>
      <c r="I90" s="13">
        <f t="shared" si="21"/>
        <v>1.1574074074074073E-2</v>
      </c>
      <c r="J90" s="6">
        <f t="shared" si="22"/>
        <v>1</v>
      </c>
      <c r="L90" s="6">
        <v>2027</v>
      </c>
      <c r="M90" s="6">
        <v>3</v>
      </c>
      <c r="N90" s="6">
        <v>250</v>
      </c>
      <c r="O90" s="6">
        <f t="shared" si="23"/>
        <v>750</v>
      </c>
      <c r="P90" s="6">
        <v>2000</v>
      </c>
      <c r="Q90" s="6" t="s">
        <v>218</v>
      </c>
      <c r="R90" s="6">
        <f t="shared" si="24"/>
        <v>6000</v>
      </c>
      <c r="S90" s="13">
        <f t="shared" si="25"/>
        <v>6.9444444444444448E-2</v>
      </c>
      <c r="T90" s="6">
        <f t="shared" si="26"/>
        <v>6</v>
      </c>
    </row>
    <row r="91" spans="2:20" x14ac:dyDescent="0.3">
      <c r="B91" s="6">
        <v>2028</v>
      </c>
      <c r="C91" s="6">
        <v>1</v>
      </c>
      <c r="D91" s="6">
        <v>20</v>
      </c>
      <c r="E91" s="6">
        <f t="shared" si="19"/>
        <v>20</v>
      </c>
      <c r="F91" s="6">
        <v>50</v>
      </c>
      <c r="G91" s="6" t="s">
        <v>220</v>
      </c>
      <c r="H91" s="6">
        <f t="shared" si="20"/>
        <v>1000</v>
      </c>
      <c r="I91" s="13">
        <f t="shared" si="21"/>
        <v>1.1574074074074073E-2</v>
      </c>
      <c r="J91" s="6">
        <f t="shared" si="22"/>
        <v>1</v>
      </c>
      <c r="L91" s="6">
        <v>2028</v>
      </c>
      <c r="M91" s="6">
        <v>3</v>
      </c>
      <c r="N91" s="6">
        <v>250</v>
      </c>
      <c r="O91" s="6">
        <f t="shared" si="23"/>
        <v>750</v>
      </c>
      <c r="P91" s="6">
        <v>2000</v>
      </c>
      <c r="Q91" s="6" t="s">
        <v>218</v>
      </c>
      <c r="R91" s="6">
        <f t="shared" si="24"/>
        <v>6000</v>
      </c>
      <c r="S91" s="13">
        <f t="shared" si="25"/>
        <v>6.9444444444444448E-2</v>
      </c>
      <c r="T91" s="6">
        <f t="shared" si="26"/>
        <v>6</v>
      </c>
    </row>
    <row r="92" spans="2:20" x14ac:dyDescent="0.3">
      <c r="B92" s="6">
        <v>2029</v>
      </c>
      <c r="C92" s="6">
        <v>1</v>
      </c>
      <c r="D92" s="6">
        <v>20</v>
      </c>
      <c r="E92" s="6">
        <f t="shared" si="19"/>
        <v>20</v>
      </c>
      <c r="F92" s="6">
        <v>50</v>
      </c>
      <c r="G92" s="6" t="s">
        <v>220</v>
      </c>
      <c r="H92" s="6">
        <f t="shared" si="20"/>
        <v>1000</v>
      </c>
      <c r="I92" s="13">
        <f t="shared" si="21"/>
        <v>1.1574074074074073E-2</v>
      </c>
      <c r="J92" s="6">
        <f t="shared" si="22"/>
        <v>1</v>
      </c>
      <c r="L92" s="6">
        <v>2029</v>
      </c>
      <c r="M92" s="6">
        <v>3</v>
      </c>
      <c r="N92" s="6">
        <v>250</v>
      </c>
      <c r="O92" s="6">
        <f t="shared" si="23"/>
        <v>750</v>
      </c>
      <c r="P92" s="6">
        <v>2000</v>
      </c>
      <c r="Q92" s="6" t="s">
        <v>218</v>
      </c>
      <c r="R92" s="6">
        <f t="shared" si="24"/>
        <v>6000</v>
      </c>
      <c r="S92" s="13">
        <f t="shared" si="25"/>
        <v>6.9444444444444448E-2</v>
      </c>
      <c r="T92" s="6">
        <f t="shared" si="26"/>
        <v>6</v>
      </c>
    </row>
    <row r="93" spans="2:20" x14ac:dyDescent="0.3">
      <c r="B93" s="6">
        <v>2030</v>
      </c>
      <c r="C93" s="6">
        <v>1</v>
      </c>
      <c r="D93" s="6">
        <v>20</v>
      </c>
      <c r="E93" s="6">
        <f t="shared" si="19"/>
        <v>20</v>
      </c>
      <c r="F93" s="6">
        <v>50</v>
      </c>
      <c r="G93" s="6" t="s">
        <v>220</v>
      </c>
      <c r="H93" s="6">
        <f t="shared" si="20"/>
        <v>1000</v>
      </c>
      <c r="I93" s="13">
        <f t="shared" si="21"/>
        <v>1.1574074074074073E-2</v>
      </c>
      <c r="J93" s="6">
        <f t="shared" si="22"/>
        <v>1</v>
      </c>
      <c r="L93" s="6">
        <v>2030</v>
      </c>
      <c r="M93" s="6">
        <v>4</v>
      </c>
      <c r="N93" s="6">
        <v>250</v>
      </c>
      <c r="O93" s="6">
        <f t="shared" si="23"/>
        <v>1000</v>
      </c>
      <c r="P93" s="6">
        <v>2000</v>
      </c>
      <c r="Q93" s="6" t="s">
        <v>218</v>
      </c>
      <c r="R93" s="6">
        <f t="shared" si="24"/>
        <v>8000</v>
      </c>
      <c r="S93" s="13">
        <f t="shared" si="25"/>
        <v>9.2592592592592587E-2</v>
      </c>
      <c r="T93" s="6">
        <f t="shared" si="26"/>
        <v>8</v>
      </c>
    </row>
    <row r="94" spans="2:20" x14ac:dyDescent="0.3">
      <c r="B94" s="6">
        <v>2031</v>
      </c>
      <c r="C94" s="6">
        <v>1</v>
      </c>
      <c r="D94" s="6">
        <v>20</v>
      </c>
      <c r="E94" s="6">
        <f t="shared" si="19"/>
        <v>20</v>
      </c>
      <c r="F94" s="6">
        <v>50</v>
      </c>
      <c r="G94" s="6" t="s">
        <v>220</v>
      </c>
      <c r="H94" s="6">
        <f t="shared" si="20"/>
        <v>1000</v>
      </c>
      <c r="I94" s="13">
        <f t="shared" si="21"/>
        <v>1.1574074074074073E-2</v>
      </c>
      <c r="J94" s="6">
        <f t="shared" si="22"/>
        <v>1</v>
      </c>
      <c r="L94" s="6">
        <v>2031</v>
      </c>
      <c r="M94" s="6">
        <v>4</v>
      </c>
      <c r="N94" s="6">
        <v>250</v>
      </c>
      <c r="O94" s="6">
        <f t="shared" si="23"/>
        <v>1000</v>
      </c>
      <c r="P94" s="6">
        <v>2000</v>
      </c>
      <c r="Q94" s="6" t="s">
        <v>218</v>
      </c>
      <c r="R94" s="6">
        <f t="shared" si="24"/>
        <v>8000</v>
      </c>
      <c r="S94" s="13">
        <f t="shared" si="25"/>
        <v>9.2592592592592587E-2</v>
      </c>
      <c r="T94" s="6">
        <f t="shared" si="26"/>
        <v>8</v>
      </c>
    </row>
    <row r="95" spans="2:20" x14ac:dyDescent="0.3">
      <c r="B95" s="6">
        <v>2032</v>
      </c>
      <c r="C95" s="6">
        <v>1</v>
      </c>
      <c r="D95" s="6">
        <v>20</v>
      </c>
      <c r="E95" s="6">
        <f t="shared" si="19"/>
        <v>20</v>
      </c>
      <c r="F95" s="6">
        <v>50</v>
      </c>
      <c r="G95" s="6" t="s">
        <v>220</v>
      </c>
      <c r="H95" s="6">
        <f t="shared" si="20"/>
        <v>1000</v>
      </c>
      <c r="I95" s="13">
        <f t="shared" si="21"/>
        <v>1.1574074074074073E-2</v>
      </c>
      <c r="J95" s="6">
        <f t="shared" si="22"/>
        <v>1</v>
      </c>
      <c r="L95" s="6">
        <v>2032</v>
      </c>
      <c r="M95" s="6">
        <v>4</v>
      </c>
      <c r="N95" s="6">
        <v>250</v>
      </c>
      <c r="O95" s="6">
        <f t="shared" si="23"/>
        <v>1000</v>
      </c>
      <c r="P95" s="6">
        <v>2000</v>
      </c>
      <c r="Q95" s="6" t="s">
        <v>218</v>
      </c>
      <c r="R95" s="6">
        <f t="shared" si="24"/>
        <v>8000</v>
      </c>
      <c r="S95" s="13">
        <f t="shared" si="25"/>
        <v>9.2592592592592587E-2</v>
      </c>
      <c r="T95" s="6">
        <f t="shared" si="26"/>
        <v>8</v>
      </c>
    </row>
    <row r="96" spans="2:20" x14ac:dyDescent="0.3">
      <c r="B96" s="6">
        <v>2033</v>
      </c>
      <c r="C96" s="6">
        <v>1</v>
      </c>
      <c r="D96" s="6">
        <v>20</v>
      </c>
      <c r="E96" s="6">
        <f t="shared" si="19"/>
        <v>20</v>
      </c>
      <c r="F96" s="6">
        <v>50</v>
      </c>
      <c r="G96" s="6" t="s">
        <v>220</v>
      </c>
      <c r="H96" s="6">
        <f t="shared" si="20"/>
        <v>1000</v>
      </c>
      <c r="I96" s="13">
        <f t="shared" si="21"/>
        <v>1.1574074074074073E-2</v>
      </c>
      <c r="J96" s="6">
        <f t="shared" si="22"/>
        <v>1</v>
      </c>
      <c r="L96" s="6">
        <v>2033</v>
      </c>
      <c r="M96" s="6">
        <v>4</v>
      </c>
      <c r="N96" s="6">
        <v>250</v>
      </c>
      <c r="O96" s="6">
        <f t="shared" si="23"/>
        <v>1000</v>
      </c>
      <c r="P96" s="6">
        <v>2000</v>
      </c>
      <c r="Q96" s="6" t="s">
        <v>218</v>
      </c>
      <c r="R96" s="6">
        <f t="shared" si="24"/>
        <v>8000</v>
      </c>
      <c r="S96" s="13">
        <f t="shared" si="25"/>
        <v>9.2592592592592587E-2</v>
      </c>
      <c r="T96" s="6">
        <f t="shared" si="26"/>
        <v>8</v>
      </c>
    </row>
    <row r="97" spans="2:20" x14ac:dyDescent="0.3">
      <c r="B97" s="6">
        <v>2034</v>
      </c>
      <c r="C97" s="6">
        <v>1</v>
      </c>
      <c r="D97" s="6">
        <v>20</v>
      </c>
      <c r="E97" s="6">
        <f t="shared" si="19"/>
        <v>20</v>
      </c>
      <c r="F97" s="6">
        <v>50</v>
      </c>
      <c r="G97" s="6" t="s">
        <v>220</v>
      </c>
      <c r="H97" s="6">
        <f t="shared" si="20"/>
        <v>1000</v>
      </c>
      <c r="I97" s="13">
        <f t="shared" si="21"/>
        <v>1.1574074074074073E-2</v>
      </c>
      <c r="J97" s="6">
        <f t="shared" si="22"/>
        <v>1</v>
      </c>
      <c r="L97" s="6">
        <v>2034</v>
      </c>
      <c r="M97" s="6">
        <v>4</v>
      </c>
      <c r="N97" s="6">
        <v>250</v>
      </c>
      <c r="O97" s="6">
        <f t="shared" si="23"/>
        <v>1000</v>
      </c>
      <c r="P97" s="6">
        <v>2000</v>
      </c>
      <c r="Q97" s="6" t="s">
        <v>218</v>
      </c>
      <c r="R97" s="6">
        <f t="shared" si="24"/>
        <v>8000</v>
      </c>
      <c r="S97" s="13">
        <f t="shared" si="25"/>
        <v>9.2592592592592587E-2</v>
      </c>
      <c r="T97" s="6">
        <f t="shared" si="26"/>
        <v>8</v>
      </c>
    </row>
    <row r="98" spans="2:20" x14ac:dyDescent="0.3">
      <c r="B98" s="6">
        <v>2035</v>
      </c>
      <c r="C98" s="6">
        <v>1</v>
      </c>
      <c r="D98" s="6">
        <v>20</v>
      </c>
      <c r="E98" s="6">
        <f t="shared" si="19"/>
        <v>20</v>
      </c>
      <c r="F98" s="6">
        <v>50</v>
      </c>
      <c r="G98" s="6" t="s">
        <v>220</v>
      </c>
      <c r="H98" s="6">
        <f t="shared" si="20"/>
        <v>1000</v>
      </c>
      <c r="I98" s="13">
        <f t="shared" si="21"/>
        <v>1.1574074074074073E-2</v>
      </c>
      <c r="J98" s="6">
        <f t="shared" si="22"/>
        <v>1</v>
      </c>
      <c r="L98" s="6">
        <v>2035</v>
      </c>
      <c r="M98" s="6">
        <v>4</v>
      </c>
      <c r="N98" s="6">
        <v>250</v>
      </c>
      <c r="O98" s="6">
        <f t="shared" si="23"/>
        <v>1000</v>
      </c>
      <c r="P98" s="6">
        <v>2000</v>
      </c>
      <c r="Q98" s="6" t="s">
        <v>218</v>
      </c>
      <c r="R98" s="6">
        <f t="shared" si="24"/>
        <v>8000</v>
      </c>
      <c r="S98" s="13">
        <f t="shared" si="25"/>
        <v>9.2592592592592587E-2</v>
      </c>
      <c r="T98" s="6">
        <f t="shared" si="26"/>
        <v>8</v>
      </c>
    </row>
    <row r="99" spans="2:20" x14ac:dyDescent="0.3">
      <c r="B99" s="6">
        <v>2036</v>
      </c>
      <c r="C99" s="6">
        <v>1</v>
      </c>
      <c r="D99" s="6">
        <v>20</v>
      </c>
      <c r="E99" s="6">
        <f t="shared" si="19"/>
        <v>20</v>
      </c>
      <c r="F99" s="6">
        <v>50</v>
      </c>
      <c r="G99" s="6" t="s">
        <v>220</v>
      </c>
      <c r="H99" s="6">
        <f t="shared" si="20"/>
        <v>1000</v>
      </c>
      <c r="I99" s="13">
        <f t="shared" si="21"/>
        <v>1.1574074074074073E-2</v>
      </c>
      <c r="J99" s="6">
        <f t="shared" si="22"/>
        <v>1</v>
      </c>
      <c r="L99" s="6">
        <v>2036</v>
      </c>
      <c r="M99" s="6">
        <v>4</v>
      </c>
      <c r="N99" s="6">
        <v>250</v>
      </c>
      <c r="O99" s="6">
        <f t="shared" si="23"/>
        <v>1000</v>
      </c>
      <c r="P99" s="6">
        <v>2000</v>
      </c>
      <c r="Q99" s="6" t="s">
        <v>218</v>
      </c>
      <c r="R99" s="6">
        <f t="shared" si="24"/>
        <v>8000</v>
      </c>
      <c r="S99" s="13">
        <f t="shared" si="25"/>
        <v>9.2592592592592587E-2</v>
      </c>
      <c r="T99" s="6">
        <f t="shared" si="26"/>
        <v>8</v>
      </c>
    </row>
    <row r="100" spans="2:20" x14ac:dyDescent="0.3">
      <c r="B100" s="6">
        <v>2037</v>
      </c>
      <c r="C100" s="6">
        <v>1</v>
      </c>
      <c r="D100" s="6">
        <v>20</v>
      </c>
      <c r="E100" s="6">
        <f t="shared" si="19"/>
        <v>20</v>
      </c>
      <c r="F100" s="6">
        <v>50</v>
      </c>
      <c r="G100" s="6" t="s">
        <v>220</v>
      </c>
      <c r="H100" s="6">
        <f t="shared" si="20"/>
        <v>1000</v>
      </c>
      <c r="I100" s="13">
        <f t="shared" si="21"/>
        <v>1.1574074074074073E-2</v>
      </c>
      <c r="J100" s="6">
        <f t="shared" si="22"/>
        <v>1</v>
      </c>
      <c r="L100" s="6">
        <v>2037</v>
      </c>
      <c r="M100" s="6">
        <v>4</v>
      </c>
      <c r="N100" s="6">
        <v>250</v>
      </c>
      <c r="O100" s="6">
        <f t="shared" si="23"/>
        <v>1000</v>
      </c>
      <c r="P100" s="6">
        <v>2000</v>
      </c>
      <c r="Q100" s="6" t="s">
        <v>218</v>
      </c>
      <c r="R100" s="6">
        <f t="shared" si="24"/>
        <v>8000</v>
      </c>
      <c r="S100" s="13">
        <f t="shared" si="25"/>
        <v>9.2592592592592587E-2</v>
      </c>
      <c r="T100" s="6">
        <f t="shared" si="26"/>
        <v>8</v>
      </c>
    </row>
    <row r="101" spans="2:20" x14ac:dyDescent="0.3">
      <c r="B101" s="6">
        <v>2038</v>
      </c>
      <c r="C101" s="6">
        <v>1</v>
      </c>
      <c r="D101" s="6">
        <v>20</v>
      </c>
      <c r="E101" s="6">
        <f t="shared" si="19"/>
        <v>20</v>
      </c>
      <c r="F101" s="6">
        <v>50</v>
      </c>
      <c r="G101" s="6" t="s">
        <v>220</v>
      </c>
      <c r="H101" s="6">
        <f t="shared" si="20"/>
        <v>1000</v>
      </c>
      <c r="I101" s="13">
        <f t="shared" si="21"/>
        <v>1.1574074074074073E-2</v>
      </c>
      <c r="J101" s="6">
        <f t="shared" si="22"/>
        <v>1</v>
      </c>
      <c r="L101" s="6">
        <v>2038</v>
      </c>
      <c r="M101" s="6">
        <v>4</v>
      </c>
      <c r="N101" s="6">
        <v>250</v>
      </c>
      <c r="O101" s="6">
        <f t="shared" si="23"/>
        <v>1000</v>
      </c>
      <c r="P101" s="6">
        <v>2000</v>
      </c>
      <c r="Q101" s="6" t="s">
        <v>218</v>
      </c>
      <c r="R101" s="6">
        <f t="shared" si="24"/>
        <v>8000</v>
      </c>
      <c r="S101" s="13">
        <f t="shared" si="25"/>
        <v>9.2592592592592587E-2</v>
      </c>
      <c r="T101" s="6">
        <f t="shared" si="26"/>
        <v>8</v>
      </c>
    </row>
    <row r="102" spans="2:20" x14ac:dyDescent="0.3">
      <c r="B102" s="6">
        <v>2039</v>
      </c>
      <c r="C102" s="6">
        <v>1</v>
      </c>
      <c r="D102" s="6">
        <v>20</v>
      </c>
      <c r="E102" s="6">
        <f t="shared" si="19"/>
        <v>20</v>
      </c>
      <c r="F102" s="6">
        <v>50</v>
      </c>
      <c r="G102" s="6" t="s">
        <v>220</v>
      </c>
      <c r="H102" s="6">
        <f t="shared" si="20"/>
        <v>1000</v>
      </c>
      <c r="I102" s="13">
        <f t="shared" si="21"/>
        <v>1.1574074074074073E-2</v>
      </c>
      <c r="J102" s="6">
        <f t="shared" si="22"/>
        <v>1</v>
      </c>
      <c r="L102" s="6">
        <v>2039</v>
      </c>
      <c r="M102" s="6">
        <v>4</v>
      </c>
      <c r="N102" s="6">
        <v>250</v>
      </c>
      <c r="O102" s="6">
        <f t="shared" si="23"/>
        <v>1000</v>
      </c>
      <c r="P102" s="6">
        <v>2000</v>
      </c>
      <c r="Q102" s="6" t="s">
        <v>218</v>
      </c>
      <c r="R102" s="6">
        <f t="shared" si="24"/>
        <v>8000</v>
      </c>
      <c r="S102" s="13">
        <f t="shared" si="25"/>
        <v>9.2592592592592587E-2</v>
      </c>
      <c r="T102" s="6">
        <f t="shared" si="26"/>
        <v>8</v>
      </c>
    </row>
    <row r="103" spans="2:20" x14ac:dyDescent="0.3">
      <c r="B103" s="6">
        <v>2040</v>
      </c>
      <c r="C103" s="6">
        <v>1</v>
      </c>
      <c r="D103" s="6">
        <v>20</v>
      </c>
      <c r="E103" s="6">
        <f t="shared" si="19"/>
        <v>20</v>
      </c>
      <c r="F103" s="6">
        <v>50</v>
      </c>
      <c r="G103" s="6" t="s">
        <v>220</v>
      </c>
      <c r="H103" s="6">
        <f t="shared" si="20"/>
        <v>1000</v>
      </c>
      <c r="I103" s="13">
        <f t="shared" si="21"/>
        <v>1.1574074074074073E-2</v>
      </c>
      <c r="J103" s="6">
        <f t="shared" si="22"/>
        <v>1</v>
      </c>
      <c r="L103" s="6">
        <v>2040</v>
      </c>
      <c r="M103" s="6">
        <v>4</v>
      </c>
      <c r="N103" s="6">
        <v>250</v>
      </c>
      <c r="O103" s="6">
        <f t="shared" si="23"/>
        <v>1000</v>
      </c>
      <c r="P103" s="6">
        <v>2000</v>
      </c>
      <c r="Q103" s="6" t="s">
        <v>218</v>
      </c>
      <c r="R103" s="6">
        <f t="shared" si="24"/>
        <v>8000</v>
      </c>
      <c r="S103" s="13">
        <f t="shared" si="25"/>
        <v>9.2592592592592587E-2</v>
      </c>
      <c r="T103" s="6">
        <f t="shared" si="26"/>
        <v>8</v>
      </c>
    </row>
    <row r="104" spans="2:20" x14ac:dyDescent="0.3">
      <c r="B104" s="6">
        <v>2041</v>
      </c>
      <c r="C104" s="6">
        <v>1</v>
      </c>
      <c r="D104" s="6">
        <v>20</v>
      </c>
      <c r="E104" s="6">
        <f t="shared" si="19"/>
        <v>20</v>
      </c>
      <c r="F104" s="6">
        <v>50</v>
      </c>
      <c r="G104" s="6" t="s">
        <v>220</v>
      </c>
      <c r="H104" s="6">
        <f t="shared" si="20"/>
        <v>1000</v>
      </c>
      <c r="I104" s="13">
        <f t="shared" si="21"/>
        <v>1.1574074074074073E-2</v>
      </c>
      <c r="J104" s="6">
        <f t="shared" si="22"/>
        <v>1</v>
      </c>
      <c r="L104" s="6">
        <v>2041</v>
      </c>
      <c r="M104" s="6">
        <v>4</v>
      </c>
      <c r="N104" s="6">
        <v>250</v>
      </c>
      <c r="O104" s="6">
        <f t="shared" si="23"/>
        <v>1000</v>
      </c>
      <c r="P104" s="6">
        <v>2000</v>
      </c>
      <c r="Q104" s="6" t="s">
        <v>218</v>
      </c>
      <c r="R104" s="6">
        <f t="shared" si="24"/>
        <v>8000</v>
      </c>
      <c r="S104" s="13">
        <f t="shared" si="25"/>
        <v>9.2592592592592587E-2</v>
      </c>
      <c r="T104" s="6">
        <f t="shared" si="26"/>
        <v>8</v>
      </c>
    </row>
    <row r="105" spans="2:20" x14ac:dyDescent="0.3">
      <c r="B105" s="6">
        <v>2042</v>
      </c>
      <c r="C105" s="6">
        <v>2</v>
      </c>
      <c r="D105" s="6">
        <v>20</v>
      </c>
      <c r="E105" s="6">
        <f t="shared" si="19"/>
        <v>40</v>
      </c>
      <c r="F105" s="6">
        <v>50</v>
      </c>
      <c r="G105" s="6" t="s">
        <v>220</v>
      </c>
      <c r="H105" s="6">
        <f t="shared" si="20"/>
        <v>2000</v>
      </c>
      <c r="I105" s="13">
        <f t="shared" si="21"/>
        <v>2.3148148148148147E-2</v>
      </c>
      <c r="J105" s="6">
        <f t="shared" si="22"/>
        <v>2</v>
      </c>
      <c r="L105" s="6">
        <v>2042</v>
      </c>
      <c r="M105" s="6">
        <v>5</v>
      </c>
      <c r="N105" s="6">
        <v>250</v>
      </c>
      <c r="O105" s="6">
        <f t="shared" si="23"/>
        <v>1250</v>
      </c>
      <c r="P105" s="6">
        <v>2000</v>
      </c>
      <c r="Q105" s="6" t="s">
        <v>218</v>
      </c>
      <c r="R105" s="6">
        <f t="shared" si="24"/>
        <v>10000</v>
      </c>
      <c r="S105" s="13">
        <f t="shared" si="25"/>
        <v>0.11574074074074074</v>
      </c>
      <c r="T105" s="6">
        <f t="shared" si="26"/>
        <v>10</v>
      </c>
    </row>
    <row r="106" spans="2:20" x14ac:dyDescent="0.3">
      <c r="B106" s="6">
        <v>2043</v>
      </c>
      <c r="C106" s="6">
        <v>2</v>
      </c>
      <c r="D106" s="6">
        <v>20</v>
      </c>
      <c r="E106" s="6">
        <f t="shared" si="19"/>
        <v>40</v>
      </c>
      <c r="F106" s="6">
        <v>50</v>
      </c>
      <c r="G106" s="6" t="s">
        <v>220</v>
      </c>
      <c r="H106" s="6">
        <f t="shared" si="20"/>
        <v>2000</v>
      </c>
      <c r="I106" s="13">
        <f t="shared" si="21"/>
        <v>2.3148148148148147E-2</v>
      </c>
      <c r="J106" s="6">
        <f t="shared" si="22"/>
        <v>2</v>
      </c>
      <c r="L106" s="6">
        <v>2043</v>
      </c>
      <c r="M106" s="6">
        <v>5</v>
      </c>
      <c r="N106" s="6">
        <v>250</v>
      </c>
      <c r="O106" s="6">
        <f t="shared" si="23"/>
        <v>1250</v>
      </c>
      <c r="P106" s="6">
        <v>2000</v>
      </c>
      <c r="Q106" s="6" t="s">
        <v>218</v>
      </c>
      <c r="R106" s="6">
        <f t="shared" si="24"/>
        <v>10000</v>
      </c>
      <c r="S106" s="13">
        <f t="shared" si="25"/>
        <v>0.11574074074074074</v>
      </c>
      <c r="T106" s="6">
        <f t="shared" si="26"/>
        <v>10</v>
      </c>
    </row>
    <row r="107" spans="2:20" x14ac:dyDescent="0.3">
      <c r="B107" s="6">
        <v>2044</v>
      </c>
      <c r="C107" s="6">
        <v>2</v>
      </c>
      <c r="D107" s="6">
        <v>20</v>
      </c>
      <c r="E107" s="6">
        <f t="shared" si="19"/>
        <v>40</v>
      </c>
      <c r="F107" s="6">
        <v>50</v>
      </c>
      <c r="G107" s="6" t="s">
        <v>220</v>
      </c>
      <c r="H107" s="6">
        <f t="shared" si="20"/>
        <v>2000</v>
      </c>
      <c r="I107" s="13">
        <f t="shared" si="21"/>
        <v>2.3148148148148147E-2</v>
      </c>
      <c r="J107" s="6">
        <f t="shared" si="22"/>
        <v>2</v>
      </c>
      <c r="L107" s="6">
        <v>2044</v>
      </c>
      <c r="M107" s="6">
        <v>5</v>
      </c>
      <c r="N107" s="6">
        <v>250</v>
      </c>
      <c r="O107" s="6">
        <f t="shared" si="23"/>
        <v>1250</v>
      </c>
      <c r="P107" s="6">
        <v>2000</v>
      </c>
      <c r="Q107" s="6" t="s">
        <v>218</v>
      </c>
      <c r="R107" s="6">
        <f t="shared" si="24"/>
        <v>10000</v>
      </c>
      <c r="S107" s="13">
        <f t="shared" si="25"/>
        <v>0.11574074074074074</v>
      </c>
      <c r="T107" s="6">
        <f t="shared" si="26"/>
        <v>10</v>
      </c>
    </row>
    <row r="109" spans="2:20" x14ac:dyDescent="0.3">
      <c r="B109" s="226" t="s">
        <v>223</v>
      </c>
      <c r="C109" s="226"/>
      <c r="D109" s="226"/>
    </row>
    <row r="110" spans="2:20" x14ac:dyDescent="0.3">
      <c r="B110" s="225" t="s">
        <v>22</v>
      </c>
      <c r="C110" s="225" t="s">
        <v>203</v>
      </c>
      <c r="D110" s="225" t="s">
        <v>204</v>
      </c>
      <c r="E110" s="225" t="s">
        <v>201</v>
      </c>
      <c r="F110" s="225" t="s">
        <v>202</v>
      </c>
      <c r="G110" s="225" t="s">
        <v>151</v>
      </c>
      <c r="H110" s="225" t="s">
        <v>205</v>
      </c>
      <c r="I110" s="225" t="s">
        <v>206</v>
      </c>
      <c r="J110" s="225" t="s">
        <v>207</v>
      </c>
    </row>
    <row r="111" spans="2:20" x14ac:dyDescent="0.3">
      <c r="B111" s="225"/>
      <c r="C111" s="225"/>
      <c r="D111" s="225"/>
      <c r="E111" s="225"/>
      <c r="F111" s="225"/>
      <c r="G111" s="225"/>
      <c r="H111" s="225"/>
      <c r="I111" s="225"/>
      <c r="J111" s="225"/>
    </row>
    <row r="112" spans="2:20" x14ac:dyDescent="0.3">
      <c r="B112" s="225"/>
      <c r="C112" s="225"/>
      <c r="D112" s="225"/>
      <c r="E112" s="225"/>
      <c r="F112" s="225"/>
      <c r="G112" s="225"/>
      <c r="H112" s="225"/>
      <c r="I112" s="225"/>
      <c r="J112" s="225"/>
    </row>
    <row r="113" spans="2:10" x14ac:dyDescent="0.3">
      <c r="B113" s="6">
        <v>2025</v>
      </c>
      <c r="C113" s="6" cm="1">
        <f t="array" ref="C113:C132">TRANSPOSE('Proyeksi Fasum (1)'!D34:W34)</f>
        <v>3</v>
      </c>
      <c r="D113" s="6">
        <v>250</v>
      </c>
      <c r="E113" s="6">
        <f>C113*D113</f>
        <v>750</v>
      </c>
      <c r="F113" s="6">
        <v>1000</v>
      </c>
      <c r="G113" s="6" t="s">
        <v>218</v>
      </c>
      <c r="H113" s="6">
        <f>F113*C113</f>
        <v>3000</v>
      </c>
      <c r="I113" s="13">
        <f>H113/86400</f>
        <v>3.4722222222222224E-2</v>
      </c>
      <c r="J113" s="6">
        <f>H113/1000</f>
        <v>3</v>
      </c>
    </row>
    <row r="114" spans="2:10" x14ac:dyDescent="0.3">
      <c r="B114" s="6">
        <v>2026</v>
      </c>
      <c r="C114" s="6">
        <v>3</v>
      </c>
      <c r="D114" s="6">
        <v>250</v>
      </c>
      <c r="E114" s="6">
        <f t="shared" ref="E114:E132" si="27">C114*D114</f>
        <v>750</v>
      </c>
      <c r="F114" s="6">
        <v>1000</v>
      </c>
      <c r="G114" s="6" t="s">
        <v>218</v>
      </c>
      <c r="H114" s="6">
        <f t="shared" ref="H114:H132" si="28">F114*C114</f>
        <v>3000</v>
      </c>
      <c r="I114" s="13">
        <f t="shared" ref="I114:I132" si="29">H114/86400</f>
        <v>3.4722222222222224E-2</v>
      </c>
      <c r="J114" s="6">
        <f t="shared" ref="J114:J132" si="30">H114/1000</f>
        <v>3</v>
      </c>
    </row>
    <row r="115" spans="2:10" x14ac:dyDescent="0.3">
      <c r="B115" s="6">
        <v>2027</v>
      </c>
      <c r="C115" s="6">
        <v>3</v>
      </c>
      <c r="D115" s="6">
        <v>250</v>
      </c>
      <c r="E115" s="6">
        <f t="shared" si="27"/>
        <v>750</v>
      </c>
      <c r="F115" s="6">
        <v>1000</v>
      </c>
      <c r="G115" s="6" t="s">
        <v>218</v>
      </c>
      <c r="H115" s="6">
        <f t="shared" si="28"/>
        <v>3000</v>
      </c>
      <c r="I115" s="13">
        <f t="shared" si="29"/>
        <v>3.4722222222222224E-2</v>
      </c>
      <c r="J115" s="6">
        <f t="shared" si="30"/>
        <v>3</v>
      </c>
    </row>
    <row r="116" spans="2:10" x14ac:dyDescent="0.3">
      <c r="B116" s="6">
        <v>2028</v>
      </c>
      <c r="C116" s="6">
        <v>3</v>
      </c>
      <c r="D116" s="6">
        <v>250</v>
      </c>
      <c r="E116" s="6">
        <f t="shared" si="27"/>
        <v>750</v>
      </c>
      <c r="F116" s="6">
        <v>1000</v>
      </c>
      <c r="G116" s="6" t="s">
        <v>218</v>
      </c>
      <c r="H116" s="6">
        <f t="shared" si="28"/>
        <v>3000</v>
      </c>
      <c r="I116" s="13">
        <f t="shared" si="29"/>
        <v>3.4722222222222224E-2</v>
      </c>
      <c r="J116" s="6">
        <f t="shared" si="30"/>
        <v>3</v>
      </c>
    </row>
    <row r="117" spans="2:10" x14ac:dyDescent="0.3">
      <c r="B117" s="6">
        <v>2029</v>
      </c>
      <c r="C117" s="6">
        <v>3</v>
      </c>
      <c r="D117" s="6">
        <v>250</v>
      </c>
      <c r="E117" s="6">
        <f t="shared" si="27"/>
        <v>750</v>
      </c>
      <c r="F117" s="6">
        <v>1000</v>
      </c>
      <c r="G117" s="6" t="s">
        <v>218</v>
      </c>
      <c r="H117" s="6">
        <f t="shared" si="28"/>
        <v>3000</v>
      </c>
      <c r="I117" s="13">
        <f t="shared" si="29"/>
        <v>3.4722222222222224E-2</v>
      </c>
      <c r="J117" s="6">
        <f t="shared" si="30"/>
        <v>3</v>
      </c>
    </row>
    <row r="118" spans="2:10" x14ac:dyDescent="0.3">
      <c r="B118" s="6">
        <v>2030</v>
      </c>
      <c r="C118" s="6">
        <v>4</v>
      </c>
      <c r="D118" s="6">
        <v>250</v>
      </c>
      <c r="E118" s="6">
        <f t="shared" si="27"/>
        <v>1000</v>
      </c>
      <c r="F118" s="6">
        <v>1000</v>
      </c>
      <c r="G118" s="6" t="s">
        <v>218</v>
      </c>
      <c r="H118" s="6">
        <f t="shared" si="28"/>
        <v>4000</v>
      </c>
      <c r="I118" s="13">
        <f t="shared" si="29"/>
        <v>4.6296296296296294E-2</v>
      </c>
      <c r="J118" s="6">
        <f t="shared" si="30"/>
        <v>4</v>
      </c>
    </row>
    <row r="119" spans="2:10" x14ac:dyDescent="0.3">
      <c r="B119" s="6">
        <v>2031</v>
      </c>
      <c r="C119" s="6">
        <v>4</v>
      </c>
      <c r="D119" s="6">
        <v>250</v>
      </c>
      <c r="E119" s="6">
        <f t="shared" si="27"/>
        <v>1000</v>
      </c>
      <c r="F119" s="6">
        <v>1000</v>
      </c>
      <c r="G119" s="6" t="s">
        <v>218</v>
      </c>
      <c r="H119" s="6">
        <f t="shared" si="28"/>
        <v>4000</v>
      </c>
      <c r="I119" s="13">
        <f t="shared" si="29"/>
        <v>4.6296296296296294E-2</v>
      </c>
      <c r="J119" s="6">
        <f t="shared" si="30"/>
        <v>4</v>
      </c>
    </row>
    <row r="120" spans="2:10" x14ac:dyDescent="0.3">
      <c r="B120" s="6">
        <v>2032</v>
      </c>
      <c r="C120" s="6">
        <v>4</v>
      </c>
      <c r="D120" s="6">
        <v>250</v>
      </c>
      <c r="E120" s="6">
        <f t="shared" si="27"/>
        <v>1000</v>
      </c>
      <c r="F120" s="6">
        <v>1000</v>
      </c>
      <c r="G120" s="6" t="s">
        <v>218</v>
      </c>
      <c r="H120" s="6">
        <f t="shared" si="28"/>
        <v>4000</v>
      </c>
      <c r="I120" s="13">
        <f t="shared" si="29"/>
        <v>4.6296296296296294E-2</v>
      </c>
      <c r="J120" s="6">
        <f t="shared" si="30"/>
        <v>4</v>
      </c>
    </row>
    <row r="121" spans="2:10" x14ac:dyDescent="0.3">
      <c r="B121" s="6">
        <v>2033</v>
      </c>
      <c r="C121" s="6">
        <v>4</v>
      </c>
      <c r="D121" s="6">
        <v>250</v>
      </c>
      <c r="E121" s="6">
        <f t="shared" si="27"/>
        <v>1000</v>
      </c>
      <c r="F121" s="6">
        <v>1000</v>
      </c>
      <c r="G121" s="6" t="s">
        <v>218</v>
      </c>
      <c r="H121" s="6">
        <f t="shared" si="28"/>
        <v>4000</v>
      </c>
      <c r="I121" s="13">
        <f t="shared" si="29"/>
        <v>4.6296296296296294E-2</v>
      </c>
      <c r="J121" s="6">
        <f t="shared" si="30"/>
        <v>4</v>
      </c>
    </row>
    <row r="122" spans="2:10" x14ac:dyDescent="0.3">
      <c r="B122" s="6">
        <v>2034</v>
      </c>
      <c r="C122" s="6">
        <v>4</v>
      </c>
      <c r="D122" s="6">
        <v>250</v>
      </c>
      <c r="E122" s="6">
        <f t="shared" si="27"/>
        <v>1000</v>
      </c>
      <c r="F122" s="6">
        <v>1000</v>
      </c>
      <c r="G122" s="6" t="s">
        <v>218</v>
      </c>
      <c r="H122" s="6">
        <f t="shared" si="28"/>
        <v>4000</v>
      </c>
      <c r="I122" s="13">
        <f t="shared" si="29"/>
        <v>4.6296296296296294E-2</v>
      </c>
      <c r="J122" s="6">
        <f t="shared" si="30"/>
        <v>4</v>
      </c>
    </row>
    <row r="123" spans="2:10" x14ac:dyDescent="0.3">
      <c r="B123" s="6">
        <v>2035</v>
      </c>
      <c r="C123" s="6">
        <v>4</v>
      </c>
      <c r="D123" s="6">
        <v>250</v>
      </c>
      <c r="E123" s="6">
        <f t="shared" si="27"/>
        <v>1000</v>
      </c>
      <c r="F123" s="6">
        <v>1000</v>
      </c>
      <c r="G123" s="6" t="s">
        <v>218</v>
      </c>
      <c r="H123" s="6">
        <f t="shared" si="28"/>
        <v>4000</v>
      </c>
      <c r="I123" s="13">
        <f t="shared" si="29"/>
        <v>4.6296296296296294E-2</v>
      </c>
      <c r="J123" s="6">
        <f t="shared" si="30"/>
        <v>4</v>
      </c>
    </row>
    <row r="124" spans="2:10" x14ac:dyDescent="0.3">
      <c r="B124" s="6">
        <v>2036</v>
      </c>
      <c r="C124" s="6">
        <v>4</v>
      </c>
      <c r="D124" s="6">
        <v>250</v>
      </c>
      <c r="E124" s="6">
        <f t="shared" si="27"/>
        <v>1000</v>
      </c>
      <c r="F124" s="6">
        <v>1000</v>
      </c>
      <c r="G124" s="6" t="s">
        <v>218</v>
      </c>
      <c r="H124" s="6">
        <f t="shared" si="28"/>
        <v>4000</v>
      </c>
      <c r="I124" s="13">
        <f t="shared" si="29"/>
        <v>4.6296296296296294E-2</v>
      </c>
      <c r="J124" s="6">
        <f t="shared" si="30"/>
        <v>4</v>
      </c>
    </row>
    <row r="125" spans="2:10" x14ac:dyDescent="0.3">
      <c r="B125" s="6">
        <v>2037</v>
      </c>
      <c r="C125" s="6">
        <v>4</v>
      </c>
      <c r="D125" s="6">
        <v>250</v>
      </c>
      <c r="E125" s="6">
        <f t="shared" si="27"/>
        <v>1000</v>
      </c>
      <c r="F125" s="6">
        <v>1000</v>
      </c>
      <c r="G125" s="6" t="s">
        <v>218</v>
      </c>
      <c r="H125" s="6">
        <f t="shared" si="28"/>
        <v>4000</v>
      </c>
      <c r="I125" s="13">
        <f t="shared" si="29"/>
        <v>4.6296296296296294E-2</v>
      </c>
      <c r="J125" s="6">
        <f t="shared" si="30"/>
        <v>4</v>
      </c>
    </row>
    <row r="126" spans="2:10" x14ac:dyDescent="0.3">
      <c r="B126" s="6">
        <v>2038</v>
      </c>
      <c r="C126" s="6">
        <v>4</v>
      </c>
      <c r="D126" s="6">
        <v>250</v>
      </c>
      <c r="E126" s="6">
        <f t="shared" si="27"/>
        <v>1000</v>
      </c>
      <c r="F126" s="6">
        <v>1000</v>
      </c>
      <c r="G126" s="6" t="s">
        <v>218</v>
      </c>
      <c r="H126" s="6">
        <f t="shared" si="28"/>
        <v>4000</v>
      </c>
      <c r="I126" s="13">
        <f t="shared" si="29"/>
        <v>4.6296296296296294E-2</v>
      </c>
      <c r="J126" s="6">
        <f t="shared" si="30"/>
        <v>4</v>
      </c>
    </row>
    <row r="127" spans="2:10" x14ac:dyDescent="0.3">
      <c r="B127" s="6">
        <v>2039</v>
      </c>
      <c r="C127" s="6">
        <v>4</v>
      </c>
      <c r="D127" s="6">
        <v>250</v>
      </c>
      <c r="E127" s="6">
        <f t="shared" si="27"/>
        <v>1000</v>
      </c>
      <c r="F127" s="6">
        <v>1000</v>
      </c>
      <c r="G127" s="6" t="s">
        <v>218</v>
      </c>
      <c r="H127" s="6">
        <f t="shared" si="28"/>
        <v>4000</v>
      </c>
      <c r="I127" s="13">
        <f t="shared" si="29"/>
        <v>4.6296296296296294E-2</v>
      </c>
      <c r="J127" s="6">
        <f t="shared" si="30"/>
        <v>4</v>
      </c>
    </row>
    <row r="128" spans="2:10" x14ac:dyDescent="0.3">
      <c r="B128" s="6">
        <v>2040</v>
      </c>
      <c r="C128" s="6">
        <v>4</v>
      </c>
      <c r="D128" s="6">
        <v>250</v>
      </c>
      <c r="E128" s="6">
        <f t="shared" si="27"/>
        <v>1000</v>
      </c>
      <c r="F128" s="6">
        <v>1000</v>
      </c>
      <c r="G128" s="6" t="s">
        <v>218</v>
      </c>
      <c r="H128" s="6">
        <f t="shared" si="28"/>
        <v>4000</v>
      </c>
      <c r="I128" s="13">
        <f t="shared" si="29"/>
        <v>4.6296296296296294E-2</v>
      </c>
      <c r="J128" s="6">
        <f t="shared" si="30"/>
        <v>4</v>
      </c>
    </row>
    <row r="129" spans="1:21" x14ac:dyDescent="0.3">
      <c r="B129" s="6">
        <v>2041</v>
      </c>
      <c r="C129" s="6">
        <v>4</v>
      </c>
      <c r="D129" s="6">
        <v>250</v>
      </c>
      <c r="E129" s="6">
        <f t="shared" si="27"/>
        <v>1000</v>
      </c>
      <c r="F129" s="6">
        <v>1000</v>
      </c>
      <c r="G129" s="6" t="s">
        <v>218</v>
      </c>
      <c r="H129" s="6">
        <f t="shared" si="28"/>
        <v>4000</v>
      </c>
      <c r="I129" s="13">
        <f t="shared" si="29"/>
        <v>4.6296296296296294E-2</v>
      </c>
      <c r="J129" s="6">
        <f t="shared" si="30"/>
        <v>4</v>
      </c>
    </row>
    <row r="130" spans="1:21" x14ac:dyDescent="0.3">
      <c r="B130" s="6">
        <v>2042</v>
      </c>
      <c r="C130" s="6">
        <v>5</v>
      </c>
      <c r="D130" s="6">
        <v>250</v>
      </c>
      <c r="E130" s="6">
        <f t="shared" si="27"/>
        <v>1250</v>
      </c>
      <c r="F130" s="6">
        <v>1000</v>
      </c>
      <c r="G130" s="6" t="s">
        <v>218</v>
      </c>
      <c r="H130" s="6">
        <f t="shared" si="28"/>
        <v>5000</v>
      </c>
      <c r="I130" s="13">
        <f t="shared" si="29"/>
        <v>5.7870370370370371E-2</v>
      </c>
      <c r="J130" s="6">
        <f t="shared" si="30"/>
        <v>5</v>
      </c>
    </row>
    <row r="131" spans="1:21" x14ac:dyDescent="0.3">
      <c r="B131" s="6">
        <v>2043</v>
      </c>
      <c r="C131" s="6">
        <v>5</v>
      </c>
      <c r="D131" s="6">
        <v>250</v>
      </c>
      <c r="E131" s="6">
        <f t="shared" si="27"/>
        <v>1250</v>
      </c>
      <c r="F131" s="6">
        <v>1000</v>
      </c>
      <c r="G131" s="6" t="s">
        <v>218</v>
      </c>
      <c r="H131" s="6">
        <f t="shared" si="28"/>
        <v>5000</v>
      </c>
      <c r="I131" s="13">
        <f t="shared" si="29"/>
        <v>5.7870370370370371E-2</v>
      </c>
      <c r="J131" s="6">
        <f t="shared" si="30"/>
        <v>5</v>
      </c>
    </row>
    <row r="132" spans="1:21" x14ac:dyDescent="0.3">
      <c r="B132" s="6">
        <v>2044</v>
      </c>
      <c r="C132" s="6">
        <v>5</v>
      </c>
      <c r="D132" s="6">
        <v>250</v>
      </c>
      <c r="E132" s="6">
        <f t="shared" si="27"/>
        <v>1250</v>
      </c>
      <c r="F132" s="6">
        <v>1000</v>
      </c>
      <c r="G132" s="6" t="s">
        <v>218</v>
      </c>
      <c r="H132" s="6">
        <f t="shared" si="28"/>
        <v>5000</v>
      </c>
      <c r="I132" s="13">
        <f t="shared" si="29"/>
        <v>5.7870370370370371E-2</v>
      </c>
      <c r="J132" s="6">
        <f t="shared" si="30"/>
        <v>5</v>
      </c>
    </row>
    <row r="134" spans="1:21" x14ac:dyDescent="0.3">
      <c r="A134" s="203">
        <v>2</v>
      </c>
      <c r="B134" s="224" t="s">
        <v>66</v>
      </c>
      <c r="C134" s="201"/>
      <c r="D134" s="201"/>
      <c r="E134" s="201"/>
      <c r="F134" s="201"/>
      <c r="G134" s="201"/>
      <c r="H134" s="201"/>
      <c r="I134" s="201"/>
      <c r="J134" s="201"/>
      <c r="K134" s="201"/>
      <c r="L134" s="201"/>
      <c r="M134" s="201"/>
      <c r="N134" s="201"/>
      <c r="O134" s="201"/>
      <c r="P134" s="201"/>
      <c r="Q134" s="201"/>
      <c r="R134" s="201"/>
      <c r="S134" s="201"/>
      <c r="T134" s="201"/>
      <c r="U134" s="201"/>
    </row>
    <row r="135" spans="1:21" x14ac:dyDescent="0.3">
      <c r="A135" s="203"/>
    </row>
    <row r="136" spans="1:21" x14ac:dyDescent="0.3">
      <c r="A136" s="203"/>
    </row>
    <row r="137" spans="1:21" x14ac:dyDescent="0.3">
      <c r="A137" s="203"/>
    </row>
    <row r="138" spans="1:21" x14ac:dyDescent="0.3">
      <c r="B138" s="78" t="s">
        <v>200</v>
      </c>
      <c r="L138" s="78" t="s">
        <v>209</v>
      </c>
    </row>
    <row r="139" spans="1:21" x14ac:dyDescent="0.3">
      <c r="B139" s="225" t="s">
        <v>22</v>
      </c>
      <c r="C139" s="225" t="s">
        <v>203</v>
      </c>
      <c r="D139" s="225" t="s">
        <v>204</v>
      </c>
      <c r="E139" s="225" t="s">
        <v>201</v>
      </c>
      <c r="F139" s="225" t="s">
        <v>202</v>
      </c>
      <c r="G139" s="225" t="s">
        <v>151</v>
      </c>
      <c r="H139" s="225" t="s">
        <v>205</v>
      </c>
      <c r="I139" s="225" t="s">
        <v>206</v>
      </c>
      <c r="J139" s="225" t="s">
        <v>207</v>
      </c>
      <c r="L139" s="225" t="s">
        <v>22</v>
      </c>
      <c r="M139" s="225" t="s">
        <v>203</v>
      </c>
      <c r="N139" s="225" t="s">
        <v>204</v>
      </c>
      <c r="O139" s="225" t="s">
        <v>201</v>
      </c>
      <c r="P139" s="225" t="s">
        <v>202</v>
      </c>
      <c r="Q139" s="225" t="s">
        <v>151</v>
      </c>
      <c r="R139" s="225" t="s">
        <v>205</v>
      </c>
      <c r="S139" s="225" t="s">
        <v>206</v>
      </c>
      <c r="T139" s="225" t="s">
        <v>207</v>
      </c>
    </row>
    <row r="140" spans="1:21" x14ac:dyDescent="0.3">
      <c r="B140" s="225"/>
      <c r="C140" s="225"/>
      <c r="D140" s="225"/>
      <c r="E140" s="225"/>
      <c r="F140" s="225"/>
      <c r="G140" s="225"/>
      <c r="H140" s="225"/>
      <c r="I140" s="225"/>
      <c r="J140" s="225"/>
      <c r="L140" s="225"/>
      <c r="M140" s="225"/>
      <c r="N140" s="225"/>
      <c r="O140" s="225"/>
      <c r="P140" s="225"/>
      <c r="Q140" s="225"/>
      <c r="R140" s="225"/>
      <c r="S140" s="225"/>
      <c r="T140" s="225"/>
    </row>
    <row r="141" spans="1:21" x14ac:dyDescent="0.3">
      <c r="B141" s="225"/>
      <c r="C141" s="225"/>
      <c r="D141" s="225"/>
      <c r="E141" s="225"/>
      <c r="F141" s="225"/>
      <c r="G141" s="225"/>
      <c r="H141" s="225"/>
      <c r="I141" s="225"/>
      <c r="J141" s="225"/>
      <c r="L141" s="225"/>
      <c r="M141" s="225"/>
      <c r="N141" s="225"/>
      <c r="O141" s="225"/>
      <c r="P141" s="225"/>
      <c r="Q141" s="225"/>
      <c r="R141" s="225"/>
      <c r="S141" s="225"/>
      <c r="T141" s="225"/>
    </row>
    <row r="142" spans="1:21" x14ac:dyDescent="0.3">
      <c r="B142" s="6">
        <v>2025</v>
      </c>
      <c r="C142" s="6" cm="1">
        <f t="array" ref="C142:C161">TRANSPOSE('Proyeksi Fasum (1)'!D58:W58)</f>
        <v>2</v>
      </c>
      <c r="D142" s="6">
        <f>4*30</f>
        <v>120</v>
      </c>
      <c r="E142" s="6">
        <f>C142*D142</f>
        <v>240</v>
      </c>
      <c r="F142" s="6">
        <v>40</v>
      </c>
      <c r="G142" s="6" t="s">
        <v>208</v>
      </c>
      <c r="H142" s="6">
        <f>E142*F142</f>
        <v>9600</v>
      </c>
      <c r="I142" s="13">
        <f>H142/86400</f>
        <v>0.1111111111111111</v>
      </c>
      <c r="J142" s="6">
        <f>H142/1000</f>
        <v>9.6</v>
      </c>
      <c r="L142" s="6">
        <v>2025</v>
      </c>
      <c r="M142" s="6" cm="1">
        <f t="array" ref="M142:M161">TRANSPOSE('Proyeksi Fasum (1)'!D59:W59)</f>
        <v>2</v>
      </c>
      <c r="N142" s="6">
        <f>12*40</f>
        <v>480</v>
      </c>
      <c r="O142" s="6">
        <f>M142*N142</f>
        <v>960</v>
      </c>
      <c r="P142" s="6">
        <v>40</v>
      </c>
      <c r="Q142" s="6" t="s">
        <v>208</v>
      </c>
      <c r="R142" s="6">
        <f>O142*P142</f>
        <v>38400</v>
      </c>
      <c r="S142" s="13">
        <f>R142/86400</f>
        <v>0.44444444444444442</v>
      </c>
      <c r="T142" s="6">
        <f>R142/1000</f>
        <v>38.4</v>
      </c>
    </row>
    <row r="143" spans="1:21" x14ac:dyDescent="0.3">
      <c r="B143" s="6">
        <v>2026</v>
      </c>
      <c r="C143" s="6">
        <v>2</v>
      </c>
      <c r="D143" s="6">
        <f t="shared" ref="D143:D161" si="31">4*30</f>
        <v>120</v>
      </c>
      <c r="E143" s="6">
        <f t="shared" ref="E143:E161" si="32">C143*D143</f>
        <v>240</v>
      </c>
      <c r="F143" s="6">
        <v>40</v>
      </c>
      <c r="G143" s="6" t="s">
        <v>208</v>
      </c>
      <c r="H143" s="6">
        <f t="shared" ref="H143:H161" si="33">E143*F143</f>
        <v>9600</v>
      </c>
      <c r="I143" s="13">
        <f t="shared" ref="I143:I161" si="34">H143/86400</f>
        <v>0.1111111111111111</v>
      </c>
      <c r="J143" s="6">
        <f t="shared" ref="J143:J161" si="35">H143/1000</f>
        <v>9.6</v>
      </c>
      <c r="L143" s="6">
        <v>2026</v>
      </c>
      <c r="M143" s="6">
        <v>2</v>
      </c>
      <c r="N143" s="6">
        <f t="shared" ref="N143:N161" si="36">12*40</f>
        <v>480</v>
      </c>
      <c r="O143" s="6">
        <f t="shared" ref="O143:O161" si="37">M143*N143</f>
        <v>960</v>
      </c>
      <c r="P143" s="6">
        <v>40</v>
      </c>
      <c r="Q143" s="6" t="s">
        <v>208</v>
      </c>
      <c r="R143" s="6">
        <f t="shared" ref="R143:R161" si="38">O143*P143</f>
        <v>38400</v>
      </c>
      <c r="S143" s="13">
        <f t="shared" ref="S143:S161" si="39">R143/86400</f>
        <v>0.44444444444444442</v>
      </c>
      <c r="T143" s="6">
        <f t="shared" ref="T143:T161" si="40">R143/1000</f>
        <v>38.4</v>
      </c>
    </row>
    <row r="144" spans="1:21" x14ac:dyDescent="0.3">
      <c r="B144" s="6">
        <v>2027</v>
      </c>
      <c r="C144" s="6">
        <v>2</v>
      </c>
      <c r="D144" s="6">
        <f t="shared" si="31"/>
        <v>120</v>
      </c>
      <c r="E144" s="6">
        <f t="shared" si="32"/>
        <v>240</v>
      </c>
      <c r="F144" s="6">
        <v>40</v>
      </c>
      <c r="G144" s="6" t="s">
        <v>208</v>
      </c>
      <c r="H144" s="6">
        <f t="shared" si="33"/>
        <v>9600</v>
      </c>
      <c r="I144" s="13">
        <f t="shared" si="34"/>
        <v>0.1111111111111111</v>
      </c>
      <c r="J144" s="6">
        <f t="shared" si="35"/>
        <v>9.6</v>
      </c>
      <c r="L144" s="6">
        <v>2027</v>
      </c>
      <c r="M144" s="6">
        <v>2</v>
      </c>
      <c r="N144" s="6">
        <f t="shared" si="36"/>
        <v>480</v>
      </c>
      <c r="O144" s="6">
        <f t="shared" si="37"/>
        <v>960</v>
      </c>
      <c r="P144" s="6">
        <v>40</v>
      </c>
      <c r="Q144" s="6" t="s">
        <v>208</v>
      </c>
      <c r="R144" s="6">
        <f t="shared" si="38"/>
        <v>38400</v>
      </c>
      <c r="S144" s="13">
        <f t="shared" si="39"/>
        <v>0.44444444444444442</v>
      </c>
      <c r="T144" s="6">
        <f t="shared" si="40"/>
        <v>38.4</v>
      </c>
    </row>
    <row r="145" spans="2:20" x14ac:dyDescent="0.3">
      <c r="B145" s="6">
        <v>2028</v>
      </c>
      <c r="C145" s="6">
        <v>2</v>
      </c>
      <c r="D145" s="6">
        <f t="shared" si="31"/>
        <v>120</v>
      </c>
      <c r="E145" s="6">
        <f t="shared" si="32"/>
        <v>240</v>
      </c>
      <c r="F145" s="6">
        <v>40</v>
      </c>
      <c r="G145" s="6" t="s">
        <v>208</v>
      </c>
      <c r="H145" s="6">
        <f t="shared" si="33"/>
        <v>9600</v>
      </c>
      <c r="I145" s="13">
        <f t="shared" si="34"/>
        <v>0.1111111111111111</v>
      </c>
      <c r="J145" s="6">
        <f t="shared" si="35"/>
        <v>9.6</v>
      </c>
      <c r="L145" s="6">
        <v>2028</v>
      </c>
      <c r="M145" s="6">
        <v>2</v>
      </c>
      <c r="N145" s="6">
        <f t="shared" si="36"/>
        <v>480</v>
      </c>
      <c r="O145" s="6">
        <f t="shared" si="37"/>
        <v>960</v>
      </c>
      <c r="P145" s="6">
        <v>40</v>
      </c>
      <c r="Q145" s="6" t="s">
        <v>208</v>
      </c>
      <c r="R145" s="6">
        <f t="shared" si="38"/>
        <v>38400</v>
      </c>
      <c r="S145" s="13">
        <f t="shared" si="39"/>
        <v>0.44444444444444442</v>
      </c>
      <c r="T145" s="6">
        <f t="shared" si="40"/>
        <v>38.4</v>
      </c>
    </row>
    <row r="146" spans="2:20" x14ac:dyDescent="0.3">
      <c r="B146" s="6">
        <v>2029</v>
      </c>
      <c r="C146" s="6">
        <v>2</v>
      </c>
      <c r="D146" s="6">
        <f t="shared" si="31"/>
        <v>120</v>
      </c>
      <c r="E146" s="6">
        <f t="shared" si="32"/>
        <v>240</v>
      </c>
      <c r="F146" s="6">
        <v>40</v>
      </c>
      <c r="G146" s="6" t="s">
        <v>208</v>
      </c>
      <c r="H146" s="6">
        <f t="shared" si="33"/>
        <v>9600</v>
      </c>
      <c r="I146" s="13">
        <f t="shared" si="34"/>
        <v>0.1111111111111111</v>
      </c>
      <c r="J146" s="6">
        <f t="shared" si="35"/>
        <v>9.6</v>
      </c>
      <c r="L146" s="6">
        <v>2029</v>
      </c>
      <c r="M146" s="6">
        <v>2</v>
      </c>
      <c r="N146" s="6">
        <f t="shared" si="36"/>
        <v>480</v>
      </c>
      <c r="O146" s="6">
        <f t="shared" si="37"/>
        <v>960</v>
      </c>
      <c r="P146" s="6">
        <v>40</v>
      </c>
      <c r="Q146" s="6" t="s">
        <v>208</v>
      </c>
      <c r="R146" s="6">
        <f t="shared" si="38"/>
        <v>38400</v>
      </c>
      <c r="S146" s="13">
        <f t="shared" si="39"/>
        <v>0.44444444444444442</v>
      </c>
      <c r="T146" s="6">
        <f t="shared" si="40"/>
        <v>38.4</v>
      </c>
    </row>
    <row r="147" spans="2:20" x14ac:dyDescent="0.3">
      <c r="B147" s="6">
        <v>2030</v>
      </c>
      <c r="C147" s="6">
        <v>2</v>
      </c>
      <c r="D147" s="6">
        <f t="shared" si="31"/>
        <v>120</v>
      </c>
      <c r="E147" s="6">
        <f t="shared" si="32"/>
        <v>240</v>
      </c>
      <c r="F147" s="6">
        <v>40</v>
      </c>
      <c r="G147" s="6" t="s">
        <v>208</v>
      </c>
      <c r="H147" s="6">
        <f t="shared" si="33"/>
        <v>9600</v>
      </c>
      <c r="I147" s="13">
        <f t="shared" si="34"/>
        <v>0.1111111111111111</v>
      </c>
      <c r="J147" s="6">
        <f t="shared" si="35"/>
        <v>9.6</v>
      </c>
      <c r="L147" s="6">
        <v>2030</v>
      </c>
      <c r="M147" s="6">
        <v>2</v>
      </c>
      <c r="N147" s="6">
        <f t="shared" si="36"/>
        <v>480</v>
      </c>
      <c r="O147" s="6">
        <f t="shared" si="37"/>
        <v>960</v>
      </c>
      <c r="P147" s="6">
        <v>40</v>
      </c>
      <c r="Q147" s="6" t="s">
        <v>208</v>
      </c>
      <c r="R147" s="6">
        <f t="shared" si="38"/>
        <v>38400</v>
      </c>
      <c r="S147" s="13">
        <f t="shared" si="39"/>
        <v>0.44444444444444442</v>
      </c>
      <c r="T147" s="6">
        <f t="shared" si="40"/>
        <v>38.4</v>
      </c>
    </row>
    <row r="148" spans="2:20" x14ac:dyDescent="0.3">
      <c r="B148" s="6">
        <v>2031</v>
      </c>
      <c r="C148" s="6">
        <v>2</v>
      </c>
      <c r="D148" s="6">
        <f t="shared" si="31"/>
        <v>120</v>
      </c>
      <c r="E148" s="6">
        <f t="shared" si="32"/>
        <v>240</v>
      </c>
      <c r="F148" s="6">
        <v>40</v>
      </c>
      <c r="G148" s="6" t="s">
        <v>208</v>
      </c>
      <c r="H148" s="6">
        <f t="shared" si="33"/>
        <v>9600</v>
      </c>
      <c r="I148" s="13">
        <f t="shared" si="34"/>
        <v>0.1111111111111111</v>
      </c>
      <c r="J148" s="6">
        <f t="shared" si="35"/>
        <v>9.6</v>
      </c>
      <c r="L148" s="6">
        <v>2031</v>
      </c>
      <c r="M148" s="6">
        <v>2</v>
      </c>
      <c r="N148" s="6">
        <f t="shared" si="36"/>
        <v>480</v>
      </c>
      <c r="O148" s="6">
        <f t="shared" si="37"/>
        <v>960</v>
      </c>
      <c r="P148" s="6">
        <v>40</v>
      </c>
      <c r="Q148" s="6" t="s">
        <v>208</v>
      </c>
      <c r="R148" s="6">
        <f t="shared" si="38"/>
        <v>38400</v>
      </c>
      <c r="S148" s="13">
        <f t="shared" si="39"/>
        <v>0.44444444444444442</v>
      </c>
      <c r="T148" s="6">
        <f t="shared" si="40"/>
        <v>38.4</v>
      </c>
    </row>
    <row r="149" spans="2:20" x14ac:dyDescent="0.3">
      <c r="B149" s="6">
        <v>2032</v>
      </c>
      <c r="C149" s="6">
        <v>2</v>
      </c>
      <c r="D149" s="6">
        <f t="shared" si="31"/>
        <v>120</v>
      </c>
      <c r="E149" s="6">
        <f t="shared" si="32"/>
        <v>240</v>
      </c>
      <c r="F149" s="6">
        <v>40</v>
      </c>
      <c r="G149" s="6" t="s">
        <v>208</v>
      </c>
      <c r="H149" s="6">
        <f t="shared" si="33"/>
        <v>9600</v>
      </c>
      <c r="I149" s="13">
        <f t="shared" si="34"/>
        <v>0.1111111111111111</v>
      </c>
      <c r="J149" s="6">
        <f t="shared" si="35"/>
        <v>9.6</v>
      </c>
      <c r="L149" s="6">
        <v>2032</v>
      </c>
      <c r="M149" s="6">
        <v>2</v>
      </c>
      <c r="N149" s="6">
        <f t="shared" si="36"/>
        <v>480</v>
      </c>
      <c r="O149" s="6">
        <f t="shared" si="37"/>
        <v>960</v>
      </c>
      <c r="P149" s="6">
        <v>40</v>
      </c>
      <c r="Q149" s="6" t="s">
        <v>208</v>
      </c>
      <c r="R149" s="6">
        <f t="shared" si="38"/>
        <v>38400</v>
      </c>
      <c r="S149" s="13">
        <f t="shared" si="39"/>
        <v>0.44444444444444442</v>
      </c>
      <c r="T149" s="6">
        <f t="shared" si="40"/>
        <v>38.4</v>
      </c>
    </row>
    <row r="150" spans="2:20" x14ac:dyDescent="0.3">
      <c r="B150" s="6">
        <v>2033</v>
      </c>
      <c r="C150" s="6">
        <v>3</v>
      </c>
      <c r="D150" s="6">
        <f t="shared" si="31"/>
        <v>120</v>
      </c>
      <c r="E150" s="6">
        <f t="shared" si="32"/>
        <v>360</v>
      </c>
      <c r="F150" s="6">
        <v>40</v>
      </c>
      <c r="G150" s="6" t="s">
        <v>208</v>
      </c>
      <c r="H150" s="6">
        <f t="shared" si="33"/>
        <v>14400</v>
      </c>
      <c r="I150" s="13">
        <f t="shared" si="34"/>
        <v>0.16666666666666666</v>
      </c>
      <c r="J150" s="6">
        <f t="shared" si="35"/>
        <v>14.4</v>
      </c>
      <c r="L150" s="6">
        <v>2033</v>
      </c>
      <c r="M150" s="6">
        <v>3</v>
      </c>
      <c r="N150" s="6">
        <f t="shared" si="36"/>
        <v>480</v>
      </c>
      <c r="O150" s="6">
        <f t="shared" si="37"/>
        <v>1440</v>
      </c>
      <c r="P150" s="6">
        <v>40</v>
      </c>
      <c r="Q150" s="6" t="s">
        <v>208</v>
      </c>
      <c r="R150" s="6">
        <f t="shared" si="38"/>
        <v>57600</v>
      </c>
      <c r="S150" s="13">
        <f t="shared" si="39"/>
        <v>0.66666666666666663</v>
      </c>
      <c r="T150" s="6">
        <f t="shared" si="40"/>
        <v>57.6</v>
      </c>
    </row>
    <row r="151" spans="2:20" x14ac:dyDescent="0.3">
      <c r="B151" s="6">
        <v>2034</v>
      </c>
      <c r="C151" s="6">
        <v>3</v>
      </c>
      <c r="D151" s="6">
        <f t="shared" si="31"/>
        <v>120</v>
      </c>
      <c r="E151" s="6">
        <f t="shared" si="32"/>
        <v>360</v>
      </c>
      <c r="F151" s="6">
        <v>40</v>
      </c>
      <c r="G151" s="6" t="s">
        <v>208</v>
      </c>
      <c r="H151" s="6">
        <f t="shared" si="33"/>
        <v>14400</v>
      </c>
      <c r="I151" s="13">
        <f t="shared" si="34"/>
        <v>0.16666666666666666</v>
      </c>
      <c r="J151" s="6">
        <f t="shared" si="35"/>
        <v>14.4</v>
      </c>
      <c r="L151" s="6">
        <v>2034</v>
      </c>
      <c r="M151" s="6">
        <v>3</v>
      </c>
      <c r="N151" s="6">
        <f t="shared" si="36"/>
        <v>480</v>
      </c>
      <c r="O151" s="6">
        <f t="shared" si="37"/>
        <v>1440</v>
      </c>
      <c r="P151" s="6">
        <v>40</v>
      </c>
      <c r="Q151" s="6" t="s">
        <v>208</v>
      </c>
      <c r="R151" s="6">
        <f t="shared" si="38"/>
        <v>57600</v>
      </c>
      <c r="S151" s="13">
        <f t="shared" si="39"/>
        <v>0.66666666666666663</v>
      </c>
      <c r="T151" s="6">
        <f t="shared" si="40"/>
        <v>57.6</v>
      </c>
    </row>
    <row r="152" spans="2:20" x14ac:dyDescent="0.3">
      <c r="B152" s="6">
        <v>2035</v>
      </c>
      <c r="C152" s="6">
        <v>3</v>
      </c>
      <c r="D152" s="6">
        <f t="shared" si="31"/>
        <v>120</v>
      </c>
      <c r="E152" s="6">
        <f t="shared" si="32"/>
        <v>360</v>
      </c>
      <c r="F152" s="6">
        <v>40</v>
      </c>
      <c r="G152" s="6" t="s">
        <v>208</v>
      </c>
      <c r="H152" s="6">
        <f t="shared" si="33"/>
        <v>14400</v>
      </c>
      <c r="I152" s="13">
        <f t="shared" si="34"/>
        <v>0.16666666666666666</v>
      </c>
      <c r="J152" s="6">
        <f t="shared" si="35"/>
        <v>14.4</v>
      </c>
      <c r="L152" s="6">
        <v>2035</v>
      </c>
      <c r="M152" s="6">
        <v>3</v>
      </c>
      <c r="N152" s="6">
        <f t="shared" si="36"/>
        <v>480</v>
      </c>
      <c r="O152" s="6">
        <f t="shared" si="37"/>
        <v>1440</v>
      </c>
      <c r="P152" s="6">
        <v>40</v>
      </c>
      <c r="Q152" s="6" t="s">
        <v>208</v>
      </c>
      <c r="R152" s="6">
        <f t="shared" si="38"/>
        <v>57600</v>
      </c>
      <c r="S152" s="13">
        <f t="shared" si="39"/>
        <v>0.66666666666666663</v>
      </c>
      <c r="T152" s="6">
        <f t="shared" si="40"/>
        <v>57.6</v>
      </c>
    </row>
    <row r="153" spans="2:20" x14ac:dyDescent="0.3">
      <c r="B153" s="6">
        <v>2036</v>
      </c>
      <c r="C153" s="6">
        <v>3</v>
      </c>
      <c r="D153" s="6">
        <f t="shared" si="31"/>
        <v>120</v>
      </c>
      <c r="E153" s="6">
        <f t="shared" si="32"/>
        <v>360</v>
      </c>
      <c r="F153" s="6">
        <v>40</v>
      </c>
      <c r="G153" s="6" t="s">
        <v>208</v>
      </c>
      <c r="H153" s="6">
        <f t="shared" si="33"/>
        <v>14400</v>
      </c>
      <c r="I153" s="13">
        <f t="shared" si="34"/>
        <v>0.16666666666666666</v>
      </c>
      <c r="J153" s="6">
        <f t="shared" si="35"/>
        <v>14.4</v>
      </c>
      <c r="L153" s="6">
        <v>2036</v>
      </c>
      <c r="M153" s="6">
        <v>3</v>
      </c>
      <c r="N153" s="6">
        <f t="shared" si="36"/>
        <v>480</v>
      </c>
      <c r="O153" s="6">
        <f t="shared" si="37"/>
        <v>1440</v>
      </c>
      <c r="P153" s="6">
        <v>40</v>
      </c>
      <c r="Q153" s="6" t="s">
        <v>208</v>
      </c>
      <c r="R153" s="6">
        <f t="shared" si="38"/>
        <v>57600</v>
      </c>
      <c r="S153" s="13">
        <f t="shared" si="39"/>
        <v>0.66666666666666663</v>
      </c>
      <c r="T153" s="6">
        <f t="shared" si="40"/>
        <v>57.6</v>
      </c>
    </row>
    <row r="154" spans="2:20" x14ac:dyDescent="0.3">
      <c r="B154" s="6">
        <v>2037</v>
      </c>
      <c r="C154" s="6">
        <v>3</v>
      </c>
      <c r="D154" s="6">
        <f t="shared" si="31"/>
        <v>120</v>
      </c>
      <c r="E154" s="6">
        <f t="shared" si="32"/>
        <v>360</v>
      </c>
      <c r="F154" s="6">
        <v>40</v>
      </c>
      <c r="G154" s="6" t="s">
        <v>208</v>
      </c>
      <c r="H154" s="6">
        <f t="shared" si="33"/>
        <v>14400</v>
      </c>
      <c r="I154" s="13">
        <f t="shared" si="34"/>
        <v>0.16666666666666666</v>
      </c>
      <c r="J154" s="6">
        <f t="shared" si="35"/>
        <v>14.4</v>
      </c>
      <c r="L154" s="6">
        <v>2037</v>
      </c>
      <c r="M154" s="6">
        <v>3</v>
      </c>
      <c r="N154" s="6">
        <f t="shared" si="36"/>
        <v>480</v>
      </c>
      <c r="O154" s="6">
        <f t="shared" si="37"/>
        <v>1440</v>
      </c>
      <c r="P154" s="6">
        <v>40</v>
      </c>
      <c r="Q154" s="6" t="s">
        <v>208</v>
      </c>
      <c r="R154" s="6">
        <f t="shared" si="38"/>
        <v>57600</v>
      </c>
      <c r="S154" s="13">
        <f t="shared" si="39"/>
        <v>0.66666666666666663</v>
      </c>
      <c r="T154" s="6">
        <f t="shared" si="40"/>
        <v>57.6</v>
      </c>
    </row>
    <row r="155" spans="2:20" x14ac:dyDescent="0.3">
      <c r="B155" s="6">
        <v>2038</v>
      </c>
      <c r="C155" s="6">
        <v>3</v>
      </c>
      <c r="D155" s="6">
        <f t="shared" si="31"/>
        <v>120</v>
      </c>
      <c r="E155" s="6">
        <f t="shared" si="32"/>
        <v>360</v>
      </c>
      <c r="F155" s="6">
        <v>40</v>
      </c>
      <c r="G155" s="6" t="s">
        <v>208</v>
      </c>
      <c r="H155" s="6">
        <f t="shared" si="33"/>
        <v>14400</v>
      </c>
      <c r="I155" s="13">
        <f t="shared" si="34"/>
        <v>0.16666666666666666</v>
      </c>
      <c r="J155" s="6">
        <f t="shared" si="35"/>
        <v>14.4</v>
      </c>
      <c r="L155" s="6">
        <v>2038</v>
      </c>
      <c r="M155" s="6">
        <v>3</v>
      </c>
      <c r="N155" s="6">
        <f t="shared" si="36"/>
        <v>480</v>
      </c>
      <c r="O155" s="6">
        <f t="shared" si="37"/>
        <v>1440</v>
      </c>
      <c r="P155" s="6">
        <v>40</v>
      </c>
      <c r="Q155" s="6" t="s">
        <v>208</v>
      </c>
      <c r="R155" s="6">
        <f t="shared" si="38"/>
        <v>57600</v>
      </c>
      <c r="S155" s="13">
        <f t="shared" si="39"/>
        <v>0.66666666666666663</v>
      </c>
      <c r="T155" s="6">
        <f t="shared" si="40"/>
        <v>57.6</v>
      </c>
    </row>
    <row r="156" spans="2:20" x14ac:dyDescent="0.3">
      <c r="B156" s="6">
        <v>2039</v>
      </c>
      <c r="C156" s="6">
        <v>3</v>
      </c>
      <c r="D156" s="6">
        <f t="shared" si="31"/>
        <v>120</v>
      </c>
      <c r="E156" s="6">
        <f t="shared" si="32"/>
        <v>360</v>
      </c>
      <c r="F156" s="6">
        <v>40</v>
      </c>
      <c r="G156" s="6" t="s">
        <v>208</v>
      </c>
      <c r="H156" s="6">
        <f t="shared" si="33"/>
        <v>14400</v>
      </c>
      <c r="I156" s="13">
        <f t="shared" si="34"/>
        <v>0.16666666666666666</v>
      </c>
      <c r="J156" s="6">
        <f t="shared" si="35"/>
        <v>14.4</v>
      </c>
      <c r="L156" s="6">
        <v>2039</v>
      </c>
      <c r="M156" s="6">
        <v>3</v>
      </c>
      <c r="N156" s="6">
        <f t="shared" si="36"/>
        <v>480</v>
      </c>
      <c r="O156" s="6">
        <f t="shared" si="37"/>
        <v>1440</v>
      </c>
      <c r="P156" s="6">
        <v>40</v>
      </c>
      <c r="Q156" s="6" t="s">
        <v>208</v>
      </c>
      <c r="R156" s="6">
        <f t="shared" si="38"/>
        <v>57600</v>
      </c>
      <c r="S156" s="13">
        <f t="shared" si="39"/>
        <v>0.66666666666666663</v>
      </c>
      <c r="T156" s="6">
        <f t="shared" si="40"/>
        <v>57.6</v>
      </c>
    </row>
    <row r="157" spans="2:20" x14ac:dyDescent="0.3">
      <c r="B157" s="6">
        <v>2040</v>
      </c>
      <c r="C157" s="6">
        <v>3</v>
      </c>
      <c r="D157" s="6">
        <f t="shared" si="31"/>
        <v>120</v>
      </c>
      <c r="E157" s="6">
        <f t="shared" si="32"/>
        <v>360</v>
      </c>
      <c r="F157" s="6">
        <v>40</v>
      </c>
      <c r="G157" s="6" t="s">
        <v>208</v>
      </c>
      <c r="H157" s="6">
        <f t="shared" si="33"/>
        <v>14400</v>
      </c>
      <c r="I157" s="13">
        <f t="shared" si="34"/>
        <v>0.16666666666666666</v>
      </c>
      <c r="J157" s="6">
        <f t="shared" si="35"/>
        <v>14.4</v>
      </c>
      <c r="L157" s="6">
        <v>2040</v>
      </c>
      <c r="M157" s="6">
        <v>3</v>
      </c>
      <c r="N157" s="6">
        <f t="shared" si="36"/>
        <v>480</v>
      </c>
      <c r="O157" s="6">
        <f t="shared" si="37"/>
        <v>1440</v>
      </c>
      <c r="P157" s="6">
        <v>40</v>
      </c>
      <c r="Q157" s="6" t="s">
        <v>208</v>
      </c>
      <c r="R157" s="6">
        <f t="shared" si="38"/>
        <v>57600</v>
      </c>
      <c r="S157" s="13">
        <f t="shared" si="39"/>
        <v>0.66666666666666663</v>
      </c>
      <c r="T157" s="6">
        <f t="shared" si="40"/>
        <v>57.6</v>
      </c>
    </row>
    <row r="158" spans="2:20" x14ac:dyDescent="0.3">
      <c r="B158" s="6">
        <v>2041</v>
      </c>
      <c r="C158" s="6">
        <v>3</v>
      </c>
      <c r="D158" s="6">
        <f t="shared" si="31"/>
        <v>120</v>
      </c>
      <c r="E158" s="6">
        <f t="shared" si="32"/>
        <v>360</v>
      </c>
      <c r="F158" s="6">
        <v>40</v>
      </c>
      <c r="G158" s="6" t="s">
        <v>208</v>
      </c>
      <c r="H158" s="6">
        <f t="shared" si="33"/>
        <v>14400</v>
      </c>
      <c r="I158" s="13">
        <f t="shared" si="34"/>
        <v>0.16666666666666666</v>
      </c>
      <c r="J158" s="6">
        <f t="shared" si="35"/>
        <v>14.4</v>
      </c>
      <c r="L158" s="6">
        <v>2041</v>
      </c>
      <c r="M158" s="6">
        <v>3</v>
      </c>
      <c r="N158" s="6">
        <f t="shared" si="36"/>
        <v>480</v>
      </c>
      <c r="O158" s="6">
        <f t="shared" si="37"/>
        <v>1440</v>
      </c>
      <c r="P158" s="6">
        <v>40</v>
      </c>
      <c r="Q158" s="6" t="s">
        <v>208</v>
      </c>
      <c r="R158" s="6">
        <f t="shared" si="38"/>
        <v>57600</v>
      </c>
      <c r="S158" s="13">
        <f t="shared" si="39"/>
        <v>0.66666666666666663</v>
      </c>
      <c r="T158" s="6">
        <f t="shared" si="40"/>
        <v>57.6</v>
      </c>
    </row>
    <row r="159" spans="2:20" x14ac:dyDescent="0.3">
      <c r="B159" s="6">
        <v>2042</v>
      </c>
      <c r="C159" s="6">
        <v>3</v>
      </c>
      <c r="D159" s="6">
        <f t="shared" si="31"/>
        <v>120</v>
      </c>
      <c r="E159" s="6">
        <f t="shared" si="32"/>
        <v>360</v>
      </c>
      <c r="F159" s="6">
        <v>40</v>
      </c>
      <c r="G159" s="6" t="s">
        <v>208</v>
      </c>
      <c r="H159" s="6">
        <f t="shared" si="33"/>
        <v>14400</v>
      </c>
      <c r="I159" s="13">
        <f t="shared" si="34"/>
        <v>0.16666666666666666</v>
      </c>
      <c r="J159" s="6">
        <f t="shared" si="35"/>
        <v>14.4</v>
      </c>
      <c r="L159" s="6">
        <v>2042</v>
      </c>
      <c r="M159" s="6">
        <v>3</v>
      </c>
      <c r="N159" s="6">
        <f t="shared" si="36"/>
        <v>480</v>
      </c>
      <c r="O159" s="6">
        <f t="shared" si="37"/>
        <v>1440</v>
      </c>
      <c r="P159" s="6">
        <v>40</v>
      </c>
      <c r="Q159" s="6" t="s">
        <v>208</v>
      </c>
      <c r="R159" s="6">
        <f t="shared" si="38"/>
        <v>57600</v>
      </c>
      <c r="S159" s="13">
        <f t="shared" si="39"/>
        <v>0.66666666666666663</v>
      </c>
      <c r="T159" s="6">
        <f t="shared" si="40"/>
        <v>57.6</v>
      </c>
    </row>
    <row r="160" spans="2:20" x14ac:dyDescent="0.3">
      <c r="B160" s="6">
        <v>2043</v>
      </c>
      <c r="C160" s="6">
        <v>3</v>
      </c>
      <c r="D160" s="6">
        <f t="shared" si="31"/>
        <v>120</v>
      </c>
      <c r="E160" s="6">
        <f t="shared" si="32"/>
        <v>360</v>
      </c>
      <c r="F160" s="6">
        <v>40</v>
      </c>
      <c r="G160" s="6" t="s">
        <v>208</v>
      </c>
      <c r="H160" s="6">
        <f t="shared" si="33"/>
        <v>14400</v>
      </c>
      <c r="I160" s="13">
        <f t="shared" si="34"/>
        <v>0.16666666666666666</v>
      </c>
      <c r="J160" s="6">
        <f t="shared" si="35"/>
        <v>14.4</v>
      </c>
      <c r="L160" s="6">
        <v>2043</v>
      </c>
      <c r="M160" s="6">
        <v>3</v>
      </c>
      <c r="N160" s="6">
        <f t="shared" si="36"/>
        <v>480</v>
      </c>
      <c r="O160" s="6">
        <f t="shared" si="37"/>
        <v>1440</v>
      </c>
      <c r="P160" s="6">
        <v>40</v>
      </c>
      <c r="Q160" s="6" t="s">
        <v>208</v>
      </c>
      <c r="R160" s="6">
        <f t="shared" si="38"/>
        <v>57600</v>
      </c>
      <c r="S160" s="13">
        <f t="shared" si="39"/>
        <v>0.66666666666666663</v>
      </c>
      <c r="T160" s="6">
        <f t="shared" si="40"/>
        <v>57.6</v>
      </c>
    </row>
    <row r="161" spans="2:20" x14ac:dyDescent="0.3">
      <c r="B161" s="6">
        <v>2044</v>
      </c>
      <c r="C161" s="6">
        <v>3</v>
      </c>
      <c r="D161" s="6">
        <f t="shared" si="31"/>
        <v>120</v>
      </c>
      <c r="E161" s="6">
        <f t="shared" si="32"/>
        <v>360</v>
      </c>
      <c r="F161" s="6">
        <v>40</v>
      </c>
      <c r="G161" s="6" t="s">
        <v>208</v>
      </c>
      <c r="H161" s="6">
        <f t="shared" si="33"/>
        <v>14400</v>
      </c>
      <c r="I161" s="13">
        <f t="shared" si="34"/>
        <v>0.16666666666666666</v>
      </c>
      <c r="J161" s="6">
        <f t="shared" si="35"/>
        <v>14.4</v>
      </c>
      <c r="L161" s="6">
        <v>2044</v>
      </c>
      <c r="M161" s="6">
        <v>3</v>
      </c>
      <c r="N161" s="6">
        <f t="shared" si="36"/>
        <v>480</v>
      </c>
      <c r="O161" s="6">
        <f t="shared" si="37"/>
        <v>1440</v>
      </c>
      <c r="P161" s="6">
        <v>40</v>
      </c>
      <c r="Q161" s="6" t="s">
        <v>208</v>
      </c>
      <c r="R161" s="6">
        <f t="shared" si="38"/>
        <v>57600</v>
      </c>
      <c r="S161" s="13">
        <f t="shared" si="39"/>
        <v>0.66666666666666663</v>
      </c>
      <c r="T161" s="6">
        <f t="shared" si="40"/>
        <v>57.6</v>
      </c>
    </row>
    <row r="163" spans="2:20" x14ac:dyDescent="0.3">
      <c r="B163" s="226" t="s">
        <v>210</v>
      </c>
      <c r="C163" s="226"/>
      <c r="L163" s="226" t="s">
        <v>212</v>
      </c>
      <c r="M163" s="226"/>
    </row>
    <row r="164" spans="2:20" x14ac:dyDescent="0.3">
      <c r="B164" s="225" t="s">
        <v>22</v>
      </c>
      <c r="C164" s="225" t="s">
        <v>203</v>
      </c>
      <c r="D164" s="225" t="s">
        <v>204</v>
      </c>
      <c r="E164" s="225" t="s">
        <v>201</v>
      </c>
      <c r="F164" s="225" t="s">
        <v>202</v>
      </c>
      <c r="G164" s="225" t="s">
        <v>151</v>
      </c>
      <c r="H164" s="225" t="s">
        <v>205</v>
      </c>
      <c r="I164" s="225" t="s">
        <v>206</v>
      </c>
      <c r="J164" s="225" t="s">
        <v>207</v>
      </c>
      <c r="L164" s="225" t="s">
        <v>22</v>
      </c>
      <c r="M164" s="225" t="s">
        <v>203</v>
      </c>
      <c r="N164" s="225" t="s">
        <v>204</v>
      </c>
      <c r="O164" s="225" t="s">
        <v>201</v>
      </c>
      <c r="P164" s="225" t="s">
        <v>202</v>
      </c>
      <c r="Q164" s="225" t="s">
        <v>151</v>
      </c>
      <c r="R164" s="225" t="s">
        <v>205</v>
      </c>
      <c r="S164" s="225" t="s">
        <v>206</v>
      </c>
      <c r="T164" s="225" t="s">
        <v>207</v>
      </c>
    </row>
    <row r="165" spans="2:20" x14ac:dyDescent="0.3">
      <c r="B165" s="225"/>
      <c r="C165" s="225"/>
      <c r="D165" s="225"/>
      <c r="E165" s="225"/>
      <c r="F165" s="225"/>
      <c r="G165" s="225"/>
      <c r="H165" s="225"/>
      <c r="I165" s="225"/>
      <c r="J165" s="225"/>
      <c r="L165" s="225"/>
      <c r="M165" s="225"/>
      <c r="N165" s="225"/>
      <c r="O165" s="225"/>
      <c r="P165" s="225"/>
      <c r="Q165" s="225"/>
      <c r="R165" s="225"/>
      <c r="S165" s="225"/>
      <c r="T165" s="225"/>
    </row>
    <row r="166" spans="2:20" x14ac:dyDescent="0.3">
      <c r="B166" s="225"/>
      <c r="C166" s="225"/>
      <c r="D166" s="225"/>
      <c r="E166" s="225"/>
      <c r="F166" s="225"/>
      <c r="G166" s="225"/>
      <c r="H166" s="225"/>
      <c r="I166" s="225"/>
      <c r="J166" s="225"/>
      <c r="L166" s="225"/>
      <c r="M166" s="225"/>
      <c r="N166" s="225"/>
      <c r="O166" s="225"/>
      <c r="P166" s="225"/>
      <c r="Q166" s="225"/>
      <c r="R166" s="225"/>
      <c r="S166" s="225"/>
      <c r="T166" s="225"/>
    </row>
    <row r="167" spans="2:20" x14ac:dyDescent="0.3">
      <c r="B167" s="6">
        <v>2025</v>
      </c>
      <c r="C167" s="6" cm="1">
        <f t="array" ref="C167:C186">TRANSPOSE('Proyeksi Fasum (1)'!D60:W60)</f>
        <v>1</v>
      </c>
      <c r="D167" s="6">
        <f>18*40</f>
        <v>720</v>
      </c>
      <c r="E167" s="6">
        <f>C167*D167</f>
        <v>720</v>
      </c>
      <c r="F167" s="6">
        <v>50</v>
      </c>
      <c r="G167" s="6" t="s">
        <v>208</v>
      </c>
      <c r="H167" s="6">
        <f>E167*F167</f>
        <v>36000</v>
      </c>
      <c r="I167" s="13">
        <f>H167/86400</f>
        <v>0.41666666666666669</v>
      </c>
      <c r="J167" s="6">
        <f>H167/1000</f>
        <v>36</v>
      </c>
      <c r="L167" s="6">
        <v>2025</v>
      </c>
      <c r="M167" s="6" cm="1">
        <f t="array" ref="M167:M186">TRANSPOSE('Proyeksi Fasum (1)'!D63:W63)</f>
        <v>1</v>
      </c>
      <c r="N167" s="80">
        <v>16000</v>
      </c>
      <c r="O167" s="6">
        <f>M167*N167</f>
        <v>16000</v>
      </c>
      <c r="P167" s="6">
        <v>1000</v>
      </c>
      <c r="Q167" s="6" t="s">
        <v>218</v>
      </c>
      <c r="R167" s="6">
        <f>P167*M167</f>
        <v>1000</v>
      </c>
      <c r="S167" s="13">
        <f>R167/86400</f>
        <v>1.1574074074074073E-2</v>
      </c>
      <c r="T167" s="6">
        <f>R167/1000</f>
        <v>1</v>
      </c>
    </row>
    <row r="168" spans="2:20" x14ac:dyDescent="0.3">
      <c r="B168" s="6">
        <v>2026</v>
      </c>
      <c r="C168" s="6">
        <v>1</v>
      </c>
      <c r="D168" s="6">
        <f t="shared" ref="D168:D186" si="41">18*40</f>
        <v>720</v>
      </c>
      <c r="E168" s="6">
        <f t="shared" ref="E168:E186" si="42">C168*D168</f>
        <v>720</v>
      </c>
      <c r="F168" s="6">
        <v>50</v>
      </c>
      <c r="G168" s="6" t="s">
        <v>208</v>
      </c>
      <c r="H168" s="6">
        <f t="shared" ref="H168:H186" si="43">E168*F168</f>
        <v>36000</v>
      </c>
      <c r="I168" s="13">
        <f t="shared" ref="I168:I186" si="44">H168/86400</f>
        <v>0.41666666666666669</v>
      </c>
      <c r="J168" s="6">
        <f t="shared" ref="J168:J186" si="45">H168/1000</f>
        <v>36</v>
      </c>
      <c r="L168" s="6">
        <v>2026</v>
      </c>
      <c r="M168" s="6">
        <v>1</v>
      </c>
      <c r="N168" s="80">
        <v>16000</v>
      </c>
      <c r="O168" s="6">
        <f t="shared" ref="O168:O186" si="46">M168*N168</f>
        <v>16000</v>
      </c>
      <c r="P168" s="6">
        <v>1000</v>
      </c>
      <c r="Q168" s="6" t="s">
        <v>218</v>
      </c>
      <c r="R168" s="6">
        <f t="shared" ref="R168:R186" si="47">P168*M168</f>
        <v>1000</v>
      </c>
      <c r="S168" s="13">
        <f t="shared" ref="S168:S186" si="48">R168/86400</f>
        <v>1.1574074074074073E-2</v>
      </c>
      <c r="T168" s="6">
        <f t="shared" ref="T168:T186" si="49">R168/1000</f>
        <v>1</v>
      </c>
    </row>
    <row r="169" spans="2:20" x14ac:dyDescent="0.3">
      <c r="B169" s="6">
        <v>2027</v>
      </c>
      <c r="C169" s="6">
        <v>1</v>
      </c>
      <c r="D169" s="6">
        <f t="shared" si="41"/>
        <v>720</v>
      </c>
      <c r="E169" s="6">
        <f t="shared" si="42"/>
        <v>720</v>
      </c>
      <c r="F169" s="6">
        <v>50</v>
      </c>
      <c r="G169" s="6" t="s">
        <v>208</v>
      </c>
      <c r="H169" s="6">
        <f t="shared" si="43"/>
        <v>36000</v>
      </c>
      <c r="I169" s="13">
        <f t="shared" si="44"/>
        <v>0.41666666666666669</v>
      </c>
      <c r="J169" s="6">
        <f t="shared" si="45"/>
        <v>36</v>
      </c>
      <c r="L169" s="6">
        <v>2027</v>
      </c>
      <c r="M169" s="6">
        <v>1</v>
      </c>
      <c r="N169" s="80">
        <v>16000</v>
      </c>
      <c r="O169" s="6">
        <f t="shared" si="46"/>
        <v>16000</v>
      </c>
      <c r="P169" s="6">
        <v>1000</v>
      </c>
      <c r="Q169" s="6" t="s">
        <v>218</v>
      </c>
      <c r="R169" s="6">
        <f t="shared" si="47"/>
        <v>1000</v>
      </c>
      <c r="S169" s="13">
        <f t="shared" si="48"/>
        <v>1.1574074074074073E-2</v>
      </c>
      <c r="T169" s="6">
        <f t="shared" si="49"/>
        <v>1</v>
      </c>
    </row>
    <row r="170" spans="2:20" x14ac:dyDescent="0.3">
      <c r="B170" s="6">
        <v>2028</v>
      </c>
      <c r="C170" s="6">
        <v>1</v>
      </c>
      <c r="D170" s="6">
        <f t="shared" si="41"/>
        <v>720</v>
      </c>
      <c r="E170" s="6">
        <f t="shared" si="42"/>
        <v>720</v>
      </c>
      <c r="F170" s="6">
        <v>50</v>
      </c>
      <c r="G170" s="6" t="s">
        <v>208</v>
      </c>
      <c r="H170" s="6">
        <f t="shared" si="43"/>
        <v>36000</v>
      </c>
      <c r="I170" s="13">
        <f t="shared" si="44"/>
        <v>0.41666666666666669</v>
      </c>
      <c r="J170" s="6">
        <f t="shared" si="45"/>
        <v>36</v>
      </c>
      <c r="L170" s="6">
        <v>2028</v>
      </c>
      <c r="M170" s="6">
        <v>1</v>
      </c>
      <c r="N170" s="80">
        <v>16000</v>
      </c>
      <c r="O170" s="6">
        <f t="shared" si="46"/>
        <v>16000</v>
      </c>
      <c r="P170" s="6">
        <v>1000</v>
      </c>
      <c r="Q170" s="6" t="s">
        <v>218</v>
      </c>
      <c r="R170" s="6">
        <f t="shared" si="47"/>
        <v>1000</v>
      </c>
      <c r="S170" s="13">
        <f t="shared" si="48"/>
        <v>1.1574074074074073E-2</v>
      </c>
      <c r="T170" s="6">
        <f t="shared" si="49"/>
        <v>1</v>
      </c>
    </row>
    <row r="171" spans="2:20" x14ac:dyDescent="0.3">
      <c r="B171" s="6">
        <v>2029</v>
      </c>
      <c r="C171" s="6">
        <v>1</v>
      </c>
      <c r="D171" s="6">
        <f t="shared" si="41"/>
        <v>720</v>
      </c>
      <c r="E171" s="6">
        <f t="shared" si="42"/>
        <v>720</v>
      </c>
      <c r="F171" s="6">
        <v>50</v>
      </c>
      <c r="G171" s="6" t="s">
        <v>208</v>
      </c>
      <c r="H171" s="6">
        <f t="shared" si="43"/>
        <v>36000</v>
      </c>
      <c r="I171" s="13">
        <f t="shared" si="44"/>
        <v>0.41666666666666669</v>
      </c>
      <c r="J171" s="6">
        <f t="shared" si="45"/>
        <v>36</v>
      </c>
      <c r="L171" s="6">
        <v>2029</v>
      </c>
      <c r="M171" s="6">
        <v>1</v>
      </c>
      <c r="N171" s="80">
        <v>16000</v>
      </c>
      <c r="O171" s="6">
        <f t="shared" si="46"/>
        <v>16000</v>
      </c>
      <c r="P171" s="6">
        <v>1000</v>
      </c>
      <c r="Q171" s="6" t="s">
        <v>218</v>
      </c>
      <c r="R171" s="6">
        <f t="shared" si="47"/>
        <v>1000</v>
      </c>
      <c r="S171" s="13">
        <f t="shared" si="48"/>
        <v>1.1574074074074073E-2</v>
      </c>
      <c r="T171" s="6">
        <f t="shared" si="49"/>
        <v>1</v>
      </c>
    </row>
    <row r="172" spans="2:20" x14ac:dyDescent="0.3">
      <c r="B172" s="6">
        <v>2030</v>
      </c>
      <c r="C172" s="6">
        <v>1</v>
      </c>
      <c r="D172" s="6">
        <f t="shared" si="41"/>
        <v>720</v>
      </c>
      <c r="E172" s="6">
        <f t="shared" si="42"/>
        <v>720</v>
      </c>
      <c r="F172" s="6">
        <v>50</v>
      </c>
      <c r="G172" s="6" t="s">
        <v>208</v>
      </c>
      <c r="H172" s="6">
        <f t="shared" si="43"/>
        <v>36000</v>
      </c>
      <c r="I172" s="13">
        <f t="shared" si="44"/>
        <v>0.41666666666666669</v>
      </c>
      <c r="J172" s="6">
        <f t="shared" si="45"/>
        <v>36</v>
      </c>
      <c r="L172" s="6">
        <v>2030</v>
      </c>
      <c r="M172" s="6">
        <v>1</v>
      </c>
      <c r="N172" s="80">
        <v>16000</v>
      </c>
      <c r="O172" s="6">
        <f t="shared" si="46"/>
        <v>16000</v>
      </c>
      <c r="P172" s="6">
        <v>1000</v>
      </c>
      <c r="Q172" s="6" t="s">
        <v>218</v>
      </c>
      <c r="R172" s="6">
        <f t="shared" si="47"/>
        <v>1000</v>
      </c>
      <c r="S172" s="13">
        <f t="shared" si="48"/>
        <v>1.1574074074074073E-2</v>
      </c>
      <c r="T172" s="6">
        <f t="shared" si="49"/>
        <v>1</v>
      </c>
    </row>
    <row r="173" spans="2:20" x14ac:dyDescent="0.3">
      <c r="B173" s="6">
        <v>2031</v>
      </c>
      <c r="C173" s="6">
        <v>1</v>
      </c>
      <c r="D173" s="6">
        <f t="shared" si="41"/>
        <v>720</v>
      </c>
      <c r="E173" s="6">
        <f t="shared" si="42"/>
        <v>720</v>
      </c>
      <c r="F173" s="6">
        <v>50</v>
      </c>
      <c r="G173" s="6" t="s">
        <v>208</v>
      </c>
      <c r="H173" s="6">
        <f t="shared" si="43"/>
        <v>36000</v>
      </c>
      <c r="I173" s="13">
        <f t="shared" si="44"/>
        <v>0.41666666666666669</v>
      </c>
      <c r="J173" s="6">
        <f t="shared" si="45"/>
        <v>36</v>
      </c>
      <c r="L173" s="6">
        <v>2031</v>
      </c>
      <c r="M173" s="6">
        <v>1</v>
      </c>
      <c r="N173" s="80">
        <v>16000</v>
      </c>
      <c r="O173" s="6">
        <f t="shared" si="46"/>
        <v>16000</v>
      </c>
      <c r="P173" s="6">
        <v>1000</v>
      </c>
      <c r="Q173" s="6" t="s">
        <v>218</v>
      </c>
      <c r="R173" s="6">
        <f t="shared" si="47"/>
        <v>1000</v>
      </c>
      <c r="S173" s="13">
        <f t="shared" si="48"/>
        <v>1.1574074074074073E-2</v>
      </c>
      <c r="T173" s="6">
        <f t="shared" si="49"/>
        <v>1</v>
      </c>
    </row>
    <row r="174" spans="2:20" x14ac:dyDescent="0.3">
      <c r="B174" s="6">
        <v>2032</v>
      </c>
      <c r="C174" s="6">
        <v>1</v>
      </c>
      <c r="D174" s="6">
        <f t="shared" si="41"/>
        <v>720</v>
      </c>
      <c r="E174" s="6">
        <f t="shared" si="42"/>
        <v>720</v>
      </c>
      <c r="F174" s="6">
        <v>50</v>
      </c>
      <c r="G174" s="6" t="s">
        <v>208</v>
      </c>
      <c r="H174" s="6">
        <f t="shared" si="43"/>
        <v>36000</v>
      </c>
      <c r="I174" s="13">
        <f t="shared" si="44"/>
        <v>0.41666666666666669</v>
      </c>
      <c r="J174" s="6">
        <f t="shared" si="45"/>
        <v>36</v>
      </c>
      <c r="L174" s="6">
        <v>2032</v>
      </c>
      <c r="M174" s="6">
        <v>1</v>
      </c>
      <c r="N174" s="80">
        <v>16000</v>
      </c>
      <c r="O174" s="6">
        <f t="shared" si="46"/>
        <v>16000</v>
      </c>
      <c r="P174" s="6">
        <v>1000</v>
      </c>
      <c r="Q174" s="6" t="s">
        <v>218</v>
      </c>
      <c r="R174" s="6">
        <f t="shared" si="47"/>
        <v>1000</v>
      </c>
      <c r="S174" s="13">
        <f t="shared" si="48"/>
        <v>1.1574074074074073E-2</v>
      </c>
      <c r="T174" s="6">
        <f t="shared" si="49"/>
        <v>1</v>
      </c>
    </row>
    <row r="175" spans="2:20" x14ac:dyDescent="0.3">
      <c r="B175" s="6">
        <v>2033</v>
      </c>
      <c r="C175" s="6">
        <v>1</v>
      </c>
      <c r="D175" s="6">
        <f t="shared" si="41"/>
        <v>720</v>
      </c>
      <c r="E175" s="6">
        <f t="shared" si="42"/>
        <v>720</v>
      </c>
      <c r="F175" s="6">
        <v>50</v>
      </c>
      <c r="G175" s="6" t="s">
        <v>208</v>
      </c>
      <c r="H175" s="6">
        <f t="shared" si="43"/>
        <v>36000</v>
      </c>
      <c r="I175" s="13">
        <f t="shared" si="44"/>
        <v>0.41666666666666669</v>
      </c>
      <c r="J175" s="6">
        <f t="shared" si="45"/>
        <v>36</v>
      </c>
      <c r="L175" s="6">
        <v>2033</v>
      </c>
      <c r="M175" s="6">
        <v>1</v>
      </c>
      <c r="N175" s="80">
        <v>16000</v>
      </c>
      <c r="O175" s="6">
        <f t="shared" si="46"/>
        <v>16000</v>
      </c>
      <c r="P175" s="6">
        <v>1000</v>
      </c>
      <c r="Q175" s="6" t="s">
        <v>218</v>
      </c>
      <c r="R175" s="6">
        <f t="shared" si="47"/>
        <v>1000</v>
      </c>
      <c r="S175" s="13">
        <f t="shared" si="48"/>
        <v>1.1574074074074073E-2</v>
      </c>
      <c r="T175" s="6">
        <f t="shared" si="49"/>
        <v>1</v>
      </c>
    </row>
    <row r="176" spans="2:20" x14ac:dyDescent="0.3">
      <c r="B176" s="6">
        <v>2034</v>
      </c>
      <c r="C176" s="6">
        <v>1</v>
      </c>
      <c r="D176" s="6">
        <f t="shared" si="41"/>
        <v>720</v>
      </c>
      <c r="E176" s="6">
        <f t="shared" si="42"/>
        <v>720</v>
      </c>
      <c r="F176" s="6">
        <v>50</v>
      </c>
      <c r="G176" s="6" t="s">
        <v>208</v>
      </c>
      <c r="H176" s="6">
        <f t="shared" si="43"/>
        <v>36000</v>
      </c>
      <c r="I176" s="13">
        <f t="shared" si="44"/>
        <v>0.41666666666666669</v>
      </c>
      <c r="J176" s="6">
        <f t="shared" si="45"/>
        <v>36</v>
      </c>
      <c r="L176" s="6">
        <v>2034</v>
      </c>
      <c r="M176" s="6">
        <v>1</v>
      </c>
      <c r="N176" s="80">
        <v>16000</v>
      </c>
      <c r="O176" s="6">
        <f t="shared" si="46"/>
        <v>16000</v>
      </c>
      <c r="P176" s="6">
        <v>1000</v>
      </c>
      <c r="Q176" s="6" t="s">
        <v>218</v>
      </c>
      <c r="R176" s="6">
        <f t="shared" si="47"/>
        <v>1000</v>
      </c>
      <c r="S176" s="13">
        <f t="shared" si="48"/>
        <v>1.1574074074074073E-2</v>
      </c>
      <c r="T176" s="6">
        <f t="shared" si="49"/>
        <v>1</v>
      </c>
    </row>
    <row r="177" spans="2:20" x14ac:dyDescent="0.3">
      <c r="B177" s="6">
        <v>2035</v>
      </c>
      <c r="C177" s="6">
        <v>1</v>
      </c>
      <c r="D177" s="6">
        <f t="shared" si="41"/>
        <v>720</v>
      </c>
      <c r="E177" s="6">
        <f t="shared" si="42"/>
        <v>720</v>
      </c>
      <c r="F177" s="6">
        <v>50</v>
      </c>
      <c r="G177" s="6" t="s">
        <v>208</v>
      </c>
      <c r="H177" s="6">
        <f t="shared" si="43"/>
        <v>36000</v>
      </c>
      <c r="I177" s="13">
        <f t="shared" si="44"/>
        <v>0.41666666666666669</v>
      </c>
      <c r="J177" s="6">
        <f t="shared" si="45"/>
        <v>36</v>
      </c>
      <c r="L177" s="6">
        <v>2035</v>
      </c>
      <c r="M177" s="6">
        <v>1</v>
      </c>
      <c r="N177" s="80">
        <v>16000</v>
      </c>
      <c r="O177" s="6">
        <f t="shared" si="46"/>
        <v>16000</v>
      </c>
      <c r="P177" s="6">
        <v>1000</v>
      </c>
      <c r="Q177" s="6" t="s">
        <v>218</v>
      </c>
      <c r="R177" s="6">
        <f t="shared" si="47"/>
        <v>1000</v>
      </c>
      <c r="S177" s="13">
        <f t="shared" si="48"/>
        <v>1.1574074074074073E-2</v>
      </c>
      <c r="T177" s="6">
        <f t="shared" si="49"/>
        <v>1</v>
      </c>
    </row>
    <row r="178" spans="2:20" x14ac:dyDescent="0.3">
      <c r="B178" s="6">
        <v>2036</v>
      </c>
      <c r="C178" s="6">
        <v>1</v>
      </c>
      <c r="D178" s="6">
        <f t="shared" si="41"/>
        <v>720</v>
      </c>
      <c r="E178" s="6">
        <f t="shared" si="42"/>
        <v>720</v>
      </c>
      <c r="F178" s="6">
        <v>50</v>
      </c>
      <c r="G178" s="6" t="s">
        <v>208</v>
      </c>
      <c r="H178" s="6">
        <f t="shared" si="43"/>
        <v>36000</v>
      </c>
      <c r="I178" s="13">
        <f t="shared" si="44"/>
        <v>0.41666666666666669</v>
      </c>
      <c r="J178" s="6">
        <f t="shared" si="45"/>
        <v>36</v>
      </c>
      <c r="L178" s="6">
        <v>2036</v>
      </c>
      <c r="M178" s="6">
        <v>1</v>
      </c>
      <c r="N178" s="80">
        <v>16000</v>
      </c>
      <c r="O178" s="6">
        <f t="shared" si="46"/>
        <v>16000</v>
      </c>
      <c r="P178" s="6">
        <v>1000</v>
      </c>
      <c r="Q178" s="6" t="s">
        <v>218</v>
      </c>
      <c r="R178" s="6">
        <f t="shared" si="47"/>
        <v>1000</v>
      </c>
      <c r="S178" s="13">
        <f t="shared" si="48"/>
        <v>1.1574074074074073E-2</v>
      </c>
      <c r="T178" s="6">
        <f t="shared" si="49"/>
        <v>1</v>
      </c>
    </row>
    <row r="179" spans="2:20" x14ac:dyDescent="0.3">
      <c r="B179" s="6">
        <v>2037</v>
      </c>
      <c r="C179" s="6">
        <v>1</v>
      </c>
      <c r="D179" s="6">
        <f t="shared" si="41"/>
        <v>720</v>
      </c>
      <c r="E179" s="6">
        <f t="shared" si="42"/>
        <v>720</v>
      </c>
      <c r="F179" s="6">
        <v>50</v>
      </c>
      <c r="G179" s="6" t="s">
        <v>208</v>
      </c>
      <c r="H179" s="6">
        <f t="shared" si="43"/>
        <v>36000</v>
      </c>
      <c r="I179" s="13">
        <f t="shared" si="44"/>
        <v>0.41666666666666669</v>
      </c>
      <c r="J179" s="6">
        <f t="shared" si="45"/>
        <v>36</v>
      </c>
      <c r="L179" s="6">
        <v>2037</v>
      </c>
      <c r="M179" s="6">
        <v>1</v>
      </c>
      <c r="N179" s="80">
        <v>16000</v>
      </c>
      <c r="O179" s="6">
        <f t="shared" si="46"/>
        <v>16000</v>
      </c>
      <c r="P179" s="6">
        <v>1000</v>
      </c>
      <c r="Q179" s="6" t="s">
        <v>218</v>
      </c>
      <c r="R179" s="6">
        <f t="shared" si="47"/>
        <v>1000</v>
      </c>
      <c r="S179" s="13">
        <f t="shared" si="48"/>
        <v>1.1574074074074073E-2</v>
      </c>
      <c r="T179" s="6">
        <f t="shared" si="49"/>
        <v>1</v>
      </c>
    </row>
    <row r="180" spans="2:20" x14ac:dyDescent="0.3">
      <c r="B180" s="6">
        <v>2038</v>
      </c>
      <c r="C180" s="6">
        <v>1</v>
      </c>
      <c r="D180" s="6">
        <f t="shared" si="41"/>
        <v>720</v>
      </c>
      <c r="E180" s="6">
        <f t="shared" si="42"/>
        <v>720</v>
      </c>
      <c r="F180" s="6">
        <v>50</v>
      </c>
      <c r="G180" s="6" t="s">
        <v>208</v>
      </c>
      <c r="H180" s="6">
        <f t="shared" si="43"/>
        <v>36000</v>
      </c>
      <c r="I180" s="13">
        <f t="shared" si="44"/>
        <v>0.41666666666666669</v>
      </c>
      <c r="J180" s="6">
        <f t="shared" si="45"/>
        <v>36</v>
      </c>
      <c r="L180" s="6">
        <v>2038</v>
      </c>
      <c r="M180" s="6">
        <v>1</v>
      </c>
      <c r="N180" s="80">
        <v>16000</v>
      </c>
      <c r="O180" s="6">
        <f t="shared" si="46"/>
        <v>16000</v>
      </c>
      <c r="P180" s="6">
        <v>1000</v>
      </c>
      <c r="Q180" s="6" t="s">
        <v>218</v>
      </c>
      <c r="R180" s="6">
        <f t="shared" si="47"/>
        <v>1000</v>
      </c>
      <c r="S180" s="13">
        <f t="shared" si="48"/>
        <v>1.1574074074074073E-2</v>
      </c>
      <c r="T180" s="6">
        <f t="shared" si="49"/>
        <v>1</v>
      </c>
    </row>
    <row r="181" spans="2:20" x14ac:dyDescent="0.3">
      <c r="B181" s="6">
        <v>2039</v>
      </c>
      <c r="C181" s="6">
        <v>1</v>
      </c>
      <c r="D181" s="6">
        <f t="shared" si="41"/>
        <v>720</v>
      </c>
      <c r="E181" s="6">
        <f t="shared" si="42"/>
        <v>720</v>
      </c>
      <c r="F181" s="6">
        <v>50</v>
      </c>
      <c r="G181" s="6" t="s">
        <v>208</v>
      </c>
      <c r="H181" s="6">
        <f t="shared" si="43"/>
        <v>36000</v>
      </c>
      <c r="I181" s="13">
        <f t="shared" si="44"/>
        <v>0.41666666666666669</v>
      </c>
      <c r="J181" s="6">
        <f t="shared" si="45"/>
        <v>36</v>
      </c>
      <c r="L181" s="6">
        <v>2039</v>
      </c>
      <c r="M181" s="6">
        <v>1</v>
      </c>
      <c r="N181" s="80">
        <v>16000</v>
      </c>
      <c r="O181" s="6">
        <f t="shared" si="46"/>
        <v>16000</v>
      </c>
      <c r="P181" s="6">
        <v>1000</v>
      </c>
      <c r="Q181" s="6" t="s">
        <v>218</v>
      </c>
      <c r="R181" s="6">
        <f t="shared" si="47"/>
        <v>1000</v>
      </c>
      <c r="S181" s="13">
        <f t="shared" si="48"/>
        <v>1.1574074074074073E-2</v>
      </c>
      <c r="T181" s="6">
        <f t="shared" si="49"/>
        <v>1</v>
      </c>
    </row>
    <row r="182" spans="2:20" x14ac:dyDescent="0.3">
      <c r="B182" s="6">
        <v>2040</v>
      </c>
      <c r="C182" s="6">
        <v>1</v>
      </c>
      <c r="D182" s="6">
        <f t="shared" si="41"/>
        <v>720</v>
      </c>
      <c r="E182" s="6">
        <f t="shared" si="42"/>
        <v>720</v>
      </c>
      <c r="F182" s="6">
        <v>50</v>
      </c>
      <c r="G182" s="6" t="s">
        <v>208</v>
      </c>
      <c r="H182" s="6">
        <f t="shared" si="43"/>
        <v>36000</v>
      </c>
      <c r="I182" s="13">
        <f t="shared" si="44"/>
        <v>0.41666666666666669</v>
      </c>
      <c r="J182" s="6">
        <f t="shared" si="45"/>
        <v>36</v>
      </c>
      <c r="L182" s="6">
        <v>2040</v>
      </c>
      <c r="M182" s="6">
        <v>1</v>
      </c>
      <c r="N182" s="80">
        <v>16000</v>
      </c>
      <c r="O182" s="6">
        <f t="shared" si="46"/>
        <v>16000</v>
      </c>
      <c r="P182" s="6">
        <v>1000</v>
      </c>
      <c r="Q182" s="6" t="s">
        <v>218</v>
      </c>
      <c r="R182" s="6">
        <f t="shared" si="47"/>
        <v>1000</v>
      </c>
      <c r="S182" s="13">
        <f t="shared" si="48"/>
        <v>1.1574074074074073E-2</v>
      </c>
      <c r="T182" s="6">
        <f t="shared" si="49"/>
        <v>1</v>
      </c>
    </row>
    <row r="183" spans="2:20" x14ac:dyDescent="0.3">
      <c r="B183" s="6">
        <v>2041</v>
      </c>
      <c r="C183" s="6">
        <v>2</v>
      </c>
      <c r="D183" s="6">
        <f t="shared" si="41"/>
        <v>720</v>
      </c>
      <c r="E183" s="6">
        <f t="shared" si="42"/>
        <v>1440</v>
      </c>
      <c r="F183" s="6">
        <v>50</v>
      </c>
      <c r="G183" s="6" t="s">
        <v>208</v>
      </c>
      <c r="H183" s="6">
        <f t="shared" si="43"/>
        <v>72000</v>
      </c>
      <c r="I183" s="13">
        <f t="shared" si="44"/>
        <v>0.83333333333333337</v>
      </c>
      <c r="J183" s="6">
        <f t="shared" si="45"/>
        <v>72</v>
      </c>
      <c r="L183" s="6">
        <v>2041</v>
      </c>
      <c r="M183" s="6">
        <v>2</v>
      </c>
      <c r="N183" s="80">
        <v>16000</v>
      </c>
      <c r="O183" s="6">
        <f t="shared" si="46"/>
        <v>32000</v>
      </c>
      <c r="P183" s="6">
        <v>1000</v>
      </c>
      <c r="Q183" s="6" t="s">
        <v>218</v>
      </c>
      <c r="R183" s="6">
        <f t="shared" si="47"/>
        <v>2000</v>
      </c>
      <c r="S183" s="13">
        <f t="shared" si="48"/>
        <v>2.3148148148148147E-2</v>
      </c>
      <c r="T183" s="6">
        <f t="shared" si="49"/>
        <v>2</v>
      </c>
    </row>
    <row r="184" spans="2:20" x14ac:dyDescent="0.3">
      <c r="B184" s="6">
        <v>2042</v>
      </c>
      <c r="C184" s="6">
        <v>2</v>
      </c>
      <c r="D184" s="6">
        <f t="shared" si="41"/>
        <v>720</v>
      </c>
      <c r="E184" s="6">
        <f t="shared" si="42"/>
        <v>1440</v>
      </c>
      <c r="F184" s="6">
        <v>50</v>
      </c>
      <c r="G184" s="6" t="s">
        <v>208</v>
      </c>
      <c r="H184" s="6">
        <f t="shared" si="43"/>
        <v>72000</v>
      </c>
      <c r="I184" s="13">
        <f t="shared" si="44"/>
        <v>0.83333333333333337</v>
      </c>
      <c r="J184" s="6">
        <f t="shared" si="45"/>
        <v>72</v>
      </c>
      <c r="L184" s="6">
        <v>2042</v>
      </c>
      <c r="M184" s="6">
        <v>2</v>
      </c>
      <c r="N184" s="80">
        <v>16000</v>
      </c>
      <c r="O184" s="6">
        <f t="shared" si="46"/>
        <v>32000</v>
      </c>
      <c r="P184" s="6">
        <v>1000</v>
      </c>
      <c r="Q184" s="6" t="s">
        <v>218</v>
      </c>
      <c r="R184" s="6">
        <f t="shared" si="47"/>
        <v>2000</v>
      </c>
      <c r="S184" s="13">
        <f t="shared" si="48"/>
        <v>2.3148148148148147E-2</v>
      </c>
      <c r="T184" s="6">
        <f t="shared" si="49"/>
        <v>2</v>
      </c>
    </row>
    <row r="185" spans="2:20" x14ac:dyDescent="0.3">
      <c r="B185" s="6">
        <v>2043</v>
      </c>
      <c r="C185" s="6">
        <v>2</v>
      </c>
      <c r="D185" s="6">
        <f t="shared" si="41"/>
        <v>720</v>
      </c>
      <c r="E185" s="6">
        <f t="shared" si="42"/>
        <v>1440</v>
      </c>
      <c r="F185" s="6">
        <v>50</v>
      </c>
      <c r="G185" s="6" t="s">
        <v>208</v>
      </c>
      <c r="H185" s="6">
        <f t="shared" si="43"/>
        <v>72000</v>
      </c>
      <c r="I185" s="13">
        <f t="shared" si="44"/>
        <v>0.83333333333333337</v>
      </c>
      <c r="J185" s="6">
        <f t="shared" si="45"/>
        <v>72</v>
      </c>
      <c r="L185" s="6">
        <v>2043</v>
      </c>
      <c r="M185" s="6">
        <v>2</v>
      </c>
      <c r="N185" s="80">
        <v>16000</v>
      </c>
      <c r="O185" s="6">
        <f t="shared" si="46"/>
        <v>32000</v>
      </c>
      <c r="P185" s="6">
        <v>1000</v>
      </c>
      <c r="Q185" s="6" t="s">
        <v>218</v>
      </c>
      <c r="R185" s="6">
        <f t="shared" si="47"/>
        <v>2000</v>
      </c>
      <c r="S185" s="13">
        <f t="shared" si="48"/>
        <v>2.3148148148148147E-2</v>
      </c>
      <c r="T185" s="6">
        <f t="shared" si="49"/>
        <v>2</v>
      </c>
    </row>
    <row r="186" spans="2:20" x14ac:dyDescent="0.3">
      <c r="B186" s="6">
        <v>2044</v>
      </c>
      <c r="C186" s="6">
        <v>2</v>
      </c>
      <c r="D186" s="6">
        <f t="shared" si="41"/>
        <v>720</v>
      </c>
      <c r="E186" s="6">
        <f t="shared" si="42"/>
        <v>1440</v>
      </c>
      <c r="F186" s="6">
        <v>50</v>
      </c>
      <c r="G186" s="6" t="s">
        <v>208</v>
      </c>
      <c r="H186" s="6">
        <f t="shared" si="43"/>
        <v>72000</v>
      </c>
      <c r="I186" s="13">
        <f t="shared" si="44"/>
        <v>0.83333333333333337</v>
      </c>
      <c r="J186" s="6">
        <f t="shared" si="45"/>
        <v>72</v>
      </c>
      <c r="L186" s="6">
        <v>2044</v>
      </c>
      <c r="M186" s="6">
        <v>2</v>
      </c>
      <c r="N186" s="80">
        <v>16000</v>
      </c>
      <c r="O186" s="6">
        <f t="shared" si="46"/>
        <v>32000</v>
      </c>
      <c r="P186" s="6">
        <v>1000</v>
      </c>
      <c r="Q186" s="6" t="s">
        <v>218</v>
      </c>
      <c r="R186" s="6">
        <f t="shared" si="47"/>
        <v>2000</v>
      </c>
      <c r="S186" s="13">
        <f t="shared" si="48"/>
        <v>2.3148148148148147E-2</v>
      </c>
      <c r="T186" s="6">
        <f t="shared" si="49"/>
        <v>2</v>
      </c>
    </row>
    <row r="188" spans="2:20" x14ac:dyDescent="0.3">
      <c r="B188" s="226" t="s">
        <v>214</v>
      </c>
      <c r="C188" s="226"/>
      <c r="D188" s="226"/>
      <c r="L188" s="226" t="s">
        <v>215</v>
      </c>
      <c r="M188" s="226"/>
      <c r="N188" s="226"/>
    </row>
    <row r="189" spans="2:20" x14ac:dyDescent="0.3">
      <c r="B189" s="225" t="s">
        <v>22</v>
      </c>
      <c r="C189" s="225" t="s">
        <v>203</v>
      </c>
      <c r="D189" s="225" t="s">
        <v>204</v>
      </c>
      <c r="E189" s="225" t="s">
        <v>201</v>
      </c>
      <c r="F189" s="225" t="s">
        <v>202</v>
      </c>
      <c r="G189" s="225" t="s">
        <v>151</v>
      </c>
      <c r="H189" s="225" t="s">
        <v>205</v>
      </c>
      <c r="I189" s="225" t="s">
        <v>206</v>
      </c>
      <c r="J189" s="225" t="s">
        <v>207</v>
      </c>
      <c r="L189" s="225" t="s">
        <v>22</v>
      </c>
      <c r="M189" s="225" t="s">
        <v>203</v>
      </c>
      <c r="N189" s="225" t="s">
        <v>204</v>
      </c>
      <c r="O189" s="225" t="s">
        <v>201</v>
      </c>
      <c r="P189" s="225" t="s">
        <v>202</v>
      </c>
      <c r="Q189" s="225" t="s">
        <v>151</v>
      </c>
      <c r="R189" s="225" t="s">
        <v>205</v>
      </c>
      <c r="S189" s="225" t="s">
        <v>206</v>
      </c>
      <c r="T189" s="225" t="s">
        <v>207</v>
      </c>
    </row>
    <row r="190" spans="2:20" x14ac:dyDescent="0.3">
      <c r="B190" s="225"/>
      <c r="C190" s="225"/>
      <c r="D190" s="225"/>
      <c r="E190" s="225"/>
      <c r="F190" s="225"/>
      <c r="G190" s="225"/>
      <c r="H190" s="225"/>
      <c r="I190" s="225"/>
      <c r="J190" s="225"/>
      <c r="L190" s="225"/>
      <c r="M190" s="225"/>
      <c r="N190" s="225"/>
      <c r="O190" s="225"/>
      <c r="P190" s="225"/>
      <c r="Q190" s="225"/>
      <c r="R190" s="225"/>
      <c r="S190" s="225"/>
      <c r="T190" s="225"/>
    </row>
    <row r="191" spans="2:20" x14ac:dyDescent="0.3">
      <c r="B191" s="225"/>
      <c r="C191" s="225"/>
      <c r="D191" s="225"/>
      <c r="E191" s="225"/>
      <c r="F191" s="225"/>
      <c r="G191" s="225"/>
      <c r="H191" s="225"/>
      <c r="I191" s="225"/>
      <c r="J191" s="225"/>
      <c r="L191" s="225"/>
      <c r="M191" s="225"/>
      <c r="N191" s="225"/>
      <c r="O191" s="225"/>
      <c r="P191" s="225"/>
      <c r="Q191" s="225"/>
      <c r="R191" s="225"/>
      <c r="S191" s="225"/>
      <c r="T191" s="225"/>
    </row>
    <row r="192" spans="2:20" x14ac:dyDescent="0.3">
      <c r="B192" s="6">
        <v>2025</v>
      </c>
      <c r="C192" s="6" cm="1">
        <f t="array" ref="C192:C211">TRANSPOSE('Proyeksi Fasum (1)'!D65:W65)</f>
        <v>1</v>
      </c>
      <c r="D192" s="6">
        <v>20</v>
      </c>
      <c r="E192" s="6">
        <f>C192*D192</f>
        <v>20</v>
      </c>
      <c r="F192" s="6">
        <v>50</v>
      </c>
      <c r="G192" s="6" t="s">
        <v>220</v>
      </c>
      <c r="H192" s="6">
        <f>E192*F192</f>
        <v>1000</v>
      </c>
      <c r="I192" s="13">
        <f>H192/86400</f>
        <v>1.1574074074074073E-2</v>
      </c>
      <c r="J192" s="6">
        <f>H192/1000</f>
        <v>1</v>
      </c>
      <c r="L192" s="6">
        <v>2025</v>
      </c>
      <c r="M192" s="6" cm="1">
        <f t="array" ref="M192:M211">TRANSPOSE('Proyeksi Fasum (1)'!D67:W67)</f>
        <v>3</v>
      </c>
      <c r="N192" s="6">
        <v>250</v>
      </c>
      <c r="O192" s="6">
        <f>M192*N192</f>
        <v>750</v>
      </c>
      <c r="P192" s="6">
        <v>2000</v>
      </c>
      <c r="Q192" s="6" t="s">
        <v>218</v>
      </c>
      <c r="R192" s="6">
        <f>P192*M192</f>
        <v>6000</v>
      </c>
      <c r="S192" s="13">
        <f>R192/86400</f>
        <v>6.9444444444444448E-2</v>
      </c>
      <c r="T192" s="6">
        <f>R192/1000</f>
        <v>6</v>
      </c>
    </row>
    <row r="193" spans="2:20" x14ac:dyDescent="0.3">
      <c r="B193" s="6">
        <v>2026</v>
      </c>
      <c r="C193" s="6">
        <v>1</v>
      </c>
      <c r="D193" s="6">
        <v>20</v>
      </c>
      <c r="E193" s="6">
        <f t="shared" ref="E193:E211" si="50">C193*D193</f>
        <v>20</v>
      </c>
      <c r="F193" s="6">
        <v>50</v>
      </c>
      <c r="G193" s="6" t="s">
        <v>220</v>
      </c>
      <c r="H193" s="6">
        <f t="shared" ref="H193:H211" si="51">E193*F193</f>
        <v>1000</v>
      </c>
      <c r="I193" s="13">
        <f t="shared" ref="I193:I211" si="52">H193/86400</f>
        <v>1.1574074074074073E-2</v>
      </c>
      <c r="J193" s="6">
        <f t="shared" ref="J193:J211" si="53">H193/1000</f>
        <v>1</v>
      </c>
      <c r="L193" s="6">
        <v>2026</v>
      </c>
      <c r="M193" s="6">
        <v>3</v>
      </c>
      <c r="N193" s="6">
        <v>250</v>
      </c>
      <c r="O193" s="6">
        <f t="shared" ref="O193:O211" si="54">M193*N193</f>
        <v>750</v>
      </c>
      <c r="P193" s="6">
        <v>2000</v>
      </c>
      <c r="Q193" s="6" t="s">
        <v>218</v>
      </c>
      <c r="R193" s="6">
        <f t="shared" ref="R193:R211" si="55">P193*M193</f>
        <v>6000</v>
      </c>
      <c r="S193" s="13">
        <f t="shared" ref="S193:S211" si="56">R193/86400</f>
        <v>6.9444444444444448E-2</v>
      </c>
      <c r="T193" s="6">
        <f t="shared" ref="T193:T211" si="57">R193/1000</f>
        <v>6</v>
      </c>
    </row>
    <row r="194" spans="2:20" x14ac:dyDescent="0.3">
      <c r="B194" s="6">
        <v>2027</v>
      </c>
      <c r="C194" s="6">
        <v>1</v>
      </c>
      <c r="D194" s="6">
        <v>20</v>
      </c>
      <c r="E194" s="6">
        <f t="shared" si="50"/>
        <v>20</v>
      </c>
      <c r="F194" s="6">
        <v>50</v>
      </c>
      <c r="G194" s="6" t="s">
        <v>220</v>
      </c>
      <c r="H194" s="6">
        <f t="shared" si="51"/>
        <v>1000</v>
      </c>
      <c r="I194" s="13">
        <f t="shared" si="52"/>
        <v>1.1574074074074073E-2</v>
      </c>
      <c r="J194" s="6">
        <f t="shared" si="53"/>
        <v>1</v>
      </c>
      <c r="L194" s="6">
        <v>2027</v>
      </c>
      <c r="M194" s="6">
        <v>3</v>
      </c>
      <c r="N194" s="6">
        <v>250</v>
      </c>
      <c r="O194" s="6">
        <f t="shared" si="54"/>
        <v>750</v>
      </c>
      <c r="P194" s="6">
        <v>2000</v>
      </c>
      <c r="Q194" s="6" t="s">
        <v>218</v>
      </c>
      <c r="R194" s="6">
        <f t="shared" si="55"/>
        <v>6000</v>
      </c>
      <c r="S194" s="13">
        <f t="shared" si="56"/>
        <v>6.9444444444444448E-2</v>
      </c>
      <c r="T194" s="6">
        <f t="shared" si="57"/>
        <v>6</v>
      </c>
    </row>
    <row r="195" spans="2:20" x14ac:dyDescent="0.3">
      <c r="B195" s="6">
        <v>2028</v>
      </c>
      <c r="C195" s="6">
        <v>1</v>
      </c>
      <c r="D195" s="6">
        <v>20</v>
      </c>
      <c r="E195" s="6">
        <f t="shared" si="50"/>
        <v>20</v>
      </c>
      <c r="F195" s="6">
        <v>50</v>
      </c>
      <c r="G195" s="6" t="s">
        <v>220</v>
      </c>
      <c r="H195" s="6">
        <f t="shared" si="51"/>
        <v>1000</v>
      </c>
      <c r="I195" s="13">
        <f t="shared" si="52"/>
        <v>1.1574074074074073E-2</v>
      </c>
      <c r="J195" s="6">
        <f t="shared" si="53"/>
        <v>1</v>
      </c>
      <c r="L195" s="6">
        <v>2028</v>
      </c>
      <c r="M195" s="6">
        <v>3</v>
      </c>
      <c r="N195" s="6">
        <v>250</v>
      </c>
      <c r="O195" s="6">
        <f t="shared" si="54"/>
        <v>750</v>
      </c>
      <c r="P195" s="6">
        <v>2000</v>
      </c>
      <c r="Q195" s="6" t="s">
        <v>218</v>
      </c>
      <c r="R195" s="6">
        <f t="shared" si="55"/>
        <v>6000</v>
      </c>
      <c r="S195" s="13">
        <f t="shared" si="56"/>
        <v>6.9444444444444448E-2</v>
      </c>
      <c r="T195" s="6">
        <f t="shared" si="57"/>
        <v>6</v>
      </c>
    </row>
    <row r="196" spans="2:20" x14ac:dyDescent="0.3">
      <c r="B196" s="6">
        <v>2029</v>
      </c>
      <c r="C196" s="6">
        <v>1</v>
      </c>
      <c r="D196" s="6">
        <v>20</v>
      </c>
      <c r="E196" s="6">
        <f t="shared" si="50"/>
        <v>20</v>
      </c>
      <c r="F196" s="6">
        <v>50</v>
      </c>
      <c r="G196" s="6" t="s">
        <v>220</v>
      </c>
      <c r="H196" s="6">
        <f t="shared" si="51"/>
        <v>1000</v>
      </c>
      <c r="I196" s="13">
        <f t="shared" si="52"/>
        <v>1.1574074074074073E-2</v>
      </c>
      <c r="J196" s="6">
        <f t="shared" si="53"/>
        <v>1</v>
      </c>
      <c r="L196" s="6">
        <v>2029</v>
      </c>
      <c r="M196" s="6">
        <v>3</v>
      </c>
      <c r="N196" s="6">
        <v>250</v>
      </c>
      <c r="O196" s="6">
        <f t="shared" si="54"/>
        <v>750</v>
      </c>
      <c r="P196" s="6">
        <v>2000</v>
      </c>
      <c r="Q196" s="6" t="s">
        <v>218</v>
      </c>
      <c r="R196" s="6">
        <f t="shared" si="55"/>
        <v>6000</v>
      </c>
      <c r="S196" s="13">
        <f t="shared" si="56"/>
        <v>6.9444444444444448E-2</v>
      </c>
      <c r="T196" s="6">
        <f t="shared" si="57"/>
        <v>6</v>
      </c>
    </row>
    <row r="197" spans="2:20" x14ac:dyDescent="0.3">
      <c r="B197" s="6">
        <v>2030</v>
      </c>
      <c r="C197" s="6">
        <v>1</v>
      </c>
      <c r="D197" s="6">
        <v>20</v>
      </c>
      <c r="E197" s="6">
        <f t="shared" si="50"/>
        <v>20</v>
      </c>
      <c r="F197" s="6">
        <v>50</v>
      </c>
      <c r="G197" s="6" t="s">
        <v>220</v>
      </c>
      <c r="H197" s="6">
        <f t="shared" si="51"/>
        <v>1000</v>
      </c>
      <c r="I197" s="13">
        <f t="shared" si="52"/>
        <v>1.1574074074074073E-2</v>
      </c>
      <c r="J197" s="6">
        <f t="shared" si="53"/>
        <v>1</v>
      </c>
      <c r="L197" s="6">
        <v>2030</v>
      </c>
      <c r="M197" s="6">
        <v>4</v>
      </c>
      <c r="N197" s="6">
        <v>250</v>
      </c>
      <c r="O197" s="6">
        <f t="shared" si="54"/>
        <v>1000</v>
      </c>
      <c r="P197" s="6">
        <v>2000</v>
      </c>
      <c r="Q197" s="6" t="s">
        <v>218</v>
      </c>
      <c r="R197" s="6">
        <f t="shared" si="55"/>
        <v>8000</v>
      </c>
      <c r="S197" s="13">
        <f t="shared" si="56"/>
        <v>9.2592592592592587E-2</v>
      </c>
      <c r="T197" s="6">
        <f t="shared" si="57"/>
        <v>8</v>
      </c>
    </row>
    <row r="198" spans="2:20" x14ac:dyDescent="0.3">
      <c r="B198" s="6">
        <v>2031</v>
      </c>
      <c r="C198" s="6">
        <v>1</v>
      </c>
      <c r="D198" s="6">
        <v>20</v>
      </c>
      <c r="E198" s="6">
        <f t="shared" si="50"/>
        <v>20</v>
      </c>
      <c r="F198" s="6">
        <v>50</v>
      </c>
      <c r="G198" s="6" t="s">
        <v>220</v>
      </c>
      <c r="H198" s="6">
        <f t="shared" si="51"/>
        <v>1000</v>
      </c>
      <c r="I198" s="13">
        <f t="shared" si="52"/>
        <v>1.1574074074074073E-2</v>
      </c>
      <c r="J198" s="6">
        <f t="shared" si="53"/>
        <v>1</v>
      </c>
      <c r="L198" s="6">
        <v>2031</v>
      </c>
      <c r="M198" s="6">
        <v>4</v>
      </c>
      <c r="N198" s="6">
        <v>250</v>
      </c>
      <c r="O198" s="6">
        <f t="shared" si="54"/>
        <v>1000</v>
      </c>
      <c r="P198" s="6">
        <v>2000</v>
      </c>
      <c r="Q198" s="6" t="s">
        <v>218</v>
      </c>
      <c r="R198" s="6">
        <f t="shared" si="55"/>
        <v>8000</v>
      </c>
      <c r="S198" s="13">
        <f t="shared" si="56"/>
        <v>9.2592592592592587E-2</v>
      </c>
      <c r="T198" s="6">
        <f t="shared" si="57"/>
        <v>8</v>
      </c>
    </row>
    <row r="199" spans="2:20" x14ac:dyDescent="0.3">
      <c r="B199" s="6">
        <v>2032</v>
      </c>
      <c r="C199" s="6">
        <v>1</v>
      </c>
      <c r="D199" s="6">
        <v>20</v>
      </c>
      <c r="E199" s="6">
        <f t="shared" si="50"/>
        <v>20</v>
      </c>
      <c r="F199" s="6">
        <v>50</v>
      </c>
      <c r="G199" s="6" t="s">
        <v>220</v>
      </c>
      <c r="H199" s="6">
        <f t="shared" si="51"/>
        <v>1000</v>
      </c>
      <c r="I199" s="13">
        <f t="shared" si="52"/>
        <v>1.1574074074074073E-2</v>
      </c>
      <c r="J199" s="6">
        <f t="shared" si="53"/>
        <v>1</v>
      </c>
      <c r="L199" s="6">
        <v>2032</v>
      </c>
      <c r="M199" s="6">
        <v>4</v>
      </c>
      <c r="N199" s="6">
        <v>250</v>
      </c>
      <c r="O199" s="6">
        <f t="shared" si="54"/>
        <v>1000</v>
      </c>
      <c r="P199" s="6">
        <v>2000</v>
      </c>
      <c r="Q199" s="6" t="s">
        <v>218</v>
      </c>
      <c r="R199" s="6">
        <f t="shared" si="55"/>
        <v>8000</v>
      </c>
      <c r="S199" s="13">
        <f t="shared" si="56"/>
        <v>9.2592592592592587E-2</v>
      </c>
      <c r="T199" s="6">
        <f t="shared" si="57"/>
        <v>8</v>
      </c>
    </row>
    <row r="200" spans="2:20" x14ac:dyDescent="0.3">
      <c r="B200" s="6">
        <v>2033</v>
      </c>
      <c r="C200" s="6">
        <v>1</v>
      </c>
      <c r="D200" s="6">
        <v>20</v>
      </c>
      <c r="E200" s="6">
        <f t="shared" si="50"/>
        <v>20</v>
      </c>
      <c r="F200" s="6">
        <v>50</v>
      </c>
      <c r="G200" s="6" t="s">
        <v>220</v>
      </c>
      <c r="H200" s="6">
        <f t="shared" si="51"/>
        <v>1000</v>
      </c>
      <c r="I200" s="13">
        <f t="shared" si="52"/>
        <v>1.1574074074074073E-2</v>
      </c>
      <c r="J200" s="6">
        <f t="shared" si="53"/>
        <v>1</v>
      </c>
      <c r="L200" s="6">
        <v>2033</v>
      </c>
      <c r="M200" s="6">
        <v>4</v>
      </c>
      <c r="N200" s="6">
        <v>250</v>
      </c>
      <c r="O200" s="6">
        <f t="shared" si="54"/>
        <v>1000</v>
      </c>
      <c r="P200" s="6">
        <v>2000</v>
      </c>
      <c r="Q200" s="6" t="s">
        <v>218</v>
      </c>
      <c r="R200" s="6">
        <f t="shared" si="55"/>
        <v>8000</v>
      </c>
      <c r="S200" s="13">
        <f t="shared" si="56"/>
        <v>9.2592592592592587E-2</v>
      </c>
      <c r="T200" s="6">
        <f t="shared" si="57"/>
        <v>8</v>
      </c>
    </row>
    <row r="201" spans="2:20" x14ac:dyDescent="0.3">
      <c r="B201" s="6">
        <v>2034</v>
      </c>
      <c r="C201" s="6">
        <v>1</v>
      </c>
      <c r="D201" s="6">
        <v>20</v>
      </c>
      <c r="E201" s="6">
        <f t="shared" si="50"/>
        <v>20</v>
      </c>
      <c r="F201" s="6">
        <v>50</v>
      </c>
      <c r="G201" s="6" t="s">
        <v>220</v>
      </c>
      <c r="H201" s="6">
        <f t="shared" si="51"/>
        <v>1000</v>
      </c>
      <c r="I201" s="13">
        <f t="shared" si="52"/>
        <v>1.1574074074074073E-2</v>
      </c>
      <c r="J201" s="6">
        <f t="shared" si="53"/>
        <v>1</v>
      </c>
      <c r="L201" s="6">
        <v>2034</v>
      </c>
      <c r="M201" s="6">
        <v>4</v>
      </c>
      <c r="N201" s="6">
        <v>250</v>
      </c>
      <c r="O201" s="6">
        <f t="shared" si="54"/>
        <v>1000</v>
      </c>
      <c r="P201" s="6">
        <v>2000</v>
      </c>
      <c r="Q201" s="6" t="s">
        <v>218</v>
      </c>
      <c r="R201" s="6">
        <f t="shared" si="55"/>
        <v>8000</v>
      </c>
      <c r="S201" s="13">
        <f t="shared" si="56"/>
        <v>9.2592592592592587E-2</v>
      </c>
      <c r="T201" s="6">
        <f t="shared" si="57"/>
        <v>8</v>
      </c>
    </row>
    <row r="202" spans="2:20" x14ac:dyDescent="0.3">
      <c r="B202" s="6">
        <v>2035</v>
      </c>
      <c r="C202" s="6">
        <v>1</v>
      </c>
      <c r="D202" s="6">
        <v>20</v>
      </c>
      <c r="E202" s="6">
        <f t="shared" si="50"/>
        <v>20</v>
      </c>
      <c r="F202" s="6">
        <v>50</v>
      </c>
      <c r="G202" s="6" t="s">
        <v>220</v>
      </c>
      <c r="H202" s="6">
        <f t="shared" si="51"/>
        <v>1000</v>
      </c>
      <c r="I202" s="13">
        <f t="shared" si="52"/>
        <v>1.1574074074074073E-2</v>
      </c>
      <c r="J202" s="6">
        <f t="shared" si="53"/>
        <v>1</v>
      </c>
      <c r="L202" s="6">
        <v>2035</v>
      </c>
      <c r="M202" s="6">
        <v>4</v>
      </c>
      <c r="N202" s="6">
        <v>250</v>
      </c>
      <c r="O202" s="6">
        <f t="shared" si="54"/>
        <v>1000</v>
      </c>
      <c r="P202" s="6">
        <v>2000</v>
      </c>
      <c r="Q202" s="6" t="s">
        <v>218</v>
      </c>
      <c r="R202" s="6">
        <f t="shared" si="55"/>
        <v>8000</v>
      </c>
      <c r="S202" s="13">
        <f t="shared" si="56"/>
        <v>9.2592592592592587E-2</v>
      </c>
      <c r="T202" s="6">
        <f t="shared" si="57"/>
        <v>8</v>
      </c>
    </row>
    <row r="203" spans="2:20" x14ac:dyDescent="0.3">
      <c r="B203" s="6">
        <v>2036</v>
      </c>
      <c r="C203" s="6">
        <v>1</v>
      </c>
      <c r="D203" s="6">
        <v>20</v>
      </c>
      <c r="E203" s="6">
        <f t="shared" si="50"/>
        <v>20</v>
      </c>
      <c r="F203" s="6">
        <v>50</v>
      </c>
      <c r="G203" s="6" t="s">
        <v>220</v>
      </c>
      <c r="H203" s="6">
        <f t="shared" si="51"/>
        <v>1000</v>
      </c>
      <c r="I203" s="13">
        <f t="shared" si="52"/>
        <v>1.1574074074074073E-2</v>
      </c>
      <c r="J203" s="6">
        <f t="shared" si="53"/>
        <v>1</v>
      </c>
      <c r="L203" s="6">
        <v>2036</v>
      </c>
      <c r="M203" s="6">
        <v>4</v>
      </c>
      <c r="N203" s="6">
        <v>250</v>
      </c>
      <c r="O203" s="6">
        <f t="shared" si="54"/>
        <v>1000</v>
      </c>
      <c r="P203" s="6">
        <v>2000</v>
      </c>
      <c r="Q203" s="6" t="s">
        <v>218</v>
      </c>
      <c r="R203" s="6">
        <f t="shared" si="55"/>
        <v>8000</v>
      </c>
      <c r="S203" s="13">
        <f t="shared" si="56"/>
        <v>9.2592592592592587E-2</v>
      </c>
      <c r="T203" s="6">
        <f t="shared" si="57"/>
        <v>8</v>
      </c>
    </row>
    <row r="204" spans="2:20" x14ac:dyDescent="0.3">
      <c r="B204" s="6">
        <v>2037</v>
      </c>
      <c r="C204" s="6">
        <v>1</v>
      </c>
      <c r="D204" s="6">
        <v>20</v>
      </c>
      <c r="E204" s="6">
        <f t="shared" si="50"/>
        <v>20</v>
      </c>
      <c r="F204" s="6">
        <v>50</v>
      </c>
      <c r="G204" s="6" t="s">
        <v>220</v>
      </c>
      <c r="H204" s="6">
        <f t="shared" si="51"/>
        <v>1000</v>
      </c>
      <c r="I204" s="13">
        <f t="shared" si="52"/>
        <v>1.1574074074074073E-2</v>
      </c>
      <c r="J204" s="6">
        <f t="shared" si="53"/>
        <v>1</v>
      </c>
      <c r="L204" s="6">
        <v>2037</v>
      </c>
      <c r="M204" s="6">
        <v>4</v>
      </c>
      <c r="N204" s="6">
        <v>250</v>
      </c>
      <c r="O204" s="6">
        <f t="shared" si="54"/>
        <v>1000</v>
      </c>
      <c r="P204" s="6">
        <v>2000</v>
      </c>
      <c r="Q204" s="6" t="s">
        <v>218</v>
      </c>
      <c r="R204" s="6">
        <f t="shared" si="55"/>
        <v>8000</v>
      </c>
      <c r="S204" s="13">
        <f t="shared" si="56"/>
        <v>9.2592592592592587E-2</v>
      </c>
      <c r="T204" s="6">
        <f t="shared" si="57"/>
        <v>8</v>
      </c>
    </row>
    <row r="205" spans="2:20" x14ac:dyDescent="0.3">
      <c r="B205" s="6">
        <v>2038</v>
      </c>
      <c r="C205" s="6">
        <v>1</v>
      </c>
      <c r="D205" s="6">
        <v>20</v>
      </c>
      <c r="E205" s="6">
        <f t="shared" si="50"/>
        <v>20</v>
      </c>
      <c r="F205" s="6">
        <v>50</v>
      </c>
      <c r="G205" s="6" t="s">
        <v>220</v>
      </c>
      <c r="H205" s="6">
        <f t="shared" si="51"/>
        <v>1000</v>
      </c>
      <c r="I205" s="13">
        <f t="shared" si="52"/>
        <v>1.1574074074074073E-2</v>
      </c>
      <c r="J205" s="6">
        <f t="shared" si="53"/>
        <v>1</v>
      </c>
      <c r="L205" s="6">
        <v>2038</v>
      </c>
      <c r="M205" s="6">
        <v>4</v>
      </c>
      <c r="N205" s="6">
        <v>250</v>
      </c>
      <c r="O205" s="6">
        <f t="shared" si="54"/>
        <v>1000</v>
      </c>
      <c r="P205" s="6">
        <v>2000</v>
      </c>
      <c r="Q205" s="6" t="s">
        <v>218</v>
      </c>
      <c r="R205" s="6">
        <f t="shared" si="55"/>
        <v>8000</v>
      </c>
      <c r="S205" s="13">
        <f t="shared" si="56"/>
        <v>9.2592592592592587E-2</v>
      </c>
      <c r="T205" s="6">
        <f t="shared" si="57"/>
        <v>8</v>
      </c>
    </row>
    <row r="206" spans="2:20" x14ac:dyDescent="0.3">
      <c r="B206" s="6">
        <v>2039</v>
      </c>
      <c r="C206" s="6">
        <v>1</v>
      </c>
      <c r="D206" s="6">
        <v>20</v>
      </c>
      <c r="E206" s="6">
        <f t="shared" si="50"/>
        <v>20</v>
      </c>
      <c r="F206" s="6">
        <v>50</v>
      </c>
      <c r="G206" s="6" t="s">
        <v>220</v>
      </c>
      <c r="H206" s="6">
        <f t="shared" si="51"/>
        <v>1000</v>
      </c>
      <c r="I206" s="13">
        <f t="shared" si="52"/>
        <v>1.1574074074074073E-2</v>
      </c>
      <c r="J206" s="6">
        <f t="shared" si="53"/>
        <v>1</v>
      </c>
      <c r="L206" s="6">
        <v>2039</v>
      </c>
      <c r="M206" s="6">
        <v>4</v>
      </c>
      <c r="N206" s="6">
        <v>250</v>
      </c>
      <c r="O206" s="6">
        <f t="shared" si="54"/>
        <v>1000</v>
      </c>
      <c r="P206" s="6">
        <v>2000</v>
      </c>
      <c r="Q206" s="6" t="s">
        <v>218</v>
      </c>
      <c r="R206" s="6">
        <f t="shared" si="55"/>
        <v>8000</v>
      </c>
      <c r="S206" s="13">
        <f t="shared" si="56"/>
        <v>9.2592592592592587E-2</v>
      </c>
      <c r="T206" s="6">
        <f t="shared" si="57"/>
        <v>8</v>
      </c>
    </row>
    <row r="207" spans="2:20" x14ac:dyDescent="0.3">
      <c r="B207" s="6">
        <v>2040</v>
      </c>
      <c r="C207" s="6">
        <v>1</v>
      </c>
      <c r="D207" s="6">
        <v>20</v>
      </c>
      <c r="E207" s="6">
        <f t="shared" si="50"/>
        <v>20</v>
      </c>
      <c r="F207" s="6">
        <v>50</v>
      </c>
      <c r="G207" s="6" t="s">
        <v>220</v>
      </c>
      <c r="H207" s="6">
        <f t="shared" si="51"/>
        <v>1000</v>
      </c>
      <c r="I207" s="13">
        <f t="shared" si="52"/>
        <v>1.1574074074074073E-2</v>
      </c>
      <c r="J207" s="6">
        <f t="shared" si="53"/>
        <v>1</v>
      </c>
      <c r="L207" s="6">
        <v>2040</v>
      </c>
      <c r="M207" s="6">
        <v>4</v>
      </c>
      <c r="N207" s="6">
        <v>250</v>
      </c>
      <c r="O207" s="6">
        <f t="shared" si="54"/>
        <v>1000</v>
      </c>
      <c r="P207" s="6">
        <v>2000</v>
      </c>
      <c r="Q207" s="6" t="s">
        <v>218</v>
      </c>
      <c r="R207" s="6">
        <f t="shared" si="55"/>
        <v>8000</v>
      </c>
      <c r="S207" s="13">
        <f t="shared" si="56"/>
        <v>9.2592592592592587E-2</v>
      </c>
      <c r="T207" s="6">
        <f t="shared" si="57"/>
        <v>8</v>
      </c>
    </row>
    <row r="208" spans="2:20" x14ac:dyDescent="0.3">
      <c r="B208" s="6">
        <v>2041</v>
      </c>
      <c r="C208" s="6">
        <v>2</v>
      </c>
      <c r="D208" s="6">
        <v>20</v>
      </c>
      <c r="E208" s="6">
        <f t="shared" si="50"/>
        <v>40</v>
      </c>
      <c r="F208" s="6">
        <v>50</v>
      </c>
      <c r="G208" s="6" t="s">
        <v>220</v>
      </c>
      <c r="H208" s="6">
        <f t="shared" si="51"/>
        <v>2000</v>
      </c>
      <c r="I208" s="13">
        <f t="shared" si="52"/>
        <v>2.3148148148148147E-2</v>
      </c>
      <c r="J208" s="6">
        <f t="shared" si="53"/>
        <v>2</v>
      </c>
      <c r="L208" s="6">
        <v>2041</v>
      </c>
      <c r="M208" s="6">
        <v>5</v>
      </c>
      <c r="N208" s="6">
        <v>250</v>
      </c>
      <c r="O208" s="6">
        <f t="shared" si="54"/>
        <v>1250</v>
      </c>
      <c r="P208" s="6">
        <v>2000</v>
      </c>
      <c r="Q208" s="6" t="s">
        <v>218</v>
      </c>
      <c r="R208" s="6">
        <f t="shared" si="55"/>
        <v>10000</v>
      </c>
      <c r="S208" s="13">
        <f t="shared" si="56"/>
        <v>0.11574074074074074</v>
      </c>
      <c r="T208" s="6">
        <f t="shared" si="57"/>
        <v>10</v>
      </c>
    </row>
    <row r="209" spans="2:20" x14ac:dyDescent="0.3">
      <c r="B209" s="6">
        <v>2042</v>
      </c>
      <c r="C209" s="6">
        <v>2</v>
      </c>
      <c r="D209" s="6">
        <v>20</v>
      </c>
      <c r="E209" s="6">
        <f t="shared" si="50"/>
        <v>40</v>
      </c>
      <c r="F209" s="6">
        <v>50</v>
      </c>
      <c r="G209" s="6" t="s">
        <v>220</v>
      </c>
      <c r="H209" s="6">
        <f t="shared" si="51"/>
        <v>2000</v>
      </c>
      <c r="I209" s="13">
        <f t="shared" si="52"/>
        <v>2.3148148148148147E-2</v>
      </c>
      <c r="J209" s="6">
        <f t="shared" si="53"/>
        <v>2</v>
      </c>
      <c r="L209" s="6">
        <v>2042</v>
      </c>
      <c r="M209" s="6">
        <v>5</v>
      </c>
      <c r="N209" s="6">
        <v>250</v>
      </c>
      <c r="O209" s="6">
        <f t="shared" si="54"/>
        <v>1250</v>
      </c>
      <c r="P209" s="6">
        <v>2000</v>
      </c>
      <c r="Q209" s="6" t="s">
        <v>218</v>
      </c>
      <c r="R209" s="6">
        <f t="shared" si="55"/>
        <v>10000</v>
      </c>
      <c r="S209" s="13">
        <f t="shared" si="56"/>
        <v>0.11574074074074074</v>
      </c>
      <c r="T209" s="6">
        <f t="shared" si="57"/>
        <v>10</v>
      </c>
    </row>
    <row r="210" spans="2:20" x14ac:dyDescent="0.3">
      <c r="B210" s="6">
        <v>2043</v>
      </c>
      <c r="C210" s="6">
        <v>2</v>
      </c>
      <c r="D210" s="6">
        <v>20</v>
      </c>
      <c r="E210" s="6">
        <f t="shared" si="50"/>
        <v>40</v>
      </c>
      <c r="F210" s="6">
        <v>50</v>
      </c>
      <c r="G210" s="6" t="s">
        <v>220</v>
      </c>
      <c r="H210" s="6">
        <f t="shared" si="51"/>
        <v>2000</v>
      </c>
      <c r="I210" s="13">
        <f t="shared" si="52"/>
        <v>2.3148148148148147E-2</v>
      </c>
      <c r="J210" s="6">
        <f t="shared" si="53"/>
        <v>2</v>
      </c>
      <c r="L210" s="6">
        <v>2043</v>
      </c>
      <c r="M210" s="6">
        <v>5</v>
      </c>
      <c r="N210" s="6">
        <v>250</v>
      </c>
      <c r="O210" s="6">
        <f t="shared" si="54"/>
        <v>1250</v>
      </c>
      <c r="P210" s="6">
        <v>2000</v>
      </c>
      <c r="Q210" s="6" t="s">
        <v>218</v>
      </c>
      <c r="R210" s="6">
        <f t="shared" si="55"/>
        <v>10000</v>
      </c>
      <c r="S210" s="13">
        <f t="shared" si="56"/>
        <v>0.11574074074074074</v>
      </c>
      <c r="T210" s="6">
        <f t="shared" si="57"/>
        <v>10</v>
      </c>
    </row>
    <row r="211" spans="2:20" x14ac:dyDescent="0.3">
      <c r="B211" s="6">
        <v>2044</v>
      </c>
      <c r="C211" s="6">
        <v>2</v>
      </c>
      <c r="D211" s="6">
        <v>20</v>
      </c>
      <c r="E211" s="6">
        <f t="shared" si="50"/>
        <v>40</v>
      </c>
      <c r="F211" s="6">
        <v>50</v>
      </c>
      <c r="G211" s="6" t="s">
        <v>220</v>
      </c>
      <c r="H211" s="6">
        <f t="shared" si="51"/>
        <v>2000</v>
      </c>
      <c r="I211" s="13">
        <f t="shared" si="52"/>
        <v>2.3148148148148147E-2</v>
      </c>
      <c r="J211" s="6">
        <f t="shared" si="53"/>
        <v>2</v>
      </c>
      <c r="L211" s="6">
        <v>2044</v>
      </c>
      <c r="M211" s="6">
        <v>5</v>
      </c>
      <c r="N211" s="6">
        <v>250</v>
      </c>
      <c r="O211" s="6">
        <f t="shared" si="54"/>
        <v>1250</v>
      </c>
      <c r="P211" s="6">
        <v>2000</v>
      </c>
      <c r="Q211" s="6" t="s">
        <v>218</v>
      </c>
      <c r="R211" s="6">
        <f t="shared" si="55"/>
        <v>10000</v>
      </c>
      <c r="S211" s="13">
        <f t="shared" si="56"/>
        <v>0.11574074074074074</v>
      </c>
      <c r="T211" s="6">
        <f t="shared" si="57"/>
        <v>10</v>
      </c>
    </row>
    <row r="213" spans="2:20" x14ac:dyDescent="0.3">
      <c r="B213" s="226" t="s">
        <v>221</v>
      </c>
      <c r="C213" s="226"/>
    </row>
    <row r="214" spans="2:20" x14ac:dyDescent="0.3">
      <c r="B214" s="225" t="s">
        <v>22</v>
      </c>
      <c r="C214" s="225" t="s">
        <v>203</v>
      </c>
      <c r="D214" s="225" t="s">
        <v>204</v>
      </c>
      <c r="E214" s="225" t="s">
        <v>201</v>
      </c>
      <c r="F214" s="225" t="s">
        <v>202</v>
      </c>
      <c r="G214" s="225" t="s">
        <v>151</v>
      </c>
      <c r="H214" s="225" t="s">
        <v>205</v>
      </c>
      <c r="I214" s="225" t="s">
        <v>206</v>
      </c>
      <c r="J214" s="225" t="s">
        <v>207</v>
      </c>
    </row>
    <row r="215" spans="2:20" x14ac:dyDescent="0.3">
      <c r="B215" s="225"/>
      <c r="C215" s="225"/>
      <c r="D215" s="225"/>
      <c r="E215" s="225"/>
      <c r="F215" s="225"/>
      <c r="G215" s="225"/>
      <c r="H215" s="225"/>
      <c r="I215" s="225"/>
      <c r="J215" s="225"/>
    </row>
    <row r="216" spans="2:20" x14ac:dyDescent="0.3">
      <c r="B216" s="225"/>
      <c r="C216" s="225"/>
      <c r="D216" s="225"/>
      <c r="E216" s="225"/>
      <c r="F216" s="225"/>
      <c r="G216" s="225"/>
      <c r="H216" s="225"/>
      <c r="I216" s="225"/>
      <c r="J216" s="225"/>
    </row>
    <row r="217" spans="2:20" x14ac:dyDescent="0.3">
      <c r="B217" s="6">
        <v>2025</v>
      </c>
      <c r="C217" s="6" cm="1">
        <f t="array" ref="C217:C236">TRANSPOSE('Proyeksi Fasum (1)'!D61:W61)</f>
        <v>1</v>
      </c>
      <c r="D217" s="6">
        <f>24*40</f>
        <v>960</v>
      </c>
      <c r="E217" s="6">
        <f>C217*D217</f>
        <v>960</v>
      </c>
      <c r="F217" s="6">
        <v>80</v>
      </c>
      <c r="G217" s="6" t="s">
        <v>208</v>
      </c>
      <c r="H217" s="6">
        <f>E217*F217</f>
        <v>76800</v>
      </c>
      <c r="I217" s="13">
        <f>H217/86400</f>
        <v>0.88888888888888884</v>
      </c>
      <c r="J217" s="6">
        <f>H217/1000</f>
        <v>76.8</v>
      </c>
    </row>
    <row r="218" spans="2:20" x14ac:dyDescent="0.3">
      <c r="B218" s="6">
        <v>2026</v>
      </c>
      <c r="C218" s="6">
        <v>1</v>
      </c>
      <c r="D218" s="6">
        <f t="shared" ref="D218:D236" si="58">24*40</f>
        <v>960</v>
      </c>
      <c r="E218" s="6">
        <f t="shared" ref="E218:E236" si="59">C218*D218</f>
        <v>960</v>
      </c>
      <c r="F218" s="6">
        <v>80</v>
      </c>
      <c r="G218" s="6" t="s">
        <v>208</v>
      </c>
      <c r="H218" s="6">
        <f t="shared" ref="H218:H236" si="60">E218*F218</f>
        <v>76800</v>
      </c>
      <c r="I218" s="13">
        <f t="shared" ref="I218:I236" si="61">H218/86400</f>
        <v>0.88888888888888884</v>
      </c>
      <c r="J218" s="6">
        <f t="shared" ref="J218:J236" si="62">H218/1000</f>
        <v>76.8</v>
      </c>
    </row>
    <row r="219" spans="2:20" x14ac:dyDescent="0.3">
      <c r="B219" s="6">
        <v>2027</v>
      </c>
      <c r="C219" s="6">
        <v>1</v>
      </c>
      <c r="D219" s="6">
        <f t="shared" si="58"/>
        <v>960</v>
      </c>
      <c r="E219" s="6">
        <f t="shared" si="59"/>
        <v>960</v>
      </c>
      <c r="F219" s="6">
        <v>80</v>
      </c>
      <c r="G219" s="6" t="s">
        <v>208</v>
      </c>
      <c r="H219" s="6">
        <f t="shared" si="60"/>
        <v>76800</v>
      </c>
      <c r="I219" s="13">
        <f t="shared" si="61"/>
        <v>0.88888888888888884</v>
      </c>
      <c r="J219" s="6">
        <f t="shared" si="62"/>
        <v>76.8</v>
      </c>
    </row>
    <row r="220" spans="2:20" x14ac:dyDescent="0.3">
      <c r="B220" s="6">
        <v>2028</v>
      </c>
      <c r="C220" s="6">
        <v>1</v>
      </c>
      <c r="D220" s="6">
        <f t="shared" si="58"/>
        <v>960</v>
      </c>
      <c r="E220" s="6">
        <f t="shared" si="59"/>
        <v>960</v>
      </c>
      <c r="F220" s="6">
        <v>80</v>
      </c>
      <c r="G220" s="6" t="s">
        <v>208</v>
      </c>
      <c r="H220" s="6">
        <f t="shared" si="60"/>
        <v>76800</v>
      </c>
      <c r="I220" s="13">
        <f t="shared" si="61"/>
        <v>0.88888888888888884</v>
      </c>
      <c r="J220" s="6">
        <f t="shared" si="62"/>
        <v>76.8</v>
      </c>
    </row>
    <row r="221" spans="2:20" x14ac:dyDescent="0.3">
      <c r="B221" s="6">
        <v>2029</v>
      </c>
      <c r="C221" s="6">
        <v>1</v>
      </c>
      <c r="D221" s="6">
        <f t="shared" si="58"/>
        <v>960</v>
      </c>
      <c r="E221" s="6">
        <f t="shared" si="59"/>
        <v>960</v>
      </c>
      <c r="F221" s="6">
        <v>80</v>
      </c>
      <c r="G221" s="6" t="s">
        <v>208</v>
      </c>
      <c r="H221" s="6">
        <f t="shared" si="60"/>
        <v>76800</v>
      </c>
      <c r="I221" s="13">
        <f t="shared" si="61"/>
        <v>0.88888888888888884</v>
      </c>
      <c r="J221" s="6">
        <f t="shared" si="62"/>
        <v>76.8</v>
      </c>
    </row>
    <row r="222" spans="2:20" x14ac:dyDescent="0.3">
      <c r="B222" s="6">
        <v>2030</v>
      </c>
      <c r="C222" s="6">
        <v>1</v>
      </c>
      <c r="D222" s="6">
        <f t="shared" si="58"/>
        <v>960</v>
      </c>
      <c r="E222" s="6">
        <f t="shared" si="59"/>
        <v>960</v>
      </c>
      <c r="F222" s="6">
        <v>80</v>
      </c>
      <c r="G222" s="6" t="s">
        <v>208</v>
      </c>
      <c r="H222" s="6">
        <f t="shared" si="60"/>
        <v>76800</v>
      </c>
      <c r="I222" s="13">
        <f t="shared" si="61"/>
        <v>0.88888888888888884</v>
      </c>
      <c r="J222" s="6">
        <f t="shared" si="62"/>
        <v>76.8</v>
      </c>
    </row>
    <row r="223" spans="2:20" x14ac:dyDescent="0.3">
      <c r="B223" s="6">
        <v>2031</v>
      </c>
      <c r="C223" s="6">
        <v>1</v>
      </c>
      <c r="D223" s="6">
        <f t="shared" si="58"/>
        <v>960</v>
      </c>
      <c r="E223" s="6">
        <f t="shared" si="59"/>
        <v>960</v>
      </c>
      <c r="F223" s="6">
        <v>80</v>
      </c>
      <c r="G223" s="6" t="s">
        <v>208</v>
      </c>
      <c r="H223" s="6">
        <f t="shared" si="60"/>
        <v>76800</v>
      </c>
      <c r="I223" s="13">
        <f t="shared" si="61"/>
        <v>0.88888888888888884</v>
      </c>
      <c r="J223" s="6">
        <f t="shared" si="62"/>
        <v>76.8</v>
      </c>
    </row>
    <row r="224" spans="2:20" x14ac:dyDescent="0.3">
      <c r="B224" s="6">
        <v>2032</v>
      </c>
      <c r="C224" s="6">
        <v>1</v>
      </c>
      <c r="D224" s="6">
        <f t="shared" si="58"/>
        <v>960</v>
      </c>
      <c r="E224" s="6">
        <f t="shared" si="59"/>
        <v>960</v>
      </c>
      <c r="F224" s="6">
        <v>80</v>
      </c>
      <c r="G224" s="6" t="s">
        <v>208</v>
      </c>
      <c r="H224" s="6">
        <f t="shared" si="60"/>
        <v>76800</v>
      </c>
      <c r="I224" s="13">
        <f t="shared" si="61"/>
        <v>0.88888888888888884</v>
      </c>
      <c r="J224" s="6">
        <f t="shared" si="62"/>
        <v>76.8</v>
      </c>
    </row>
    <row r="225" spans="1:21" x14ac:dyDescent="0.3">
      <c r="B225" s="6">
        <v>2033</v>
      </c>
      <c r="C225" s="6">
        <v>1</v>
      </c>
      <c r="D225" s="6">
        <f t="shared" si="58"/>
        <v>960</v>
      </c>
      <c r="E225" s="6">
        <f t="shared" si="59"/>
        <v>960</v>
      </c>
      <c r="F225" s="6">
        <v>80</v>
      </c>
      <c r="G225" s="6" t="s">
        <v>208</v>
      </c>
      <c r="H225" s="6">
        <f t="shared" si="60"/>
        <v>76800</v>
      </c>
      <c r="I225" s="13">
        <f t="shared" si="61"/>
        <v>0.88888888888888884</v>
      </c>
      <c r="J225" s="6">
        <f t="shared" si="62"/>
        <v>76.8</v>
      </c>
    </row>
    <row r="226" spans="1:21" x14ac:dyDescent="0.3">
      <c r="B226" s="6">
        <v>2034</v>
      </c>
      <c r="C226" s="6">
        <v>1</v>
      </c>
      <c r="D226" s="6">
        <f t="shared" si="58"/>
        <v>960</v>
      </c>
      <c r="E226" s="6">
        <f t="shared" si="59"/>
        <v>960</v>
      </c>
      <c r="F226" s="6">
        <v>80</v>
      </c>
      <c r="G226" s="6" t="s">
        <v>208</v>
      </c>
      <c r="H226" s="6">
        <f t="shared" si="60"/>
        <v>76800</v>
      </c>
      <c r="I226" s="13">
        <f t="shared" si="61"/>
        <v>0.88888888888888884</v>
      </c>
      <c r="J226" s="6">
        <f t="shared" si="62"/>
        <v>76.8</v>
      </c>
    </row>
    <row r="227" spans="1:21" x14ac:dyDescent="0.3">
      <c r="B227" s="6">
        <v>2035</v>
      </c>
      <c r="C227" s="6">
        <v>1</v>
      </c>
      <c r="D227" s="6">
        <f t="shared" si="58"/>
        <v>960</v>
      </c>
      <c r="E227" s="6">
        <f t="shared" si="59"/>
        <v>960</v>
      </c>
      <c r="F227" s="6">
        <v>80</v>
      </c>
      <c r="G227" s="6" t="s">
        <v>208</v>
      </c>
      <c r="H227" s="6">
        <f t="shared" si="60"/>
        <v>76800</v>
      </c>
      <c r="I227" s="13">
        <f t="shared" si="61"/>
        <v>0.88888888888888884</v>
      </c>
      <c r="J227" s="6">
        <f t="shared" si="62"/>
        <v>76.8</v>
      </c>
    </row>
    <row r="228" spans="1:21" x14ac:dyDescent="0.3">
      <c r="B228" s="6">
        <v>2036</v>
      </c>
      <c r="C228" s="6">
        <v>1</v>
      </c>
      <c r="D228" s="6">
        <f t="shared" si="58"/>
        <v>960</v>
      </c>
      <c r="E228" s="6">
        <f t="shared" si="59"/>
        <v>960</v>
      </c>
      <c r="F228" s="6">
        <v>80</v>
      </c>
      <c r="G228" s="6" t="s">
        <v>208</v>
      </c>
      <c r="H228" s="6">
        <f t="shared" si="60"/>
        <v>76800</v>
      </c>
      <c r="I228" s="13">
        <f t="shared" si="61"/>
        <v>0.88888888888888884</v>
      </c>
      <c r="J228" s="6">
        <f t="shared" si="62"/>
        <v>76.8</v>
      </c>
    </row>
    <row r="229" spans="1:21" x14ac:dyDescent="0.3">
      <c r="B229" s="6">
        <v>2037</v>
      </c>
      <c r="C229" s="6">
        <v>1</v>
      </c>
      <c r="D229" s="6">
        <f t="shared" si="58"/>
        <v>960</v>
      </c>
      <c r="E229" s="6">
        <f t="shared" si="59"/>
        <v>960</v>
      </c>
      <c r="F229" s="6">
        <v>80</v>
      </c>
      <c r="G229" s="6" t="s">
        <v>208</v>
      </c>
      <c r="H229" s="6">
        <f t="shared" si="60"/>
        <v>76800</v>
      </c>
      <c r="I229" s="13">
        <f t="shared" si="61"/>
        <v>0.88888888888888884</v>
      </c>
      <c r="J229" s="6">
        <f t="shared" si="62"/>
        <v>76.8</v>
      </c>
    </row>
    <row r="230" spans="1:21" x14ac:dyDescent="0.3">
      <c r="B230" s="6">
        <v>2038</v>
      </c>
      <c r="C230" s="6">
        <v>1</v>
      </c>
      <c r="D230" s="6">
        <f t="shared" si="58"/>
        <v>960</v>
      </c>
      <c r="E230" s="6">
        <f t="shared" si="59"/>
        <v>960</v>
      </c>
      <c r="F230" s="6">
        <v>80</v>
      </c>
      <c r="G230" s="6" t="s">
        <v>208</v>
      </c>
      <c r="H230" s="6">
        <f t="shared" si="60"/>
        <v>76800</v>
      </c>
      <c r="I230" s="13">
        <f t="shared" si="61"/>
        <v>0.88888888888888884</v>
      </c>
      <c r="J230" s="6">
        <f t="shared" si="62"/>
        <v>76.8</v>
      </c>
    </row>
    <row r="231" spans="1:21" x14ac:dyDescent="0.3">
      <c r="B231" s="6">
        <v>2039</v>
      </c>
      <c r="C231" s="6">
        <v>1</v>
      </c>
      <c r="D231" s="6">
        <f t="shared" si="58"/>
        <v>960</v>
      </c>
      <c r="E231" s="6">
        <f t="shared" si="59"/>
        <v>960</v>
      </c>
      <c r="F231" s="6">
        <v>80</v>
      </c>
      <c r="G231" s="6" t="s">
        <v>208</v>
      </c>
      <c r="H231" s="6">
        <f t="shared" si="60"/>
        <v>76800</v>
      </c>
      <c r="I231" s="13">
        <f t="shared" si="61"/>
        <v>0.88888888888888884</v>
      </c>
      <c r="J231" s="6">
        <f t="shared" si="62"/>
        <v>76.8</v>
      </c>
    </row>
    <row r="232" spans="1:21" x14ac:dyDescent="0.3">
      <c r="B232" s="6">
        <v>2040</v>
      </c>
      <c r="C232" s="6">
        <v>1</v>
      </c>
      <c r="D232" s="6">
        <f t="shared" si="58"/>
        <v>960</v>
      </c>
      <c r="E232" s="6">
        <f t="shared" si="59"/>
        <v>960</v>
      </c>
      <c r="F232" s="6">
        <v>80</v>
      </c>
      <c r="G232" s="6" t="s">
        <v>208</v>
      </c>
      <c r="H232" s="6">
        <f t="shared" si="60"/>
        <v>76800</v>
      </c>
      <c r="I232" s="13">
        <f t="shared" si="61"/>
        <v>0.88888888888888884</v>
      </c>
      <c r="J232" s="6">
        <f t="shared" si="62"/>
        <v>76.8</v>
      </c>
    </row>
    <row r="233" spans="1:21" x14ac:dyDescent="0.3">
      <c r="B233" s="6">
        <v>2041</v>
      </c>
      <c r="C233" s="6">
        <v>2</v>
      </c>
      <c r="D233" s="6">
        <f t="shared" si="58"/>
        <v>960</v>
      </c>
      <c r="E233" s="6">
        <f t="shared" si="59"/>
        <v>1920</v>
      </c>
      <c r="F233" s="6">
        <v>80</v>
      </c>
      <c r="G233" s="6" t="s">
        <v>208</v>
      </c>
      <c r="H233" s="6">
        <f t="shared" si="60"/>
        <v>153600</v>
      </c>
      <c r="I233" s="13">
        <f t="shared" si="61"/>
        <v>1.7777777777777777</v>
      </c>
      <c r="J233" s="6">
        <f t="shared" si="62"/>
        <v>153.6</v>
      </c>
    </row>
    <row r="234" spans="1:21" x14ac:dyDescent="0.3">
      <c r="B234" s="6">
        <v>2042</v>
      </c>
      <c r="C234" s="6">
        <v>2</v>
      </c>
      <c r="D234" s="6">
        <f t="shared" si="58"/>
        <v>960</v>
      </c>
      <c r="E234" s="6">
        <f t="shared" si="59"/>
        <v>1920</v>
      </c>
      <c r="F234" s="6">
        <v>80</v>
      </c>
      <c r="G234" s="6" t="s">
        <v>208</v>
      </c>
      <c r="H234" s="6">
        <f t="shared" si="60"/>
        <v>153600</v>
      </c>
      <c r="I234" s="13">
        <f t="shared" si="61"/>
        <v>1.7777777777777777</v>
      </c>
      <c r="J234" s="6">
        <f t="shared" si="62"/>
        <v>153.6</v>
      </c>
    </row>
    <row r="235" spans="1:21" x14ac:dyDescent="0.3">
      <c r="B235" s="6">
        <v>2043</v>
      </c>
      <c r="C235" s="6">
        <v>2</v>
      </c>
      <c r="D235" s="6">
        <f t="shared" si="58"/>
        <v>960</v>
      </c>
      <c r="E235" s="6">
        <f t="shared" si="59"/>
        <v>1920</v>
      </c>
      <c r="F235" s="6">
        <v>80</v>
      </c>
      <c r="G235" s="6" t="s">
        <v>208</v>
      </c>
      <c r="H235" s="6">
        <f t="shared" si="60"/>
        <v>153600</v>
      </c>
      <c r="I235" s="13">
        <f t="shared" si="61"/>
        <v>1.7777777777777777</v>
      </c>
      <c r="J235" s="6">
        <f t="shared" si="62"/>
        <v>153.6</v>
      </c>
    </row>
    <row r="236" spans="1:21" x14ac:dyDescent="0.3">
      <c r="B236" s="6">
        <v>2044</v>
      </c>
      <c r="C236" s="6">
        <v>2</v>
      </c>
      <c r="D236" s="6">
        <f t="shared" si="58"/>
        <v>960</v>
      </c>
      <c r="E236" s="6">
        <f t="shared" si="59"/>
        <v>1920</v>
      </c>
      <c r="F236" s="6">
        <v>80</v>
      </c>
      <c r="G236" s="6" t="s">
        <v>208</v>
      </c>
      <c r="H236" s="6">
        <f t="shared" si="60"/>
        <v>153600</v>
      </c>
      <c r="I236" s="13">
        <f t="shared" si="61"/>
        <v>1.7777777777777777</v>
      </c>
      <c r="J236" s="6">
        <f t="shared" si="62"/>
        <v>153.6</v>
      </c>
    </row>
    <row r="238" spans="1:21" x14ac:dyDescent="0.3">
      <c r="A238" s="203">
        <v>3</v>
      </c>
      <c r="B238" s="224" t="s">
        <v>67</v>
      </c>
      <c r="C238" s="201"/>
      <c r="D238" s="201"/>
      <c r="E238" s="201"/>
      <c r="F238" s="201"/>
      <c r="G238" s="201"/>
      <c r="H238" s="201"/>
      <c r="I238" s="201"/>
      <c r="J238" s="201"/>
      <c r="K238" s="201"/>
      <c r="L238" s="201"/>
      <c r="M238" s="201"/>
      <c r="N238" s="201"/>
      <c r="O238" s="201"/>
      <c r="P238" s="201"/>
      <c r="Q238" s="201"/>
      <c r="R238" s="201"/>
      <c r="S238" s="201"/>
      <c r="T238" s="201"/>
      <c r="U238" s="201"/>
    </row>
    <row r="239" spans="1:21" x14ac:dyDescent="0.3">
      <c r="A239" s="203"/>
    </row>
    <row r="240" spans="1:21" x14ac:dyDescent="0.3">
      <c r="A240" s="203"/>
    </row>
    <row r="241" spans="1:20" x14ac:dyDescent="0.3">
      <c r="A241" s="203"/>
    </row>
    <row r="242" spans="1:20" x14ac:dyDescent="0.3">
      <c r="B242" s="78" t="s">
        <v>200</v>
      </c>
      <c r="L242" s="78" t="s">
        <v>209</v>
      </c>
    </row>
    <row r="243" spans="1:20" x14ac:dyDescent="0.3">
      <c r="B243" s="225" t="s">
        <v>22</v>
      </c>
      <c r="C243" s="225" t="s">
        <v>203</v>
      </c>
      <c r="D243" s="225" t="s">
        <v>204</v>
      </c>
      <c r="E243" s="225" t="s">
        <v>201</v>
      </c>
      <c r="F243" s="225" t="s">
        <v>202</v>
      </c>
      <c r="G243" s="225" t="s">
        <v>151</v>
      </c>
      <c r="H243" s="225" t="s">
        <v>205</v>
      </c>
      <c r="I243" s="225" t="s">
        <v>206</v>
      </c>
      <c r="J243" s="225" t="s">
        <v>207</v>
      </c>
      <c r="L243" s="225" t="s">
        <v>22</v>
      </c>
      <c r="M243" s="225" t="s">
        <v>203</v>
      </c>
      <c r="N243" s="225" t="s">
        <v>204</v>
      </c>
      <c r="O243" s="225" t="s">
        <v>201</v>
      </c>
      <c r="P243" s="225" t="s">
        <v>202</v>
      </c>
      <c r="Q243" s="225" t="s">
        <v>151</v>
      </c>
      <c r="R243" s="225" t="s">
        <v>205</v>
      </c>
      <c r="S243" s="225" t="s">
        <v>206</v>
      </c>
      <c r="T243" s="225" t="s">
        <v>207</v>
      </c>
    </row>
    <row r="244" spans="1:20" x14ac:dyDescent="0.3">
      <c r="B244" s="225"/>
      <c r="C244" s="225"/>
      <c r="D244" s="225"/>
      <c r="E244" s="225"/>
      <c r="F244" s="225"/>
      <c r="G244" s="225"/>
      <c r="H244" s="225"/>
      <c r="I244" s="225"/>
      <c r="J244" s="225"/>
      <c r="L244" s="225"/>
      <c r="M244" s="225"/>
      <c r="N244" s="225"/>
      <c r="O244" s="225"/>
      <c r="P244" s="225"/>
      <c r="Q244" s="225"/>
      <c r="R244" s="225"/>
      <c r="S244" s="225"/>
      <c r="T244" s="225"/>
    </row>
    <row r="245" spans="1:20" x14ac:dyDescent="0.3">
      <c r="B245" s="225"/>
      <c r="C245" s="225"/>
      <c r="D245" s="225"/>
      <c r="E245" s="225"/>
      <c r="F245" s="225"/>
      <c r="G245" s="225"/>
      <c r="H245" s="225"/>
      <c r="I245" s="225"/>
      <c r="J245" s="225"/>
      <c r="L245" s="225"/>
      <c r="M245" s="225"/>
      <c r="N245" s="225"/>
      <c r="O245" s="225"/>
      <c r="P245" s="225"/>
      <c r="Q245" s="225"/>
      <c r="R245" s="225"/>
      <c r="S245" s="225"/>
      <c r="T245" s="225"/>
    </row>
    <row r="246" spans="1:20" x14ac:dyDescent="0.3">
      <c r="B246" s="6">
        <v>2025</v>
      </c>
      <c r="C246" s="6" cm="1">
        <f t="array" ref="C246:C265">TRANSPOSE('Proyeksi Fasum (1)'!D92:W92)</f>
        <v>1</v>
      </c>
      <c r="D246" s="6">
        <f>4*30</f>
        <v>120</v>
      </c>
      <c r="E246" s="6">
        <f>C246*D246</f>
        <v>120</v>
      </c>
      <c r="F246" s="6">
        <v>40</v>
      </c>
      <c r="G246" s="6" t="s">
        <v>208</v>
      </c>
      <c r="H246" s="6">
        <f>E246*F246</f>
        <v>4800</v>
      </c>
      <c r="I246" s="13">
        <f>H246/86400</f>
        <v>5.5555555555555552E-2</v>
      </c>
      <c r="J246" s="6">
        <f>H246/1000</f>
        <v>4.8</v>
      </c>
      <c r="L246" s="6">
        <v>2025</v>
      </c>
      <c r="M246" s="6" cm="1">
        <f t="array" ref="M246:M265">TRANSPOSE('Proyeksi Fasum (1)'!D93:W93)</f>
        <v>1</v>
      </c>
      <c r="N246" s="6">
        <f>12*40</f>
        <v>480</v>
      </c>
      <c r="O246" s="6">
        <f>M246*N246</f>
        <v>480</v>
      </c>
      <c r="P246" s="6">
        <v>40</v>
      </c>
      <c r="Q246" s="6" t="s">
        <v>208</v>
      </c>
      <c r="R246" s="6">
        <f>O246*P246</f>
        <v>19200</v>
      </c>
      <c r="S246" s="13">
        <f>R246/86400</f>
        <v>0.22222222222222221</v>
      </c>
      <c r="T246" s="6">
        <f>R246/1000</f>
        <v>19.2</v>
      </c>
    </row>
    <row r="247" spans="1:20" x14ac:dyDescent="0.3">
      <c r="B247" s="6">
        <v>2026</v>
      </c>
      <c r="C247" s="6">
        <v>1</v>
      </c>
      <c r="D247" s="6">
        <f t="shared" ref="D247:D265" si="63">4*30</f>
        <v>120</v>
      </c>
      <c r="E247" s="6">
        <f t="shared" ref="E247:E265" si="64">C247*D247</f>
        <v>120</v>
      </c>
      <c r="F247" s="6">
        <v>40</v>
      </c>
      <c r="G247" s="6" t="s">
        <v>208</v>
      </c>
      <c r="H247" s="6">
        <f t="shared" ref="H247:H265" si="65">E247*F247</f>
        <v>4800</v>
      </c>
      <c r="I247" s="13">
        <f t="shared" ref="I247:I265" si="66">H247/86400</f>
        <v>5.5555555555555552E-2</v>
      </c>
      <c r="J247" s="6">
        <f t="shared" ref="J247:J265" si="67">H247/1000</f>
        <v>4.8</v>
      </c>
      <c r="L247" s="6">
        <v>2026</v>
      </c>
      <c r="M247" s="6">
        <v>1</v>
      </c>
      <c r="N247" s="6">
        <f t="shared" ref="N247:N265" si="68">12*40</f>
        <v>480</v>
      </c>
      <c r="O247" s="6">
        <f t="shared" ref="O247:O265" si="69">M247*N247</f>
        <v>480</v>
      </c>
      <c r="P247" s="6">
        <v>40</v>
      </c>
      <c r="Q247" s="6" t="s">
        <v>208</v>
      </c>
      <c r="R247" s="6">
        <f t="shared" ref="R247:R265" si="70">O247*P247</f>
        <v>19200</v>
      </c>
      <c r="S247" s="13">
        <f t="shared" ref="S247:S265" si="71">R247/86400</f>
        <v>0.22222222222222221</v>
      </c>
      <c r="T247" s="6">
        <f t="shared" ref="T247:T265" si="72">R247/1000</f>
        <v>19.2</v>
      </c>
    </row>
    <row r="248" spans="1:20" x14ac:dyDescent="0.3">
      <c r="B248" s="6">
        <v>2027</v>
      </c>
      <c r="C248" s="6">
        <v>1</v>
      </c>
      <c r="D248" s="6">
        <f t="shared" si="63"/>
        <v>120</v>
      </c>
      <c r="E248" s="6">
        <f t="shared" si="64"/>
        <v>120</v>
      </c>
      <c r="F248" s="6">
        <v>40</v>
      </c>
      <c r="G248" s="6" t="s">
        <v>208</v>
      </c>
      <c r="H248" s="6">
        <f t="shared" si="65"/>
        <v>4800</v>
      </c>
      <c r="I248" s="13">
        <f t="shared" si="66"/>
        <v>5.5555555555555552E-2</v>
      </c>
      <c r="J248" s="6">
        <f t="shared" si="67"/>
        <v>4.8</v>
      </c>
      <c r="L248" s="6">
        <v>2027</v>
      </c>
      <c r="M248" s="6">
        <v>1</v>
      </c>
      <c r="N248" s="6">
        <f t="shared" si="68"/>
        <v>480</v>
      </c>
      <c r="O248" s="6">
        <f t="shared" si="69"/>
        <v>480</v>
      </c>
      <c r="P248" s="6">
        <v>40</v>
      </c>
      <c r="Q248" s="6" t="s">
        <v>208</v>
      </c>
      <c r="R248" s="6">
        <f t="shared" si="70"/>
        <v>19200</v>
      </c>
      <c r="S248" s="13">
        <f t="shared" si="71"/>
        <v>0.22222222222222221</v>
      </c>
      <c r="T248" s="6">
        <f t="shared" si="72"/>
        <v>19.2</v>
      </c>
    </row>
    <row r="249" spans="1:20" x14ac:dyDescent="0.3">
      <c r="B249" s="6">
        <v>2028</v>
      </c>
      <c r="C249" s="6">
        <v>1</v>
      </c>
      <c r="D249" s="6">
        <f t="shared" si="63"/>
        <v>120</v>
      </c>
      <c r="E249" s="6">
        <f t="shared" si="64"/>
        <v>120</v>
      </c>
      <c r="F249" s="6">
        <v>40</v>
      </c>
      <c r="G249" s="6" t="s">
        <v>208</v>
      </c>
      <c r="H249" s="6">
        <f t="shared" si="65"/>
        <v>4800</v>
      </c>
      <c r="I249" s="13">
        <f t="shared" si="66"/>
        <v>5.5555555555555552E-2</v>
      </c>
      <c r="J249" s="6">
        <f t="shared" si="67"/>
        <v>4.8</v>
      </c>
      <c r="L249" s="6">
        <v>2028</v>
      </c>
      <c r="M249" s="6">
        <v>1</v>
      </c>
      <c r="N249" s="6">
        <f t="shared" si="68"/>
        <v>480</v>
      </c>
      <c r="O249" s="6">
        <f t="shared" si="69"/>
        <v>480</v>
      </c>
      <c r="P249" s="6">
        <v>40</v>
      </c>
      <c r="Q249" s="6" t="s">
        <v>208</v>
      </c>
      <c r="R249" s="6">
        <f t="shared" si="70"/>
        <v>19200</v>
      </c>
      <c r="S249" s="13">
        <f t="shared" si="71"/>
        <v>0.22222222222222221</v>
      </c>
      <c r="T249" s="6">
        <f t="shared" si="72"/>
        <v>19.2</v>
      </c>
    </row>
    <row r="250" spans="1:20" x14ac:dyDescent="0.3">
      <c r="B250" s="6">
        <v>2029</v>
      </c>
      <c r="C250" s="6">
        <v>1</v>
      </c>
      <c r="D250" s="6">
        <f t="shared" si="63"/>
        <v>120</v>
      </c>
      <c r="E250" s="6">
        <f t="shared" si="64"/>
        <v>120</v>
      </c>
      <c r="F250" s="6">
        <v>40</v>
      </c>
      <c r="G250" s="6" t="s">
        <v>208</v>
      </c>
      <c r="H250" s="6">
        <f t="shared" si="65"/>
        <v>4800</v>
      </c>
      <c r="I250" s="13">
        <f t="shared" si="66"/>
        <v>5.5555555555555552E-2</v>
      </c>
      <c r="J250" s="6">
        <f t="shared" si="67"/>
        <v>4.8</v>
      </c>
      <c r="L250" s="6">
        <v>2029</v>
      </c>
      <c r="M250" s="6">
        <v>1</v>
      </c>
      <c r="N250" s="6">
        <f t="shared" si="68"/>
        <v>480</v>
      </c>
      <c r="O250" s="6">
        <f t="shared" si="69"/>
        <v>480</v>
      </c>
      <c r="P250" s="6">
        <v>40</v>
      </c>
      <c r="Q250" s="6" t="s">
        <v>208</v>
      </c>
      <c r="R250" s="6">
        <f t="shared" si="70"/>
        <v>19200</v>
      </c>
      <c r="S250" s="13">
        <f t="shared" si="71"/>
        <v>0.22222222222222221</v>
      </c>
      <c r="T250" s="6">
        <f t="shared" si="72"/>
        <v>19.2</v>
      </c>
    </row>
    <row r="251" spans="1:20" x14ac:dyDescent="0.3">
      <c r="B251" s="6">
        <v>2030</v>
      </c>
      <c r="C251" s="6">
        <v>1</v>
      </c>
      <c r="D251" s="6">
        <f t="shared" si="63"/>
        <v>120</v>
      </c>
      <c r="E251" s="6">
        <f t="shared" si="64"/>
        <v>120</v>
      </c>
      <c r="F251" s="6">
        <v>40</v>
      </c>
      <c r="G251" s="6" t="s">
        <v>208</v>
      </c>
      <c r="H251" s="6">
        <f t="shared" si="65"/>
        <v>4800</v>
      </c>
      <c r="I251" s="13">
        <f t="shared" si="66"/>
        <v>5.5555555555555552E-2</v>
      </c>
      <c r="J251" s="6">
        <f t="shared" si="67"/>
        <v>4.8</v>
      </c>
      <c r="L251" s="6">
        <v>2030</v>
      </c>
      <c r="M251" s="6">
        <v>1</v>
      </c>
      <c r="N251" s="6">
        <f t="shared" si="68"/>
        <v>480</v>
      </c>
      <c r="O251" s="6">
        <f t="shared" si="69"/>
        <v>480</v>
      </c>
      <c r="P251" s="6">
        <v>40</v>
      </c>
      <c r="Q251" s="6" t="s">
        <v>208</v>
      </c>
      <c r="R251" s="6">
        <f t="shared" si="70"/>
        <v>19200</v>
      </c>
      <c r="S251" s="13">
        <f t="shared" si="71"/>
        <v>0.22222222222222221</v>
      </c>
      <c r="T251" s="6">
        <f t="shared" si="72"/>
        <v>19.2</v>
      </c>
    </row>
    <row r="252" spans="1:20" x14ac:dyDescent="0.3">
      <c r="B252" s="6">
        <v>2031</v>
      </c>
      <c r="C252" s="6">
        <v>1</v>
      </c>
      <c r="D252" s="6">
        <f t="shared" si="63"/>
        <v>120</v>
      </c>
      <c r="E252" s="6">
        <f t="shared" si="64"/>
        <v>120</v>
      </c>
      <c r="F252" s="6">
        <v>40</v>
      </c>
      <c r="G252" s="6" t="s">
        <v>208</v>
      </c>
      <c r="H252" s="6">
        <f t="shared" si="65"/>
        <v>4800</v>
      </c>
      <c r="I252" s="13">
        <f t="shared" si="66"/>
        <v>5.5555555555555552E-2</v>
      </c>
      <c r="J252" s="6">
        <f t="shared" si="67"/>
        <v>4.8</v>
      </c>
      <c r="L252" s="6">
        <v>2031</v>
      </c>
      <c r="M252" s="6">
        <v>1</v>
      </c>
      <c r="N252" s="6">
        <f t="shared" si="68"/>
        <v>480</v>
      </c>
      <c r="O252" s="6">
        <f t="shared" si="69"/>
        <v>480</v>
      </c>
      <c r="P252" s="6">
        <v>40</v>
      </c>
      <c r="Q252" s="6" t="s">
        <v>208</v>
      </c>
      <c r="R252" s="6">
        <f t="shared" si="70"/>
        <v>19200</v>
      </c>
      <c r="S252" s="13">
        <f t="shared" si="71"/>
        <v>0.22222222222222221</v>
      </c>
      <c r="T252" s="6">
        <f t="shared" si="72"/>
        <v>19.2</v>
      </c>
    </row>
    <row r="253" spans="1:20" x14ac:dyDescent="0.3">
      <c r="B253" s="6">
        <v>2032</v>
      </c>
      <c r="C253" s="6">
        <v>1</v>
      </c>
      <c r="D253" s="6">
        <f t="shared" si="63"/>
        <v>120</v>
      </c>
      <c r="E253" s="6">
        <f t="shared" si="64"/>
        <v>120</v>
      </c>
      <c r="F253" s="6">
        <v>40</v>
      </c>
      <c r="G253" s="6" t="s">
        <v>208</v>
      </c>
      <c r="H253" s="6">
        <f t="shared" si="65"/>
        <v>4800</v>
      </c>
      <c r="I253" s="13">
        <f t="shared" si="66"/>
        <v>5.5555555555555552E-2</v>
      </c>
      <c r="J253" s="6">
        <f t="shared" si="67"/>
        <v>4.8</v>
      </c>
      <c r="L253" s="6">
        <v>2032</v>
      </c>
      <c r="M253" s="6">
        <v>1</v>
      </c>
      <c r="N253" s="6">
        <f t="shared" si="68"/>
        <v>480</v>
      </c>
      <c r="O253" s="6">
        <f t="shared" si="69"/>
        <v>480</v>
      </c>
      <c r="P253" s="6">
        <v>40</v>
      </c>
      <c r="Q253" s="6" t="s">
        <v>208</v>
      </c>
      <c r="R253" s="6">
        <f t="shared" si="70"/>
        <v>19200</v>
      </c>
      <c r="S253" s="13">
        <f t="shared" si="71"/>
        <v>0.22222222222222221</v>
      </c>
      <c r="T253" s="6">
        <f t="shared" si="72"/>
        <v>19.2</v>
      </c>
    </row>
    <row r="254" spans="1:20" x14ac:dyDescent="0.3">
      <c r="B254" s="6">
        <v>2033</v>
      </c>
      <c r="C254" s="6">
        <v>1</v>
      </c>
      <c r="D254" s="6">
        <f t="shared" si="63"/>
        <v>120</v>
      </c>
      <c r="E254" s="6">
        <f t="shared" si="64"/>
        <v>120</v>
      </c>
      <c r="F254" s="6">
        <v>40</v>
      </c>
      <c r="G254" s="6" t="s">
        <v>208</v>
      </c>
      <c r="H254" s="6">
        <f t="shared" si="65"/>
        <v>4800</v>
      </c>
      <c r="I254" s="13">
        <f t="shared" si="66"/>
        <v>5.5555555555555552E-2</v>
      </c>
      <c r="J254" s="6">
        <f t="shared" si="67"/>
        <v>4.8</v>
      </c>
      <c r="L254" s="6">
        <v>2033</v>
      </c>
      <c r="M254" s="6">
        <v>1</v>
      </c>
      <c r="N254" s="6">
        <f t="shared" si="68"/>
        <v>480</v>
      </c>
      <c r="O254" s="6">
        <f t="shared" si="69"/>
        <v>480</v>
      </c>
      <c r="P254" s="6">
        <v>40</v>
      </c>
      <c r="Q254" s="6" t="s">
        <v>208</v>
      </c>
      <c r="R254" s="6">
        <f t="shared" si="70"/>
        <v>19200</v>
      </c>
      <c r="S254" s="13">
        <f t="shared" si="71"/>
        <v>0.22222222222222221</v>
      </c>
      <c r="T254" s="6">
        <f t="shared" si="72"/>
        <v>19.2</v>
      </c>
    </row>
    <row r="255" spans="1:20" x14ac:dyDescent="0.3">
      <c r="B255" s="6">
        <v>2034</v>
      </c>
      <c r="C255" s="6">
        <v>1</v>
      </c>
      <c r="D255" s="6">
        <f t="shared" si="63"/>
        <v>120</v>
      </c>
      <c r="E255" s="6">
        <f t="shared" si="64"/>
        <v>120</v>
      </c>
      <c r="F255" s="6">
        <v>40</v>
      </c>
      <c r="G255" s="6" t="s">
        <v>208</v>
      </c>
      <c r="H255" s="6">
        <f t="shared" si="65"/>
        <v>4800</v>
      </c>
      <c r="I255" s="13">
        <f t="shared" si="66"/>
        <v>5.5555555555555552E-2</v>
      </c>
      <c r="J255" s="6">
        <f t="shared" si="67"/>
        <v>4.8</v>
      </c>
      <c r="L255" s="6">
        <v>2034</v>
      </c>
      <c r="M255" s="6">
        <v>1</v>
      </c>
      <c r="N255" s="6">
        <f t="shared" si="68"/>
        <v>480</v>
      </c>
      <c r="O255" s="6">
        <f t="shared" si="69"/>
        <v>480</v>
      </c>
      <c r="P255" s="6">
        <v>40</v>
      </c>
      <c r="Q255" s="6" t="s">
        <v>208</v>
      </c>
      <c r="R255" s="6">
        <f t="shared" si="70"/>
        <v>19200</v>
      </c>
      <c r="S255" s="13">
        <f t="shared" si="71"/>
        <v>0.22222222222222221</v>
      </c>
      <c r="T255" s="6">
        <f t="shared" si="72"/>
        <v>19.2</v>
      </c>
    </row>
    <row r="256" spans="1:20" x14ac:dyDescent="0.3">
      <c r="B256" s="6">
        <v>2035</v>
      </c>
      <c r="C256" s="6">
        <v>1</v>
      </c>
      <c r="D256" s="6">
        <f t="shared" si="63"/>
        <v>120</v>
      </c>
      <c r="E256" s="6">
        <f t="shared" si="64"/>
        <v>120</v>
      </c>
      <c r="F256" s="6">
        <v>40</v>
      </c>
      <c r="G256" s="6" t="s">
        <v>208</v>
      </c>
      <c r="H256" s="6">
        <f t="shared" si="65"/>
        <v>4800</v>
      </c>
      <c r="I256" s="13">
        <f t="shared" si="66"/>
        <v>5.5555555555555552E-2</v>
      </c>
      <c r="J256" s="6">
        <f t="shared" si="67"/>
        <v>4.8</v>
      </c>
      <c r="L256" s="6">
        <v>2035</v>
      </c>
      <c r="M256" s="6">
        <v>1</v>
      </c>
      <c r="N256" s="6">
        <f t="shared" si="68"/>
        <v>480</v>
      </c>
      <c r="O256" s="6">
        <f t="shared" si="69"/>
        <v>480</v>
      </c>
      <c r="P256" s="6">
        <v>40</v>
      </c>
      <c r="Q256" s="6" t="s">
        <v>208</v>
      </c>
      <c r="R256" s="6">
        <f t="shared" si="70"/>
        <v>19200</v>
      </c>
      <c r="S256" s="13">
        <f t="shared" si="71"/>
        <v>0.22222222222222221</v>
      </c>
      <c r="T256" s="6">
        <f t="shared" si="72"/>
        <v>19.2</v>
      </c>
    </row>
    <row r="257" spans="2:20" x14ac:dyDescent="0.3">
      <c r="B257" s="6">
        <v>2036</v>
      </c>
      <c r="C257" s="6">
        <v>1</v>
      </c>
      <c r="D257" s="6">
        <f t="shared" si="63"/>
        <v>120</v>
      </c>
      <c r="E257" s="6">
        <f t="shared" si="64"/>
        <v>120</v>
      </c>
      <c r="F257" s="6">
        <v>40</v>
      </c>
      <c r="G257" s="6" t="s">
        <v>208</v>
      </c>
      <c r="H257" s="6">
        <f t="shared" si="65"/>
        <v>4800</v>
      </c>
      <c r="I257" s="13">
        <f t="shared" si="66"/>
        <v>5.5555555555555552E-2</v>
      </c>
      <c r="J257" s="6">
        <f t="shared" si="67"/>
        <v>4.8</v>
      </c>
      <c r="L257" s="6">
        <v>2036</v>
      </c>
      <c r="M257" s="6">
        <v>1</v>
      </c>
      <c r="N257" s="6">
        <f t="shared" si="68"/>
        <v>480</v>
      </c>
      <c r="O257" s="6">
        <f t="shared" si="69"/>
        <v>480</v>
      </c>
      <c r="P257" s="6">
        <v>40</v>
      </c>
      <c r="Q257" s="6" t="s">
        <v>208</v>
      </c>
      <c r="R257" s="6">
        <f t="shared" si="70"/>
        <v>19200</v>
      </c>
      <c r="S257" s="13">
        <f t="shared" si="71"/>
        <v>0.22222222222222221</v>
      </c>
      <c r="T257" s="6">
        <f t="shared" si="72"/>
        <v>19.2</v>
      </c>
    </row>
    <row r="258" spans="2:20" x14ac:dyDescent="0.3">
      <c r="B258" s="6">
        <v>2037</v>
      </c>
      <c r="C258" s="6">
        <v>2</v>
      </c>
      <c r="D258" s="6">
        <f t="shared" si="63"/>
        <v>120</v>
      </c>
      <c r="E258" s="6">
        <f t="shared" si="64"/>
        <v>240</v>
      </c>
      <c r="F258" s="6">
        <v>40</v>
      </c>
      <c r="G258" s="6" t="s">
        <v>208</v>
      </c>
      <c r="H258" s="6">
        <f t="shared" si="65"/>
        <v>9600</v>
      </c>
      <c r="I258" s="13">
        <f t="shared" si="66"/>
        <v>0.1111111111111111</v>
      </c>
      <c r="J258" s="6">
        <f t="shared" si="67"/>
        <v>9.6</v>
      </c>
      <c r="L258" s="6">
        <v>2037</v>
      </c>
      <c r="M258" s="6">
        <v>2</v>
      </c>
      <c r="N258" s="6">
        <f t="shared" si="68"/>
        <v>480</v>
      </c>
      <c r="O258" s="6">
        <f t="shared" si="69"/>
        <v>960</v>
      </c>
      <c r="P258" s="6">
        <v>40</v>
      </c>
      <c r="Q258" s="6" t="s">
        <v>208</v>
      </c>
      <c r="R258" s="6">
        <f t="shared" si="70"/>
        <v>38400</v>
      </c>
      <c r="S258" s="13">
        <f t="shared" si="71"/>
        <v>0.44444444444444442</v>
      </c>
      <c r="T258" s="6">
        <f t="shared" si="72"/>
        <v>38.4</v>
      </c>
    </row>
    <row r="259" spans="2:20" x14ac:dyDescent="0.3">
      <c r="B259" s="6">
        <v>2038</v>
      </c>
      <c r="C259" s="6">
        <v>2</v>
      </c>
      <c r="D259" s="6">
        <f t="shared" si="63"/>
        <v>120</v>
      </c>
      <c r="E259" s="6">
        <f t="shared" si="64"/>
        <v>240</v>
      </c>
      <c r="F259" s="6">
        <v>40</v>
      </c>
      <c r="G259" s="6" t="s">
        <v>208</v>
      </c>
      <c r="H259" s="6">
        <f t="shared" si="65"/>
        <v>9600</v>
      </c>
      <c r="I259" s="13">
        <f t="shared" si="66"/>
        <v>0.1111111111111111</v>
      </c>
      <c r="J259" s="6">
        <f t="shared" si="67"/>
        <v>9.6</v>
      </c>
      <c r="L259" s="6">
        <v>2038</v>
      </c>
      <c r="M259" s="6">
        <v>2</v>
      </c>
      <c r="N259" s="6">
        <f t="shared" si="68"/>
        <v>480</v>
      </c>
      <c r="O259" s="6">
        <f t="shared" si="69"/>
        <v>960</v>
      </c>
      <c r="P259" s="6">
        <v>40</v>
      </c>
      <c r="Q259" s="6" t="s">
        <v>208</v>
      </c>
      <c r="R259" s="6">
        <f t="shared" si="70"/>
        <v>38400</v>
      </c>
      <c r="S259" s="13">
        <f t="shared" si="71"/>
        <v>0.44444444444444442</v>
      </c>
      <c r="T259" s="6">
        <f t="shared" si="72"/>
        <v>38.4</v>
      </c>
    </row>
    <row r="260" spans="2:20" x14ac:dyDescent="0.3">
      <c r="B260" s="6">
        <v>2039</v>
      </c>
      <c r="C260" s="6">
        <v>2</v>
      </c>
      <c r="D260" s="6">
        <f t="shared" si="63"/>
        <v>120</v>
      </c>
      <c r="E260" s="6">
        <f t="shared" si="64"/>
        <v>240</v>
      </c>
      <c r="F260" s="6">
        <v>40</v>
      </c>
      <c r="G260" s="6" t="s">
        <v>208</v>
      </c>
      <c r="H260" s="6">
        <f t="shared" si="65"/>
        <v>9600</v>
      </c>
      <c r="I260" s="13">
        <f t="shared" si="66"/>
        <v>0.1111111111111111</v>
      </c>
      <c r="J260" s="6">
        <f t="shared" si="67"/>
        <v>9.6</v>
      </c>
      <c r="L260" s="6">
        <v>2039</v>
      </c>
      <c r="M260" s="6">
        <v>2</v>
      </c>
      <c r="N260" s="6">
        <f t="shared" si="68"/>
        <v>480</v>
      </c>
      <c r="O260" s="6">
        <f t="shared" si="69"/>
        <v>960</v>
      </c>
      <c r="P260" s="6">
        <v>40</v>
      </c>
      <c r="Q260" s="6" t="s">
        <v>208</v>
      </c>
      <c r="R260" s="6">
        <f t="shared" si="70"/>
        <v>38400</v>
      </c>
      <c r="S260" s="13">
        <f t="shared" si="71"/>
        <v>0.44444444444444442</v>
      </c>
      <c r="T260" s="6">
        <f t="shared" si="72"/>
        <v>38.4</v>
      </c>
    </row>
    <row r="261" spans="2:20" x14ac:dyDescent="0.3">
      <c r="B261" s="6">
        <v>2040</v>
      </c>
      <c r="C261" s="6">
        <v>2</v>
      </c>
      <c r="D261" s="6">
        <f t="shared" si="63"/>
        <v>120</v>
      </c>
      <c r="E261" s="6">
        <f t="shared" si="64"/>
        <v>240</v>
      </c>
      <c r="F261" s="6">
        <v>40</v>
      </c>
      <c r="G261" s="6" t="s">
        <v>208</v>
      </c>
      <c r="H261" s="6">
        <f t="shared" si="65"/>
        <v>9600</v>
      </c>
      <c r="I261" s="13">
        <f t="shared" si="66"/>
        <v>0.1111111111111111</v>
      </c>
      <c r="J261" s="6">
        <f t="shared" si="67"/>
        <v>9.6</v>
      </c>
      <c r="L261" s="6">
        <v>2040</v>
      </c>
      <c r="M261" s="6">
        <v>2</v>
      </c>
      <c r="N261" s="6">
        <f t="shared" si="68"/>
        <v>480</v>
      </c>
      <c r="O261" s="6">
        <f t="shared" si="69"/>
        <v>960</v>
      </c>
      <c r="P261" s="6">
        <v>40</v>
      </c>
      <c r="Q261" s="6" t="s">
        <v>208</v>
      </c>
      <c r="R261" s="6">
        <f t="shared" si="70"/>
        <v>38400</v>
      </c>
      <c r="S261" s="13">
        <f t="shared" si="71"/>
        <v>0.44444444444444442</v>
      </c>
      <c r="T261" s="6">
        <f t="shared" si="72"/>
        <v>38.4</v>
      </c>
    </row>
    <row r="262" spans="2:20" x14ac:dyDescent="0.3">
      <c r="B262" s="6">
        <v>2041</v>
      </c>
      <c r="C262" s="6">
        <v>2</v>
      </c>
      <c r="D262" s="6">
        <f t="shared" si="63"/>
        <v>120</v>
      </c>
      <c r="E262" s="6">
        <f t="shared" si="64"/>
        <v>240</v>
      </c>
      <c r="F262" s="6">
        <v>40</v>
      </c>
      <c r="G262" s="6" t="s">
        <v>208</v>
      </c>
      <c r="H262" s="6">
        <f t="shared" si="65"/>
        <v>9600</v>
      </c>
      <c r="I262" s="13">
        <f t="shared" si="66"/>
        <v>0.1111111111111111</v>
      </c>
      <c r="J262" s="6">
        <f t="shared" si="67"/>
        <v>9.6</v>
      </c>
      <c r="L262" s="6">
        <v>2041</v>
      </c>
      <c r="M262" s="6">
        <v>2</v>
      </c>
      <c r="N262" s="6">
        <f t="shared" si="68"/>
        <v>480</v>
      </c>
      <c r="O262" s="6">
        <f t="shared" si="69"/>
        <v>960</v>
      </c>
      <c r="P262" s="6">
        <v>40</v>
      </c>
      <c r="Q262" s="6" t="s">
        <v>208</v>
      </c>
      <c r="R262" s="6">
        <f t="shared" si="70"/>
        <v>38400</v>
      </c>
      <c r="S262" s="13">
        <f t="shared" si="71"/>
        <v>0.44444444444444442</v>
      </c>
      <c r="T262" s="6">
        <f t="shared" si="72"/>
        <v>38.4</v>
      </c>
    </row>
    <row r="263" spans="2:20" x14ac:dyDescent="0.3">
      <c r="B263" s="6">
        <v>2042</v>
      </c>
      <c r="C263" s="6">
        <v>2</v>
      </c>
      <c r="D263" s="6">
        <f t="shared" si="63"/>
        <v>120</v>
      </c>
      <c r="E263" s="6">
        <f t="shared" si="64"/>
        <v>240</v>
      </c>
      <c r="F263" s="6">
        <v>40</v>
      </c>
      <c r="G263" s="6" t="s">
        <v>208</v>
      </c>
      <c r="H263" s="6">
        <f t="shared" si="65"/>
        <v>9600</v>
      </c>
      <c r="I263" s="13">
        <f t="shared" si="66"/>
        <v>0.1111111111111111</v>
      </c>
      <c r="J263" s="6">
        <f t="shared" si="67"/>
        <v>9.6</v>
      </c>
      <c r="L263" s="6">
        <v>2042</v>
      </c>
      <c r="M263" s="6">
        <v>2</v>
      </c>
      <c r="N263" s="6">
        <f t="shared" si="68"/>
        <v>480</v>
      </c>
      <c r="O263" s="6">
        <f t="shared" si="69"/>
        <v>960</v>
      </c>
      <c r="P263" s="6">
        <v>40</v>
      </c>
      <c r="Q263" s="6" t="s">
        <v>208</v>
      </c>
      <c r="R263" s="6">
        <f t="shared" si="70"/>
        <v>38400</v>
      </c>
      <c r="S263" s="13">
        <f t="shared" si="71"/>
        <v>0.44444444444444442</v>
      </c>
      <c r="T263" s="6">
        <f t="shared" si="72"/>
        <v>38.4</v>
      </c>
    </row>
    <row r="264" spans="2:20" x14ac:dyDescent="0.3">
      <c r="B264" s="6">
        <v>2043</v>
      </c>
      <c r="C264" s="6">
        <v>2</v>
      </c>
      <c r="D264" s="6">
        <f t="shared" si="63"/>
        <v>120</v>
      </c>
      <c r="E264" s="6">
        <f t="shared" si="64"/>
        <v>240</v>
      </c>
      <c r="F264" s="6">
        <v>40</v>
      </c>
      <c r="G264" s="6" t="s">
        <v>208</v>
      </c>
      <c r="H264" s="6">
        <f t="shared" si="65"/>
        <v>9600</v>
      </c>
      <c r="I264" s="13">
        <f t="shared" si="66"/>
        <v>0.1111111111111111</v>
      </c>
      <c r="J264" s="6">
        <f t="shared" si="67"/>
        <v>9.6</v>
      </c>
      <c r="L264" s="6">
        <v>2043</v>
      </c>
      <c r="M264" s="6">
        <v>2</v>
      </c>
      <c r="N264" s="6">
        <f t="shared" si="68"/>
        <v>480</v>
      </c>
      <c r="O264" s="6">
        <f t="shared" si="69"/>
        <v>960</v>
      </c>
      <c r="P264" s="6">
        <v>40</v>
      </c>
      <c r="Q264" s="6" t="s">
        <v>208</v>
      </c>
      <c r="R264" s="6">
        <f t="shared" si="70"/>
        <v>38400</v>
      </c>
      <c r="S264" s="13">
        <f t="shared" si="71"/>
        <v>0.44444444444444442</v>
      </c>
      <c r="T264" s="6">
        <f t="shared" si="72"/>
        <v>38.4</v>
      </c>
    </row>
    <row r="265" spans="2:20" x14ac:dyDescent="0.3">
      <c r="B265" s="6">
        <v>2044</v>
      </c>
      <c r="C265" s="6">
        <v>2</v>
      </c>
      <c r="D265" s="6">
        <f t="shared" si="63"/>
        <v>120</v>
      </c>
      <c r="E265" s="6">
        <f t="shared" si="64"/>
        <v>240</v>
      </c>
      <c r="F265" s="6">
        <v>40</v>
      </c>
      <c r="G265" s="6" t="s">
        <v>208</v>
      </c>
      <c r="H265" s="6">
        <f t="shared" si="65"/>
        <v>9600</v>
      </c>
      <c r="I265" s="13">
        <f t="shared" si="66"/>
        <v>0.1111111111111111</v>
      </c>
      <c r="J265" s="6">
        <f t="shared" si="67"/>
        <v>9.6</v>
      </c>
      <c r="L265" s="6">
        <v>2044</v>
      </c>
      <c r="M265" s="6">
        <v>2</v>
      </c>
      <c r="N265" s="6">
        <f t="shared" si="68"/>
        <v>480</v>
      </c>
      <c r="O265" s="6">
        <f t="shared" si="69"/>
        <v>960</v>
      </c>
      <c r="P265" s="6">
        <v>40</v>
      </c>
      <c r="Q265" s="6" t="s">
        <v>208</v>
      </c>
      <c r="R265" s="6">
        <f t="shared" si="70"/>
        <v>38400</v>
      </c>
      <c r="S265" s="13">
        <f t="shared" si="71"/>
        <v>0.44444444444444442</v>
      </c>
      <c r="T265" s="6">
        <f t="shared" si="72"/>
        <v>38.4</v>
      </c>
    </row>
    <row r="267" spans="2:20" x14ac:dyDescent="0.3">
      <c r="B267" s="226" t="s">
        <v>224</v>
      </c>
      <c r="C267" s="226"/>
      <c r="L267" s="226" t="s">
        <v>212</v>
      </c>
      <c r="M267" s="226"/>
    </row>
    <row r="268" spans="2:20" x14ac:dyDescent="0.3">
      <c r="B268" s="225" t="s">
        <v>22</v>
      </c>
      <c r="C268" s="225" t="s">
        <v>203</v>
      </c>
      <c r="D268" s="225" t="s">
        <v>204</v>
      </c>
      <c r="E268" s="225" t="s">
        <v>201</v>
      </c>
      <c r="F268" s="225" t="s">
        <v>202</v>
      </c>
      <c r="G268" s="225" t="s">
        <v>151</v>
      </c>
      <c r="H268" s="225" t="s">
        <v>205</v>
      </c>
      <c r="I268" s="225" t="s">
        <v>206</v>
      </c>
      <c r="J268" s="225" t="s">
        <v>207</v>
      </c>
      <c r="L268" s="225" t="s">
        <v>22</v>
      </c>
      <c r="M268" s="225" t="s">
        <v>203</v>
      </c>
      <c r="N268" s="225" t="s">
        <v>204</v>
      </c>
      <c r="O268" s="225" t="s">
        <v>201</v>
      </c>
      <c r="P268" s="225" t="s">
        <v>202</v>
      </c>
      <c r="Q268" s="225" t="s">
        <v>151</v>
      </c>
      <c r="R268" s="225" t="s">
        <v>205</v>
      </c>
      <c r="S268" s="225" t="s">
        <v>206</v>
      </c>
      <c r="T268" s="225" t="s">
        <v>207</v>
      </c>
    </row>
    <row r="269" spans="2:20" x14ac:dyDescent="0.3">
      <c r="B269" s="225"/>
      <c r="C269" s="225"/>
      <c r="D269" s="225"/>
      <c r="E269" s="225"/>
      <c r="F269" s="225"/>
      <c r="G269" s="225"/>
      <c r="H269" s="225"/>
      <c r="I269" s="225"/>
      <c r="J269" s="225"/>
      <c r="L269" s="225"/>
      <c r="M269" s="225"/>
      <c r="N269" s="225"/>
      <c r="O269" s="225"/>
      <c r="P269" s="225"/>
      <c r="Q269" s="225"/>
      <c r="R269" s="225"/>
      <c r="S269" s="225"/>
      <c r="T269" s="225"/>
    </row>
    <row r="270" spans="2:20" x14ac:dyDescent="0.3">
      <c r="B270" s="225"/>
      <c r="C270" s="225"/>
      <c r="D270" s="225"/>
      <c r="E270" s="225"/>
      <c r="F270" s="225"/>
      <c r="G270" s="225"/>
      <c r="H270" s="225"/>
      <c r="I270" s="225"/>
      <c r="J270" s="225"/>
      <c r="L270" s="225"/>
      <c r="M270" s="225"/>
      <c r="N270" s="225"/>
      <c r="O270" s="225"/>
      <c r="P270" s="225"/>
      <c r="Q270" s="225"/>
      <c r="R270" s="225"/>
      <c r="S270" s="225"/>
      <c r="T270" s="225"/>
    </row>
    <row r="271" spans="2:20" x14ac:dyDescent="0.3">
      <c r="B271" s="6">
        <v>2025</v>
      </c>
      <c r="C271" s="6" cm="1">
        <f t="array" ref="C271:C290">TRANSPOSE('Proyeksi Fasum (1)'!D95:W95)</f>
        <v>1</v>
      </c>
      <c r="D271" s="6">
        <f>24*40</f>
        <v>960</v>
      </c>
      <c r="E271" s="6">
        <f>C271*D271</f>
        <v>960</v>
      </c>
      <c r="F271" s="6">
        <v>80</v>
      </c>
      <c r="G271" s="6" t="s">
        <v>208</v>
      </c>
      <c r="H271" s="6">
        <f>E271*F271</f>
        <v>76800</v>
      </c>
      <c r="I271" s="13">
        <f>H271/86400</f>
        <v>0.88888888888888884</v>
      </c>
      <c r="J271" s="6">
        <f>H271/1000</f>
        <v>76.8</v>
      </c>
      <c r="L271" s="6">
        <v>2025</v>
      </c>
      <c r="M271" s="6" cm="1">
        <f t="array" ref="M271:M290">TRANSPOSE('Proyeksi Fasum (1)'!D97:W97)</f>
        <v>1</v>
      </c>
      <c r="N271" s="80">
        <v>16000</v>
      </c>
      <c r="O271" s="6">
        <f>M271*N271</f>
        <v>16000</v>
      </c>
      <c r="P271" s="6">
        <v>1000</v>
      </c>
      <c r="Q271" s="6" t="s">
        <v>218</v>
      </c>
      <c r="R271" s="6">
        <f>P271*M271</f>
        <v>1000</v>
      </c>
      <c r="S271" s="13">
        <f>R271/86400</f>
        <v>1.1574074074074073E-2</v>
      </c>
      <c r="T271" s="6">
        <f>R271/1000</f>
        <v>1</v>
      </c>
    </row>
    <row r="272" spans="2:20" x14ac:dyDescent="0.3">
      <c r="B272" s="6">
        <v>2026</v>
      </c>
      <c r="C272" s="6">
        <v>1</v>
      </c>
      <c r="D272" s="6">
        <f t="shared" ref="D272:D290" si="73">24*40</f>
        <v>960</v>
      </c>
      <c r="E272" s="6">
        <f t="shared" ref="E272:E290" si="74">C272*D272</f>
        <v>960</v>
      </c>
      <c r="F272" s="6">
        <v>80</v>
      </c>
      <c r="G272" s="6" t="s">
        <v>208</v>
      </c>
      <c r="H272" s="6">
        <f t="shared" ref="H272:H290" si="75">E272*F272</f>
        <v>76800</v>
      </c>
      <c r="I272" s="13">
        <f t="shared" ref="I272:I290" si="76">H272/86400</f>
        <v>0.88888888888888884</v>
      </c>
      <c r="J272" s="6">
        <f t="shared" ref="J272:J290" si="77">H272/1000</f>
        <v>76.8</v>
      </c>
      <c r="L272" s="6">
        <v>2026</v>
      </c>
      <c r="M272" s="6">
        <v>1</v>
      </c>
      <c r="N272" s="80">
        <v>16000</v>
      </c>
      <c r="O272" s="6">
        <f t="shared" ref="O272:O290" si="78">M272*N272</f>
        <v>16000</v>
      </c>
      <c r="P272" s="6">
        <v>1000</v>
      </c>
      <c r="Q272" s="6" t="s">
        <v>218</v>
      </c>
      <c r="R272" s="6">
        <f t="shared" ref="R272:R290" si="79">P272*M272</f>
        <v>1000</v>
      </c>
      <c r="S272" s="13">
        <f t="shared" ref="S272:S290" si="80">R272/86400</f>
        <v>1.1574074074074073E-2</v>
      </c>
      <c r="T272" s="6">
        <f t="shared" ref="T272:T290" si="81">R272/1000</f>
        <v>1</v>
      </c>
    </row>
    <row r="273" spans="2:20" x14ac:dyDescent="0.3">
      <c r="B273" s="6">
        <v>2027</v>
      </c>
      <c r="C273" s="6">
        <v>1</v>
      </c>
      <c r="D273" s="6">
        <f t="shared" si="73"/>
        <v>960</v>
      </c>
      <c r="E273" s="6">
        <f t="shared" si="74"/>
        <v>960</v>
      </c>
      <c r="F273" s="6">
        <v>80</v>
      </c>
      <c r="G273" s="6" t="s">
        <v>208</v>
      </c>
      <c r="H273" s="6">
        <f t="shared" si="75"/>
        <v>76800</v>
      </c>
      <c r="I273" s="13">
        <f t="shared" si="76"/>
        <v>0.88888888888888884</v>
      </c>
      <c r="J273" s="6">
        <f t="shared" si="77"/>
        <v>76.8</v>
      </c>
      <c r="L273" s="6">
        <v>2027</v>
      </c>
      <c r="M273" s="6">
        <v>1</v>
      </c>
      <c r="N273" s="80">
        <v>16000</v>
      </c>
      <c r="O273" s="6">
        <f t="shared" si="78"/>
        <v>16000</v>
      </c>
      <c r="P273" s="6">
        <v>1000</v>
      </c>
      <c r="Q273" s="6" t="s">
        <v>218</v>
      </c>
      <c r="R273" s="6">
        <f t="shared" si="79"/>
        <v>1000</v>
      </c>
      <c r="S273" s="13">
        <f t="shared" si="80"/>
        <v>1.1574074074074073E-2</v>
      </c>
      <c r="T273" s="6">
        <f t="shared" si="81"/>
        <v>1</v>
      </c>
    </row>
    <row r="274" spans="2:20" x14ac:dyDescent="0.3">
      <c r="B274" s="6">
        <v>2028</v>
      </c>
      <c r="C274" s="6">
        <v>1</v>
      </c>
      <c r="D274" s="6">
        <f t="shared" si="73"/>
        <v>960</v>
      </c>
      <c r="E274" s="6">
        <f t="shared" si="74"/>
        <v>960</v>
      </c>
      <c r="F274" s="6">
        <v>80</v>
      </c>
      <c r="G274" s="6" t="s">
        <v>208</v>
      </c>
      <c r="H274" s="6">
        <f t="shared" si="75"/>
        <v>76800</v>
      </c>
      <c r="I274" s="13">
        <f t="shared" si="76"/>
        <v>0.88888888888888884</v>
      </c>
      <c r="J274" s="6">
        <f t="shared" si="77"/>
        <v>76.8</v>
      </c>
      <c r="L274" s="6">
        <v>2028</v>
      </c>
      <c r="M274" s="6">
        <v>1</v>
      </c>
      <c r="N274" s="80">
        <v>16000</v>
      </c>
      <c r="O274" s="6">
        <f t="shared" si="78"/>
        <v>16000</v>
      </c>
      <c r="P274" s="6">
        <v>1000</v>
      </c>
      <c r="Q274" s="6" t="s">
        <v>218</v>
      </c>
      <c r="R274" s="6">
        <f t="shared" si="79"/>
        <v>1000</v>
      </c>
      <c r="S274" s="13">
        <f t="shared" si="80"/>
        <v>1.1574074074074073E-2</v>
      </c>
      <c r="T274" s="6">
        <f t="shared" si="81"/>
        <v>1</v>
      </c>
    </row>
    <row r="275" spans="2:20" x14ac:dyDescent="0.3">
      <c r="B275" s="6">
        <v>2029</v>
      </c>
      <c r="C275" s="6">
        <v>1</v>
      </c>
      <c r="D275" s="6">
        <f t="shared" si="73"/>
        <v>960</v>
      </c>
      <c r="E275" s="6">
        <f t="shared" si="74"/>
        <v>960</v>
      </c>
      <c r="F275" s="6">
        <v>80</v>
      </c>
      <c r="G275" s="6" t="s">
        <v>208</v>
      </c>
      <c r="H275" s="6">
        <f t="shared" si="75"/>
        <v>76800</v>
      </c>
      <c r="I275" s="13">
        <f t="shared" si="76"/>
        <v>0.88888888888888884</v>
      </c>
      <c r="J275" s="6">
        <f t="shared" si="77"/>
        <v>76.8</v>
      </c>
      <c r="L275" s="6">
        <v>2029</v>
      </c>
      <c r="M275" s="6">
        <v>1</v>
      </c>
      <c r="N275" s="80">
        <v>16000</v>
      </c>
      <c r="O275" s="6">
        <f t="shared" si="78"/>
        <v>16000</v>
      </c>
      <c r="P275" s="6">
        <v>1000</v>
      </c>
      <c r="Q275" s="6" t="s">
        <v>218</v>
      </c>
      <c r="R275" s="6">
        <f t="shared" si="79"/>
        <v>1000</v>
      </c>
      <c r="S275" s="13">
        <f t="shared" si="80"/>
        <v>1.1574074074074073E-2</v>
      </c>
      <c r="T275" s="6">
        <f t="shared" si="81"/>
        <v>1</v>
      </c>
    </row>
    <row r="276" spans="2:20" x14ac:dyDescent="0.3">
      <c r="B276" s="6">
        <v>2030</v>
      </c>
      <c r="C276" s="6">
        <v>1</v>
      </c>
      <c r="D276" s="6">
        <f t="shared" si="73"/>
        <v>960</v>
      </c>
      <c r="E276" s="6">
        <f t="shared" si="74"/>
        <v>960</v>
      </c>
      <c r="F276" s="6">
        <v>80</v>
      </c>
      <c r="G276" s="6" t="s">
        <v>208</v>
      </c>
      <c r="H276" s="6">
        <f t="shared" si="75"/>
        <v>76800</v>
      </c>
      <c r="I276" s="13">
        <f t="shared" si="76"/>
        <v>0.88888888888888884</v>
      </c>
      <c r="J276" s="6">
        <f t="shared" si="77"/>
        <v>76.8</v>
      </c>
      <c r="L276" s="6">
        <v>2030</v>
      </c>
      <c r="M276" s="6">
        <v>1</v>
      </c>
      <c r="N276" s="80">
        <v>16000</v>
      </c>
      <c r="O276" s="6">
        <f t="shared" si="78"/>
        <v>16000</v>
      </c>
      <c r="P276" s="6">
        <v>1000</v>
      </c>
      <c r="Q276" s="6" t="s">
        <v>218</v>
      </c>
      <c r="R276" s="6">
        <f t="shared" si="79"/>
        <v>1000</v>
      </c>
      <c r="S276" s="13">
        <f t="shared" si="80"/>
        <v>1.1574074074074073E-2</v>
      </c>
      <c r="T276" s="6">
        <f t="shared" si="81"/>
        <v>1</v>
      </c>
    </row>
    <row r="277" spans="2:20" x14ac:dyDescent="0.3">
      <c r="B277" s="6">
        <v>2031</v>
      </c>
      <c r="C277" s="6">
        <v>1</v>
      </c>
      <c r="D277" s="6">
        <f t="shared" si="73"/>
        <v>960</v>
      </c>
      <c r="E277" s="6">
        <f t="shared" si="74"/>
        <v>960</v>
      </c>
      <c r="F277" s="6">
        <v>80</v>
      </c>
      <c r="G277" s="6" t="s">
        <v>208</v>
      </c>
      <c r="H277" s="6">
        <f t="shared" si="75"/>
        <v>76800</v>
      </c>
      <c r="I277" s="13">
        <f t="shared" si="76"/>
        <v>0.88888888888888884</v>
      </c>
      <c r="J277" s="6">
        <f t="shared" si="77"/>
        <v>76.8</v>
      </c>
      <c r="L277" s="6">
        <v>2031</v>
      </c>
      <c r="M277" s="6">
        <v>1</v>
      </c>
      <c r="N277" s="80">
        <v>16000</v>
      </c>
      <c r="O277" s="6">
        <f t="shared" si="78"/>
        <v>16000</v>
      </c>
      <c r="P277" s="6">
        <v>1000</v>
      </c>
      <c r="Q277" s="6" t="s">
        <v>218</v>
      </c>
      <c r="R277" s="6">
        <f t="shared" si="79"/>
        <v>1000</v>
      </c>
      <c r="S277" s="13">
        <f t="shared" si="80"/>
        <v>1.1574074074074073E-2</v>
      </c>
      <c r="T277" s="6">
        <f t="shared" si="81"/>
        <v>1</v>
      </c>
    </row>
    <row r="278" spans="2:20" x14ac:dyDescent="0.3">
      <c r="B278" s="6">
        <v>2032</v>
      </c>
      <c r="C278" s="6">
        <v>1</v>
      </c>
      <c r="D278" s="6">
        <f t="shared" si="73"/>
        <v>960</v>
      </c>
      <c r="E278" s="6">
        <f t="shared" si="74"/>
        <v>960</v>
      </c>
      <c r="F278" s="6">
        <v>80</v>
      </c>
      <c r="G278" s="6" t="s">
        <v>208</v>
      </c>
      <c r="H278" s="6">
        <f t="shared" si="75"/>
        <v>76800</v>
      </c>
      <c r="I278" s="13">
        <f t="shared" si="76"/>
        <v>0.88888888888888884</v>
      </c>
      <c r="J278" s="6">
        <f t="shared" si="77"/>
        <v>76.8</v>
      </c>
      <c r="L278" s="6">
        <v>2032</v>
      </c>
      <c r="M278" s="6">
        <v>1</v>
      </c>
      <c r="N278" s="80">
        <v>16000</v>
      </c>
      <c r="O278" s="6">
        <f t="shared" si="78"/>
        <v>16000</v>
      </c>
      <c r="P278" s="6">
        <v>1000</v>
      </c>
      <c r="Q278" s="6" t="s">
        <v>218</v>
      </c>
      <c r="R278" s="6">
        <f t="shared" si="79"/>
        <v>1000</v>
      </c>
      <c r="S278" s="13">
        <f t="shared" si="80"/>
        <v>1.1574074074074073E-2</v>
      </c>
      <c r="T278" s="6">
        <f t="shared" si="81"/>
        <v>1</v>
      </c>
    </row>
    <row r="279" spans="2:20" x14ac:dyDescent="0.3">
      <c r="B279" s="6">
        <v>2033</v>
      </c>
      <c r="C279" s="6">
        <v>1</v>
      </c>
      <c r="D279" s="6">
        <f t="shared" si="73"/>
        <v>960</v>
      </c>
      <c r="E279" s="6">
        <f t="shared" si="74"/>
        <v>960</v>
      </c>
      <c r="F279" s="6">
        <v>80</v>
      </c>
      <c r="G279" s="6" t="s">
        <v>208</v>
      </c>
      <c r="H279" s="6">
        <f t="shared" si="75"/>
        <v>76800</v>
      </c>
      <c r="I279" s="13">
        <f t="shared" si="76"/>
        <v>0.88888888888888884</v>
      </c>
      <c r="J279" s="6">
        <f t="shared" si="77"/>
        <v>76.8</v>
      </c>
      <c r="L279" s="6">
        <v>2033</v>
      </c>
      <c r="M279" s="6">
        <v>1</v>
      </c>
      <c r="N279" s="80">
        <v>16000</v>
      </c>
      <c r="O279" s="6">
        <f t="shared" si="78"/>
        <v>16000</v>
      </c>
      <c r="P279" s="6">
        <v>1000</v>
      </c>
      <c r="Q279" s="6" t="s">
        <v>218</v>
      </c>
      <c r="R279" s="6">
        <f t="shared" si="79"/>
        <v>1000</v>
      </c>
      <c r="S279" s="13">
        <f t="shared" si="80"/>
        <v>1.1574074074074073E-2</v>
      </c>
      <c r="T279" s="6">
        <f t="shared" si="81"/>
        <v>1</v>
      </c>
    </row>
    <row r="280" spans="2:20" x14ac:dyDescent="0.3">
      <c r="B280" s="6">
        <v>2034</v>
      </c>
      <c r="C280" s="6">
        <v>1</v>
      </c>
      <c r="D280" s="6">
        <f t="shared" si="73"/>
        <v>960</v>
      </c>
      <c r="E280" s="6">
        <f t="shared" si="74"/>
        <v>960</v>
      </c>
      <c r="F280" s="6">
        <v>80</v>
      </c>
      <c r="G280" s="6" t="s">
        <v>208</v>
      </c>
      <c r="H280" s="6">
        <f t="shared" si="75"/>
        <v>76800</v>
      </c>
      <c r="I280" s="13">
        <f t="shared" si="76"/>
        <v>0.88888888888888884</v>
      </c>
      <c r="J280" s="6">
        <f t="shared" si="77"/>
        <v>76.8</v>
      </c>
      <c r="L280" s="6">
        <v>2034</v>
      </c>
      <c r="M280" s="6">
        <v>1</v>
      </c>
      <c r="N280" s="80">
        <v>16000</v>
      </c>
      <c r="O280" s="6">
        <f t="shared" si="78"/>
        <v>16000</v>
      </c>
      <c r="P280" s="6">
        <v>1000</v>
      </c>
      <c r="Q280" s="6" t="s">
        <v>218</v>
      </c>
      <c r="R280" s="6">
        <f t="shared" si="79"/>
        <v>1000</v>
      </c>
      <c r="S280" s="13">
        <f t="shared" si="80"/>
        <v>1.1574074074074073E-2</v>
      </c>
      <c r="T280" s="6">
        <f t="shared" si="81"/>
        <v>1</v>
      </c>
    </row>
    <row r="281" spans="2:20" x14ac:dyDescent="0.3">
      <c r="B281" s="6">
        <v>2035</v>
      </c>
      <c r="C281" s="6">
        <v>1</v>
      </c>
      <c r="D281" s="6">
        <f t="shared" si="73"/>
        <v>960</v>
      </c>
      <c r="E281" s="6">
        <f t="shared" si="74"/>
        <v>960</v>
      </c>
      <c r="F281" s="6">
        <v>80</v>
      </c>
      <c r="G281" s="6" t="s">
        <v>208</v>
      </c>
      <c r="H281" s="6">
        <f t="shared" si="75"/>
        <v>76800</v>
      </c>
      <c r="I281" s="13">
        <f t="shared" si="76"/>
        <v>0.88888888888888884</v>
      </c>
      <c r="J281" s="6">
        <f t="shared" si="77"/>
        <v>76.8</v>
      </c>
      <c r="L281" s="6">
        <v>2035</v>
      </c>
      <c r="M281" s="6">
        <v>1</v>
      </c>
      <c r="N281" s="80">
        <v>16000</v>
      </c>
      <c r="O281" s="6">
        <f t="shared" si="78"/>
        <v>16000</v>
      </c>
      <c r="P281" s="6">
        <v>1000</v>
      </c>
      <c r="Q281" s="6" t="s">
        <v>218</v>
      </c>
      <c r="R281" s="6">
        <f t="shared" si="79"/>
        <v>1000</v>
      </c>
      <c r="S281" s="13">
        <f t="shared" si="80"/>
        <v>1.1574074074074073E-2</v>
      </c>
      <c r="T281" s="6">
        <f t="shared" si="81"/>
        <v>1</v>
      </c>
    </row>
    <row r="282" spans="2:20" x14ac:dyDescent="0.3">
      <c r="B282" s="6">
        <v>2036</v>
      </c>
      <c r="C282" s="6">
        <v>1</v>
      </c>
      <c r="D282" s="6">
        <f t="shared" si="73"/>
        <v>960</v>
      </c>
      <c r="E282" s="6">
        <f t="shared" si="74"/>
        <v>960</v>
      </c>
      <c r="F282" s="6">
        <v>80</v>
      </c>
      <c r="G282" s="6" t="s">
        <v>208</v>
      </c>
      <c r="H282" s="6">
        <f t="shared" si="75"/>
        <v>76800</v>
      </c>
      <c r="I282" s="13">
        <f t="shared" si="76"/>
        <v>0.88888888888888884</v>
      </c>
      <c r="J282" s="6">
        <f t="shared" si="77"/>
        <v>76.8</v>
      </c>
      <c r="L282" s="6">
        <v>2036</v>
      </c>
      <c r="M282" s="6">
        <v>1</v>
      </c>
      <c r="N282" s="80">
        <v>16000</v>
      </c>
      <c r="O282" s="6">
        <f t="shared" si="78"/>
        <v>16000</v>
      </c>
      <c r="P282" s="6">
        <v>1000</v>
      </c>
      <c r="Q282" s="6" t="s">
        <v>218</v>
      </c>
      <c r="R282" s="6">
        <f t="shared" si="79"/>
        <v>1000</v>
      </c>
      <c r="S282" s="13">
        <f t="shared" si="80"/>
        <v>1.1574074074074073E-2</v>
      </c>
      <c r="T282" s="6">
        <f t="shared" si="81"/>
        <v>1</v>
      </c>
    </row>
    <row r="283" spans="2:20" x14ac:dyDescent="0.3">
      <c r="B283" s="6">
        <v>2037</v>
      </c>
      <c r="C283" s="6">
        <v>2</v>
      </c>
      <c r="D283" s="6">
        <f t="shared" si="73"/>
        <v>960</v>
      </c>
      <c r="E283" s="6">
        <f t="shared" si="74"/>
        <v>1920</v>
      </c>
      <c r="F283" s="6">
        <v>80</v>
      </c>
      <c r="G283" s="6" t="s">
        <v>208</v>
      </c>
      <c r="H283" s="6">
        <f t="shared" si="75"/>
        <v>153600</v>
      </c>
      <c r="I283" s="13">
        <f t="shared" si="76"/>
        <v>1.7777777777777777</v>
      </c>
      <c r="J283" s="6">
        <f t="shared" si="77"/>
        <v>153.6</v>
      </c>
      <c r="L283" s="6">
        <v>2037</v>
      </c>
      <c r="M283" s="6">
        <v>2</v>
      </c>
      <c r="N283" s="80">
        <v>16000</v>
      </c>
      <c r="O283" s="6">
        <f t="shared" si="78"/>
        <v>32000</v>
      </c>
      <c r="P283" s="6">
        <v>1000</v>
      </c>
      <c r="Q283" s="6" t="s">
        <v>218</v>
      </c>
      <c r="R283" s="6">
        <f t="shared" si="79"/>
        <v>2000</v>
      </c>
      <c r="S283" s="13">
        <f t="shared" si="80"/>
        <v>2.3148148148148147E-2</v>
      </c>
      <c r="T283" s="6">
        <f t="shared" si="81"/>
        <v>2</v>
      </c>
    </row>
    <row r="284" spans="2:20" x14ac:dyDescent="0.3">
      <c r="B284" s="6">
        <v>2038</v>
      </c>
      <c r="C284" s="6">
        <v>2</v>
      </c>
      <c r="D284" s="6">
        <f t="shared" si="73"/>
        <v>960</v>
      </c>
      <c r="E284" s="6">
        <f t="shared" si="74"/>
        <v>1920</v>
      </c>
      <c r="F284" s="6">
        <v>80</v>
      </c>
      <c r="G284" s="6" t="s">
        <v>208</v>
      </c>
      <c r="H284" s="6">
        <f t="shared" si="75"/>
        <v>153600</v>
      </c>
      <c r="I284" s="13">
        <f t="shared" si="76"/>
        <v>1.7777777777777777</v>
      </c>
      <c r="J284" s="6">
        <f t="shared" si="77"/>
        <v>153.6</v>
      </c>
      <c r="L284" s="6">
        <v>2038</v>
      </c>
      <c r="M284" s="6">
        <v>2</v>
      </c>
      <c r="N284" s="80">
        <v>16000</v>
      </c>
      <c r="O284" s="6">
        <f t="shared" si="78"/>
        <v>32000</v>
      </c>
      <c r="P284" s="6">
        <v>1000</v>
      </c>
      <c r="Q284" s="6" t="s">
        <v>218</v>
      </c>
      <c r="R284" s="6">
        <f t="shared" si="79"/>
        <v>2000</v>
      </c>
      <c r="S284" s="13">
        <f t="shared" si="80"/>
        <v>2.3148148148148147E-2</v>
      </c>
      <c r="T284" s="6">
        <f t="shared" si="81"/>
        <v>2</v>
      </c>
    </row>
    <row r="285" spans="2:20" x14ac:dyDescent="0.3">
      <c r="B285" s="6">
        <v>2039</v>
      </c>
      <c r="C285" s="6">
        <v>2</v>
      </c>
      <c r="D285" s="6">
        <f t="shared" si="73"/>
        <v>960</v>
      </c>
      <c r="E285" s="6">
        <f t="shared" si="74"/>
        <v>1920</v>
      </c>
      <c r="F285" s="6">
        <v>80</v>
      </c>
      <c r="G285" s="6" t="s">
        <v>208</v>
      </c>
      <c r="H285" s="6">
        <f t="shared" si="75"/>
        <v>153600</v>
      </c>
      <c r="I285" s="13">
        <f t="shared" si="76"/>
        <v>1.7777777777777777</v>
      </c>
      <c r="J285" s="6">
        <f t="shared" si="77"/>
        <v>153.6</v>
      </c>
      <c r="L285" s="6">
        <v>2039</v>
      </c>
      <c r="M285" s="6">
        <v>2</v>
      </c>
      <c r="N285" s="80">
        <v>16000</v>
      </c>
      <c r="O285" s="6">
        <f t="shared" si="78"/>
        <v>32000</v>
      </c>
      <c r="P285" s="6">
        <v>1000</v>
      </c>
      <c r="Q285" s="6" t="s">
        <v>218</v>
      </c>
      <c r="R285" s="6">
        <f t="shared" si="79"/>
        <v>2000</v>
      </c>
      <c r="S285" s="13">
        <f t="shared" si="80"/>
        <v>2.3148148148148147E-2</v>
      </c>
      <c r="T285" s="6">
        <f t="shared" si="81"/>
        <v>2</v>
      </c>
    </row>
    <row r="286" spans="2:20" x14ac:dyDescent="0.3">
      <c r="B286" s="6">
        <v>2040</v>
      </c>
      <c r="C286" s="6">
        <v>2</v>
      </c>
      <c r="D286" s="6">
        <f t="shared" si="73"/>
        <v>960</v>
      </c>
      <c r="E286" s="6">
        <f t="shared" si="74"/>
        <v>1920</v>
      </c>
      <c r="F286" s="6">
        <v>80</v>
      </c>
      <c r="G286" s="6" t="s">
        <v>208</v>
      </c>
      <c r="H286" s="6">
        <f t="shared" si="75"/>
        <v>153600</v>
      </c>
      <c r="I286" s="13">
        <f t="shared" si="76"/>
        <v>1.7777777777777777</v>
      </c>
      <c r="J286" s="6">
        <f t="shared" si="77"/>
        <v>153.6</v>
      </c>
      <c r="L286" s="6">
        <v>2040</v>
      </c>
      <c r="M286" s="6">
        <v>2</v>
      </c>
      <c r="N286" s="80">
        <v>16000</v>
      </c>
      <c r="O286" s="6">
        <f t="shared" si="78"/>
        <v>32000</v>
      </c>
      <c r="P286" s="6">
        <v>1000</v>
      </c>
      <c r="Q286" s="6" t="s">
        <v>218</v>
      </c>
      <c r="R286" s="6">
        <f t="shared" si="79"/>
        <v>2000</v>
      </c>
      <c r="S286" s="13">
        <f t="shared" si="80"/>
        <v>2.3148148148148147E-2</v>
      </c>
      <c r="T286" s="6">
        <f t="shared" si="81"/>
        <v>2</v>
      </c>
    </row>
    <row r="287" spans="2:20" x14ac:dyDescent="0.3">
      <c r="B287" s="6">
        <v>2041</v>
      </c>
      <c r="C287" s="6">
        <v>2</v>
      </c>
      <c r="D287" s="6">
        <f t="shared" si="73"/>
        <v>960</v>
      </c>
      <c r="E287" s="6">
        <f t="shared" si="74"/>
        <v>1920</v>
      </c>
      <c r="F287" s="6">
        <v>80</v>
      </c>
      <c r="G287" s="6" t="s">
        <v>208</v>
      </c>
      <c r="H287" s="6">
        <f t="shared" si="75"/>
        <v>153600</v>
      </c>
      <c r="I287" s="13">
        <f t="shared" si="76"/>
        <v>1.7777777777777777</v>
      </c>
      <c r="J287" s="6">
        <f t="shared" si="77"/>
        <v>153.6</v>
      </c>
      <c r="L287" s="6">
        <v>2041</v>
      </c>
      <c r="M287" s="6">
        <v>2</v>
      </c>
      <c r="N287" s="80">
        <v>16000</v>
      </c>
      <c r="O287" s="6">
        <f t="shared" si="78"/>
        <v>32000</v>
      </c>
      <c r="P287" s="6">
        <v>1000</v>
      </c>
      <c r="Q287" s="6" t="s">
        <v>218</v>
      </c>
      <c r="R287" s="6">
        <f t="shared" si="79"/>
        <v>2000</v>
      </c>
      <c r="S287" s="13">
        <f t="shared" si="80"/>
        <v>2.3148148148148147E-2</v>
      </c>
      <c r="T287" s="6">
        <f t="shared" si="81"/>
        <v>2</v>
      </c>
    </row>
    <row r="288" spans="2:20" x14ac:dyDescent="0.3">
      <c r="B288" s="6">
        <v>2042</v>
      </c>
      <c r="C288" s="6">
        <v>2</v>
      </c>
      <c r="D288" s="6">
        <f t="shared" si="73"/>
        <v>960</v>
      </c>
      <c r="E288" s="6">
        <f t="shared" si="74"/>
        <v>1920</v>
      </c>
      <c r="F288" s="6">
        <v>80</v>
      </c>
      <c r="G288" s="6" t="s">
        <v>208</v>
      </c>
      <c r="H288" s="6">
        <f t="shared" si="75"/>
        <v>153600</v>
      </c>
      <c r="I288" s="13">
        <f t="shared" si="76"/>
        <v>1.7777777777777777</v>
      </c>
      <c r="J288" s="6">
        <f t="shared" si="77"/>
        <v>153.6</v>
      </c>
      <c r="L288" s="6">
        <v>2042</v>
      </c>
      <c r="M288" s="6">
        <v>2</v>
      </c>
      <c r="N288" s="80">
        <v>16000</v>
      </c>
      <c r="O288" s="6">
        <f t="shared" si="78"/>
        <v>32000</v>
      </c>
      <c r="P288" s="6">
        <v>1000</v>
      </c>
      <c r="Q288" s="6" t="s">
        <v>218</v>
      </c>
      <c r="R288" s="6">
        <f t="shared" si="79"/>
        <v>2000</v>
      </c>
      <c r="S288" s="13">
        <f t="shared" si="80"/>
        <v>2.3148148148148147E-2</v>
      </c>
      <c r="T288" s="6">
        <f t="shared" si="81"/>
        <v>2</v>
      </c>
    </row>
    <row r="289" spans="2:20" x14ac:dyDescent="0.3">
      <c r="B289" s="6">
        <v>2043</v>
      </c>
      <c r="C289" s="6">
        <v>2</v>
      </c>
      <c r="D289" s="6">
        <f t="shared" si="73"/>
        <v>960</v>
      </c>
      <c r="E289" s="6">
        <f t="shared" si="74"/>
        <v>1920</v>
      </c>
      <c r="F289" s="6">
        <v>80</v>
      </c>
      <c r="G289" s="6" t="s">
        <v>208</v>
      </c>
      <c r="H289" s="6">
        <f t="shared" si="75"/>
        <v>153600</v>
      </c>
      <c r="I289" s="13">
        <f t="shared" si="76"/>
        <v>1.7777777777777777</v>
      </c>
      <c r="J289" s="6">
        <f t="shared" si="77"/>
        <v>153.6</v>
      </c>
      <c r="L289" s="6">
        <v>2043</v>
      </c>
      <c r="M289" s="6">
        <v>2</v>
      </c>
      <c r="N289" s="80">
        <v>16000</v>
      </c>
      <c r="O289" s="6">
        <f t="shared" si="78"/>
        <v>32000</v>
      </c>
      <c r="P289" s="6">
        <v>1000</v>
      </c>
      <c r="Q289" s="6" t="s">
        <v>218</v>
      </c>
      <c r="R289" s="6">
        <f t="shared" si="79"/>
        <v>2000</v>
      </c>
      <c r="S289" s="13">
        <f t="shared" si="80"/>
        <v>2.3148148148148147E-2</v>
      </c>
      <c r="T289" s="6">
        <f t="shared" si="81"/>
        <v>2</v>
      </c>
    </row>
    <row r="290" spans="2:20" x14ac:dyDescent="0.3">
      <c r="B290" s="6">
        <v>2044</v>
      </c>
      <c r="C290" s="6">
        <v>2</v>
      </c>
      <c r="D290" s="6">
        <f t="shared" si="73"/>
        <v>960</v>
      </c>
      <c r="E290" s="6">
        <f t="shared" si="74"/>
        <v>1920</v>
      </c>
      <c r="F290" s="6">
        <v>80</v>
      </c>
      <c r="G290" s="6" t="s">
        <v>208</v>
      </c>
      <c r="H290" s="6">
        <f t="shared" si="75"/>
        <v>153600</v>
      </c>
      <c r="I290" s="13">
        <f t="shared" si="76"/>
        <v>1.7777777777777777</v>
      </c>
      <c r="J290" s="6">
        <f t="shared" si="77"/>
        <v>153.6</v>
      </c>
      <c r="L290" s="6">
        <v>2044</v>
      </c>
      <c r="M290" s="6">
        <v>2</v>
      </c>
      <c r="N290" s="80">
        <v>16000</v>
      </c>
      <c r="O290" s="6">
        <f t="shared" si="78"/>
        <v>32000</v>
      </c>
      <c r="P290" s="6">
        <v>1000</v>
      </c>
      <c r="Q290" s="6" t="s">
        <v>218</v>
      </c>
      <c r="R290" s="6">
        <f t="shared" si="79"/>
        <v>2000</v>
      </c>
      <c r="S290" s="13">
        <f t="shared" si="80"/>
        <v>2.3148148148148147E-2</v>
      </c>
      <c r="T290" s="6">
        <f t="shared" si="81"/>
        <v>2</v>
      </c>
    </row>
    <row r="292" spans="2:20" x14ac:dyDescent="0.3">
      <c r="B292" s="226" t="s">
        <v>214</v>
      </c>
      <c r="C292" s="226"/>
      <c r="D292" s="226"/>
      <c r="L292" s="226" t="s">
        <v>222</v>
      </c>
      <c r="M292" s="226"/>
      <c r="N292" s="226"/>
    </row>
    <row r="293" spans="2:20" x14ac:dyDescent="0.3">
      <c r="B293" s="225" t="s">
        <v>22</v>
      </c>
      <c r="C293" s="225" t="s">
        <v>203</v>
      </c>
      <c r="D293" s="225" t="s">
        <v>204</v>
      </c>
      <c r="E293" s="225" t="s">
        <v>201</v>
      </c>
      <c r="F293" s="225" t="s">
        <v>202</v>
      </c>
      <c r="G293" s="225" t="s">
        <v>151</v>
      </c>
      <c r="H293" s="225" t="s">
        <v>205</v>
      </c>
      <c r="I293" s="225" t="s">
        <v>206</v>
      </c>
      <c r="J293" s="225" t="s">
        <v>207</v>
      </c>
      <c r="L293" s="225" t="s">
        <v>22</v>
      </c>
      <c r="M293" s="225" t="s">
        <v>203</v>
      </c>
      <c r="N293" s="225" t="s">
        <v>204</v>
      </c>
      <c r="O293" s="225" t="s">
        <v>201</v>
      </c>
      <c r="P293" s="225" t="s">
        <v>202</v>
      </c>
      <c r="Q293" s="225" t="s">
        <v>151</v>
      </c>
      <c r="R293" s="225" t="s">
        <v>205</v>
      </c>
      <c r="S293" s="225" t="s">
        <v>206</v>
      </c>
      <c r="T293" s="225" t="s">
        <v>207</v>
      </c>
    </row>
    <row r="294" spans="2:20" x14ac:dyDescent="0.3">
      <c r="B294" s="225"/>
      <c r="C294" s="225"/>
      <c r="D294" s="225"/>
      <c r="E294" s="225"/>
      <c r="F294" s="225"/>
      <c r="G294" s="225"/>
      <c r="H294" s="225"/>
      <c r="I294" s="225"/>
      <c r="J294" s="225"/>
      <c r="L294" s="225"/>
      <c r="M294" s="225"/>
      <c r="N294" s="225"/>
      <c r="O294" s="225"/>
      <c r="P294" s="225"/>
      <c r="Q294" s="225"/>
      <c r="R294" s="225"/>
      <c r="S294" s="225"/>
      <c r="T294" s="225"/>
    </row>
    <row r="295" spans="2:20" x14ac:dyDescent="0.3">
      <c r="B295" s="225"/>
      <c r="C295" s="225"/>
      <c r="D295" s="225"/>
      <c r="E295" s="225"/>
      <c r="F295" s="225"/>
      <c r="G295" s="225"/>
      <c r="H295" s="225"/>
      <c r="I295" s="225"/>
      <c r="J295" s="225"/>
      <c r="L295" s="225"/>
      <c r="M295" s="225"/>
      <c r="N295" s="225"/>
      <c r="O295" s="225"/>
      <c r="P295" s="225"/>
      <c r="Q295" s="225"/>
      <c r="R295" s="225"/>
      <c r="S295" s="225"/>
      <c r="T295" s="225"/>
    </row>
    <row r="296" spans="2:20" x14ac:dyDescent="0.3">
      <c r="B296" s="6">
        <v>2025</v>
      </c>
      <c r="C296" s="6" cm="1">
        <f t="array" ref="C296:C315">TRANSPOSE('Proyeksi Fasum (1)'!D99:W99)</f>
        <v>1</v>
      </c>
      <c r="D296" s="6">
        <v>20</v>
      </c>
      <c r="E296" s="6">
        <f>C296*D296</f>
        <v>20</v>
      </c>
      <c r="F296" s="6">
        <v>50</v>
      </c>
      <c r="G296" s="6" t="s">
        <v>220</v>
      </c>
      <c r="H296" s="6">
        <f>E296*F296</f>
        <v>1000</v>
      </c>
      <c r="I296" s="13">
        <f>H296/86400</f>
        <v>1.1574074074074073E-2</v>
      </c>
      <c r="J296" s="6">
        <f>H296/1000</f>
        <v>1</v>
      </c>
      <c r="L296" s="6">
        <v>2025</v>
      </c>
      <c r="M296" s="6" cm="1">
        <f t="array" ref="M296:M315">TRANSPOSE('Proyeksi Fasum (1)'!D101:W101)</f>
        <v>2</v>
      </c>
      <c r="N296" s="6">
        <v>250</v>
      </c>
      <c r="O296" s="6">
        <f>M296*N296</f>
        <v>500</v>
      </c>
      <c r="P296" s="6">
        <v>2000</v>
      </c>
      <c r="Q296" s="6" t="s">
        <v>218</v>
      </c>
      <c r="R296" s="6">
        <f>P296*M296</f>
        <v>4000</v>
      </c>
      <c r="S296" s="13">
        <f>R296/86400</f>
        <v>4.6296296296296294E-2</v>
      </c>
      <c r="T296" s="6">
        <f>R296/1000</f>
        <v>4</v>
      </c>
    </row>
    <row r="297" spans="2:20" x14ac:dyDescent="0.3">
      <c r="B297" s="6">
        <v>2026</v>
      </c>
      <c r="C297" s="6">
        <v>1</v>
      </c>
      <c r="D297" s="6">
        <v>20</v>
      </c>
      <c r="E297" s="6">
        <f t="shared" ref="E297:E315" si="82">C297*D297</f>
        <v>20</v>
      </c>
      <c r="F297" s="6">
        <v>50</v>
      </c>
      <c r="G297" s="6" t="s">
        <v>220</v>
      </c>
      <c r="H297" s="6">
        <f t="shared" ref="H297:H315" si="83">E297*F297</f>
        <v>1000</v>
      </c>
      <c r="I297" s="13">
        <f t="shared" ref="I297:I315" si="84">H297/86400</f>
        <v>1.1574074074074073E-2</v>
      </c>
      <c r="J297" s="6">
        <f t="shared" ref="J297:J315" si="85">H297/1000</f>
        <v>1</v>
      </c>
      <c r="L297" s="6">
        <v>2026</v>
      </c>
      <c r="M297" s="6">
        <v>2</v>
      </c>
      <c r="N297" s="6">
        <v>250</v>
      </c>
      <c r="O297" s="6">
        <f t="shared" ref="O297:O315" si="86">M297*N297</f>
        <v>500</v>
      </c>
      <c r="P297" s="6">
        <v>2000</v>
      </c>
      <c r="Q297" s="6" t="s">
        <v>218</v>
      </c>
      <c r="R297" s="6">
        <f t="shared" ref="R297:R315" si="87">P297*M297</f>
        <v>4000</v>
      </c>
      <c r="S297" s="13">
        <f t="shared" ref="S297:S315" si="88">R297/86400</f>
        <v>4.6296296296296294E-2</v>
      </c>
      <c r="T297" s="6">
        <f t="shared" ref="T297:T315" si="89">R297/1000</f>
        <v>4</v>
      </c>
    </row>
    <row r="298" spans="2:20" x14ac:dyDescent="0.3">
      <c r="B298" s="6">
        <v>2027</v>
      </c>
      <c r="C298" s="6">
        <v>1</v>
      </c>
      <c r="D298" s="6">
        <v>20</v>
      </c>
      <c r="E298" s="6">
        <f t="shared" si="82"/>
        <v>20</v>
      </c>
      <c r="F298" s="6">
        <v>50</v>
      </c>
      <c r="G298" s="6" t="s">
        <v>220</v>
      </c>
      <c r="H298" s="6">
        <f t="shared" si="83"/>
        <v>1000</v>
      </c>
      <c r="I298" s="13">
        <f t="shared" si="84"/>
        <v>1.1574074074074073E-2</v>
      </c>
      <c r="J298" s="6">
        <f t="shared" si="85"/>
        <v>1</v>
      </c>
      <c r="L298" s="6">
        <v>2027</v>
      </c>
      <c r="M298" s="6">
        <v>2</v>
      </c>
      <c r="N298" s="6">
        <v>250</v>
      </c>
      <c r="O298" s="6">
        <f t="shared" si="86"/>
        <v>500</v>
      </c>
      <c r="P298" s="6">
        <v>2000</v>
      </c>
      <c r="Q298" s="6" t="s">
        <v>218</v>
      </c>
      <c r="R298" s="6">
        <f t="shared" si="87"/>
        <v>4000</v>
      </c>
      <c r="S298" s="13">
        <f t="shared" si="88"/>
        <v>4.6296296296296294E-2</v>
      </c>
      <c r="T298" s="6">
        <f t="shared" si="89"/>
        <v>4</v>
      </c>
    </row>
    <row r="299" spans="2:20" x14ac:dyDescent="0.3">
      <c r="B299" s="6">
        <v>2028</v>
      </c>
      <c r="C299" s="6">
        <v>1</v>
      </c>
      <c r="D299" s="6">
        <v>20</v>
      </c>
      <c r="E299" s="6">
        <f t="shared" si="82"/>
        <v>20</v>
      </c>
      <c r="F299" s="6">
        <v>50</v>
      </c>
      <c r="G299" s="6" t="s">
        <v>220</v>
      </c>
      <c r="H299" s="6">
        <f t="shared" si="83"/>
        <v>1000</v>
      </c>
      <c r="I299" s="13">
        <f t="shared" si="84"/>
        <v>1.1574074074074073E-2</v>
      </c>
      <c r="J299" s="6">
        <f t="shared" si="85"/>
        <v>1</v>
      </c>
      <c r="L299" s="6">
        <v>2028</v>
      </c>
      <c r="M299" s="6">
        <v>2</v>
      </c>
      <c r="N299" s="6">
        <v>250</v>
      </c>
      <c r="O299" s="6">
        <f t="shared" si="86"/>
        <v>500</v>
      </c>
      <c r="P299" s="6">
        <v>2000</v>
      </c>
      <c r="Q299" s="6" t="s">
        <v>218</v>
      </c>
      <c r="R299" s="6">
        <f t="shared" si="87"/>
        <v>4000</v>
      </c>
      <c r="S299" s="13">
        <f t="shared" si="88"/>
        <v>4.6296296296296294E-2</v>
      </c>
      <c r="T299" s="6">
        <f t="shared" si="89"/>
        <v>4</v>
      </c>
    </row>
    <row r="300" spans="2:20" x14ac:dyDescent="0.3">
      <c r="B300" s="6">
        <v>2029</v>
      </c>
      <c r="C300" s="6">
        <v>1</v>
      </c>
      <c r="D300" s="6">
        <v>20</v>
      </c>
      <c r="E300" s="6">
        <f t="shared" si="82"/>
        <v>20</v>
      </c>
      <c r="F300" s="6">
        <v>50</v>
      </c>
      <c r="G300" s="6" t="s">
        <v>220</v>
      </c>
      <c r="H300" s="6">
        <f t="shared" si="83"/>
        <v>1000</v>
      </c>
      <c r="I300" s="13">
        <f t="shared" si="84"/>
        <v>1.1574074074074073E-2</v>
      </c>
      <c r="J300" s="6">
        <f t="shared" si="85"/>
        <v>1</v>
      </c>
      <c r="L300" s="6">
        <v>2029</v>
      </c>
      <c r="M300" s="6">
        <v>2</v>
      </c>
      <c r="N300" s="6">
        <v>250</v>
      </c>
      <c r="O300" s="6">
        <f t="shared" si="86"/>
        <v>500</v>
      </c>
      <c r="P300" s="6">
        <v>2000</v>
      </c>
      <c r="Q300" s="6" t="s">
        <v>218</v>
      </c>
      <c r="R300" s="6">
        <f t="shared" si="87"/>
        <v>4000</v>
      </c>
      <c r="S300" s="13">
        <f t="shared" si="88"/>
        <v>4.6296296296296294E-2</v>
      </c>
      <c r="T300" s="6">
        <f t="shared" si="89"/>
        <v>4</v>
      </c>
    </row>
    <row r="301" spans="2:20" x14ac:dyDescent="0.3">
      <c r="B301" s="6">
        <v>2030</v>
      </c>
      <c r="C301" s="6">
        <v>1</v>
      </c>
      <c r="D301" s="6">
        <v>20</v>
      </c>
      <c r="E301" s="6">
        <f t="shared" si="82"/>
        <v>20</v>
      </c>
      <c r="F301" s="6">
        <v>50</v>
      </c>
      <c r="G301" s="6" t="s">
        <v>220</v>
      </c>
      <c r="H301" s="6">
        <f t="shared" si="83"/>
        <v>1000</v>
      </c>
      <c r="I301" s="13">
        <f t="shared" si="84"/>
        <v>1.1574074074074073E-2</v>
      </c>
      <c r="J301" s="6">
        <f t="shared" si="85"/>
        <v>1</v>
      </c>
      <c r="L301" s="6">
        <v>2030</v>
      </c>
      <c r="M301" s="6">
        <v>2</v>
      </c>
      <c r="N301" s="6">
        <v>250</v>
      </c>
      <c r="O301" s="6">
        <f t="shared" si="86"/>
        <v>500</v>
      </c>
      <c r="P301" s="6">
        <v>2000</v>
      </c>
      <c r="Q301" s="6" t="s">
        <v>218</v>
      </c>
      <c r="R301" s="6">
        <f t="shared" si="87"/>
        <v>4000</v>
      </c>
      <c r="S301" s="13">
        <f t="shared" si="88"/>
        <v>4.6296296296296294E-2</v>
      </c>
      <c r="T301" s="6">
        <f t="shared" si="89"/>
        <v>4</v>
      </c>
    </row>
    <row r="302" spans="2:20" x14ac:dyDescent="0.3">
      <c r="B302" s="6">
        <v>2031</v>
      </c>
      <c r="C302" s="6">
        <v>1</v>
      </c>
      <c r="D302" s="6">
        <v>20</v>
      </c>
      <c r="E302" s="6">
        <f t="shared" si="82"/>
        <v>20</v>
      </c>
      <c r="F302" s="6">
        <v>50</v>
      </c>
      <c r="G302" s="6" t="s">
        <v>220</v>
      </c>
      <c r="H302" s="6">
        <f t="shared" si="83"/>
        <v>1000</v>
      </c>
      <c r="I302" s="13">
        <f t="shared" si="84"/>
        <v>1.1574074074074073E-2</v>
      </c>
      <c r="J302" s="6">
        <f t="shared" si="85"/>
        <v>1</v>
      </c>
      <c r="L302" s="6">
        <v>2031</v>
      </c>
      <c r="M302" s="6">
        <v>3</v>
      </c>
      <c r="N302" s="6">
        <v>250</v>
      </c>
      <c r="O302" s="6">
        <f t="shared" si="86"/>
        <v>750</v>
      </c>
      <c r="P302" s="6">
        <v>2000</v>
      </c>
      <c r="Q302" s="6" t="s">
        <v>218</v>
      </c>
      <c r="R302" s="6">
        <f t="shared" si="87"/>
        <v>6000</v>
      </c>
      <c r="S302" s="13">
        <f t="shared" si="88"/>
        <v>6.9444444444444448E-2</v>
      </c>
      <c r="T302" s="6">
        <f t="shared" si="89"/>
        <v>6</v>
      </c>
    </row>
    <row r="303" spans="2:20" x14ac:dyDescent="0.3">
      <c r="B303" s="6">
        <v>2032</v>
      </c>
      <c r="C303" s="6">
        <v>1</v>
      </c>
      <c r="D303" s="6">
        <v>20</v>
      </c>
      <c r="E303" s="6">
        <f t="shared" si="82"/>
        <v>20</v>
      </c>
      <c r="F303" s="6">
        <v>50</v>
      </c>
      <c r="G303" s="6" t="s">
        <v>220</v>
      </c>
      <c r="H303" s="6">
        <f t="shared" si="83"/>
        <v>1000</v>
      </c>
      <c r="I303" s="13">
        <f t="shared" si="84"/>
        <v>1.1574074074074073E-2</v>
      </c>
      <c r="J303" s="6">
        <f t="shared" si="85"/>
        <v>1</v>
      </c>
      <c r="L303" s="6">
        <v>2032</v>
      </c>
      <c r="M303" s="6">
        <v>3</v>
      </c>
      <c r="N303" s="6">
        <v>250</v>
      </c>
      <c r="O303" s="6">
        <f t="shared" si="86"/>
        <v>750</v>
      </c>
      <c r="P303" s="6">
        <v>2000</v>
      </c>
      <c r="Q303" s="6" t="s">
        <v>218</v>
      </c>
      <c r="R303" s="6">
        <f t="shared" si="87"/>
        <v>6000</v>
      </c>
      <c r="S303" s="13">
        <f t="shared" si="88"/>
        <v>6.9444444444444448E-2</v>
      </c>
      <c r="T303" s="6">
        <f t="shared" si="89"/>
        <v>6</v>
      </c>
    </row>
    <row r="304" spans="2:20" x14ac:dyDescent="0.3">
      <c r="B304" s="6">
        <v>2033</v>
      </c>
      <c r="C304" s="6">
        <v>1</v>
      </c>
      <c r="D304" s="6">
        <v>20</v>
      </c>
      <c r="E304" s="6">
        <f t="shared" si="82"/>
        <v>20</v>
      </c>
      <c r="F304" s="6">
        <v>50</v>
      </c>
      <c r="G304" s="6" t="s">
        <v>220</v>
      </c>
      <c r="H304" s="6">
        <f t="shared" si="83"/>
        <v>1000</v>
      </c>
      <c r="I304" s="13">
        <f t="shared" si="84"/>
        <v>1.1574074074074073E-2</v>
      </c>
      <c r="J304" s="6">
        <f t="shared" si="85"/>
        <v>1</v>
      </c>
      <c r="L304" s="6">
        <v>2033</v>
      </c>
      <c r="M304" s="6">
        <v>3</v>
      </c>
      <c r="N304" s="6">
        <v>250</v>
      </c>
      <c r="O304" s="6">
        <f t="shared" si="86"/>
        <v>750</v>
      </c>
      <c r="P304" s="6">
        <v>2000</v>
      </c>
      <c r="Q304" s="6" t="s">
        <v>218</v>
      </c>
      <c r="R304" s="6">
        <f t="shared" si="87"/>
        <v>6000</v>
      </c>
      <c r="S304" s="13">
        <f t="shared" si="88"/>
        <v>6.9444444444444448E-2</v>
      </c>
      <c r="T304" s="6">
        <f t="shared" si="89"/>
        <v>6</v>
      </c>
    </row>
    <row r="305" spans="1:21" x14ac:dyDescent="0.3">
      <c r="B305" s="6">
        <v>2034</v>
      </c>
      <c r="C305" s="6">
        <v>1</v>
      </c>
      <c r="D305" s="6">
        <v>20</v>
      </c>
      <c r="E305" s="6">
        <f t="shared" si="82"/>
        <v>20</v>
      </c>
      <c r="F305" s="6">
        <v>50</v>
      </c>
      <c r="G305" s="6" t="s">
        <v>220</v>
      </c>
      <c r="H305" s="6">
        <f t="shared" si="83"/>
        <v>1000</v>
      </c>
      <c r="I305" s="13">
        <f t="shared" si="84"/>
        <v>1.1574074074074073E-2</v>
      </c>
      <c r="J305" s="6">
        <f t="shared" si="85"/>
        <v>1</v>
      </c>
      <c r="L305" s="6">
        <v>2034</v>
      </c>
      <c r="M305" s="6">
        <v>3</v>
      </c>
      <c r="N305" s="6">
        <v>250</v>
      </c>
      <c r="O305" s="6">
        <f t="shared" si="86"/>
        <v>750</v>
      </c>
      <c r="P305" s="6">
        <v>2000</v>
      </c>
      <c r="Q305" s="6" t="s">
        <v>218</v>
      </c>
      <c r="R305" s="6">
        <f t="shared" si="87"/>
        <v>6000</v>
      </c>
      <c r="S305" s="13">
        <f t="shared" si="88"/>
        <v>6.9444444444444448E-2</v>
      </c>
      <c r="T305" s="6">
        <f t="shared" si="89"/>
        <v>6</v>
      </c>
    </row>
    <row r="306" spans="1:21" x14ac:dyDescent="0.3">
      <c r="B306" s="6">
        <v>2035</v>
      </c>
      <c r="C306" s="6">
        <v>1</v>
      </c>
      <c r="D306" s="6">
        <v>20</v>
      </c>
      <c r="E306" s="6">
        <f t="shared" si="82"/>
        <v>20</v>
      </c>
      <c r="F306" s="6">
        <v>50</v>
      </c>
      <c r="G306" s="6" t="s">
        <v>220</v>
      </c>
      <c r="H306" s="6">
        <f t="shared" si="83"/>
        <v>1000</v>
      </c>
      <c r="I306" s="13">
        <f t="shared" si="84"/>
        <v>1.1574074074074073E-2</v>
      </c>
      <c r="J306" s="6">
        <f t="shared" si="85"/>
        <v>1</v>
      </c>
      <c r="L306" s="6">
        <v>2035</v>
      </c>
      <c r="M306" s="6">
        <v>3</v>
      </c>
      <c r="N306" s="6">
        <v>250</v>
      </c>
      <c r="O306" s="6">
        <f t="shared" si="86"/>
        <v>750</v>
      </c>
      <c r="P306" s="6">
        <v>2000</v>
      </c>
      <c r="Q306" s="6" t="s">
        <v>218</v>
      </c>
      <c r="R306" s="6">
        <f t="shared" si="87"/>
        <v>6000</v>
      </c>
      <c r="S306" s="13">
        <f t="shared" si="88"/>
        <v>6.9444444444444448E-2</v>
      </c>
      <c r="T306" s="6">
        <f t="shared" si="89"/>
        <v>6</v>
      </c>
    </row>
    <row r="307" spans="1:21" x14ac:dyDescent="0.3">
      <c r="B307" s="6">
        <v>2036</v>
      </c>
      <c r="C307" s="6">
        <v>1</v>
      </c>
      <c r="D307" s="6">
        <v>20</v>
      </c>
      <c r="E307" s="6">
        <f t="shared" si="82"/>
        <v>20</v>
      </c>
      <c r="F307" s="6">
        <v>50</v>
      </c>
      <c r="G307" s="6" t="s">
        <v>220</v>
      </c>
      <c r="H307" s="6">
        <f t="shared" si="83"/>
        <v>1000</v>
      </c>
      <c r="I307" s="13">
        <f t="shared" si="84"/>
        <v>1.1574074074074073E-2</v>
      </c>
      <c r="J307" s="6">
        <f t="shared" si="85"/>
        <v>1</v>
      </c>
      <c r="L307" s="6">
        <v>2036</v>
      </c>
      <c r="M307" s="6">
        <v>3</v>
      </c>
      <c r="N307" s="6">
        <v>250</v>
      </c>
      <c r="O307" s="6">
        <f t="shared" si="86"/>
        <v>750</v>
      </c>
      <c r="P307" s="6">
        <v>2000</v>
      </c>
      <c r="Q307" s="6" t="s">
        <v>218</v>
      </c>
      <c r="R307" s="6">
        <f t="shared" si="87"/>
        <v>6000</v>
      </c>
      <c r="S307" s="13">
        <f t="shared" si="88"/>
        <v>6.9444444444444448E-2</v>
      </c>
      <c r="T307" s="6">
        <f t="shared" si="89"/>
        <v>6</v>
      </c>
    </row>
    <row r="308" spans="1:21" x14ac:dyDescent="0.3">
      <c r="B308" s="6">
        <v>2037</v>
      </c>
      <c r="C308" s="6">
        <v>2</v>
      </c>
      <c r="D308" s="6">
        <v>20</v>
      </c>
      <c r="E308" s="6">
        <f t="shared" si="82"/>
        <v>40</v>
      </c>
      <c r="F308" s="6">
        <v>50</v>
      </c>
      <c r="G308" s="6" t="s">
        <v>220</v>
      </c>
      <c r="H308" s="6">
        <f t="shared" si="83"/>
        <v>2000</v>
      </c>
      <c r="I308" s="13">
        <f t="shared" si="84"/>
        <v>2.3148148148148147E-2</v>
      </c>
      <c r="J308" s="6">
        <f t="shared" si="85"/>
        <v>2</v>
      </c>
      <c r="L308" s="6">
        <v>2037</v>
      </c>
      <c r="M308" s="6">
        <v>3</v>
      </c>
      <c r="N308" s="6">
        <v>250</v>
      </c>
      <c r="O308" s="6">
        <f t="shared" si="86"/>
        <v>750</v>
      </c>
      <c r="P308" s="6">
        <v>2000</v>
      </c>
      <c r="Q308" s="6" t="s">
        <v>218</v>
      </c>
      <c r="R308" s="6">
        <f t="shared" si="87"/>
        <v>6000</v>
      </c>
      <c r="S308" s="13">
        <f t="shared" si="88"/>
        <v>6.9444444444444448E-2</v>
      </c>
      <c r="T308" s="6">
        <f t="shared" si="89"/>
        <v>6</v>
      </c>
    </row>
    <row r="309" spans="1:21" x14ac:dyDescent="0.3">
      <c r="B309" s="6">
        <v>2038</v>
      </c>
      <c r="C309" s="6">
        <v>2</v>
      </c>
      <c r="D309" s="6">
        <v>20</v>
      </c>
      <c r="E309" s="6">
        <f t="shared" si="82"/>
        <v>40</v>
      </c>
      <c r="F309" s="6">
        <v>50</v>
      </c>
      <c r="G309" s="6" t="s">
        <v>220</v>
      </c>
      <c r="H309" s="6">
        <f t="shared" si="83"/>
        <v>2000</v>
      </c>
      <c r="I309" s="13">
        <f t="shared" si="84"/>
        <v>2.3148148148148147E-2</v>
      </c>
      <c r="J309" s="6">
        <f t="shared" si="85"/>
        <v>2</v>
      </c>
      <c r="L309" s="6">
        <v>2038</v>
      </c>
      <c r="M309" s="6">
        <v>3</v>
      </c>
      <c r="N309" s="6">
        <v>250</v>
      </c>
      <c r="O309" s="6">
        <f t="shared" si="86"/>
        <v>750</v>
      </c>
      <c r="P309" s="6">
        <v>2000</v>
      </c>
      <c r="Q309" s="6" t="s">
        <v>218</v>
      </c>
      <c r="R309" s="6">
        <f t="shared" si="87"/>
        <v>6000</v>
      </c>
      <c r="S309" s="13">
        <f t="shared" si="88"/>
        <v>6.9444444444444448E-2</v>
      </c>
      <c r="T309" s="6">
        <f t="shared" si="89"/>
        <v>6</v>
      </c>
    </row>
    <row r="310" spans="1:21" x14ac:dyDescent="0.3">
      <c r="B310" s="6">
        <v>2039</v>
      </c>
      <c r="C310" s="6">
        <v>2</v>
      </c>
      <c r="D310" s="6">
        <v>20</v>
      </c>
      <c r="E310" s="6">
        <f t="shared" si="82"/>
        <v>40</v>
      </c>
      <c r="F310" s="6">
        <v>50</v>
      </c>
      <c r="G310" s="6" t="s">
        <v>220</v>
      </c>
      <c r="H310" s="6">
        <f t="shared" si="83"/>
        <v>2000</v>
      </c>
      <c r="I310" s="13">
        <f t="shared" si="84"/>
        <v>2.3148148148148147E-2</v>
      </c>
      <c r="J310" s="6">
        <f t="shared" si="85"/>
        <v>2</v>
      </c>
      <c r="L310" s="6">
        <v>2039</v>
      </c>
      <c r="M310" s="6">
        <v>3</v>
      </c>
      <c r="N310" s="6">
        <v>250</v>
      </c>
      <c r="O310" s="6">
        <f t="shared" si="86"/>
        <v>750</v>
      </c>
      <c r="P310" s="6">
        <v>2000</v>
      </c>
      <c r="Q310" s="6" t="s">
        <v>218</v>
      </c>
      <c r="R310" s="6">
        <f t="shared" si="87"/>
        <v>6000</v>
      </c>
      <c r="S310" s="13">
        <f t="shared" si="88"/>
        <v>6.9444444444444448E-2</v>
      </c>
      <c r="T310" s="6">
        <f t="shared" si="89"/>
        <v>6</v>
      </c>
    </row>
    <row r="311" spans="1:21" x14ac:dyDescent="0.3">
      <c r="B311" s="6">
        <v>2040</v>
      </c>
      <c r="C311" s="6">
        <v>2</v>
      </c>
      <c r="D311" s="6">
        <v>20</v>
      </c>
      <c r="E311" s="6">
        <f t="shared" si="82"/>
        <v>40</v>
      </c>
      <c r="F311" s="6">
        <v>50</v>
      </c>
      <c r="G311" s="6" t="s">
        <v>220</v>
      </c>
      <c r="H311" s="6">
        <f t="shared" si="83"/>
        <v>2000</v>
      </c>
      <c r="I311" s="13">
        <f t="shared" si="84"/>
        <v>2.3148148148148147E-2</v>
      </c>
      <c r="J311" s="6">
        <f t="shared" si="85"/>
        <v>2</v>
      </c>
      <c r="L311" s="6">
        <v>2040</v>
      </c>
      <c r="M311" s="6">
        <v>3</v>
      </c>
      <c r="N311" s="6">
        <v>250</v>
      </c>
      <c r="O311" s="6">
        <f t="shared" si="86"/>
        <v>750</v>
      </c>
      <c r="P311" s="6">
        <v>2000</v>
      </c>
      <c r="Q311" s="6" t="s">
        <v>218</v>
      </c>
      <c r="R311" s="6">
        <f t="shared" si="87"/>
        <v>6000</v>
      </c>
      <c r="S311" s="13">
        <f t="shared" si="88"/>
        <v>6.9444444444444448E-2</v>
      </c>
      <c r="T311" s="6">
        <f t="shared" si="89"/>
        <v>6</v>
      </c>
    </row>
    <row r="312" spans="1:21" x14ac:dyDescent="0.3">
      <c r="B312" s="6">
        <v>2041</v>
      </c>
      <c r="C312" s="6">
        <v>2</v>
      </c>
      <c r="D312" s="6">
        <v>20</v>
      </c>
      <c r="E312" s="6">
        <f t="shared" si="82"/>
        <v>40</v>
      </c>
      <c r="F312" s="6">
        <v>50</v>
      </c>
      <c r="G312" s="6" t="s">
        <v>220</v>
      </c>
      <c r="H312" s="6">
        <f t="shared" si="83"/>
        <v>2000</v>
      </c>
      <c r="I312" s="13">
        <f t="shared" si="84"/>
        <v>2.3148148148148147E-2</v>
      </c>
      <c r="J312" s="6">
        <f t="shared" si="85"/>
        <v>2</v>
      </c>
      <c r="L312" s="6">
        <v>2041</v>
      </c>
      <c r="M312" s="6">
        <v>3</v>
      </c>
      <c r="N312" s="6">
        <v>250</v>
      </c>
      <c r="O312" s="6">
        <f t="shared" si="86"/>
        <v>750</v>
      </c>
      <c r="P312" s="6">
        <v>2000</v>
      </c>
      <c r="Q312" s="6" t="s">
        <v>218</v>
      </c>
      <c r="R312" s="6">
        <f t="shared" si="87"/>
        <v>6000</v>
      </c>
      <c r="S312" s="13">
        <f t="shared" si="88"/>
        <v>6.9444444444444448E-2</v>
      </c>
      <c r="T312" s="6">
        <f t="shared" si="89"/>
        <v>6</v>
      </c>
    </row>
    <row r="313" spans="1:21" x14ac:dyDescent="0.3">
      <c r="B313" s="6">
        <v>2042</v>
      </c>
      <c r="C313" s="6">
        <v>2</v>
      </c>
      <c r="D313" s="6">
        <v>20</v>
      </c>
      <c r="E313" s="6">
        <f t="shared" si="82"/>
        <v>40</v>
      </c>
      <c r="F313" s="6">
        <v>50</v>
      </c>
      <c r="G313" s="6" t="s">
        <v>220</v>
      </c>
      <c r="H313" s="6">
        <f t="shared" si="83"/>
        <v>2000</v>
      </c>
      <c r="I313" s="13">
        <f t="shared" si="84"/>
        <v>2.3148148148148147E-2</v>
      </c>
      <c r="J313" s="6">
        <f t="shared" si="85"/>
        <v>2</v>
      </c>
      <c r="L313" s="6">
        <v>2042</v>
      </c>
      <c r="M313" s="6">
        <v>3</v>
      </c>
      <c r="N313" s="6">
        <v>250</v>
      </c>
      <c r="O313" s="6">
        <f t="shared" si="86"/>
        <v>750</v>
      </c>
      <c r="P313" s="6">
        <v>2000</v>
      </c>
      <c r="Q313" s="6" t="s">
        <v>218</v>
      </c>
      <c r="R313" s="6">
        <f t="shared" si="87"/>
        <v>6000</v>
      </c>
      <c r="S313" s="13">
        <f t="shared" si="88"/>
        <v>6.9444444444444448E-2</v>
      </c>
      <c r="T313" s="6">
        <f t="shared" si="89"/>
        <v>6</v>
      </c>
    </row>
    <row r="314" spans="1:21" x14ac:dyDescent="0.3">
      <c r="B314" s="6">
        <v>2043</v>
      </c>
      <c r="C314" s="6">
        <v>2</v>
      </c>
      <c r="D314" s="6">
        <v>20</v>
      </c>
      <c r="E314" s="6">
        <f t="shared" si="82"/>
        <v>40</v>
      </c>
      <c r="F314" s="6">
        <v>50</v>
      </c>
      <c r="G314" s="6" t="s">
        <v>220</v>
      </c>
      <c r="H314" s="6">
        <f t="shared" si="83"/>
        <v>2000</v>
      </c>
      <c r="I314" s="13">
        <f t="shared" si="84"/>
        <v>2.3148148148148147E-2</v>
      </c>
      <c r="J314" s="6">
        <f t="shared" si="85"/>
        <v>2</v>
      </c>
      <c r="L314" s="6">
        <v>2043</v>
      </c>
      <c r="M314" s="6">
        <v>3</v>
      </c>
      <c r="N314" s="6">
        <v>250</v>
      </c>
      <c r="O314" s="6">
        <f t="shared" si="86"/>
        <v>750</v>
      </c>
      <c r="P314" s="6">
        <v>2000</v>
      </c>
      <c r="Q314" s="6" t="s">
        <v>218</v>
      </c>
      <c r="R314" s="6">
        <f t="shared" si="87"/>
        <v>6000</v>
      </c>
      <c r="S314" s="13">
        <f t="shared" si="88"/>
        <v>6.9444444444444448E-2</v>
      </c>
      <c r="T314" s="6">
        <f t="shared" si="89"/>
        <v>6</v>
      </c>
    </row>
    <row r="315" spans="1:21" x14ac:dyDescent="0.3">
      <c r="B315" s="6">
        <v>2044</v>
      </c>
      <c r="C315" s="6">
        <v>2</v>
      </c>
      <c r="D315" s="6">
        <v>20</v>
      </c>
      <c r="E315" s="6">
        <f t="shared" si="82"/>
        <v>40</v>
      </c>
      <c r="F315" s="6">
        <v>50</v>
      </c>
      <c r="G315" s="6" t="s">
        <v>220</v>
      </c>
      <c r="H315" s="6">
        <f t="shared" si="83"/>
        <v>2000</v>
      </c>
      <c r="I315" s="13">
        <f t="shared" si="84"/>
        <v>2.3148148148148147E-2</v>
      </c>
      <c r="J315" s="6">
        <f t="shared" si="85"/>
        <v>2</v>
      </c>
      <c r="L315" s="6">
        <v>2044</v>
      </c>
      <c r="M315" s="6">
        <v>4</v>
      </c>
      <c r="N315" s="6">
        <v>250</v>
      </c>
      <c r="O315" s="6">
        <f t="shared" si="86"/>
        <v>1000</v>
      </c>
      <c r="P315" s="6">
        <v>2000</v>
      </c>
      <c r="Q315" s="6" t="s">
        <v>218</v>
      </c>
      <c r="R315" s="6">
        <f t="shared" si="87"/>
        <v>8000</v>
      </c>
      <c r="S315" s="13">
        <f t="shared" si="88"/>
        <v>9.2592592592592587E-2</v>
      </c>
      <c r="T315" s="6">
        <f t="shared" si="89"/>
        <v>8</v>
      </c>
    </row>
    <row r="317" spans="1:21" x14ac:dyDescent="0.3">
      <c r="A317" s="203">
        <v>4</v>
      </c>
      <c r="B317" s="224" t="s">
        <v>68</v>
      </c>
      <c r="C317" s="201"/>
      <c r="D317" s="201"/>
      <c r="E317" s="201"/>
      <c r="F317" s="201"/>
      <c r="G317" s="201"/>
      <c r="H317" s="201"/>
      <c r="I317" s="201"/>
      <c r="J317" s="201"/>
      <c r="K317" s="201"/>
      <c r="L317" s="201"/>
      <c r="M317" s="201"/>
      <c r="N317" s="201"/>
      <c r="O317" s="201"/>
      <c r="P317" s="201"/>
      <c r="Q317" s="201"/>
      <c r="R317" s="201"/>
      <c r="S317" s="201"/>
      <c r="T317" s="201"/>
      <c r="U317" s="201"/>
    </row>
    <row r="318" spans="1:21" x14ac:dyDescent="0.3">
      <c r="A318" s="203"/>
    </row>
    <row r="319" spans="1:21" x14ac:dyDescent="0.3">
      <c r="A319" s="203"/>
    </row>
    <row r="320" spans="1:21" x14ac:dyDescent="0.3">
      <c r="A320" s="203"/>
    </row>
    <row r="321" spans="2:20" x14ac:dyDescent="0.3">
      <c r="B321" s="78" t="s">
        <v>225</v>
      </c>
      <c r="L321" s="226" t="s">
        <v>226</v>
      </c>
      <c r="M321" s="226"/>
      <c r="N321" s="226"/>
    </row>
    <row r="322" spans="2:20" x14ac:dyDescent="0.3">
      <c r="B322" s="225" t="s">
        <v>22</v>
      </c>
      <c r="C322" s="225" t="s">
        <v>203</v>
      </c>
      <c r="D322" s="225" t="s">
        <v>204</v>
      </c>
      <c r="E322" s="225" t="s">
        <v>201</v>
      </c>
      <c r="F322" s="225" t="s">
        <v>202</v>
      </c>
      <c r="G322" s="225" t="s">
        <v>151</v>
      </c>
      <c r="H322" s="225" t="s">
        <v>205</v>
      </c>
      <c r="I322" s="225" t="s">
        <v>206</v>
      </c>
      <c r="J322" s="225" t="s">
        <v>207</v>
      </c>
      <c r="L322" s="225" t="s">
        <v>22</v>
      </c>
      <c r="M322" s="225" t="s">
        <v>203</v>
      </c>
      <c r="N322" s="225" t="s">
        <v>204</v>
      </c>
      <c r="O322" s="225" t="s">
        <v>201</v>
      </c>
      <c r="P322" s="225" t="s">
        <v>202</v>
      </c>
      <c r="Q322" s="225" t="s">
        <v>151</v>
      </c>
      <c r="R322" s="225" t="s">
        <v>205</v>
      </c>
      <c r="S322" s="225" t="s">
        <v>206</v>
      </c>
      <c r="T322" s="225" t="s">
        <v>207</v>
      </c>
    </row>
    <row r="323" spans="2:20" x14ac:dyDescent="0.3">
      <c r="B323" s="225"/>
      <c r="C323" s="225"/>
      <c r="D323" s="225"/>
      <c r="E323" s="225"/>
      <c r="F323" s="225"/>
      <c r="G323" s="225"/>
      <c r="H323" s="225"/>
      <c r="I323" s="225"/>
      <c r="J323" s="225"/>
      <c r="L323" s="225"/>
      <c r="M323" s="225"/>
      <c r="N323" s="225"/>
      <c r="O323" s="225"/>
      <c r="P323" s="225"/>
      <c r="Q323" s="225"/>
      <c r="R323" s="225"/>
      <c r="S323" s="225"/>
      <c r="T323" s="225"/>
    </row>
    <row r="324" spans="2:20" x14ac:dyDescent="0.3">
      <c r="B324" s="225"/>
      <c r="C324" s="225"/>
      <c r="D324" s="225"/>
      <c r="E324" s="225"/>
      <c r="F324" s="225"/>
      <c r="G324" s="225"/>
      <c r="H324" s="225"/>
      <c r="I324" s="225"/>
      <c r="J324" s="225"/>
      <c r="L324" s="225"/>
      <c r="M324" s="225"/>
      <c r="N324" s="225"/>
      <c r="O324" s="225"/>
      <c r="P324" s="225"/>
      <c r="Q324" s="225"/>
      <c r="R324" s="225"/>
      <c r="S324" s="225"/>
      <c r="T324" s="225"/>
    </row>
    <row r="325" spans="2:20" x14ac:dyDescent="0.3">
      <c r="B325" s="6">
        <v>2025</v>
      </c>
      <c r="C325" s="6" cm="1">
        <f t="array" ref="C325:C344">TRANSPOSE('Proyeksi Fasum (1)'!D127:W127)</f>
        <v>1</v>
      </c>
      <c r="D325" s="6">
        <f>12*40</f>
        <v>480</v>
      </c>
      <c r="E325" s="6">
        <f>C325*D325</f>
        <v>480</v>
      </c>
      <c r="F325" s="6">
        <v>40</v>
      </c>
      <c r="G325" s="6" t="s">
        <v>208</v>
      </c>
      <c r="H325" s="6">
        <f>E325*F325</f>
        <v>19200</v>
      </c>
      <c r="I325" s="13">
        <f>H325/86400</f>
        <v>0.22222222222222221</v>
      </c>
      <c r="J325" s="6">
        <f>H325/1000</f>
        <v>19.2</v>
      </c>
      <c r="L325" s="6">
        <v>2025</v>
      </c>
      <c r="M325" s="6" cm="1">
        <f t="array" ref="M325:M344">TRANSPOSE('Proyeksi Fasum (1)'!D133:W133)</f>
        <v>1</v>
      </c>
      <c r="N325" s="6">
        <v>20</v>
      </c>
      <c r="O325" s="6">
        <f>M325*N325</f>
        <v>20</v>
      </c>
      <c r="P325" s="6">
        <v>50</v>
      </c>
      <c r="Q325" s="6" t="s">
        <v>220</v>
      </c>
      <c r="R325" s="6">
        <f>O325*P325</f>
        <v>1000</v>
      </c>
      <c r="S325" s="13">
        <f>R325/86400</f>
        <v>1.1574074074074073E-2</v>
      </c>
      <c r="T325" s="6">
        <f>R325/1000</f>
        <v>1</v>
      </c>
    </row>
    <row r="326" spans="2:20" x14ac:dyDescent="0.3">
      <c r="B326" s="6">
        <v>2026</v>
      </c>
      <c r="C326" s="6">
        <v>1</v>
      </c>
      <c r="D326" s="6">
        <f t="shared" ref="D326:D344" si="90">12*40</f>
        <v>480</v>
      </c>
      <c r="E326" s="6">
        <f t="shared" ref="E326:E344" si="91">C326*D326</f>
        <v>480</v>
      </c>
      <c r="F326" s="6">
        <v>40</v>
      </c>
      <c r="G326" s="6" t="s">
        <v>208</v>
      </c>
      <c r="H326" s="6">
        <f t="shared" ref="H326:H344" si="92">E326*F326</f>
        <v>19200</v>
      </c>
      <c r="I326" s="13">
        <f t="shared" ref="I326:I344" si="93">H326/86400</f>
        <v>0.22222222222222221</v>
      </c>
      <c r="J326" s="6">
        <f t="shared" ref="J326:J344" si="94">H326/1000</f>
        <v>19.2</v>
      </c>
      <c r="L326" s="6">
        <v>2026</v>
      </c>
      <c r="M326" s="6">
        <v>1</v>
      </c>
      <c r="N326" s="6">
        <v>20</v>
      </c>
      <c r="O326" s="6">
        <f t="shared" ref="O326:O344" si="95">M326*N326</f>
        <v>20</v>
      </c>
      <c r="P326" s="6">
        <v>50</v>
      </c>
      <c r="Q326" s="6" t="s">
        <v>220</v>
      </c>
      <c r="R326" s="6">
        <f t="shared" ref="R326:R344" si="96">O326*P326</f>
        <v>1000</v>
      </c>
      <c r="S326" s="13">
        <f t="shared" ref="S326:S344" si="97">R326/86400</f>
        <v>1.1574074074074073E-2</v>
      </c>
      <c r="T326" s="6">
        <f t="shared" ref="T326:T344" si="98">R326/1000</f>
        <v>1</v>
      </c>
    </row>
    <row r="327" spans="2:20" x14ac:dyDescent="0.3">
      <c r="B327" s="6">
        <v>2027</v>
      </c>
      <c r="C327" s="6">
        <v>1</v>
      </c>
      <c r="D327" s="6">
        <f t="shared" si="90"/>
        <v>480</v>
      </c>
      <c r="E327" s="6">
        <f t="shared" si="91"/>
        <v>480</v>
      </c>
      <c r="F327" s="6">
        <v>40</v>
      </c>
      <c r="G327" s="6" t="s">
        <v>208</v>
      </c>
      <c r="H327" s="6">
        <f t="shared" si="92"/>
        <v>19200</v>
      </c>
      <c r="I327" s="13">
        <f t="shared" si="93"/>
        <v>0.22222222222222221</v>
      </c>
      <c r="J327" s="6">
        <f t="shared" si="94"/>
        <v>19.2</v>
      </c>
      <c r="L327" s="6">
        <v>2027</v>
      </c>
      <c r="M327" s="6">
        <v>1</v>
      </c>
      <c r="N327" s="6">
        <v>20</v>
      </c>
      <c r="O327" s="6">
        <f t="shared" si="95"/>
        <v>20</v>
      </c>
      <c r="P327" s="6">
        <v>50</v>
      </c>
      <c r="Q327" s="6" t="s">
        <v>220</v>
      </c>
      <c r="R327" s="6">
        <f t="shared" si="96"/>
        <v>1000</v>
      </c>
      <c r="S327" s="13">
        <f t="shared" si="97"/>
        <v>1.1574074074074073E-2</v>
      </c>
      <c r="T327" s="6">
        <f t="shared" si="98"/>
        <v>1</v>
      </c>
    </row>
    <row r="328" spans="2:20" x14ac:dyDescent="0.3">
      <c r="B328" s="6">
        <v>2028</v>
      </c>
      <c r="C328" s="6">
        <v>1</v>
      </c>
      <c r="D328" s="6">
        <f t="shared" si="90"/>
        <v>480</v>
      </c>
      <c r="E328" s="6">
        <f t="shared" si="91"/>
        <v>480</v>
      </c>
      <c r="F328" s="6">
        <v>40</v>
      </c>
      <c r="G328" s="6" t="s">
        <v>208</v>
      </c>
      <c r="H328" s="6">
        <f t="shared" si="92"/>
        <v>19200</v>
      </c>
      <c r="I328" s="13">
        <f t="shared" si="93"/>
        <v>0.22222222222222221</v>
      </c>
      <c r="J328" s="6">
        <f t="shared" si="94"/>
        <v>19.2</v>
      </c>
      <c r="L328" s="6">
        <v>2028</v>
      </c>
      <c r="M328" s="6">
        <v>1</v>
      </c>
      <c r="N328" s="6">
        <v>20</v>
      </c>
      <c r="O328" s="6">
        <f t="shared" si="95"/>
        <v>20</v>
      </c>
      <c r="P328" s="6">
        <v>50</v>
      </c>
      <c r="Q328" s="6" t="s">
        <v>220</v>
      </c>
      <c r="R328" s="6">
        <f t="shared" si="96"/>
        <v>1000</v>
      </c>
      <c r="S328" s="13">
        <f t="shared" si="97"/>
        <v>1.1574074074074073E-2</v>
      </c>
      <c r="T328" s="6">
        <f t="shared" si="98"/>
        <v>1</v>
      </c>
    </row>
    <row r="329" spans="2:20" x14ac:dyDescent="0.3">
      <c r="B329" s="6">
        <v>2029</v>
      </c>
      <c r="C329" s="6">
        <v>1</v>
      </c>
      <c r="D329" s="6">
        <f t="shared" si="90"/>
        <v>480</v>
      </c>
      <c r="E329" s="6">
        <f t="shared" si="91"/>
        <v>480</v>
      </c>
      <c r="F329" s="6">
        <v>40</v>
      </c>
      <c r="G329" s="6" t="s">
        <v>208</v>
      </c>
      <c r="H329" s="6">
        <f t="shared" si="92"/>
        <v>19200</v>
      </c>
      <c r="I329" s="13">
        <f t="shared" si="93"/>
        <v>0.22222222222222221</v>
      </c>
      <c r="J329" s="6">
        <f t="shared" si="94"/>
        <v>19.2</v>
      </c>
      <c r="L329" s="6">
        <v>2029</v>
      </c>
      <c r="M329" s="6">
        <v>1</v>
      </c>
      <c r="N329" s="6">
        <v>20</v>
      </c>
      <c r="O329" s="6">
        <f t="shared" si="95"/>
        <v>20</v>
      </c>
      <c r="P329" s="6">
        <v>50</v>
      </c>
      <c r="Q329" s="6" t="s">
        <v>220</v>
      </c>
      <c r="R329" s="6">
        <f t="shared" si="96"/>
        <v>1000</v>
      </c>
      <c r="S329" s="13">
        <f t="shared" si="97"/>
        <v>1.1574074074074073E-2</v>
      </c>
      <c r="T329" s="6">
        <f t="shared" si="98"/>
        <v>1</v>
      </c>
    </row>
    <row r="330" spans="2:20" x14ac:dyDescent="0.3">
      <c r="B330" s="6">
        <v>2030</v>
      </c>
      <c r="C330" s="6">
        <v>1</v>
      </c>
      <c r="D330" s="6">
        <f t="shared" si="90"/>
        <v>480</v>
      </c>
      <c r="E330" s="6">
        <f t="shared" si="91"/>
        <v>480</v>
      </c>
      <c r="F330" s="6">
        <v>40</v>
      </c>
      <c r="G330" s="6" t="s">
        <v>208</v>
      </c>
      <c r="H330" s="6">
        <f t="shared" si="92"/>
        <v>19200</v>
      </c>
      <c r="I330" s="13">
        <f t="shared" si="93"/>
        <v>0.22222222222222221</v>
      </c>
      <c r="J330" s="6">
        <f t="shared" si="94"/>
        <v>19.2</v>
      </c>
      <c r="L330" s="6">
        <v>2030</v>
      </c>
      <c r="M330" s="6">
        <v>1</v>
      </c>
      <c r="N330" s="6">
        <v>20</v>
      </c>
      <c r="O330" s="6">
        <f t="shared" si="95"/>
        <v>20</v>
      </c>
      <c r="P330" s="6">
        <v>50</v>
      </c>
      <c r="Q330" s="6" t="s">
        <v>220</v>
      </c>
      <c r="R330" s="6">
        <f t="shared" si="96"/>
        <v>1000</v>
      </c>
      <c r="S330" s="13">
        <f t="shared" si="97"/>
        <v>1.1574074074074073E-2</v>
      </c>
      <c r="T330" s="6">
        <f t="shared" si="98"/>
        <v>1</v>
      </c>
    </row>
    <row r="331" spans="2:20" x14ac:dyDescent="0.3">
      <c r="B331" s="6">
        <v>2031</v>
      </c>
      <c r="C331" s="6">
        <v>1</v>
      </c>
      <c r="D331" s="6">
        <f t="shared" si="90"/>
        <v>480</v>
      </c>
      <c r="E331" s="6">
        <f t="shared" si="91"/>
        <v>480</v>
      </c>
      <c r="F331" s="6">
        <v>40</v>
      </c>
      <c r="G331" s="6" t="s">
        <v>208</v>
      </c>
      <c r="H331" s="6">
        <f t="shared" si="92"/>
        <v>19200</v>
      </c>
      <c r="I331" s="13">
        <f t="shared" si="93"/>
        <v>0.22222222222222221</v>
      </c>
      <c r="J331" s="6">
        <f t="shared" si="94"/>
        <v>19.2</v>
      </c>
      <c r="L331" s="6">
        <v>2031</v>
      </c>
      <c r="M331" s="6">
        <v>1</v>
      </c>
      <c r="N331" s="6">
        <v>20</v>
      </c>
      <c r="O331" s="6">
        <f t="shared" si="95"/>
        <v>20</v>
      </c>
      <c r="P331" s="6">
        <v>50</v>
      </c>
      <c r="Q331" s="6" t="s">
        <v>220</v>
      </c>
      <c r="R331" s="6">
        <f t="shared" si="96"/>
        <v>1000</v>
      </c>
      <c r="S331" s="13">
        <f t="shared" si="97"/>
        <v>1.1574074074074073E-2</v>
      </c>
      <c r="T331" s="6">
        <f t="shared" si="98"/>
        <v>1</v>
      </c>
    </row>
    <row r="332" spans="2:20" x14ac:dyDescent="0.3">
      <c r="B332" s="6">
        <v>2032</v>
      </c>
      <c r="C332" s="6">
        <v>1</v>
      </c>
      <c r="D332" s="6">
        <f t="shared" si="90"/>
        <v>480</v>
      </c>
      <c r="E332" s="6">
        <f t="shared" si="91"/>
        <v>480</v>
      </c>
      <c r="F332" s="6">
        <v>40</v>
      </c>
      <c r="G332" s="6" t="s">
        <v>208</v>
      </c>
      <c r="H332" s="6">
        <f t="shared" si="92"/>
        <v>19200</v>
      </c>
      <c r="I332" s="13">
        <f t="shared" si="93"/>
        <v>0.22222222222222221</v>
      </c>
      <c r="J332" s="6">
        <f t="shared" si="94"/>
        <v>19.2</v>
      </c>
      <c r="L332" s="6">
        <v>2032</v>
      </c>
      <c r="M332" s="6">
        <v>1</v>
      </c>
      <c r="N332" s="6">
        <v>20</v>
      </c>
      <c r="O332" s="6">
        <f t="shared" si="95"/>
        <v>20</v>
      </c>
      <c r="P332" s="6">
        <v>50</v>
      </c>
      <c r="Q332" s="6" t="s">
        <v>220</v>
      </c>
      <c r="R332" s="6">
        <f t="shared" si="96"/>
        <v>1000</v>
      </c>
      <c r="S332" s="13">
        <f t="shared" si="97"/>
        <v>1.1574074074074073E-2</v>
      </c>
      <c r="T332" s="6">
        <f t="shared" si="98"/>
        <v>1</v>
      </c>
    </row>
    <row r="333" spans="2:20" x14ac:dyDescent="0.3">
      <c r="B333" s="6">
        <v>2033</v>
      </c>
      <c r="C333" s="6">
        <v>1</v>
      </c>
      <c r="D333" s="6">
        <f t="shared" si="90"/>
        <v>480</v>
      </c>
      <c r="E333" s="6">
        <f t="shared" si="91"/>
        <v>480</v>
      </c>
      <c r="F333" s="6">
        <v>40</v>
      </c>
      <c r="G333" s="6" t="s">
        <v>208</v>
      </c>
      <c r="H333" s="6">
        <f t="shared" si="92"/>
        <v>19200</v>
      </c>
      <c r="I333" s="13">
        <f t="shared" si="93"/>
        <v>0.22222222222222221</v>
      </c>
      <c r="J333" s="6">
        <f t="shared" si="94"/>
        <v>19.2</v>
      </c>
      <c r="L333" s="6">
        <v>2033</v>
      </c>
      <c r="M333" s="6">
        <v>1</v>
      </c>
      <c r="N333" s="6">
        <v>20</v>
      </c>
      <c r="O333" s="6">
        <f t="shared" si="95"/>
        <v>20</v>
      </c>
      <c r="P333" s="6">
        <v>50</v>
      </c>
      <c r="Q333" s="6" t="s">
        <v>220</v>
      </c>
      <c r="R333" s="6">
        <f t="shared" si="96"/>
        <v>1000</v>
      </c>
      <c r="S333" s="13">
        <f t="shared" si="97"/>
        <v>1.1574074074074073E-2</v>
      </c>
      <c r="T333" s="6">
        <f t="shared" si="98"/>
        <v>1</v>
      </c>
    </row>
    <row r="334" spans="2:20" x14ac:dyDescent="0.3">
      <c r="B334" s="6">
        <v>2034</v>
      </c>
      <c r="C334" s="6">
        <v>1</v>
      </c>
      <c r="D334" s="6">
        <f t="shared" si="90"/>
        <v>480</v>
      </c>
      <c r="E334" s="6">
        <f t="shared" si="91"/>
        <v>480</v>
      </c>
      <c r="F334" s="6">
        <v>40</v>
      </c>
      <c r="G334" s="6" t="s">
        <v>208</v>
      </c>
      <c r="H334" s="6">
        <f t="shared" si="92"/>
        <v>19200</v>
      </c>
      <c r="I334" s="13">
        <f t="shared" si="93"/>
        <v>0.22222222222222221</v>
      </c>
      <c r="J334" s="6">
        <f t="shared" si="94"/>
        <v>19.2</v>
      </c>
      <c r="L334" s="6">
        <v>2034</v>
      </c>
      <c r="M334" s="6">
        <v>1</v>
      </c>
      <c r="N334" s="6">
        <v>20</v>
      </c>
      <c r="O334" s="6">
        <f t="shared" si="95"/>
        <v>20</v>
      </c>
      <c r="P334" s="6">
        <v>50</v>
      </c>
      <c r="Q334" s="6" t="s">
        <v>220</v>
      </c>
      <c r="R334" s="6">
        <f t="shared" si="96"/>
        <v>1000</v>
      </c>
      <c r="S334" s="13">
        <f t="shared" si="97"/>
        <v>1.1574074074074073E-2</v>
      </c>
      <c r="T334" s="6">
        <f t="shared" si="98"/>
        <v>1</v>
      </c>
    </row>
    <row r="335" spans="2:20" x14ac:dyDescent="0.3">
      <c r="B335" s="6">
        <v>2035</v>
      </c>
      <c r="C335" s="6">
        <v>1</v>
      </c>
      <c r="D335" s="6">
        <f t="shared" si="90"/>
        <v>480</v>
      </c>
      <c r="E335" s="6">
        <f t="shared" si="91"/>
        <v>480</v>
      </c>
      <c r="F335" s="6">
        <v>40</v>
      </c>
      <c r="G335" s="6" t="s">
        <v>208</v>
      </c>
      <c r="H335" s="6">
        <f t="shared" si="92"/>
        <v>19200</v>
      </c>
      <c r="I335" s="13">
        <f t="shared" si="93"/>
        <v>0.22222222222222221</v>
      </c>
      <c r="J335" s="6">
        <f t="shared" si="94"/>
        <v>19.2</v>
      </c>
      <c r="L335" s="6">
        <v>2035</v>
      </c>
      <c r="M335" s="6">
        <v>1</v>
      </c>
      <c r="N335" s="6">
        <v>20</v>
      </c>
      <c r="O335" s="6">
        <f t="shared" si="95"/>
        <v>20</v>
      </c>
      <c r="P335" s="6">
        <v>50</v>
      </c>
      <c r="Q335" s="6" t="s">
        <v>220</v>
      </c>
      <c r="R335" s="6">
        <f t="shared" si="96"/>
        <v>1000</v>
      </c>
      <c r="S335" s="13">
        <f t="shared" si="97"/>
        <v>1.1574074074074073E-2</v>
      </c>
      <c r="T335" s="6">
        <f t="shared" si="98"/>
        <v>1</v>
      </c>
    </row>
    <row r="336" spans="2:20" x14ac:dyDescent="0.3">
      <c r="B336" s="6">
        <v>2036</v>
      </c>
      <c r="C336" s="6">
        <v>1</v>
      </c>
      <c r="D336" s="6">
        <f t="shared" si="90"/>
        <v>480</v>
      </c>
      <c r="E336" s="6">
        <f t="shared" si="91"/>
        <v>480</v>
      </c>
      <c r="F336" s="6">
        <v>40</v>
      </c>
      <c r="G336" s="6" t="s">
        <v>208</v>
      </c>
      <c r="H336" s="6">
        <f t="shared" si="92"/>
        <v>19200</v>
      </c>
      <c r="I336" s="13">
        <f t="shared" si="93"/>
        <v>0.22222222222222221</v>
      </c>
      <c r="J336" s="6">
        <f t="shared" si="94"/>
        <v>19.2</v>
      </c>
      <c r="L336" s="6">
        <v>2036</v>
      </c>
      <c r="M336" s="6">
        <v>1</v>
      </c>
      <c r="N336" s="6">
        <v>20</v>
      </c>
      <c r="O336" s="6">
        <f t="shared" si="95"/>
        <v>20</v>
      </c>
      <c r="P336" s="6">
        <v>50</v>
      </c>
      <c r="Q336" s="6" t="s">
        <v>220</v>
      </c>
      <c r="R336" s="6">
        <f t="shared" si="96"/>
        <v>1000</v>
      </c>
      <c r="S336" s="13">
        <f t="shared" si="97"/>
        <v>1.1574074074074073E-2</v>
      </c>
      <c r="T336" s="6">
        <f t="shared" si="98"/>
        <v>1</v>
      </c>
    </row>
    <row r="337" spans="2:20" x14ac:dyDescent="0.3">
      <c r="B337" s="6">
        <v>2037</v>
      </c>
      <c r="C337" s="6">
        <v>1</v>
      </c>
      <c r="D337" s="6">
        <f t="shared" si="90"/>
        <v>480</v>
      </c>
      <c r="E337" s="6">
        <f t="shared" si="91"/>
        <v>480</v>
      </c>
      <c r="F337" s="6">
        <v>40</v>
      </c>
      <c r="G337" s="6" t="s">
        <v>208</v>
      </c>
      <c r="H337" s="6">
        <f t="shared" si="92"/>
        <v>19200</v>
      </c>
      <c r="I337" s="13">
        <f t="shared" si="93"/>
        <v>0.22222222222222221</v>
      </c>
      <c r="J337" s="6">
        <f t="shared" si="94"/>
        <v>19.2</v>
      </c>
      <c r="L337" s="6">
        <v>2037</v>
      </c>
      <c r="M337" s="6">
        <v>1</v>
      </c>
      <c r="N337" s="6">
        <v>20</v>
      </c>
      <c r="O337" s="6">
        <f t="shared" si="95"/>
        <v>20</v>
      </c>
      <c r="P337" s="6">
        <v>50</v>
      </c>
      <c r="Q337" s="6" t="s">
        <v>220</v>
      </c>
      <c r="R337" s="6">
        <f t="shared" si="96"/>
        <v>1000</v>
      </c>
      <c r="S337" s="13">
        <f t="shared" si="97"/>
        <v>1.1574074074074073E-2</v>
      </c>
      <c r="T337" s="6">
        <f t="shared" si="98"/>
        <v>1</v>
      </c>
    </row>
    <row r="338" spans="2:20" x14ac:dyDescent="0.3">
      <c r="B338" s="6">
        <v>2038</v>
      </c>
      <c r="C338" s="6">
        <v>1</v>
      </c>
      <c r="D338" s="6">
        <f t="shared" si="90"/>
        <v>480</v>
      </c>
      <c r="E338" s="6">
        <f t="shared" si="91"/>
        <v>480</v>
      </c>
      <c r="F338" s="6">
        <v>40</v>
      </c>
      <c r="G338" s="6" t="s">
        <v>208</v>
      </c>
      <c r="H338" s="6">
        <f t="shared" si="92"/>
        <v>19200</v>
      </c>
      <c r="I338" s="13">
        <f t="shared" si="93"/>
        <v>0.22222222222222221</v>
      </c>
      <c r="J338" s="6">
        <f t="shared" si="94"/>
        <v>19.2</v>
      </c>
      <c r="L338" s="6">
        <v>2038</v>
      </c>
      <c r="M338" s="6">
        <v>1</v>
      </c>
      <c r="N338" s="6">
        <v>20</v>
      </c>
      <c r="O338" s="6">
        <f t="shared" si="95"/>
        <v>20</v>
      </c>
      <c r="P338" s="6">
        <v>50</v>
      </c>
      <c r="Q338" s="6" t="s">
        <v>220</v>
      </c>
      <c r="R338" s="6">
        <f t="shared" si="96"/>
        <v>1000</v>
      </c>
      <c r="S338" s="13">
        <f t="shared" si="97"/>
        <v>1.1574074074074073E-2</v>
      </c>
      <c r="T338" s="6">
        <f t="shared" si="98"/>
        <v>1</v>
      </c>
    </row>
    <row r="339" spans="2:20" x14ac:dyDescent="0.3">
      <c r="B339" s="6">
        <v>2039</v>
      </c>
      <c r="C339" s="6">
        <v>1</v>
      </c>
      <c r="D339" s="6">
        <f t="shared" si="90"/>
        <v>480</v>
      </c>
      <c r="E339" s="6">
        <f t="shared" si="91"/>
        <v>480</v>
      </c>
      <c r="F339" s="6">
        <v>40</v>
      </c>
      <c r="G339" s="6" t="s">
        <v>208</v>
      </c>
      <c r="H339" s="6">
        <f t="shared" si="92"/>
        <v>19200</v>
      </c>
      <c r="I339" s="13">
        <f t="shared" si="93"/>
        <v>0.22222222222222221</v>
      </c>
      <c r="J339" s="6">
        <f t="shared" si="94"/>
        <v>19.2</v>
      </c>
      <c r="L339" s="6">
        <v>2039</v>
      </c>
      <c r="M339" s="6">
        <v>1</v>
      </c>
      <c r="N339" s="6">
        <v>20</v>
      </c>
      <c r="O339" s="6">
        <f t="shared" si="95"/>
        <v>20</v>
      </c>
      <c r="P339" s="6">
        <v>50</v>
      </c>
      <c r="Q339" s="6" t="s">
        <v>220</v>
      </c>
      <c r="R339" s="6">
        <f t="shared" si="96"/>
        <v>1000</v>
      </c>
      <c r="S339" s="13">
        <f t="shared" si="97"/>
        <v>1.1574074074074073E-2</v>
      </c>
      <c r="T339" s="6">
        <f t="shared" si="98"/>
        <v>1</v>
      </c>
    </row>
    <row r="340" spans="2:20" x14ac:dyDescent="0.3">
      <c r="B340" s="6">
        <v>2040</v>
      </c>
      <c r="C340" s="6">
        <v>1</v>
      </c>
      <c r="D340" s="6">
        <f t="shared" si="90"/>
        <v>480</v>
      </c>
      <c r="E340" s="6">
        <f t="shared" si="91"/>
        <v>480</v>
      </c>
      <c r="F340" s="6">
        <v>40</v>
      </c>
      <c r="G340" s="6" t="s">
        <v>208</v>
      </c>
      <c r="H340" s="6">
        <f t="shared" si="92"/>
        <v>19200</v>
      </c>
      <c r="I340" s="13">
        <f t="shared" si="93"/>
        <v>0.22222222222222221</v>
      </c>
      <c r="J340" s="6">
        <f t="shared" si="94"/>
        <v>19.2</v>
      </c>
      <c r="L340" s="6">
        <v>2040</v>
      </c>
      <c r="M340" s="6">
        <v>1</v>
      </c>
      <c r="N340" s="6">
        <v>20</v>
      </c>
      <c r="O340" s="6">
        <f t="shared" si="95"/>
        <v>20</v>
      </c>
      <c r="P340" s="6">
        <v>50</v>
      </c>
      <c r="Q340" s="6" t="s">
        <v>220</v>
      </c>
      <c r="R340" s="6">
        <f t="shared" si="96"/>
        <v>1000</v>
      </c>
      <c r="S340" s="13">
        <f t="shared" si="97"/>
        <v>1.1574074074074073E-2</v>
      </c>
      <c r="T340" s="6">
        <f t="shared" si="98"/>
        <v>1</v>
      </c>
    </row>
    <row r="341" spans="2:20" x14ac:dyDescent="0.3">
      <c r="B341" s="6">
        <v>2041</v>
      </c>
      <c r="C341" s="6">
        <v>1</v>
      </c>
      <c r="D341" s="6">
        <f t="shared" si="90"/>
        <v>480</v>
      </c>
      <c r="E341" s="6">
        <f t="shared" si="91"/>
        <v>480</v>
      </c>
      <c r="F341" s="6">
        <v>40</v>
      </c>
      <c r="G341" s="6" t="s">
        <v>208</v>
      </c>
      <c r="H341" s="6">
        <f t="shared" si="92"/>
        <v>19200</v>
      </c>
      <c r="I341" s="13">
        <f t="shared" si="93"/>
        <v>0.22222222222222221</v>
      </c>
      <c r="J341" s="6">
        <f t="shared" si="94"/>
        <v>19.2</v>
      </c>
      <c r="L341" s="6">
        <v>2041</v>
      </c>
      <c r="M341" s="6">
        <v>1</v>
      </c>
      <c r="N341" s="6">
        <v>20</v>
      </c>
      <c r="O341" s="6">
        <f t="shared" si="95"/>
        <v>20</v>
      </c>
      <c r="P341" s="6">
        <v>50</v>
      </c>
      <c r="Q341" s="6" t="s">
        <v>220</v>
      </c>
      <c r="R341" s="6">
        <f t="shared" si="96"/>
        <v>1000</v>
      </c>
      <c r="S341" s="13">
        <f t="shared" si="97"/>
        <v>1.1574074074074073E-2</v>
      </c>
      <c r="T341" s="6">
        <f t="shared" si="98"/>
        <v>1</v>
      </c>
    </row>
    <row r="342" spans="2:20" x14ac:dyDescent="0.3">
      <c r="B342" s="6">
        <v>2042</v>
      </c>
      <c r="C342" s="6">
        <v>1</v>
      </c>
      <c r="D342" s="6">
        <f t="shared" si="90"/>
        <v>480</v>
      </c>
      <c r="E342" s="6">
        <f t="shared" si="91"/>
        <v>480</v>
      </c>
      <c r="F342" s="6">
        <v>40</v>
      </c>
      <c r="G342" s="6" t="s">
        <v>208</v>
      </c>
      <c r="H342" s="6">
        <f t="shared" si="92"/>
        <v>19200</v>
      </c>
      <c r="I342" s="13">
        <f t="shared" si="93"/>
        <v>0.22222222222222221</v>
      </c>
      <c r="J342" s="6">
        <f t="shared" si="94"/>
        <v>19.2</v>
      </c>
      <c r="L342" s="6">
        <v>2042</v>
      </c>
      <c r="M342" s="6">
        <v>1</v>
      </c>
      <c r="N342" s="6">
        <v>20</v>
      </c>
      <c r="O342" s="6">
        <f t="shared" si="95"/>
        <v>20</v>
      </c>
      <c r="P342" s="6">
        <v>50</v>
      </c>
      <c r="Q342" s="6" t="s">
        <v>220</v>
      </c>
      <c r="R342" s="6">
        <f t="shared" si="96"/>
        <v>1000</v>
      </c>
      <c r="S342" s="13">
        <f t="shared" si="97"/>
        <v>1.1574074074074073E-2</v>
      </c>
      <c r="T342" s="6">
        <f t="shared" si="98"/>
        <v>1</v>
      </c>
    </row>
    <row r="343" spans="2:20" x14ac:dyDescent="0.3">
      <c r="B343" s="6">
        <v>2043</v>
      </c>
      <c r="C343" s="6">
        <v>1</v>
      </c>
      <c r="D343" s="6">
        <f t="shared" si="90"/>
        <v>480</v>
      </c>
      <c r="E343" s="6">
        <f t="shared" si="91"/>
        <v>480</v>
      </c>
      <c r="F343" s="6">
        <v>40</v>
      </c>
      <c r="G343" s="6" t="s">
        <v>208</v>
      </c>
      <c r="H343" s="6">
        <f t="shared" si="92"/>
        <v>19200</v>
      </c>
      <c r="I343" s="13">
        <f t="shared" si="93"/>
        <v>0.22222222222222221</v>
      </c>
      <c r="J343" s="6">
        <f t="shared" si="94"/>
        <v>19.2</v>
      </c>
      <c r="L343" s="6">
        <v>2043</v>
      </c>
      <c r="M343" s="6">
        <v>1</v>
      </c>
      <c r="N343" s="6">
        <v>20</v>
      </c>
      <c r="O343" s="6">
        <f t="shared" si="95"/>
        <v>20</v>
      </c>
      <c r="P343" s="6">
        <v>50</v>
      </c>
      <c r="Q343" s="6" t="s">
        <v>220</v>
      </c>
      <c r="R343" s="6">
        <f t="shared" si="96"/>
        <v>1000</v>
      </c>
      <c r="S343" s="13">
        <f t="shared" si="97"/>
        <v>1.1574074074074073E-2</v>
      </c>
      <c r="T343" s="6">
        <f t="shared" si="98"/>
        <v>1</v>
      </c>
    </row>
    <row r="344" spans="2:20" x14ac:dyDescent="0.3">
      <c r="B344" s="6">
        <v>2044</v>
      </c>
      <c r="C344" s="6">
        <v>2</v>
      </c>
      <c r="D344" s="6">
        <f t="shared" si="90"/>
        <v>480</v>
      </c>
      <c r="E344" s="6">
        <f t="shared" si="91"/>
        <v>960</v>
      </c>
      <c r="F344" s="6">
        <v>40</v>
      </c>
      <c r="G344" s="6" t="s">
        <v>208</v>
      </c>
      <c r="H344" s="6">
        <f t="shared" si="92"/>
        <v>38400</v>
      </c>
      <c r="I344" s="13">
        <f t="shared" si="93"/>
        <v>0.44444444444444442</v>
      </c>
      <c r="J344" s="6">
        <f t="shared" si="94"/>
        <v>38.4</v>
      </c>
      <c r="L344" s="6">
        <v>2044</v>
      </c>
      <c r="M344" s="6">
        <v>2</v>
      </c>
      <c r="N344" s="6">
        <v>20</v>
      </c>
      <c r="O344" s="6">
        <f t="shared" si="95"/>
        <v>40</v>
      </c>
      <c r="P344" s="6">
        <v>50</v>
      </c>
      <c r="Q344" s="6" t="s">
        <v>220</v>
      </c>
      <c r="R344" s="6">
        <f t="shared" si="96"/>
        <v>2000</v>
      </c>
      <c r="S344" s="13">
        <f t="shared" si="97"/>
        <v>2.3148148148148147E-2</v>
      </c>
      <c r="T344" s="6">
        <f t="shared" si="98"/>
        <v>2</v>
      </c>
    </row>
    <row r="346" spans="2:20" x14ac:dyDescent="0.3">
      <c r="B346" s="226" t="s">
        <v>227</v>
      </c>
      <c r="C346" s="226"/>
      <c r="D346" s="226"/>
    </row>
    <row r="347" spans="2:20" x14ac:dyDescent="0.3">
      <c r="B347" s="225" t="s">
        <v>22</v>
      </c>
      <c r="C347" s="225" t="s">
        <v>203</v>
      </c>
      <c r="D347" s="225" t="s">
        <v>204</v>
      </c>
      <c r="E347" s="225" t="s">
        <v>201</v>
      </c>
      <c r="F347" s="225" t="s">
        <v>202</v>
      </c>
      <c r="G347" s="225" t="s">
        <v>151</v>
      </c>
      <c r="H347" s="225" t="s">
        <v>205</v>
      </c>
      <c r="I347" s="225" t="s">
        <v>206</v>
      </c>
      <c r="J347" s="225" t="s">
        <v>207</v>
      </c>
    </row>
    <row r="348" spans="2:20" x14ac:dyDescent="0.3">
      <c r="B348" s="225"/>
      <c r="C348" s="225"/>
      <c r="D348" s="225"/>
      <c r="E348" s="225"/>
      <c r="F348" s="225"/>
      <c r="G348" s="225"/>
      <c r="H348" s="225"/>
      <c r="I348" s="225"/>
      <c r="J348" s="225"/>
    </row>
    <row r="349" spans="2:20" x14ac:dyDescent="0.3">
      <c r="B349" s="225"/>
      <c r="C349" s="225"/>
      <c r="D349" s="225"/>
      <c r="E349" s="225"/>
      <c r="F349" s="225"/>
      <c r="G349" s="225"/>
      <c r="H349" s="225"/>
      <c r="I349" s="225"/>
      <c r="J349" s="225"/>
    </row>
    <row r="350" spans="2:20" x14ac:dyDescent="0.3">
      <c r="B350" s="6">
        <v>2025</v>
      </c>
      <c r="C350" s="6" cm="1">
        <f t="array" ref="C350:C369">TRANSPOSE('Proyeksi Fasum (1)'!D135:W135)</f>
        <v>2</v>
      </c>
      <c r="D350" s="6">
        <v>250</v>
      </c>
      <c r="E350" s="6">
        <f>C350*D350</f>
        <v>500</v>
      </c>
      <c r="F350" s="6">
        <v>2000</v>
      </c>
      <c r="G350" s="6" t="s">
        <v>218</v>
      </c>
      <c r="H350" s="6">
        <f>F350*C350</f>
        <v>4000</v>
      </c>
      <c r="I350" s="13">
        <f>H350/86400</f>
        <v>4.6296296296296294E-2</v>
      </c>
      <c r="J350" s="6">
        <f>H350/1000</f>
        <v>4</v>
      </c>
    </row>
    <row r="351" spans="2:20" x14ac:dyDescent="0.3">
      <c r="B351" s="6">
        <v>2026</v>
      </c>
      <c r="C351" s="6">
        <v>2</v>
      </c>
      <c r="D351" s="6">
        <v>250</v>
      </c>
      <c r="E351" s="6">
        <f t="shared" ref="E351:E369" si="99">C351*D351</f>
        <v>500</v>
      </c>
      <c r="F351" s="6">
        <v>2000</v>
      </c>
      <c r="G351" s="6" t="s">
        <v>218</v>
      </c>
      <c r="H351" s="6">
        <f t="shared" ref="H351:H369" si="100">F351*C351</f>
        <v>4000</v>
      </c>
      <c r="I351" s="13">
        <f t="shared" ref="I351:I369" si="101">H351/86400</f>
        <v>4.6296296296296294E-2</v>
      </c>
      <c r="J351" s="6">
        <f t="shared" ref="J351:J369" si="102">H351/1000</f>
        <v>4</v>
      </c>
    </row>
    <row r="352" spans="2:20" x14ac:dyDescent="0.3">
      <c r="B352" s="6">
        <v>2027</v>
      </c>
      <c r="C352" s="6">
        <v>2</v>
      </c>
      <c r="D352" s="6">
        <v>250</v>
      </c>
      <c r="E352" s="6">
        <f t="shared" si="99"/>
        <v>500</v>
      </c>
      <c r="F352" s="6">
        <v>2000</v>
      </c>
      <c r="G352" s="6" t="s">
        <v>218</v>
      </c>
      <c r="H352" s="6">
        <f t="shared" si="100"/>
        <v>4000</v>
      </c>
      <c r="I352" s="13">
        <f t="shared" si="101"/>
        <v>4.6296296296296294E-2</v>
      </c>
      <c r="J352" s="6">
        <f t="shared" si="102"/>
        <v>4</v>
      </c>
    </row>
    <row r="353" spans="2:10" x14ac:dyDescent="0.3">
      <c r="B353" s="6">
        <v>2028</v>
      </c>
      <c r="C353" s="6">
        <v>2</v>
      </c>
      <c r="D353" s="6">
        <v>250</v>
      </c>
      <c r="E353" s="6">
        <f t="shared" si="99"/>
        <v>500</v>
      </c>
      <c r="F353" s="6">
        <v>2000</v>
      </c>
      <c r="G353" s="6" t="s">
        <v>218</v>
      </c>
      <c r="H353" s="6">
        <f t="shared" si="100"/>
        <v>4000</v>
      </c>
      <c r="I353" s="13">
        <f t="shared" si="101"/>
        <v>4.6296296296296294E-2</v>
      </c>
      <c r="J353" s="6">
        <f t="shared" si="102"/>
        <v>4</v>
      </c>
    </row>
    <row r="354" spans="2:10" x14ac:dyDescent="0.3">
      <c r="B354" s="6">
        <v>2029</v>
      </c>
      <c r="C354" s="6">
        <v>2</v>
      </c>
      <c r="D354" s="6">
        <v>250</v>
      </c>
      <c r="E354" s="6">
        <f t="shared" si="99"/>
        <v>500</v>
      </c>
      <c r="F354" s="6">
        <v>2000</v>
      </c>
      <c r="G354" s="6" t="s">
        <v>218</v>
      </c>
      <c r="H354" s="6">
        <f t="shared" si="100"/>
        <v>4000</v>
      </c>
      <c r="I354" s="13">
        <f t="shared" si="101"/>
        <v>4.6296296296296294E-2</v>
      </c>
      <c r="J354" s="6">
        <f t="shared" si="102"/>
        <v>4</v>
      </c>
    </row>
    <row r="355" spans="2:10" x14ac:dyDescent="0.3">
      <c r="B355" s="6">
        <v>2030</v>
      </c>
      <c r="C355" s="6">
        <v>2</v>
      </c>
      <c r="D355" s="6">
        <v>250</v>
      </c>
      <c r="E355" s="6">
        <f t="shared" si="99"/>
        <v>500</v>
      </c>
      <c r="F355" s="6">
        <v>2000</v>
      </c>
      <c r="G355" s="6" t="s">
        <v>218</v>
      </c>
      <c r="H355" s="6">
        <f t="shared" si="100"/>
        <v>4000</v>
      </c>
      <c r="I355" s="13">
        <f t="shared" si="101"/>
        <v>4.6296296296296294E-2</v>
      </c>
      <c r="J355" s="6">
        <f t="shared" si="102"/>
        <v>4</v>
      </c>
    </row>
    <row r="356" spans="2:10" x14ac:dyDescent="0.3">
      <c r="B356" s="6">
        <v>2031</v>
      </c>
      <c r="C356" s="6">
        <v>2</v>
      </c>
      <c r="D356" s="6">
        <v>250</v>
      </c>
      <c r="E356" s="6">
        <f t="shared" si="99"/>
        <v>500</v>
      </c>
      <c r="F356" s="6">
        <v>2000</v>
      </c>
      <c r="G356" s="6" t="s">
        <v>218</v>
      </c>
      <c r="H356" s="6">
        <f t="shared" si="100"/>
        <v>4000</v>
      </c>
      <c r="I356" s="13">
        <f t="shared" si="101"/>
        <v>4.6296296296296294E-2</v>
      </c>
      <c r="J356" s="6">
        <f t="shared" si="102"/>
        <v>4</v>
      </c>
    </row>
    <row r="357" spans="2:10" x14ac:dyDescent="0.3">
      <c r="B357" s="6">
        <v>2032</v>
      </c>
      <c r="C357" s="6">
        <v>2</v>
      </c>
      <c r="D357" s="6">
        <v>250</v>
      </c>
      <c r="E357" s="6">
        <f t="shared" si="99"/>
        <v>500</v>
      </c>
      <c r="F357" s="6">
        <v>2000</v>
      </c>
      <c r="G357" s="6" t="s">
        <v>218</v>
      </c>
      <c r="H357" s="6">
        <f t="shared" si="100"/>
        <v>4000</v>
      </c>
      <c r="I357" s="13">
        <f t="shared" si="101"/>
        <v>4.6296296296296294E-2</v>
      </c>
      <c r="J357" s="6">
        <f t="shared" si="102"/>
        <v>4</v>
      </c>
    </row>
    <row r="358" spans="2:10" x14ac:dyDescent="0.3">
      <c r="B358" s="6">
        <v>2033</v>
      </c>
      <c r="C358" s="6">
        <v>2</v>
      </c>
      <c r="D358" s="6">
        <v>250</v>
      </c>
      <c r="E358" s="6">
        <f t="shared" si="99"/>
        <v>500</v>
      </c>
      <c r="F358" s="6">
        <v>2000</v>
      </c>
      <c r="G358" s="6" t="s">
        <v>218</v>
      </c>
      <c r="H358" s="6">
        <f t="shared" si="100"/>
        <v>4000</v>
      </c>
      <c r="I358" s="13">
        <f t="shared" si="101"/>
        <v>4.6296296296296294E-2</v>
      </c>
      <c r="J358" s="6">
        <f t="shared" si="102"/>
        <v>4</v>
      </c>
    </row>
    <row r="359" spans="2:10" x14ac:dyDescent="0.3">
      <c r="B359" s="6">
        <v>2034</v>
      </c>
      <c r="C359" s="6">
        <v>3</v>
      </c>
      <c r="D359" s="6">
        <v>250</v>
      </c>
      <c r="E359" s="6">
        <f t="shared" si="99"/>
        <v>750</v>
      </c>
      <c r="F359" s="6">
        <v>2000</v>
      </c>
      <c r="G359" s="6" t="s">
        <v>218</v>
      </c>
      <c r="H359" s="6">
        <f t="shared" si="100"/>
        <v>6000</v>
      </c>
      <c r="I359" s="13">
        <f t="shared" si="101"/>
        <v>6.9444444444444448E-2</v>
      </c>
      <c r="J359" s="6">
        <f t="shared" si="102"/>
        <v>6</v>
      </c>
    </row>
    <row r="360" spans="2:10" x14ac:dyDescent="0.3">
      <c r="B360" s="6">
        <v>2035</v>
      </c>
      <c r="C360" s="6">
        <v>3</v>
      </c>
      <c r="D360" s="6">
        <v>250</v>
      </c>
      <c r="E360" s="6">
        <f t="shared" si="99"/>
        <v>750</v>
      </c>
      <c r="F360" s="6">
        <v>2000</v>
      </c>
      <c r="G360" s="6" t="s">
        <v>218</v>
      </c>
      <c r="H360" s="6">
        <f t="shared" si="100"/>
        <v>6000</v>
      </c>
      <c r="I360" s="13">
        <f t="shared" si="101"/>
        <v>6.9444444444444448E-2</v>
      </c>
      <c r="J360" s="6">
        <f t="shared" si="102"/>
        <v>6</v>
      </c>
    </row>
    <row r="361" spans="2:10" x14ac:dyDescent="0.3">
      <c r="B361" s="6">
        <v>2036</v>
      </c>
      <c r="C361" s="6">
        <v>3</v>
      </c>
      <c r="D361" s="6">
        <v>250</v>
      </c>
      <c r="E361" s="6">
        <f t="shared" si="99"/>
        <v>750</v>
      </c>
      <c r="F361" s="6">
        <v>2000</v>
      </c>
      <c r="G361" s="6" t="s">
        <v>218</v>
      </c>
      <c r="H361" s="6">
        <f t="shared" si="100"/>
        <v>6000</v>
      </c>
      <c r="I361" s="13">
        <f t="shared" si="101"/>
        <v>6.9444444444444448E-2</v>
      </c>
      <c r="J361" s="6">
        <f t="shared" si="102"/>
        <v>6</v>
      </c>
    </row>
    <row r="362" spans="2:10" x14ac:dyDescent="0.3">
      <c r="B362" s="6">
        <v>2037</v>
      </c>
      <c r="C362" s="6">
        <v>3</v>
      </c>
      <c r="D362" s="6">
        <v>250</v>
      </c>
      <c r="E362" s="6">
        <f t="shared" si="99"/>
        <v>750</v>
      </c>
      <c r="F362" s="6">
        <v>2000</v>
      </c>
      <c r="G362" s="6" t="s">
        <v>218</v>
      </c>
      <c r="H362" s="6">
        <f t="shared" si="100"/>
        <v>6000</v>
      </c>
      <c r="I362" s="13">
        <f t="shared" si="101"/>
        <v>6.9444444444444448E-2</v>
      </c>
      <c r="J362" s="6">
        <f t="shared" si="102"/>
        <v>6</v>
      </c>
    </row>
    <row r="363" spans="2:10" x14ac:dyDescent="0.3">
      <c r="B363" s="6">
        <v>2038</v>
      </c>
      <c r="C363" s="6">
        <v>3</v>
      </c>
      <c r="D363" s="6">
        <v>250</v>
      </c>
      <c r="E363" s="6">
        <f t="shared" si="99"/>
        <v>750</v>
      </c>
      <c r="F363" s="6">
        <v>2000</v>
      </c>
      <c r="G363" s="6" t="s">
        <v>218</v>
      </c>
      <c r="H363" s="6">
        <f t="shared" si="100"/>
        <v>6000</v>
      </c>
      <c r="I363" s="13">
        <f t="shared" si="101"/>
        <v>6.9444444444444448E-2</v>
      </c>
      <c r="J363" s="6">
        <f t="shared" si="102"/>
        <v>6</v>
      </c>
    </row>
    <row r="364" spans="2:10" x14ac:dyDescent="0.3">
      <c r="B364" s="6">
        <v>2039</v>
      </c>
      <c r="C364" s="6">
        <v>3</v>
      </c>
      <c r="D364" s="6">
        <v>250</v>
      </c>
      <c r="E364" s="6">
        <f t="shared" si="99"/>
        <v>750</v>
      </c>
      <c r="F364" s="6">
        <v>2000</v>
      </c>
      <c r="G364" s="6" t="s">
        <v>218</v>
      </c>
      <c r="H364" s="6">
        <f t="shared" si="100"/>
        <v>6000</v>
      </c>
      <c r="I364" s="13">
        <f t="shared" si="101"/>
        <v>6.9444444444444448E-2</v>
      </c>
      <c r="J364" s="6">
        <f t="shared" si="102"/>
        <v>6</v>
      </c>
    </row>
    <row r="365" spans="2:10" x14ac:dyDescent="0.3">
      <c r="B365" s="6">
        <v>2040</v>
      </c>
      <c r="C365" s="6">
        <v>3</v>
      </c>
      <c r="D365" s="6">
        <v>250</v>
      </c>
      <c r="E365" s="6">
        <f t="shared" si="99"/>
        <v>750</v>
      </c>
      <c r="F365" s="6">
        <v>2000</v>
      </c>
      <c r="G365" s="6" t="s">
        <v>218</v>
      </c>
      <c r="H365" s="6">
        <f t="shared" si="100"/>
        <v>6000</v>
      </c>
      <c r="I365" s="13">
        <f t="shared" si="101"/>
        <v>6.9444444444444448E-2</v>
      </c>
      <c r="J365" s="6">
        <f t="shared" si="102"/>
        <v>6</v>
      </c>
    </row>
    <row r="366" spans="2:10" x14ac:dyDescent="0.3">
      <c r="B366" s="6">
        <v>2041</v>
      </c>
      <c r="C366" s="6">
        <v>3</v>
      </c>
      <c r="D366" s="6">
        <v>250</v>
      </c>
      <c r="E366" s="6">
        <f t="shared" si="99"/>
        <v>750</v>
      </c>
      <c r="F366" s="6">
        <v>2000</v>
      </c>
      <c r="G366" s="6" t="s">
        <v>218</v>
      </c>
      <c r="H366" s="6">
        <f t="shared" si="100"/>
        <v>6000</v>
      </c>
      <c r="I366" s="13">
        <f t="shared" si="101"/>
        <v>6.9444444444444448E-2</v>
      </c>
      <c r="J366" s="6">
        <f t="shared" si="102"/>
        <v>6</v>
      </c>
    </row>
    <row r="367" spans="2:10" x14ac:dyDescent="0.3">
      <c r="B367" s="6">
        <v>2042</v>
      </c>
      <c r="C367" s="6">
        <v>3</v>
      </c>
      <c r="D367" s="6">
        <v>250</v>
      </c>
      <c r="E367" s="6">
        <f t="shared" si="99"/>
        <v>750</v>
      </c>
      <c r="F367" s="6">
        <v>2000</v>
      </c>
      <c r="G367" s="6" t="s">
        <v>218</v>
      </c>
      <c r="H367" s="6">
        <f t="shared" si="100"/>
        <v>6000</v>
      </c>
      <c r="I367" s="13">
        <f t="shared" si="101"/>
        <v>6.9444444444444448E-2</v>
      </c>
      <c r="J367" s="6">
        <f t="shared" si="102"/>
        <v>6</v>
      </c>
    </row>
    <row r="368" spans="2:10" x14ac:dyDescent="0.3">
      <c r="B368" s="6">
        <v>2043</v>
      </c>
      <c r="C368" s="6">
        <v>3</v>
      </c>
      <c r="D368" s="6">
        <v>250</v>
      </c>
      <c r="E368" s="6">
        <f t="shared" si="99"/>
        <v>750</v>
      </c>
      <c r="F368" s="6">
        <v>2000</v>
      </c>
      <c r="G368" s="6" t="s">
        <v>218</v>
      </c>
      <c r="H368" s="6">
        <f t="shared" si="100"/>
        <v>6000</v>
      </c>
      <c r="I368" s="13">
        <f t="shared" si="101"/>
        <v>6.9444444444444448E-2</v>
      </c>
      <c r="J368" s="6">
        <f t="shared" si="102"/>
        <v>6</v>
      </c>
    </row>
    <row r="369" spans="1:21" x14ac:dyDescent="0.3">
      <c r="B369" s="6">
        <v>2044</v>
      </c>
      <c r="C369" s="6">
        <v>3</v>
      </c>
      <c r="D369" s="6">
        <v>250</v>
      </c>
      <c r="E369" s="6">
        <f t="shared" si="99"/>
        <v>750</v>
      </c>
      <c r="F369" s="6">
        <v>2000</v>
      </c>
      <c r="G369" s="6" t="s">
        <v>218</v>
      </c>
      <c r="H369" s="6">
        <f t="shared" si="100"/>
        <v>6000</v>
      </c>
      <c r="I369" s="13">
        <f t="shared" si="101"/>
        <v>6.9444444444444448E-2</v>
      </c>
      <c r="J369" s="6">
        <f t="shared" si="102"/>
        <v>6</v>
      </c>
    </row>
    <row r="371" spans="1:21" x14ac:dyDescent="0.3">
      <c r="A371" s="203">
        <v>5</v>
      </c>
      <c r="B371" s="224" t="s">
        <v>69</v>
      </c>
      <c r="C371" s="201"/>
      <c r="D371" s="201"/>
      <c r="E371" s="201"/>
      <c r="F371" s="201"/>
      <c r="G371" s="201"/>
      <c r="H371" s="201"/>
      <c r="I371" s="201"/>
      <c r="J371" s="201"/>
      <c r="K371" s="201"/>
      <c r="L371" s="201"/>
      <c r="M371" s="201"/>
      <c r="N371" s="201"/>
      <c r="O371" s="201"/>
      <c r="P371" s="201"/>
      <c r="Q371" s="201"/>
      <c r="R371" s="201"/>
      <c r="S371" s="201"/>
      <c r="T371" s="201"/>
      <c r="U371" s="201"/>
    </row>
    <row r="372" spans="1:21" x14ac:dyDescent="0.3">
      <c r="A372" s="203"/>
    </row>
    <row r="373" spans="1:21" x14ac:dyDescent="0.3">
      <c r="A373" s="203"/>
    </row>
    <row r="374" spans="1:21" x14ac:dyDescent="0.3">
      <c r="A374" s="203"/>
    </row>
    <row r="375" spans="1:21" x14ac:dyDescent="0.3">
      <c r="B375" s="78" t="s">
        <v>200</v>
      </c>
      <c r="L375" s="78" t="s">
        <v>209</v>
      </c>
    </row>
    <row r="376" spans="1:21" x14ac:dyDescent="0.3">
      <c r="B376" s="225" t="s">
        <v>22</v>
      </c>
      <c r="C376" s="225" t="s">
        <v>203</v>
      </c>
      <c r="D376" s="225" t="s">
        <v>204</v>
      </c>
      <c r="E376" s="225" t="s">
        <v>201</v>
      </c>
      <c r="F376" s="225" t="s">
        <v>202</v>
      </c>
      <c r="G376" s="225" t="s">
        <v>151</v>
      </c>
      <c r="H376" s="225" t="s">
        <v>205</v>
      </c>
      <c r="I376" s="225" t="s">
        <v>206</v>
      </c>
      <c r="J376" s="225" t="s">
        <v>207</v>
      </c>
      <c r="L376" s="225" t="s">
        <v>22</v>
      </c>
      <c r="M376" s="225" t="s">
        <v>203</v>
      </c>
      <c r="N376" s="225" t="s">
        <v>204</v>
      </c>
      <c r="O376" s="225" t="s">
        <v>201</v>
      </c>
      <c r="P376" s="225" t="s">
        <v>202</v>
      </c>
      <c r="Q376" s="225" t="s">
        <v>151</v>
      </c>
      <c r="R376" s="225" t="s">
        <v>205</v>
      </c>
      <c r="S376" s="225" t="s">
        <v>206</v>
      </c>
      <c r="T376" s="225" t="s">
        <v>207</v>
      </c>
    </row>
    <row r="377" spans="1:21" x14ac:dyDescent="0.3">
      <c r="B377" s="225"/>
      <c r="C377" s="225"/>
      <c r="D377" s="225"/>
      <c r="E377" s="225"/>
      <c r="F377" s="225"/>
      <c r="G377" s="225"/>
      <c r="H377" s="225"/>
      <c r="I377" s="225"/>
      <c r="J377" s="225"/>
      <c r="L377" s="225"/>
      <c r="M377" s="225"/>
      <c r="N377" s="225"/>
      <c r="O377" s="225"/>
      <c r="P377" s="225"/>
      <c r="Q377" s="225"/>
      <c r="R377" s="225"/>
      <c r="S377" s="225"/>
      <c r="T377" s="225"/>
    </row>
    <row r="378" spans="1:21" x14ac:dyDescent="0.3">
      <c r="B378" s="225"/>
      <c r="C378" s="225"/>
      <c r="D378" s="225"/>
      <c r="E378" s="225"/>
      <c r="F378" s="225"/>
      <c r="G378" s="225"/>
      <c r="H378" s="225"/>
      <c r="I378" s="225"/>
      <c r="J378" s="225"/>
      <c r="L378" s="225"/>
      <c r="M378" s="225"/>
      <c r="N378" s="225"/>
      <c r="O378" s="225"/>
      <c r="P378" s="225"/>
      <c r="Q378" s="225"/>
      <c r="R378" s="225"/>
      <c r="S378" s="225"/>
      <c r="T378" s="225"/>
    </row>
    <row r="379" spans="1:21" x14ac:dyDescent="0.3">
      <c r="B379" s="6">
        <v>2025</v>
      </c>
      <c r="C379" s="6" cm="1">
        <f t="array" ref="C379:C398">TRANSPOSE('Proyeksi Fasum (1)'!D160:W160)</f>
        <v>1</v>
      </c>
      <c r="D379" s="6">
        <f>4*30</f>
        <v>120</v>
      </c>
      <c r="E379" s="6">
        <f>C379*D379</f>
        <v>120</v>
      </c>
      <c r="F379" s="6">
        <v>40</v>
      </c>
      <c r="G379" s="6" t="s">
        <v>208</v>
      </c>
      <c r="H379" s="6">
        <f>E379*F379</f>
        <v>4800</v>
      </c>
      <c r="I379" s="13">
        <f>H379/86400</f>
        <v>5.5555555555555552E-2</v>
      </c>
      <c r="J379" s="6">
        <f>H379/1000</f>
        <v>4.8</v>
      </c>
      <c r="L379" s="6">
        <v>2025</v>
      </c>
      <c r="M379" s="6" cm="1">
        <f t="array" ref="M379:M398">TRANSPOSE('Proyeksi Fasum (1)'!D161:W161)</f>
        <v>1</v>
      </c>
      <c r="N379" s="6">
        <f>12*40</f>
        <v>480</v>
      </c>
      <c r="O379" s="6">
        <f>M379*N379</f>
        <v>480</v>
      </c>
      <c r="P379" s="6">
        <v>40</v>
      </c>
      <c r="Q379" s="6" t="s">
        <v>208</v>
      </c>
      <c r="R379" s="6">
        <f>O379*P379</f>
        <v>19200</v>
      </c>
      <c r="S379" s="13">
        <f>R379/86400</f>
        <v>0.22222222222222221</v>
      </c>
      <c r="T379" s="6">
        <f>R379/1000</f>
        <v>19.2</v>
      </c>
    </row>
    <row r="380" spans="1:21" x14ac:dyDescent="0.3">
      <c r="B380" s="6">
        <v>2026</v>
      </c>
      <c r="C380" s="6">
        <v>1</v>
      </c>
      <c r="D380" s="6">
        <f t="shared" ref="D380:D398" si="103">4*30</f>
        <v>120</v>
      </c>
      <c r="E380" s="6">
        <f t="shared" ref="E380:E398" si="104">C380*D380</f>
        <v>120</v>
      </c>
      <c r="F380" s="6">
        <v>40</v>
      </c>
      <c r="G380" s="6" t="s">
        <v>208</v>
      </c>
      <c r="H380" s="6">
        <f t="shared" ref="H380:H398" si="105">E380*F380</f>
        <v>4800</v>
      </c>
      <c r="I380" s="13">
        <f t="shared" ref="I380:I398" si="106">H380/86400</f>
        <v>5.5555555555555552E-2</v>
      </c>
      <c r="J380" s="6">
        <f t="shared" ref="J380:J398" si="107">H380/1000</f>
        <v>4.8</v>
      </c>
      <c r="L380" s="6">
        <v>2026</v>
      </c>
      <c r="M380" s="6">
        <v>1</v>
      </c>
      <c r="N380" s="6">
        <f t="shared" ref="N380:N398" si="108">12*40</f>
        <v>480</v>
      </c>
      <c r="O380" s="6">
        <f t="shared" ref="O380:O398" si="109">M380*N380</f>
        <v>480</v>
      </c>
      <c r="P380" s="6">
        <v>40</v>
      </c>
      <c r="Q380" s="6" t="s">
        <v>208</v>
      </c>
      <c r="R380" s="6">
        <f t="shared" ref="R380:R398" si="110">O380*P380</f>
        <v>19200</v>
      </c>
      <c r="S380" s="13">
        <f t="shared" ref="S380:S398" si="111">R380/86400</f>
        <v>0.22222222222222221</v>
      </c>
      <c r="T380" s="6">
        <f t="shared" ref="T380:T398" si="112">R380/1000</f>
        <v>19.2</v>
      </c>
    </row>
    <row r="381" spans="1:21" x14ac:dyDescent="0.3">
      <c r="B381" s="6">
        <v>2027</v>
      </c>
      <c r="C381" s="6">
        <v>1</v>
      </c>
      <c r="D381" s="6">
        <f t="shared" si="103"/>
        <v>120</v>
      </c>
      <c r="E381" s="6">
        <f t="shared" si="104"/>
        <v>120</v>
      </c>
      <c r="F381" s="6">
        <v>40</v>
      </c>
      <c r="G381" s="6" t="s">
        <v>208</v>
      </c>
      <c r="H381" s="6">
        <f t="shared" si="105"/>
        <v>4800</v>
      </c>
      <c r="I381" s="13">
        <f t="shared" si="106"/>
        <v>5.5555555555555552E-2</v>
      </c>
      <c r="J381" s="6">
        <f t="shared" si="107"/>
        <v>4.8</v>
      </c>
      <c r="L381" s="6">
        <v>2027</v>
      </c>
      <c r="M381" s="6">
        <v>1</v>
      </c>
      <c r="N381" s="6">
        <f t="shared" si="108"/>
        <v>480</v>
      </c>
      <c r="O381" s="6">
        <f t="shared" si="109"/>
        <v>480</v>
      </c>
      <c r="P381" s="6">
        <v>40</v>
      </c>
      <c r="Q381" s="6" t="s">
        <v>208</v>
      </c>
      <c r="R381" s="6">
        <f t="shared" si="110"/>
        <v>19200</v>
      </c>
      <c r="S381" s="13">
        <f t="shared" si="111"/>
        <v>0.22222222222222221</v>
      </c>
      <c r="T381" s="6">
        <f t="shared" si="112"/>
        <v>19.2</v>
      </c>
    </row>
    <row r="382" spans="1:21" x14ac:dyDescent="0.3">
      <c r="B382" s="6">
        <v>2028</v>
      </c>
      <c r="C382" s="6">
        <v>1</v>
      </c>
      <c r="D382" s="6">
        <f t="shared" si="103"/>
        <v>120</v>
      </c>
      <c r="E382" s="6">
        <f t="shared" si="104"/>
        <v>120</v>
      </c>
      <c r="F382" s="6">
        <v>40</v>
      </c>
      <c r="G382" s="6" t="s">
        <v>208</v>
      </c>
      <c r="H382" s="6">
        <f t="shared" si="105"/>
        <v>4800</v>
      </c>
      <c r="I382" s="13">
        <f t="shared" si="106"/>
        <v>5.5555555555555552E-2</v>
      </c>
      <c r="J382" s="6">
        <f t="shared" si="107"/>
        <v>4.8</v>
      </c>
      <c r="L382" s="6">
        <v>2028</v>
      </c>
      <c r="M382" s="6">
        <v>1</v>
      </c>
      <c r="N382" s="6">
        <f t="shared" si="108"/>
        <v>480</v>
      </c>
      <c r="O382" s="6">
        <f t="shared" si="109"/>
        <v>480</v>
      </c>
      <c r="P382" s="6">
        <v>40</v>
      </c>
      <c r="Q382" s="6" t="s">
        <v>208</v>
      </c>
      <c r="R382" s="6">
        <f t="shared" si="110"/>
        <v>19200</v>
      </c>
      <c r="S382" s="13">
        <f t="shared" si="111"/>
        <v>0.22222222222222221</v>
      </c>
      <c r="T382" s="6">
        <f t="shared" si="112"/>
        <v>19.2</v>
      </c>
    </row>
    <row r="383" spans="1:21" x14ac:dyDescent="0.3">
      <c r="B383" s="6">
        <v>2029</v>
      </c>
      <c r="C383" s="6">
        <v>1</v>
      </c>
      <c r="D383" s="6">
        <f t="shared" si="103"/>
        <v>120</v>
      </c>
      <c r="E383" s="6">
        <f t="shared" si="104"/>
        <v>120</v>
      </c>
      <c r="F383" s="6">
        <v>40</v>
      </c>
      <c r="G383" s="6" t="s">
        <v>208</v>
      </c>
      <c r="H383" s="6">
        <f t="shared" si="105"/>
        <v>4800</v>
      </c>
      <c r="I383" s="13">
        <f t="shared" si="106"/>
        <v>5.5555555555555552E-2</v>
      </c>
      <c r="J383" s="6">
        <f t="shared" si="107"/>
        <v>4.8</v>
      </c>
      <c r="L383" s="6">
        <v>2029</v>
      </c>
      <c r="M383" s="6">
        <v>1</v>
      </c>
      <c r="N383" s="6">
        <f t="shared" si="108"/>
        <v>480</v>
      </c>
      <c r="O383" s="6">
        <f t="shared" si="109"/>
        <v>480</v>
      </c>
      <c r="P383" s="6">
        <v>40</v>
      </c>
      <c r="Q383" s="6" t="s">
        <v>208</v>
      </c>
      <c r="R383" s="6">
        <f t="shared" si="110"/>
        <v>19200</v>
      </c>
      <c r="S383" s="13">
        <f t="shared" si="111"/>
        <v>0.22222222222222221</v>
      </c>
      <c r="T383" s="6">
        <f t="shared" si="112"/>
        <v>19.2</v>
      </c>
    </row>
    <row r="384" spans="1:21" x14ac:dyDescent="0.3">
      <c r="B384" s="6">
        <v>2030</v>
      </c>
      <c r="C384" s="6">
        <v>1</v>
      </c>
      <c r="D384" s="6">
        <f t="shared" si="103"/>
        <v>120</v>
      </c>
      <c r="E384" s="6">
        <f t="shared" si="104"/>
        <v>120</v>
      </c>
      <c r="F384" s="6">
        <v>40</v>
      </c>
      <c r="G384" s="6" t="s">
        <v>208</v>
      </c>
      <c r="H384" s="6">
        <f t="shared" si="105"/>
        <v>4800</v>
      </c>
      <c r="I384" s="13">
        <f t="shared" si="106"/>
        <v>5.5555555555555552E-2</v>
      </c>
      <c r="J384" s="6">
        <f t="shared" si="107"/>
        <v>4.8</v>
      </c>
      <c r="L384" s="6">
        <v>2030</v>
      </c>
      <c r="M384" s="6">
        <v>1</v>
      </c>
      <c r="N384" s="6">
        <f t="shared" si="108"/>
        <v>480</v>
      </c>
      <c r="O384" s="6">
        <f t="shared" si="109"/>
        <v>480</v>
      </c>
      <c r="P384" s="6">
        <v>40</v>
      </c>
      <c r="Q384" s="6" t="s">
        <v>208</v>
      </c>
      <c r="R384" s="6">
        <f t="shared" si="110"/>
        <v>19200</v>
      </c>
      <c r="S384" s="13">
        <f t="shared" si="111"/>
        <v>0.22222222222222221</v>
      </c>
      <c r="T384" s="6">
        <f t="shared" si="112"/>
        <v>19.2</v>
      </c>
    </row>
    <row r="385" spans="2:20" x14ac:dyDescent="0.3">
      <c r="B385" s="6">
        <v>2031</v>
      </c>
      <c r="C385" s="6">
        <v>1</v>
      </c>
      <c r="D385" s="6">
        <f t="shared" si="103"/>
        <v>120</v>
      </c>
      <c r="E385" s="6">
        <f t="shared" si="104"/>
        <v>120</v>
      </c>
      <c r="F385" s="6">
        <v>40</v>
      </c>
      <c r="G385" s="6" t="s">
        <v>208</v>
      </c>
      <c r="H385" s="6">
        <f t="shared" si="105"/>
        <v>4800</v>
      </c>
      <c r="I385" s="13">
        <f t="shared" si="106"/>
        <v>5.5555555555555552E-2</v>
      </c>
      <c r="J385" s="6">
        <f t="shared" si="107"/>
        <v>4.8</v>
      </c>
      <c r="L385" s="6">
        <v>2031</v>
      </c>
      <c r="M385" s="6">
        <v>1</v>
      </c>
      <c r="N385" s="6">
        <f t="shared" si="108"/>
        <v>480</v>
      </c>
      <c r="O385" s="6">
        <f t="shared" si="109"/>
        <v>480</v>
      </c>
      <c r="P385" s="6">
        <v>40</v>
      </c>
      <c r="Q385" s="6" t="s">
        <v>208</v>
      </c>
      <c r="R385" s="6">
        <f t="shared" si="110"/>
        <v>19200</v>
      </c>
      <c r="S385" s="13">
        <f t="shared" si="111"/>
        <v>0.22222222222222221</v>
      </c>
      <c r="T385" s="6">
        <f t="shared" si="112"/>
        <v>19.2</v>
      </c>
    </row>
    <row r="386" spans="2:20" x14ac:dyDescent="0.3">
      <c r="B386" s="6">
        <v>2032</v>
      </c>
      <c r="C386" s="6">
        <v>1</v>
      </c>
      <c r="D386" s="6">
        <f t="shared" si="103"/>
        <v>120</v>
      </c>
      <c r="E386" s="6">
        <f t="shared" si="104"/>
        <v>120</v>
      </c>
      <c r="F386" s="6">
        <v>40</v>
      </c>
      <c r="G386" s="6" t="s">
        <v>208</v>
      </c>
      <c r="H386" s="6">
        <f t="shared" si="105"/>
        <v>4800</v>
      </c>
      <c r="I386" s="13">
        <f t="shared" si="106"/>
        <v>5.5555555555555552E-2</v>
      </c>
      <c r="J386" s="6">
        <f t="shared" si="107"/>
        <v>4.8</v>
      </c>
      <c r="L386" s="6">
        <v>2032</v>
      </c>
      <c r="M386" s="6">
        <v>1</v>
      </c>
      <c r="N386" s="6">
        <f t="shared" si="108"/>
        <v>480</v>
      </c>
      <c r="O386" s="6">
        <f t="shared" si="109"/>
        <v>480</v>
      </c>
      <c r="P386" s="6">
        <v>40</v>
      </c>
      <c r="Q386" s="6" t="s">
        <v>208</v>
      </c>
      <c r="R386" s="6">
        <f t="shared" si="110"/>
        <v>19200</v>
      </c>
      <c r="S386" s="13">
        <f t="shared" si="111"/>
        <v>0.22222222222222221</v>
      </c>
      <c r="T386" s="6">
        <f t="shared" si="112"/>
        <v>19.2</v>
      </c>
    </row>
    <row r="387" spans="2:20" x14ac:dyDescent="0.3">
      <c r="B387" s="6">
        <v>2033</v>
      </c>
      <c r="C387" s="6">
        <v>1</v>
      </c>
      <c r="D387" s="6">
        <f t="shared" si="103"/>
        <v>120</v>
      </c>
      <c r="E387" s="6">
        <f t="shared" si="104"/>
        <v>120</v>
      </c>
      <c r="F387" s="6">
        <v>40</v>
      </c>
      <c r="G387" s="6" t="s">
        <v>208</v>
      </c>
      <c r="H387" s="6">
        <f t="shared" si="105"/>
        <v>4800</v>
      </c>
      <c r="I387" s="13">
        <f t="shared" si="106"/>
        <v>5.5555555555555552E-2</v>
      </c>
      <c r="J387" s="6">
        <f t="shared" si="107"/>
        <v>4.8</v>
      </c>
      <c r="L387" s="6">
        <v>2033</v>
      </c>
      <c r="M387" s="6">
        <v>1</v>
      </c>
      <c r="N387" s="6">
        <f t="shared" si="108"/>
        <v>480</v>
      </c>
      <c r="O387" s="6">
        <f t="shared" si="109"/>
        <v>480</v>
      </c>
      <c r="P387" s="6">
        <v>40</v>
      </c>
      <c r="Q387" s="6" t="s">
        <v>208</v>
      </c>
      <c r="R387" s="6">
        <f t="shared" si="110"/>
        <v>19200</v>
      </c>
      <c r="S387" s="13">
        <f t="shared" si="111"/>
        <v>0.22222222222222221</v>
      </c>
      <c r="T387" s="6">
        <f t="shared" si="112"/>
        <v>19.2</v>
      </c>
    </row>
    <row r="388" spans="2:20" x14ac:dyDescent="0.3">
      <c r="B388" s="6">
        <v>2034</v>
      </c>
      <c r="C388" s="6">
        <v>1</v>
      </c>
      <c r="D388" s="6">
        <f t="shared" si="103"/>
        <v>120</v>
      </c>
      <c r="E388" s="6">
        <f t="shared" si="104"/>
        <v>120</v>
      </c>
      <c r="F388" s="6">
        <v>40</v>
      </c>
      <c r="G388" s="6" t="s">
        <v>208</v>
      </c>
      <c r="H388" s="6">
        <f t="shared" si="105"/>
        <v>4800</v>
      </c>
      <c r="I388" s="13">
        <f t="shared" si="106"/>
        <v>5.5555555555555552E-2</v>
      </c>
      <c r="J388" s="6">
        <f t="shared" si="107"/>
        <v>4.8</v>
      </c>
      <c r="L388" s="6">
        <v>2034</v>
      </c>
      <c r="M388" s="6">
        <v>1</v>
      </c>
      <c r="N388" s="6">
        <f t="shared" si="108"/>
        <v>480</v>
      </c>
      <c r="O388" s="6">
        <f t="shared" si="109"/>
        <v>480</v>
      </c>
      <c r="P388" s="6">
        <v>40</v>
      </c>
      <c r="Q388" s="6" t="s">
        <v>208</v>
      </c>
      <c r="R388" s="6">
        <f t="shared" si="110"/>
        <v>19200</v>
      </c>
      <c r="S388" s="13">
        <f t="shared" si="111"/>
        <v>0.22222222222222221</v>
      </c>
      <c r="T388" s="6">
        <f t="shared" si="112"/>
        <v>19.2</v>
      </c>
    </row>
    <row r="389" spans="2:20" x14ac:dyDescent="0.3">
      <c r="B389" s="6">
        <v>2035</v>
      </c>
      <c r="C389" s="6">
        <v>1</v>
      </c>
      <c r="D389" s="6">
        <f t="shared" si="103"/>
        <v>120</v>
      </c>
      <c r="E389" s="6">
        <f t="shared" si="104"/>
        <v>120</v>
      </c>
      <c r="F389" s="6">
        <v>40</v>
      </c>
      <c r="G389" s="6" t="s">
        <v>208</v>
      </c>
      <c r="H389" s="6">
        <f t="shared" si="105"/>
        <v>4800</v>
      </c>
      <c r="I389" s="13">
        <f t="shared" si="106"/>
        <v>5.5555555555555552E-2</v>
      </c>
      <c r="J389" s="6">
        <f t="shared" si="107"/>
        <v>4.8</v>
      </c>
      <c r="L389" s="6">
        <v>2035</v>
      </c>
      <c r="M389" s="6">
        <v>1</v>
      </c>
      <c r="N389" s="6">
        <f t="shared" si="108"/>
        <v>480</v>
      </c>
      <c r="O389" s="6">
        <f t="shared" si="109"/>
        <v>480</v>
      </c>
      <c r="P389" s="6">
        <v>40</v>
      </c>
      <c r="Q389" s="6" t="s">
        <v>208</v>
      </c>
      <c r="R389" s="6">
        <f t="shared" si="110"/>
        <v>19200</v>
      </c>
      <c r="S389" s="13">
        <f t="shared" si="111"/>
        <v>0.22222222222222221</v>
      </c>
      <c r="T389" s="6">
        <f t="shared" si="112"/>
        <v>19.2</v>
      </c>
    </row>
    <row r="390" spans="2:20" x14ac:dyDescent="0.3">
      <c r="B390" s="6">
        <v>2036</v>
      </c>
      <c r="C390" s="6">
        <v>1</v>
      </c>
      <c r="D390" s="6">
        <f t="shared" si="103"/>
        <v>120</v>
      </c>
      <c r="E390" s="6">
        <f t="shared" si="104"/>
        <v>120</v>
      </c>
      <c r="F390" s="6">
        <v>40</v>
      </c>
      <c r="G390" s="6" t="s">
        <v>208</v>
      </c>
      <c r="H390" s="6">
        <f t="shared" si="105"/>
        <v>4800</v>
      </c>
      <c r="I390" s="13">
        <f t="shared" si="106"/>
        <v>5.5555555555555552E-2</v>
      </c>
      <c r="J390" s="6">
        <f t="shared" si="107"/>
        <v>4.8</v>
      </c>
      <c r="L390" s="6">
        <v>2036</v>
      </c>
      <c r="M390" s="6">
        <v>1</v>
      </c>
      <c r="N390" s="6">
        <f t="shared" si="108"/>
        <v>480</v>
      </c>
      <c r="O390" s="6">
        <f t="shared" si="109"/>
        <v>480</v>
      </c>
      <c r="P390" s="6">
        <v>40</v>
      </c>
      <c r="Q390" s="6" t="s">
        <v>208</v>
      </c>
      <c r="R390" s="6">
        <f t="shared" si="110"/>
        <v>19200</v>
      </c>
      <c r="S390" s="13">
        <f t="shared" si="111"/>
        <v>0.22222222222222221</v>
      </c>
      <c r="T390" s="6">
        <f t="shared" si="112"/>
        <v>19.2</v>
      </c>
    </row>
    <row r="391" spans="2:20" x14ac:dyDescent="0.3">
      <c r="B391" s="6">
        <v>2037</v>
      </c>
      <c r="C391" s="6">
        <v>1</v>
      </c>
      <c r="D391" s="6">
        <f t="shared" si="103"/>
        <v>120</v>
      </c>
      <c r="E391" s="6">
        <f t="shared" si="104"/>
        <v>120</v>
      </c>
      <c r="F391" s="6">
        <v>40</v>
      </c>
      <c r="G391" s="6" t="s">
        <v>208</v>
      </c>
      <c r="H391" s="6">
        <f t="shared" si="105"/>
        <v>4800</v>
      </c>
      <c r="I391" s="13">
        <f t="shared" si="106"/>
        <v>5.5555555555555552E-2</v>
      </c>
      <c r="J391" s="6">
        <f t="shared" si="107"/>
        <v>4.8</v>
      </c>
      <c r="L391" s="6">
        <v>2037</v>
      </c>
      <c r="M391" s="6">
        <v>1</v>
      </c>
      <c r="N391" s="6">
        <f t="shared" si="108"/>
        <v>480</v>
      </c>
      <c r="O391" s="6">
        <f t="shared" si="109"/>
        <v>480</v>
      </c>
      <c r="P391" s="6">
        <v>40</v>
      </c>
      <c r="Q391" s="6" t="s">
        <v>208</v>
      </c>
      <c r="R391" s="6">
        <f t="shared" si="110"/>
        <v>19200</v>
      </c>
      <c r="S391" s="13">
        <f t="shared" si="111"/>
        <v>0.22222222222222221</v>
      </c>
      <c r="T391" s="6">
        <f t="shared" si="112"/>
        <v>19.2</v>
      </c>
    </row>
    <row r="392" spans="2:20" x14ac:dyDescent="0.3">
      <c r="B392" s="6">
        <v>2038</v>
      </c>
      <c r="C392" s="6">
        <v>2</v>
      </c>
      <c r="D392" s="6">
        <f t="shared" si="103"/>
        <v>120</v>
      </c>
      <c r="E392" s="6">
        <f t="shared" si="104"/>
        <v>240</v>
      </c>
      <c r="F392" s="6">
        <v>40</v>
      </c>
      <c r="G392" s="6" t="s">
        <v>208</v>
      </c>
      <c r="H392" s="6">
        <f t="shared" si="105"/>
        <v>9600</v>
      </c>
      <c r="I392" s="13">
        <f t="shared" si="106"/>
        <v>0.1111111111111111</v>
      </c>
      <c r="J392" s="6">
        <f t="shared" si="107"/>
        <v>9.6</v>
      </c>
      <c r="L392" s="6">
        <v>2038</v>
      </c>
      <c r="M392" s="6">
        <v>2</v>
      </c>
      <c r="N392" s="6">
        <f t="shared" si="108"/>
        <v>480</v>
      </c>
      <c r="O392" s="6">
        <f t="shared" si="109"/>
        <v>960</v>
      </c>
      <c r="P392" s="6">
        <v>40</v>
      </c>
      <c r="Q392" s="6" t="s">
        <v>208</v>
      </c>
      <c r="R392" s="6">
        <f t="shared" si="110"/>
        <v>38400</v>
      </c>
      <c r="S392" s="13">
        <f t="shared" si="111"/>
        <v>0.44444444444444442</v>
      </c>
      <c r="T392" s="6">
        <f t="shared" si="112"/>
        <v>38.4</v>
      </c>
    </row>
    <row r="393" spans="2:20" x14ac:dyDescent="0.3">
      <c r="B393" s="6">
        <v>2039</v>
      </c>
      <c r="C393" s="6">
        <v>2</v>
      </c>
      <c r="D393" s="6">
        <f t="shared" si="103"/>
        <v>120</v>
      </c>
      <c r="E393" s="6">
        <f t="shared" si="104"/>
        <v>240</v>
      </c>
      <c r="F393" s="6">
        <v>40</v>
      </c>
      <c r="G393" s="6" t="s">
        <v>208</v>
      </c>
      <c r="H393" s="6">
        <f t="shared" si="105"/>
        <v>9600</v>
      </c>
      <c r="I393" s="13">
        <f t="shared" si="106"/>
        <v>0.1111111111111111</v>
      </c>
      <c r="J393" s="6">
        <f t="shared" si="107"/>
        <v>9.6</v>
      </c>
      <c r="L393" s="6">
        <v>2039</v>
      </c>
      <c r="M393" s="6">
        <v>2</v>
      </c>
      <c r="N393" s="6">
        <f t="shared" si="108"/>
        <v>480</v>
      </c>
      <c r="O393" s="6">
        <f t="shared" si="109"/>
        <v>960</v>
      </c>
      <c r="P393" s="6">
        <v>40</v>
      </c>
      <c r="Q393" s="6" t="s">
        <v>208</v>
      </c>
      <c r="R393" s="6">
        <f t="shared" si="110"/>
        <v>38400</v>
      </c>
      <c r="S393" s="13">
        <f t="shared" si="111"/>
        <v>0.44444444444444442</v>
      </c>
      <c r="T393" s="6">
        <f t="shared" si="112"/>
        <v>38.4</v>
      </c>
    </row>
    <row r="394" spans="2:20" x14ac:dyDescent="0.3">
      <c r="B394" s="6">
        <v>2040</v>
      </c>
      <c r="C394" s="6">
        <v>2</v>
      </c>
      <c r="D394" s="6">
        <f t="shared" si="103"/>
        <v>120</v>
      </c>
      <c r="E394" s="6">
        <f t="shared" si="104"/>
        <v>240</v>
      </c>
      <c r="F394" s="6">
        <v>40</v>
      </c>
      <c r="G394" s="6" t="s">
        <v>208</v>
      </c>
      <c r="H394" s="6">
        <f t="shared" si="105"/>
        <v>9600</v>
      </c>
      <c r="I394" s="13">
        <f t="shared" si="106"/>
        <v>0.1111111111111111</v>
      </c>
      <c r="J394" s="6">
        <f t="shared" si="107"/>
        <v>9.6</v>
      </c>
      <c r="L394" s="6">
        <v>2040</v>
      </c>
      <c r="M394" s="6">
        <v>2</v>
      </c>
      <c r="N394" s="6">
        <f t="shared" si="108"/>
        <v>480</v>
      </c>
      <c r="O394" s="6">
        <f t="shared" si="109"/>
        <v>960</v>
      </c>
      <c r="P394" s="6">
        <v>40</v>
      </c>
      <c r="Q394" s="6" t="s">
        <v>208</v>
      </c>
      <c r="R394" s="6">
        <f t="shared" si="110"/>
        <v>38400</v>
      </c>
      <c r="S394" s="13">
        <f t="shared" si="111"/>
        <v>0.44444444444444442</v>
      </c>
      <c r="T394" s="6">
        <f t="shared" si="112"/>
        <v>38.4</v>
      </c>
    </row>
    <row r="395" spans="2:20" x14ac:dyDescent="0.3">
      <c r="B395" s="6">
        <v>2041</v>
      </c>
      <c r="C395" s="6">
        <v>2</v>
      </c>
      <c r="D395" s="6">
        <f t="shared" si="103"/>
        <v>120</v>
      </c>
      <c r="E395" s="6">
        <f t="shared" si="104"/>
        <v>240</v>
      </c>
      <c r="F395" s="6">
        <v>40</v>
      </c>
      <c r="G395" s="6" t="s">
        <v>208</v>
      </c>
      <c r="H395" s="6">
        <f t="shared" si="105"/>
        <v>9600</v>
      </c>
      <c r="I395" s="13">
        <f t="shared" si="106"/>
        <v>0.1111111111111111</v>
      </c>
      <c r="J395" s="6">
        <f t="shared" si="107"/>
        <v>9.6</v>
      </c>
      <c r="L395" s="6">
        <v>2041</v>
      </c>
      <c r="M395" s="6">
        <v>2</v>
      </c>
      <c r="N395" s="6">
        <f t="shared" si="108"/>
        <v>480</v>
      </c>
      <c r="O395" s="6">
        <f t="shared" si="109"/>
        <v>960</v>
      </c>
      <c r="P395" s="6">
        <v>40</v>
      </c>
      <c r="Q395" s="6" t="s">
        <v>208</v>
      </c>
      <c r="R395" s="6">
        <f t="shared" si="110"/>
        <v>38400</v>
      </c>
      <c r="S395" s="13">
        <f t="shared" si="111"/>
        <v>0.44444444444444442</v>
      </c>
      <c r="T395" s="6">
        <f t="shared" si="112"/>
        <v>38.4</v>
      </c>
    </row>
    <row r="396" spans="2:20" x14ac:dyDescent="0.3">
      <c r="B396" s="6">
        <v>2042</v>
      </c>
      <c r="C396" s="6">
        <v>2</v>
      </c>
      <c r="D396" s="6">
        <f t="shared" si="103"/>
        <v>120</v>
      </c>
      <c r="E396" s="6">
        <f t="shared" si="104"/>
        <v>240</v>
      </c>
      <c r="F396" s="6">
        <v>40</v>
      </c>
      <c r="G396" s="6" t="s">
        <v>208</v>
      </c>
      <c r="H396" s="6">
        <f t="shared" si="105"/>
        <v>9600</v>
      </c>
      <c r="I396" s="13">
        <f t="shared" si="106"/>
        <v>0.1111111111111111</v>
      </c>
      <c r="J396" s="6">
        <f t="shared" si="107"/>
        <v>9.6</v>
      </c>
      <c r="L396" s="6">
        <v>2042</v>
      </c>
      <c r="M396" s="6">
        <v>2</v>
      </c>
      <c r="N396" s="6">
        <f t="shared" si="108"/>
        <v>480</v>
      </c>
      <c r="O396" s="6">
        <f t="shared" si="109"/>
        <v>960</v>
      </c>
      <c r="P396" s="6">
        <v>40</v>
      </c>
      <c r="Q396" s="6" t="s">
        <v>208</v>
      </c>
      <c r="R396" s="6">
        <f t="shared" si="110"/>
        <v>38400</v>
      </c>
      <c r="S396" s="13">
        <f t="shared" si="111"/>
        <v>0.44444444444444442</v>
      </c>
      <c r="T396" s="6">
        <f t="shared" si="112"/>
        <v>38.4</v>
      </c>
    </row>
    <row r="397" spans="2:20" x14ac:dyDescent="0.3">
      <c r="B397" s="6">
        <v>2043</v>
      </c>
      <c r="C397" s="6">
        <v>2</v>
      </c>
      <c r="D397" s="6">
        <f t="shared" si="103"/>
        <v>120</v>
      </c>
      <c r="E397" s="6">
        <f t="shared" si="104"/>
        <v>240</v>
      </c>
      <c r="F397" s="6">
        <v>40</v>
      </c>
      <c r="G397" s="6" t="s">
        <v>208</v>
      </c>
      <c r="H397" s="6">
        <f t="shared" si="105"/>
        <v>9600</v>
      </c>
      <c r="I397" s="13">
        <f t="shared" si="106"/>
        <v>0.1111111111111111</v>
      </c>
      <c r="J397" s="6">
        <f t="shared" si="107"/>
        <v>9.6</v>
      </c>
      <c r="L397" s="6">
        <v>2043</v>
      </c>
      <c r="M397" s="6">
        <v>2</v>
      </c>
      <c r="N397" s="6">
        <f t="shared" si="108"/>
        <v>480</v>
      </c>
      <c r="O397" s="6">
        <f t="shared" si="109"/>
        <v>960</v>
      </c>
      <c r="P397" s="6">
        <v>40</v>
      </c>
      <c r="Q397" s="6" t="s">
        <v>208</v>
      </c>
      <c r="R397" s="6">
        <f t="shared" si="110"/>
        <v>38400</v>
      </c>
      <c r="S397" s="13">
        <f t="shared" si="111"/>
        <v>0.44444444444444442</v>
      </c>
      <c r="T397" s="6">
        <f t="shared" si="112"/>
        <v>38.4</v>
      </c>
    </row>
    <row r="398" spans="2:20" x14ac:dyDescent="0.3">
      <c r="B398" s="6">
        <v>2044</v>
      </c>
      <c r="C398" s="6">
        <v>2</v>
      </c>
      <c r="D398" s="6">
        <f t="shared" si="103"/>
        <v>120</v>
      </c>
      <c r="E398" s="6">
        <f t="shared" si="104"/>
        <v>240</v>
      </c>
      <c r="F398" s="6">
        <v>40</v>
      </c>
      <c r="G398" s="6" t="s">
        <v>208</v>
      </c>
      <c r="H398" s="6">
        <f t="shared" si="105"/>
        <v>9600</v>
      </c>
      <c r="I398" s="13">
        <f t="shared" si="106"/>
        <v>0.1111111111111111</v>
      </c>
      <c r="J398" s="6">
        <f t="shared" si="107"/>
        <v>9.6</v>
      </c>
      <c r="L398" s="6">
        <v>2044</v>
      </c>
      <c r="M398" s="6">
        <v>2</v>
      </c>
      <c r="N398" s="6">
        <f t="shared" si="108"/>
        <v>480</v>
      </c>
      <c r="O398" s="6">
        <f t="shared" si="109"/>
        <v>960</v>
      </c>
      <c r="P398" s="6">
        <v>40</v>
      </c>
      <c r="Q398" s="6" t="s">
        <v>208</v>
      </c>
      <c r="R398" s="6">
        <f t="shared" si="110"/>
        <v>38400</v>
      </c>
      <c r="S398" s="13">
        <f t="shared" si="111"/>
        <v>0.44444444444444442</v>
      </c>
      <c r="T398" s="6">
        <f t="shared" si="112"/>
        <v>38.4</v>
      </c>
    </row>
    <row r="400" spans="2:20" x14ac:dyDescent="0.3">
      <c r="B400" s="226" t="s">
        <v>210</v>
      </c>
      <c r="C400" s="226"/>
      <c r="L400" s="226" t="s">
        <v>212</v>
      </c>
      <c r="M400" s="226"/>
    </row>
    <row r="401" spans="2:20" ht="14.4" customHeight="1" x14ac:dyDescent="0.3">
      <c r="B401" s="225" t="s">
        <v>22</v>
      </c>
      <c r="C401" s="225" t="s">
        <v>203</v>
      </c>
      <c r="D401" s="225" t="s">
        <v>204</v>
      </c>
      <c r="E401" s="225" t="s">
        <v>201</v>
      </c>
      <c r="F401" s="225" t="s">
        <v>202</v>
      </c>
      <c r="G401" s="225" t="s">
        <v>151</v>
      </c>
      <c r="H401" s="225" t="s">
        <v>205</v>
      </c>
      <c r="I401" s="225" t="s">
        <v>206</v>
      </c>
      <c r="J401" s="225" t="s">
        <v>207</v>
      </c>
      <c r="L401" s="225" t="s">
        <v>22</v>
      </c>
      <c r="M401" s="225" t="s">
        <v>203</v>
      </c>
      <c r="N401" s="225" t="s">
        <v>204</v>
      </c>
      <c r="O401" s="225" t="s">
        <v>201</v>
      </c>
      <c r="P401" s="225" t="s">
        <v>202</v>
      </c>
      <c r="Q401" s="225" t="s">
        <v>151</v>
      </c>
      <c r="R401" s="225" t="s">
        <v>205</v>
      </c>
      <c r="S401" s="225" t="s">
        <v>206</v>
      </c>
      <c r="T401" s="225" t="s">
        <v>207</v>
      </c>
    </row>
    <row r="402" spans="2:20" x14ac:dyDescent="0.3">
      <c r="B402" s="225"/>
      <c r="C402" s="225"/>
      <c r="D402" s="225"/>
      <c r="E402" s="225"/>
      <c r="F402" s="225"/>
      <c r="G402" s="225"/>
      <c r="H402" s="225"/>
      <c r="I402" s="225"/>
      <c r="J402" s="225"/>
      <c r="L402" s="225"/>
      <c r="M402" s="225"/>
      <c r="N402" s="225"/>
      <c r="O402" s="225"/>
      <c r="P402" s="225"/>
      <c r="Q402" s="225"/>
      <c r="R402" s="225"/>
      <c r="S402" s="225"/>
      <c r="T402" s="225"/>
    </row>
    <row r="403" spans="2:20" x14ac:dyDescent="0.3">
      <c r="B403" s="225"/>
      <c r="C403" s="225"/>
      <c r="D403" s="225"/>
      <c r="E403" s="225"/>
      <c r="F403" s="225"/>
      <c r="G403" s="225"/>
      <c r="H403" s="225"/>
      <c r="I403" s="225"/>
      <c r="J403" s="225"/>
      <c r="L403" s="225"/>
      <c r="M403" s="225"/>
      <c r="N403" s="225"/>
      <c r="O403" s="225"/>
      <c r="P403" s="225"/>
      <c r="Q403" s="225"/>
      <c r="R403" s="225"/>
      <c r="S403" s="225"/>
      <c r="T403" s="225"/>
    </row>
    <row r="404" spans="2:20" x14ac:dyDescent="0.3">
      <c r="B404" s="6">
        <v>2025</v>
      </c>
      <c r="C404" s="6" cm="1">
        <f t="array" ref="C404:C423">TRANSPOSE('Proyeksi Fasum (1)'!D162:W162)</f>
        <v>2</v>
      </c>
      <c r="D404" s="6">
        <f>18*40</f>
        <v>720</v>
      </c>
      <c r="E404" s="6">
        <f>C404*D404</f>
        <v>1440</v>
      </c>
      <c r="F404" s="6">
        <v>50</v>
      </c>
      <c r="G404" s="6" t="s">
        <v>208</v>
      </c>
      <c r="H404" s="6">
        <f>E404*F404</f>
        <v>72000</v>
      </c>
      <c r="I404" s="13">
        <f>H404/86400</f>
        <v>0.83333333333333337</v>
      </c>
      <c r="J404" s="6">
        <f>H404/1000</f>
        <v>72</v>
      </c>
      <c r="L404" s="6">
        <v>2025</v>
      </c>
      <c r="M404" s="6" cm="1">
        <f t="array" ref="M404:M423">TRANSPOSE('Proyeksi Fasum (1)'!D165:W165)</f>
        <v>2</v>
      </c>
      <c r="N404" s="80">
        <v>16000</v>
      </c>
      <c r="O404" s="6">
        <f>M404*N404</f>
        <v>32000</v>
      </c>
      <c r="P404" s="6">
        <v>1000</v>
      </c>
      <c r="Q404" s="6" t="s">
        <v>218</v>
      </c>
      <c r="R404" s="6">
        <f>P404*M404</f>
        <v>2000</v>
      </c>
      <c r="S404" s="13">
        <f>R404/86400</f>
        <v>2.3148148148148147E-2</v>
      </c>
      <c r="T404" s="6">
        <f>R404/1000</f>
        <v>2</v>
      </c>
    </row>
    <row r="405" spans="2:20" x14ac:dyDescent="0.3">
      <c r="B405" s="6">
        <v>2026</v>
      </c>
      <c r="C405" s="6">
        <v>2</v>
      </c>
      <c r="D405" s="6">
        <f t="shared" ref="D405:D423" si="113">18*40</f>
        <v>720</v>
      </c>
      <c r="E405" s="6">
        <f t="shared" ref="E405:E423" si="114">C405*D405</f>
        <v>1440</v>
      </c>
      <c r="F405" s="6">
        <v>50</v>
      </c>
      <c r="G405" s="6" t="s">
        <v>208</v>
      </c>
      <c r="H405" s="6">
        <f t="shared" ref="H405:H423" si="115">E405*F405</f>
        <v>72000</v>
      </c>
      <c r="I405" s="13">
        <f t="shared" ref="I405:I423" si="116">H405/86400</f>
        <v>0.83333333333333337</v>
      </c>
      <c r="J405" s="6">
        <f t="shared" ref="J405:J423" si="117">H405/1000</f>
        <v>72</v>
      </c>
      <c r="L405" s="6">
        <v>2026</v>
      </c>
      <c r="M405" s="6">
        <v>2</v>
      </c>
      <c r="N405" s="80">
        <v>16000</v>
      </c>
      <c r="O405" s="6">
        <f t="shared" ref="O405:O423" si="118">M405*N405</f>
        <v>32000</v>
      </c>
      <c r="P405" s="6">
        <v>1000</v>
      </c>
      <c r="Q405" s="6" t="s">
        <v>218</v>
      </c>
      <c r="R405" s="6">
        <f t="shared" ref="R405:R423" si="119">P405*M405</f>
        <v>2000</v>
      </c>
      <c r="S405" s="13">
        <f t="shared" ref="S405:S423" si="120">R405/86400</f>
        <v>2.3148148148148147E-2</v>
      </c>
      <c r="T405" s="6">
        <f t="shared" ref="T405:T423" si="121">R405/1000</f>
        <v>2</v>
      </c>
    </row>
    <row r="406" spans="2:20" x14ac:dyDescent="0.3">
      <c r="B406" s="6">
        <v>2027</v>
      </c>
      <c r="C406" s="6">
        <v>2</v>
      </c>
      <c r="D406" s="6">
        <f t="shared" si="113"/>
        <v>720</v>
      </c>
      <c r="E406" s="6">
        <f t="shared" si="114"/>
        <v>1440</v>
      </c>
      <c r="F406" s="6">
        <v>50</v>
      </c>
      <c r="G406" s="6" t="s">
        <v>208</v>
      </c>
      <c r="H406" s="6">
        <f t="shared" si="115"/>
        <v>72000</v>
      </c>
      <c r="I406" s="13">
        <f t="shared" si="116"/>
        <v>0.83333333333333337</v>
      </c>
      <c r="J406" s="6">
        <f t="shared" si="117"/>
        <v>72</v>
      </c>
      <c r="L406" s="6">
        <v>2027</v>
      </c>
      <c r="M406" s="6">
        <v>2</v>
      </c>
      <c r="N406" s="80">
        <v>16000</v>
      </c>
      <c r="O406" s="6">
        <f t="shared" si="118"/>
        <v>32000</v>
      </c>
      <c r="P406" s="6">
        <v>1000</v>
      </c>
      <c r="Q406" s="6" t="s">
        <v>218</v>
      </c>
      <c r="R406" s="6">
        <f t="shared" si="119"/>
        <v>2000</v>
      </c>
      <c r="S406" s="13">
        <f t="shared" si="120"/>
        <v>2.3148148148148147E-2</v>
      </c>
      <c r="T406" s="6">
        <f t="shared" si="121"/>
        <v>2</v>
      </c>
    </row>
    <row r="407" spans="2:20" x14ac:dyDescent="0.3">
      <c r="B407" s="6">
        <v>2028</v>
      </c>
      <c r="C407" s="6">
        <v>2</v>
      </c>
      <c r="D407" s="6">
        <f t="shared" si="113"/>
        <v>720</v>
      </c>
      <c r="E407" s="6">
        <f t="shared" si="114"/>
        <v>1440</v>
      </c>
      <c r="F407" s="6">
        <v>50</v>
      </c>
      <c r="G407" s="6" t="s">
        <v>208</v>
      </c>
      <c r="H407" s="6">
        <f t="shared" si="115"/>
        <v>72000</v>
      </c>
      <c r="I407" s="13">
        <f t="shared" si="116"/>
        <v>0.83333333333333337</v>
      </c>
      <c r="J407" s="6">
        <f t="shared" si="117"/>
        <v>72</v>
      </c>
      <c r="L407" s="6">
        <v>2028</v>
      </c>
      <c r="M407" s="6">
        <v>2</v>
      </c>
      <c r="N407" s="80">
        <v>16000</v>
      </c>
      <c r="O407" s="6">
        <f t="shared" si="118"/>
        <v>32000</v>
      </c>
      <c r="P407" s="6">
        <v>1000</v>
      </c>
      <c r="Q407" s="6" t="s">
        <v>218</v>
      </c>
      <c r="R407" s="6">
        <f t="shared" si="119"/>
        <v>2000</v>
      </c>
      <c r="S407" s="13">
        <f t="shared" si="120"/>
        <v>2.3148148148148147E-2</v>
      </c>
      <c r="T407" s="6">
        <f t="shared" si="121"/>
        <v>2</v>
      </c>
    </row>
    <row r="408" spans="2:20" x14ac:dyDescent="0.3">
      <c r="B408" s="6">
        <v>2029</v>
      </c>
      <c r="C408" s="6">
        <v>2</v>
      </c>
      <c r="D408" s="6">
        <f t="shared" si="113"/>
        <v>720</v>
      </c>
      <c r="E408" s="6">
        <f t="shared" si="114"/>
        <v>1440</v>
      </c>
      <c r="F408" s="6">
        <v>50</v>
      </c>
      <c r="G408" s="6" t="s">
        <v>208</v>
      </c>
      <c r="H408" s="6">
        <f t="shared" si="115"/>
        <v>72000</v>
      </c>
      <c r="I408" s="13">
        <f t="shared" si="116"/>
        <v>0.83333333333333337</v>
      </c>
      <c r="J408" s="6">
        <f t="shared" si="117"/>
        <v>72</v>
      </c>
      <c r="L408" s="6">
        <v>2029</v>
      </c>
      <c r="M408" s="6">
        <v>2</v>
      </c>
      <c r="N408" s="80">
        <v>16000</v>
      </c>
      <c r="O408" s="6">
        <f t="shared" si="118"/>
        <v>32000</v>
      </c>
      <c r="P408" s="6">
        <v>1000</v>
      </c>
      <c r="Q408" s="6" t="s">
        <v>218</v>
      </c>
      <c r="R408" s="6">
        <f t="shared" si="119"/>
        <v>2000</v>
      </c>
      <c r="S408" s="13">
        <f t="shared" si="120"/>
        <v>2.3148148148148147E-2</v>
      </c>
      <c r="T408" s="6">
        <f t="shared" si="121"/>
        <v>2</v>
      </c>
    </row>
    <row r="409" spans="2:20" x14ac:dyDescent="0.3">
      <c r="B409" s="6">
        <v>2030</v>
      </c>
      <c r="C409" s="6">
        <v>2</v>
      </c>
      <c r="D409" s="6">
        <f t="shared" si="113"/>
        <v>720</v>
      </c>
      <c r="E409" s="6">
        <f t="shared" si="114"/>
        <v>1440</v>
      </c>
      <c r="F409" s="6">
        <v>50</v>
      </c>
      <c r="G409" s="6" t="s">
        <v>208</v>
      </c>
      <c r="H409" s="6">
        <f t="shared" si="115"/>
        <v>72000</v>
      </c>
      <c r="I409" s="13">
        <f t="shared" si="116"/>
        <v>0.83333333333333337</v>
      </c>
      <c r="J409" s="6">
        <f t="shared" si="117"/>
        <v>72</v>
      </c>
      <c r="L409" s="6">
        <v>2030</v>
      </c>
      <c r="M409" s="6">
        <v>2</v>
      </c>
      <c r="N409" s="80">
        <v>16000</v>
      </c>
      <c r="O409" s="6">
        <f t="shared" si="118"/>
        <v>32000</v>
      </c>
      <c r="P409" s="6">
        <v>1000</v>
      </c>
      <c r="Q409" s="6" t="s">
        <v>218</v>
      </c>
      <c r="R409" s="6">
        <f t="shared" si="119"/>
        <v>2000</v>
      </c>
      <c r="S409" s="13">
        <f t="shared" si="120"/>
        <v>2.3148148148148147E-2</v>
      </c>
      <c r="T409" s="6">
        <f t="shared" si="121"/>
        <v>2</v>
      </c>
    </row>
    <row r="410" spans="2:20" x14ac:dyDescent="0.3">
      <c r="B410" s="6">
        <v>2031</v>
      </c>
      <c r="C410" s="6">
        <v>3</v>
      </c>
      <c r="D410" s="6">
        <f t="shared" si="113"/>
        <v>720</v>
      </c>
      <c r="E410" s="6">
        <f t="shared" si="114"/>
        <v>2160</v>
      </c>
      <c r="F410" s="6">
        <v>50</v>
      </c>
      <c r="G410" s="6" t="s">
        <v>208</v>
      </c>
      <c r="H410" s="6">
        <f t="shared" si="115"/>
        <v>108000</v>
      </c>
      <c r="I410" s="13">
        <f t="shared" si="116"/>
        <v>1.25</v>
      </c>
      <c r="J410" s="6">
        <f t="shared" si="117"/>
        <v>108</v>
      </c>
      <c r="L410" s="6">
        <v>2031</v>
      </c>
      <c r="M410" s="6">
        <v>3</v>
      </c>
      <c r="N410" s="80">
        <v>16000</v>
      </c>
      <c r="O410" s="6">
        <f t="shared" si="118"/>
        <v>48000</v>
      </c>
      <c r="P410" s="6">
        <v>1000</v>
      </c>
      <c r="Q410" s="6" t="s">
        <v>218</v>
      </c>
      <c r="R410" s="6">
        <f t="shared" si="119"/>
        <v>3000</v>
      </c>
      <c r="S410" s="13">
        <f t="shared" si="120"/>
        <v>3.4722222222222224E-2</v>
      </c>
      <c r="T410" s="6">
        <f t="shared" si="121"/>
        <v>3</v>
      </c>
    </row>
    <row r="411" spans="2:20" x14ac:dyDescent="0.3">
      <c r="B411" s="6">
        <v>2032</v>
      </c>
      <c r="C411" s="6">
        <v>3</v>
      </c>
      <c r="D411" s="6">
        <f t="shared" si="113"/>
        <v>720</v>
      </c>
      <c r="E411" s="6">
        <f t="shared" si="114"/>
        <v>2160</v>
      </c>
      <c r="F411" s="6">
        <v>50</v>
      </c>
      <c r="G411" s="6" t="s">
        <v>208</v>
      </c>
      <c r="H411" s="6">
        <f t="shared" si="115"/>
        <v>108000</v>
      </c>
      <c r="I411" s="13">
        <f t="shared" si="116"/>
        <v>1.25</v>
      </c>
      <c r="J411" s="6">
        <f t="shared" si="117"/>
        <v>108</v>
      </c>
      <c r="L411" s="6">
        <v>2032</v>
      </c>
      <c r="M411" s="6">
        <v>3</v>
      </c>
      <c r="N411" s="80">
        <v>16000</v>
      </c>
      <c r="O411" s="6">
        <f t="shared" si="118"/>
        <v>48000</v>
      </c>
      <c r="P411" s="6">
        <v>1000</v>
      </c>
      <c r="Q411" s="6" t="s">
        <v>218</v>
      </c>
      <c r="R411" s="6">
        <f t="shared" si="119"/>
        <v>3000</v>
      </c>
      <c r="S411" s="13">
        <f t="shared" si="120"/>
        <v>3.4722222222222224E-2</v>
      </c>
      <c r="T411" s="6">
        <f t="shared" si="121"/>
        <v>3</v>
      </c>
    </row>
    <row r="412" spans="2:20" x14ac:dyDescent="0.3">
      <c r="B412" s="6">
        <v>2033</v>
      </c>
      <c r="C412" s="6">
        <v>3</v>
      </c>
      <c r="D412" s="6">
        <f t="shared" si="113"/>
        <v>720</v>
      </c>
      <c r="E412" s="6">
        <f t="shared" si="114"/>
        <v>2160</v>
      </c>
      <c r="F412" s="6">
        <v>50</v>
      </c>
      <c r="G412" s="6" t="s">
        <v>208</v>
      </c>
      <c r="H412" s="6">
        <f t="shared" si="115"/>
        <v>108000</v>
      </c>
      <c r="I412" s="13">
        <f t="shared" si="116"/>
        <v>1.25</v>
      </c>
      <c r="J412" s="6">
        <f t="shared" si="117"/>
        <v>108</v>
      </c>
      <c r="L412" s="6">
        <v>2033</v>
      </c>
      <c r="M412" s="6">
        <v>3</v>
      </c>
      <c r="N412" s="80">
        <v>16000</v>
      </c>
      <c r="O412" s="6">
        <f t="shared" si="118"/>
        <v>48000</v>
      </c>
      <c r="P412" s="6">
        <v>1000</v>
      </c>
      <c r="Q412" s="6" t="s">
        <v>218</v>
      </c>
      <c r="R412" s="6">
        <f t="shared" si="119"/>
        <v>3000</v>
      </c>
      <c r="S412" s="13">
        <f t="shared" si="120"/>
        <v>3.4722222222222224E-2</v>
      </c>
      <c r="T412" s="6">
        <f t="shared" si="121"/>
        <v>3</v>
      </c>
    </row>
    <row r="413" spans="2:20" x14ac:dyDescent="0.3">
      <c r="B413" s="6">
        <v>2034</v>
      </c>
      <c r="C413" s="6">
        <v>3</v>
      </c>
      <c r="D413" s="6">
        <f t="shared" si="113"/>
        <v>720</v>
      </c>
      <c r="E413" s="6">
        <f t="shared" si="114"/>
        <v>2160</v>
      </c>
      <c r="F413" s="6">
        <v>50</v>
      </c>
      <c r="G413" s="6" t="s">
        <v>208</v>
      </c>
      <c r="H413" s="6">
        <f t="shared" si="115"/>
        <v>108000</v>
      </c>
      <c r="I413" s="13">
        <f t="shared" si="116"/>
        <v>1.25</v>
      </c>
      <c r="J413" s="6">
        <f t="shared" si="117"/>
        <v>108</v>
      </c>
      <c r="L413" s="6">
        <v>2034</v>
      </c>
      <c r="M413" s="6">
        <v>3</v>
      </c>
      <c r="N413" s="80">
        <v>16000</v>
      </c>
      <c r="O413" s="6">
        <f t="shared" si="118"/>
        <v>48000</v>
      </c>
      <c r="P413" s="6">
        <v>1000</v>
      </c>
      <c r="Q413" s="6" t="s">
        <v>218</v>
      </c>
      <c r="R413" s="6">
        <f t="shared" si="119"/>
        <v>3000</v>
      </c>
      <c r="S413" s="13">
        <f t="shared" si="120"/>
        <v>3.4722222222222224E-2</v>
      </c>
      <c r="T413" s="6">
        <f t="shared" si="121"/>
        <v>3</v>
      </c>
    </row>
    <row r="414" spans="2:20" x14ac:dyDescent="0.3">
      <c r="B414" s="6">
        <v>2035</v>
      </c>
      <c r="C414" s="6">
        <v>3</v>
      </c>
      <c r="D414" s="6">
        <f t="shared" si="113"/>
        <v>720</v>
      </c>
      <c r="E414" s="6">
        <f t="shared" si="114"/>
        <v>2160</v>
      </c>
      <c r="F414" s="6">
        <v>50</v>
      </c>
      <c r="G414" s="6" t="s">
        <v>208</v>
      </c>
      <c r="H414" s="6">
        <f t="shared" si="115"/>
        <v>108000</v>
      </c>
      <c r="I414" s="13">
        <f t="shared" si="116"/>
        <v>1.25</v>
      </c>
      <c r="J414" s="6">
        <f t="shared" si="117"/>
        <v>108</v>
      </c>
      <c r="L414" s="6">
        <v>2035</v>
      </c>
      <c r="M414" s="6">
        <v>3</v>
      </c>
      <c r="N414" s="80">
        <v>16000</v>
      </c>
      <c r="O414" s="6">
        <f t="shared" si="118"/>
        <v>48000</v>
      </c>
      <c r="P414" s="6">
        <v>1000</v>
      </c>
      <c r="Q414" s="6" t="s">
        <v>218</v>
      </c>
      <c r="R414" s="6">
        <f t="shared" si="119"/>
        <v>3000</v>
      </c>
      <c r="S414" s="13">
        <f t="shared" si="120"/>
        <v>3.4722222222222224E-2</v>
      </c>
      <c r="T414" s="6">
        <f t="shared" si="121"/>
        <v>3</v>
      </c>
    </row>
    <row r="415" spans="2:20" x14ac:dyDescent="0.3">
      <c r="B415" s="6">
        <v>2036</v>
      </c>
      <c r="C415" s="6">
        <v>3</v>
      </c>
      <c r="D415" s="6">
        <f t="shared" si="113"/>
        <v>720</v>
      </c>
      <c r="E415" s="6">
        <f t="shared" si="114"/>
        <v>2160</v>
      </c>
      <c r="F415" s="6">
        <v>50</v>
      </c>
      <c r="G415" s="6" t="s">
        <v>208</v>
      </c>
      <c r="H415" s="6">
        <f t="shared" si="115"/>
        <v>108000</v>
      </c>
      <c r="I415" s="13">
        <f t="shared" si="116"/>
        <v>1.25</v>
      </c>
      <c r="J415" s="6">
        <f t="shared" si="117"/>
        <v>108</v>
      </c>
      <c r="L415" s="6">
        <v>2036</v>
      </c>
      <c r="M415" s="6">
        <v>3</v>
      </c>
      <c r="N415" s="80">
        <v>16000</v>
      </c>
      <c r="O415" s="6">
        <f t="shared" si="118"/>
        <v>48000</v>
      </c>
      <c r="P415" s="6">
        <v>1000</v>
      </c>
      <c r="Q415" s="6" t="s">
        <v>218</v>
      </c>
      <c r="R415" s="6">
        <f t="shared" si="119"/>
        <v>3000</v>
      </c>
      <c r="S415" s="13">
        <f t="shared" si="120"/>
        <v>3.4722222222222224E-2</v>
      </c>
      <c r="T415" s="6">
        <f t="shared" si="121"/>
        <v>3</v>
      </c>
    </row>
    <row r="416" spans="2:20" x14ac:dyDescent="0.3">
      <c r="B416" s="6">
        <v>2037</v>
      </c>
      <c r="C416" s="6">
        <v>3</v>
      </c>
      <c r="D416" s="6">
        <f t="shared" si="113"/>
        <v>720</v>
      </c>
      <c r="E416" s="6">
        <f t="shared" si="114"/>
        <v>2160</v>
      </c>
      <c r="F416" s="6">
        <v>50</v>
      </c>
      <c r="G416" s="6" t="s">
        <v>208</v>
      </c>
      <c r="H416" s="6">
        <f t="shared" si="115"/>
        <v>108000</v>
      </c>
      <c r="I416" s="13">
        <f t="shared" si="116"/>
        <v>1.25</v>
      </c>
      <c r="J416" s="6">
        <f t="shared" si="117"/>
        <v>108</v>
      </c>
      <c r="L416" s="6">
        <v>2037</v>
      </c>
      <c r="M416" s="6">
        <v>3</v>
      </c>
      <c r="N416" s="80">
        <v>16000</v>
      </c>
      <c r="O416" s="6">
        <f t="shared" si="118"/>
        <v>48000</v>
      </c>
      <c r="P416" s="6">
        <v>1000</v>
      </c>
      <c r="Q416" s="6" t="s">
        <v>218</v>
      </c>
      <c r="R416" s="6">
        <f t="shared" si="119"/>
        <v>3000</v>
      </c>
      <c r="S416" s="13">
        <f t="shared" si="120"/>
        <v>3.4722222222222224E-2</v>
      </c>
      <c r="T416" s="6">
        <f t="shared" si="121"/>
        <v>3</v>
      </c>
    </row>
    <row r="417" spans="2:20" x14ac:dyDescent="0.3">
      <c r="B417" s="6">
        <v>2038</v>
      </c>
      <c r="C417" s="6">
        <v>3</v>
      </c>
      <c r="D417" s="6">
        <f t="shared" si="113"/>
        <v>720</v>
      </c>
      <c r="E417" s="6">
        <f t="shared" si="114"/>
        <v>2160</v>
      </c>
      <c r="F417" s="6">
        <v>50</v>
      </c>
      <c r="G417" s="6" t="s">
        <v>208</v>
      </c>
      <c r="H417" s="6">
        <f t="shared" si="115"/>
        <v>108000</v>
      </c>
      <c r="I417" s="13">
        <f t="shared" si="116"/>
        <v>1.25</v>
      </c>
      <c r="J417" s="6">
        <f t="shared" si="117"/>
        <v>108</v>
      </c>
      <c r="L417" s="6">
        <v>2038</v>
      </c>
      <c r="M417" s="6">
        <v>3</v>
      </c>
      <c r="N417" s="80">
        <v>16000</v>
      </c>
      <c r="O417" s="6">
        <f t="shared" si="118"/>
        <v>48000</v>
      </c>
      <c r="P417" s="6">
        <v>1000</v>
      </c>
      <c r="Q417" s="6" t="s">
        <v>218</v>
      </c>
      <c r="R417" s="6">
        <f t="shared" si="119"/>
        <v>3000</v>
      </c>
      <c r="S417" s="13">
        <f t="shared" si="120"/>
        <v>3.4722222222222224E-2</v>
      </c>
      <c r="T417" s="6">
        <f t="shared" si="121"/>
        <v>3</v>
      </c>
    </row>
    <row r="418" spans="2:20" x14ac:dyDescent="0.3">
      <c r="B418" s="6">
        <v>2039</v>
      </c>
      <c r="C418" s="6">
        <v>3</v>
      </c>
      <c r="D418" s="6">
        <f t="shared" si="113"/>
        <v>720</v>
      </c>
      <c r="E418" s="6">
        <f t="shared" si="114"/>
        <v>2160</v>
      </c>
      <c r="F418" s="6">
        <v>50</v>
      </c>
      <c r="G418" s="6" t="s">
        <v>208</v>
      </c>
      <c r="H418" s="6">
        <f t="shared" si="115"/>
        <v>108000</v>
      </c>
      <c r="I418" s="13">
        <f t="shared" si="116"/>
        <v>1.25</v>
      </c>
      <c r="J418" s="6">
        <f t="shared" si="117"/>
        <v>108</v>
      </c>
      <c r="L418" s="6">
        <v>2039</v>
      </c>
      <c r="M418" s="6">
        <v>3</v>
      </c>
      <c r="N418" s="80">
        <v>16000</v>
      </c>
      <c r="O418" s="6">
        <f t="shared" si="118"/>
        <v>48000</v>
      </c>
      <c r="P418" s="6">
        <v>1000</v>
      </c>
      <c r="Q418" s="6" t="s">
        <v>218</v>
      </c>
      <c r="R418" s="6">
        <f t="shared" si="119"/>
        <v>3000</v>
      </c>
      <c r="S418" s="13">
        <f t="shared" si="120"/>
        <v>3.4722222222222224E-2</v>
      </c>
      <c r="T418" s="6">
        <f t="shared" si="121"/>
        <v>3</v>
      </c>
    </row>
    <row r="419" spans="2:20" x14ac:dyDescent="0.3">
      <c r="B419" s="6">
        <v>2040</v>
      </c>
      <c r="C419" s="6">
        <v>3</v>
      </c>
      <c r="D419" s="6">
        <f t="shared" si="113"/>
        <v>720</v>
      </c>
      <c r="E419" s="6">
        <f t="shared" si="114"/>
        <v>2160</v>
      </c>
      <c r="F419" s="6">
        <v>50</v>
      </c>
      <c r="G419" s="6" t="s">
        <v>208</v>
      </c>
      <c r="H419" s="6">
        <f t="shared" si="115"/>
        <v>108000</v>
      </c>
      <c r="I419" s="13">
        <f t="shared" si="116"/>
        <v>1.25</v>
      </c>
      <c r="J419" s="6">
        <f t="shared" si="117"/>
        <v>108</v>
      </c>
      <c r="L419" s="6">
        <v>2040</v>
      </c>
      <c r="M419" s="6">
        <v>3</v>
      </c>
      <c r="N419" s="80">
        <v>16000</v>
      </c>
      <c r="O419" s="6">
        <f t="shared" si="118"/>
        <v>48000</v>
      </c>
      <c r="P419" s="6">
        <v>1000</v>
      </c>
      <c r="Q419" s="6" t="s">
        <v>218</v>
      </c>
      <c r="R419" s="6">
        <f t="shared" si="119"/>
        <v>3000</v>
      </c>
      <c r="S419" s="13">
        <f t="shared" si="120"/>
        <v>3.4722222222222224E-2</v>
      </c>
      <c r="T419" s="6">
        <f t="shared" si="121"/>
        <v>3</v>
      </c>
    </row>
    <row r="420" spans="2:20" x14ac:dyDescent="0.3">
      <c r="B420" s="6">
        <v>2041</v>
      </c>
      <c r="C420" s="6">
        <v>3</v>
      </c>
      <c r="D420" s="6">
        <f t="shared" si="113"/>
        <v>720</v>
      </c>
      <c r="E420" s="6">
        <f t="shared" si="114"/>
        <v>2160</v>
      </c>
      <c r="F420" s="6">
        <v>50</v>
      </c>
      <c r="G420" s="6" t="s">
        <v>208</v>
      </c>
      <c r="H420" s="6">
        <f t="shared" si="115"/>
        <v>108000</v>
      </c>
      <c r="I420" s="13">
        <f t="shared" si="116"/>
        <v>1.25</v>
      </c>
      <c r="J420" s="6">
        <f t="shared" si="117"/>
        <v>108</v>
      </c>
      <c r="L420" s="6">
        <v>2041</v>
      </c>
      <c r="M420" s="6">
        <v>3</v>
      </c>
      <c r="N420" s="80">
        <v>16000</v>
      </c>
      <c r="O420" s="6">
        <f t="shared" si="118"/>
        <v>48000</v>
      </c>
      <c r="P420" s="6">
        <v>1000</v>
      </c>
      <c r="Q420" s="6" t="s">
        <v>218</v>
      </c>
      <c r="R420" s="6">
        <f t="shared" si="119"/>
        <v>3000</v>
      </c>
      <c r="S420" s="13">
        <f t="shared" si="120"/>
        <v>3.4722222222222224E-2</v>
      </c>
      <c r="T420" s="6">
        <f t="shared" si="121"/>
        <v>3</v>
      </c>
    </row>
    <row r="421" spans="2:20" x14ac:dyDescent="0.3">
      <c r="B421" s="6">
        <v>2042</v>
      </c>
      <c r="C421" s="6">
        <v>3</v>
      </c>
      <c r="D421" s="6">
        <f t="shared" si="113"/>
        <v>720</v>
      </c>
      <c r="E421" s="6">
        <f t="shared" si="114"/>
        <v>2160</v>
      </c>
      <c r="F421" s="6">
        <v>50</v>
      </c>
      <c r="G421" s="6" t="s">
        <v>208</v>
      </c>
      <c r="H421" s="6">
        <f t="shared" si="115"/>
        <v>108000</v>
      </c>
      <c r="I421" s="13">
        <f t="shared" si="116"/>
        <v>1.25</v>
      </c>
      <c r="J421" s="6">
        <f t="shared" si="117"/>
        <v>108</v>
      </c>
      <c r="L421" s="6">
        <v>2042</v>
      </c>
      <c r="M421" s="6">
        <v>3</v>
      </c>
      <c r="N421" s="80">
        <v>16000</v>
      </c>
      <c r="O421" s="6">
        <f t="shared" si="118"/>
        <v>48000</v>
      </c>
      <c r="P421" s="6">
        <v>1000</v>
      </c>
      <c r="Q421" s="6" t="s">
        <v>218</v>
      </c>
      <c r="R421" s="6">
        <f t="shared" si="119"/>
        <v>3000</v>
      </c>
      <c r="S421" s="13">
        <f t="shared" si="120"/>
        <v>3.4722222222222224E-2</v>
      </c>
      <c r="T421" s="6">
        <f t="shared" si="121"/>
        <v>3</v>
      </c>
    </row>
    <row r="422" spans="2:20" x14ac:dyDescent="0.3">
      <c r="B422" s="6">
        <v>2043</v>
      </c>
      <c r="C422" s="6">
        <v>3</v>
      </c>
      <c r="D422" s="6">
        <f t="shared" si="113"/>
        <v>720</v>
      </c>
      <c r="E422" s="6">
        <f t="shared" si="114"/>
        <v>2160</v>
      </c>
      <c r="F422" s="6">
        <v>50</v>
      </c>
      <c r="G422" s="6" t="s">
        <v>208</v>
      </c>
      <c r="H422" s="6">
        <f t="shared" si="115"/>
        <v>108000</v>
      </c>
      <c r="I422" s="13">
        <f t="shared" si="116"/>
        <v>1.25</v>
      </c>
      <c r="J422" s="6">
        <f t="shared" si="117"/>
        <v>108</v>
      </c>
      <c r="L422" s="6">
        <v>2043</v>
      </c>
      <c r="M422" s="6">
        <v>3</v>
      </c>
      <c r="N422" s="80">
        <v>16000</v>
      </c>
      <c r="O422" s="6">
        <f t="shared" si="118"/>
        <v>48000</v>
      </c>
      <c r="P422" s="6">
        <v>1000</v>
      </c>
      <c r="Q422" s="6" t="s">
        <v>218</v>
      </c>
      <c r="R422" s="6">
        <f t="shared" si="119"/>
        <v>3000</v>
      </c>
      <c r="S422" s="13">
        <f t="shared" si="120"/>
        <v>3.4722222222222224E-2</v>
      </c>
      <c r="T422" s="6">
        <f t="shared" si="121"/>
        <v>3</v>
      </c>
    </row>
    <row r="423" spans="2:20" x14ac:dyDescent="0.3">
      <c r="B423" s="6">
        <v>2044</v>
      </c>
      <c r="C423" s="6">
        <v>4</v>
      </c>
      <c r="D423" s="6">
        <f t="shared" si="113"/>
        <v>720</v>
      </c>
      <c r="E423" s="6">
        <f t="shared" si="114"/>
        <v>2880</v>
      </c>
      <c r="F423" s="6">
        <v>50</v>
      </c>
      <c r="G423" s="6" t="s">
        <v>208</v>
      </c>
      <c r="H423" s="6">
        <f t="shared" si="115"/>
        <v>144000</v>
      </c>
      <c r="I423" s="13">
        <f t="shared" si="116"/>
        <v>1.6666666666666667</v>
      </c>
      <c r="J423" s="6">
        <f t="shared" si="117"/>
        <v>144</v>
      </c>
      <c r="L423" s="6">
        <v>2044</v>
      </c>
      <c r="M423" s="6">
        <v>4</v>
      </c>
      <c r="N423" s="80">
        <v>16000</v>
      </c>
      <c r="O423" s="6">
        <f t="shared" si="118"/>
        <v>64000</v>
      </c>
      <c r="P423" s="6">
        <v>1000</v>
      </c>
      <c r="Q423" s="6" t="s">
        <v>218</v>
      </c>
      <c r="R423" s="6">
        <f t="shared" si="119"/>
        <v>4000</v>
      </c>
      <c r="S423" s="13">
        <f t="shared" si="120"/>
        <v>4.6296296296296294E-2</v>
      </c>
      <c r="T423" s="6">
        <f t="shared" si="121"/>
        <v>4</v>
      </c>
    </row>
    <row r="425" spans="2:20" x14ac:dyDescent="0.3">
      <c r="B425" s="226" t="s">
        <v>214</v>
      </c>
      <c r="C425" s="226"/>
      <c r="D425" s="226"/>
      <c r="L425" s="226" t="s">
        <v>222</v>
      </c>
      <c r="M425" s="226"/>
      <c r="N425" s="226"/>
    </row>
    <row r="426" spans="2:20" x14ac:dyDescent="0.3">
      <c r="B426" s="225" t="s">
        <v>22</v>
      </c>
      <c r="C426" s="225" t="s">
        <v>203</v>
      </c>
      <c r="D426" s="225" t="s">
        <v>204</v>
      </c>
      <c r="E426" s="225" t="s">
        <v>201</v>
      </c>
      <c r="F426" s="225" t="s">
        <v>202</v>
      </c>
      <c r="G426" s="225" t="s">
        <v>151</v>
      </c>
      <c r="H426" s="225" t="s">
        <v>205</v>
      </c>
      <c r="I426" s="225" t="s">
        <v>206</v>
      </c>
      <c r="J426" s="225" t="s">
        <v>207</v>
      </c>
      <c r="L426" s="225" t="s">
        <v>22</v>
      </c>
      <c r="M426" s="225" t="s">
        <v>203</v>
      </c>
      <c r="N426" s="225" t="s">
        <v>204</v>
      </c>
      <c r="O426" s="225" t="s">
        <v>201</v>
      </c>
      <c r="P426" s="225" t="s">
        <v>202</v>
      </c>
      <c r="Q426" s="225" t="s">
        <v>151</v>
      </c>
      <c r="R426" s="225" t="s">
        <v>205</v>
      </c>
      <c r="S426" s="225" t="s">
        <v>206</v>
      </c>
      <c r="T426" s="225" t="s">
        <v>207</v>
      </c>
    </row>
    <row r="427" spans="2:20" x14ac:dyDescent="0.3">
      <c r="B427" s="225"/>
      <c r="C427" s="225"/>
      <c r="D427" s="225"/>
      <c r="E427" s="225"/>
      <c r="F427" s="225"/>
      <c r="G427" s="225"/>
      <c r="H427" s="225"/>
      <c r="I427" s="225"/>
      <c r="J427" s="225"/>
      <c r="L427" s="225"/>
      <c r="M427" s="225"/>
      <c r="N427" s="225"/>
      <c r="O427" s="225"/>
      <c r="P427" s="225"/>
      <c r="Q427" s="225"/>
      <c r="R427" s="225"/>
      <c r="S427" s="225"/>
      <c r="T427" s="225"/>
    </row>
    <row r="428" spans="2:20" x14ac:dyDescent="0.3">
      <c r="B428" s="225"/>
      <c r="C428" s="225"/>
      <c r="D428" s="225"/>
      <c r="E428" s="225"/>
      <c r="F428" s="225"/>
      <c r="G428" s="225"/>
      <c r="H428" s="225"/>
      <c r="I428" s="225"/>
      <c r="J428" s="225"/>
      <c r="L428" s="225"/>
      <c r="M428" s="225"/>
      <c r="N428" s="225"/>
      <c r="O428" s="225"/>
      <c r="P428" s="225"/>
      <c r="Q428" s="225"/>
      <c r="R428" s="225"/>
      <c r="S428" s="225"/>
      <c r="T428" s="225"/>
    </row>
    <row r="429" spans="2:20" x14ac:dyDescent="0.3">
      <c r="B429" s="6">
        <v>2025</v>
      </c>
      <c r="C429" s="6" cm="1">
        <f t="array" ref="C429:C448">TRANSPOSE('Proyeksi Fasum (1)'!D167:W167)</f>
        <v>1</v>
      </c>
      <c r="D429" s="6">
        <v>20</v>
      </c>
      <c r="E429" s="6">
        <f>C429*D429</f>
        <v>20</v>
      </c>
      <c r="F429" s="6">
        <v>50</v>
      </c>
      <c r="G429" s="6" t="s">
        <v>220</v>
      </c>
      <c r="H429" s="6">
        <f>E429*F429</f>
        <v>1000</v>
      </c>
      <c r="I429" s="13">
        <f>H429/86400</f>
        <v>1.1574074074074073E-2</v>
      </c>
      <c r="J429" s="6">
        <f>H429/1000</f>
        <v>1</v>
      </c>
      <c r="L429" s="6">
        <v>2025</v>
      </c>
      <c r="M429" s="6" cm="1">
        <f t="array" ref="M429:M448">TRANSPOSE('Proyeksi Fasum (1)'!D169:W169)</f>
        <v>2</v>
      </c>
      <c r="N429" s="6">
        <v>250</v>
      </c>
      <c r="O429" s="6">
        <f>M429*N429</f>
        <v>500</v>
      </c>
      <c r="P429" s="6">
        <v>2000</v>
      </c>
      <c r="Q429" s="6" t="s">
        <v>218</v>
      </c>
      <c r="R429" s="6">
        <f>P429*M429</f>
        <v>4000</v>
      </c>
      <c r="S429" s="13">
        <f>R429/86400</f>
        <v>4.6296296296296294E-2</v>
      </c>
      <c r="T429" s="6">
        <f>R429/1000</f>
        <v>4</v>
      </c>
    </row>
    <row r="430" spans="2:20" x14ac:dyDescent="0.3">
      <c r="B430" s="6">
        <v>2026</v>
      </c>
      <c r="C430" s="6">
        <v>1</v>
      </c>
      <c r="D430" s="6">
        <v>20</v>
      </c>
      <c r="E430" s="6">
        <f t="shared" ref="E430:E448" si="122">C430*D430</f>
        <v>20</v>
      </c>
      <c r="F430" s="6">
        <v>50</v>
      </c>
      <c r="G430" s="6" t="s">
        <v>220</v>
      </c>
      <c r="H430" s="6">
        <f t="shared" ref="H430:H448" si="123">E430*F430</f>
        <v>1000</v>
      </c>
      <c r="I430" s="13">
        <f t="shared" ref="I430:I448" si="124">H430/86400</f>
        <v>1.1574074074074073E-2</v>
      </c>
      <c r="J430" s="6">
        <f t="shared" ref="J430:J448" si="125">H430/1000</f>
        <v>1</v>
      </c>
      <c r="L430" s="6">
        <v>2026</v>
      </c>
      <c r="M430" s="6">
        <v>2</v>
      </c>
      <c r="N430" s="6">
        <v>250</v>
      </c>
      <c r="O430" s="6">
        <f t="shared" ref="O430:O448" si="126">M430*N430</f>
        <v>500</v>
      </c>
      <c r="P430" s="6">
        <v>2000</v>
      </c>
      <c r="Q430" s="6" t="s">
        <v>218</v>
      </c>
      <c r="R430" s="6">
        <f t="shared" ref="R430:R448" si="127">P430*M430</f>
        <v>4000</v>
      </c>
      <c r="S430" s="13">
        <f t="shared" ref="S430:S448" si="128">R430/86400</f>
        <v>4.6296296296296294E-2</v>
      </c>
      <c r="T430" s="6">
        <f t="shared" ref="T430:T448" si="129">R430/1000</f>
        <v>4</v>
      </c>
    </row>
    <row r="431" spans="2:20" x14ac:dyDescent="0.3">
      <c r="B431" s="6">
        <v>2027</v>
      </c>
      <c r="C431" s="6">
        <v>1</v>
      </c>
      <c r="D431" s="6">
        <v>20</v>
      </c>
      <c r="E431" s="6">
        <f t="shared" si="122"/>
        <v>20</v>
      </c>
      <c r="F431" s="6">
        <v>50</v>
      </c>
      <c r="G431" s="6" t="s">
        <v>220</v>
      </c>
      <c r="H431" s="6">
        <f t="shared" si="123"/>
        <v>1000</v>
      </c>
      <c r="I431" s="13">
        <f t="shared" si="124"/>
        <v>1.1574074074074073E-2</v>
      </c>
      <c r="J431" s="6">
        <f t="shared" si="125"/>
        <v>1</v>
      </c>
      <c r="L431" s="6">
        <v>2027</v>
      </c>
      <c r="M431" s="6">
        <v>2</v>
      </c>
      <c r="N431" s="6">
        <v>250</v>
      </c>
      <c r="O431" s="6">
        <f t="shared" si="126"/>
        <v>500</v>
      </c>
      <c r="P431" s="6">
        <v>2000</v>
      </c>
      <c r="Q431" s="6" t="s">
        <v>218</v>
      </c>
      <c r="R431" s="6">
        <f t="shared" si="127"/>
        <v>4000</v>
      </c>
      <c r="S431" s="13">
        <f t="shared" si="128"/>
        <v>4.6296296296296294E-2</v>
      </c>
      <c r="T431" s="6">
        <f t="shared" si="129"/>
        <v>4</v>
      </c>
    </row>
    <row r="432" spans="2:20" x14ac:dyDescent="0.3">
      <c r="B432" s="6">
        <v>2028</v>
      </c>
      <c r="C432" s="6">
        <v>1</v>
      </c>
      <c r="D432" s="6">
        <v>20</v>
      </c>
      <c r="E432" s="6">
        <f t="shared" si="122"/>
        <v>20</v>
      </c>
      <c r="F432" s="6">
        <v>50</v>
      </c>
      <c r="G432" s="6" t="s">
        <v>220</v>
      </c>
      <c r="H432" s="6">
        <f t="shared" si="123"/>
        <v>1000</v>
      </c>
      <c r="I432" s="13">
        <f t="shared" si="124"/>
        <v>1.1574074074074073E-2</v>
      </c>
      <c r="J432" s="6">
        <f t="shared" si="125"/>
        <v>1</v>
      </c>
      <c r="L432" s="6">
        <v>2028</v>
      </c>
      <c r="M432" s="6">
        <v>2</v>
      </c>
      <c r="N432" s="6">
        <v>250</v>
      </c>
      <c r="O432" s="6">
        <f t="shared" si="126"/>
        <v>500</v>
      </c>
      <c r="P432" s="6">
        <v>2000</v>
      </c>
      <c r="Q432" s="6" t="s">
        <v>218</v>
      </c>
      <c r="R432" s="6">
        <f t="shared" si="127"/>
        <v>4000</v>
      </c>
      <c r="S432" s="13">
        <f t="shared" si="128"/>
        <v>4.6296296296296294E-2</v>
      </c>
      <c r="T432" s="6">
        <f t="shared" si="129"/>
        <v>4</v>
      </c>
    </row>
    <row r="433" spans="2:20" x14ac:dyDescent="0.3">
      <c r="B433" s="6">
        <v>2029</v>
      </c>
      <c r="C433" s="6">
        <v>1</v>
      </c>
      <c r="D433" s="6">
        <v>20</v>
      </c>
      <c r="E433" s="6">
        <f t="shared" si="122"/>
        <v>20</v>
      </c>
      <c r="F433" s="6">
        <v>50</v>
      </c>
      <c r="G433" s="6" t="s">
        <v>220</v>
      </c>
      <c r="H433" s="6">
        <f t="shared" si="123"/>
        <v>1000</v>
      </c>
      <c r="I433" s="13">
        <f t="shared" si="124"/>
        <v>1.1574074074074073E-2</v>
      </c>
      <c r="J433" s="6">
        <f t="shared" si="125"/>
        <v>1</v>
      </c>
      <c r="L433" s="6">
        <v>2029</v>
      </c>
      <c r="M433" s="6">
        <v>2</v>
      </c>
      <c r="N433" s="6">
        <v>250</v>
      </c>
      <c r="O433" s="6">
        <f t="shared" si="126"/>
        <v>500</v>
      </c>
      <c r="P433" s="6">
        <v>2000</v>
      </c>
      <c r="Q433" s="6" t="s">
        <v>218</v>
      </c>
      <c r="R433" s="6">
        <f t="shared" si="127"/>
        <v>4000</v>
      </c>
      <c r="S433" s="13">
        <f t="shared" si="128"/>
        <v>4.6296296296296294E-2</v>
      </c>
      <c r="T433" s="6">
        <f t="shared" si="129"/>
        <v>4</v>
      </c>
    </row>
    <row r="434" spans="2:20" x14ac:dyDescent="0.3">
      <c r="B434" s="6">
        <v>2030</v>
      </c>
      <c r="C434" s="6">
        <v>1</v>
      </c>
      <c r="D434" s="6">
        <v>20</v>
      </c>
      <c r="E434" s="6">
        <f t="shared" si="122"/>
        <v>20</v>
      </c>
      <c r="F434" s="6">
        <v>50</v>
      </c>
      <c r="G434" s="6" t="s">
        <v>220</v>
      </c>
      <c r="H434" s="6">
        <f t="shared" si="123"/>
        <v>1000</v>
      </c>
      <c r="I434" s="13">
        <f t="shared" si="124"/>
        <v>1.1574074074074073E-2</v>
      </c>
      <c r="J434" s="6">
        <f t="shared" si="125"/>
        <v>1</v>
      </c>
      <c r="L434" s="6">
        <v>2030</v>
      </c>
      <c r="M434" s="6">
        <v>2</v>
      </c>
      <c r="N434" s="6">
        <v>250</v>
      </c>
      <c r="O434" s="6">
        <f t="shared" si="126"/>
        <v>500</v>
      </c>
      <c r="P434" s="6">
        <v>2000</v>
      </c>
      <c r="Q434" s="6" t="s">
        <v>218</v>
      </c>
      <c r="R434" s="6">
        <f t="shared" si="127"/>
        <v>4000</v>
      </c>
      <c r="S434" s="13">
        <f t="shared" si="128"/>
        <v>4.6296296296296294E-2</v>
      </c>
      <c r="T434" s="6">
        <f t="shared" si="129"/>
        <v>4</v>
      </c>
    </row>
    <row r="435" spans="2:20" x14ac:dyDescent="0.3">
      <c r="B435" s="6">
        <v>2031</v>
      </c>
      <c r="C435" s="6">
        <v>1</v>
      </c>
      <c r="D435" s="6">
        <v>20</v>
      </c>
      <c r="E435" s="6">
        <f t="shared" si="122"/>
        <v>20</v>
      </c>
      <c r="F435" s="6">
        <v>50</v>
      </c>
      <c r="G435" s="6" t="s">
        <v>220</v>
      </c>
      <c r="H435" s="6">
        <f t="shared" si="123"/>
        <v>1000</v>
      </c>
      <c r="I435" s="13">
        <f t="shared" si="124"/>
        <v>1.1574074074074073E-2</v>
      </c>
      <c r="J435" s="6">
        <f t="shared" si="125"/>
        <v>1</v>
      </c>
      <c r="L435" s="6">
        <v>2031</v>
      </c>
      <c r="M435" s="6">
        <v>3</v>
      </c>
      <c r="N435" s="6">
        <v>250</v>
      </c>
      <c r="O435" s="6">
        <f t="shared" si="126"/>
        <v>750</v>
      </c>
      <c r="P435" s="6">
        <v>2000</v>
      </c>
      <c r="Q435" s="6" t="s">
        <v>218</v>
      </c>
      <c r="R435" s="6">
        <f t="shared" si="127"/>
        <v>6000</v>
      </c>
      <c r="S435" s="13">
        <f t="shared" si="128"/>
        <v>6.9444444444444448E-2</v>
      </c>
      <c r="T435" s="6">
        <f t="shared" si="129"/>
        <v>6</v>
      </c>
    </row>
    <row r="436" spans="2:20" x14ac:dyDescent="0.3">
      <c r="B436" s="6">
        <v>2032</v>
      </c>
      <c r="C436" s="6">
        <v>1</v>
      </c>
      <c r="D436" s="6">
        <v>20</v>
      </c>
      <c r="E436" s="6">
        <f t="shared" si="122"/>
        <v>20</v>
      </c>
      <c r="F436" s="6">
        <v>50</v>
      </c>
      <c r="G436" s="6" t="s">
        <v>220</v>
      </c>
      <c r="H436" s="6">
        <f t="shared" si="123"/>
        <v>1000</v>
      </c>
      <c r="I436" s="13">
        <f t="shared" si="124"/>
        <v>1.1574074074074073E-2</v>
      </c>
      <c r="J436" s="6">
        <f t="shared" si="125"/>
        <v>1</v>
      </c>
      <c r="L436" s="6">
        <v>2032</v>
      </c>
      <c r="M436" s="6">
        <v>3</v>
      </c>
      <c r="N436" s="6">
        <v>250</v>
      </c>
      <c r="O436" s="6">
        <f t="shared" si="126"/>
        <v>750</v>
      </c>
      <c r="P436" s="6">
        <v>2000</v>
      </c>
      <c r="Q436" s="6" t="s">
        <v>218</v>
      </c>
      <c r="R436" s="6">
        <f t="shared" si="127"/>
        <v>6000</v>
      </c>
      <c r="S436" s="13">
        <f t="shared" si="128"/>
        <v>6.9444444444444448E-2</v>
      </c>
      <c r="T436" s="6">
        <f t="shared" si="129"/>
        <v>6</v>
      </c>
    </row>
    <row r="437" spans="2:20" x14ac:dyDescent="0.3">
      <c r="B437" s="6">
        <v>2033</v>
      </c>
      <c r="C437" s="6">
        <v>1</v>
      </c>
      <c r="D437" s="6">
        <v>20</v>
      </c>
      <c r="E437" s="6">
        <f t="shared" si="122"/>
        <v>20</v>
      </c>
      <c r="F437" s="6">
        <v>50</v>
      </c>
      <c r="G437" s="6" t="s">
        <v>220</v>
      </c>
      <c r="H437" s="6">
        <f t="shared" si="123"/>
        <v>1000</v>
      </c>
      <c r="I437" s="13">
        <f t="shared" si="124"/>
        <v>1.1574074074074073E-2</v>
      </c>
      <c r="J437" s="6">
        <f t="shared" si="125"/>
        <v>1</v>
      </c>
      <c r="L437" s="6">
        <v>2033</v>
      </c>
      <c r="M437" s="6">
        <v>3</v>
      </c>
      <c r="N437" s="6">
        <v>250</v>
      </c>
      <c r="O437" s="6">
        <f t="shared" si="126"/>
        <v>750</v>
      </c>
      <c r="P437" s="6">
        <v>2000</v>
      </c>
      <c r="Q437" s="6" t="s">
        <v>218</v>
      </c>
      <c r="R437" s="6">
        <f t="shared" si="127"/>
        <v>6000</v>
      </c>
      <c r="S437" s="13">
        <f t="shared" si="128"/>
        <v>6.9444444444444448E-2</v>
      </c>
      <c r="T437" s="6">
        <f t="shared" si="129"/>
        <v>6</v>
      </c>
    </row>
    <row r="438" spans="2:20" x14ac:dyDescent="0.3">
      <c r="B438" s="6">
        <v>2034</v>
      </c>
      <c r="C438" s="6">
        <v>1</v>
      </c>
      <c r="D438" s="6">
        <v>20</v>
      </c>
      <c r="E438" s="6">
        <f t="shared" si="122"/>
        <v>20</v>
      </c>
      <c r="F438" s="6">
        <v>50</v>
      </c>
      <c r="G438" s="6" t="s">
        <v>220</v>
      </c>
      <c r="H438" s="6">
        <f t="shared" si="123"/>
        <v>1000</v>
      </c>
      <c r="I438" s="13">
        <f t="shared" si="124"/>
        <v>1.1574074074074073E-2</v>
      </c>
      <c r="J438" s="6">
        <f t="shared" si="125"/>
        <v>1</v>
      </c>
      <c r="L438" s="6">
        <v>2034</v>
      </c>
      <c r="M438" s="6">
        <v>3</v>
      </c>
      <c r="N438" s="6">
        <v>250</v>
      </c>
      <c r="O438" s="6">
        <f t="shared" si="126"/>
        <v>750</v>
      </c>
      <c r="P438" s="6">
        <v>2000</v>
      </c>
      <c r="Q438" s="6" t="s">
        <v>218</v>
      </c>
      <c r="R438" s="6">
        <f t="shared" si="127"/>
        <v>6000</v>
      </c>
      <c r="S438" s="13">
        <f t="shared" si="128"/>
        <v>6.9444444444444448E-2</v>
      </c>
      <c r="T438" s="6">
        <f t="shared" si="129"/>
        <v>6</v>
      </c>
    </row>
    <row r="439" spans="2:20" x14ac:dyDescent="0.3">
      <c r="B439" s="6">
        <v>2035</v>
      </c>
      <c r="C439" s="6">
        <v>1</v>
      </c>
      <c r="D439" s="6">
        <v>20</v>
      </c>
      <c r="E439" s="6">
        <f t="shared" si="122"/>
        <v>20</v>
      </c>
      <c r="F439" s="6">
        <v>50</v>
      </c>
      <c r="G439" s="6" t="s">
        <v>220</v>
      </c>
      <c r="H439" s="6">
        <f t="shared" si="123"/>
        <v>1000</v>
      </c>
      <c r="I439" s="13">
        <f t="shared" si="124"/>
        <v>1.1574074074074073E-2</v>
      </c>
      <c r="J439" s="6">
        <f t="shared" si="125"/>
        <v>1</v>
      </c>
      <c r="L439" s="6">
        <v>2035</v>
      </c>
      <c r="M439" s="6">
        <v>3</v>
      </c>
      <c r="N439" s="6">
        <v>250</v>
      </c>
      <c r="O439" s="6">
        <f t="shared" si="126"/>
        <v>750</v>
      </c>
      <c r="P439" s="6">
        <v>2000</v>
      </c>
      <c r="Q439" s="6" t="s">
        <v>218</v>
      </c>
      <c r="R439" s="6">
        <f t="shared" si="127"/>
        <v>6000</v>
      </c>
      <c r="S439" s="13">
        <f t="shared" si="128"/>
        <v>6.9444444444444448E-2</v>
      </c>
      <c r="T439" s="6">
        <f t="shared" si="129"/>
        <v>6</v>
      </c>
    </row>
    <row r="440" spans="2:20" x14ac:dyDescent="0.3">
      <c r="B440" s="6">
        <v>2036</v>
      </c>
      <c r="C440" s="6">
        <v>1</v>
      </c>
      <c r="D440" s="6">
        <v>20</v>
      </c>
      <c r="E440" s="6">
        <f t="shared" si="122"/>
        <v>20</v>
      </c>
      <c r="F440" s="6">
        <v>50</v>
      </c>
      <c r="G440" s="6" t="s">
        <v>220</v>
      </c>
      <c r="H440" s="6">
        <f t="shared" si="123"/>
        <v>1000</v>
      </c>
      <c r="I440" s="13">
        <f t="shared" si="124"/>
        <v>1.1574074074074073E-2</v>
      </c>
      <c r="J440" s="6">
        <f t="shared" si="125"/>
        <v>1</v>
      </c>
      <c r="L440" s="6">
        <v>2036</v>
      </c>
      <c r="M440" s="6">
        <v>3</v>
      </c>
      <c r="N440" s="6">
        <v>250</v>
      </c>
      <c r="O440" s="6">
        <f t="shared" si="126"/>
        <v>750</v>
      </c>
      <c r="P440" s="6">
        <v>2000</v>
      </c>
      <c r="Q440" s="6" t="s">
        <v>218</v>
      </c>
      <c r="R440" s="6">
        <f t="shared" si="127"/>
        <v>6000</v>
      </c>
      <c r="S440" s="13">
        <f t="shared" si="128"/>
        <v>6.9444444444444448E-2</v>
      </c>
      <c r="T440" s="6">
        <f t="shared" si="129"/>
        <v>6</v>
      </c>
    </row>
    <row r="441" spans="2:20" x14ac:dyDescent="0.3">
      <c r="B441" s="6">
        <v>2037</v>
      </c>
      <c r="C441" s="6">
        <v>1</v>
      </c>
      <c r="D441" s="6">
        <v>20</v>
      </c>
      <c r="E441" s="6">
        <f t="shared" si="122"/>
        <v>20</v>
      </c>
      <c r="F441" s="6">
        <v>50</v>
      </c>
      <c r="G441" s="6" t="s">
        <v>220</v>
      </c>
      <c r="H441" s="6">
        <f t="shared" si="123"/>
        <v>1000</v>
      </c>
      <c r="I441" s="13">
        <f t="shared" si="124"/>
        <v>1.1574074074074073E-2</v>
      </c>
      <c r="J441" s="6">
        <f t="shared" si="125"/>
        <v>1</v>
      </c>
      <c r="L441" s="6">
        <v>2037</v>
      </c>
      <c r="M441" s="6">
        <v>3</v>
      </c>
      <c r="N441" s="6">
        <v>250</v>
      </c>
      <c r="O441" s="6">
        <f t="shared" si="126"/>
        <v>750</v>
      </c>
      <c r="P441" s="6">
        <v>2000</v>
      </c>
      <c r="Q441" s="6" t="s">
        <v>218</v>
      </c>
      <c r="R441" s="6">
        <f t="shared" si="127"/>
        <v>6000</v>
      </c>
      <c r="S441" s="13">
        <f t="shared" si="128"/>
        <v>6.9444444444444448E-2</v>
      </c>
      <c r="T441" s="6">
        <f t="shared" si="129"/>
        <v>6</v>
      </c>
    </row>
    <row r="442" spans="2:20" x14ac:dyDescent="0.3">
      <c r="B442" s="6">
        <v>2038</v>
      </c>
      <c r="C442" s="6">
        <v>2</v>
      </c>
      <c r="D442" s="6">
        <v>20</v>
      </c>
      <c r="E442" s="6">
        <f t="shared" si="122"/>
        <v>40</v>
      </c>
      <c r="F442" s="6">
        <v>50</v>
      </c>
      <c r="G442" s="6" t="s">
        <v>220</v>
      </c>
      <c r="H442" s="6">
        <f t="shared" si="123"/>
        <v>2000</v>
      </c>
      <c r="I442" s="13">
        <f t="shared" si="124"/>
        <v>2.3148148148148147E-2</v>
      </c>
      <c r="J442" s="6">
        <f t="shared" si="125"/>
        <v>2</v>
      </c>
      <c r="L442" s="6">
        <v>2038</v>
      </c>
      <c r="M442" s="6">
        <v>3</v>
      </c>
      <c r="N442" s="6">
        <v>250</v>
      </c>
      <c r="O442" s="6">
        <f t="shared" si="126"/>
        <v>750</v>
      </c>
      <c r="P442" s="6">
        <v>2000</v>
      </c>
      <c r="Q442" s="6" t="s">
        <v>218</v>
      </c>
      <c r="R442" s="6">
        <f t="shared" si="127"/>
        <v>6000</v>
      </c>
      <c r="S442" s="13">
        <f t="shared" si="128"/>
        <v>6.9444444444444448E-2</v>
      </c>
      <c r="T442" s="6">
        <f t="shared" si="129"/>
        <v>6</v>
      </c>
    </row>
    <row r="443" spans="2:20" x14ac:dyDescent="0.3">
      <c r="B443" s="6">
        <v>2039</v>
      </c>
      <c r="C443" s="6">
        <v>2</v>
      </c>
      <c r="D443" s="6">
        <v>20</v>
      </c>
      <c r="E443" s="6">
        <f t="shared" si="122"/>
        <v>40</v>
      </c>
      <c r="F443" s="6">
        <v>50</v>
      </c>
      <c r="G443" s="6" t="s">
        <v>220</v>
      </c>
      <c r="H443" s="6">
        <f t="shared" si="123"/>
        <v>2000</v>
      </c>
      <c r="I443" s="13">
        <f t="shared" si="124"/>
        <v>2.3148148148148147E-2</v>
      </c>
      <c r="J443" s="6">
        <f t="shared" si="125"/>
        <v>2</v>
      </c>
      <c r="L443" s="6">
        <v>2039</v>
      </c>
      <c r="M443" s="6">
        <v>3</v>
      </c>
      <c r="N443" s="6">
        <v>250</v>
      </c>
      <c r="O443" s="6">
        <f t="shared" si="126"/>
        <v>750</v>
      </c>
      <c r="P443" s="6">
        <v>2000</v>
      </c>
      <c r="Q443" s="6" t="s">
        <v>218</v>
      </c>
      <c r="R443" s="6">
        <f t="shared" si="127"/>
        <v>6000</v>
      </c>
      <c r="S443" s="13">
        <f t="shared" si="128"/>
        <v>6.9444444444444448E-2</v>
      </c>
      <c r="T443" s="6">
        <f t="shared" si="129"/>
        <v>6</v>
      </c>
    </row>
    <row r="444" spans="2:20" x14ac:dyDescent="0.3">
      <c r="B444" s="6">
        <v>2040</v>
      </c>
      <c r="C444" s="6">
        <v>2</v>
      </c>
      <c r="D444" s="6">
        <v>20</v>
      </c>
      <c r="E444" s="6">
        <f t="shared" si="122"/>
        <v>40</v>
      </c>
      <c r="F444" s="6">
        <v>50</v>
      </c>
      <c r="G444" s="6" t="s">
        <v>220</v>
      </c>
      <c r="H444" s="6">
        <f t="shared" si="123"/>
        <v>2000</v>
      </c>
      <c r="I444" s="13">
        <f t="shared" si="124"/>
        <v>2.3148148148148147E-2</v>
      </c>
      <c r="J444" s="6">
        <f t="shared" si="125"/>
        <v>2</v>
      </c>
      <c r="L444" s="6">
        <v>2040</v>
      </c>
      <c r="M444" s="6">
        <v>3</v>
      </c>
      <c r="N444" s="6">
        <v>250</v>
      </c>
      <c r="O444" s="6">
        <f t="shared" si="126"/>
        <v>750</v>
      </c>
      <c r="P444" s="6">
        <v>2000</v>
      </c>
      <c r="Q444" s="6" t="s">
        <v>218</v>
      </c>
      <c r="R444" s="6">
        <f t="shared" si="127"/>
        <v>6000</v>
      </c>
      <c r="S444" s="13">
        <f t="shared" si="128"/>
        <v>6.9444444444444448E-2</v>
      </c>
      <c r="T444" s="6">
        <f t="shared" si="129"/>
        <v>6</v>
      </c>
    </row>
    <row r="445" spans="2:20" x14ac:dyDescent="0.3">
      <c r="B445" s="6">
        <v>2041</v>
      </c>
      <c r="C445" s="6">
        <v>2</v>
      </c>
      <c r="D445" s="6">
        <v>20</v>
      </c>
      <c r="E445" s="6">
        <f t="shared" si="122"/>
        <v>40</v>
      </c>
      <c r="F445" s="6">
        <v>50</v>
      </c>
      <c r="G445" s="6" t="s">
        <v>220</v>
      </c>
      <c r="H445" s="6">
        <f t="shared" si="123"/>
        <v>2000</v>
      </c>
      <c r="I445" s="13">
        <f t="shared" si="124"/>
        <v>2.3148148148148147E-2</v>
      </c>
      <c r="J445" s="6">
        <f t="shared" si="125"/>
        <v>2</v>
      </c>
      <c r="L445" s="6">
        <v>2041</v>
      </c>
      <c r="M445" s="6">
        <v>3</v>
      </c>
      <c r="N445" s="6">
        <v>250</v>
      </c>
      <c r="O445" s="6">
        <f t="shared" si="126"/>
        <v>750</v>
      </c>
      <c r="P445" s="6">
        <v>2000</v>
      </c>
      <c r="Q445" s="6" t="s">
        <v>218</v>
      </c>
      <c r="R445" s="6">
        <f t="shared" si="127"/>
        <v>6000</v>
      </c>
      <c r="S445" s="13">
        <f t="shared" si="128"/>
        <v>6.9444444444444448E-2</v>
      </c>
      <c r="T445" s="6">
        <f t="shared" si="129"/>
        <v>6</v>
      </c>
    </row>
    <row r="446" spans="2:20" x14ac:dyDescent="0.3">
      <c r="B446" s="6">
        <v>2042</v>
      </c>
      <c r="C446" s="6">
        <v>2</v>
      </c>
      <c r="D446" s="6">
        <v>20</v>
      </c>
      <c r="E446" s="6">
        <f t="shared" si="122"/>
        <v>40</v>
      </c>
      <c r="F446" s="6">
        <v>50</v>
      </c>
      <c r="G446" s="6" t="s">
        <v>220</v>
      </c>
      <c r="H446" s="6">
        <f t="shared" si="123"/>
        <v>2000</v>
      </c>
      <c r="I446" s="13">
        <f t="shared" si="124"/>
        <v>2.3148148148148147E-2</v>
      </c>
      <c r="J446" s="6">
        <f t="shared" si="125"/>
        <v>2</v>
      </c>
      <c r="L446" s="6">
        <v>2042</v>
      </c>
      <c r="M446" s="6">
        <v>3</v>
      </c>
      <c r="N446" s="6">
        <v>250</v>
      </c>
      <c r="O446" s="6">
        <f t="shared" si="126"/>
        <v>750</v>
      </c>
      <c r="P446" s="6">
        <v>2000</v>
      </c>
      <c r="Q446" s="6" t="s">
        <v>218</v>
      </c>
      <c r="R446" s="6">
        <f t="shared" si="127"/>
        <v>6000</v>
      </c>
      <c r="S446" s="13">
        <f t="shared" si="128"/>
        <v>6.9444444444444448E-2</v>
      </c>
      <c r="T446" s="6">
        <f t="shared" si="129"/>
        <v>6</v>
      </c>
    </row>
    <row r="447" spans="2:20" x14ac:dyDescent="0.3">
      <c r="B447" s="6">
        <v>2043</v>
      </c>
      <c r="C447" s="6">
        <v>2</v>
      </c>
      <c r="D447" s="6">
        <v>20</v>
      </c>
      <c r="E447" s="6">
        <f t="shared" si="122"/>
        <v>40</v>
      </c>
      <c r="F447" s="6">
        <v>50</v>
      </c>
      <c r="G447" s="6" t="s">
        <v>220</v>
      </c>
      <c r="H447" s="6">
        <f t="shared" si="123"/>
        <v>2000</v>
      </c>
      <c r="I447" s="13">
        <f t="shared" si="124"/>
        <v>2.3148148148148147E-2</v>
      </c>
      <c r="J447" s="6">
        <f t="shared" si="125"/>
        <v>2</v>
      </c>
      <c r="L447" s="6">
        <v>2043</v>
      </c>
      <c r="M447" s="6">
        <v>3</v>
      </c>
      <c r="N447" s="6">
        <v>250</v>
      </c>
      <c r="O447" s="6">
        <f t="shared" si="126"/>
        <v>750</v>
      </c>
      <c r="P447" s="6">
        <v>2000</v>
      </c>
      <c r="Q447" s="6" t="s">
        <v>218</v>
      </c>
      <c r="R447" s="6">
        <f t="shared" si="127"/>
        <v>6000</v>
      </c>
      <c r="S447" s="13">
        <f t="shared" si="128"/>
        <v>6.9444444444444448E-2</v>
      </c>
      <c r="T447" s="6">
        <f t="shared" si="129"/>
        <v>6</v>
      </c>
    </row>
    <row r="448" spans="2:20" x14ac:dyDescent="0.3">
      <c r="B448" s="6">
        <v>2044</v>
      </c>
      <c r="C448" s="6">
        <v>2</v>
      </c>
      <c r="D448" s="6">
        <v>20</v>
      </c>
      <c r="E448" s="6">
        <f t="shared" si="122"/>
        <v>40</v>
      </c>
      <c r="F448" s="6">
        <v>50</v>
      </c>
      <c r="G448" s="6" t="s">
        <v>220</v>
      </c>
      <c r="H448" s="6">
        <f t="shared" si="123"/>
        <v>2000</v>
      </c>
      <c r="I448" s="13">
        <f t="shared" si="124"/>
        <v>2.3148148148148147E-2</v>
      </c>
      <c r="J448" s="6">
        <f t="shared" si="125"/>
        <v>2</v>
      </c>
      <c r="L448" s="6">
        <v>2044</v>
      </c>
      <c r="M448" s="6">
        <v>4</v>
      </c>
      <c r="N448" s="6">
        <v>250</v>
      </c>
      <c r="O448" s="6">
        <f t="shared" si="126"/>
        <v>1000</v>
      </c>
      <c r="P448" s="6">
        <v>2000</v>
      </c>
      <c r="Q448" s="6" t="s">
        <v>218</v>
      </c>
      <c r="R448" s="6">
        <f t="shared" si="127"/>
        <v>8000</v>
      </c>
      <c r="S448" s="13">
        <f t="shared" si="128"/>
        <v>9.2592592592592587E-2</v>
      </c>
      <c r="T448" s="6">
        <f t="shared" si="129"/>
        <v>8</v>
      </c>
    </row>
    <row r="450" spans="1:21" x14ac:dyDescent="0.3">
      <c r="A450" s="203">
        <v>6</v>
      </c>
      <c r="B450" s="224" t="s">
        <v>70</v>
      </c>
      <c r="C450" s="201"/>
      <c r="D450" s="201"/>
      <c r="E450" s="201"/>
      <c r="F450" s="201"/>
      <c r="G450" s="201"/>
      <c r="H450" s="201"/>
      <c r="I450" s="201"/>
      <c r="J450" s="201"/>
      <c r="K450" s="201"/>
      <c r="L450" s="201"/>
      <c r="M450" s="201"/>
      <c r="N450" s="201"/>
      <c r="O450" s="201"/>
      <c r="P450" s="201"/>
      <c r="Q450" s="201"/>
      <c r="R450" s="201"/>
      <c r="S450" s="201"/>
      <c r="T450" s="201"/>
      <c r="U450" s="201"/>
    </row>
    <row r="451" spans="1:21" x14ac:dyDescent="0.3">
      <c r="A451" s="203"/>
    </row>
    <row r="452" spans="1:21" x14ac:dyDescent="0.3">
      <c r="A452" s="203"/>
    </row>
    <row r="453" spans="1:21" x14ac:dyDescent="0.3">
      <c r="A453" s="203"/>
    </row>
    <row r="454" spans="1:21" x14ac:dyDescent="0.3">
      <c r="B454" s="78" t="s">
        <v>200</v>
      </c>
      <c r="L454" s="78" t="s">
        <v>209</v>
      </c>
    </row>
    <row r="455" spans="1:21" x14ac:dyDescent="0.3">
      <c r="B455" s="225" t="s">
        <v>22</v>
      </c>
      <c r="C455" s="225" t="s">
        <v>203</v>
      </c>
      <c r="D455" s="225" t="s">
        <v>204</v>
      </c>
      <c r="E455" s="225" t="s">
        <v>201</v>
      </c>
      <c r="F455" s="225" t="s">
        <v>202</v>
      </c>
      <c r="G455" s="225" t="s">
        <v>151</v>
      </c>
      <c r="H455" s="225" t="s">
        <v>205</v>
      </c>
      <c r="I455" s="225" t="s">
        <v>206</v>
      </c>
      <c r="J455" s="225" t="s">
        <v>207</v>
      </c>
      <c r="L455" s="225" t="s">
        <v>22</v>
      </c>
      <c r="M455" s="225" t="s">
        <v>203</v>
      </c>
      <c r="N455" s="225" t="s">
        <v>204</v>
      </c>
      <c r="O455" s="225" t="s">
        <v>201</v>
      </c>
      <c r="P455" s="225" t="s">
        <v>202</v>
      </c>
      <c r="Q455" s="225" t="s">
        <v>151</v>
      </c>
      <c r="R455" s="225" t="s">
        <v>205</v>
      </c>
      <c r="S455" s="225" t="s">
        <v>206</v>
      </c>
      <c r="T455" s="225" t="s">
        <v>207</v>
      </c>
    </row>
    <row r="456" spans="1:21" x14ac:dyDescent="0.3">
      <c r="B456" s="225"/>
      <c r="C456" s="225"/>
      <c r="D456" s="225"/>
      <c r="E456" s="225"/>
      <c r="F456" s="225"/>
      <c r="G456" s="225"/>
      <c r="H456" s="225"/>
      <c r="I456" s="225"/>
      <c r="J456" s="225"/>
      <c r="L456" s="225"/>
      <c r="M456" s="225"/>
      <c r="N456" s="225"/>
      <c r="O456" s="225"/>
      <c r="P456" s="225"/>
      <c r="Q456" s="225"/>
      <c r="R456" s="225"/>
      <c r="S456" s="225"/>
      <c r="T456" s="225"/>
    </row>
    <row r="457" spans="1:21" x14ac:dyDescent="0.3">
      <c r="B457" s="225"/>
      <c r="C457" s="225"/>
      <c r="D457" s="225"/>
      <c r="E457" s="225"/>
      <c r="F457" s="225"/>
      <c r="G457" s="225"/>
      <c r="H457" s="225"/>
      <c r="I457" s="225"/>
      <c r="J457" s="225"/>
      <c r="L457" s="225"/>
      <c r="M457" s="225"/>
      <c r="N457" s="225"/>
      <c r="O457" s="225"/>
      <c r="P457" s="225"/>
      <c r="Q457" s="225"/>
      <c r="R457" s="225"/>
      <c r="S457" s="225"/>
      <c r="T457" s="225"/>
    </row>
    <row r="458" spans="1:21" x14ac:dyDescent="0.3">
      <c r="B458" s="6">
        <v>2025</v>
      </c>
      <c r="C458" s="6" cm="1">
        <f t="array" ref="C458:C477">TRANSPOSE('Proyeksi Fasum (1)'!D194:W194)</f>
        <v>1</v>
      </c>
      <c r="D458" s="6">
        <f>4*30</f>
        <v>120</v>
      </c>
      <c r="E458" s="6">
        <f>C458*D458</f>
        <v>120</v>
      </c>
      <c r="F458" s="6">
        <v>40</v>
      </c>
      <c r="G458" s="6" t="s">
        <v>208</v>
      </c>
      <c r="H458" s="6">
        <f>E458*F458</f>
        <v>4800</v>
      </c>
      <c r="I458" s="13">
        <f>H458/86400</f>
        <v>5.5555555555555552E-2</v>
      </c>
      <c r="J458" s="6">
        <f>H458/1000</f>
        <v>4.8</v>
      </c>
      <c r="L458" s="6">
        <v>2025</v>
      </c>
      <c r="M458" s="6" cm="1">
        <f t="array" ref="M458:M477">TRANSPOSE('Proyeksi Fasum (1)'!D195:W195)</f>
        <v>1</v>
      </c>
      <c r="N458" s="6">
        <f>12*40</f>
        <v>480</v>
      </c>
      <c r="O458" s="6">
        <f>M458*N458</f>
        <v>480</v>
      </c>
      <c r="P458" s="6">
        <v>40</v>
      </c>
      <c r="Q458" s="6" t="s">
        <v>208</v>
      </c>
      <c r="R458" s="6">
        <f>O458*P458</f>
        <v>19200</v>
      </c>
      <c r="S458" s="13">
        <f>R458/86400</f>
        <v>0.22222222222222221</v>
      </c>
      <c r="T458" s="6">
        <f>R458/1000</f>
        <v>19.2</v>
      </c>
    </row>
    <row r="459" spans="1:21" x14ac:dyDescent="0.3">
      <c r="B459" s="6">
        <v>2026</v>
      </c>
      <c r="C459" s="6">
        <v>1</v>
      </c>
      <c r="D459" s="6">
        <f t="shared" ref="D459:D477" si="130">4*30</f>
        <v>120</v>
      </c>
      <c r="E459" s="6">
        <f t="shared" ref="E459:E477" si="131">C459*D459</f>
        <v>120</v>
      </c>
      <c r="F459" s="6">
        <v>40</v>
      </c>
      <c r="G459" s="6" t="s">
        <v>208</v>
      </c>
      <c r="H459" s="6">
        <f t="shared" ref="H459:H477" si="132">E459*F459</f>
        <v>4800</v>
      </c>
      <c r="I459" s="13">
        <f t="shared" ref="I459:I477" si="133">H459/86400</f>
        <v>5.5555555555555552E-2</v>
      </c>
      <c r="J459" s="6">
        <f t="shared" ref="J459:J477" si="134">H459/1000</f>
        <v>4.8</v>
      </c>
      <c r="L459" s="6">
        <v>2026</v>
      </c>
      <c r="M459" s="6">
        <v>1</v>
      </c>
      <c r="N459" s="6">
        <f t="shared" ref="N459:N477" si="135">12*40</f>
        <v>480</v>
      </c>
      <c r="O459" s="6">
        <f t="shared" ref="O459:O477" si="136">M459*N459</f>
        <v>480</v>
      </c>
      <c r="P459" s="6">
        <v>40</v>
      </c>
      <c r="Q459" s="6" t="s">
        <v>208</v>
      </c>
      <c r="R459" s="6">
        <f t="shared" ref="R459:R477" si="137">O459*P459</f>
        <v>19200</v>
      </c>
      <c r="S459" s="13">
        <f t="shared" ref="S459:S477" si="138">R459/86400</f>
        <v>0.22222222222222221</v>
      </c>
      <c r="T459" s="6">
        <f t="shared" ref="T459:T477" si="139">R459/1000</f>
        <v>19.2</v>
      </c>
    </row>
    <row r="460" spans="1:21" x14ac:dyDescent="0.3">
      <c r="B460" s="6">
        <v>2027</v>
      </c>
      <c r="C460" s="6">
        <v>1</v>
      </c>
      <c r="D460" s="6">
        <f t="shared" si="130"/>
        <v>120</v>
      </c>
      <c r="E460" s="6">
        <f t="shared" si="131"/>
        <v>120</v>
      </c>
      <c r="F460" s="6">
        <v>40</v>
      </c>
      <c r="G460" s="6" t="s">
        <v>208</v>
      </c>
      <c r="H460" s="6">
        <f t="shared" si="132"/>
        <v>4800</v>
      </c>
      <c r="I460" s="13">
        <f t="shared" si="133"/>
        <v>5.5555555555555552E-2</v>
      </c>
      <c r="J460" s="6">
        <f t="shared" si="134"/>
        <v>4.8</v>
      </c>
      <c r="L460" s="6">
        <v>2027</v>
      </c>
      <c r="M460" s="6">
        <v>1</v>
      </c>
      <c r="N460" s="6">
        <f t="shared" si="135"/>
        <v>480</v>
      </c>
      <c r="O460" s="6">
        <f t="shared" si="136"/>
        <v>480</v>
      </c>
      <c r="P460" s="6">
        <v>40</v>
      </c>
      <c r="Q460" s="6" t="s">
        <v>208</v>
      </c>
      <c r="R460" s="6">
        <f t="shared" si="137"/>
        <v>19200</v>
      </c>
      <c r="S460" s="13">
        <f t="shared" si="138"/>
        <v>0.22222222222222221</v>
      </c>
      <c r="T460" s="6">
        <f t="shared" si="139"/>
        <v>19.2</v>
      </c>
    </row>
    <row r="461" spans="1:21" x14ac:dyDescent="0.3">
      <c r="B461" s="6">
        <v>2028</v>
      </c>
      <c r="C461" s="6">
        <v>1</v>
      </c>
      <c r="D461" s="6">
        <f t="shared" si="130"/>
        <v>120</v>
      </c>
      <c r="E461" s="6">
        <f t="shared" si="131"/>
        <v>120</v>
      </c>
      <c r="F461" s="6">
        <v>40</v>
      </c>
      <c r="G461" s="6" t="s">
        <v>208</v>
      </c>
      <c r="H461" s="6">
        <f t="shared" si="132"/>
        <v>4800</v>
      </c>
      <c r="I461" s="13">
        <f t="shared" si="133"/>
        <v>5.5555555555555552E-2</v>
      </c>
      <c r="J461" s="6">
        <f t="shared" si="134"/>
        <v>4.8</v>
      </c>
      <c r="L461" s="6">
        <v>2028</v>
      </c>
      <c r="M461" s="6">
        <v>1</v>
      </c>
      <c r="N461" s="6">
        <f t="shared" si="135"/>
        <v>480</v>
      </c>
      <c r="O461" s="6">
        <f t="shared" si="136"/>
        <v>480</v>
      </c>
      <c r="P461" s="6">
        <v>40</v>
      </c>
      <c r="Q461" s="6" t="s">
        <v>208</v>
      </c>
      <c r="R461" s="6">
        <f t="shared" si="137"/>
        <v>19200</v>
      </c>
      <c r="S461" s="13">
        <f t="shared" si="138"/>
        <v>0.22222222222222221</v>
      </c>
      <c r="T461" s="6">
        <f t="shared" si="139"/>
        <v>19.2</v>
      </c>
    </row>
    <row r="462" spans="1:21" x14ac:dyDescent="0.3">
      <c r="B462" s="6">
        <v>2029</v>
      </c>
      <c r="C462" s="6">
        <v>1</v>
      </c>
      <c r="D462" s="6">
        <f t="shared" si="130"/>
        <v>120</v>
      </c>
      <c r="E462" s="6">
        <f t="shared" si="131"/>
        <v>120</v>
      </c>
      <c r="F462" s="6">
        <v>40</v>
      </c>
      <c r="G462" s="6" t="s">
        <v>208</v>
      </c>
      <c r="H462" s="6">
        <f t="shared" si="132"/>
        <v>4800</v>
      </c>
      <c r="I462" s="13">
        <f t="shared" si="133"/>
        <v>5.5555555555555552E-2</v>
      </c>
      <c r="J462" s="6">
        <f t="shared" si="134"/>
        <v>4.8</v>
      </c>
      <c r="L462" s="6">
        <v>2029</v>
      </c>
      <c r="M462" s="6">
        <v>1</v>
      </c>
      <c r="N462" s="6">
        <f t="shared" si="135"/>
        <v>480</v>
      </c>
      <c r="O462" s="6">
        <f t="shared" si="136"/>
        <v>480</v>
      </c>
      <c r="P462" s="6">
        <v>40</v>
      </c>
      <c r="Q462" s="6" t="s">
        <v>208</v>
      </c>
      <c r="R462" s="6">
        <f t="shared" si="137"/>
        <v>19200</v>
      </c>
      <c r="S462" s="13">
        <f t="shared" si="138"/>
        <v>0.22222222222222221</v>
      </c>
      <c r="T462" s="6">
        <f t="shared" si="139"/>
        <v>19.2</v>
      </c>
    </row>
    <row r="463" spans="1:21" x14ac:dyDescent="0.3">
      <c r="B463" s="6">
        <v>2030</v>
      </c>
      <c r="C463" s="6">
        <v>1</v>
      </c>
      <c r="D463" s="6">
        <f t="shared" si="130"/>
        <v>120</v>
      </c>
      <c r="E463" s="6">
        <f t="shared" si="131"/>
        <v>120</v>
      </c>
      <c r="F463" s="6">
        <v>40</v>
      </c>
      <c r="G463" s="6" t="s">
        <v>208</v>
      </c>
      <c r="H463" s="6">
        <f t="shared" si="132"/>
        <v>4800</v>
      </c>
      <c r="I463" s="13">
        <f t="shared" si="133"/>
        <v>5.5555555555555552E-2</v>
      </c>
      <c r="J463" s="6">
        <f t="shared" si="134"/>
        <v>4.8</v>
      </c>
      <c r="L463" s="6">
        <v>2030</v>
      </c>
      <c r="M463" s="6">
        <v>1</v>
      </c>
      <c r="N463" s="6">
        <f t="shared" si="135"/>
        <v>480</v>
      </c>
      <c r="O463" s="6">
        <f t="shared" si="136"/>
        <v>480</v>
      </c>
      <c r="P463" s="6">
        <v>40</v>
      </c>
      <c r="Q463" s="6" t="s">
        <v>208</v>
      </c>
      <c r="R463" s="6">
        <f t="shared" si="137"/>
        <v>19200</v>
      </c>
      <c r="S463" s="13">
        <f t="shared" si="138"/>
        <v>0.22222222222222221</v>
      </c>
      <c r="T463" s="6">
        <f t="shared" si="139"/>
        <v>19.2</v>
      </c>
    </row>
    <row r="464" spans="1:21" x14ac:dyDescent="0.3">
      <c r="B464" s="6">
        <v>2031</v>
      </c>
      <c r="C464" s="6">
        <v>1</v>
      </c>
      <c r="D464" s="6">
        <f t="shared" si="130"/>
        <v>120</v>
      </c>
      <c r="E464" s="6">
        <f t="shared" si="131"/>
        <v>120</v>
      </c>
      <c r="F464" s="6">
        <v>40</v>
      </c>
      <c r="G464" s="6" t="s">
        <v>208</v>
      </c>
      <c r="H464" s="6">
        <f t="shared" si="132"/>
        <v>4800</v>
      </c>
      <c r="I464" s="13">
        <f t="shared" si="133"/>
        <v>5.5555555555555552E-2</v>
      </c>
      <c r="J464" s="6">
        <f t="shared" si="134"/>
        <v>4.8</v>
      </c>
      <c r="L464" s="6">
        <v>2031</v>
      </c>
      <c r="M464" s="6">
        <v>1</v>
      </c>
      <c r="N464" s="6">
        <f t="shared" si="135"/>
        <v>480</v>
      </c>
      <c r="O464" s="6">
        <f t="shared" si="136"/>
        <v>480</v>
      </c>
      <c r="P464" s="6">
        <v>40</v>
      </c>
      <c r="Q464" s="6" t="s">
        <v>208</v>
      </c>
      <c r="R464" s="6">
        <f t="shared" si="137"/>
        <v>19200</v>
      </c>
      <c r="S464" s="13">
        <f t="shared" si="138"/>
        <v>0.22222222222222221</v>
      </c>
      <c r="T464" s="6">
        <f t="shared" si="139"/>
        <v>19.2</v>
      </c>
    </row>
    <row r="465" spans="2:20" x14ac:dyDescent="0.3">
      <c r="B465" s="6">
        <v>2032</v>
      </c>
      <c r="C465" s="6">
        <v>2</v>
      </c>
      <c r="D465" s="6">
        <f t="shared" si="130"/>
        <v>120</v>
      </c>
      <c r="E465" s="6">
        <f t="shared" si="131"/>
        <v>240</v>
      </c>
      <c r="F465" s="6">
        <v>40</v>
      </c>
      <c r="G465" s="6" t="s">
        <v>208</v>
      </c>
      <c r="H465" s="6">
        <f t="shared" si="132"/>
        <v>9600</v>
      </c>
      <c r="I465" s="13">
        <f t="shared" si="133"/>
        <v>0.1111111111111111</v>
      </c>
      <c r="J465" s="6">
        <f t="shared" si="134"/>
        <v>9.6</v>
      </c>
      <c r="L465" s="6">
        <v>2032</v>
      </c>
      <c r="M465" s="6">
        <v>2</v>
      </c>
      <c r="N465" s="6">
        <f t="shared" si="135"/>
        <v>480</v>
      </c>
      <c r="O465" s="6">
        <f t="shared" si="136"/>
        <v>960</v>
      </c>
      <c r="P465" s="6">
        <v>40</v>
      </c>
      <c r="Q465" s="6" t="s">
        <v>208</v>
      </c>
      <c r="R465" s="6">
        <f t="shared" si="137"/>
        <v>38400</v>
      </c>
      <c r="S465" s="13">
        <f t="shared" si="138"/>
        <v>0.44444444444444442</v>
      </c>
      <c r="T465" s="6">
        <f t="shared" si="139"/>
        <v>38.4</v>
      </c>
    </row>
    <row r="466" spans="2:20" x14ac:dyDescent="0.3">
      <c r="B466" s="6">
        <v>2033</v>
      </c>
      <c r="C466" s="6">
        <v>2</v>
      </c>
      <c r="D466" s="6">
        <f t="shared" si="130"/>
        <v>120</v>
      </c>
      <c r="E466" s="6">
        <f t="shared" si="131"/>
        <v>240</v>
      </c>
      <c r="F466" s="6">
        <v>40</v>
      </c>
      <c r="G466" s="6" t="s">
        <v>208</v>
      </c>
      <c r="H466" s="6">
        <f t="shared" si="132"/>
        <v>9600</v>
      </c>
      <c r="I466" s="13">
        <f t="shared" si="133"/>
        <v>0.1111111111111111</v>
      </c>
      <c r="J466" s="6">
        <f t="shared" si="134"/>
        <v>9.6</v>
      </c>
      <c r="L466" s="6">
        <v>2033</v>
      </c>
      <c r="M466" s="6">
        <v>2</v>
      </c>
      <c r="N466" s="6">
        <f t="shared" si="135"/>
        <v>480</v>
      </c>
      <c r="O466" s="6">
        <f t="shared" si="136"/>
        <v>960</v>
      </c>
      <c r="P466" s="6">
        <v>40</v>
      </c>
      <c r="Q466" s="6" t="s">
        <v>208</v>
      </c>
      <c r="R466" s="6">
        <f t="shared" si="137"/>
        <v>38400</v>
      </c>
      <c r="S466" s="13">
        <f t="shared" si="138"/>
        <v>0.44444444444444442</v>
      </c>
      <c r="T466" s="6">
        <f t="shared" si="139"/>
        <v>38.4</v>
      </c>
    </row>
    <row r="467" spans="2:20" x14ac:dyDescent="0.3">
      <c r="B467" s="6">
        <v>2034</v>
      </c>
      <c r="C467" s="6">
        <v>2</v>
      </c>
      <c r="D467" s="6">
        <f t="shared" si="130"/>
        <v>120</v>
      </c>
      <c r="E467" s="6">
        <f t="shared" si="131"/>
        <v>240</v>
      </c>
      <c r="F467" s="6">
        <v>40</v>
      </c>
      <c r="G467" s="6" t="s">
        <v>208</v>
      </c>
      <c r="H467" s="6">
        <f t="shared" si="132"/>
        <v>9600</v>
      </c>
      <c r="I467" s="13">
        <f t="shared" si="133"/>
        <v>0.1111111111111111</v>
      </c>
      <c r="J467" s="6">
        <f t="shared" si="134"/>
        <v>9.6</v>
      </c>
      <c r="L467" s="6">
        <v>2034</v>
      </c>
      <c r="M467" s="6">
        <v>2</v>
      </c>
      <c r="N467" s="6">
        <f t="shared" si="135"/>
        <v>480</v>
      </c>
      <c r="O467" s="6">
        <f t="shared" si="136"/>
        <v>960</v>
      </c>
      <c r="P467" s="6">
        <v>40</v>
      </c>
      <c r="Q467" s="6" t="s">
        <v>208</v>
      </c>
      <c r="R467" s="6">
        <f t="shared" si="137"/>
        <v>38400</v>
      </c>
      <c r="S467" s="13">
        <f t="shared" si="138"/>
        <v>0.44444444444444442</v>
      </c>
      <c r="T467" s="6">
        <f t="shared" si="139"/>
        <v>38.4</v>
      </c>
    </row>
    <row r="468" spans="2:20" x14ac:dyDescent="0.3">
      <c r="B468" s="6">
        <v>2035</v>
      </c>
      <c r="C468" s="6">
        <v>2</v>
      </c>
      <c r="D468" s="6">
        <f t="shared" si="130"/>
        <v>120</v>
      </c>
      <c r="E468" s="6">
        <f t="shared" si="131"/>
        <v>240</v>
      </c>
      <c r="F468" s="6">
        <v>40</v>
      </c>
      <c r="G468" s="6" t="s">
        <v>208</v>
      </c>
      <c r="H468" s="6">
        <f t="shared" si="132"/>
        <v>9600</v>
      </c>
      <c r="I468" s="13">
        <f t="shared" si="133"/>
        <v>0.1111111111111111</v>
      </c>
      <c r="J468" s="6">
        <f t="shared" si="134"/>
        <v>9.6</v>
      </c>
      <c r="L468" s="6">
        <v>2035</v>
      </c>
      <c r="M468" s="6">
        <v>2</v>
      </c>
      <c r="N468" s="6">
        <f t="shared" si="135"/>
        <v>480</v>
      </c>
      <c r="O468" s="6">
        <f t="shared" si="136"/>
        <v>960</v>
      </c>
      <c r="P468" s="6">
        <v>40</v>
      </c>
      <c r="Q468" s="6" t="s">
        <v>208</v>
      </c>
      <c r="R468" s="6">
        <f t="shared" si="137"/>
        <v>38400</v>
      </c>
      <c r="S468" s="13">
        <f t="shared" si="138"/>
        <v>0.44444444444444442</v>
      </c>
      <c r="T468" s="6">
        <f t="shared" si="139"/>
        <v>38.4</v>
      </c>
    </row>
    <row r="469" spans="2:20" x14ac:dyDescent="0.3">
      <c r="B469" s="6">
        <v>2036</v>
      </c>
      <c r="C469" s="6">
        <v>2</v>
      </c>
      <c r="D469" s="6">
        <f t="shared" si="130"/>
        <v>120</v>
      </c>
      <c r="E469" s="6">
        <f t="shared" si="131"/>
        <v>240</v>
      </c>
      <c r="F469" s="6">
        <v>40</v>
      </c>
      <c r="G469" s="6" t="s">
        <v>208</v>
      </c>
      <c r="H469" s="6">
        <f t="shared" si="132"/>
        <v>9600</v>
      </c>
      <c r="I469" s="13">
        <f t="shared" si="133"/>
        <v>0.1111111111111111</v>
      </c>
      <c r="J469" s="6">
        <f t="shared" si="134"/>
        <v>9.6</v>
      </c>
      <c r="L469" s="6">
        <v>2036</v>
      </c>
      <c r="M469" s="6">
        <v>2</v>
      </c>
      <c r="N469" s="6">
        <f t="shared" si="135"/>
        <v>480</v>
      </c>
      <c r="O469" s="6">
        <f t="shared" si="136"/>
        <v>960</v>
      </c>
      <c r="P469" s="6">
        <v>40</v>
      </c>
      <c r="Q469" s="6" t="s">
        <v>208</v>
      </c>
      <c r="R469" s="6">
        <f t="shared" si="137"/>
        <v>38400</v>
      </c>
      <c r="S469" s="13">
        <f t="shared" si="138"/>
        <v>0.44444444444444442</v>
      </c>
      <c r="T469" s="6">
        <f t="shared" si="139"/>
        <v>38.4</v>
      </c>
    </row>
    <row r="470" spans="2:20" x14ac:dyDescent="0.3">
      <c r="B470" s="6">
        <v>2037</v>
      </c>
      <c r="C470" s="6">
        <v>2</v>
      </c>
      <c r="D470" s="6">
        <f t="shared" si="130"/>
        <v>120</v>
      </c>
      <c r="E470" s="6">
        <f t="shared" si="131"/>
        <v>240</v>
      </c>
      <c r="F470" s="6">
        <v>40</v>
      </c>
      <c r="G470" s="6" t="s">
        <v>208</v>
      </c>
      <c r="H470" s="6">
        <f t="shared" si="132"/>
        <v>9600</v>
      </c>
      <c r="I470" s="13">
        <f t="shared" si="133"/>
        <v>0.1111111111111111</v>
      </c>
      <c r="J470" s="6">
        <f t="shared" si="134"/>
        <v>9.6</v>
      </c>
      <c r="L470" s="6">
        <v>2037</v>
      </c>
      <c r="M470" s="6">
        <v>2</v>
      </c>
      <c r="N470" s="6">
        <f t="shared" si="135"/>
        <v>480</v>
      </c>
      <c r="O470" s="6">
        <f t="shared" si="136"/>
        <v>960</v>
      </c>
      <c r="P470" s="6">
        <v>40</v>
      </c>
      <c r="Q470" s="6" t="s">
        <v>208</v>
      </c>
      <c r="R470" s="6">
        <f t="shared" si="137"/>
        <v>38400</v>
      </c>
      <c r="S470" s="13">
        <f t="shared" si="138"/>
        <v>0.44444444444444442</v>
      </c>
      <c r="T470" s="6">
        <f t="shared" si="139"/>
        <v>38.4</v>
      </c>
    </row>
    <row r="471" spans="2:20" x14ac:dyDescent="0.3">
      <c r="B471" s="6">
        <v>2038</v>
      </c>
      <c r="C471" s="6">
        <v>2</v>
      </c>
      <c r="D471" s="6">
        <f t="shared" si="130"/>
        <v>120</v>
      </c>
      <c r="E471" s="6">
        <f t="shared" si="131"/>
        <v>240</v>
      </c>
      <c r="F471" s="6">
        <v>40</v>
      </c>
      <c r="G471" s="6" t="s">
        <v>208</v>
      </c>
      <c r="H471" s="6">
        <f t="shared" si="132"/>
        <v>9600</v>
      </c>
      <c r="I471" s="13">
        <f t="shared" si="133"/>
        <v>0.1111111111111111</v>
      </c>
      <c r="J471" s="6">
        <f t="shared" si="134"/>
        <v>9.6</v>
      </c>
      <c r="L471" s="6">
        <v>2038</v>
      </c>
      <c r="M471" s="6">
        <v>2</v>
      </c>
      <c r="N471" s="6">
        <f t="shared" si="135"/>
        <v>480</v>
      </c>
      <c r="O471" s="6">
        <f t="shared" si="136"/>
        <v>960</v>
      </c>
      <c r="P471" s="6">
        <v>40</v>
      </c>
      <c r="Q471" s="6" t="s">
        <v>208</v>
      </c>
      <c r="R471" s="6">
        <f t="shared" si="137"/>
        <v>38400</v>
      </c>
      <c r="S471" s="13">
        <f t="shared" si="138"/>
        <v>0.44444444444444442</v>
      </c>
      <c r="T471" s="6">
        <f t="shared" si="139"/>
        <v>38.4</v>
      </c>
    </row>
    <row r="472" spans="2:20" x14ac:dyDescent="0.3">
      <c r="B472" s="6">
        <v>2039</v>
      </c>
      <c r="C472" s="6">
        <v>2</v>
      </c>
      <c r="D472" s="6">
        <f t="shared" si="130"/>
        <v>120</v>
      </c>
      <c r="E472" s="6">
        <f t="shared" si="131"/>
        <v>240</v>
      </c>
      <c r="F472" s="6">
        <v>40</v>
      </c>
      <c r="G472" s="6" t="s">
        <v>208</v>
      </c>
      <c r="H472" s="6">
        <f t="shared" si="132"/>
        <v>9600</v>
      </c>
      <c r="I472" s="13">
        <f t="shared" si="133"/>
        <v>0.1111111111111111</v>
      </c>
      <c r="J472" s="6">
        <f t="shared" si="134"/>
        <v>9.6</v>
      </c>
      <c r="L472" s="6">
        <v>2039</v>
      </c>
      <c r="M472" s="6">
        <v>2</v>
      </c>
      <c r="N472" s="6">
        <f t="shared" si="135"/>
        <v>480</v>
      </c>
      <c r="O472" s="6">
        <f t="shared" si="136"/>
        <v>960</v>
      </c>
      <c r="P472" s="6">
        <v>40</v>
      </c>
      <c r="Q472" s="6" t="s">
        <v>208</v>
      </c>
      <c r="R472" s="6">
        <f t="shared" si="137"/>
        <v>38400</v>
      </c>
      <c r="S472" s="13">
        <f t="shared" si="138"/>
        <v>0.44444444444444442</v>
      </c>
      <c r="T472" s="6">
        <f t="shared" si="139"/>
        <v>38.4</v>
      </c>
    </row>
    <row r="473" spans="2:20" x14ac:dyDescent="0.3">
      <c r="B473" s="6">
        <v>2040</v>
      </c>
      <c r="C473" s="6">
        <v>2</v>
      </c>
      <c r="D473" s="6">
        <f t="shared" si="130"/>
        <v>120</v>
      </c>
      <c r="E473" s="6">
        <f t="shared" si="131"/>
        <v>240</v>
      </c>
      <c r="F473" s="6">
        <v>40</v>
      </c>
      <c r="G473" s="6" t="s">
        <v>208</v>
      </c>
      <c r="H473" s="6">
        <f t="shared" si="132"/>
        <v>9600</v>
      </c>
      <c r="I473" s="13">
        <f t="shared" si="133"/>
        <v>0.1111111111111111</v>
      </c>
      <c r="J473" s="6">
        <f t="shared" si="134"/>
        <v>9.6</v>
      </c>
      <c r="L473" s="6">
        <v>2040</v>
      </c>
      <c r="M473" s="6">
        <v>2</v>
      </c>
      <c r="N473" s="6">
        <f t="shared" si="135"/>
        <v>480</v>
      </c>
      <c r="O473" s="6">
        <f t="shared" si="136"/>
        <v>960</v>
      </c>
      <c r="P473" s="6">
        <v>40</v>
      </c>
      <c r="Q473" s="6" t="s">
        <v>208</v>
      </c>
      <c r="R473" s="6">
        <f t="shared" si="137"/>
        <v>38400</v>
      </c>
      <c r="S473" s="13">
        <f t="shared" si="138"/>
        <v>0.44444444444444442</v>
      </c>
      <c r="T473" s="6">
        <f t="shared" si="139"/>
        <v>38.4</v>
      </c>
    </row>
    <row r="474" spans="2:20" x14ac:dyDescent="0.3">
      <c r="B474" s="6">
        <v>2041</v>
      </c>
      <c r="C474" s="6">
        <v>2</v>
      </c>
      <c r="D474" s="6">
        <f t="shared" si="130"/>
        <v>120</v>
      </c>
      <c r="E474" s="6">
        <f t="shared" si="131"/>
        <v>240</v>
      </c>
      <c r="F474" s="6">
        <v>40</v>
      </c>
      <c r="G474" s="6" t="s">
        <v>208</v>
      </c>
      <c r="H474" s="6">
        <f t="shared" si="132"/>
        <v>9600</v>
      </c>
      <c r="I474" s="13">
        <f t="shared" si="133"/>
        <v>0.1111111111111111</v>
      </c>
      <c r="J474" s="6">
        <f t="shared" si="134"/>
        <v>9.6</v>
      </c>
      <c r="L474" s="6">
        <v>2041</v>
      </c>
      <c r="M474" s="6">
        <v>2</v>
      </c>
      <c r="N474" s="6">
        <f t="shared" si="135"/>
        <v>480</v>
      </c>
      <c r="O474" s="6">
        <f t="shared" si="136"/>
        <v>960</v>
      </c>
      <c r="P474" s="6">
        <v>40</v>
      </c>
      <c r="Q474" s="6" t="s">
        <v>208</v>
      </c>
      <c r="R474" s="6">
        <f t="shared" si="137"/>
        <v>38400</v>
      </c>
      <c r="S474" s="13">
        <f t="shared" si="138"/>
        <v>0.44444444444444442</v>
      </c>
      <c r="T474" s="6">
        <f t="shared" si="139"/>
        <v>38.4</v>
      </c>
    </row>
    <row r="475" spans="2:20" x14ac:dyDescent="0.3">
      <c r="B475" s="6">
        <v>2042</v>
      </c>
      <c r="C475" s="6">
        <v>2</v>
      </c>
      <c r="D475" s="6">
        <f t="shared" si="130"/>
        <v>120</v>
      </c>
      <c r="E475" s="6">
        <f t="shared" si="131"/>
        <v>240</v>
      </c>
      <c r="F475" s="6">
        <v>40</v>
      </c>
      <c r="G475" s="6" t="s">
        <v>208</v>
      </c>
      <c r="H475" s="6">
        <f t="shared" si="132"/>
        <v>9600</v>
      </c>
      <c r="I475" s="13">
        <f t="shared" si="133"/>
        <v>0.1111111111111111</v>
      </c>
      <c r="J475" s="6">
        <f t="shared" si="134"/>
        <v>9.6</v>
      </c>
      <c r="L475" s="6">
        <v>2042</v>
      </c>
      <c r="M475" s="6">
        <v>2</v>
      </c>
      <c r="N475" s="6">
        <f t="shared" si="135"/>
        <v>480</v>
      </c>
      <c r="O475" s="6">
        <f t="shared" si="136"/>
        <v>960</v>
      </c>
      <c r="P475" s="6">
        <v>40</v>
      </c>
      <c r="Q475" s="6" t="s">
        <v>208</v>
      </c>
      <c r="R475" s="6">
        <f t="shared" si="137"/>
        <v>38400</v>
      </c>
      <c r="S475" s="13">
        <f t="shared" si="138"/>
        <v>0.44444444444444442</v>
      </c>
      <c r="T475" s="6">
        <f t="shared" si="139"/>
        <v>38.4</v>
      </c>
    </row>
    <row r="476" spans="2:20" x14ac:dyDescent="0.3">
      <c r="B476" s="6">
        <v>2043</v>
      </c>
      <c r="C476" s="6">
        <v>2</v>
      </c>
      <c r="D476" s="6">
        <f t="shared" si="130"/>
        <v>120</v>
      </c>
      <c r="E476" s="6">
        <f t="shared" si="131"/>
        <v>240</v>
      </c>
      <c r="F476" s="6">
        <v>40</v>
      </c>
      <c r="G476" s="6" t="s">
        <v>208</v>
      </c>
      <c r="H476" s="6">
        <f t="shared" si="132"/>
        <v>9600</v>
      </c>
      <c r="I476" s="13">
        <f t="shared" si="133"/>
        <v>0.1111111111111111</v>
      </c>
      <c r="J476" s="6">
        <f t="shared" si="134"/>
        <v>9.6</v>
      </c>
      <c r="L476" s="6">
        <v>2043</v>
      </c>
      <c r="M476" s="6">
        <v>2</v>
      </c>
      <c r="N476" s="6">
        <f t="shared" si="135"/>
        <v>480</v>
      </c>
      <c r="O476" s="6">
        <f t="shared" si="136"/>
        <v>960</v>
      </c>
      <c r="P476" s="6">
        <v>40</v>
      </c>
      <c r="Q476" s="6" t="s">
        <v>208</v>
      </c>
      <c r="R476" s="6">
        <f t="shared" si="137"/>
        <v>38400</v>
      </c>
      <c r="S476" s="13">
        <f t="shared" si="138"/>
        <v>0.44444444444444442</v>
      </c>
      <c r="T476" s="6">
        <f t="shared" si="139"/>
        <v>38.4</v>
      </c>
    </row>
    <row r="477" spans="2:20" x14ac:dyDescent="0.3">
      <c r="B477" s="6">
        <v>2044</v>
      </c>
      <c r="C477" s="6">
        <v>2</v>
      </c>
      <c r="D477" s="6">
        <f t="shared" si="130"/>
        <v>120</v>
      </c>
      <c r="E477" s="6">
        <f t="shared" si="131"/>
        <v>240</v>
      </c>
      <c r="F477" s="6">
        <v>40</v>
      </c>
      <c r="G477" s="6" t="s">
        <v>208</v>
      </c>
      <c r="H477" s="6">
        <f t="shared" si="132"/>
        <v>9600</v>
      </c>
      <c r="I477" s="13">
        <f t="shared" si="133"/>
        <v>0.1111111111111111</v>
      </c>
      <c r="J477" s="6">
        <f t="shared" si="134"/>
        <v>9.6</v>
      </c>
      <c r="L477" s="6">
        <v>2044</v>
      </c>
      <c r="M477" s="6">
        <v>2</v>
      </c>
      <c r="N477" s="6">
        <f t="shared" si="135"/>
        <v>480</v>
      </c>
      <c r="O477" s="6">
        <f t="shared" si="136"/>
        <v>960</v>
      </c>
      <c r="P477" s="6">
        <v>40</v>
      </c>
      <c r="Q477" s="6" t="s">
        <v>208</v>
      </c>
      <c r="R477" s="6">
        <f t="shared" si="137"/>
        <v>38400</v>
      </c>
      <c r="S477" s="13">
        <f t="shared" si="138"/>
        <v>0.44444444444444442</v>
      </c>
      <c r="T477" s="6">
        <f t="shared" si="139"/>
        <v>38.4</v>
      </c>
    </row>
    <row r="479" spans="2:20" x14ac:dyDescent="0.3">
      <c r="B479" s="226" t="s">
        <v>213</v>
      </c>
      <c r="C479" s="226"/>
      <c r="D479" s="226"/>
      <c r="L479" s="226" t="s">
        <v>228</v>
      </c>
      <c r="M479" s="226"/>
      <c r="N479" s="226"/>
    </row>
    <row r="480" spans="2:20" x14ac:dyDescent="0.3">
      <c r="B480" s="225" t="s">
        <v>22</v>
      </c>
      <c r="C480" s="225" t="s">
        <v>203</v>
      </c>
      <c r="D480" s="225" t="s">
        <v>204</v>
      </c>
      <c r="E480" s="225" t="s">
        <v>201</v>
      </c>
      <c r="F480" s="225" t="s">
        <v>202</v>
      </c>
      <c r="G480" s="225" t="s">
        <v>151</v>
      </c>
      <c r="H480" s="225" t="s">
        <v>205</v>
      </c>
      <c r="I480" s="225" t="s">
        <v>206</v>
      </c>
      <c r="J480" s="225" t="s">
        <v>207</v>
      </c>
      <c r="L480" s="225" t="s">
        <v>22</v>
      </c>
      <c r="M480" s="225" t="s">
        <v>203</v>
      </c>
      <c r="N480" s="225" t="s">
        <v>204</v>
      </c>
      <c r="O480" s="225" t="s">
        <v>201</v>
      </c>
      <c r="P480" s="225" t="s">
        <v>202</v>
      </c>
      <c r="Q480" s="225" t="s">
        <v>151</v>
      </c>
      <c r="R480" s="225" t="s">
        <v>205</v>
      </c>
      <c r="S480" s="225" t="s">
        <v>206</v>
      </c>
      <c r="T480" s="225" t="s">
        <v>207</v>
      </c>
    </row>
    <row r="481" spans="2:20" x14ac:dyDescent="0.3">
      <c r="B481" s="225"/>
      <c r="C481" s="225"/>
      <c r="D481" s="225"/>
      <c r="E481" s="225"/>
      <c r="F481" s="225"/>
      <c r="G481" s="225"/>
      <c r="H481" s="225"/>
      <c r="I481" s="225"/>
      <c r="J481" s="225"/>
      <c r="L481" s="225"/>
      <c r="M481" s="225"/>
      <c r="N481" s="225"/>
      <c r="O481" s="225"/>
      <c r="P481" s="225"/>
      <c r="Q481" s="225"/>
      <c r="R481" s="225"/>
      <c r="S481" s="225"/>
      <c r="T481" s="225"/>
    </row>
    <row r="482" spans="2:20" x14ac:dyDescent="0.3">
      <c r="B482" s="225"/>
      <c r="C482" s="225"/>
      <c r="D482" s="225"/>
      <c r="E482" s="225"/>
      <c r="F482" s="225"/>
      <c r="G482" s="225"/>
      <c r="H482" s="225"/>
      <c r="I482" s="225"/>
      <c r="J482" s="225"/>
      <c r="L482" s="225"/>
      <c r="M482" s="225"/>
      <c r="N482" s="225"/>
      <c r="O482" s="225"/>
      <c r="P482" s="225"/>
      <c r="Q482" s="225"/>
      <c r="R482" s="225"/>
      <c r="S482" s="225"/>
      <c r="T482" s="225"/>
    </row>
    <row r="483" spans="2:20" x14ac:dyDescent="0.3">
      <c r="B483" s="6">
        <v>2025</v>
      </c>
      <c r="C483" s="6" cm="1">
        <f t="array" ref="C483:C502">TRANSPOSE('Proyeksi Fasum (1)'!D201:W201)</f>
        <v>2</v>
      </c>
      <c r="D483" s="6">
        <v>20</v>
      </c>
      <c r="E483" s="6">
        <f>C483*D483</f>
        <v>40</v>
      </c>
      <c r="F483" s="6">
        <v>50</v>
      </c>
      <c r="G483" s="6" t="s">
        <v>220</v>
      </c>
      <c r="H483" s="6">
        <f>E483*F483</f>
        <v>2000</v>
      </c>
      <c r="I483" s="13">
        <f>H483/86400</f>
        <v>2.3148148148148147E-2</v>
      </c>
      <c r="J483" s="6">
        <f>H483/1000</f>
        <v>2</v>
      </c>
      <c r="L483" s="6">
        <v>2025</v>
      </c>
      <c r="M483" s="6" cm="1">
        <f t="array" ref="M483:M502">TRANSPOSE('Proyeksi Fasum (1)'!D203:W203)</f>
        <v>3</v>
      </c>
      <c r="N483" s="6">
        <v>250</v>
      </c>
      <c r="O483" s="6">
        <f>M483*N483</f>
        <v>750</v>
      </c>
      <c r="P483" s="6">
        <v>2000</v>
      </c>
      <c r="Q483" s="6" t="s">
        <v>218</v>
      </c>
      <c r="R483" s="6">
        <f>P483*M483</f>
        <v>6000</v>
      </c>
      <c r="S483" s="13">
        <f>R483/86400</f>
        <v>6.9444444444444448E-2</v>
      </c>
      <c r="T483" s="6">
        <f>R483/1000</f>
        <v>6</v>
      </c>
    </row>
    <row r="484" spans="2:20" x14ac:dyDescent="0.3">
      <c r="B484" s="6">
        <v>2026</v>
      </c>
      <c r="C484" s="6">
        <v>2</v>
      </c>
      <c r="D484" s="6">
        <v>20</v>
      </c>
      <c r="E484" s="6">
        <f t="shared" ref="E484:E502" si="140">C484*D484</f>
        <v>40</v>
      </c>
      <c r="F484" s="6">
        <v>50</v>
      </c>
      <c r="G484" s="6" t="s">
        <v>220</v>
      </c>
      <c r="H484" s="6">
        <f t="shared" ref="H484:H502" si="141">E484*F484</f>
        <v>2000</v>
      </c>
      <c r="I484" s="13">
        <f t="shared" ref="I484:I502" si="142">H484/86400</f>
        <v>2.3148148148148147E-2</v>
      </c>
      <c r="J484" s="6">
        <f t="shared" ref="J484:J502" si="143">H484/1000</f>
        <v>2</v>
      </c>
      <c r="L484" s="6">
        <v>2026</v>
      </c>
      <c r="M484" s="6">
        <v>3</v>
      </c>
      <c r="N484" s="6">
        <v>250</v>
      </c>
      <c r="O484" s="6">
        <f t="shared" ref="O484:O502" si="144">M484*N484</f>
        <v>750</v>
      </c>
      <c r="P484" s="6">
        <v>2000</v>
      </c>
      <c r="Q484" s="6" t="s">
        <v>218</v>
      </c>
      <c r="R484" s="6">
        <f t="shared" ref="R484:R502" si="145">P484*M484</f>
        <v>6000</v>
      </c>
      <c r="S484" s="13">
        <f t="shared" ref="S484:S502" si="146">R484/86400</f>
        <v>6.9444444444444448E-2</v>
      </c>
      <c r="T484" s="6">
        <f t="shared" ref="T484:T502" si="147">R484/1000</f>
        <v>6</v>
      </c>
    </row>
    <row r="485" spans="2:20" x14ac:dyDescent="0.3">
      <c r="B485" s="6">
        <v>2027</v>
      </c>
      <c r="C485" s="6">
        <v>2</v>
      </c>
      <c r="D485" s="6">
        <v>20</v>
      </c>
      <c r="E485" s="6">
        <f t="shared" si="140"/>
        <v>40</v>
      </c>
      <c r="F485" s="6">
        <v>50</v>
      </c>
      <c r="G485" s="6" t="s">
        <v>220</v>
      </c>
      <c r="H485" s="6">
        <f t="shared" si="141"/>
        <v>2000</v>
      </c>
      <c r="I485" s="13">
        <f t="shared" si="142"/>
        <v>2.3148148148148147E-2</v>
      </c>
      <c r="J485" s="6">
        <f t="shared" si="143"/>
        <v>2</v>
      </c>
      <c r="L485" s="6">
        <v>2027</v>
      </c>
      <c r="M485" s="6">
        <v>4</v>
      </c>
      <c r="N485" s="6">
        <v>250</v>
      </c>
      <c r="O485" s="6">
        <f t="shared" si="144"/>
        <v>1000</v>
      </c>
      <c r="P485" s="6">
        <v>2000</v>
      </c>
      <c r="Q485" s="6" t="s">
        <v>218</v>
      </c>
      <c r="R485" s="6">
        <f t="shared" si="145"/>
        <v>8000</v>
      </c>
      <c r="S485" s="13">
        <f t="shared" si="146"/>
        <v>9.2592592592592587E-2</v>
      </c>
      <c r="T485" s="6">
        <f t="shared" si="147"/>
        <v>8</v>
      </c>
    </row>
    <row r="486" spans="2:20" x14ac:dyDescent="0.3">
      <c r="B486" s="6">
        <v>2028</v>
      </c>
      <c r="C486" s="6">
        <v>3</v>
      </c>
      <c r="D486" s="6">
        <v>20</v>
      </c>
      <c r="E486" s="6">
        <f t="shared" si="140"/>
        <v>60</v>
      </c>
      <c r="F486" s="6">
        <v>50</v>
      </c>
      <c r="G486" s="6" t="s">
        <v>220</v>
      </c>
      <c r="H486" s="6">
        <f t="shared" si="141"/>
        <v>3000</v>
      </c>
      <c r="I486" s="13">
        <f t="shared" si="142"/>
        <v>3.4722222222222224E-2</v>
      </c>
      <c r="J486" s="6">
        <f t="shared" si="143"/>
        <v>3</v>
      </c>
      <c r="L486" s="6">
        <v>2028</v>
      </c>
      <c r="M486" s="6">
        <v>4</v>
      </c>
      <c r="N486" s="6">
        <v>250</v>
      </c>
      <c r="O486" s="6">
        <f t="shared" si="144"/>
        <v>1000</v>
      </c>
      <c r="P486" s="6">
        <v>2000</v>
      </c>
      <c r="Q486" s="6" t="s">
        <v>218</v>
      </c>
      <c r="R486" s="6">
        <f t="shared" si="145"/>
        <v>8000</v>
      </c>
      <c r="S486" s="13">
        <f t="shared" si="146"/>
        <v>9.2592592592592587E-2</v>
      </c>
      <c r="T486" s="6">
        <f t="shared" si="147"/>
        <v>8</v>
      </c>
    </row>
    <row r="487" spans="2:20" x14ac:dyDescent="0.3">
      <c r="B487" s="6">
        <v>2029</v>
      </c>
      <c r="C487" s="6">
        <v>3</v>
      </c>
      <c r="D487" s="6">
        <v>20</v>
      </c>
      <c r="E487" s="6">
        <f t="shared" si="140"/>
        <v>60</v>
      </c>
      <c r="F487" s="6">
        <v>50</v>
      </c>
      <c r="G487" s="6" t="s">
        <v>220</v>
      </c>
      <c r="H487" s="6">
        <f t="shared" si="141"/>
        <v>3000</v>
      </c>
      <c r="I487" s="13">
        <f t="shared" si="142"/>
        <v>3.4722222222222224E-2</v>
      </c>
      <c r="J487" s="6">
        <f t="shared" si="143"/>
        <v>3</v>
      </c>
      <c r="L487" s="6">
        <v>2029</v>
      </c>
      <c r="M487" s="6">
        <v>4</v>
      </c>
      <c r="N487" s="6">
        <v>250</v>
      </c>
      <c r="O487" s="6">
        <f t="shared" si="144"/>
        <v>1000</v>
      </c>
      <c r="P487" s="6">
        <v>2000</v>
      </c>
      <c r="Q487" s="6" t="s">
        <v>218</v>
      </c>
      <c r="R487" s="6">
        <f t="shared" si="145"/>
        <v>8000</v>
      </c>
      <c r="S487" s="13">
        <f t="shared" si="146"/>
        <v>9.2592592592592587E-2</v>
      </c>
      <c r="T487" s="6">
        <f t="shared" si="147"/>
        <v>8</v>
      </c>
    </row>
    <row r="488" spans="2:20" x14ac:dyDescent="0.3">
      <c r="B488" s="6">
        <v>2030</v>
      </c>
      <c r="C488" s="6">
        <v>3</v>
      </c>
      <c r="D488" s="6">
        <v>20</v>
      </c>
      <c r="E488" s="6">
        <f t="shared" si="140"/>
        <v>60</v>
      </c>
      <c r="F488" s="6">
        <v>50</v>
      </c>
      <c r="G488" s="6" t="s">
        <v>220</v>
      </c>
      <c r="H488" s="6">
        <f t="shared" si="141"/>
        <v>3000</v>
      </c>
      <c r="I488" s="13">
        <f t="shared" si="142"/>
        <v>3.4722222222222224E-2</v>
      </c>
      <c r="J488" s="6">
        <f t="shared" si="143"/>
        <v>3</v>
      </c>
      <c r="L488" s="6">
        <v>2030</v>
      </c>
      <c r="M488" s="6">
        <v>4</v>
      </c>
      <c r="N488" s="6">
        <v>250</v>
      </c>
      <c r="O488" s="6">
        <f t="shared" si="144"/>
        <v>1000</v>
      </c>
      <c r="P488" s="6">
        <v>2000</v>
      </c>
      <c r="Q488" s="6" t="s">
        <v>218</v>
      </c>
      <c r="R488" s="6">
        <f t="shared" si="145"/>
        <v>8000</v>
      </c>
      <c r="S488" s="13">
        <f t="shared" si="146"/>
        <v>9.2592592592592587E-2</v>
      </c>
      <c r="T488" s="6">
        <f t="shared" si="147"/>
        <v>8</v>
      </c>
    </row>
    <row r="489" spans="2:20" x14ac:dyDescent="0.3">
      <c r="B489" s="6">
        <v>2031</v>
      </c>
      <c r="C489" s="6">
        <v>3</v>
      </c>
      <c r="D489" s="6">
        <v>20</v>
      </c>
      <c r="E489" s="6">
        <f t="shared" si="140"/>
        <v>60</v>
      </c>
      <c r="F489" s="6">
        <v>50</v>
      </c>
      <c r="G489" s="6" t="s">
        <v>220</v>
      </c>
      <c r="H489" s="6">
        <f t="shared" si="141"/>
        <v>3000</v>
      </c>
      <c r="I489" s="13">
        <f t="shared" si="142"/>
        <v>3.4722222222222224E-2</v>
      </c>
      <c r="J489" s="6">
        <f t="shared" si="143"/>
        <v>3</v>
      </c>
      <c r="L489" s="6">
        <v>2031</v>
      </c>
      <c r="M489" s="6">
        <v>4</v>
      </c>
      <c r="N489" s="6">
        <v>250</v>
      </c>
      <c r="O489" s="6">
        <f t="shared" si="144"/>
        <v>1000</v>
      </c>
      <c r="P489" s="6">
        <v>2000</v>
      </c>
      <c r="Q489" s="6" t="s">
        <v>218</v>
      </c>
      <c r="R489" s="6">
        <f t="shared" si="145"/>
        <v>8000</v>
      </c>
      <c r="S489" s="13">
        <f t="shared" si="146"/>
        <v>9.2592592592592587E-2</v>
      </c>
      <c r="T489" s="6">
        <f t="shared" si="147"/>
        <v>8</v>
      </c>
    </row>
    <row r="490" spans="2:20" x14ac:dyDescent="0.3">
      <c r="B490" s="6">
        <v>2032</v>
      </c>
      <c r="C490" s="6">
        <v>3</v>
      </c>
      <c r="D490" s="6">
        <v>20</v>
      </c>
      <c r="E490" s="6">
        <f t="shared" si="140"/>
        <v>60</v>
      </c>
      <c r="F490" s="6">
        <v>50</v>
      </c>
      <c r="G490" s="6" t="s">
        <v>220</v>
      </c>
      <c r="H490" s="6">
        <f t="shared" si="141"/>
        <v>3000</v>
      </c>
      <c r="I490" s="13">
        <f t="shared" si="142"/>
        <v>3.4722222222222224E-2</v>
      </c>
      <c r="J490" s="6">
        <f t="shared" si="143"/>
        <v>3</v>
      </c>
      <c r="L490" s="6">
        <v>2032</v>
      </c>
      <c r="M490" s="6">
        <v>5</v>
      </c>
      <c r="N490" s="6">
        <v>250</v>
      </c>
      <c r="O490" s="6">
        <f t="shared" si="144"/>
        <v>1250</v>
      </c>
      <c r="P490" s="6">
        <v>2000</v>
      </c>
      <c r="Q490" s="6" t="s">
        <v>218</v>
      </c>
      <c r="R490" s="6">
        <f t="shared" si="145"/>
        <v>10000</v>
      </c>
      <c r="S490" s="13">
        <f t="shared" si="146"/>
        <v>0.11574074074074074</v>
      </c>
      <c r="T490" s="6">
        <f t="shared" si="147"/>
        <v>10</v>
      </c>
    </row>
    <row r="491" spans="2:20" x14ac:dyDescent="0.3">
      <c r="B491" s="6">
        <v>2033</v>
      </c>
      <c r="C491" s="6">
        <v>3</v>
      </c>
      <c r="D491" s="6">
        <v>20</v>
      </c>
      <c r="E491" s="6">
        <f t="shared" si="140"/>
        <v>60</v>
      </c>
      <c r="F491" s="6">
        <v>50</v>
      </c>
      <c r="G491" s="6" t="s">
        <v>220</v>
      </c>
      <c r="H491" s="6">
        <f t="shared" si="141"/>
        <v>3000</v>
      </c>
      <c r="I491" s="13">
        <f t="shared" si="142"/>
        <v>3.4722222222222224E-2</v>
      </c>
      <c r="J491" s="6">
        <f t="shared" si="143"/>
        <v>3</v>
      </c>
      <c r="L491" s="6">
        <v>2033</v>
      </c>
      <c r="M491" s="6">
        <v>5</v>
      </c>
      <c r="N491" s="6">
        <v>250</v>
      </c>
      <c r="O491" s="6">
        <f t="shared" si="144"/>
        <v>1250</v>
      </c>
      <c r="P491" s="6">
        <v>2000</v>
      </c>
      <c r="Q491" s="6" t="s">
        <v>218</v>
      </c>
      <c r="R491" s="6">
        <f t="shared" si="145"/>
        <v>10000</v>
      </c>
      <c r="S491" s="13">
        <f t="shared" si="146"/>
        <v>0.11574074074074074</v>
      </c>
      <c r="T491" s="6">
        <f t="shared" si="147"/>
        <v>10</v>
      </c>
    </row>
    <row r="492" spans="2:20" x14ac:dyDescent="0.3">
      <c r="B492" s="6">
        <v>2034</v>
      </c>
      <c r="C492" s="6">
        <v>3</v>
      </c>
      <c r="D492" s="6">
        <v>20</v>
      </c>
      <c r="E492" s="6">
        <f t="shared" si="140"/>
        <v>60</v>
      </c>
      <c r="F492" s="6">
        <v>50</v>
      </c>
      <c r="G492" s="6" t="s">
        <v>220</v>
      </c>
      <c r="H492" s="6">
        <f t="shared" si="141"/>
        <v>3000</v>
      </c>
      <c r="I492" s="13">
        <f t="shared" si="142"/>
        <v>3.4722222222222224E-2</v>
      </c>
      <c r="J492" s="6">
        <f t="shared" si="143"/>
        <v>3</v>
      </c>
      <c r="L492" s="6">
        <v>2034</v>
      </c>
      <c r="M492" s="6">
        <v>5</v>
      </c>
      <c r="N492" s="6">
        <v>250</v>
      </c>
      <c r="O492" s="6">
        <f t="shared" si="144"/>
        <v>1250</v>
      </c>
      <c r="P492" s="6">
        <v>2000</v>
      </c>
      <c r="Q492" s="6" t="s">
        <v>218</v>
      </c>
      <c r="R492" s="6">
        <f t="shared" si="145"/>
        <v>10000</v>
      </c>
      <c r="S492" s="13">
        <f t="shared" si="146"/>
        <v>0.11574074074074074</v>
      </c>
      <c r="T492" s="6">
        <f t="shared" si="147"/>
        <v>10</v>
      </c>
    </row>
    <row r="493" spans="2:20" x14ac:dyDescent="0.3">
      <c r="B493" s="6">
        <v>2035</v>
      </c>
      <c r="C493" s="6">
        <v>3</v>
      </c>
      <c r="D493" s="6">
        <v>20</v>
      </c>
      <c r="E493" s="6">
        <f t="shared" si="140"/>
        <v>60</v>
      </c>
      <c r="F493" s="6">
        <v>50</v>
      </c>
      <c r="G493" s="6" t="s">
        <v>220</v>
      </c>
      <c r="H493" s="6">
        <f t="shared" si="141"/>
        <v>3000</v>
      </c>
      <c r="I493" s="13">
        <f t="shared" si="142"/>
        <v>3.4722222222222224E-2</v>
      </c>
      <c r="J493" s="6">
        <f t="shared" si="143"/>
        <v>3</v>
      </c>
      <c r="L493" s="6">
        <v>2035</v>
      </c>
      <c r="M493" s="6">
        <v>5</v>
      </c>
      <c r="N493" s="6">
        <v>250</v>
      </c>
      <c r="O493" s="6">
        <f t="shared" si="144"/>
        <v>1250</v>
      </c>
      <c r="P493" s="6">
        <v>2000</v>
      </c>
      <c r="Q493" s="6" t="s">
        <v>218</v>
      </c>
      <c r="R493" s="6">
        <f t="shared" si="145"/>
        <v>10000</v>
      </c>
      <c r="S493" s="13">
        <f t="shared" si="146"/>
        <v>0.11574074074074074</v>
      </c>
      <c r="T493" s="6">
        <f t="shared" si="147"/>
        <v>10</v>
      </c>
    </row>
    <row r="494" spans="2:20" x14ac:dyDescent="0.3">
      <c r="B494" s="6">
        <v>2036</v>
      </c>
      <c r="C494" s="6">
        <v>4</v>
      </c>
      <c r="D494" s="6">
        <v>20</v>
      </c>
      <c r="E494" s="6">
        <f t="shared" si="140"/>
        <v>80</v>
      </c>
      <c r="F494" s="6">
        <v>50</v>
      </c>
      <c r="G494" s="6" t="s">
        <v>220</v>
      </c>
      <c r="H494" s="6">
        <f t="shared" si="141"/>
        <v>4000</v>
      </c>
      <c r="I494" s="13">
        <f t="shared" si="142"/>
        <v>4.6296296296296294E-2</v>
      </c>
      <c r="J494" s="6">
        <f t="shared" si="143"/>
        <v>4</v>
      </c>
      <c r="L494" s="6">
        <v>2036</v>
      </c>
      <c r="M494" s="6">
        <v>5</v>
      </c>
      <c r="N494" s="6">
        <v>250</v>
      </c>
      <c r="O494" s="6">
        <f t="shared" si="144"/>
        <v>1250</v>
      </c>
      <c r="P494" s="6">
        <v>2000</v>
      </c>
      <c r="Q494" s="6" t="s">
        <v>218</v>
      </c>
      <c r="R494" s="6">
        <f t="shared" si="145"/>
        <v>10000</v>
      </c>
      <c r="S494" s="13">
        <f t="shared" si="146"/>
        <v>0.11574074074074074</v>
      </c>
      <c r="T494" s="6">
        <f t="shared" si="147"/>
        <v>10</v>
      </c>
    </row>
    <row r="495" spans="2:20" x14ac:dyDescent="0.3">
      <c r="B495" s="6">
        <v>2037</v>
      </c>
      <c r="C495" s="6">
        <v>4</v>
      </c>
      <c r="D495" s="6">
        <v>20</v>
      </c>
      <c r="E495" s="6">
        <f t="shared" si="140"/>
        <v>80</v>
      </c>
      <c r="F495" s="6">
        <v>50</v>
      </c>
      <c r="G495" s="6" t="s">
        <v>220</v>
      </c>
      <c r="H495" s="6">
        <f t="shared" si="141"/>
        <v>4000</v>
      </c>
      <c r="I495" s="13">
        <f t="shared" si="142"/>
        <v>4.6296296296296294E-2</v>
      </c>
      <c r="J495" s="6">
        <f t="shared" si="143"/>
        <v>4</v>
      </c>
      <c r="L495" s="6">
        <v>2037</v>
      </c>
      <c r="M495" s="6">
        <v>6</v>
      </c>
      <c r="N495" s="6">
        <v>250</v>
      </c>
      <c r="O495" s="6">
        <f t="shared" si="144"/>
        <v>1500</v>
      </c>
      <c r="P495" s="6">
        <v>2000</v>
      </c>
      <c r="Q495" s="6" t="s">
        <v>218</v>
      </c>
      <c r="R495" s="6">
        <f t="shared" si="145"/>
        <v>12000</v>
      </c>
      <c r="S495" s="13">
        <f t="shared" si="146"/>
        <v>0.1388888888888889</v>
      </c>
      <c r="T495" s="6">
        <f t="shared" si="147"/>
        <v>12</v>
      </c>
    </row>
    <row r="496" spans="2:20" x14ac:dyDescent="0.3">
      <c r="B496" s="6">
        <v>2038</v>
      </c>
      <c r="C496" s="6">
        <v>4</v>
      </c>
      <c r="D496" s="6">
        <v>20</v>
      </c>
      <c r="E496" s="6">
        <f t="shared" si="140"/>
        <v>80</v>
      </c>
      <c r="F496" s="6">
        <v>50</v>
      </c>
      <c r="G496" s="6" t="s">
        <v>220</v>
      </c>
      <c r="H496" s="6">
        <f t="shared" si="141"/>
        <v>4000</v>
      </c>
      <c r="I496" s="13">
        <f t="shared" si="142"/>
        <v>4.6296296296296294E-2</v>
      </c>
      <c r="J496" s="6">
        <f t="shared" si="143"/>
        <v>4</v>
      </c>
      <c r="L496" s="6">
        <v>2038</v>
      </c>
      <c r="M496" s="6">
        <v>6</v>
      </c>
      <c r="N496" s="6">
        <v>250</v>
      </c>
      <c r="O496" s="6">
        <f t="shared" si="144"/>
        <v>1500</v>
      </c>
      <c r="P496" s="6">
        <v>2000</v>
      </c>
      <c r="Q496" s="6" t="s">
        <v>218</v>
      </c>
      <c r="R496" s="6">
        <f t="shared" si="145"/>
        <v>12000</v>
      </c>
      <c r="S496" s="13">
        <f t="shared" si="146"/>
        <v>0.1388888888888889</v>
      </c>
      <c r="T496" s="6">
        <f t="shared" si="147"/>
        <v>12</v>
      </c>
    </row>
    <row r="497" spans="1:21" x14ac:dyDescent="0.3">
      <c r="B497" s="6">
        <v>2039</v>
      </c>
      <c r="C497" s="6">
        <v>4</v>
      </c>
      <c r="D497" s="6">
        <v>20</v>
      </c>
      <c r="E497" s="6">
        <f t="shared" si="140"/>
        <v>80</v>
      </c>
      <c r="F497" s="6">
        <v>50</v>
      </c>
      <c r="G497" s="6" t="s">
        <v>220</v>
      </c>
      <c r="H497" s="6">
        <f t="shared" si="141"/>
        <v>4000</v>
      </c>
      <c r="I497" s="13">
        <f t="shared" si="142"/>
        <v>4.6296296296296294E-2</v>
      </c>
      <c r="J497" s="6">
        <f t="shared" si="143"/>
        <v>4</v>
      </c>
      <c r="L497" s="6">
        <v>2039</v>
      </c>
      <c r="M497" s="6">
        <v>6</v>
      </c>
      <c r="N497" s="6">
        <v>250</v>
      </c>
      <c r="O497" s="6">
        <f t="shared" si="144"/>
        <v>1500</v>
      </c>
      <c r="P497" s="6">
        <v>2000</v>
      </c>
      <c r="Q497" s="6" t="s">
        <v>218</v>
      </c>
      <c r="R497" s="6">
        <f t="shared" si="145"/>
        <v>12000</v>
      </c>
      <c r="S497" s="13">
        <f t="shared" si="146"/>
        <v>0.1388888888888889</v>
      </c>
      <c r="T497" s="6">
        <f t="shared" si="147"/>
        <v>12</v>
      </c>
    </row>
    <row r="498" spans="1:21" x14ac:dyDescent="0.3">
      <c r="B498" s="6">
        <v>2040</v>
      </c>
      <c r="C498" s="6">
        <v>4</v>
      </c>
      <c r="D498" s="6">
        <v>20</v>
      </c>
      <c r="E498" s="6">
        <f t="shared" si="140"/>
        <v>80</v>
      </c>
      <c r="F498" s="6">
        <v>50</v>
      </c>
      <c r="G498" s="6" t="s">
        <v>220</v>
      </c>
      <c r="H498" s="6">
        <f t="shared" si="141"/>
        <v>4000</v>
      </c>
      <c r="I498" s="13">
        <f t="shared" si="142"/>
        <v>4.6296296296296294E-2</v>
      </c>
      <c r="J498" s="6">
        <f t="shared" si="143"/>
        <v>4</v>
      </c>
      <c r="L498" s="6">
        <v>2040</v>
      </c>
      <c r="M498" s="6">
        <v>6</v>
      </c>
      <c r="N498" s="6">
        <v>250</v>
      </c>
      <c r="O498" s="6">
        <f t="shared" si="144"/>
        <v>1500</v>
      </c>
      <c r="P498" s="6">
        <v>2000</v>
      </c>
      <c r="Q498" s="6" t="s">
        <v>218</v>
      </c>
      <c r="R498" s="6">
        <f t="shared" si="145"/>
        <v>12000</v>
      </c>
      <c r="S498" s="13">
        <f t="shared" si="146"/>
        <v>0.1388888888888889</v>
      </c>
      <c r="T498" s="6">
        <f t="shared" si="147"/>
        <v>12</v>
      </c>
    </row>
    <row r="499" spans="1:21" x14ac:dyDescent="0.3">
      <c r="B499" s="6">
        <v>2041</v>
      </c>
      <c r="C499" s="6">
        <v>4</v>
      </c>
      <c r="D499" s="6">
        <v>20</v>
      </c>
      <c r="E499" s="6">
        <f t="shared" si="140"/>
        <v>80</v>
      </c>
      <c r="F499" s="6">
        <v>50</v>
      </c>
      <c r="G499" s="6" t="s">
        <v>220</v>
      </c>
      <c r="H499" s="6">
        <f t="shared" si="141"/>
        <v>4000</v>
      </c>
      <c r="I499" s="13">
        <f t="shared" si="142"/>
        <v>4.6296296296296294E-2</v>
      </c>
      <c r="J499" s="6">
        <f t="shared" si="143"/>
        <v>4</v>
      </c>
      <c r="L499" s="6">
        <v>2041</v>
      </c>
      <c r="M499" s="6">
        <v>6</v>
      </c>
      <c r="N499" s="6">
        <v>250</v>
      </c>
      <c r="O499" s="6">
        <f t="shared" si="144"/>
        <v>1500</v>
      </c>
      <c r="P499" s="6">
        <v>2000</v>
      </c>
      <c r="Q499" s="6" t="s">
        <v>218</v>
      </c>
      <c r="R499" s="6">
        <f t="shared" si="145"/>
        <v>12000</v>
      </c>
      <c r="S499" s="13">
        <f t="shared" si="146"/>
        <v>0.1388888888888889</v>
      </c>
      <c r="T499" s="6">
        <f t="shared" si="147"/>
        <v>12</v>
      </c>
    </row>
    <row r="500" spans="1:21" x14ac:dyDescent="0.3">
      <c r="B500" s="6">
        <v>2042</v>
      </c>
      <c r="C500" s="6">
        <v>4</v>
      </c>
      <c r="D500" s="6">
        <v>20</v>
      </c>
      <c r="E500" s="6">
        <f t="shared" si="140"/>
        <v>80</v>
      </c>
      <c r="F500" s="6">
        <v>50</v>
      </c>
      <c r="G500" s="6" t="s">
        <v>220</v>
      </c>
      <c r="H500" s="6">
        <f t="shared" si="141"/>
        <v>4000</v>
      </c>
      <c r="I500" s="13">
        <f t="shared" si="142"/>
        <v>4.6296296296296294E-2</v>
      </c>
      <c r="J500" s="6">
        <f t="shared" si="143"/>
        <v>4</v>
      </c>
      <c r="L500" s="6">
        <v>2042</v>
      </c>
      <c r="M500" s="6">
        <v>7</v>
      </c>
      <c r="N500" s="6">
        <v>250</v>
      </c>
      <c r="O500" s="6">
        <f t="shared" si="144"/>
        <v>1750</v>
      </c>
      <c r="P500" s="6">
        <v>2000</v>
      </c>
      <c r="Q500" s="6" t="s">
        <v>218</v>
      </c>
      <c r="R500" s="6">
        <f t="shared" si="145"/>
        <v>14000</v>
      </c>
      <c r="S500" s="13">
        <f t="shared" si="146"/>
        <v>0.16203703703703703</v>
      </c>
      <c r="T500" s="6">
        <f t="shared" si="147"/>
        <v>14</v>
      </c>
    </row>
    <row r="501" spans="1:21" x14ac:dyDescent="0.3">
      <c r="B501" s="6">
        <v>2043</v>
      </c>
      <c r="C501" s="6">
        <v>5</v>
      </c>
      <c r="D501" s="6">
        <v>20</v>
      </c>
      <c r="E501" s="6">
        <f t="shared" si="140"/>
        <v>100</v>
      </c>
      <c r="F501" s="6">
        <v>50</v>
      </c>
      <c r="G501" s="6" t="s">
        <v>220</v>
      </c>
      <c r="H501" s="6">
        <f t="shared" si="141"/>
        <v>5000</v>
      </c>
      <c r="I501" s="13">
        <f t="shared" si="142"/>
        <v>5.7870370370370371E-2</v>
      </c>
      <c r="J501" s="6">
        <f t="shared" si="143"/>
        <v>5</v>
      </c>
      <c r="L501" s="6">
        <v>2043</v>
      </c>
      <c r="M501" s="6">
        <v>7</v>
      </c>
      <c r="N501" s="6">
        <v>250</v>
      </c>
      <c r="O501" s="6">
        <f t="shared" si="144"/>
        <v>1750</v>
      </c>
      <c r="P501" s="6">
        <v>2000</v>
      </c>
      <c r="Q501" s="6" t="s">
        <v>218</v>
      </c>
      <c r="R501" s="6">
        <f t="shared" si="145"/>
        <v>14000</v>
      </c>
      <c r="S501" s="13">
        <f t="shared" si="146"/>
        <v>0.16203703703703703</v>
      </c>
      <c r="T501" s="6">
        <f t="shared" si="147"/>
        <v>14</v>
      </c>
    </row>
    <row r="502" spans="1:21" x14ac:dyDescent="0.3">
      <c r="B502" s="6">
        <v>2044</v>
      </c>
      <c r="C502" s="6">
        <v>5</v>
      </c>
      <c r="D502" s="6">
        <v>20</v>
      </c>
      <c r="E502" s="6">
        <f t="shared" si="140"/>
        <v>100</v>
      </c>
      <c r="F502" s="6">
        <v>50</v>
      </c>
      <c r="G502" s="6" t="s">
        <v>220</v>
      </c>
      <c r="H502" s="6">
        <f t="shared" si="141"/>
        <v>5000</v>
      </c>
      <c r="I502" s="13">
        <f t="shared" si="142"/>
        <v>5.7870370370370371E-2</v>
      </c>
      <c r="J502" s="6">
        <f t="shared" si="143"/>
        <v>5</v>
      </c>
      <c r="L502" s="6">
        <v>2044</v>
      </c>
      <c r="M502" s="6">
        <v>7</v>
      </c>
      <c r="N502" s="6">
        <v>250</v>
      </c>
      <c r="O502" s="6">
        <f t="shared" si="144"/>
        <v>1750</v>
      </c>
      <c r="P502" s="6">
        <v>2000</v>
      </c>
      <c r="Q502" s="6" t="s">
        <v>218</v>
      </c>
      <c r="R502" s="6">
        <f t="shared" si="145"/>
        <v>14000</v>
      </c>
      <c r="S502" s="13">
        <f t="shared" si="146"/>
        <v>0.16203703703703703</v>
      </c>
      <c r="T502" s="6">
        <f t="shared" si="147"/>
        <v>14</v>
      </c>
    </row>
    <row r="504" spans="1:21" x14ac:dyDescent="0.3">
      <c r="A504" s="203">
        <v>7</v>
      </c>
      <c r="B504" s="224" t="s">
        <v>71</v>
      </c>
      <c r="C504" s="201"/>
      <c r="D504" s="201"/>
      <c r="E504" s="201"/>
      <c r="F504" s="201"/>
      <c r="G504" s="201"/>
      <c r="H504" s="201"/>
      <c r="I504" s="201"/>
      <c r="J504" s="201"/>
      <c r="K504" s="201"/>
      <c r="L504" s="201"/>
      <c r="M504" s="201"/>
      <c r="N504" s="201"/>
      <c r="O504" s="201"/>
      <c r="P504" s="201"/>
      <c r="Q504" s="201"/>
      <c r="R504" s="201"/>
      <c r="S504" s="201"/>
      <c r="T504" s="201"/>
      <c r="U504" s="201"/>
    </row>
    <row r="505" spans="1:21" x14ac:dyDescent="0.3">
      <c r="A505" s="203"/>
    </row>
    <row r="506" spans="1:21" x14ac:dyDescent="0.3">
      <c r="A506" s="203"/>
    </row>
    <row r="507" spans="1:21" x14ac:dyDescent="0.3">
      <c r="A507" s="203"/>
    </row>
    <row r="508" spans="1:21" x14ac:dyDescent="0.3">
      <c r="B508" s="78" t="s">
        <v>200</v>
      </c>
      <c r="L508" s="78" t="s">
        <v>209</v>
      </c>
    </row>
    <row r="509" spans="1:21" x14ac:dyDescent="0.3">
      <c r="B509" s="225" t="s">
        <v>22</v>
      </c>
      <c r="C509" s="225" t="s">
        <v>203</v>
      </c>
      <c r="D509" s="225" t="s">
        <v>204</v>
      </c>
      <c r="E509" s="225" t="s">
        <v>201</v>
      </c>
      <c r="F509" s="225" t="s">
        <v>202</v>
      </c>
      <c r="G509" s="225" t="s">
        <v>151</v>
      </c>
      <c r="H509" s="225" t="s">
        <v>205</v>
      </c>
      <c r="I509" s="225" t="s">
        <v>206</v>
      </c>
      <c r="J509" s="225" t="s">
        <v>207</v>
      </c>
      <c r="L509" s="225" t="s">
        <v>22</v>
      </c>
      <c r="M509" s="225" t="s">
        <v>203</v>
      </c>
      <c r="N509" s="225" t="s">
        <v>204</v>
      </c>
      <c r="O509" s="225" t="s">
        <v>201</v>
      </c>
      <c r="P509" s="225" t="s">
        <v>202</v>
      </c>
      <c r="Q509" s="225" t="s">
        <v>151</v>
      </c>
      <c r="R509" s="225" t="s">
        <v>205</v>
      </c>
      <c r="S509" s="225" t="s">
        <v>206</v>
      </c>
      <c r="T509" s="225" t="s">
        <v>207</v>
      </c>
    </row>
    <row r="510" spans="1:21" x14ac:dyDescent="0.3">
      <c r="B510" s="225"/>
      <c r="C510" s="225"/>
      <c r="D510" s="225"/>
      <c r="E510" s="225"/>
      <c r="F510" s="225"/>
      <c r="G510" s="225"/>
      <c r="H510" s="225"/>
      <c r="I510" s="225"/>
      <c r="J510" s="225"/>
      <c r="L510" s="225"/>
      <c r="M510" s="225"/>
      <c r="N510" s="225"/>
      <c r="O510" s="225"/>
      <c r="P510" s="225"/>
      <c r="Q510" s="225"/>
      <c r="R510" s="225"/>
      <c r="S510" s="225"/>
      <c r="T510" s="225"/>
    </row>
    <row r="511" spans="1:21" x14ac:dyDescent="0.3">
      <c r="B511" s="225"/>
      <c r="C511" s="225"/>
      <c r="D511" s="225"/>
      <c r="E511" s="225"/>
      <c r="F511" s="225"/>
      <c r="G511" s="225"/>
      <c r="H511" s="225"/>
      <c r="I511" s="225"/>
      <c r="J511" s="225"/>
      <c r="L511" s="225"/>
      <c r="M511" s="225"/>
      <c r="N511" s="225"/>
      <c r="O511" s="225"/>
      <c r="P511" s="225"/>
      <c r="Q511" s="225"/>
      <c r="R511" s="225"/>
      <c r="S511" s="225"/>
      <c r="T511" s="225"/>
    </row>
    <row r="512" spans="1:21" x14ac:dyDescent="0.3">
      <c r="B512" s="6">
        <v>2025</v>
      </c>
      <c r="C512" s="6" cm="1">
        <f t="array" ref="C512:C531">TRANSPOSE('Proyeksi Fasum (1)'!D228:W228)</f>
        <v>2</v>
      </c>
      <c r="D512" s="6">
        <f>4*30</f>
        <v>120</v>
      </c>
      <c r="E512" s="6">
        <f>C512*D512</f>
        <v>240</v>
      </c>
      <c r="F512" s="6">
        <v>40</v>
      </c>
      <c r="G512" s="6" t="s">
        <v>208</v>
      </c>
      <c r="H512" s="6">
        <f>E512*F512</f>
        <v>9600</v>
      </c>
      <c r="I512" s="13">
        <f>H512/86400</f>
        <v>0.1111111111111111</v>
      </c>
      <c r="J512" s="6">
        <f>H512/1000</f>
        <v>9.6</v>
      </c>
      <c r="L512" s="6">
        <v>2025</v>
      </c>
      <c r="M512" s="6" cm="1">
        <f t="array" ref="M512:M531">TRANSPOSE('Proyeksi Fasum (1)'!D229:W229)</f>
        <v>2</v>
      </c>
      <c r="N512" s="6">
        <f>12*40</f>
        <v>480</v>
      </c>
      <c r="O512" s="6">
        <f>M512*N512</f>
        <v>960</v>
      </c>
      <c r="P512" s="6">
        <v>40</v>
      </c>
      <c r="Q512" s="6" t="s">
        <v>208</v>
      </c>
      <c r="R512" s="6">
        <f>O512*P512</f>
        <v>38400</v>
      </c>
      <c r="S512" s="13">
        <f>R512/86400</f>
        <v>0.44444444444444442</v>
      </c>
      <c r="T512" s="6">
        <f>R512/1000</f>
        <v>38.4</v>
      </c>
    </row>
    <row r="513" spans="2:20" x14ac:dyDescent="0.3">
      <c r="B513" s="6">
        <v>2026</v>
      </c>
      <c r="C513" s="6">
        <v>2</v>
      </c>
      <c r="D513" s="6">
        <f t="shared" ref="D513:D531" si="148">4*30</f>
        <v>120</v>
      </c>
      <c r="E513" s="6">
        <f t="shared" ref="E513:E531" si="149">C513*D513</f>
        <v>240</v>
      </c>
      <c r="F513" s="6">
        <v>40</v>
      </c>
      <c r="G513" s="6" t="s">
        <v>208</v>
      </c>
      <c r="H513" s="6">
        <f t="shared" ref="H513:H531" si="150">E513*F513</f>
        <v>9600</v>
      </c>
      <c r="I513" s="13">
        <f t="shared" ref="I513:I531" si="151">H513/86400</f>
        <v>0.1111111111111111</v>
      </c>
      <c r="J513" s="6">
        <f t="shared" ref="J513:J531" si="152">H513/1000</f>
        <v>9.6</v>
      </c>
      <c r="L513" s="6">
        <v>2026</v>
      </c>
      <c r="M513" s="6">
        <v>2</v>
      </c>
      <c r="N513" s="6">
        <f t="shared" ref="N513:N531" si="153">12*40</f>
        <v>480</v>
      </c>
      <c r="O513" s="6">
        <f t="shared" ref="O513:O531" si="154">M513*N513</f>
        <v>960</v>
      </c>
      <c r="P513" s="6">
        <v>40</v>
      </c>
      <c r="Q513" s="6" t="s">
        <v>208</v>
      </c>
      <c r="R513" s="6">
        <f t="shared" ref="R513:R531" si="155">O513*P513</f>
        <v>38400</v>
      </c>
      <c r="S513" s="13">
        <f t="shared" ref="S513:S531" si="156">R513/86400</f>
        <v>0.44444444444444442</v>
      </c>
      <c r="T513" s="6">
        <f t="shared" ref="T513:T531" si="157">R513/1000</f>
        <v>38.4</v>
      </c>
    </row>
    <row r="514" spans="2:20" x14ac:dyDescent="0.3">
      <c r="B514" s="6">
        <v>2027</v>
      </c>
      <c r="C514" s="6">
        <v>2</v>
      </c>
      <c r="D514" s="6">
        <f t="shared" si="148"/>
        <v>120</v>
      </c>
      <c r="E514" s="6">
        <f t="shared" si="149"/>
        <v>240</v>
      </c>
      <c r="F514" s="6">
        <v>40</v>
      </c>
      <c r="G514" s="6" t="s">
        <v>208</v>
      </c>
      <c r="H514" s="6">
        <f t="shared" si="150"/>
        <v>9600</v>
      </c>
      <c r="I514" s="13">
        <f t="shared" si="151"/>
        <v>0.1111111111111111</v>
      </c>
      <c r="J514" s="6">
        <f t="shared" si="152"/>
        <v>9.6</v>
      </c>
      <c r="L514" s="6">
        <v>2027</v>
      </c>
      <c r="M514" s="6">
        <v>2</v>
      </c>
      <c r="N514" s="6">
        <f t="shared" si="153"/>
        <v>480</v>
      </c>
      <c r="O514" s="6">
        <f t="shared" si="154"/>
        <v>960</v>
      </c>
      <c r="P514" s="6">
        <v>40</v>
      </c>
      <c r="Q514" s="6" t="s">
        <v>208</v>
      </c>
      <c r="R514" s="6">
        <f t="shared" si="155"/>
        <v>38400</v>
      </c>
      <c r="S514" s="13">
        <f t="shared" si="156"/>
        <v>0.44444444444444442</v>
      </c>
      <c r="T514" s="6">
        <f t="shared" si="157"/>
        <v>38.4</v>
      </c>
    </row>
    <row r="515" spans="2:20" x14ac:dyDescent="0.3">
      <c r="B515" s="6">
        <v>2028</v>
      </c>
      <c r="C515" s="6">
        <v>2</v>
      </c>
      <c r="D515" s="6">
        <f t="shared" si="148"/>
        <v>120</v>
      </c>
      <c r="E515" s="6">
        <f t="shared" si="149"/>
        <v>240</v>
      </c>
      <c r="F515" s="6">
        <v>40</v>
      </c>
      <c r="G515" s="6" t="s">
        <v>208</v>
      </c>
      <c r="H515" s="6">
        <f t="shared" si="150"/>
        <v>9600</v>
      </c>
      <c r="I515" s="13">
        <f t="shared" si="151"/>
        <v>0.1111111111111111</v>
      </c>
      <c r="J515" s="6">
        <f t="shared" si="152"/>
        <v>9.6</v>
      </c>
      <c r="L515" s="6">
        <v>2028</v>
      </c>
      <c r="M515" s="6">
        <v>2</v>
      </c>
      <c r="N515" s="6">
        <f t="shared" si="153"/>
        <v>480</v>
      </c>
      <c r="O515" s="6">
        <f t="shared" si="154"/>
        <v>960</v>
      </c>
      <c r="P515" s="6">
        <v>40</v>
      </c>
      <c r="Q515" s="6" t="s">
        <v>208</v>
      </c>
      <c r="R515" s="6">
        <f t="shared" si="155"/>
        <v>38400</v>
      </c>
      <c r="S515" s="13">
        <f t="shared" si="156"/>
        <v>0.44444444444444442</v>
      </c>
      <c r="T515" s="6">
        <f t="shared" si="157"/>
        <v>38.4</v>
      </c>
    </row>
    <row r="516" spans="2:20" x14ac:dyDescent="0.3">
      <c r="B516" s="6">
        <v>2029</v>
      </c>
      <c r="C516" s="6">
        <v>3</v>
      </c>
      <c r="D516" s="6">
        <f t="shared" si="148"/>
        <v>120</v>
      </c>
      <c r="E516" s="6">
        <f t="shared" si="149"/>
        <v>360</v>
      </c>
      <c r="F516" s="6">
        <v>40</v>
      </c>
      <c r="G516" s="6" t="s">
        <v>208</v>
      </c>
      <c r="H516" s="6">
        <f t="shared" si="150"/>
        <v>14400</v>
      </c>
      <c r="I516" s="13">
        <f t="shared" si="151"/>
        <v>0.16666666666666666</v>
      </c>
      <c r="J516" s="6">
        <f t="shared" si="152"/>
        <v>14.4</v>
      </c>
      <c r="L516" s="6">
        <v>2029</v>
      </c>
      <c r="M516" s="6">
        <v>3</v>
      </c>
      <c r="N516" s="6">
        <f t="shared" si="153"/>
        <v>480</v>
      </c>
      <c r="O516" s="6">
        <f t="shared" si="154"/>
        <v>1440</v>
      </c>
      <c r="P516" s="6">
        <v>40</v>
      </c>
      <c r="Q516" s="6" t="s">
        <v>208</v>
      </c>
      <c r="R516" s="6">
        <f t="shared" si="155"/>
        <v>57600</v>
      </c>
      <c r="S516" s="13">
        <f t="shared" si="156"/>
        <v>0.66666666666666663</v>
      </c>
      <c r="T516" s="6">
        <f t="shared" si="157"/>
        <v>57.6</v>
      </c>
    </row>
    <row r="517" spans="2:20" x14ac:dyDescent="0.3">
      <c r="B517" s="6">
        <v>2030</v>
      </c>
      <c r="C517" s="6">
        <v>3</v>
      </c>
      <c r="D517" s="6">
        <f t="shared" si="148"/>
        <v>120</v>
      </c>
      <c r="E517" s="6">
        <f t="shared" si="149"/>
        <v>360</v>
      </c>
      <c r="F517" s="6">
        <v>40</v>
      </c>
      <c r="G517" s="6" t="s">
        <v>208</v>
      </c>
      <c r="H517" s="6">
        <f t="shared" si="150"/>
        <v>14400</v>
      </c>
      <c r="I517" s="13">
        <f t="shared" si="151"/>
        <v>0.16666666666666666</v>
      </c>
      <c r="J517" s="6">
        <f t="shared" si="152"/>
        <v>14.4</v>
      </c>
      <c r="L517" s="6">
        <v>2030</v>
      </c>
      <c r="M517" s="6">
        <v>3</v>
      </c>
      <c r="N517" s="6">
        <f t="shared" si="153"/>
        <v>480</v>
      </c>
      <c r="O517" s="6">
        <f t="shared" si="154"/>
        <v>1440</v>
      </c>
      <c r="P517" s="6">
        <v>40</v>
      </c>
      <c r="Q517" s="6" t="s">
        <v>208</v>
      </c>
      <c r="R517" s="6">
        <f t="shared" si="155"/>
        <v>57600</v>
      </c>
      <c r="S517" s="13">
        <f t="shared" si="156"/>
        <v>0.66666666666666663</v>
      </c>
      <c r="T517" s="6">
        <f t="shared" si="157"/>
        <v>57.6</v>
      </c>
    </row>
    <row r="518" spans="2:20" x14ac:dyDescent="0.3">
      <c r="B518" s="6">
        <v>2031</v>
      </c>
      <c r="C518" s="6">
        <v>3</v>
      </c>
      <c r="D518" s="6">
        <f t="shared" si="148"/>
        <v>120</v>
      </c>
      <c r="E518" s="6">
        <f t="shared" si="149"/>
        <v>360</v>
      </c>
      <c r="F518" s="6">
        <v>40</v>
      </c>
      <c r="G518" s="6" t="s">
        <v>208</v>
      </c>
      <c r="H518" s="6">
        <f t="shared" si="150"/>
        <v>14400</v>
      </c>
      <c r="I518" s="13">
        <f t="shared" si="151"/>
        <v>0.16666666666666666</v>
      </c>
      <c r="J518" s="6">
        <f t="shared" si="152"/>
        <v>14.4</v>
      </c>
      <c r="L518" s="6">
        <v>2031</v>
      </c>
      <c r="M518" s="6">
        <v>3</v>
      </c>
      <c r="N518" s="6">
        <f t="shared" si="153"/>
        <v>480</v>
      </c>
      <c r="O518" s="6">
        <f t="shared" si="154"/>
        <v>1440</v>
      </c>
      <c r="P518" s="6">
        <v>40</v>
      </c>
      <c r="Q518" s="6" t="s">
        <v>208</v>
      </c>
      <c r="R518" s="6">
        <f t="shared" si="155"/>
        <v>57600</v>
      </c>
      <c r="S518" s="13">
        <f t="shared" si="156"/>
        <v>0.66666666666666663</v>
      </c>
      <c r="T518" s="6">
        <f t="shared" si="157"/>
        <v>57.6</v>
      </c>
    </row>
    <row r="519" spans="2:20" x14ac:dyDescent="0.3">
      <c r="B519" s="6">
        <v>2032</v>
      </c>
      <c r="C519" s="6">
        <v>3</v>
      </c>
      <c r="D519" s="6">
        <f t="shared" si="148"/>
        <v>120</v>
      </c>
      <c r="E519" s="6">
        <f t="shared" si="149"/>
        <v>360</v>
      </c>
      <c r="F519" s="6">
        <v>40</v>
      </c>
      <c r="G519" s="6" t="s">
        <v>208</v>
      </c>
      <c r="H519" s="6">
        <f t="shared" si="150"/>
        <v>14400</v>
      </c>
      <c r="I519" s="13">
        <f t="shared" si="151"/>
        <v>0.16666666666666666</v>
      </c>
      <c r="J519" s="6">
        <f t="shared" si="152"/>
        <v>14.4</v>
      </c>
      <c r="L519" s="6">
        <v>2032</v>
      </c>
      <c r="M519" s="6">
        <v>3</v>
      </c>
      <c r="N519" s="6">
        <f t="shared" si="153"/>
        <v>480</v>
      </c>
      <c r="O519" s="6">
        <f t="shared" si="154"/>
        <v>1440</v>
      </c>
      <c r="P519" s="6">
        <v>40</v>
      </c>
      <c r="Q519" s="6" t="s">
        <v>208</v>
      </c>
      <c r="R519" s="6">
        <f t="shared" si="155"/>
        <v>57600</v>
      </c>
      <c r="S519" s="13">
        <f t="shared" si="156"/>
        <v>0.66666666666666663</v>
      </c>
      <c r="T519" s="6">
        <f t="shared" si="157"/>
        <v>57.6</v>
      </c>
    </row>
    <row r="520" spans="2:20" x14ac:dyDescent="0.3">
      <c r="B520" s="6">
        <v>2033</v>
      </c>
      <c r="C520" s="6">
        <v>3</v>
      </c>
      <c r="D520" s="6">
        <f t="shared" si="148"/>
        <v>120</v>
      </c>
      <c r="E520" s="6">
        <f t="shared" si="149"/>
        <v>360</v>
      </c>
      <c r="F520" s="6">
        <v>40</v>
      </c>
      <c r="G520" s="6" t="s">
        <v>208</v>
      </c>
      <c r="H520" s="6">
        <f t="shared" si="150"/>
        <v>14400</v>
      </c>
      <c r="I520" s="13">
        <f t="shared" si="151"/>
        <v>0.16666666666666666</v>
      </c>
      <c r="J520" s="6">
        <f t="shared" si="152"/>
        <v>14.4</v>
      </c>
      <c r="L520" s="6">
        <v>2033</v>
      </c>
      <c r="M520" s="6">
        <v>3</v>
      </c>
      <c r="N520" s="6">
        <f t="shared" si="153"/>
        <v>480</v>
      </c>
      <c r="O520" s="6">
        <f t="shared" si="154"/>
        <v>1440</v>
      </c>
      <c r="P520" s="6">
        <v>40</v>
      </c>
      <c r="Q520" s="6" t="s">
        <v>208</v>
      </c>
      <c r="R520" s="6">
        <f t="shared" si="155"/>
        <v>57600</v>
      </c>
      <c r="S520" s="13">
        <f t="shared" si="156"/>
        <v>0.66666666666666663</v>
      </c>
      <c r="T520" s="6">
        <f t="shared" si="157"/>
        <v>57.6</v>
      </c>
    </row>
    <row r="521" spans="2:20" x14ac:dyDescent="0.3">
      <c r="B521" s="6">
        <v>2034</v>
      </c>
      <c r="C521" s="6">
        <v>3</v>
      </c>
      <c r="D521" s="6">
        <f t="shared" si="148"/>
        <v>120</v>
      </c>
      <c r="E521" s="6">
        <f t="shared" si="149"/>
        <v>360</v>
      </c>
      <c r="F521" s="6">
        <v>40</v>
      </c>
      <c r="G521" s="6" t="s">
        <v>208</v>
      </c>
      <c r="H521" s="6">
        <f t="shared" si="150"/>
        <v>14400</v>
      </c>
      <c r="I521" s="13">
        <f t="shared" si="151"/>
        <v>0.16666666666666666</v>
      </c>
      <c r="J521" s="6">
        <f t="shared" si="152"/>
        <v>14.4</v>
      </c>
      <c r="L521" s="6">
        <v>2034</v>
      </c>
      <c r="M521" s="6">
        <v>3</v>
      </c>
      <c r="N521" s="6">
        <f t="shared" si="153"/>
        <v>480</v>
      </c>
      <c r="O521" s="6">
        <f t="shared" si="154"/>
        <v>1440</v>
      </c>
      <c r="P521" s="6">
        <v>40</v>
      </c>
      <c r="Q521" s="6" t="s">
        <v>208</v>
      </c>
      <c r="R521" s="6">
        <f t="shared" si="155"/>
        <v>57600</v>
      </c>
      <c r="S521" s="13">
        <f t="shared" si="156"/>
        <v>0.66666666666666663</v>
      </c>
      <c r="T521" s="6">
        <f t="shared" si="157"/>
        <v>57.6</v>
      </c>
    </row>
    <row r="522" spans="2:20" x14ac:dyDescent="0.3">
      <c r="B522" s="6">
        <v>2035</v>
      </c>
      <c r="C522" s="6">
        <v>3</v>
      </c>
      <c r="D522" s="6">
        <f t="shared" si="148"/>
        <v>120</v>
      </c>
      <c r="E522" s="6">
        <f t="shared" si="149"/>
        <v>360</v>
      </c>
      <c r="F522" s="6">
        <v>40</v>
      </c>
      <c r="G522" s="6" t="s">
        <v>208</v>
      </c>
      <c r="H522" s="6">
        <f t="shared" si="150"/>
        <v>14400</v>
      </c>
      <c r="I522" s="13">
        <f t="shared" si="151"/>
        <v>0.16666666666666666</v>
      </c>
      <c r="J522" s="6">
        <f t="shared" si="152"/>
        <v>14.4</v>
      </c>
      <c r="L522" s="6">
        <v>2035</v>
      </c>
      <c r="M522" s="6">
        <v>3</v>
      </c>
      <c r="N522" s="6">
        <f t="shared" si="153"/>
        <v>480</v>
      </c>
      <c r="O522" s="6">
        <f t="shared" si="154"/>
        <v>1440</v>
      </c>
      <c r="P522" s="6">
        <v>40</v>
      </c>
      <c r="Q522" s="6" t="s">
        <v>208</v>
      </c>
      <c r="R522" s="6">
        <f t="shared" si="155"/>
        <v>57600</v>
      </c>
      <c r="S522" s="13">
        <f t="shared" si="156"/>
        <v>0.66666666666666663</v>
      </c>
      <c r="T522" s="6">
        <f t="shared" si="157"/>
        <v>57.6</v>
      </c>
    </row>
    <row r="523" spans="2:20" x14ac:dyDescent="0.3">
      <c r="B523" s="6">
        <v>2036</v>
      </c>
      <c r="C523" s="6">
        <v>3</v>
      </c>
      <c r="D523" s="6">
        <f t="shared" si="148"/>
        <v>120</v>
      </c>
      <c r="E523" s="6">
        <f t="shared" si="149"/>
        <v>360</v>
      </c>
      <c r="F523" s="6">
        <v>40</v>
      </c>
      <c r="G523" s="6" t="s">
        <v>208</v>
      </c>
      <c r="H523" s="6">
        <f t="shared" si="150"/>
        <v>14400</v>
      </c>
      <c r="I523" s="13">
        <f t="shared" si="151"/>
        <v>0.16666666666666666</v>
      </c>
      <c r="J523" s="6">
        <f t="shared" si="152"/>
        <v>14.4</v>
      </c>
      <c r="L523" s="6">
        <v>2036</v>
      </c>
      <c r="M523" s="6">
        <v>3</v>
      </c>
      <c r="N523" s="6">
        <f t="shared" si="153"/>
        <v>480</v>
      </c>
      <c r="O523" s="6">
        <f t="shared" si="154"/>
        <v>1440</v>
      </c>
      <c r="P523" s="6">
        <v>40</v>
      </c>
      <c r="Q523" s="6" t="s">
        <v>208</v>
      </c>
      <c r="R523" s="6">
        <f t="shared" si="155"/>
        <v>57600</v>
      </c>
      <c r="S523" s="13">
        <f t="shared" si="156"/>
        <v>0.66666666666666663</v>
      </c>
      <c r="T523" s="6">
        <f t="shared" si="157"/>
        <v>57.6</v>
      </c>
    </row>
    <row r="524" spans="2:20" x14ac:dyDescent="0.3">
      <c r="B524" s="6">
        <v>2037</v>
      </c>
      <c r="C524" s="6">
        <v>3</v>
      </c>
      <c r="D524" s="6">
        <f t="shared" si="148"/>
        <v>120</v>
      </c>
      <c r="E524" s="6">
        <f t="shared" si="149"/>
        <v>360</v>
      </c>
      <c r="F524" s="6">
        <v>40</v>
      </c>
      <c r="G524" s="6" t="s">
        <v>208</v>
      </c>
      <c r="H524" s="6">
        <f t="shared" si="150"/>
        <v>14400</v>
      </c>
      <c r="I524" s="13">
        <f t="shared" si="151"/>
        <v>0.16666666666666666</v>
      </c>
      <c r="J524" s="6">
        <f t="shared" si="152"/>
        <v>14.4</v>
      </c>
      <c r="L524" s="6">
        <v>2037</v>
      </c>
      <c r="M524" s="6">
        <v>3</v>
      </c>
      <c r="N524" s="6">
        <f t="shared" si="153"/>
        <v>480</v>
      </c>
      <c r="O524" s="6">
        <f t="shared" si="154"/>
        <v>1440</v>
      </c>
      <c r="P524" s="6">
        <v>40</v>
      </c>
      <c r="Q524" s="6" t="s">
        <v>208</v>
      </c>
      <c r="R524" s="6">
        <f t="shared" si="155"/>
        <v>57600</v>
      </c>
      <c r="S524" s="13">
        <f t="shared" si="156"/>
        <v>0.66666666666666663</v>
      </c>
      <c r="T524" s="6">
        <f t="shared" si="157"/>
        <v>57.6</v>
      </c>
    </row>
    <row r="525" spans="2:20" x14ac:dyDescent="0.3">
      <c r="B525" s="6">
        <v>2038</v>
      </c>
      <c r="C525" s="6">
        <v>4</v>
      </c>
      <c r="D525" s="6">
        <f t="shared" si="148"/>
        <v>120</v>
      </c>
      <c r="E525" s="6">
        <f t="shared" si="149"/>
        <v>480</v>
      </c>
      <c r="F525" s="6">
        <v>40</v>
      </c>
      <c r="G525" s="6" t="s">
        <v>208</v>
      </c>
      <c r="H525" s="6">
        <f t="shared" si="150"/>
        <v>19200</v>
      </c>
      <c r="I525" s="13">
        <f t="shared" si="151"/>
        <v>0.22222222222222221</v>
      </c>
      <c r="J525" s="6">
        <f t="shared" si="152"/>
        <v>19.2</v>
      </c>
      <c r="L525" s="6">
        <v>2038</v>
      </c>
      <c r="M525" s="6">
        <v>4</v>
      </c>
      <c r="N525" s="6">
        <f t="shared" si="153"/>
        <v>480</v>
      </c>
      <c r="O525" s="6">
        <f t="shared" si="154"/>
        <v>1920</v>
      </c>
      <c r="P525" s="6">
        <v>40</v>
      </c>
      <c r="Q525" s="6" t="s">
        <v>208</v>
      </c>
      <c r="R525" s="6">
        <f t="shared" si="155"/>
        <v>76800</v>
      </c>
      <c r="S525" s="13">
        <f t="shared" si="156"/>
        <v>0.88888888888888884</v>
      </c>
      <c r="T525" s="6">
        <f t="shared" si="157"/>
        <v>76.8</v>
      </c>
    </row>
    <row r="526" spans="2:20" x14ac:dyDescent="0.3">
      <c r="B526" s="6">
        <v>2039</v>
      </c>
      <c r="C526" s="6">
        <v>4</v>
      </c>
      <c r="D526" s="6">
        <f t="shared" si="148"/>
        <v>120</v>
      </c>
      <c r="E526" s="6">
        <f t="shared" si="149"/>
        <v>480</v>
      </c>
      <c r="F526" s="6">
        <v>40</v>
      </c>
      <c r="G526" s="6" t="s">
        <v>208</v>
      </c>
      <c r="H526" s="6">
        <f t="shared" si="150"/>
        <v>19200</v>
      </c>
      <c r="I526" s="13">
        <f t="shared" si="151"/>
        <v>0.22222222222222221</v>
      </c>
      <c r="J526" s="6">
        <f t="shared" si="152"/>
        <v>19.2</v>
      </c>
      <c r="L526" s="6">
        <v>2039</v>
      </c>
      <c r="M526" s="6">
        <v>4</v>
      </c>
      <c r="N526" s="6">
        <f t="shared" si="153"/>
        <v>480</v>
      </c>
      <c r="O526" s="6">
        <f t="shared" si="154"/>
        <v>1920</v>
      </c>
      <c r="P526" s="6">
        <v>40</v>
      </c>
      <c r="Q526" s="6" t="s">
        <v>208</v>
      </c>
      <c r="R526" s="6">
        <f t="shared" si="155"/>
        <v>76800</v>
      </c>
      <c r="S526" s="13">
        <f t="shared" si="156"/>
        <v>0.88888888888888884</v>
      </c>
      <c r="T526" s="6">
        <f t="shared" si="157"/>
        <v>76.8</v>
      </c>
    </row>
    <row r="527" spans="2:20" x14ac:dyDescent="0.3">
      <c r="B527" s="6">
        <v>2040</v>
      </c>
      <c r="C527" s="6">
        <v>4</v>
      </c>
      <c r="D527" s="6">
        <f t="shared" si="148"/>
        <v>120</v>
      </c>
      <c r="E527" s="6">
        <f t="shared" si="149"/>
        <v>480</v>
      </c>
      <c r="F527" s="6">
        <v>40</v>
      </c>
      <c r="G527" s="6" t="s">
        <v>208</v>
      </c>
      <c r="H527" s="6">
        <f t="shared" si="150"/>
        <v>19200</v>
      </c>
      <c r="I527" s="13">
        <f t="shared" si="151"/>
        <v>0.22222222222222221</v>
      </c>
      <c r="J527" s="6">
        <f t="shared" si="152"/>
        <v>19.2</v>
      </c>
      <c r="L527" s="6">
        <v>2040</v>
      </c>
      <c r="M527" s="6">
        <v>4</v>
      </c>
      <c r="N527" s="6">
        <f t="shared" si="153"/>
        <v>480</v>
      </c>
      <c r="O527" s="6">
        <f t="shared" si="154"/>
        <v>1920</v>
      </c>
      <c r="P527" s="6">
        <v>40</v>
      </c>
      <c r="Q527" s="6" t="s">
        <v>208</v>
      </c>
      <c r="R527" s="6">
        <f t="shared" si="155"/>
        <v>76800</v>
      </c>
      <c r="S527" s="13">
        <f t="shared" si="156"/>
        <v>0.88888888888888884</v>
      </c>
      <c r="T527" s="6">
        <f t="shared" si="157"/>
        <v>76.8</v>
      </c>
    </row>
    <row r="528" spans="2:20" x14ac:dyDescent="0.3">
      <c r="B528" s="6">
        <v>2041</v>
      </c>
      <c r="C528" s="6">
        <v>4</v>
      </c>
      <c r="D528" s="6">
        <f t="shared" si="148"/>
        <v>120</v>
      </c>
      <c r="E528" s="6">
        <f t="shared" si="149"/>
        <v>480</v>
      </c>
      <c r="F528" s="6">
        <v>40</v>
      </c>
      <c r="G528" s="6" t="s">
        <v>208</v>
      </c>
      <c r="H528" s="6">
        <f t="shared" si="150"/>
        <v>19200</v>
      </c>
      <c r="I528" s="13">
        <f t="shared" si="151"/>
        <v>0.22222222222222221</v>
      </c>
      <c r="J528" s="6">
        <f t="shared" si="152"/>
        <v>19.2</v>
      </c>
      <c r="L528" s="6">
        <v>2041</v>
      </c>
      <c r="M528" s="6">
        <v>4</v>
      </c>
      <c r="N528" s="6">
        <f t="shared" si="153"/>
        <v>480</v>
      </c>
      <c r="O528" s="6">
        <f t="shared" si="154"/>
        <v>1920</v>
      </c>
      <c r="P528" s="6">
        <v>40</v>
      </c>
      <c r="Q528" s="6" t="s">
        <v>208</v>
      </c>
      <c r="R528" s="6">
        <f t="shared" si="155"/>
        <v>76800</v>
      </c>
      <c r="S528" s="13">
        <f t="shared" si="156"/>
        <v>0.88888888888888884</v>
      </c>
      <c r="T528" s="6">
        <f t="shared" si="157"/>
        <v>76.8</v>
      </c>
    </row>
    <row r="529" spans="2:20" x14ac:dyDescent="0.3">
      <c r="B529" s="6">
        <v>2042</v>
      </c>
      <c r="C529" s="6">
        <v>4</v>
      </c>
      <c r="D529" s="6">
        <f t="shared" si="148"/>
        <v>120</v>
      </c>
      <c r="E529" s="6">
        <f t="shared" si="149"/>
        <v>480</v>
      </c>
      <c r="F529" s="6">
        <v>40</v>
      </c>
      <c r="G529" s="6" t="s">
        <v>208</v>
      </c>
      <c r="H529" s="6">
        <f t="shared" si="150"/>
        <v>19200</v>
      </c>
      <c r="I529" s="13">
        <f t="shared" si="151"/>
        <v>0.22222222222222221</v>
      </c>
      <c r="J529" s="6">
        <f t="shared" si="152"/>
        <v>19.2</v>
      </c>
      <c r="L529" s="6">
        <v>2042</v>
      </c>
      <c r="M529" s="6">
        <v>4</v>
      </c>
      <c r="N529" s="6">
        <f t="shared" si="153"/>
        <v>480</v>
      </c>
      <c r="O529" s="6">
        <f t="shared" si="154"/>
        <v>1920</v>
      </c>
      <c r="P529" s="6">
        <v>40</v>
      </c>
      <c r="Q529" s="6" t="s">
        <v>208</v>
      </c>
      <c r="R529" s="6">
        <f t="shared" si="155"/>
        <v>76800</v>
      </c>
      <c r="S529" s="13">
        <f t="shared" si="156"/>
        <v>0.88888888888888884</v>
      </c>
      <c r="T529" s="6">
        <f t="shared" si="157"/>
        <v>76.8</v>
      </c>
    </row>
    <row r="530" spans="2:20" x14ac:dyDescent="0.3">
      <c r="B530" s="6">
        <v>2043</v>
      </c>
      <c r="C530" s="6">
        <v>4</v>
      </c>
      <c r="D530" s="6">
        <f t="shared" si="148"/>
        <v>120</v>
      </c>
      <c r="E530" s="6">
        <f t="shared" si="149"/>
        <v>480</v>
      </c>
      <c r="F530" s="6">
        <v>40</v>
      </c>
      <c r="G530" s="6" t="s">
        <v>208</v>
      </c>
      <c r="H530" s="6">
        <f t="shared" si="150"/>
        <v>19200</v>
      </c>
      <c r="I530" s="13">
        <f t="shared" si="151"/>
        <v>0.22222222222222221</v>
      </c>
      <c r="J530" s="6">
        <f t="shared" si="152"/>
        <v>19.2</v>
      </c>
      <c r="L530" s="6">
        <v>2043</v>
      </c>
      <c r="M530" s="6">
        <v>4</v>
      </c>
      <c r="N530" s="6">
        <f t="shared" si="153"/>
        <v>480</v>
      </c>
      <c r="O530" s="6">
        <f t="shared" si="154"/>
        <v>1920</v>
      </c>
      <c r="P530" s="6">
        <v>40</v>
      </c>
      <c r="Q530" s="6" t="s">
        <v>208</v>
      </c>
      <c r="R530" s="6">
        <f t="shared" si="155"/>
        <v>76800</v>
      </c>
      <c r="S530" s="13">
        <f t="shared" si="156"/>
        <v>0.88888888888888884</v>
      </c>
      <c r="T530" s="6">
        <f t="shared" si="157"/>
        <v>76.8</v>
      </c>
    </row>
    <row r="531" spans="2:20" x14ac:dyDescent="0.3">
      <c r="B531" s="6">
        <v>2044</v>
      </c>
      <c r="C531" s="6">
        <v>4</v>
      </c>
      <c r="D531" s="6">
        <f t="shared" si="148"/>
        <v>120</v>
      </c>
      <c r="E531" s="6">
        <f t="shared" si="149"/>
        <v>480</v>
      </c>
      <c r="F531" s="6">
        <v>40</v>
      </c>
      <c r="G531" s="6" t="s">
        <v>208</v>
      </c>
      <c r="H531" s="6">
        <f t="shared" si="150"/>
        <v>19200</v>
      </c>
      <c r="I531" s="13">
        <f t="shared" si="151"/>
        <v>0.22222222222222221</v>
      </c>
      <c r="J531" s="6">
        <f t="shared" si="152"/>
        <v>19.2</v>
      </c>
      <c r="L531" s="6">
        <v>2044</v>
      </c>
      <c r="M531" s="6">
        <v>4</v>
      </c>
      <c r="N531" s="6">
        <f t="shared" si="153"/>
        <v>480</v>
      </c>
      <c r="O531" s="6">
        <f t="shared" si="154"/>
        <v>1920</v>
      </c>
      <c r="P531" s="6">
        <v>40</v>
      </c>
      <c r="Q531" s="6" t="s">
        <v>208</v>
      </c>
      <c r="R531" s="6">
        <f t="shared" si="155"/>
        <v>76800</v>
      </c>
      <c r="S531" s="13">
        <f t="shared" si="156"/>
        <v>0.88888888888888884</v>
      </c>
      <c r="T531" s="6">
        <f t="shared" si="157"/>
        <v>76.8</v>
      </c>
    </row>
    <row r="533" spans="2:20" x14ac:dyDescent="0.3">
      <c r="B533" s="226" t="s">
        <v>210</v>
      </c>
      <c r="C533" s="226"/>
      <c r="L533" s="226" t="s">
        <v>211</v>
      </c>
      <c r="M533" s="226"/>
    </row>
    <row r="534" spans="2:20" x14ac:dyDescent="0.3">
      <c r="B534" s="225" t="s">
        <v>22</v>
      </c>
      <c r="C534" s="225" t="s">
        <v>203</v>
      </c>
      <c r="D534" s="225" t="s">
        <v>204</v>
      </c>
      <c r="E534" s="225" t="s">
        <v>201</v>
      </c>
      <c r="F534" s="225" t="s">
        <v>202</v>
      </c>
      <c r="G534" s="225" t="s">
        <v>151</v>
      </c>
      <c r="H534" s="225" t="s">
        <v>205</v>
      </c>
      <c r="I534" s="225" t="s">
        <v>206</v>
      </c>
      <c r="J534" s="225" t="s">
        <v>207</v>
      </c>
      <c r="L534" s="225" t="s">
        <v>22</v>
      </c>
      <c r="M534" s="225" t="s">
        <v>203</v>
      </c>
      <c r="N534" s="225" t="s">
        <v>204</v>
      </c>
      <c r="O534" s="225" t="s">
        <v>201</v>
      </c>
      <c r="P534" s="225" t="s">
        <v>202</v>
      </c>
      <c r="Q534" s="225" t="s">
        <v>151</v>
      </c>
      <c r="R534" s="225" t="s">
        <v>205</v>
      </c>
      <c r="S534" s="225" t="s">
        <v>206</v>
      </c>
      <c r="T534" s="225" t="s">
        <v>207</v>
      </c>
    </row>
    <row r="535" spans="2:20" x14ac:dyDescent="0.3">
      <c r="B535" s="225"/>
      <c r="C535" s="225"/>
      <c r="D535" s="225"/>
      <c r="E535" s="225"/>
      <c r="F535" s="225"/>
      <c r="G535" s="225"/>
      <c r="H535" s="225"/>
      <c r="I535" s="225"/>
      <c r="J535" s="225"/>
      <c r="L535" s="225"/>
      <c r="M535" s="225"/>
      <c r="N535" s="225"/>
      <c r="O535" s="225"/>
      <c r="P535" s="225"/>
      <c r="Q535" s="225"/>
      <c r="R535" s="225"/>
      <c r="S535" s="225"/>
      <c r="T535" s="225"/>
    </row>
    <row r="536" spans="2:20" x14ac:dyDescent="0.3">
      <c r="B536" s="225"/>
      <c r="C536" s="225"/>
      <c r="D536" s="225"/>
      <c r="E536" s="225"/>
      <c r="F536" s="225"/>
      <c r="G536" s="225"/>
      <c r="H536" s="225"/>
      <c r="I536" s="225"/>
      <c r="J536" s="225"/>
      <c r="L536" s="225"/>
      <c r="M536" s="225"/>
      <c r="N536" s="225"/>
      <c r="O536" s="225"/>
      <c r="P536" s="225"/>
      <c r="Q536" s="225"/>
      <c r="R536" s="225"/>
      <c r="S536" s="225"/>
      <c r="T536" s="225"/>
    </row>
    <row r="537" spans="2:20" x14ac:dyDescent="0.3">
      <c r="B537" s="6">
        <v>2025</v>
      </c>
      <c r="C537" s="6" cm="1">
        <f t="array" ref="C537:C556">TRANSPOSE('Proyeksi Fasum (1)'!D230:W230)</f>
        <v>2</v>
      </c>
      <c r="D537" s="6">
        <f>18*40</f>
        <v>720</v>
      </c>
      <c r="E537" s="6">
        <f>C537*D537</f>
        <v>1440</v>
      </c>
      <c r="F537" s="6">
        <v>50</v>
      </c>
      <c r="G537" s="6" t="s">
        <v>208</v>
      </c>
      <c r="H537" s="6">
        <f>E537*F537</f>
        <v>72000</v>
      </c>
      <c r="I537" s="13">
        <f>H537/86400</f>
        <v>0.83333333333333337</v>
      </c>
      <c r="J537" s="6">
        <f>H537/1000</f>
        <v>72</v>
      </c>
      <c r="L537" s="6">
        <v>2025</v>
      </c>
      <c r="M537" s="6" cm="1">
        <f t="array" ref="M537:M556">TRANSPOSE('Proyeksi Fasum (1)'!D231:W231)</f>
        <v>1</v>
      </c>
      <c r="N537" s="6">
        <f>24*40</f>
        <v>960</v>
      </c>
      <c r="O537" s="6">
        <f>M537*N537</f>
        <v>960</v>
      </c>
      <c r="P537" s="6">
        <v>80</v>
      </c>
      <c r="Q537" s="6" t="s">
        <v>208</v>
      </c>
      <c r="R537" s="6">
        <f>O537*P537</f>
        <v>76800</v>
      </c>
      <c r="S537" s="13">
        <f>R537/86400</f>
        <v>0.88888888888888884</v>
      </c>
      <c r="T537" s="6">
        <f>R537/1000</f>
        <v>76.8</v>
      </c>
    </row>
    <row r="538" spans="2:20" x14ac:dyDescent="0.3">
      <c r="B538" s="6">
        <v>2026</v>
      </c>
      <c r="C538" s="6">
        <v>2</v>
      </c>
      <c r="D538" s="6">
        <f t="shared" ref="D538:D556" si="158">18*40</f>
        <v>720</v>
      </c>
      <c r="E538" s="6">
        <f t="shared" ref="E538:E556" si="159">C538*D538</f>
        <v>1440</v>
      </c>
      <c r="F538" s="6">
        <v>50</v>
      </c>
      <c r="G538" s="6" t="s">
        <v>208</v>
      </c>
      <c r="H538" s="6">
        <f t="shared" ref="H538:H556" si="160">E538*F538</f>
        <v>72000</v>
      </c>
      <c r="I538" s="13">
        <f t="shared" ref="I538:I556" si="161">H538/86400</f>
        <v>0.83333333333333337</v>
      </c>
      <c r="J538" s="6">
        <f t="shared" ref="J538:J556" si="162">H538/1000</f>
        <v>72</v>
      </c>
      <c r="L538" s="6">
        <v>2026</v>
      </c>
      <c r="M538" s="6">
        <v>1</v>
      </c>
      <c r="N538" s="6">
        <f t="shared" ref="N538:N556" si="163">24*40</f>
        <v>960</v>
      </c>
      <c r="O538" s="6">
        <f t="shared" ref="O538:O556" si="164">M538*N538</f>
        <v>960</v>
      </c>
      <c r="P538" s="6">
        <v>80</v>
      </c>
      <c r="Q538" s="6" t="s">
        <v>208</v>
      </c>
      <c r="R538" s="6">
        <f t="shared" ref="R538:R556" si="165">O538*P538</f>
        <v>76800</v>
      </c>
      <c r="S538" s="13">
        <f t="shared" ref="S538:S556" si="166">R538/86400</f>
        <v>0.88888888888888884</v>
      </c>
      <c r="T538" s="6">
        <f t="shared" ref="T538:T556" si="167">R538/1000</f>
        <v>76.8</v>
      </c>
    </row>
    <row r="539" spans="2:20" x14ac:dyDescent="0.3">
      <c r="B539" s="6">
        <v>2027</v>
      </c>
      <c r="C539" s="6">
        <v>2</v>
      </c>
      <c r="D539" s="6">
        <f t="shared" si="158"/>
        <v>720</v>
      </c>
      <c r="E539" s="6">
        <f t="shared" si="159"/>
        <v>1440</v>
      </c>
      <c r="F539" s="6">
        <v>50</v>
      </c>
      <c r="G539" s="6" t="s">
        <v>208</v>
      </c>
      <c r="H539" s="6">
        <f t="shared" si="160"/>
        <v>72000</v>
      </c>
      <c r="I539" s="13">
        <f t="shared" si="161"/>
        <v>0.83333333333333337</v>
      </c>
      <c r="J539" s="6">
        <f t="shared" si="162"/>
        <v>72</v>
      </c>
      <c r="L539" s="6">
        <v>2027</v>
      </c>
      <c r="M539" s="6">
        <v>1</v>
      </c>
      <c r="N539" s="6">
        <f t="shared" si="163"/>
        <v>960</v>
      </c>
      <c r="O539" s="6">
        <f t="shared" si="164"/>
        <v>960</v>
      </c>
      <c r="P539" s="6">
        <v>80</v>
      </c>
      <c r="Q539" s="6" t="s">
        <v>208</v>
      </c>
      <c r="R539" s="6">
        <f t="shared" si="165"/>
        <v>76800</v>
      </c>
      <c r="S539" s="13">
        <f t="shared" si="166"/>
        <v>0.88888888888888884</v>
      </c>
      <c r="T539" s="6">
        <f t="shared" si="167"/>
        <v>76.8</v>
      </c>
    </row>
    <row r="540" spans="2:20" x14ac:dyDescent="0.3">
      <c r="B540" s="6">
        <v>2028</v>
      </c>
      <c r="C540" s="6">
        <v>2</v>
      </c>
      <c r="D540" s="6">
        <f t="shared" si="158"/>
        <v>720</v>
      </c>
      <c r="E540" s="6">
        <f t="shared" si="159"/>
        <v>1440</v>
      </c>
      <c r="F540" s="6">
        <v>50</v>
      </c>
      <c r="G540" s="6" t="s">
        <v>208</v>
      </c>
      <c r="H540" s="6">
        <f t="shared" si="160"/>
        <v>72000</v>
      </c>
      <c r="I540" s="13">
        <f t="shared" si="161"/>
        <v>0.83333333333333337</v>
      </c>
      <c r="J540" s="6">
        <f t="shared" si="162"/>
        <v>72</v>
      </c>
      <c r="L540" s="6">
        <v>2028</v>
      </c>
      <c r="M540" s="6">
        <v>1</v>
      </c>
      <c r="N540" s="6">
        <f t="shared" si="163"/>
        <v>960</v>
      </c>
      <c r="O540" s="6">
        <f t="shared" si="164"/>
        <v>960</v>
      </c>
      <c r="P540" s="6">
        <v>80</v>
      </c>
      <c r="Q540" s="6" t="s">
        <v>208</v>
      </c>
      <c r="R540" s="6">
        <f t="shared" si="165"/>
        <v>76800</v>
      </c>
      <c r="S540" s="13">
        <f t="shared" si="166"/>
        <v>0.88888888888888884</v>
      </c>
      <c r="T540" s="6">
        <f t="shared" si="167"/>
        <v>76.8</v>
      </c>
    </row>
    <row r="541" spans="2:20" x14ac:dyDescent="0.3">
      <c r="B541" s="6">
        <v>2029</v>
      </c>
      <c r="C541" s="6">
        <v>3</v>
      </c>
      <c r="D541" s="6">
        <f t="shared" si="158"/>
        <v>720</v>
      </c>
      <c r="E541" s="6">
        <f t="shared" si="159"/>
        <v>2160</v>
      </c>
      <c r="F541" s="6">
        <v>50</v>
      </c>
      <c r="G541" s="6" t="s">
        <v>208</v>
      </c>
      <c r="H541" s="6">
        <f t="shared" si="160"/>
        <v>108000</v>
      </c>
      <c r="I541" s="13">
        <f t="shared" si="161"/>
        <v>1.25</v>
      </c>
      <c r="J541" s="6">
        <f t="shared" si="162"/>
        <v>108</v>
      </c>
      <c r="L541" s="6">
        <v>2029</v>
      </c>
      <c r="M541" s="6">
        <v>1</v>
      </c>
      <c r="N541" s="6">
        <f t="shared" si="163"/>
        <v>960</v>
      </c>
      <c r="O541" s="6">
        <f t="shared" si="164"/>
        <v>960</v>
      </c>
      <c r="P541" s="6">
        <v>80</v>
      </c>
      <c r="Q541" s="6" t="s">
        <v>208</v>
      </c>
      <c r="R541" s="6">
        <f t="shared" si="165"/>
        <v>76800</v>
      </c>
      <c r="S541" s="13">
        <f t="shared" si="166"/>
        <v>0.88888888888888884</v>
      </c>
      <c r="T541" s="6">
        <f t="shared" si="167"/>
        <v>76.8</v>
      </c>
    </row>
    <row r="542" spans="2:20" x14ac:dyDescent="0.3">
      <c r="B542" s="6">
        <v>2030</v>
      </c>
      <c r="C542" s="6">
        <v>3</v>
      </c>
      <c r="D542" s="6">
        <f t="shared" si="158"/>
        <v>720</v>
      </c>
      <c r="E542" s="6">
        <f t="shared" si="159"/>
        <v>2160</v>
      </c>
      <c r="F542" s="6">
        <v>50</v>
      </c>
      <c r="G542" s="6" t="s">
        <v>208</v>
      </c>
      <c r="H542" s="6">
        <f t="shared" si="160"/>
        <v>108000</v>
      </c>
      <c r="I542" s="13">
        <f t="shared" si="161"/>
        <v>1.25</v>
      </c>
      <c r="J542" s="6">
        <f t="shared" si="162"/>
        <v>108</v>
      </c>
      <c r="L542" s="6">
        <v>2030</v>
      </c>
      <c r="M542" s="6">
        <v>1</v>
      </c>
      <c r="N542" s="6">
        <f t="shared" si="163"/>
        <v>960</v>
      </c>
      <c r="O542" s="6">
        <f t="shared" si="164"/>
        <v>960</v>
      </c>
      <c r="P542" s="6">
        <v>80</v>
      </c>
      <c r="Q542" s="6" t="s">
        <v>208</v>
      </c>
      <c r="R542" s="6">
        <f t="shared" si="165"/>
        <v>76800</v>
      </c>
      <c r="S542" s="13">
        <f t="shared" si="166"/>
        <v>0.88888888888888884</v>
      </c>
      <c r="T542" s="6">
        <f t="shared" si="167"/>
        <v>76.8</v>
      </c>
    </row>
    <row r="543" spans="2:20" x14ac:dyDescent="0.3">
      <c r="B543" s="6">
        <v>2031</v>
      </c>
      <c r="C543" s="6">
        <v>3</v>
      </c>
      <c r="D543" s="6">
        <f t="shared" si="158"/>
        <v>720</v>
      </c>
      <c r="E543" s="6">
        <f t="shared" si="159"/>
        <v>2160</v>
      </c>
      <c r="F543" s="6">
        <v>50</v>
      </c>
      <c r="G543" s="6" t="s">
        <v>208</v>
      </c>
      <c r="H543" s="6">
        <f t="shared" si="160"/>
        <v>108000</v>
      </c>
      <c r="I543" s="13">
        <f t="shared" si="161"/>
        <v>1.25</v>
      </c>
      <c r="J543" s="6">
        <f t="shared" si="162"/>
        <v>108</v>
      </c>
      <c r="L543" s="6">
        <v>2031</v>
      </c>
      <c r="M543" s="6">
        <v>1</v>
      </c>
      <c r="N543" s="6">
        <f t="shared" si="163"/>
        <v>960</v>
      </c>
      <c r="O543" s="6">
        <f t="shared" si="164"/>
        <v>960</v>
      </c>
      <c r="P543" s="6">
        <v>80</v>
      </c>
      <c r="Q543" s="6" t="s">
        <v>208</v>
      </c>
      <c r="R543" s="6">
        <f t="shared" si="165"/>
        <v>76800</v>
      </c>
      <c r="S543" s="13">
        <f t="shared" si="166"/>
        <v>0.88888888888888884</v>
      </c>
      <c r="T543" s="6">
        <f t="shared" si="167"/>
        <v>76.8</v>
      </c>
    </row>
    <row r="544" spans="2:20" x14ac:dyDescent="0.3">
      <c r="B544" s="6">
        <v>2032</v>
      </c>
      <c r="C544" s="6">
        <v>3</v>
      </c>
      <c r="D544" s="6">
        <f t="shared" si="158"/>
        <v>720</v>
      </c>
      <c r="E544" s="6">
        <f t="shared" si="159"/>
        <v>2160</v>
      </c>
      <c r="F544" s="6">
        <v>50</v>
      </c>
      <c r="G544" s="6" t="s">
        <v>208</v>
      </c>
      <c r="H544" s="6">
        <f t="shared" si="160"/>
        <v>108000</v>
      </c>
      <c r="I544" s="13">
        <f t="shared" si="161"/>
        <v>1.25</v>
      </c>
      <c r="J544" s="6">
        <f t="shared" si="162"/>
        <v>108</v>
      </c>
      <c r="L544" s="6">
        <v>2032</v>
      </c>
      <c r="M544" s="6">
        <v>1</v>
      </c>
      <c r="N544" s="6">
        <f t="shared" si="163"/>
        <v>960</v>
      </c>
      <c r="O544" s="6">
        <f t="shared" si="164"/>
        <v>960</v>
      </c>
      <c r="P544" s="6">
        <v>80</v>
      </c>
      <c r="Q544" s="6" t="s">
        <v>208</v>
      </c>
      <c r="R544" s="6">
        <f t="shared" si="165"/>
        <v>76800</v>
      </c>
      <c r="S544" s="13">
        <f t="shared" si="166"/>
        <v>0.88888888888888884</v>
      </c>
      <c r="T544" s="6">
        <f t="shared" si="167"/>
        <v>76.8</v>
      </c>
    </row>
    <row r="545" spans="2:20" x14ac:dyDescent="0.3">
      <c r="B545" s="6">
        <v>2033</v>
      </c>
      <c r="C545" s="6">
        <v>3</v>
      </c>
      <c r="D545" s="6">
        <f t="shared" si="158"/>
        <v>720</v>
      </c>
      <c r="E545" s="6">
        <f t="shared" si="159"/>
        <v>2160</v>
      </c>
      <c r="F545" s="6">
        <v>50</v>
      </c>
      <c r="G545" s="6" t="s">
        <v>208</v>
      </c>
      <c r="H545" s="6">
        <f t="shared" si="160"/>
        <v>108000</v>
      </c>
      <c r="I545" s="13">
        <f t="shared" si="161"/>
        <v>1.25</v>
      </c>
      <c r="J545" s="6">
        <f t="shared" si="162"/>
        <v>108</v>
      </c>
      <c r="L545" s="6">
        <v>2033</v>
      </c>
      <c r="M545" s="6">
        <v>1</v>
      </c>
      <c r="N545" s="6">
        <f t="shared" si="163"/>
        <v>960</v>
      </c>
      <c r="O545" s="6">
        <f t="shared" si="164"/>
        <v>960</v>
      </c>
      <c r="P545" s="6">
        <v>80</v>
      </c>
      <c r="Q545" s="6" t="s">
        <v>208</v>
      </c>
      <c r="R545" s="6">
        <f t="shared" si="165"/>
        <v>76800</v>
      </c>
      <c r="S545" s="13">
        <f t="shared" si="166"/>
        <v>0.88888888888888884</v>
      </c>
      <c r="T545" s="6">
        <f t="shared" si="167"/>
        <v>76.8</v>
      </c>
    </row>
    <row r="546" spans="2:20" x14ac:dyDescent="0.3">
      <c r="B546" s="6">
        <v>2034</v>
      </c>
      <c r="C546" s="6">
        <v>3</v>
      </c>
      <c r="D546" s="6">
        <f t="shared" si="158"/>
        <v>720</v>
      </c>
      <c r="E546" s="6">
        <f t="shared" si="159"/>
        <v>2160</v>
      </c>
      <c r="F546" s="6">
        <v>50</v>
      </c>
      <c r="G546" s="6" t="s">
        <v>208</v>
      </c>
      <c r="H546" s="6">
        <f t="shared" si="160"/>
        <v>108000</v>
      </c>
      <c r="I546" s="13">
        <f t="shared" si="161"/>
        <v>1.25</v>
      </c>
      <c r="J546" s="6">
        <f t="shared" si="162"/>
        <v>108</v>
      </c>
      <c r="L546" s="6">
        <v>2034</v>
      </c>
      <c r="M546" s="6">
        <v>2</v>
      </c>
      <c r="N546" s="6">
        <f t="shared" si="163"/>
        <v>960</v>
      </c>
      <c r="O546" s="6">
        <f t="shared" si="164"/>
        <v>1920</v>
      </c>
      <c r="P546" s="6">
        <v>80</v>
      </c>
      <c r="Q546" s="6" t="s">
        <v>208</v>
      </c>
      <c r="R546" s="6">
        <f t="shared" si="165"/>
        <v>153600</v>
      </c>
      <c r="S546" s="13">
        <f t="shared" si="166"/>
        <v>1.7777777777777777</v>
      </c>
      <c r="T546" s="6">
        <f t="shared" si="167"/>
        <v>153.6</v>
      </c>
    </row>
    <row r="547" spans="2:20" x14ac:dyDescent="0.3">
      <c r="B547" s="6">
        <v>2035</v>
      </c>
      <c r="C547" s="6">
        <v>3</v>
      </c>
      <c r="D547" s="6">
        <f t="shared" si="158"/>
        <v>720</v>
      </c>
      <c r="E547" s="6">
        <f t="shared" si="159"/>
        <v>2160</v>
      </c>
      <c r="F547" s="6">
        <v>50</v>
      </c>
      <c r="G547" s="6" t="s">
        <v>208</v>
      </c>
      <c r="H547" s="6">
        <f t="shared" si="160"/>
        <v>108000</v>
      </c>
      <c r="I547" s="13">
        <f t="shared" si="161"/>
        <v>1.25</v>
      </c>
      <c r="J547" s="6">
        <f t="shared" si="162"/>
        <v>108</v>
      </c>
      <c r="L547" s="6">
        <v>2035</v>
      </c>
      <c r="M547" s="6">
        <v>2</v>
      </c>
      <c r="N547" s="6">
        <f t="shared" si="163"/>
        <v>960</v>
      </c>
      <c r="O547" s="6">
        <f t="shared" si="164"/>
        <v>1920</v>
      </c>
      <c r="P547" s="6">
        <v>80</v>
      </c>
      <c r="Q547" s="6" t="s">
        <v>208</v>
      </c>
      <c r="R547" s="6">
        <f t="shared" si="165"/>
        <v>153600</v>
      </c>
      <c r="S547" s="13">
        <f t="shared" si="166"/>
        <v>1.7777777777777777</v>
      </c>
      <c r="T547" s="6">
        <f t="shared" si="167"/>
        <v>153.6</v>
      </c>
    </row>
    <row r="548" spans="2:20" x14ac:dyDescent="0.3">
      <c r="B548" s="6">
        <v>2036</v>
      </c>
      <c r="C548" s="6">
        <v>3</v>
      </c>
      <c r="D548" s="6">
        <f t="shared" si="158"/>
        <v>720</v>
      </c>
      <c r="E548" s="6">
        <f t="shared" si="159"/>
        <v>2160</v>
      </c>
      <c r="F548" s="6">
        <v>50</v>
      </c>
      <c r="G548" s="6" t="s">
        <v>208</v>
      </c>
      <c r="H548" s="6">
        <f t="shared" si="160"/>
        <v>108000</v>
      </c>
      <c r="I548" s="13">
        <f t="shared" si="161"/>
        <v>1.25</v>
      </c>
      <c r="J548" s="6">
        <f t="shared" si="162"/>
        <v>108</v>
      </c>
      <c r="L548" s="6">
        <v>2036</v>
      </c>
      <c r="M548" s="6">
        <v>2</v>
      </c>
      <c r="N548" s="6">
        <f t="shared" si="163"/>
        <v>960</v>
      </c>
      <c r="O548" s="6">
        <f t="shared" si="164"/>
        <v>1920</v>
      </c>
      <c r="P548" s="6">
        <v>80</v>
      </c>
      <c r="Q548" s="6" t="s">
        <v>208</v>
      </c>
      <c r="R548" s="6">
        <f t="shared" si="165"/>
        <v>153600</v>
      </c>
      <c r="S548" s="13">
        <f t="shared" si="166"/>
        <v>1.7777777777777777</v>
      </c>
      <c r="T548" s="6">
        <f t="shared" si="167"/>
        <v>153.6</v>
      </c>
    </row>
    <row r="549" spans="2:20" x14ac:dyDescent="0.3">
      <c r="B549" s="6">
        <v>2037</v>
      </c>
      <c r="C549" s="6">
        <v>3</v>
      </c>
      <c r="D549" s="6">
        <f t="shared" si="158"/>
        <v>720</v>
      </c>
      <c r="E549" s="6">
        <f t="shared" si="159"/>
        <v>2160</v>
      </c>
      <c r="F549" s="6">
        <v>50</v>
      </c>
      <c r="G549" s="6" t="s">
        <v>208</v>
      </c>
      <c r="H549" s="6">
        <f t="shared" si="160"/>
        <v>108000</v>
      </c>
      <c r="I549" s="13">
        <f t="shared" si="161"/>
        <v>1.25</v>
      </c>
      <c r="J549" s="6">
        <f t="shared" si="162"/>
        <v>108</v>
      </c>
      <c r="L549" s="6">
        <v>2037</v>
      </c>
      <c r="M549" s="6">
        <v>2</v>
      </c>
      <c r="N549" s="6">
        <f t="shared" si="163"/>
        <v>960</v>
      </c>
      <c r="O549" s="6">
        <f t="shared" si="164"/>
        <v>1920</v>
      </c>
      <c r="P549" s="6">
        <v>80</v>
      </c>
      <c r="Q549" s="6" t="s">
        <v>208</v>
      </c>
      <c r="R549" s="6">
        <f t="shared" si="165"/>
        <v>153600</v>
      </c>
      <c r="S549" s="13">
        <f t="shared" si="166"/>
        <v>1.7777777777777777</v>
      </c>
      <c r="T549" s="6">
        <f t="shared" si="167"/>
        <v>153.6</v>
      </c>
    </row>
    <row r="550" spans="2:20" x14ac:dyDescent="0.3">
      <c r="B550" s="6">
        <v>2038</v>
      </c>
      <c r="C550" s="6">
        <v>4</v>
      </c>
      <c r="D550" s="6">
        <f t="shared" si="158"/>
        <v>720</v>
      </c>
      <c r="E550" s="6">
        <f t="shared" si="159"/>
        <v>2880</v>
      </c>
      <c r="F550" s="6">
        <v>50</v>
      </c>
      <c r="G550" s="6" t="s">
        <v>208</v>
      </c>
      <c r="H550" s="6">
        <f t="shared" si="160"/>
        <v>144000</v>
      </c>
      <c r="I550" s="13">
        <f t="shared" si="161"/>
        <v>1.6666666666666667</v>
      </c>
      <c r="J550" s="6">
        <f t="shared" si="162"/>
        <v>144</v>
      </c>
      <c r="L550" s="6">
        <v>2038</v>
      </c>
      <c r="M550" s="6">
        <v>2</v>
      </c>
      <c r="N550" s="6">
        <f t="shared" si="163"/>
        <v>960</v>
      </c>
      <c r="O550" s="6">
        <f t="shared" si="164"/>
        <v>1920</v>
      </c>
      <c r="P550" s="6">
        <v>80</v>
      </c>
      <c r="Q550" s="6" t="s">
        <v>208</v>
      </c>
      <c r="R550" s="6">
        <f t="shared" si="165"/>
        <v>153600</v>
      </c>
      <c r="S550" s="13">
        <f t="shared" si="166"/>
        <v>1.7777777777777777</v>
      </c>
      <c r="T550" s="6">
        <f t="shared" si="167"/>
        <v>153.6</v>
      </c>
    </row>
    <row r="551" spans="2:20" x14ac:dyDescent="0.3">
      <c r="B551" s="6">
        <v>2039</v>
      </c>
      <c r="C551" s="6">
        <v>4</v>
      </c>
      <c r="D551" s="6">
        <f t="shared" si="158"/>
        <v>720</v>
      </c>
      <c r="E551" s="6">
        <f t="shared" si="159"/>
        <v>2880</v>
      </c>
      <c r="F551" s="6">
        <v>50</v>
      </c>
      <c r="G551" s="6" t="s">
        <v>208</v>
      </c>
      <c r="H551" s="6">
        <f t="shared" si="160"/>
        <v>144000</v>
      </c>
      <c r="I551" s="13">
        <f t="shared" si="161"/>
        <v>1.6666666666666667</v>
      </c>
      <c r="J551" s="6">
        <f t="shared" si="162"/>
        <v>144</v>
      </c>
      <c r="L551" s="6">
        <v>2039</v>
      </c>
      <c r="M551" s="6">
        <v>2</v>
      </c>
      <c r="N551" s="6">
        <f t="shared" si="163"/>
        <v>960</v>
      </c>
      <c r="O551" s="6">
        <f t="shared" si="164"/>
        <v>1920</v>
      </c>
      <c r="P551" s="6">
        <v>80</v>
      </c>
      <c r="Q551" s="6" t="s">
        <v>208</v>
      </c>
      <c r="R551" s="6">
        <f t="shared" si="165"/>
        <v>153600</v>
      </c>
      <c r="S551" s="13">
        <f t="shared" si="166"/>
        <v>1.7777777777777777</v>
      </c>
      <c r="T551" s="6">
        <f t="shared" si="167"/>
        <v>153.6</v>
      </c>
    </row>
    <row r="552" spans="2:20" x14ac:dyDescent="0.3">
      <c r="B552" s="6">
        <v>2040</v>
      </c>
      <c r="C552" s="6">
        <v>4</v>
      </c>
      <c r="D552" s="6">
        <f t="shared" si="158"/>
        <v>720</v>
      </c>
      <c r="E552" s="6">
        <f t="shared" si="159"/>
        <v>2880</v>
      </c>
      <c r="F552" s="6">
        <v>50</v>
      </c>
      <c r="G552" s="6" t="s">
        <v>208</v>
      </c>
      <c r="H552" s="6">
        <f t="shared" si="160"/>
        <v>144000</v>
      </c>
      <c r="I552" s="13">
        <f t="shared" si="161"/>
        <v>1.6666666666666667</v>
      </c>
      <c r="J552" s="6">
        <f t="shared" si="162"/>
        <v>144</v>
      </c>
      <c r="L552" s="6">
        <v>2040</v>
      </c>
      <c r="M552" s="6">
        <v>2</v>
      </c>
      <c r="N552" s="6">
        <f t="shared" si="163"/>
        <v>960</v>
      </c>
      <c r="O552" s="6">
        <f t="shared" si="164"/>
        <v>1920</v>
      </c>
      <c r="P552" s="6">
        <v>80</v>
      </c>
      <c r="Q552" s="6" t="s">
        <v>208</v>
      </c>
      <c r="R552" s="6">
        <f t="shared" si="165"/>
        <v>153600</v>
      </c>
      <c r="S552" s="13">
        <f t="shared" si="166"/>
        <v>1.7777777777777777</v>
      </c>
      <c r="T552" s="6">
        <f t="shared" si="167"/>
        <v>153.6</v>
      </c>
    </row>
    <row r="553" spans="2:20" x14ac:dyDescent="0.3">
      <c r="B553" s="6">
        <v>2041</v>
      </c>
      <c r="C553" s="6">
        <v>4</v>
      </c>
      <c r="D553" s="6">
        <f t="shared" si="158"/>
        <v>720</v>
      </c>
      <c r="E553" s="6">
        <f t="shared" si="159"/>
        <v>2880</v>
      </c>
      <c r="F553" s="6">
        <v>50</v>
      </c>
      <c r="G553" s="6" t="s">
        <v>208</v>
      </c>
      <c r="H553" s="6">
        <f t="shared" si="160"/>
        <v>144000</v>
      </c>
      <c r="I553" s="13">
        <f t="shared" si="161"/>
        <v>1.6666666666666667</v>
      </c>
      <c r="J553" s="6">
        <f t="shared" si="162"/>
        <v>144</v>
      </c>
      <c r="L553" s="6">
        <v>2041</v>
      </c>
      <c r="M553" s="6">
        <v>2</v>
      </c>
      <c r="N553" s="6">
        <f t="shared" si="163"/>
        <v>960</v>
      </c>
      <c r="O553" s="6">
        <f t="shared" si="164"/>
        <v>1920</v>
      </c>
      <c r="P553" s="6">
        <v>80</v>
      </c>
      <c r="Q553" s="6" t="s">
        <v>208</v>
      </c>
      <c r="R553" s="6">
        <f t="shared" si="165"/>
        <v>153600</v>
      </c>
      <c r="S553" s="13">
        <f t="shared" si="166"/>
        <v>1.7777777777777777</v>
      </c>
      <c r="T553" s="6">
        <f t="shared" si="167"/>
        <v>153.6</v>
      </c>
    </row>
    <row r="554" spans="2:20" x14ac:dyDescent="0.3">
      <c r="B554" s="6">
        <v>2042</v>
      </c>
      <c r="C554" s="6">
        <v>4</v>
      </c>
      <c r="D554" s="6">
        <f t="shared" si="158"/>
        <v>720</v>
      </c>
      <c r="E554" s="6">
        <f t="shared" si="159"/>
        <v>2880</v>
      </c>
      <c r="F554" s="6">
        <v>50</v>
      </c>
      <c r="G554" s="6" t="s">
        <v>208</v>
      </c>
      <c r="H554" s="6">
        <f t="shared" si="160"/>
        <v>144000</v>
      </c>
      <c r="I554" s="13">
        <f t="shared" si="161"/>
        <v>1.6666666666666667</v>
      </c>
      <c r="J554" s="6">
        <f t="shared" si="162"/>
        <v>144</v>
      </c>
      <c r="L554" s="6">
        <v>2042</v>
      </c>
      <c r="M554" s="6">
        <v>2</v>
      </c>
      <c r="N554" s="6">
        <f t="shared" si="163"/>
        <v>960</v>
      </c>
      <c r="O554" s="6">
        <f t="shared" si="164"/>
        <v>1920</v>
      </c>
      <c r="P554" s="6">
        <v>80</v>
      </c>
      <c r="Q554" s="6" t="s">
        <v>208</v>
      </c>
      <c r="R554" s="6">
        <f t="shared" si="165"/>
        <v>153600</v>
      </c>
      <c r="S554" s="13">
        <f t="shared" si="166"/>
        <v>1.7777777777777777</v>
      </c>
      <c r="T554" s="6">
        <f t="shared" si="167"/>
        <v>153.6</v>
      </c>
    </row>
    <row r="555" spans="2:20" x14ac:dyDescent="0.3">
      <c r="B555" s="6">
        <v>2043</v>
      </c>
      <c r="C555" s="6">
        <v>4</v>
      </c>
      <c r="D555" s="6">
        <f t="shared" si="158"/>
        <v>720</v>
      </c>
      <c r="E555" s="6">
        <f t="shared" si="159"/>
        <v>2880</v>
      </c>
      <c r="F555" s="6">
        <v>50</v>
      </c>
      <c r="G555" s="6" t="s">
        <v>208</v>
      </c>
      <c r="H555" s="6">
        <f t="shared" si="160"/>
        <v>144000</v>
      </c>
      <c r="I555" s="13">
        <f t="shared" si="161"/>
        <v>1.6666666666666667</v>
      </c>
      <c r="J555" s="6">
        <f t="shared" si="162"/>
        <v>144</v>
      </c>
      <c r="L555" s="6">
        <v>2043</v>
      </c>
      <c r="M555" s="6">
        <v>2</v>
      </c>
      <c r="N555" s="6">
        <f t="shared" si="163"/>
        <v>960</v>
      </c>
      <c r="O555" s="6">
        <f t="shared" si="164"/>
        <v>1920</v>
      </c>
      <c r="P555" s="6">
        <v>80</v>
      </c>
      <c r="Q555" s="6" t="s">
        <v>208</v>
      </c>
      <c r="R555" s="6">
        <f t="shared" si="165"/>
        <v>153600</v>
      </c>
      <c r="S555" s="13">
        <f t="shared" si="166"/>
        <v>1.7777777777777777</v>
      </c>
      <c r="T555" s="6">
        <f t="shared" si="167"/>
        <v>153.6</v>
      </c>
    </row>
    <row r="556" spans="2:20" x14ac:dyDescent="0.3">
      <c r="B556" s="6">
        <v>2044</v>
      </c>
      <c r="C556" s="6">
        <v>4</v>
      </c>
      <c r="D556" s="6">
        <f t="shared" si="158"/>
        <v>720</v>
      </c>
      <c r="E556" s="6">
        <f t="shared" si="159"/>
        <v>2880</v>
      </c>
      <c r="F556" s="6">
        <v>50</v>
      </c>
      <c r="G556" s="6" t="s">
        <v>208</v>
      </c>
      <c r="H556" s="6">
        <f t="shared" si="160"/>
        <v>144000</v>
      </c>
      <c r="I556" s="13">
        <f t="shared" si="161"/>
        <v>1.6666666666666667</v>
      </c>
      <c r="J556" s="6">
        <f t="shared" si="162"/>
        <v>144</v>
      </c>
      <c r="L556" s="6">
        <v>2044</v>
      </c>
      <c r="M556" s="6">
        <v>2</v>
      </c>
      <c r="N556" s="6">
        <f t="shared" si="163"/>
        <v>960</v>
      </c>
      <c r="O556" s="6">
        <f t="shared" si="164"/>
        <v>1920</v>
      </c>
      <c r="P556" s="6">
        <v>80</v>
      </c>
      <c r="Q556" s="6" t="s">
        <v>208</v>
      </c>
      <c r="R556" s="6">
        <f t="shared" si="165"/>
        <v>153600</v>
      </c>
      <c r="S556" s="13">
        <f t="shared" si="166"/>
        <v>1.7777777777777777</v>
      </c>
      <c r="T556" s="6">
        <f t="shared" si="167"/>
        <v>153.6</v>
      </c>
    </row>
    <row r="558" spans="2:20" x14ac:dyDescent="0.3">
      <c r="B558" s="226" t="s">
        <v>229</v>
      </c>
      <c r="C558" s="226"/>
      <c r="L558" s="226" t="s">
        <v>216</v>
      </c>
      <c r="M558" s="226"/>
      <c r="N558" s="226"/>
    </row>
    <row r="559" spans="2:20" x14ac:dyDescent="0.3">
      <c r="B559" s="225" t="s">
        <v>22</v>
      </c>
      <c r="C559" s="225" t="s">
        <v>203</v>
      </c>
      <c r="D559" s="225" t="s">
        <v>204</v>
      </c>
      <c r="E559" s="225" t="s">
        <v>201</v>
      </c>
      <c r="F559" s="225" t="s">
        <v>202</v>
      </c>
      <c r="G559" s="225" t="s">
        <v>151</v>
      </c>
      <c r="H559" s="225" t="s">
        <v>205</v>
      </c>
      <c r="I559" s="225" t="s">
        <v>206</v>
      </c>
      <c r="J559" s="225" t="s">
        <v>207</v>
      </c>
      <c r="L559" s="225" t="s">
        <v>22</v>
      </c>
      <c r="M559" s="225" t="s">
        <v>203</v>
      </c>
      <c r="N559" s="225" t="s">
        <v>204</v>
      </c>
      <c r="O559" s="225" t="s">
        <v>201</v>
      </c>
      <c r="P559" s="225" t="s">
        <v>202</v>
      </c>
      <c r="Q559" s="225" t="s">
        <v>151</v>
      </c>
      <c r="R559" s="225" t="s">
        <v>205</v>
      </c>
      <c r="S559" s="225" t="s">
        <v>206</v>
      </c>
      <c r="T559" s="225" t="s">
        <v>207</v>
      </c>
    </row>
    <row r="560" spans="2:20" x14ac:dyDescent="0.3">
      <c r="B560" s="225"/>
      <c r="C560" s="225"/>
      <c r="D560" s="225"/>
      <c r="E560" s="225"/>
      <c r="F560" s="225"/>
      <c r="G560" s="225"/>
      <c r="H560" s="225"/>
      <c r="I560" s="225"/>
      <c r="J560" s="225"/>
      <c r="L560" s="225"/>
      <c r="M560" s="225"/>
      <c r="N560" s="225"/>
      <c r="O560" s="225"/>
      <c r="P560" s="225"/>
      <c r="Q560" s="225"/>
      <c r="R560" s="225"/>
      <c r="S560" s="225"/>
      <c r="T560" s="225"/>
    </row>
    <row r="561" spans="2:20" x14ac:dyDescent="0.3">
      <c r="B561" s="225"/>
      <c r="C561" s="225"/>
      <c r="D561" s="225"/>
      <c r="E561" s="225"/>
      <c r="F561" s="225"/>
      <c r="G561" s="225"/>
      <c r="H561" s="225"/>
      <c r="I561" s="225"/>
      <c r="J561" s="225"/>
      <c r="L561" s="225"/>
      <c r="M561" s="225"/>
      <c r="N561" s="225"/>
      <c r="O561" s="225"/>
      <c r="P561" s="225"/>
      <c r="Q561" s="225"/>
      <c r="R561" s="225"/>
      <c r="S561" s="225"/>
      <c r="T561" s="225"/>
    </row>
    <row r="562" spans="2:20" x14ac:dyDescent="0.3">
      <c r="B562" s="6">
        <v>2025</v>
      </c>
      <c r="C562" s="6" cm="1">
        <f t="array" ref="C562:C581">TRANSPOSE('Proyeksi Fasum (1)'!D233:W233)</f>
        <v>2</v>
      </c>
      <c r="D562" s="80">
        <v>16000</v>
      </c>
      <c r="E562" s="6">
        <f>C562*D562</f>
        <v>32000</v>
      </c>
      <c r="F562" s="6">
        <v>1000</v>
      </c>
      <c r="G562" s="6" t="s">
        <v>218</v>
      </c>
      <c r="H562" s="6">
        <f>F562*C562</f>
        <v>2000</v>
      </c>
      <c r="I562" s="13">
        <f>H562/86400</f>
        <v>2.3148148148148147E-2</v>
      </c>
      <c r="J562" s="6">
        <f>H562/1000</f>
        <v>2</v>
      </c>
      <c r="L562" s="6">
        <v>2025</v>
      </c>
      <c r="M562" s="6" cm="1">
        <f t="array" ref="M562:M581">TRANSPOSE('Proyeksi Fasum (1)'!D235:W235)</f>
        <v>2</v>
      </c>
      <c r="N562" s="6">
        <v>20</v>
      </c>
      <c r="O562" s="6">
        <f>M562*N562</f>
        <v>40</v>
      </c>
      <c r="P562" s="6">
        <v>50</v>
      </c>
      <c r="Q562" s="6" t="s">
        <v>220</v>
      </c>
      <c r="R562" s="6">
        <f>O562*P562</f>
        <v>2000</v>
      </c>
      <c r="S562" s="13">
        <f>R562/86400</f>
        <v>2.3148148148148147E-2</v>
      </c>
      <c r="T562" s="6">
        <f>R562/1000</f>
        <v>2</v>
      </c>
    </row>
    <row r="563" spans="2:20" x14ac:dyDescent="0.3">
      <c r="B563" s="6">
        <v>2026</v>
      </c>
      <c r="C563" s="6">
        <v>2</v>
      </c>
      <c r="D563" s="80">
        <v>16000</v>
      </c>
      <c r="E563" s="6">
        <f t="shared" ref="E563:E581" si="168">C563*D563</f>
        <v>32000</v>
      </c>
      <c r="F563" s="6">
        <v>1000</v>
      </c>
      <c r="G563" s="6" t="s">
        <v>218</v>
      </c>
      <c r="H563" s="6">
        <f t="shared" ref="H563:H581" si="169">F563*C563</f>
        <v>2000</v>
      </c>
      <c r="I563" s="13">
        <f t="shared" ref="I563:I581" si="170">H563/86400</f>
        <v>2.3148148148148147E-2</v>
      </c>
      <c r="J563" s="6">
        <f t="shared" ref="J563:J581" si="171">H563/1000</f>
        <v>2</v>
      </c>
      <c r="L563" s="6">
        <v>2026</v>
      </c>
      <c r="M563" s="6">
        <v>2</v>
      </c>
      <c r="N563" s="6">
        <v>20</v>
      </c>
      <c r="O563" s="6">
        <f t="shared" ref="O563:O581" si="172">M563*N563</f>
        <v>40</v>
      </c>
      <c r="P563" s="6">
        <v>50</v>
      </c>
      <c r="Q563" s="6" t="s">
        <v>220</v>
      </c>
      <c r="R563" s="6">
        <f t="shared" ref="R563:R581" si="173">O563*P563</f>
        <v>2000</v>
      </c>
      <c r="S563" s="13">
        <f t="shared" ref="S563:S581" si="174">R563/86400</f>
        <v>2.3148148148148147E-2</v>
      </c>
      <c r="T563" s="6">
        <f t="shared" ref="T563:T581" si="175">R563/1000</f>
        <v>2</v>
      </c>
    </row>
    <row r="564" spans="2:20" x14ac:dyDescent="0.3">
      <c r="B564" s="6">
        <v>2027</v>
      </c>
      <c r="C564" s="6">
        <v>2</v>
      </c>
      <c r="D564" s="80">
        <v>16000</v>
      </c>
      <c r="E564" s="6">
        <f t="shared" si="168"/>
        <v>32000</v>
      </c>
      <c r="F564" s="6">
        <v>1000</v>
      </c>
      <c r="G564" s="6" t="s">
        <v>218</v>
      </c>
      <c r="H564" s="6">
        <f t="shared" si="169"/>
        <v>2000</v>
      </c>
      <c r="I564" s="13">
        <f t="shared" si="170"/>
        <v>2.3148148148148147E-2</v>
      </c>
      <c r="J564" s="6">
        <f t="shared" si="171"/>
        <v>2</v>
      </c>
      <c r="L564" s="6">
        <v>2027</v>
      </c>
      <c r="M564" s="6">
        <v>2</v>
      </c>
      <c r="N564" s="6">
        <v>20</v>
      </c>
      <c r="O564" s="6">
        <f t="shared" si="172"/>
        <v>40</v>
      </c>
      <c r="P564" s="6">
        <v>50</v>
      </c>
      <c r="Q564" s="6" t="s">
        <v>220</v>
      </c>
      <c r="R564" s="6">
        <f t="shared" si="173"/>
        <v>2000</v>
      </c>
      <c r="S564" s="13">
        <f t="shared" si="174"/>
        <v>2.3148148148148147E-2</v>
      </c>
      <c r="T564" s="6">
        <f t="shared" si="175"/>
        <v>2</v>
      </c>
    </row>
    <row r="565" spans="2:20" x14ac:dyDescent="0.3">
      <c r="B565" s="6">
        <v>2028</v>
      </c>
      <c r="C565" s="6">
        <v>2</v>
      </c>
      <c r="D565" s="80">
        <v>16000</v>
      </c>
      <c r="E565" s="6">
        <f t="shared" si="168"/>
        <v>32000</v>
      </c>
      <c r="F565" s="6">
        <v>1000</v>
      </c>
      <c r="G565" s="6" t="s">
        <v>218</v>
      </c>
      <c r="H565" s="6">
        <f t="shared" si="169"/>
        <v>2000</v>
      </c>
      <c r="I565" s="13">
        <f t="shared" si="170"/>
        <v>2.3148148148148147E-2</v>
      </c>
      <c r="J565" s="6">
        <f t="shared" si="171"/>
        <v>2</v>
      </c>
      <c r="L565" s="6">
        <v>2028</v>
      </c>
      <c r="M565" s="6">
        <v>2</v>
      </c>
      <c r="N565" s="6">
        <v>20</v>
      </c>
      <c r="O565" s="6">
        <f t="shared" si="172"/>
        <v>40</v>
      </c>
      <c r="P565" s="6">
        <v>50</v>
      </c>
      <c r="Q565" s="6" t="s">
        <v>220</v>
      </c>
      <c r="R565" s="6">
        <f t="shared" si="173"/>
        <v>2000</v>
      </c>
      <c r="S565" s="13">
        <f t="shared" si="174"/>
        <v>2.3148148148148147E-2</v>
      </c>
      <c r="T565" s="6">
        <f t="shared" si="175"/>
        <v>2</v>
      </c>
    </row>
    <row r="566" spans="2:20" x14ac:dyDescent="0.3">
      <c r="B566" s="6">
        <v>2029</v>
      </c>
      <c r="C566" s="6">
        <v>3</v>
      </c>
      <c r="D566" s="80">
        <v>16000</v>
      </c>
      <c r="E566" s="6">
        <f t="shared" si="168"/>
        <v>48000</v>
      </c>
      <c r="F566" s="6">
        <v>1000</v>
      </c>
      <c r="G566" s="6" t="s">
        <v>218</v>
      </c>
      <c r="H566" s="6">
        <f t="shared" si="169"/>
        <v>3000</v>
      </c>
      <c r="I566" s="13">
        <f t="shared" si="170"/>
        <v>3.4722222222222224E-2</v>
      </c>
      <c r="J566" s="6">
        <f t="shared" si="171"/>
        <v>3</v>
      </c>
      <c r="L566" s="6">
        <v>2029</v>
      </c>
      <c r="M566" s="6">
        <v>3</v>
      </c>
      <c r="N566" s="6">
        <v>20</v>
      </c>
      <c r="O566" s="6">
        <f t="shared" si="172"/>
        <v>60</v>
      </c>
      <c r="P566" s="6">
        <v>50</v>
      </c>
      <c r="Q566" s="6" t="s">
        <v>220</v>
      </c>
      <c r="R566" s="6">
        <f t="shared" si="173"/>
        <v>3000</v>
      </c>
      <c r="S566" s="13">
        <f t="shared" si="174"/>
        <v>3.4722222222222224E-2</v>
      </c>
      <c r="T566" s="6">
        <f t="shared" si="175"/>
        <v>3</v>
      </c>
    </row>
    <row r="567" spans="2:20" x14ac:dyDescent="0.3">
      <c r="B567" s="6">
        <v>2030</v>
      </c>
      <c r="C567" s="6">
        <v>3</v>
      </c>
      <c r="D567" s="80">
        <v>16000</v>
      </c>
      <c r="E567" s="6">
        <f t="shared" si="168"/>
        <v>48000</v>
      </c>
      <c r="F567" s="6">
        <v>1000</v>
      </c>
      <c r="G567" s="6" t="s">
        <v>218</v>
      </c>
      <c r="H567" s="6">
        <f t="shared" si="169"/>
        <v>3000</v>
      </c>
      <c r="I567" s="13">
        <f t="shared" si="170"/>
        <v>3.4722222222222224E-2</v>
      </c>
      <c r="J567" s="6">
        <f t="shared" si="171"/>
        <v>3</v>
      </c>
      <c r="L567" s="6">
        <v>2030</v>
      </c>
      <c r="M567" s="6">
        <v>3</v>
      </c>
      <c r="N567" s="6">
        <v>20</v>
      </c>
      <c r="O567" s="6">
        <f t="shared" si="172"/>
        <v>60</v>
      </c>
      <c r="P567" s="6">
        <v>50</v>
      </c>
      <c r="Q567" s="6" t="s">
        <v>220</v>
      </c>
      <c r="R567" s="6">
        <f t="shared" si="173"/>
        <v>3000</v>
      </c>
      <c r="S567" s="13">
        <f t="shared" si="174"/>
        <v>3.4722222222222224E-2</v>
      </c>
      <c r="T567" s="6">
        <f t="shared" si="175"/>
        <v>3</v>
      </c>
    </row>
    <row r="568" spans="2:20" x14ac:dyDescent="0.3">
      <c r="B568" s="6">
        <v>2031</v>
      </c>
      <c r="C568" s="6">
        <v>3</v>
      </c>
      <c r="D568" s="80">
        <v>16000</v>
      </c>
      <c r="E568" s="6">
        <f t="shared" si="168"/>
        <v>48000</v>
      </c>
      <c r="F568" s="6">
        <v>1000</v>
      </c>
      <c r="G568" s="6" t="s">
        <v>218</v>
      </c>
      <c r="H568" s="6">
        <f t="shared" si="169"/>
        <v>3000</v>
      </c>
      <c r="I568" s="13">
        <f t="shared" si="170"/>
        <v>3.4722222222222224E-2</v>
      </c>
      <c r="J568" s="6">
        <f t="shared" si="171"/>
        <v>3</v>
      </c>
      <c r="L568" s="6">
        <v>2031</v>
      </c>
      <c r="M568" s="6">
        <v>3</v>
      </c>
      <c r="N568" s="6">
        <v>20</v>
      </c>
      <c r="O568" s="6">
        <f t="shared" si="172"/>
        <v>60</v>
      </c>
      <c r="P568" s="6">
        <v>50</v>
      </c>
      <c r="Q568" s="6" t="s">
        <v>220</v>
      </c>
      <c r="R568" s="6">
        <f t="shared" si="173"/>
        <v>3000</v>
      </c>
      <c r="S568" s="13">
        <f t="shared" si="174"/>
        <v>3.4722222222222224E-2</v>
      </c>
      <c r="T568" s="6">
        <f t="shared" si="175"/>
        <v>3</v>
      </c>
    </row>
    <row r="569" spans="2:20" x14ac:dyDescent="0.3">
      <c r="B569" s="6">
        <v>2032</v>
      </c>
      <c r="C569" s="6">
        <v>3</v>
      </c>
      <c r="D569" s="80">
        <v>16000</v>
      </c>
      <c r="E569" s="6">
        <f t="shared" si="168"/>
        <v>48000</v>
      </c>
      <c r="F569" s="6">
        <v>1000</v>
      </c>
      <c r="G569" s="6" t="s">
        <v>218</v>
      </c>
      <c r="H569" s="6">
        <f t="shared" si="169"/>
        <v>3000</v>
      </c>
      <c r="I569" s="13">
        <f t="shared" si="170"/>
        <v>3.4722222222222224E-2</v>
      </c>
      <c r="J569" s="6">
        <f t="shared" si="171"/>
        <v>3</v>
      </c>
      <c r="L569" s="6">
        <v>2032</v>
      </c>
      <c r="M569" s="6">
        <v>3</v>
      </c>
      <c r="N569" s="6">
        <v>20</v>
      </c>
      <c r="O569" s="6">
        <f t="shared" si="172"/>
        <v>60</v>
      </c>
      <c r="P569" s="6">
        <v>50</v>
      </c>
      <c r="Q569" s="6" t="s">
        <v>220</v>
      </c>
      <c r="R569" s="6">
        <f t="shared" si="173"/>
        <v>3000</v>
      </c>
      <c r="S569" s="13">
        <f t="shared" si="174"/>
        <v>3.4722222222222224E-2</v>
      </c>
      <c r="T569" s="6">
        <f t="shared" si="175"/>
        <v>3</v>
      </c>
    </row>
    <row r="570" spans="2:20" x14ac:dyDescent="0.3">
      <c r="B570" s="6">
        <v>2033</v>
      </c>
      <c r="C570" s="6">
        <v>3</v>
      </c>
      <c r="D570" s="80">
        <v>16000</v>
      </c>
      <c r="E570" s="6">
        <f t="shared" si="168"/>
        <v>48000</v>
      </c>
      <c r="F570" s="6">
        <v>1000</v>
      </c>
      <c r="G570" s="6" t="s">
        <v>218</v>
      </c>
      <c r="H570" s="6">
        <f t="shared" si="169"/>
        <v>3000</v>
      </c>
      <c r="I570" s="13">
        <f t="shared" si="170"/>
        <v>3.4722222222222224E-2</v>
      </c>
      <c r="J570" s="6">
        <f t="shared" si="171"/>
        <v>3</v>
      </c>
      <c r="L570" s="6">
        <v>2033</v>
      </c>
      <c r="M570" s="6">
        <v>3</v>
      </c>
      <c r="N570" s="6">
        <v>20</v>
      </c>
      <c r="O570" s="6">
        <f t="shared" si="172"/>
        <v>60</v>
      </c>
      <c r="P570" s="6">
        <v>50</v>
      </c>
      <c r="Q570" s="6" t="s">
        <v>220</v>
      </c>
      <c r="R570" s="6">
        <f t="shared" si="173"/>
        <v>3000</v>
      </c>
      <c r="S570" s="13">
        <f t="shared" si="174"/>
        <v>3.4722222222222224E-2</v>
      </c>
      <c r="T570" s="6">
        <f t="shared" si="175"/>
        <v>3</v>
      </c>
    </row>
    <row r="571" spans="2:20" x14ac:dyDescent="0.3">
      <c r="B571" s="6">
        <v>2034</v>
      </c>
      <c r="C571" s="6">
        <v>3</v>
      </c>
      <c r="D571" s="80">
        <v>16000</v>
      </c>
      <c r="E571" s="6">
        <f t="shared" si="168"/>
        <v>48000</v>
      </c>
      <c r="F571" s="6">
        <v>1000</v>
      </c>
      <c r="G571" s="6" t="s">
        <v>218</v>
      </c>
      <c r="H571" s="6">
        <f t="shared" si="169"/>
        <v>3000</v>
      </c>
      <c r="I571" s="13">
        <f t="shared" si="170"/>
        <v>3.4722222222222224E-2</v>
      </c>
      <c r="J571" s="6">
        <f t="shared" si="171"/>
        <v>3</v>
      </c>
      <c r="L571" s="6">
        <v>2034</v>
      </c>
      <c r="M571" s="6">
        <v>3</v>
      </c>
      <c r="N571" s="6">
        <v>20</v>
      </c>
      <c r="O571" s="6">
        <f t="shared" si="172"/>
        <v>60</v>
      </c>
      <c r="P571" s="6">
        <v>50</v>
      </c>
      <c r="Q571" s="6" t="s">
        <v>220</v>
      </c>
      <c r="R571" s="6">
        <f t="shared" si="173"/>
        <v>3000</v>
      </c>
      <c r="S571" s="13">
        <f t="shared" si="174"/>
        <v>3.4722222222222224E-2</v>
      </c>
      <c r="T571" s="6">
        <f t="shared" si="175"/>
        <v>3</v>
      </c>
    </row>
    <row r="572" spans="2:20" x14ac:dyDescent="0.3">
      <c r="B572" s="6">
        <v>2035</v>
      </c>
      <c r="C572" s="6">
        <v>3</v>
      </c>
      <c r="D572" s="80">
        <v>16000</v>
      </c>
      <c r="E572" s="6">
        <f t="shared" si="168"/>
        <v>48000</v>
      </c>
      <c r="F572" s="6">
        <v>1000</v>
      </c>
      <c r="G572" s="6" t="s">
        <v>218</v>
      </c>
      <c r="H572" s="6">
        <f t="shared" si="169"/>
        <v>3000</v>
      </c>
      <c r="I572" s="13">
        <f t="shared" si="170"/>
        <v>3.4722222222222224E-2</v>
      </c>
      <c r="J572" s="6">
        <f t="shared" si="171"/>
        <v>3</v>
      </c>
      <c r="L572" s="6">
        <v>2035</v>
      </c>
      <c r="M572" s="6">
        <v>3</v>
      </c>
      <c r="N572" s="6">
        <v>20</v>
      </c>
      <c r="O572" s="6">
        <f t="shared" si="172"/>
        <v>60</v>
      </c>
      <c r="P572" s="6">
        <v>50</v>
      </c>
      <c r="Q572" s="6" t="s">
        <v>220</v>
      </c>
      <c r="R572" s="6">
        <f t="shared" si="173"/>
        <v>3000</v>
      </c>
      <c r="S572" s="13">
        <f t="shared" si="174"/>
        <v>3.4722222222222224E-2</v>
      </c>
      <c r="T572" s="6">
        <f t="shared" si="175"/>
        <v>3</v>
      </c>
    </row>
    <row r="573" spans="2:20" x14ac:dyDescent="0.3">
      <c r="B573" s="6">
        <v>2036</v>
      </c>
      <c r="C573" s="6">
        <v>3</v>
      </c>
      <c r="D573" s="80">
        <v>16000</v>
      </c>
      <c r="E573" s="6">
        <f t="shared" si="168"/>
        <v>48000</v>
      </c>
      <c r="F573" s="6">
        <v>1000</v>
      </c>
      <c r="G573" s="6" t="s">
        <v>218</v>
      </c>
      <c r="H573" s="6">
        <f t="shared" si="169"/>
        <v>3000</v>
      </c>
      <c r="I573" s="13">
        <f t="shared" si="170"/>
        <v>3.4722222222222224E-2</v>
      </c>
      <c r="J573" s="6">
        <f t="shared" si="171"/>
        <v>3</v>
      </c>
      <c r="L573" s="6">
        <v>2036</v>
      </c>
      <c r="M573" s="6">
        <v>3</v>
      </c>
      <c r="N573" s="6">
        <v>20</v>
      </c>
      <c r="O573" s="6">
        <f t="shared" si="172"/>
        <v>60</v>
      </c>
      <c r="P573" s="6">
        <v>50</v>
      </c>
      <c r="Q573" s="6" t="s">
        <v>220</v>
      </c>
      <c r="R573" s="6">
        <f t="shared" si="173"/>
        <v>3000</v>
      </c>
      <c r="S573" s="13">
        <f t="shared" si="174"/>
        <v>3.4722222222222224E-2</v>
      </c>
      <c r="T573" s="6">
        <f t="shared" si="175"/>
        <v>3</v>
      </c>
    </row>
    <row r="574" spans="2:20" x14ac:dyDescent="0.3">
      <c r="B574" s="6">
        <v>2037</v>
      </c>
      <c r="C574" s="6">
        <v>3</v>
      </c>
      <c r="D574" s="80">
        <v>16000</v>
      </c>
      <c r="E574" s="6">
        <f t="shared" si="168"/>
        <v>48000</v>
      </c>
      <c r="F574" s="6">
        <v>1000</v>
      </c>
      <c r="G574" s="6" t="s">
        <v>218</v>
      </c>
      <c r="H574" s="6">
        <f t="shared" si="169"/>
        <v>3000</v>
      </c>
      <c r="I574" s="13">
        <f t="shared" si="170"/>
        <v>3.4722222222222224E-2</v>
      </c>
      <c r="J574" s="6">
        <f t="shared" si="171"/>
        <v>3</v>
      </c>
      <c r="L574" s="6">
        <v>2037</v>
      </c>
      <c r="M574" s="6">
        <v>3</v>
      </c>
      <c r="N574" s="6">
        <v>20</v>
      </c>
      <c r="O574" s="6">
        <f t="shared" si="172"/>
        <v>60</v>
      </c>
      <c r="P574" s="6">
        <v>50</v>
      </c>
      <c r="Q574" s="6" t="s">
        <v>220</v>
      </c>
      <c r="R574" s="6">
        <f t="shared" si="173"/>
        <v>3000</v>
      </c>
      <c r="S574" s="13">
        <f t="shared" si="174"/>
        <v>3.4722222222222224E-2</v>
      </c>
      <c r="T574" s="6">
        <f t="shared" si="175"/>
        <v>3</v>
      </c>
    </row>
    <row r="575" spans="2:20" x14ac:dyDescent="0.3">
      <c r="B575" s="6">
        <v>2038</v>
      </c>
      <c r="C575" s="6">
        <v>4</v>
      </c>
      <c r="D575" s="80">
        <v>16000</v>
      </c>
      <c r="E575" s="6">
        <f t="shared" si="168"/>
        <v>64000</v>
      </c>
      <c r="F575" s="6">
        <v>1000</v>
      </c>
      <c r="G575" s="6" t="s">
        <v>218</v>
      </c>
      <c r="H575" s="6">
        <f t="shared" si="169"/>
        <v>4000</v>
      </c>
      <c r="I575" s="13">
        <f t="shared" si="170"/>
        <v>4.6296296296296294E-2</v>
      </c>
      <c r="J575" s="6">
        <f t="shared" si="171"/>
        <v>4</v>
      </c>
      <c r="L575" s="6">
        <v>2038</v>
      </c>
      <c r="M575" s="6">
        <v>4</v>
      </c>
      <c r="N575" s="6">
        <v>20</v>
      </c>
      <c r="O575" s="6">
        <f t="shared" si="172"/>
        <v>80</v>
      </c>
      <c r="P575" s="6">
        <v>50</v>
      </c>
      <c r="Q575" s="6" t="s">
        <v>220</v>
      </c>
      <c r="R575" s="6">
        <f t="shared" si="173"/>
        <v>4000</v>
      </c>
      <c r="S575" s="13">
        <f t="shared" si="174"/>
        <v>4.6296296296296294E-2</v>
      </c>
      <c r="T575" s="6">
        <f t="shared" si="175"/>
        <v>4</v>
      </c>
    </row>
    <row r="576" spans="2:20" x14ac:dyDescent="0.3">
      <c r="B576" s="6">
        <v>2039</v>
      </c>
      <c r="C576" s="6">
        <v>4</v>
      </c>
      <c r="D576" s="80">
        <v>16000</v>
      </c>
      <c r="E576" s="6">
        <f t="shared" si="168"/>
        <v>64000</v>
      </c>
      <c r="F576" s="6">
        <v>1000</v>
      </c>
      <c r="G576" s="6" t="s">
        <v>218</v>
      </c>
      <c r="H576" s="6">
        <f t="shared" si="169"/>
        <v>4000</v>
      </c>
      <c r="I576" s="13">
        <f t="shared" si="170"/>
        <v>4.6296296296296294E-2</v>
      </c>
      <c r="J576" s="6">
        <f t="shared" si="171"/>
        <v>4</v>
      </c>
      <c r="L576" s="6">
        <v>2039</v>
      </c>
      <c r="M576" s="6">
        <v>4</v>
      </c>
      <c r="N576" s="6">
        <v>20</v>
      </c>
      <c r="O576" s="6">
        <f t="shared" si="172"/>
        <v>80</v>
      </c>
      <c r="P576" s="6">
        <v>50</v>
      </c>
      <c r="Q576" s="6" t="s">
        <v>220</v>
      </c>
      <c r="R576" s="6">
        <f t="shared" si="173"/>
        <v>4000</v>
      </c>
      <c r="S576" s="13">
        <f t="shared" si="174"/>
        <v>4.6296296296296294E-2</v>
      </c>
      <c r="T576" s="6">
        <f t="shared" si="175"/>
        <v>4</v>
      </c>
    </row>
    <row r="577" spans="2:20" x14ac:dyDescent="0.3">
      <c r="B577" s="6">
        <v>2040</v>
      </c>
      <c r="C577" s="6">
        <v>4</v>
      </c>
      <c r="D577" s="80">
        <v>16000</v>
      </c>
      <c r="E577" s="6">
        <f t="shared" si="168"/>
        <v>64000</v>
      </c>
      <c r="F577" s="6">
        <v>1000</v>
      </c>
      <c r="G577" s="6" t="s">
        <v>218</v>
      </c>
      <c r="H577" s="6">
        <f t="shared" si="169"/>
        <v>4000</v>
      </c>
      <c r="I577" s="13">
        <f t="shared" si="170"/>
        <v>4.6296296296296294E-2</v>
      </c>
      <c r="J577" s="6">
        <f t="shared" si="171"/>
        <v>4</v>
      </c>
      <c r="L577" s="6">
        <v>2040</v>
      </c>
      <c r="M577" s="6">
        <v>4</v>
      </c>
      <c r="N577" s="6">
        <v>20</v>
      </c>
      <c r="O577" s="6">
        <f t="shared" si="172"/>
        <v>80</v>
      </c>
      <c r="P577" s="6">
        <v>50</v>
      </c>
      <c r="Q577" s="6" t="s">
        <v>220</v>
      </c>
      <c r="R577" s="6">
        <f t="shared" si="173"/>
        <v>4000</v>
      </c>
      <c r="S577" s="13">
        <f t="shared" si="174"/>
        <v>4.6296296296296294E-2</v>
      </c>
      <c r="T577" s="6">
        <f t="shared" si="175"/>
        <v>4</v>
      </c>
    </row>
    <row r="578" spans="2:20" x14ac:dyDescent="0.3">
      <c r="B578" s="6">
        <v>2041</v>
      </c>
      <c r="C578" s="6">
        <v>4</v>
      </c>
      <c r="D578" s="80">
        <v>16000</v>
      </c>
      <c r="E578" s="6">
        <f t="shared" si="168"/>
        <v>64000</v>
      </c>
      <c r="F578" s="6">
        <v>1000</v>
      </c>
      <c r="G578" s="6" t="s">
        <v>218</v>
      </c>
      <c r="H578" s="6">
        <f t="shared" si="169"/>
        <v>4000</v>
      </c>
      <c r="I578" s="13">
        <f t="shared" si="170"/>
        <v>4.6296296296296294E-2</v>
      </c>
      <c r="J578" s="6">
        <f t="shared" si="171"/>
        <v>4</v>
      </c>
      <c r="L578" s="6">
        <v>2041</v>
      </c>
      <c r="M578" s="6">
        <v>4</v>
      </c>
      <c r="N578" s="6">
        <v>20</v>
      </c>
      <c r="O578" s="6">
        <f t="shared" si="172"/>
        <v>80</v>
      </c>
      <c r="P578" s="6">
        <v>50</v>
      </c>
      <c r="Q578" s="6" t="s">
        <v>220</v>
      </c>
      <c r="R578" s="6">
        <f t="shared" si="173"/>
        <v>4000</v>
      </c>
      <c r="S578" s="13">
        <f t="shared" si="174"/>
        <v>4.6296296296296294E-2</v>
      </c>
      <c r="T578" s="6">
        <f t="shared" si="175"/>
        <v>4</v>
      </c>
    </row>
    <row r="579" spans="2:20" x14ac:dyDescent="0.3">
      <c r="B579" s="6">
        <v>2042</v>
      </c>
      <c r="C579" s="6">
        <v>4</v>
      </c>
      <c r="D579" s="80">
        <v>16000</v>
      </c>
      <c r="E579" s="6">
        <f t="shared" si="168"/>
        <v>64000</v>
      </c>
      <c r="F579" s="6">
        <v>1000</v>
      </c>
      <c r="G579" s="6" t="s">
        <v>218</v>
      </c>
      <c r="H579" s="6">
        <f t="shared" si="169"/>
        <v>4000</v>
      </c>
      <c r="I579" s="13">
        <f t="shared" si="170"/>
        <v>4.6296296296296294E-2</v>
      </c>
      <c r="J579" s="6">
        <f t="shared" si="171"/>
        <v>4</v>
      </c>
      <c r="L579" s="6">
        <v>2042</v>
      </c>
      <c r="M579" s="6">
        <v>4</v>
      </c>
      <c r="N579" s="6">
        <v>20</v>
      </c>
      <c r="O579" s="6">
        <f t="shared" si="172"/>
        <v>80</v>
      </c>
      <c r="P579" s="6">
        <v>50</v>
      </c>
      <c r="Q579" s="6" t="s">
        <v>220</v>
      </c>
      <c r="R579" s="6">
        <f t="shared" si="173"/>
        <v>4000</v>
      </c>
      <c r="S579" s="13">
        <f t="shared" si="174"/>
        <v>4.6296296296296294E-2</v>
      </c>
      <c r="T579" s="6">
        <f t="shared" si="175"/>
        <v>4</v>
      </c>
    </row>
    <row r="580" spans="2:20" x14ac:dyDescent="0.3">
      <c r="B580" s="6">
        <v>2043</v>
      </c>
      <c r="C580" s="6">
        <v>4</v>
      </c>
      <c r="D580" s="80">
        <v>16000</v>
      </c>
      <c r="E580" s="6">
        <f t="shared" si="168"/>
        <v>64000</v>
      </c>
      <c r="F580" s="6">
        <v>1000</v>
      </c>
      <c r="G580" s="6" t="s">
        <v>218</v>
      </c>
      <c r="H580" s="6">
        <f t="shared" si="169"/>
        <v>4000</v>
      </c>
      <c r="I580" s="13">
        <f t="shared" si="170"/>
        <v>4.6296296296296294E-2</v>
      </c>
      <c r="J580" s="6">
        <f t="shared" si="171"/>
        <v>4</v>
      </c>
      <c r="L580" s="6">
        <v>2043</v>
      </c>
      <c r="M580" s="6">
        <v>4</v>
      </c>
      <c r="N580" s="6">
        <v>20</v>
      </c>
      <c r="O580" s="6">
        <f t="shared" si="172"/>
        <v>80</v>
      </c>
      <c r="P580" s="6">
        <v>50</v>
      </c>
      <c r="Q580" s="6" t="s">
        <v>220</v>
      </c>
      <c r="R580" s="6">
        <f t="shared" si="173"/>
        <v>4000</v>
      </c>
      <c r="S580" s="13">
        <f t="shared" si="174"/>
        <v>4.6296296296296294E-2</v>
      </c>
      <c r="T580" s="6">
        <f t="shared" si="175"/>
        <v>4</v>
      </c>
    </row>
    <row r="581" spans="2:20" x14ac:dyDescent="0.3">
      <c r="B581" s="6">
        <v>2044</v>
      </c>
      <c r="C581" s="6">
        <v>4</v>
      </c>
      <c r="D581" s="80">
        <v>16000</v>
      </c>
      <c r="E581" s="6">
        <f t="shared" si="168"/>
        <v>64000</v>
      </c>
      <c r="F581" s="6">
        <v>1000</v>
      </c>
      <c r="G581" s="6" t="s">
        <v>218</v>
      </c>
      <c r="H581" s="6">
        <f t="shared" si="169"/>
        <v>4000</v>
      </c>
      <c r="I581" s="13">
        <f t="shared" si="170"/>
        <v>4.6296296296296294E-2</v>
      </c>
      <c r="J581" s="6">
        <f t="shared" si="171"/>
        <v>4</v>
      </c>
      <c r="L581" s="6">
        <v>2044</v>
      </c>
      <c r="M581" s="6">
        <v>4</v>
      </c>
      <c r="N581" s="6">
        <v>20</v>
      </c>
      <c r="O581" s="6">
        <f t="shared" si="172"/>
        <v>80</v>
      </c>
      <c r="P581" s="6">
        <v>50</v>
      </c>
      <c r="Q581" s="6" t="s">
        <v>220</v>
      </c>
      <c r="R581" s="6">
        <f t="shared" si="173"/>
        <v>4000</v>
      </c>
      <c r="S581" s="13">
        <f t="shared" si="174"/>
        <v>4.6296296296296294E-2</v>
      </c>
      <c r="T581" s="6">
        <f t="shared" si="175"/>
        <v>4</v>
      </c>
    </row>
    <row r="583" spans="2:20" x14ac:dyDescent="0.3">
      <c r="B583" s="226" t="s">
        <v>230</v>
      </c>
      <c r="C583" s="226"/>
      <c r="D583" s="226"/>
      <c r="L583" s="226" t="s">
        <v>231</v>
      </c>
      <c r="M583" s="226"/>
      <c r="N583" s="226"/>
    </row>
    <row r="584" spans="2:20" x14ac:dyDescent="0.3">
      <c r="B584" s="225" t="s">
        <v>22</v>
      </c>
      <c r="C584" s="225" t="s">
        <v>203</v>
      </c>
      <c r="D584" s="225" t="s">
        <v>204</v>
      </c>
      <c r="E584" s="225" t="s">
        <v>201</v>
      </c>
      <c r="F584" s="225" t="s">
        <v>202</v>
      </c>
      <c r="G584" s="225" t="s">
        <v>151</v>
      </c>
      <c r="H584" s="225" t="s">
        <v>205</v>
      </c>
      <c r="I584" s="225" t="s">
        <v>206</v>
      </c>
      <c r="J584" s="225" t="s">
        <v>207</v>
      </c>
      <c r="L584" s="225" t="s">
        <v>22</v>
      </c>
      <c r="M584" s="225" t="s">
        <v>203</v>
      </c>
      <c r="N584" s="225" t="s">
        <v>204</v>
      </c>
      <c r="O584" s="225" t="s">
        <v>201</v>
      </c>
      <c r="P584" s="225" t="s">
        <v>202</v>
      </c>
      <c r="Q584" s="225" t="s">
        <v>151</v>
      </c>
      <c r="R584" s="225" t="s">
        <v>205</v>
      </c>
      <c r="S584" s="225" t="s">
        <v>206</v>
      </c>
      <c r="T584" s="225" t="s">
        <v>207</v>
      </c>
    </row>
    <row r="585" spans="2:20" x14ac:dyDescent="0.3">
      <c r="B585" s="225"/>
      <c r="C585" s="225"/>
      <c r="D585" s="225"/>
      <c r="E585" s="225"/>
      <c r="F585" s="225"/>
      <c r="G585" s="225"/>
      <c r="H585" s="225"/>
      <c r="I585" s="225"/>
      <c r="J585" s="225"/>
      <c r="L585" s="225"/>
      <c r="M585" s="225"/>
      <c r="N585" s="225"/>
      <c r="O585" s="225"/>
      <c r="P585" s="225"/>
      <c r="Q585" s="225"/>
      <c r="R585" s="225"/>
      <c r="S585" s="225"/>
      <c r="T585" s="225"/>
    </row>
    <row r="586" spans="2:20" x14ac:dyDescent="0.3">
      <c r="B586" s="225"/>
      <c r="C586" s="225"/>
      <c r="D586" s="225"/>
      <c r="E586" s="225"/>
      <c r="F586" s="225"/>
      <c r="G586" s="225"/>
      <c r="H586" s="225"/>
      <c r="I586" s="225"/>
      <c r="J586" s="225"/>
      <c r="L586" s="225"/>
      <c r="M586" s="225"/>
      <c r="N586" s="225"/>
      <c r="O586" s="225"/>
      <c r="P586" s="225"/>
      <c r="Q586" s="225"/>
      <c r="R586" s="225"/>
      <c r="S586" s="225"/>
      <c r="T586" s="225"/>
    </row>
    <row r="587" spans="2:20" x14ac:dyDescent="0.3">
      <c r="B587" s="6">
        <v>2025</v>
      </c>
      <c r="C587" s="6" cm="1">
        <f t="array" ref="C587:C606">TRANSPOSE('Proyeksi Fasum (1)'!D237:W237)</f>
        <v>6</v>
      </c>
      <c r="D587" s="6">
        <v>250</v>
      </c>
      <c r="E587" s="6">
        <f>C587*D587</f>
        <v>1500</v>
      </c>
      <c r="F587" s="6">
        <v>2000</v>
      </c>
      <c r="G587" s="6" t="s">
        <v>218</v>
      </c>
      <c r="H587" s="6">
        <f>F587*C587</f>
        <v>12000</v>
      </c>
      <c r="I587" s="13">
        <f>H587/86400</f>
        <v>0.1388888888888889</v>
      </c>
      <c r="J587" s="6">
        <f>H587/1000</f>
        <v>12</v>
      </c>
      <c r="L587" s="6">
        <v>2025</v>
      </c>
      <c r="M587" s="6" cm="1">
        <f t="array" ref="M587:M606">TRANSPOSE('Proyeksi Fasum (1)'!D238:W238)</f>
        <v>1</v>
      </c>
      <c r="N587" s="6">
        <v>250</v>
      </c>
      <c r="O587" s="6">
        <f>M587*N587</f>
        <v>250</v>
      </c>
      <c r="P587" s="6">
        <v>1000</v>
      </c>
      <c r="Q587" s="6" t="s">
        <v>218</v>
      </c>
      <c r="R587" s="6">
        <f>P587*M587</f>
        <v>1000</v>
      </c>
      <c r="S587" s="13">
        <f>R587/86400</f>
        <v>1.1574074074074073E-2</v>
      </c>
      <c r="T587" s="6">
        <f>R587/1000</f>
        <v>1</v>
      </c>
    </row>
    <row r="588" spans="2:20" x14ac:dyDescent="0.3">
      <c r="B588" s="6">
        <v>2026</v>
      </c>
      <c r="C588" s="6">
        <v>7</v>
      </c>
      <c r="D588" s="6">
        <v>250</v>
      </c>
      <c r="E588" s="6">
        <f t="shared" ref="E588:E606" si="176">C588*D588</f>
        <v>1750</v>
      </c>
      <c r="F588" s="6">
        <v>2000</v>
      </c>
      <c r="G588" s="6" t="s">
        <v>218</v>
      </c>
      <c r="H588" s="6">
        <f t="shared" ref="H588:H606" si="177">F588*C588</f>
        <v>14000</v>
      </c>
      <c r="I588" s="13">
        <f t="shared" ref="I588:I606" si="178">H588/86400</f>
        <v>0.16203703703703703</v>
      </c>
      <c r="J588" s="6">
        <f t="shared" ref="J588:J606" si="179">H588/1000</f>
        <v>14</v>
      </c>
      <c r="L588" s="6">
        <v>2026</v>
      </c>
      <c r="M588" s="6">
        <v>1</v>
      </c>
      <c r="N588" s="6">
        <v>250</v>
      </c>
      <c r="O588" s="6">
        <f t="shared" ref="O588:O606" si="180">M588*N588</f>
        <v>250</v>
      </c>
      <c r="P588" s="6">
        <v>1000</v>
      </c>
      <c r="Q588" s="6" t="s">
        <v>218</v>
      </c>
      <c r="R588" s="6">
        <f t="shared" ref="R588:R606" si="181">P588*M588</f>
        <v>1000</v>
      </c>
      <c r="S588" s="13">
        <f t="shared" ref="S588:S606" si="182">R588/86400</f>
        <v>1.1574074074074073E-2</v>
      </c>
      <c r="T588" s="6">
        <f t="shared" ref="T588:T606" si="183">R588/1000</f>
        <v>1</v>
      </c>
    </row>
    <row r="589" spans="2:20" x14ac:dyDescent="0.3">
      <c r="B589" s="6">
        <v>2027</v>
      </c>
      <c r="C589" s="6">
        <v>7</v>
      </c>
      <c r="D589" s="6">
        <v>250</v>
      </c>
      <c r="E589" s="6">
        <f t="shared" si="176"/>
        <v>1750</v>
      </c>
      <c r="F589" s="6">
        <v>2000</v>
      </c>
      <c r="G589" s="6" t="s">
        <v>218</v>
      </c>
      <c r="H589" s="6">
        <f t="shared" si="177"/>
        <v>14000</v>
      </c>
      <c r="I589" s="13">
        <f t="shared" si="178"/>
        <v>0.16203703703703703</v>
      </c>
      <c r="J589" s="6">
        <f t="shared" si="179"/>
        <v>14</v>
      </c>
      <c r="L589" s="6">
        <v>2027</v>
      </c>
      <c r="M589" s="6">
        <v>1</v>
      </c>
      <c r="N589" s="6">
        <v>250</v>
      </c>
      <c r="O589" s="6">
        <f t="shared" si="180"/>
        <v>250</v>
      </c>
      <c r="P589" s="6">
        <v>1000</v>
      </c>
      <c r="Q589" s="6" t="s">
        <v>218</v>
      </c>
      <c r="R589" s="6">
        <f t="shared" si="181"/>
        <v>1000</v>
      </c>
      <c r="S589" s="13">
        <f t="shared" si="182"/>
        <v>1.1574074074074073E-2</v>
      </c>
      <c r="T589" s="6">
        <f t="shared" si="183"/>
        <v>1</v>
      </c>
    </row>
    <row r="590" spans="2:20" x14ac:dyDescent="0.3">
      <c r="B590" s="6">
        <v>2028</v>
      </c>
      <c r="C590" s="6">
        <v>7</v>
      </c>
      <c r="D590" s="6">
        <v>250</v>
      </c>
      <c r="E590" s="6">
        <f t="shared" si="176"/>
        <v>1750</v>
      </c>
      <c r="F590" s="6">
        <v>2000</v>
      </c>
      <c r="G590" s="6" t="s">
        <v>218</v>
      </c>
      <c r="H590" s="6">
        <f t="shared" si="177"/>
        <v>14000</v>
      </c>
      <c r="I590" s="13">
        <f t="shared" si="178"/>
        <v>0.16203703703703703</v>
      </c>
      <c r="J590" s="6">
        <f t="shared" si="179"/>
        <v>14</v>
      </c>
      <c r="L590" s="6">
        <v>2028</v>
      </c>
      <c r="M590" s="6">
        <v>1</v>
      </c>
      <c r="N590" s="6">
        <v>250</v>
      </c>
      <c r="O590" s="6">
        <f t="shared" si="180"/>
        <v>250</v>
      </c>
      <c r="P590" s="6">
        <v>1000</v>
      </c>
      <c r="Q590" s="6" t="s">
        <v>218</v>
      </c>
      <c r="R590" s="6">
        <f t="shared" si="181"/>
        <v>1000</v>
      </c>
      <c r="S590" s="13">
        <f t="shared" si="182"/>
        <v>1.1574074074074073E-2</v>
      </c>
      <c r="T590" s="6">
        <f t="shared" si="183"/>
        <v>1</v>
      </c>
    </row>
    <row r="591" spans="2:20" x14ac:dyDescent="0.3">
      <c r="B591" s="6">
        <v>2029</v>
      </c>
      <c r="C591" s="6">
        <v>8</v>
      </c>
      <c r="D591" s="6">
        <v>250</v>
      </c>
      <c r="E591" s="6">
        <f t="shared" si="176"/>
        <v>2000</v>
      </c>
      <c r="F591" s="6">
        <v>2000</v>
      </c>
      <c r="G591" s="6" t="s">
        <v>218</v>
      </c>
      <c r="H591" s="6">
        <f t="shared" si="177"/>
        <v>16000</v>
      </c>
      <c r="I591" s="13">
        <f t="shared" si="178"/>
        <v>0.18518518518518517</v>
      </c>
      <c r="J591" s="6">
        <f t="shared" si="179"/>
        <v>16</v>
      </c>
      <c r="L591" s="6">
        <v>2029</v>
      </c>
      <c r="M591" s="6">
        <v>1</v>
      </c>
      <c r="N591" s="6">
        <v>250</v>
      </c>
      <c r="O591" s="6">
        <f t="shared" si="180"/>
        <v>250</v>
      </c>
      <c r="P591" s="6">
        <v>1000</v>
      </c>
      <c r="Q591" s="6" t="s">
        <v>218</v>
      </c>
      <c r="R591" s="6">
        <f t="shared" si="181"/>
        <v>1000</v>
      </c>
      <c r="S591" s="13">
        <f t="shared" si="182"/>
        <v>1.1574074074074073E-2</v>
      </c>
      <c r="T591" s="6">
        <f t="shared" si="183"/>
        <v>1</v>
      </c>
    </row>
    <row r="592" spans="2:20" x14ac:dyDescent="0.3">
      <c r="B592" s="6">
        <v>2030</v>
      </c>
      <c r="C592" s="6">
        <v>8</v>
      </c>
      <c r="D592" s="6">
        <v>250</v>
      </c>
      <c r="E592" s="6">
        <f t="shared" si="176"/>
        <v>2000</v>
      </c>
      <c r="F592" s="6">
        <v>2000</v>
      </c>
      <c r="G592" s="6" t="s">
        <v>218</v>
      </c>
      <c r="H592" s="6">
        <f t="shared" si="177"/>
        <v>16000</v>
      </c>
      <c r="I592" s="13">
        <f t="shared" si="178"/>
        <v>0.18518518518518517</v>
      </c>
      <c r="J592" s="6">
        <f t="shared" si="179"/>
        <v>16</v>
      </c>
      <c r="L592" s="6">
        <v>2030</v>
      </c>
      <c r="M592" s="6">
        <v>1</v>
      </c>
      <c r="N592" s="6">
        <v>250</v>
      </c>
      <c r="O592" s="6">
        <f t="shared" si="180"/>
        <v>250</v>
      </c>
      <c r="P592" s="6">
        <v>1000</v>
      </c>
      <c r="Q592" s="6" t="s">
        <v>218</v>
      </c>
      <c r="R592" s="6">
        <f t="shared" si="181"/>
        <v>1000</v>
      </c>
      <c r="S592" s="13">
        <f t="shared" si="182"/>
        <v>1.1574074074074073E-2</v>
      </c>
      <c r="T592" s="6">
        <f t="shared" si="183"/>
        <v>1</v>
      </c>
    </row>
    <row r="593" spans="2:20" x14ac:dyDescent="0.3">
      <c r="B593" s="6">
        <v>2031</v>
      </c>
      <c r="C593" s="6">
        <v>8</v>
      </c>
      <c r="D593" s="6">
        <v>250</v>
      </c>
      <c r="E593" s="6">
        <f t="shared" si="176"/>
        <v>2000</v>
      </c>
      <c r="F593" s="6">
        <v>2000</v>
      </c>
      <c r="G593" s="6" t="s">
        <v>218</v>
      </c>
      <c r="H593" s="6">
        <f t="shared" si="177"/>
        <v>16000</v>
      </c>
      <c r="I593" s="13">
        <f t="shared" si="178"/>
        <v>0.18518518518518517</v>
      </c>
      <c r="J593" s="6">
        <f t="shared" si="179"/>
        <v>16</v>
      </c>
      <c r="L593" s="6">
        <v>2031</v>
      </c>
      <c r="M593" s="6">
        <v>1</v>
      </c>
      <c r="N593" s="6">
        <v>250</v>
      </c>
      <c r="O593" s="6">
        <f t="shared" si="180"/>
        <v>250</v>
      </c>
      <c r="P593" s="6">
        <v>1000</v>
      </c>
      <c r="Q593" s="6" t="s">
        <v>218</v>
      </c>
      <c r="R593" s="6">
        <f t="shared" si="181"/>
        <v>1000</v>
      </c>
      <c r="S593" s="13">
        <f t="shared" si="182"/>
        <v>1.1574074074074073E-2</v>
      </c>
      <c r="T593" s="6">
        <f t="shared" si="183"/>
        <v>1</v>
      </c>
    </row>
    <row r="594" spans="2:20" x14ac:dyDescent="0.3">
      <c r="B594" s="6">
        <v>2032</v>
      </c>
      <c r="C594" s="6">
        <v>9</v>
      </c>
      <c r="D594" s="6">
        <v>250</v>
      </c>
      <c r="E594" s="6">
        <f t="shared" si="176"/>
        <v>2250</v>
      </c>
      <c r="F594" s="6">
        <v>2000</v>
      </c>
      <c r="G594" s="6" t="s">
        <v>218</v>
      </c>
      <c r="H594" s="6">
        <f t="shared" si="177"/>
        <v>18000</v>
      </c>
      <c r="I594" s="13">
        <f t="shared" si="178"/>
        <v>0.20833333333333334</v>
      </c>
      <c r="J594" s="6">
        <f t="shared" si="179"/>
        <v>18</v>
      </c>
      <c r="L594" s="6">
        <v>2032</v>
      </c>
      <c r="M594" s="6">
        <v>1</v>
      </c>
      <c r="N594" s="6">
        <v>250</v>
      </c>
      <c r="O594" s="6">
        <f t="shared" si="180"/>
        <v>250</v>
      </c>
      <c r="P594" s="6">
        <v>1000</v>
      </c>
      <c r="Q594" s="6" t="s">
        <v>218</v>
      </c>
      <c r="R594" s="6">
        <f t="shared" si="181"/>
        <v>1000</v>
      </c>
      <c r="S594" s="13">
        <f t="shared" si="182"/>
        <v>1.1574074074074073E-2</v>
      </c>
      <c r="T594" s="6">
        <f t="shared" si="183"/>
        <v>1</v>
      </c>
    </row>
    <row r="595" spans="2:20" x14ac:dyDescent="0.3">
      <c r="B595" s="6">
        <v>2033</v>
      </c>
      <c r="C595" s="6">
        <v>9</v>
      </c>
      <c r="D595" s="6">
        <v>250</v>
      </c>
      <c r="E595" s="6">
        <f t="shared" si="176"/>
        <v>2250</v>
      </c>
      <c r="F595" s="6">
        <v>2000</v>
      </c>
      <c r="G595" s="6" t="s">
        <v>218</v>
      </c>
      <c r="H595" s="6">
        <f t="shared" si="177"/>
        <v>18000</v>
      </c>
      <c r="I595" s="13">
        <f t="shared" si="178"/>
        <v>0.20833333333333334</v>
      </c>
      <c r="J595" s="6">
        <f t="shared" si="179"/>
        <v>18</v>
      </c>
      <c r="L595" s="6">
        <v>2033</v>
      </c>
      <c r="M595" s="6">
        <v>1</v>
      </c>
      <c r="N595" s="6">
        <v>250</v>
      </c>
      <c r="O595" s="6">
        <f t="shared" si="180"/>
        <v>250</v>
      </c>
      <c r="P595" s="6">
        <v>1000</v>
      </c>
      <c r="Q595" s="6" t="s">
        <v>218</v>
      </c>
      <c r="R595" s="6">
        <f t="shared" si="181"/>
        <v>1000</v>
      </c>
      <c r="S595" s="13">
        <f t="shared" si="182"/>
        <v>1.1574074074074073E-2</v>
      </c>
      <c r="T595" s="6">
        <f t="shared" si="183"/>
        <v>1</v>
      </c>
    </row>
    <row r="596" spans="2:20" x14ac:dyDescent="0.3">
      <c r="B596" s="6">
        <v>2034</v>
      </c>
      <c r="C596" s="6">
        <v>9</v>
      </c>
      <c r="D596" s="6">
        <v>250</v>
      </c>
      <c r="E596" s="6">
        <f t="shared" si="176"/>
        <v>2250</v>
      </c>
      <c r="F596" s="6">
        <v>2000</v>
      </c>
      <c r="G596" s="6" t="s">
        <v>218</v>
      </c>
      <c r="H596" s="6">
        <f t="shared" si="177"/>
        <v>18000</v>
      </c>
      <c r="I596" s="13">
        <f t="shared" si="178"/>
        <v>0.20833333333333334</v>
      </c>
      <c r="J596" s="6">
        <f t="shared" si="179"/>
        <v>18</v>
      </c>
      <c r="L596" s="6">
        <v>2034</v>
      </c>
      <c r="M596" s="6">
        <v>2</v>
      </c>
      <c r="N596" s="6">
        <v>250</v>
      </c>
      <c r="O596" s="6">
        <f t="shared" si="180"/>
        <v>500</v>
      </c>
      <c r="P596" s="6">
        <v>1000</v>
      </c>
      <c r="Q596" s="6" t="s">
        <v>218</v>
      </c>
      <c r="R596" s="6">
        <f t="shared" si="181"/>
        <v>2000</v>
      </c>
      <c r="S596" s="13">
        <f t="shared" si="182"/>
        <v>2.3148148148148147E-2</v>
      </c>
      <c r="T596" s="6">
        <f t="shared" si="183"/>
        <v>2</v>
      </c>
    </row>
    <row r="597" spans="2:20" x14ac:dyDescent="0.3">
      <c r="B597" s="6">
        <v>2035</v>
      </c>
      <c r="C597" s="6">
        <v>10</v>
      </c>
      <c r="D597" s="6">
        <v>250</v>
      </c>
      <c r="E597" s="6">
        <f t="shared" si="176"/>
        <v>2500</v>
      </c>
      <c r="F597" s="6">
        <v>2000</v>
      </c>
      <c r="G597" s="6" t="s">
        <v>218</v>
      </c>
      <c r="H597" s="6">
        <f t="shared" si="177"/>
        <v>20000</v>
      </c>
      <c r="I597" s="13">
        <f t="shared" si="178"/>
        <v>0.23148148148148148</v>
      </c>
      <c r="J597" s="6">
        <f t="shared" si="179"/>
        <v>20</v>
      </c>
      <c r="L597" s="6">
        <v>2035</v>
      </c>
      <c r="M597" s="6">
        <v>2</v>
      </c>
      <c r="N597" s="6">
        <v>250</v>
      </c>
      <c r="O597" s="6">
        <f t="shared" si="180"/>
        <v>500</v>
      </c>
      <c r="P597" s="6">
        <v>1000</v>
      </c>
      <c r="Q597" s="6" t="s">
        <v>218</v>
      </c>
      <c r="R597" s="6">
        <f t="shared" si="181"/>
        <v>2000</v>
      </c>
      <c r="S597" s="13">
        <f t="shared" si="182"/>
        <v>2.3148148148148147E-2</v>
      </c>
      <c r="T597" s="6">
        <f t="shared" si="183"/>
        <v>2</v>
      </c>
    </row>
    <row r="598" spans="2:20" x14ac:dyDescent="0.3">
      <c r="B598" s="6">
        <v>2036</v>
      </c>
      <c r="C598" s="6">
        <v>10</v>
      </c>
      <c r="D598" s="6">
        <v>250</v>
      </c>
      <c r="E598" s="6">
        <f t="shared" si="176"/>
        <v>2500</v>
      </c>
      <c r="F598" s="6">
        <v>2000</v>
      </c>
      <c r="G598" s="6" t="s">
        <v>218</v>
      </c>
      <c r="H598" s="6">
        <f t="shared" si="177"/>
        <v>20000</v>
      </c>
      <c r="I598" s="13">
        <f t="shared" si="178"/>
        <v>0.23148148148148148</v>
      </c>
      <c r="J598" s="6">
        <f t="shared" si="179"/>
        <v>20</v>
      </c>
      <c r="L598" s="6">
        <v>2036</v>
      </c>
      <c r="M598" s="6">
        <v>2</v>
      </c>
      <c r="N598" s="6">
        <v>250</v>
      </c>
      <c r="O598" s="6">
        <f t="shared" si="180"/>
        <v>500</v>
      </c>
      <c r="P598" s="6">
        <v>1000</v>
      </c>
      <c r="Q598" s="6" t="s">
        <v>218</v>
      </c>
      <c r="R598" s="6">
        <f t="shared" si="181"/>
        <v>2000</v>
      </c>
      <c r="S598" s="13">
        <f t="shared" si="182"/>
        <v>2.3148148148148147E-2</v>
      </c>
      <c r="T598" s="6">
        <f t="shared" si="183"/>
        <v>2</v>
      </c>
    </row>
    <row r="599" spans="2:20" x14ac:dyDescent="0.3">
      <c r="B599" s="6">
        <v>2037</v>
      </c>
      <c r="C599" s="6">
        <v>10</v>
      </c>
      <c r="D599" s="6">
        <v>250</v>
      </c>
      <c r="E599" s="6">
        <f t="shared" si="176"/>
        <v>2500</v>
      </c>
      <c r="F599" s="6">
        <v>2000</v>
      </c>
      <c r="G599" s="6" t="s">
        <v>218</v>
      </c>
      <c r="H599" s="6">
        <f t="shared" si="177"/>
        <v>20000</v>
      </c>
      <c r="I599" s="13">
        <f t="shared" si="178"/>
        <v>0.23148148148148148</v>
      </c>
      <c r="J599" s="6">
        <f t="shared" si="179"/>
        <v>20</v>
      </c>
      <c r="L599" s="6">
        <v>2037</v>
      </c>
      <c r="M599" s="6">
        <v>2</v>
      </c>
      <c r="N599" s="6">
        <v>250</v>
      </c>
      <c r="O599" s="6">
        <f t="shared" si="180"/>
        <v>500</v>
      </c>
      <c r="P599" s="6">
        <v>1000</v>
      </c>
      <c r="Q599" s="6" t="s">
        <v>218</v>
      </c>
      <c r="R599" s="6">
        <f t="shared" si="181"/>
        <v>2000</v>
      </c>
      <c r="S599" s="13">
        <f t="shared" si="182"/>
        <v>2.3148148148148147E-2</v>
      </c>
      <c r="T599" s="6">
        <f t="shared" si="183"/>
        <v>2</v>
      </c>
    </row>
    <row r="600" spans="2:20" x14ac:dyDescent="0.3">
      <c r="B600" s="6">
        <v>2038</v>
      </c>
      <c r="C600" s="6">
        <v>11</v>
      </c>
      <c r="D600" s="6">
        <v>250</v>
      </c>
      <c r="E600" s="6">
        <f t="shared" si="176"/>
        <v>2750</v>
      </c>
      <c r="F600" s="6">
        <v>2000</v>
      </c>
      <c r="G600" s="6" t="s">
        <v>218</v>
      </c>
      <c r="H600" s="6">
        <f t="shared" si="177"/>
        <v>22000</v>
      </c>
      <c r="I600" s="13">
        <f t="shared" si="178"/>
        <v>0.25462962962962965</v>
      </c>
      <c r="J600" s="6">
        <f t="shared" si="179"/>
        <v>22</v>
      </c>
      <c r="L600" s="6">
        <v>2038</v>
      </c>
      <c r="M600" s="6">
        <v>2</v>
      </c>
      <c r="N600" s="6">
        <v>250</v>
      </c>
      <c r="O600" s="6">
        <f t="shared" si="180"/>
        <v>500</v>
      </c>
      <c r="P600" s="6">
        <v>1000</v>
      </c>
      <c r="Q600" s="6" t="s">
        <v>218</v>
      </c>
      <c r="R600" s="6">
        <f t="shared" si="181"/>
        <v>2000</v>
      </c>
      <c r="S600" s="13">
        <f t="shared" si="182"/>
        <v>2.3148148148148147E-2</v>
      </c>
      <c r="T600" s="6">
        <f t="shared" si="183"/>
        <v>2</v>
      </c>
    </row>
    <row r="601" spans="2:20" x14ac:dyDescent="0.3">
      <c r="B601" s="6">
        <v>2039</v>
      </c>
      <c r="C601" s="6">
        <v>11</v>
      </c>
      <c r="D601" s="6">
        <v>250</v>
      </c>
      <c r="E601" s="6">
        <f t="shared" si="176"/>
        <v>2750</v>
      </c>
      <c r="F601" s="6">
        <v>2000</v>
      </c>
      <c r="G601" s="6" t="s">
        <v>218</v>
      </c>
      <c r="H601" s="6">
        <f t="shared" si="177"/>
        <v>22000</v>
      </c>
      <c r="I601" s="13">
        <f t="shared" si="178"/>
        <v>0.25462962962962965</v>
      </c>
      <c r="J601" s="6">
        <f t="shared" si="179"/>
        <v>22</v>
      </c>
      <c r="L601" s="6">
        <v>2039</v>
      </c>
      <c r="M601" s="6">
        <v>2</v>
      </c>
      <c r="N601" s="6">
        <v>250</v>
      </c>
      <c r="O601" s="6">
        <f t="shared" si="180"/>
        <v>500</v>
      </c>
      <c r="P601" s="6">
        <v>1000</v>
      </c>
      <c r="Q601" s="6" t="s">
        <v>218</v>
      </c>
      <c r="R601" s="6">
        <f t="shared" si="181"/>
        <v>2000</v>
      </c>
      <c r="S601" s="13">
        <f t="shared" si="182"/>
        <v>2.3148148148148147E-2</v>
      </c>
      <c r="T601" s="6">
        <f t="shared" si="183"/>
        <v>2</v>
      </c>
    </row>
    <row r="602" spans="2:20" x14ac:dyDescent="0.3">
      <c r="B602" s="6">
        <v>2040</v>
      </c>
      <c r="C602" s="6">
        <v>11</v>
      </c>
      <c r="D602" s="6">
        <v>250</v>
      </c>
      <c r="E602" s="6">
        <f t="shared" si="176"/>
        <v>2750</v>
      </c>
      <c r="F602" s="6">
        <v>2000</v>
      </c>
      <c r="G602" s="6" t="s">
        <v>218</v>
      </c>
      <c r="H602" s="6">
        <f t="shared" si="177"/>
        <v>22000</v>
      </c>
      <c r="I602" s="13">
        <f t="shared" si="178"/>
        <v>0.25462962962962965</v>
      </c>
      <c r="J602" s="6">
        <f t="shared" si="179"/>
        <v>22</v>
      </c>
      <c r="L602" s="6">
        <v>2040</v>
      </c>
      <c r="M602" s="6">
        <v>2</v>
      </c>
      <c r="N602" s="6">
        <v>250</v>
      </c>
      <c r="O602" s="6">
        <f t="shared" si="180"/>
        <v>500</v>
      </c>
      <c r="P602" s="6">
        <v>1000</v>
      </c>
      <c r="Q602" s="6" t="s">
        <v>218</v>
      </c>
      <c r="R602" s="6">
        <f t="shared" si="181"/>
        <v>2000</v>
      </c>
      <c r="S602" s="13">
        <f t="shared" si="182"/>
        <v>2.3148148148148147E-2</v>
      </c>
      <c r="T602" s="6">
        <f t="shared" si="183"/>
        <v>2</v>
      </c>
    </row>
    <row r="603" spans="2:20" x14ac:dyDescent="0.3">
      <c r="B603" s="6">
        <v>2041</v>
      </c>
      <c r="C603" s="6">
        <v>11</v>
      </c>
      <c r="D603" s="6">
        <v>250</v>
      </c>
      <c r="E603" s="6">
        <f t="shared" si="176"/>
        <v>2750</v>
      </c>
      <c r="F603" s="6">
        <v>2000</v>
      </c>
      <c r="G603" s="6" t="s">
        <v>218</v>
      </c>
      <c r="H603" s="6">
        <f t="shared" si="177"/>
        <v>22000</v>
      </c>
      <c r="I603" s="13">
        <f t="shared" si="178"/>
        <v>0.25462962962962965</v>
      </c>
      <c r="J603" s="6">
        <f t="shared" si="179"/>
        <v>22</v>
      </c>
      <c r="L603" s="6">
        <v>2041</v>
      </c>
      <c r="M603" s="6">
        <v>2</v>
      </c>
      <c r="N603" s="6">
        <v>250</v>
      </c>
      <c r="O603" s="6">
        <f t="shared" si="180"/>
        <v>500</v>
      </c>
      <c r="P603" s="6">
        <v>1000</v>
      </c>
      <c r="Q603" s="6" t="s">
        <v>218</v>
      </c>
      <c r="R603" s="6">
        <f t="shared" si="181"/>
        <v>2000</v>
      </c>
      <c r="S603" s="13">
        <f t="shared" si="182"/>
        <v>2.3148148148148147E-2</v>
      </c>
      <c r="T603" s="6">
        <f t="shared" si="183"/>
        <v>2</v>
      </c>
    </row>
    <row r="604" spans="2:20" x14ac:dyDescent="0.3">
      <c r="B604" s="6">
        <v>2042</v>
      </c>
      <c r="C604" s="6">
        <v>12</v>
      </c>
      <c r="D604" s="6">
        <v>250</v>
      </c>
      <c r="E604" s="6">
        <f t="shared" si="176"/>
        <v>3000</v>
      </c>
      <c r="F604" s="6">
        <v>2000</v>
      </c>
      <c r="G604" s="6" t="s">
        <v>218</v>
      </c>
      <c r="H604" s="6">
        <f t="shared" si="177"/>
        <v>24000</v>
      </c>
      <c r="I604" s="13">
        <f t="shared" si="178"/>
        <v>0.27777777777777779</v>
      </c>
      <c r="J604" s="6">
        <f t="shared" si="179"/>
        <v>24</v>
      </c>
      <c r="L604" s="6">
        <v>2042</v>
      </c>
      <c r="M604" s="6">
        <v>2</v>
      </c>
      <c r="N604" s="6">
        <v>250</v>
      </c>
      <c r="O604" s="6">
        <f t="shared" si="180"/>
        <v>500</v>
      </c>
      <c r="P604" s="6">
        <v>1000</v>
      </c>
      <c r="Q604" s="6" t="s">
        <v>218</v>
      </c>
      <c r="R604" s="6">
        <f t="shared" si="181"/>
        <v>2000</v>
      </c>
      <c r="S604" s="13">
        <f t="shared" si="182"/>
        <v>2.3148148148148147E-2</v>
      </c>
      <c r="T604" s="6">
        <f t="shared" si="183"/>
        <v>2</v>
      </c>
    </row>
    <row r="605" spans="2:20" x14ac:dyDescent="0.3">
      <c r="B605" s="6">
        <v>2043</v>
      </c>
      <c r="C605" s="6">
        <v>12</v>
      </c>
      <c r="D605" s="6">
        <v>250</v>
      </c>
      <c r="E605" s="6">
        <f t="shared" si="176"/>
        <v>3000</v>
      </c>
      <c r="F605" s="6">
        <v>2000</v>
      </c>
      <c r="G605" s="6" t="s">
        <v>218</v>
      </c>
      <c r="H605" s="6">
        <f t="shared" si="177"/>
        <v>24000</v>
      </c>
      <c r="I605" s="13">
        <f t="shared" si="178"/>
        <v>0.27777777777777779</v>
      </c>
      <c r="J605" s="6">
        <f t="shared" si="179"/>
        <v>24</v>
      </c>
      <c r="L605" s="6">
        <v>2043</v>
      </c>
      <c r="M605" s="6">
        <v>2</v>
      </c>
      <c r="N605" s="6">
        <v>250</v>
      </c>
      <c r="O605" s="6">
        <f t="shared" si="180"/>
        <v>500</v>
      </c>
      <c r="P605" s="6">
        <v>1000</v>
      </c>
      <c r="Q605" s="6" t="s">
        <v>218</v>
      </c>
      <c r="R605" s="6">
        <f t="shared" si="181"/>
        <v>2000</v>
      </c>
      <c r="S605" s="13">
        <f t="shared" si="182"/>
        <v>2.3148148148148147E-2</v>
      </c>
      <c r="T605" s="6">
        <f t="shared" si="183"/>
        <v>2</v>
      </c>
    </row>
    <row r="606" spans="2:20" x14ac:dyDescent="0.3">
      <c r="B606" s="6">
        <v>2044</v>
      </c>
      <c r="C606" s="6">
        <v>12</v>
      </c>
      <c r="D606" s="6">
        <v>250</v>
      </c>
      <c r="E606" s="6">
        <f t="shared" si="176"/>
        <v>3000</v>
      </c>
      <c r="F606" s="6">
        <v>2000</v>
      </c>
      <c r="G606" s="6" t="s">
        <v>218</v>
      </c>
      <c r="H606" s="6">
        <f t="shared" si="177"/>
        <v>24000</v>
      </c>
      <c r="I606" s="13">
        <f t="shared" si="178"/>
        <v>0.27777777777777779</v>
      </c>
      <c r="J606" s="6">
        <f t="shared" si="179"/>
        <v>24</v>
      </c>
      <c r="L606" s="6">
        <v>2044</v>
      </c>
      <c r="M606" s="6">
        <v>2</v>
      </c>
      <c r="N606" s="6">
        <v>250</v>
      </c>
      <c r="O606" s="6">
        <f t="shared" si="180"/>
        <v>500</v>
      </c>
      <c r="P606" s="6">
        <v>1000</v>
      </c>
      <c r="Q606" s="6" t="s">
        <v>218</v>
      </c>
      <c r="R606" s="6">
        <f t="shared" si="181"/>
        <v>2000</v>
      </c>
      <c r="S606" s="13">
        <f t="shared" si="182"/>
        <v>2.3148148148148147E-2</v>
      </c>
      <c r="T606" s="6">
        <f t="shared" si="183"/>
        <v>2</v>
      </c>
    </row>
  </sheetData>
  <mergeCells count="412">
    <mergeCell ref="B584:B586"/>
    <mergeCell ref="C584:C586"/>
    <mergeCell ref="D584:D586"/>
    <mergeCell ref="E584:E586"/>
    <mergeCell ref="F584:F586"/>
    <mergeCell ref="G584:G586"/>
    <mergeCell ref="T559:T561"/>
    <mergeCell ref="B583:D583"/>
    <mergeCell ref="J559:J561"/>
    <mergeCell ref="O584:O586"/>
    <mergeCell ref="P584:P586"/>
    <mergeCell ref="Q584:Q586"/>
    <mergeCell ref="R584:R586"/>
    <mergeCell ref="S584:S586"/>
    <mergeCell ref="T584:T586"/>
    <mergeCell ref="H584:H586"/>
    <mergeCell ref="I584:I586"/>
    <mergeCell ref="J584:J586"/>
    <mergeCell ref="L584:L586"/>
    <mergeCell ref="M584:M586"/>
    <mergeCell ref="N584:N586"/>
    <mergeCell ref="L558:N558"/>
    <mergeCell ref="L559:L561"/>
    <mergeCell ref="M559:M561"/>
    <mergeCell ref="N559:N561"/>
    <mergeCell ref="O559:O561"/>
    <mergeCell ref="L583:N583"/>
    <mergeCell ref="R534:R536"/>
    <mergeCell ref="S534:S536"/>
    <mergeCell ref="G534:G536"/>
    <mergeCell ref="H534:H536"/>
    <mergeCell ref="I534:I536"/>
    <mergeCell ref="J534:J536"/>
    <mergeCell ref="P559:P561"/>
    <mergeCell ref="Q559:Q561"/>
    <mergeCell ref="R559:R561"/>
    <mergeCell ref="S559:S561"/>
    <mergeCell ref="B558:C558"/>
    <mergeCell ref="B559:B561"/>
    <mergeCell ref="C559:C561"/>
    <mergeCell ref="D559:D561"/>
    <mergeCell ref="E559:E561"/>
    <mergeCell ref="F559:F561"/>
    <mergeCell ref="G559:G561"/>
    <mergeCell ref="H559:H561"/>
    <mergeCell ref="I559:I561"/>
    <mergeCell ref="L533:M533"/>
    <mergeCell ref="L534:L536"/>
    <mergeCell ref="M534:M536"/>
    <mergeCell ref="Q509:Q511"/>
    <mergeCell ref="R509:R511"/>
    <mergeCell ref="S509:S511"/>
    <mergeCell ref="T509:T511"/>
    <mergeCell ref="B533:C533"/>
    <mergeCell ref="B534:B536"/>
    <mergeCell ref="C534:C536"/>
    <mergeCell ref="D534:D536"/>
    <mergeCell ref="E534:E536"/>
    <mergeCell ref="F534:F536"/>
    <mergeCell ref="J509:J511"/>
    <mergeCell ref="L509:L511"/>
    <mergeCell ref="M509:M511"/>
    <mergeCell ref="N509:N511"/>
    <mergeCell ref="O509:O511"/>
    <mergeCell ref="P509:P511"/>
    <mergeCell ref="T534:T536"/>
    <mergeCell ref="N534:N536"/>
    <mergeCell ref="O534:O536"/>
    <mergeCell ref="P534:P536"/>
    <mergeCell ref="Q534:Q536"/>
    <mergeCell ref="A504:A507"/>
    <mergeCell ref="B504:U504"/>
    <mergeCell ref="B509:B511"/>
    <mergeCell ref="C509:C511"/>
    <mergeCell ref="D509:D511"/>
    <mergeCell ref="E509:E511"/>
    <mergeCell ref="F509:F511"/>
    <mergeCell ref="G509:G511"/>
    <mergeCell ref="H509:H511"/>
    <mergeCell ref="I509:I511"/>
    <mergeCell ref="Q480:Q482"/>
    <mergeCell ref="R480:R482"/>
    <mergeCell ref="S480:S482"/>
    <mergeCell ref="T480:T482"/>
    <mergeCell ref="H480:H482"/>
    <mergeCell ref="I480:I482"/>
    <mergeCell ref="J480:J482"/>
    <mergeCell ref="L480:L482"/>
    <mergeCell ref="M480:M482"/>
    <mergeCell ref="N480:N482"/>
    <mergeCell ref="B479:D479"/>
    <mergeCell ref="L479:N479"/>
    <mergeCell ref="J455:J457"/>
    <mergeCell ref="L455:L457"/>
    <mergeCell ref="M455:M457"/>
    <mergeCell ref="N455:N457"/>
    <mergeCell ref="O455:O457"/>
    <mergeCell ref="P455:P457"/>
    <mergeCell ref="B480:B482"/>
    <mergeCell ref="C480:C482"/>
    <mergeCell ref="D480:D482"/>
    <mergeCell ref="E480:E482"/>
    <mergeCell ref="F480:F482"/>
    <mergeCell ref="G480:G482"/>
    <mergeCell ref="O480:O482"/>
    <mergeCell ref="P480:P482"/>
    <mergeCell ref="B455:B457"/>
    <mergeCell ref="C455:C457"/>
    <mergeCell ref="D455:D457"/>
    <mergeCell ref="E455:E457"/>
    <mergeCell ref="F455:F457"/>
    <mergeCell ref="G455:G457"/>
    <mergeCell ref="H455:H457"/>
    <mergeCell ref="I455:I457"/>
    <mergeCell ref="T455:T457"/>
    <mergeCell ref="Q455:Q457"/>
    <mergeCell ref="R455:R457"/>
    <mergeCell ref="S455:S457"/>
    <mergeCell ref="T426:T428"/>
    <mergeCell ref="H426:H428"/>
    <mergeCell ref="I426:I428"/>
    <mergeCell ref="J426:J428"/>
    <mergeCell ref="L426:L428"/>
    <mergeCell ref="M426:M428"/>
    <mergeCell ref="N426:N428"/>
    <mergeCell ref="A450:A453"/>
    <mergeCell ref="B450:U450"/>
    <mergeCell ref="B426:B428"/>
    <mergeCell ref="C426:C428"/>
    <mergeCell ref="D426:D428"/>
    <mergeCell ref="E426:E428"/>
    <mergeCell ref="F426:F428"/>
    <mergeCell ref="G426:G428"/>
    <mergeCell ref="Q401:Q403"/>
    <mergeCell ref="R401:R403"/>
    <mergeCell ref="S401:S403"/>
    <mergeCell ref="O426:O428"/>
    <mergeCell ref="P426:P428"/>
    <mergeCell ref="Q426:Q428"/>
    <mergeCell ref="R426:R428"/>
    <mergeCell ref="S426:S428"/>
    <mergeCell ref="T401:T403"/>
    <mergeCell ref="B425:D425"/>
    <mergeCell ref="L425:N425"/>
    <mergeCell ref="J401:J403"/>
    <mergeCell ref="L401:L403"/>
    <mergeCell ref="M401:M403"/>
    <mergeCell ref="N401:N403"/>
    <mergeCell ref="O401:O403"/>
    <mergeCell ref="P401:P403"/>
    <mergeCell ref="B400:C400"/>
    <mergeCell ref="L400:M400"/>
    <mergeCell ref="B401:B403"/>
    <mergeCell ref="C401:C403"/>
    <mergeCell ref="D401:D403"/>
    <mergeCell ref="E401:E403"/>
    <mergeCell ref="F401:F403"/>
    <mergeCell ref="G401:G403"/>
    <mergeCell ref="H401:H403"/>
    <mergeCell ref="I401:I403"/>
    <mergeCell ref="O376:O378"/>
    <mergeCell ref="P376:P378"/>
    <mergeCell ref="Q376:Q378"/>
    <mergeCell ref="R376:R378"/>
    <mergeCell ref="S376:S378"/>
    <mergeCell ref="T376:T378"/>
    <mergeCell ref="H376:H378"/>
    <mergeCell ref="I376:I378"/>
    <mergeCell ref="J376:J378"/>
    <mergeCell ref="L376:L378"/>
    <mergeCell ref="M376:M378"/>
    <mergeCell ref="N376:N378"/>
    <mergeCell ref="B376:B378"/>
    <mergeCell ref="C376:C378"/>
    <mergeCell ref="D376:D378"/>
    <mergeCell ref="E376:E378"/>
    <mergeCell ref="F376:F378"/>
    <mergeCell ref="G376:G378"/>
    <mergeCell ref="G347:G349"/>
    <mergeCell ref="H347:H349"/>
    <mergeCell ref="I347:I349"/>
    <mergeCell ref="J347:J349"/>
    <mergeCell ref="A371:A374"/>
    <mergeCell ref="B371:U371"/>
    <mergeCell ref="B346:D346"/>
    <mergeCell ref="B347:B349"/>
    <mergeCell ref="C347:C349"/>
    <mergeCell ref="D347:D349"/>
    <mergeCell ref="E347:E349"/>
    <mergeCell ref="F347:F349"/>
    <mergeCell ref="O322:O324"/>
    <mergeCell ref="P322:P324"/>
    <mergeCell ref="Q322:Q324"/>
    <mergeCell ref="R322:R324"/>
    <mergeCell ref="S322:S324"/>
    <mergeCell ref="T322:T324"/>
    <mergeCell ref="H322:H324"/>
    <mergeCell ref="I322:I324"/>
    <mergeCell ref="J322:J324"/>
    <mergeCell ref="L321:N321"/>
    <mergeCell ref="L322:L324"/>
    <mergeCell ref="M322:M324"/>
    <mergeCell ref="N322:N324"/>
    <mergeCell ref="B322:B324"/>
    <mergeCell ref="C322:C324"/>
    <mergeCell ref="D322:D324"/>
    <mergeCell ref="E322:E324"/>
    <mergeCell ref="F322:F324"/>
    <mergeCell ref="G322:G324"/>
    <mergeCell ref="T293:T295"/>
    <mergeCell ref="A317:A320"/>
    <mergeCell ref="B317:U317"/>
    <mergeCell ref="J293:J295"/>
    <mergeCell ref="L292:N292"/>
    <mergeCell ref="L293:L295"/>
    <mergeCell ref="M293:M295"/>
    <mergeCell ref="N293:N295"/>
    <mergeCell ref="O293:O295"/>
    <mergeCell ref="T268:T270"/>
    <mergeCell ref="B292:D292"/>
    <mergeCell ref="B293:B295"/>
    <mergeCell ref="C293:C295"/>
    <mergeCell ref="D293:D295"/>
    <mergeCell ref="E293:E295"/>
    <mergeCell ref="F293:F295"/>
    <mergeCell ref="G293:G295"/>
    <mergeCell ref="H293:H295"/>
    <mergeCell ref="I293:I295"/>
    <mergeCell ref="N268:N270"/>
    <mergeCell ref="O268:O270"/>
    <mergeCell ref="P268:P270"/>
    <mergeCell ref="Q268:Q270"/>
    <mergeCell ref="R268:R270"/>
    <mergeCell ref="S268:S270"/>
    <mergeCell ref="G268:G270"/>
    <mergeCell ref="H268:H270"/>
    <mergeCell ref="I268:I270"/>
    <mergeCell ref="J268:J270"/>
    <mergeCell ref="P293:P295"/>
    <mergeCell ref="Q293:Q295"/>
    <mergeCell ref="R293:R295"/>
    <mergeCell ref="S293:S295"/>
    <mergeCell ref="L267:M267"/>
    <mergeCell ref="L268:L270"/>
    <mergeCell ref="M268:M270"/>
    <mergeCell ref="B267:C267"/>
    <mergeCell ref="B268:B270"/>
    <mergeCell ref="C268:C270"/>
    <mergeCell ref="D268:D270"/>
    <mergeCell ref="E268:E270"/>
    <mergeCell ref="F268:F270"/>
    <mergeCell ref="O243:O245"/>
    <mergeCell ref="P243:P245"/>
    <mergeCell ref="Q243:Q245"/>
    <mergeCell ref="R243:R245"/>
    <mergeCell ref="S243:S245"/>
    <mergeCell ref="T243:T245"/>
    <mergeCell ref="H243:H245"/>
    <mergeCell ref="I243:I245"/>
    <mergeCell ref="J243:J245"/>
    <mergeCell ref="L243:L245"/>
    <mergeCell ref="M243:M245"/>
    <mergeCell ref="N243:N245"/>
    <mergeCell ref="B243:B245"/>
    <mergeCell ref="C243:C245"/>
    <mergeCell ref="D243:D245"/>
    <mergeCell ref="E243:E245"/>
    <mergeCell ref="F243:F245"/>
    <mergeCell ref="G243:G245"/>
    <mergeCell ref="H214:H216"/>
    <mergeCell ref="I214:I216"/>
    <mergeCell ref="J214:J216"/>
    <mergeCell ref="B213:C213"/>
    <mergeCell ref="A238:A241"/>
    <mergeCell ref="B238:U238"/>
    <mergeCell ref="Q189:Q191"/>
    <mergeCell ref="R189:R191"/>
    <mergeCell ref="S189:S191"/>
    <mergeCell ref="T189:T191"/>
    <mergeCell ref="B214:B216"/>
    <mergeCell ref="C214:C216"/>
    <mergeCell ref="D214:D216"/>
    <mergeCell ref="E214:E216"/>
    <mergeCell ref="F214:F216"/>
    <mergeCell ref="G214:G216"/>
    <mergeCell ref="J189:J191"/>
    <mergeCell ref="L189:L191"/>
    <mergeCell ref="M189:M191"/>
    <mergeCell ref="N189:N191"/>
    <mergeCell ref="O189:O191"/>
    <mergeCell ref="P189:P191"/>
    <mergeCell ref="B188:D188"/>
    <mergeCell ref="L188:N188"/>
    <mergeCell ref="B189:B191"/>
    <mergeCell ref="C189:C191"/>
    <mergeCell ref="D189:D191"/>
    <mergeCell ref="E189:E191"/>
    <mergeCell ref="F189:F191"/>
    <mergeCell ref="G189:G191"/>
    <mergeCell ref="H189:H191"/>
    <mergeCell ref="I189:I191"/>
    <mergeCell ref="Q164:Q166"/>
    <mergeCell ref="R164:R166"/>
    <mergeCell ref="S164:S166"/>
    <mergeCell ref="T164:T166"/>
    <mergeCell ref="H164:H166"/>
    <mergeCell ref="I164:I166"/>
    <mergeCell ref="J164:J166"/>
    <mergeCell ref="L164:L166"/>
    <mergeCell ref="M164:M166"/>
    <mergeCell ref="N164:N166"/>
    <mergeCell ref="B163:C163"/>
    <mergeCell ref="L163:M163"/>
    <mergeCell ref="J139:J141"/>
    <mergeCell ref="L139:L141"/>
    <mergeCell ref="M139:M141"/>
    <mergeCell ref="N139:N141"/>
    <mergeCell ref="O139:O141"/>
    <mergeCell ref="P139:P141"/>
    <mergeCell ref="B164:B166"/>
    <mergeCell ref="C164:C166"/>
    <mergeCell ref="D164:D166"/>
    <mergeCell ref="E164:E166"/>
    <mergeCell ref="F164:F166"/>
    <mergeCell ref="G164:G166"/>
    <mergeCell ref="O164:O166"/>
    <mergeCell ref="P164:P166"/>
    <mergeCell ref="A134:A137"/>
    <mergeCell ref="B134:U134"/>
    <mergeCell ref="B139:B141"/>
    <mergeCell ref="C139:C141"/>
    <mergeCell ref="D139:D141"/>
    <mergeCell ref="E139:E141"/>
    <mergeCell ref="F139:F141"/>
    <mergeCell ref="G139:G141"/>
    <mergeCell ref="H139:H141"/>
    <mergeCell ref="I139:I141"/>
    <mergeCell ref="T139:T141"/>
    <mergeCell ref="Q139:Q141"/>
    <mergeCell ref="R139:R141"/>
    <mergeCell ref="S139:S141"/>
    <mergeCell ref="G110:G112"/>
    <mergeCell ref="H110:H112"/>
    <mergeCell ref="I110:I112"/>
    <mergeCell ref="J110:J112"/>
    <mergeCell ref="U11:Y13"/>
    <mergeCell ref="B109:D109"/>
    <mergeCell ref="B110:B112"/>
    <mergeCell ref="C110:C112"/>
    <mergeCell ref="D110:D112"/>
    <mergeCell ref="E110:E112"/>
    <mergeCell ref="F110:F112"/>
    <mergeCell ref="O85:O87"/>
    <mergeCell ref="P85:P87"/>
    <mergeCell ref="Q85:Q87"/>
    <mergeCell ref="R85:R87"/>
    <mergeCell ref="S85:S87"/>
    <mergeCell ref="T85:T87"/>
    <mergeCell ref="G85:G87"/>
    <mergeCell ref="H85:H87"/>
    <mergeCell ref="I85:I87"/>
    <mergeCell ref="J85:J87"/>
    <mergeCell ref="B84:D84"/>
    <mergeCell ref="L84:N84"/>
    <mergeCell ref="L85:L87"/>
    <mergeCell ref="M85:M87"/>
    <mergeCell ref="N85:N87"/>
    <mergeCell ref="B85:B87"/>
    <mergeCell ref="C85:C87"/>
    <mergeCell ref="D85:D87"/>
    <mergeCell ref="E85:E87"/>
    <mergeCell ref="F85:F87"/>
    <mergeCell ref="O60:O62"/>
    <mergeCell ref="P60:P62"/>
    <mergeCell ref="D35:D37"/>
    <mergeCell ref="C35:C37"/>
    <mergeCell ref="Q60:Q62"/>
    <mergeCell ref="R60:R62"/>
    <mergeCell ref="S60:S62"/>
    <mergeCell ref="T60:T62"/>
    <mergeCell ref="I60:I62"/>
    <mergeCell ref="J60:J62"/>
    <mergeCell ref="B59:C59"/>
    <mergeCell ref="L60:L62"/>
    <mergeCell ref="M60:M62"/>
    <mergeCell ref="N60:N62"/>
    <mergeCell ref="L59:M59"/>
    <mergeCell ref="J35:J37"/>
    <mergeCell ref="A30:A33"/>
    <mergeCell ref="B30:U30"/>
    <mergeCell ref="R35:R37"/>
    <mergeCell ref="S35:S37"/>
    <mergeCell ref="T35:T37"/>
    <mergeCell ref="B60:B62"/>
    <mergeCell ref="C60:C62"/>
    <mergeCell ref="D60:D62"/>
    <mergeCell ref="E60:E62"/>
    <mergeCell ref="F60:F62"/>
    <mergeCell ref="G60:G62"/>
    <mergeCell ref="H60:H62"/>
    <mergeCell ref="L35:L37"/>
    <mergeCell ref="M35:M37"/>
    <mergeCell ref="N35:N37"/>
    <mergeCell ref="O35:O37"/>
    <mergeCell ref="P35:P37"/>
    <mergeCell ref="Q35:Q37"/>
    <mergeCell ref="B35:B37"/>
    <mergeCell ref="E35:E37"/>
    <mergeCell ref="F35:F37"/>
    <mergeCell ref="G35:G37"/>
    <mergeCell ref="H35:H37"/>
    <mergeCell ref="I35:I3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9EB49-7843-42B0-BFA3-737C115A91BB}">
  <dimension ref="A1:K174"/>
  <sheetViews>
    <sheetView workbookViewId="0">
      <selection activeCell="B151" sqref="B151:K174"/>
    </sheetView>
  </sheetViews>
  <sheetFormatPr defaultRowHeight="14.4" x14ac:dyDescent="0.3"/>
  <cols>
    <col min="3" max="3" width="10.5546875" customWidth="1"/>
    <col min="4" max="4" width="11.77734375" customWidth="1"/>
    <col min="5" max="5" width="15.21875" customWidth="1"/>
    <col min="6" max="6" width="12.6640625" customWidth="1"/>
    <col min="7" max="7" width="11.21875" customWidth="1"/>
    <col min="8" max="8" width="14.77734375" customWidth="1"/>
    <col min="9" max="9" width="15.109375" customWidth="1"/>
    <col min="10" max="10" width="13.44140625" customWidth="1"/>
  </cols>
  <sheetData>
    <row r="1" spans="1:11" ht="15.6" x14ac:dyDescent="0.3">
      <c r="A1" s="203">
        <v>1</v>
      </c>
      <c r="B1" s="228" t="s">
        <v>64</v>
      </c>
      <c r="C1" s="228"/>
      <c r="D1" s="228"/>
      <c r="E1" s="228"/>
      <c r="F1" s="228"/>
      <c r="G1" s="228"/>
      <c r="H1" s="228"/>
      <c r="I1" s="228"/>
      <c r="J1" s="228"/>
      <c r="K1" s="228"/>
    </row>
    <row r="2" spans="1:11" x14ac:dyDescent="0.3">
      <c r="A2" s="203"/>
      <c r="B2" s="197" t="s">
        <v>22</v>
      </c>
      <c r="C2" s="229" t="s">
        <v>233</v>
      </c>
      <c r="D2" s="229"/>
      <c r="E2" s="229"/>
      <c r="F2" s="229"/>
      <c r="G2" s="229"/>
      <c r="H2" s="229"/>
      <c r="I2" s="229"/>
      <c r="J2" s="229"/>
      <c r="K2" s="229"/>
    </row>
    <row r="3" spans="1:11" x14ac:dyDescent="0.3">
      <c r="A3" s="203"/>
      <c r="B3" s="197"/>
      <c r="C3" s="225" t="s">
        <v>170</v>
      </c>
      <c r="D3" s="225" t="s">
        <v>171</v>
      </c>
      <c r="E3" s="225" t="s">
        <v>173</v>
      </c>
      <c r="F3" s="225" t="s">
        <v>174</v>
      </c>
      <c r="G3" s="225" t="s">
        <v>177</v>
      </c>
      <c r="H3" s="225" t="s">
        <v>182</v>
      </c>
      <c r="I3" s="225" t="s">
        <v>183</v>
      </c>
      <c r="J3" s="225" t="s">
        <v>172</v>
      </c>
      <c r="K3" s="225" t="s">
        <v>232</v>
      </c>
    </row>
    <row r="4" spans="1:11" x14ac:dyDescent="0.3">
      <c r="A4" s="203"/>
      <c r="B4" s="197"/>
      <c r="C4" s="225"/>
      <c r="D4" s="225"/>
      <c r="E4" s="225"/>
      <c r="F4" s="225"/>
      <c r="G4" s="225"/>
      <c r="H4" s="225"/>
      <c r="I4" s="225"/>
      <c r="J4" s="225"/>
      <c r="K4" s="225"/>
    </row>
    <row r="5" spans="1:11" x14ac:dyDescent="0.3">
      <c r="B5" s="6">
        <v>2025</v>
      </c>
      <c r="C5" s="13">
        <f>'Kebutuhan Air Non Domestik (1)'!I38</f>
        <v>0.1111111111111111</v>
      </c>
      <c r="D5" s="13">
        <f>'Kebutuhan Air Non Domestik (1)'!S38</f>
        <v>0.22222222222222221</v>
      </c>
      <c r="E5" s="13">
        <f>'Kebutuhan Air Non Domestik (1)'!I63</f>
        <v>0.83333333333333337</v>
      </c>
      <c r="F5" s="6"/>
      <c r="G5" s="13">
        <f>'Kebutuhan Air Non Domestik (1)'!S63</f>
        <v>1.1574074074074073E-2</v>
      </c>
      <c r="H5" s="13">
        <f>'Kebutuhan Air Non Domestik (1)'!I88</f>
        <v>1.1574074074074073E-2</v>
      </c>
      <c r="I5" s="13">
        <f>'Kebutuhan Air Non Domestik (1)'!S88</f>
        <v>6.9444444444444448E-2</v>
      </c>
      <c r="J5" s="13">
        <f>'Kebutuhan Air Non Domestik (1)'!I113</f>
        <v>3.4722222222222224E-2</v>
      </c>
      <c r="K5" s="13">
        <f>SUM(C5:J5)</f>
        <v>1.2939814814814818</v>
      </c>
    </row>
    <row r="6" spans="1:11" x14ac:dyDescent="0.3">
      <c r="B6" s="6">
        <v>2026</v>
      </c>
      <c r="C6" s="13">
        <f>'Kebutuhan Air Non Domestik (1)'!I39</f>
        <v>0.1111111111111111</v>
      </c>
      <c r="D6" s="13">
        <f>'Kebutuhan Air Non Domestik (1)'!S39</f>
        <v>0.22222222222222221</v>
      </c>
      <c r="E6" s="13">
        <f>'Kebutuhan Air Non Domestik (1)'!I64</f>
        <v>0.83333333333333337</v>
      </c>
      <c r="F6" s="6"/>
      <c r="G6" s="13">
        <f>'Kebutuhan Air Non Domestik (1)'!S64</f>
        <v>1.1574074074074073E-2</v>
      </c>
      <c r="H6" s="13">
        <f>'Kebutuhan Air Non Domestik (1)'!I89</f>
        <v>1.1574074074074073E-2</v>
      </c>
      <c r="I6" s="13">
        <f>'Kebutuhan Air Non Domestik (1)'!S89</f>
        <v>6.9444444444444448E-2</v>
      </c>
      <c r="J6" s="13">
        <f>'Kebutuhan Air Non Domestik (1)'!I114</f>
        <v>3.4722222222222224E-2</v>
      </c>
      <c r="K6" s="13">
        <f t="shared" ref="K6:K24" si="0">SUM(C6:J6)</f>
        <v>1.2939814814814818</v>
      </c>
    </row>
    <row r="7" spans="1:11" x14ac:dyDescent="0.3">
      <c r="B7" s="6">
        <v>2027</v>
      </c>
      <c r="C7" s="13">
        <f>'Kebutuhan Air Non Domestik (1)'!I40</f>
        <v>0.1111111111111111</v>
      </c>
      <c r="D7" s="13">
        <f>'Kebutuhan Air Non Domestik (1)'!S40</f>
        <v>0.22222222222222221</v>
      </c>
      <c r="E7" s="13">
        <f>'Kebutuhan Air Non Domestik (1)'!I65</f>
        <v>0.83333333333333337</v>
      </c>
      <c r="F7" s="6"/>
      <c r="G7" s="13">
        <f>'Kebutuhan Air Non Domestik (1)'!S65</f>
        <v>1.1574074074074073E-2</v>
      </c>
      <c r="H7" s="13">
        <f>'Kebutuhan Air Non Domestik (1)'!I90</f>
        <v>1.1574074074074073E-2</v>
      </c>
      <c r="I7" s="13">
        <f>'Kebutuhan Air Non Domestik (1)'!S90</f>
        <v>6.9444444444444448E-2</v>
      </c>
      <c r="J7" s="13">
        <f>'Kebutuhan Air Non Domestik (1)'!I115</f>
        <v>3.4722222222222224E-2</v>
      </c>
      <c r="K7" s="13">
        <f t="shared" si="0"/>
        <v>1.2939814814814818</v>
      </c>
    </row>
    <row r="8" spans="1:11" x14ac:dyDescent="0.3">
      <c r="B8" s="6">
        <v>2028</v>
      </c>
      <c r="C8" s="13">
        <f>'Kebutuhan Air Non Domestik (1)'!I41</f>
        <v>0.1111111111111111</v>
      </c>
      <c r="D8" s="13">
        <f>'Kebutuhan Air Non Domestik (1)'!S41</f>
        <v>0.22222222222222221</v>
      </c>
      <c r="E8" s="13">
        <f>'Kebutuhan Air Non Domestik (1)'!I66</f>
        <v>0.83333333333333337</v>
      </c>
      <c r="F8" s="6"/>
      <c r="G8" s="13">
        <f>'Kebutuhan Air Non Domestik (1)'!S66</f>
        <v>1.1574074074074073E-2</v>
      </c>
      <c r="H8" s="13">
        <f>'Kebutuhan Air Non Domestik (1)'!I91</f>
        <v>1.1574074074074073E-2</v>
      </c>
      <c r="I8" s="13">
        <f>'Kebutuhan Air Non Domestik (1)'!S91</f>
        <v>6.9444444444444448E-2</v>
      </c>
      <c r="J8" s="13">
        <f>'Kebutuhan Air Non Domestik (1)'!I116</f>
        <v>3.4722222222222224E-2</v>
      </c>
      <c r="K8" s="13">
        <f t="shared" si="0"/>
        <v>1.2939814814814818</v>
      </c>
    </row>
    <row r="9" spans="1:11" x14ac:dyDescent="0.3">
      <c r="B9" s="6">
        <v>2029</v>
      </c>
      <c r="C9" s="13">
        <f>'Kebutuhan Air Non Domestik (1)'!I42</f>
        <v>0.1111111111111111</v>
      </c>
      <c r="D9" s="13">
        <f>'Kebutuhan Air Non Domestik (1)'!S42</f>
        <v>0.22222222222222221</v>
      </c>
      <c r="E9" s="13">
        <f>'Kebutuhan Air Non Domestik (1)'!I67</f>
        <v>0.83333333333333337</v>
      </c>
      <c r="F9" s="6"/>
      <c r="G9" s="13">
        <f>'Kebutuhan Air Non Domestik (1)'!S67</f>
        <v>1.1574074074074073E-2</v>
      </c>
      <c r="H9" s="13">
        <f>'Kebutuhan Air Non Domestik (1)'!I92</f>
        <v>1.1574074074074073E-2</v>
      </c>
      <c r="I9" s="13">
        <f>'Kebutuhan Air Non Domestik (1)'!S92</f>
        <v>6.9444444444444448E-2</v>
      </c>
      <c r="J9" s="13">
        <f>'Kebutuhan Air Non Domestik (1)'!I117</f>
        <v>3.4722222222222224E-2</v>
      </c>
      <c r="K9" s="13">
        <f t="shared" si="0"/>
        <v>1.2939814814814818</v>
      </c>
    </row>
    <row r="10" spans="1:11" x14ac:dyDescent="0.3">
      <c r="B10" s="6">
        <v>2030</v>
      </c>
      <c r="C10" s="13">
        <f>'Kebutuhan Air Non Domestik (1)'!I43</f>
        <v>0.1111111111111111</v>
      </c>
      <c r="D10" s="13">
        <f>'Kebutuhan Air Non Domestik (1)'!S43</f>
        <v>0.22222222222222221</v>
      </c>
      <c r="E10" s="13">
        <f>'Kebutuhan Air Non Domestik (1)'!I68</f>
        <v>0.83333333333333337</v>
      </c>
      <c r="F10" s="6"/>
      <c r="G10" s="13">
        <f>'Kebutuhan Air Non Domestik (1)'!S68</f>
        <v>1.1574074074074073E-2</v>
      </c>
      <c r="H10" s="13">
        <f>'Kebutuhan Air Non Domestik (1)'!I93</f>
        <v>1.1574074074074073E-2</v>
      </c>
      <c r="I10" s="13">
        <f>'Kebutuhan Air Non Domestik (1)'!S93</f>
        <v>9.2592592592592587E-2</v>
      </c>
      <c r="J10" s="13">
        <f>'Kebutuhan Air Non Domestik (1)'!I118</f>
        <v>4.6296296296296294E-2</v>
      </c>
      <c r="K10" s="13">
        <f t="shared" si="0"/>
        <v>1.3287037037037039</v>
      </c>
    </row>
    <row r="11" spans="1:11" x14ac:dyDescent="0.3">
      <c r="B11" s="6">
        <v>2031</v>
      </c>
      <c r="C11" s="13">
        <f>'Kebutuhan Air Non Domestik (1)'!I44</f>
        <v>0.1111111111111111</v>
      </c>
      <c r="D11" s="13">
        <f>'Kebutuhan Air Non Domestik (1)'!S44</f>
        <v>0.22222222222222221</v>
      </c>
      <c r="E11" s="13">
        <f>'Kebutuhan Air Non Domestik (1)'!I69</f>
        <v>0.83333333333333337</v>
      </c>
      <c r="F11" s="6"/>
      <c r="G11" s="13">
        <f>'Kebutuhan Air Non Domestik (1)'!S69</f>
        <v>1.1574074074074073E-2</v>
      </c>
      <c r="H11" s="13">
        <f>'Kebutuhan Air Non Domestik (1)'!I94</f>
        <v>1.1574074074074073E-2</v>
      </c>
      <c r="I11" s="13">
        <f>'Kebutuhan Air Non Domestik (1)'!S94</f>
        <v>9.2592592592592587E-2</v>
      </c>
      <c r="J11" s="13">
        <f>'Kebutuhan Air Non Domestik (1)'!I119</f>
        <v>4.6296296296296294E-2</v>
      </c>
      <c r="K11" s="13">
        <f t="shared" si="0"/>
        <v>1.3287037037037039</v>
      </c>
    </row>
    <row r="12" spans="1:11" x14ac:dyDescent="0.3">
      <c r="B12" s="6">
        <v>2032</v>
      </c>
      <c r="C12" s="13">
        <f>'Kebutuhan Air Non Domestik (1)'!I45</f>
        <v>0.1111111111111111</v>
      </c>
      <c r="D12" s="13">
        <f>'Kebutuhan Air Non Domestik (1)'!S45</f>
        <v>0.22222222222222221</v>
      </c>
      <c r="E12" s="13">
        <f>'Kebutuhan Air Non Domestik (1)'!I70</f>
        <v>0.83333333333333337</v>
      </c>
      <c r="F12" s="6"/>
      <c r="G12" s="13">
        <f>'Kebutuhan Air Non Domestik (1)'!S70</f>
        <v>1.1574074074074073E-2</v>
      </c>
      <c r="H12" s="13">
        <f>'Kebutuhan Air Non Domestik (1)'!I95</f>
        <v>1.1574074074074073E-2</v>
      </c>
      <c r="I12" s="13">
        <f>'Kebutuhan Air Non Domestik (1)'!S95</f>
        <v>9.2592592592592587E-2</v>
      </c>
      <c r="J12" s="13">
        <f>'Kebutuhan Air Non Domestik (1)'!I120</f>
        <v>4.6296296296296294E-2</v>
      </c>
      <c r="K12" s="13">
        <f t="shared" si="0"/>
        <v>1.3287037037037039</v>
      </c>
    </row>
    <row r="13" spans="1:11" x14ac:dyDescent="0.3">
      <c r="B13" s="6">
        <v>2033</v>
      </c>
      <c r="C13" s="13">
        <f>'Kebutuhan Air Non Domestik (1)'!I46</f>
        <v>0.16666666666666666</v>
      </c>
      <c r="D13" s="13">
        <f>'Kebutuhan Air Non Domestik (1)'!S46</f>
        <v>0.22222222222222221</v>
      </c>
      <c r="E13" s="13">
        <f>'Kebutuhan Air Non Domestik (1)'!I71</f>
        <v>1.25</v>
      </c>
      <c r="F13" s="6"/>
      <c r="G13" s="13">
        <f>'Kebutuhan Air Non Domestik (1)'!S71</f>
        <v>1.1574074074074073E-2</v>
      </c>
      <c r="H13" s="13">
        <f>'Kebutuhan Air Non Domestik (1)'!I96</f>
        <v>1.1574074074074073E-2</v>
      </c>
      <c r="I13" s="13">
        <f>'Kebutuhan Air Non Domestik (1)'!S96</f>
        <v>9.2592592592592587E-2</v>
      </c>
      <c r="J13" s="13">
        <f>'Kebutuhan Air Non Domestik (1)'!I121</f>
        <v>4.6296296296296294E-2</v>
      </c>
      <c r="K13" s="13">
        <f t="shared" si="0"/>
        <v>1.800925925925926</v>
      </c>
    </row>
    <row r="14" spans="1:11" x14ac:dyDescent="0.3">
      <c r="B14" s="6">
        <v>2034</v>
      </c>
      <c r="C14" s="13">
        <f>'Kebutuhan Air Non Domestik (1)'!I47</f>
        <v>0.16666666666666666</v>
      </c>
      <c r="D14" s="13">
        <f>'Kebutuhan Air Non Domestik (1)'!S47</f>
        <v>0.22222222222222221</v>
      </c>
      <c r="E14" s="13">
        <f>'Kebutuhan Air Non Domestik (1)'!I72</f>
        <v>1.25</v>
      </c>
      <c r="F14" s="6"/>
      <c r="G14" s="13">
        <f>'Kebutuhan Air Non Domestik (1)'!S72</f>
        <v>1.1574074074074073E-2</v>
      </c>
      <c r="H14" s="13">
        <f>'Kebutuhan Air Non Domestik (1)'!I97</f>
        <v>1.1574074074074073E-2</v>
      </c>
      <c r="I14" s="13">
        <f>'Kebutuhan Air Non Domestik (1)'!S97</f>
        <v>9.2592592592592587E-2</v>
      </c>
      <c r="J14" s="13">
        <f>'Kebutuhan Air Non Domestik (1)'!I122</f>
        <v>4.6296296296296294E-2</v>
      </c>
      <c r="K14" s="13">
        <f t="shared" si="0"/>
        <v>1.800925925925926</v>
      </c>
    </row>
    <row r="15" spans="1:11" x14ac:dyDescent="0.3">
      <c r="B15" s="6">
        <v>2035</v>
      </c>
      <c r="C15" s="13">
        <f>'Kebutuhan Air Non Domestik (1)'!I48</f>
        <v>0.16666666666666666</v>
      </c>
      <c r="D15" s="13">
        <f>'Kebutuhan Air Non Domestik (1)'!S48</f>
        <v>0.22222222222222221</v>
      </c>
      <c r="E15" s="13">
        <f>'Kebutuhan Air Non Domestik (1)'!I73</f>
        <v>1.25</v>
      </c>
      <c r="F15" s="6"/>
      <c r="G15" s="13">
        <f>'Kebutuhan Air Non Domestik (1)'!S73</f>
        <v>1.1574074074074073E-2</v>
      </c>
      <c r="H15" s="13">
        <f>'Kebutuhan Air Non Domestik (1)'!I98</f>
        <v>1.1574074074074073E-2</v>
      </c>
      <c r="I15" s="13">
        <f>'Kebutuhan Air Non Domestik (1)'!S98</f>
        <v>9.2592592592592587E-2</v>
      </c>
      <c r="J15" s="13">
        <f>'Kebutuhan Air Non Domestik (1)'!I123</f>
        <v>4.6296296296296294E-2</v>
      </c>
      <c r="K15" s="13">
        <f t="shared" si="0"/>
        <v>1.800925925925926</v>
      </c>
    </row>
    <row r="16" spans="1:11" x14ac:dyDescent="0.3">
      <c r="B16" s="6">
        <v>2036</v>
      </c>
      <c r="C16" s="13">
        <f>'Kebutuhan Air Non Domestik (1)'!I49</f>
        <v>0.16666666666666666</v>
      </c>
      <c r="D16" s="13">
        <f>'Kebutuhan Air Non Domestik (1)'!S49</f>
        <v>0.22222222222222221</v>
      </c>
      <c r="E16" s="13">
        <f>'Kebutuhan Air Non Domestik (1)'!I74</f>
        <v>1.25</v>
      </c>
      <c r="F16" s="6"/>
      <c r="G16" s="13">
        <f>'Kebutuhan Air Non Domestik (1)'!S74</f>
        <v>1.1574074074074073E-2</v>
      </c>
      <c r="H16" s="13">
        <f>'Kebutuhan Air Non Domestik (1)'!I99</f>
        <v>1.1574074074074073E-2</v>
      </c>
      <c r="I16" s="13">
        <f>'Kebutuhan Air Non Domestik (1)'!S99</f>
        <v>9.2592592592592587E-2</v>
      </c>
      <c r="J16" s="13">
        <f>'Kebutuhan Air Non Domestik (1)'!I124</f>
        <v>4.6296296296296294E-2</v>
      </c>
      <c r="K16" s="13">
        <f t="shared" si="0"/>
        <v>1.800925925925926</v>
      </c>
    </row>
    <row r="17" spans="1:11" x14ac:dyDescent="0.3">
      <c r="B17" s="6">
        <v>2037</v>
      </c>
      <c r="C17" s="13">
        <f>'Kebutuhan Air Non Domestik (1)'!I50</f>
        <v>0.16666666666666666</v>
      </c>
      <c r="D17" s="13">
        <f>'Kebutuhan Air Non Domestik (1)'!S50</f>
        <v>0.22222222222222221</v>
      </c>
      <c r="E17" s="13">
        <f>'Kebutuhan Air Non Domestik (1)'!I75</f>
        <v>1.25</v>
      </c>
      <c r="F17" s="6"/>
      <c r="G17" s="13">
        <f>'Kebutuhan Air Non Domestik (1)'!S75</f>
        <v>1.1574074074074073E-2</v>
      </c>
      <c r="H17" s="13">
        <f>'Kebutuhan Air Non Domestik (1)'!I100</f>
        <v>1.1574074074074073E-2</v>
      </c>
      <c r="I17" s="13">
        <f>'Kebutuhan Air Non Domestik (1)'!S100</f>
        <v>9.2592592592592587E-2</v>
      </c>
      <c r="J17" s="13">
        <f>'Kebutuhan Air Non Domestik (1)'!I125</f>
        <v>4.6296296296296294E-2</v>
      </c>
      <c r="K17" s="13">
        <f t="shared" si="0"/>
        <v>1.800925925925926</v>
      </c>
    </row>
    <row r="18" spans="1:11" x14ac:dyDescent="0.3">
      <c r="B18" s="6">
        <v>2038</v>
      </c>
      <c r="C18" s="13">
        <f>'Kebutuhan Air Non Domestik (1)'!I51</f>
        <v>0.16666666666666666</v>
      </c>
      <c r="D18" s="13">
        <f>'Kebutuhan Air Non Domestik (1)'!S51</f>
        <v>0.22222222222222221</v>
      </c>
      <c r="E18" s="13">
        <f>'Kebutuhan Air Non Domestik (1)'!I76</f>
        <v>1.25</v>
      </c>
      <c r="F18" s="6"/>
      <c r="G18" s="13">
        <f>'Kebutuhan Air Non Domestik (1)'!S76</f>
        <v>1.1574074074074073E-2</v>
      </c>
      <c r="H18" s="13">
        <f>'Kebutuhan Air Non Domestik (1)'!I101</f>
        <v>1.1574074074074073E-2</v>
      </c>
      <c r="I18" s="13">
        <f>'Kebutuhan Air Non Domestik (1)'!S101</f>
        <v>9.2592592592592587E-2</v>
      </c>
      <c r="J18" s="13">
        <f>'Kebutuhan Air Non Domestik (1)'!I126</f>
        <v>4.6296296296296294E-2</v>
      </c>
      <c r="K18" s="13">
        <f t="shared" si="0"/>
        <v>1.800925925925926</v>
      </c>
    </row>
    <row r="19" spans="1:11" x14ac:dyDescent="0.3">
      <c r="B19" s="6">
        <v>2039</v>
      </c>
      <c r="C19" s="13">
        <f>'Kebutuhan Air Non Domestik (1)'!I52</f>
        <v>0.16666666666666666</v>
      </c>
      <c r="D19" s="13">
        <f>'Kebutuhan Air Non Domestik (1)'!S52</f>
        <v>0.22222222222222221</v>
      </c>
      <c r="E19" s="13">
        <f>'Kebutuhan Air Non Domestik (1)'!I77</f>
        <v>1.25</v>
      </c>
      <c r="F19" s="6"/>
      <c r="G19" s="13">
        <f>'Kebutuhan Air Non Domestik (1)'!S77</f>
        <v>1.1574074074074073E-2</v>
      </c>
      <c r="H19" s="13">
        <f>'Kebutuhan Air Non Domestik (1)'!I102</f>
        <v>1.1574074074074073E-2</v>
      </c>
      <c r="I19" s="13">
        <f>'Kebutuhan Air Non Domestik (1)'!S102</f>
        <v>9.2592592592592587E-2</v>
      </c>
      <c r="J19" s="13">
        <f>'Kebutuhan Air Non Domestik (1)'!I127</f>
        <v>4.6296296296296294E-2</v>
      </c>
      <c r="K19" s="13">
        <f t="shared" si="0"/>
        <v>1.800925925925926</v>
      </c>
    </row>
    <row r="20" spans="1:11" x14ac:dyDescent="0.3">
      <c r="B20" s="6">
        <v>2040</v>
      </c>
      <c r="C20" s="13">
        <f>'Kebutuhan Air Non Domestik (1)'!I53</f>
        <v>0.16666666666666666</v>
      </c>
      <c r="D20" s="13">
        <f>'Kebutuhan Air Non Domestik (1)'!S53</f>
        <v>0.22222222222222221</v>
      </c>
      <c r="E20" s="13">
        <f>'Kebutuhan Air Non Domestik (1)'!I78</f>
        <v>1.25</v>
      </c>
      <c r="F20" s="6"/>
      <c r="G20" s="13">
        <f>'Kebutuhan Air Non Domestik (1)'!S78</f>
        <v>1.1574074074074073E-2</v>
      </c>
      <c r="H20" s="13">
        <f>'Kebutuhan Air Non Domestik (1)'!I103</f>
        <v>1.1574074074074073E-2</v>
      </c>
      <c r="I20" s="13">
        <f>'Kebutuhan Air Non Domestik (1)'!S103</f>
        <v>9.2592592592592587E-2</v>
      </c>
      <c r="J20" s="13">
        <f>'Kebutuhan Air Non Domestik (1)'!I128</f>
        <v>4.6296296296296294E-2</v>
      </c>
      <c r="K20" s="13">
        <f t="shared" si="0"/>
        <v>1.800925925925926</v>
      </c>
    </row>
    <row r="21" spans="1:11" x14ac:dyDescent="0.3">
      <c r="B21" s="6">
        <v>2041</v>
      </c>
      <c r="C21" s="13">
        <f>'Kebutuhan Air Non Domestik (1)'!I54</f>
        <v>0.16666666666666666</v>
      </c>
      <c r="D21" s="13">
        <f>'Kebutuhan Air Non Domestik (1)'!S54</f>
        <v>0.22222222222222221</v>
      </c>
      <c r="E21" s="13">
        <f>'Kebutuhan Air Non Domestik (1)'!I79</f>
        <v>1.25</v>
      </c>
      <c r="F21" s="6"/>
      <c r="G21" s="13">
        <f>'Kebutuhan Air Non Domestik (1)'!S79</f>
        <v>1.1574074074074073E-2</v>
      </c>
      <c r="H21" s="13">
        <f>'Kebutuhan Air Non Domestik (1)'!I104</f>
        <v>1.1574074074074073E-2</v>
      </c>
      <c r="I21" s="13">
        <f>'Kebutuhan Air Non Domestik (1)'!S104</f>
        <v>9.2592592592592587E-2</v>
      </c>
      <c r="J21" s="13">
        <f>'Kebutuhan Air Non Domestik (1)'!I129</f>
        <v>4.6296296296296294E-2</v>
      </c>
      <c r="K21" s="13">
        <f t="shared" si="0"/>
        <v>1.800925925925926</v>
      </c>
    </row>
    <row r="22" spans="1:11" x14ac:dyDescent="0.3">
      <c r="B22" s="6">
        <v>2042</v>
      </c>
      <c r="C22" s="13">
        <f>'Kebutuhan Air Non Domestik (1)'!I55</f>
        <v>0.16666666666666666</v>
      </c>
      <c r="D22" s="13">
        <f>'Kebutuhan Air Non Domestik (1)'!S55</f>
        <v>0.44444444444444442</v>
      </c>
      <c r="E22" s="13">
        <f>'Kebutuhan Air Non Domestik (1)'!I80</f>
        <v>1.25</v>
      </c>
      <c r="F22" s="6"/>
      <c r="G22" s="13">
        <f>'Kebutuhan Air Non Domestik (1)'!S80</f>
        <v>2.3148148148148147E-2</v>
      </c>
      <c r="H22" s="13">
        <f>'Kebutuhan Air Non Domestik (1)'!I105</f>
        <v>2.3148148148148147E-2</v>
      </c>
      <c r="I22" s="13">
        <f>'Kebutuhan Air Non Domestik (1)'!S105</f>
        <v>0.11574074074074074</v>
      </c>
      <c r="J22" s="13">
        <f>'Kebutuhan Air Non Domestik (1)'!I130</f>
        <v>5.7870370370370371E-2</v>
      </c>
      <c r="K22" s="13">
        <f t="shared" si="0"/>
        <v>2.0810185185185186</v>
      </c>
    </row>
    <row r="23" spans="1:11" x14ac:dyDescent="0.3">
      <c r="B23" s="6">
        <v>2043</v>
      </c>
      <c r="C23" s="13">
        <f>'Kebutuhan Air Non Domestik (1)'!I56</f>
        <v>0.16666666666666666</v>
      </c>
      <c r="D23" s="13">
        <f>'Kebutuhan Air Non Domestik (1)'!S56</f>
        <v>0.44444444444444442</v>
      </c>
      <c r="E23" s="13">
        <f>'Kebutuhan Air Non Domestik (1)'!I81</f>
        <v>1.25</v>
      </c>
      <c r="F23" s="6"/>
      <c r="G23" s="13">
        <f>'Kebutuhan Air Non Domestik (1)'!S81</f>
        <v>2.3148148148148147E-2</v>
      </c>
      <c r="H23" s="13">
        <f>'Kebutuhan Air Non Domestik (1)'!I106</f>
        <v>2.3148148148148147E-2</v>
      </c>
      <c r="I23" s="13">
        <f>'Kebutuhan Air Non Domestik (1)'!S106</f>
        <v>0.11574074074074074</v>
      </c>
      <c r="J23" s="13">
        <f>'Kebutuhan Air Non Domestik (1)'!I131</f>
        <v>5.7870370370370371E-2</v>
      </c>
      <c r="K23" s="13">
        <f t="shared" si="0"/>
        <v>2.0810185185185186</v>
      </c>
    </row>
    <row r="24" spans="1:11" x14ac:dyDescent="0.3">
      <c r="B24" s="6">
        <v>2044</v>
      </c>
      <c r="C24" s="13">
        <f>'Kebutuhan Air Non Domestik (1)'!I57</f>
        <v>0.16666666666666666</v>
      </c>
      <c r="D24" s="13">
        <f>'Kebutuhan Air Non Domestik (1)'!S57</f>
        <v>0.44444444444444442</v>
      </c>
      <c r="E24" s="13">
        <f>'Kebutuhan Air Non Domestik (1)'!I82</f>
        <v>1.25</v>
      </c>
      <c r="F24" s="6"/>
      <c r="G24" s="13">
        <f>'Kebutuhan Air Non Domestik (1)'!S82</f>
        <v>2.3148148148148147E-2</v>
      </c>
      <c r="H24" s="13">
        <f>'Kebutuhan Air Non Domestik (1)'!I107</f>
        <v>2.3148148148148147E-2</v>
      </c>
      <c r="I24" s="13">
        <f>'Kebutuhan Air Non Domestik (1)'!S107</f>
        <v>0.11574074074074074</v>
      </c>
      <c r="J24" s="13">
        <f>'Kebutuhan Air Non Domestik (1)'!I132</f>
        <v>5.7870370370370371E-2</v>
      </c>
      <c r="K24" s="13">
        <f t="shared" si="0"/>
        <v>2.0810185185185186</v>
      </c>
    </row>
    <row r="26" spans="1:11" ht="15.6" x14ac:dyDescent="0.3">
      <c r="A26" s="203">
        <v>2</v>
      </c>
      <c r="B26" s="228" t="s">
        <v>66</v>
      </c>
      <c r="C26" s="228"/>
      <c r="D26" s="228"/>
      <c r="E26" s="228"/>
      <c r="F26" s="228"/>
      <c r="G26" s="228"/>
      <c r="H26" s="228"/>
      <c r="I26" s="228"/>
      <c r="J26" s="228"/>
      <c r="K26" s="228"/>
    </row>
    <row r="27" spans="1:11" x14ac:dyDescent="0.3">
      <c r="A27" s="203"/>
      <c r="B27" s="197" t="s">
        <v>22</v>
      </c>
      <c r="C27" s="229" t="s">
        <v>233</v>
      </c>
      <c r="D27" s="229"/>
      <c r="E27" s="229"/>
      <c r="F27" s="229"/>
      <c r="G27" s="229"/>
      <c r="H27" s="229"/>
      <c r="I27" s="229"/>
      <c r="J27" s="229"/>
      <c r="K27" s="229"/>
    </row>
    <row r="28" spans="1:11" x14ac:dyDescent="0.3">
      <c r="A28" s="203"/>
      <c r="B28" s="197"/>
      <c r="C28" s="225" t="s">
        <v>170</v>
      </c>
      <c r="D28" s="225" t="s">
        <v>171</v>
      </c>
      <c r="E28" s="225" t="s">
        <v>173</v>
      </c>
      <c r="F28" s="225" t="s">
        <v>174</v>
      </c>
      <c r="G28" s="225" t="s">
        <v>177</v>
      </c>
      <c r="H28" s="225" t="s">
        <v>182</v>
      </c>
      <c r="I28" s="225" t="s">
        <v>183</v>
      </c>
      <c r="J28" s="225" t="s">
        <v>172</v>
      </c>
      <c r="K28" s="225" t="s">
        <v>232</v>
      </c>
    </row>
    <row r="29" spans="1:11" x14ac:dyDescent="0.3">
      <c r="A29" s="203"/>
      <c r="B29" s="197"/>
      <c r="C29" s="225"/>
      <c r="D29" s="225"/>
      <c r="E29" s="225"/>
      <c r="F29" s="225"/>
      <c r="G29" s="225"/>
      <c r="H29" s="225"/>
      <c r="I29" s="225"/>
      <c r="J29" s="225"/>
      <c r="K29" s="225"/>
    </row>
    <row r="30" spans="1:11" x14ac:dyDescent="0.3">
      <c r="B30" s="6">
        <v>2025</v>
      </c>
      <c r="C30" s="13">
        <f>'Kebutuhan Air Non Domestik (1)'!I142</f>
        <v>0.1111111111111111</v>
      </c>
      <c r="D30" s="13">
        <f>'Kebutuhan Air Non Domestik (1)'!S142</f>
        <v>0.44444444444444442</v>
      </c>
      <c r="E30" s="13">
        <f>'Kebutuhan Air Non Domestik (1)'!I167</f>
        <v>0.41666666666666669</v>
      </c>
      <c r="F30" s="13">
        <f>'Kebutuhan Air Non Domestik (1)'!I217</f>
        <v>0.88888888888888884</v>
      </c>
      <c r="G30" s="13">
        <f>'Kebutuhan Air Non Domestik (1)'!S167</f>
        <v>1.1574074074074073E-2</v>
      </c>
      <c r="H30" s="13">
        <f>'Kebutuhan Air Non Domestik (1)'!I192</f>
        <v>1.1574074074074073E-2</v>
      </c>
      <c r="I30" s="13">
        <f>'Kebutuhan Air Non Domestik (1)'!S192</f>
        <v>6.9444444444444448E-2</v>
      </c>
      <c r="J30" s="13"/>
      <c r="K30" s="13">
        <f>SUM(C30:J30)</f>
        <v>1.9537037037037039</v>
      </c>
    </row>
    <row r="31" spans="1:11" x14ac:dyDescent="0.3">
      <c r="B31" s="6">
        <v>2026</v>
      </c>
      <c r="C31" s="13">
        <f>'Kebutuhan Air Non Domestik (1)'!I143</f>
        <v>0.1111111111111111</v>
      </c>
      <c r="D31" s="13">
        <f>'Kebutuhan Air Non Domestik (1)'!S143</f>
        <v>0.44444444444444442</v>
      </c>
      <c r="E31" s="13">
        <f>'Kebutuhan Air Non Domestik (1)'!I168</f>
        <v>0.41666666666666669</v>
      </c>
      <c r="F31" s="13">
        <f>'Kebutuhan Air Non Domestik (1)'!I218</f>
        <v>0.88888888888888884</v>
      </c>
      <c r="G31" s="13">
        <f>'Kebutuhan Air Non Domestik (1)'!S168</f>
        <v>1.1574074074074073E-2</v>
      </c>
      <c r="H31" s="13">
        <f>'Kebutuhan Air Non Domestik (1)'!I193</f>
        <v>1.1574074074074073E-2</v>
      </c>
      <c r="I31" s="13">
        <f>'Kebutuhan Air Non Domestik (1)'!S193</f>
        <v>6.9444444444444448E-2</v>
      </c>
      <c r="J31" s="13"/>
      <c r="K31" s="13">
        <f t="shared" ref="K31:K49" si="1">SUM(C31:J31)</f>
        <v>1.9537037037037039</v>
      </c>
    </row>
    <row r="32" spans="1:11" x14ac:dyDescent="0.3">
      <c r="B32" s="6">
        <v>2027</v>
      </c>
      <c r="C32" s="13">
        <f>'Kebutuhan Air Non Domestik (1)'!I144</f>
        <v>0.1111111111111111</v>
      </c>
      <c r="D32" s="13">
        <f>'Kebutuhan Air Non Domestik (1)'!S144</f>
        <v>0.44444444444444442</v>
      </c>
      <c r="E32" s="13">
        <f>'Kebutuhan Air Non Domestik (1)'!I169</f>
        <v>0.41666666666666669</v>
      </c>
      <c r="F32" s="13">
        <f>'Kebutuhan Air Non Domestik (1)'!I219</f>
        <v>0.88888888888888884</v>
      </c>
      <c r="G32" s="13">
        <f>'Kebutuhan Air Non Domestik (1)'!S169</f>
        <v>1.1574074074074073E-2</v>
      </c>
      <c r="H32" s="13">
        <f>'Kebutuhan Air Non Domestik (1)'!I194</f>
        <v>1.1574074074074073E-2</v>
      </c>
      <c r="I32" s="13">
        <f>'Kebutuhan Air Non Domestik (1)'!S194</f>
        <v>6.9444444444444448E-2</v>
      </c>
      <c r="J32" s="13"/>
      <c r="K32" s="13">
        <f t="shared" si="1"/>
        <v>1.9537037037037039</v>
      </c>
    </row>
    <row r="33" spans="2:11" x14ac:dyDescent="0.3">
      <c r="B33" s="6">
        <v>2028</v>
      </c>
      <c r="C33" s="13">
        <f>'Kebutuhan Air Non Domestik (1)'!I145</f>
        <v>0.1111111111111111</v>
      </c>
      <c r="D33" s="13">
        <f>'Kebutuhan Air Non Domestik (1)'!S145</f>
        <v>0.44444444444444442</v>
      </c>
      <c r="E33" s="13">
        <f>'Kebutuhan Air Non Domestik (1)'!I170</f>
        <v>0.41666666666666669</v>
      </c>
      <c r="F33" s="13">
        <f>'Kebutuhan Air Non Domestik (1)'!I220</f>
        <v>0.88888888888888884</v>
      </c>
      <c r="G33" s="13">
        <f>'Kebutuhan Air Non Domestik (1)'!S170</f>
        <v>1.1574074074074073E-2</v>
      </c>
      <c r="H33" s="13">
        <f>'Kebutuhan Air Non Domestik (1)'!I195</f>
        <v>1.1574074074074073E-2</v>
      </c>
      <c r="I33" s="13">
        <f>'Kebutuhan Air Non Domestik (1)'!S195</f>
        <v>6.9444444444444448E-2</v>
      </c>
      <c r="J33" s="13"/>
      <c r="K33" s="13">
        <f t="shared" si="1"/>
        <v>1.9537037037037039</v>
      </c>
    </row>
    <row r="34" spans="2:11" x14ac:dyDescent="0.3">
      <c r="B34" s="6">
        <v>2029</v>
      </c>
      <c r="C34" s="13">
        <f>'Kebutuhan Air Non Domestik (1)'!I146</f>
        <v>0.1111111111111111</v>
      </c>
      <c r="D34" s="13">
        <f>'Kebutuhan Air Non Domestik (1)'!S146</f>
        <v>0.44444444444444442</v>
      </c>
      <c r="E34" s="13">
        <f>'Kebutuhan Air Non Domestik (1)'!I171</f>
        <v>0.41666666666666669</v>
      </c>
      <c r="F34" s="13">
        <f>'Kebutuhan Air Non Domestik (1)'!I221</f>
        <v>0.88888888888888884</v>
      </c>
      <c r="G34" s="13">
        <f>'Kebutuhan Air Non Domestik (1)'!S171</f>
        <v>1.1574074074074073E-2</v>
      </c>
      <c r="H34" s="13">
        <f>'Kebutuhan Air Non Domestik (1)'!I196</f>
        <v>1.1574074074074073E-2</v>
      </c>
      <c r="I34" s="13">
        <f>'Kebutuhan Air Non Domestik (1)'!S196</f>
        <v>6.9444444444444448E-2</v>
      </c>
      <c r="J34" s="13"/>
      <c r="K34" s="13">
        <f t="shared" si="1"/>
        <v>1.9537037037037039</v>
      </c>
    </row>
    <row r="35" spans="2:11" x14ac:dyDescent="0.3">
      <c r="B35" s="6">
        <v>2030</v>
      </c>
      <c r="C35" s="13">
        <f>'Kebutuhan Air Non Domestik (1)'!I147</f>
        <v>0.1111111111111111</v>
      </c>
      <c r="D35" s="13">
        <f>'Kebutuhan Air Non Domestik (1)'!S147</f>
        <v>0.44444444444444442</v>
      </c>
      <c r="E35" s="13">
        <f>'Kebutuhan Air Non Domestik (1)'!I172</f>
        <v>0.41666666666666669</v>
      </c>
      <c r="F35" s="13">
        <f>'Kebutuhan Air Non Domestik (1)'!I222</f>
        <v>0.88888888888888884</v>
      </c>
      <c r="G35" s="13">
        <f>'Kebutuhan Air Non Domestik (1)'!S172</f>
        <v>1.1574074074074073E-2</v>
      </c>
      <c r="H35" s="13">
        <f>'Kebutuhan Air Non Domestik (1)'!I197</f>
        <v>1.1574074074074073E-2</v>
      </c>
      <c r="I35" s="13">
        <f>'Kebutuhan Air Non Domestik (1)'!S197</f>
        <v>9.2592592592592587E-2</v>
      </c>
      <c r="J35" s="13"/>
      <c r="K35" s="13">
        <f t="shared" si="1"/>
        <v>1.9768518518518521</v>
      </c>
    </row>
    <row r="36" spans="2:11" x14ac:dyDescent="0.3">
      <c r="B36" s="6">
        <v>2031</v>
      </c>
      <c r="C36" s="13">
        <f>'Kebutuhan Air Non Domestik (1)'!I148</f>
        <v>0.1111111111111111</v>
      </c>
      <c r="D36" s="13">
        <f>'Kebutuhan Air Non Domestik (1)'!S148</f>
        <v>0.44444444444444442</v>
      </c>
      <c r="E36" s="13">
        <f>'Kebutuhan Air Non Domestik (1)'!I173</f>
        <v>0.41666666666666669</v>
      </c>
      <c r="F36" s="13">
        <f>'Kebutuhan Air Non Domestik (1)'!I223</f>
        <v>0.88888888888888884</v>
      </c>
      <c r="G36" s="13">
        <f>'Kebutuhan Air Non Domestik (1)'!S173</f>
        <v>1.1574074074074073E-2</v>
      </c>
      <c r="H36" s="13">
        <f>'Kebutuhan Air Non Domestik (1)'!I198</f>
        <v>1.1574074074074073E-2</v>
      </c>
      <c r="I36" s="13">
        <f>'Kebutuhan Air Non Domestik (1)'!S198</f>
        <v>9.2592592592592587E-2</v>
      </c>
      <c r="J36" s="13"/>
      <c r="K36" s="13">
        <f t="shared" si="1"/>
        <v>1.9768518518518521</v>
      </c>
    </row>
    <row r="37" spans="2:11" x14ac:dyDescent="0.3">
      <c r="B37" s="6">
        <v>2032</v>
      </c>
      <c r="C37" s="13">
        <f>'Kebutuhan Air Non Domestik (1)'!I149</f>
        <v>0.1111111111111111</v>
      </c>
      <c r="D37" s="13">
        <f>'Kebutuhan Air Non Domestik (1)'!S149</f>
        <v>0.44444444444444442</v>
      </c>
      <c r="E37" s="13">
        <f>'Kebutuhan Air Non Domestik (1)'!I174</f>
        <v>0.41666666666666669</v>
      </c>
      <c r="F37" s="13">
        <f>'Kebutuhan Air Non Domestik (1)'!I224</f>
        <v>0.88888888888888884</v>
      </c>
      <c r="G37" s="13">
        <f>'Kebutuhan Air Non Domestik (1)'!S174</f>
        <v>1.1574074074074073E-2</v>
      </c>
      <c r="H37" s="13">
        <f>'Kebutuhan Air Non Domestik (1)'!I199</f>
        <v>1.1574074074074073E-2</v>
      </c>
      <c r="I37" s="13">
        <f>'Kebutuhan Air Non Domestik (1)'!S199</f>
        <v>9.2592592592592587E-2</v>
      </c>
      <c r="J37" s="13"/>
      <c r="K37" s="13">
        <f t="shared" si="1"/>
        <v>1.9768518518518521</v>
      </c>
    </row>
    <row r="38" spans="2:11" x14ac:dyDescent="0.3">
      <c r="B38" s="6">
        <v>2033</v>
      </c>
      <c r="C38" s="13">
        <f>'Kebutuhan Air Non Domestik (1)'!I150</f>
        <v>0.16666666666666666</v>
      </c>
      <c r="D38" s="13">
        <f>'Kebutuhan Air Non Domestik (1)'!S150</f>
        <v>0.66666666666666663</v>
      </c>
      <c r="E38" s="13">
        <f>'Kebutuhan Air Non Domestik (1)'!I175</f>
        <v>0.41666666666666669</v>
      </c>
      <c r="F38" s="13">
        <f>'Kebutuhan Air Non Domestik (1)'!I225</f>
        <v>0.88888888888888884</v>
      </c>
      <c r="G38" s="13">
        <f>'Kebutuhan Air Non Domestik (1)'!S175</f>
        <v>1.1574074074074073E-2</v>
      </c>
      <c r="H38" s="13">
        <f>'Kebutuhan Air Non Domestik (1)'!I200</f>
        <v>1.1574074074074073E-2</v>
      </c>
      <c r="I38" s="13">
        <f>'Kebutuhan Air Non Domestik (1)'!S200</f>
        <v>9.2592592592592587E-2</v>
      </c>
      <c r="J38" s="13"/>
      <c r="K38" s="13">
        <f t="shared" si="1"/>
        <v>2.2546296296296293</v>
      </c>
    </row>
    <row r="39" spans="2:11" x14ac:dyDescent="0.3">
      <c r="B39" s="6">
        <v>2034</v>
      </c>
      <c r="C39" s="13">
        <f>'Kebutuhan Air Non Domestik (1)'!I151</f>
        <v>0.16666666666666666</v>
      </c>
      <c r="D39" s="13">
        <f>'Kebutuhan Air Non Domestik (1)'!S151</f>
        <v>0.66666666666666663</v>
      </c>
      <c r="E39" s="13">
        <f>'Kebutuhan Air Non Domestik (1)'!I176</f>
        <v>0.41666666666666669</v>
      </c>
      <c r="F39" s="13">
        <f>'Kebutuhan Air Non Domestik (1)'!I226</f>
        <v>0.88888888888888884</v>
      </c>
      <c r="G39" s="13">
        <f>'Kebutuhan Air Non Domestik (1)'!S176</f>
        <v>1.1574074074074073E-2</v>
      </c>
      <c r="H39" s="13">
        <f>'Kebutuhan Air Non Domestik (1)'!I201</f>
        <v>1.1574074074074073E-2</v>
      </c>
      <c r="I39" s="13">
        <f>'Kebutuhan Air Non Domestik (1)'!S201</f>
        <v>9.2592592592592587E-2</v>
      </c>
      <c r="J39" s="13"/>
      <c r="K39" s="13">
        <f t="shared" si="1"/>
        <v>2.2546296296296293</v>
      </c>
    </row>
    <row r="40" spans="2:11" x14ac:dyDescent="0.3">
      <c r="B40" s="6">
        <v>2035</v>
      </c>
      <c r="C40" s="13">
        <f>'Kebutuhan Air Non Domestik (1)'!I152</f>
        <v>0.16666666666666666</v>
      </c>
      <c r="D40" s="13">
        <f>'Kebutuhan Air Non Domestik (1)'!S152</f>
        <v>0.66666666666666663</v>
      </c>
      <c r="E40" s="13">
        <f>'Kebutuhan Air Non Domestik (1)'!I177</f>
        <v>0.41666666666666669</v>
      </c>
      <c r="F40" s="13">
        <f>'Kebutuhan Air Non Domestik (1)'!I227</f>
        <v>0.88888888888888884</v>
      </c>
      <c r="G40" s="13">
        <f>'Kebutuhan Air Non Domestik (1)'!S177</f>
        <v>1.1574074074074073E-2</v>
      </c>
      <c r="H40" s="13">
        <f>'Kebutuhan Air Non Domestik (1)'!I202</f>
        <v>1.1574074074074073E-2</v>
      </c>
      <c r="I40" s="13">
        <f>'Kebutuhan Air Non Domestik (1)'!S202</f>
        <v>9.2592592592592587E-2</v>
      </c>
      <c r="J40" s="13"/>
      <c r="K40" s="13">
        <f t="shared" si="1"/>
        <v>2.2546296296296293</v>
      </c>
    </row>
    <row r="41" spans="2:11" x14ac:dyDescent="0.3">
      <c r="B41" s="6">
        <v>2036</v>
      </c>
      <c r="C41" s="13">
        <f>'Kebutuhan Air Non Domestik (1)'!I153</f>
        <v>0.16666666666666666</v>
      </c>
      <c r="D41" s="13">
        <f>'Kebutuhan Air Non Domestik (1)'!S153</f>
        <v>0.66666666666666663</v>
      </c>
      <c r="E41" s="13">
        <f>'Kebutuhan Air Non Domestik (1)'!I178</f>
        <v>0.41666666666666669</v>
      </c>
      <c r="F41" s="13">
        <f>'Kebutuhan Air Non Domestik (1)'!I228</f>
        <v>0.88888888888888884</v>
      </c>
      <c r="G41" s="13">
        <f>'Kebutuhan Air Non Domestik (1)'!S178</f>
        <v>1.1574074074074073E-2</v>
      </c>
      <c r="H41" s="13">
        <f>'Kebutuhan Air Non Domestik (1)'!I203</f>
        <v>1.1574074074074073E-2</v>
      </c>
      <c r="I41" s="13">
        <f>'Kebutuhan Air Non Domestik (1)'!S203</f>
        <v>9.2592592592592587E-2</v>
      </c>
      <c r="J41" s="13"/>
      <c r="K41" s="13">
        <f t="shared" si="1"/>
        <v>2.2546296296296293</v>
      </c>
    </row>
    <row r="42" spans="2:11" x14ac:dyDescent="0.3">
      <c r="B42" s="6">
        <v>2037</v>
      </c>
      <c r="C42" s="13">
        <f>'Kebutuhan Air Non Domestik (1)'!I154</f>
        <v>0.16666666666666666</v>
      </c>
      <c r="D42" s="13">
        <f>'Kebutuhan Air Non Domestik (1)'!S154</f>
        <v>0.66666666666666663</v>
      </c>
      <c r="E42" s="13">
        <f>'Kebutuhan Air Non Domestik (1)'!I179</f>
        <v>0.41666666666666669</v>
      </c>
      <c r="F42" s="13">
        <f>'Kebutuhan Air Non Domestik (1)'!I229</f>
        <v>0.88888888888888884</v>
      </c>
      <c r="G42" s="13">
        <f>'Kebutuhan Air Non Domestik (1)'!S179</f>
        <v>1.1574074074074073E-2</v>
      </c>
      <c r="H42" s="13">
        <f>'Kebutuhan Air Non Domestik (1)'!I204</f>
        <v>1.1574074074074073E-2</v>
      </c>
      <c r="I42" s="13">
        <f>'Kebutuhan Air Non Domestik (1)'!S204</f>
        <v>9.2592592592592587E-2</v>
      </c>
      <c r="J42" s="13"/>
      <c r="K42" s="13">
        <f t="shared" si="1"/>
        <v>2.2546296296296293</v>
      </c>
    </row>
    <row r="43" spans="2:11" x14ac:dyDescent="0.3">
      <c r="B43" s="6">
        <v>2038</v>
      </c>
      <c r="C43" s="13">
        <f>'Kebutuhan Air Non Domestik (1)'!I155</f>
        <v>0.16666666666666666</v>
      </c>
      <c r="D43" s="13">
        <f>'Kebutuhan Air Non Domestik (1)'!S155</f>
        <v>0.66666666666666663</v>
      </c>
      <c r="E43" s="13">
        <f>'Kebutuhan Air Non Domestik (1)'!I180</f>
        <v>0.41666666666666669</v>
      </c>
      <c r="F43" s="13">
        <f>'Kebutuhan Air Non Domestik (1)'!I230</f>
        <v>0.88888888888888884</v>
      </c>
      <c r="G43" s="13">
        <f>'Kebutuhan Air Non Domestik (1)'!S180</f>
        <v>1.1574074074074073E-2</v>
      </c>
      <c r="H43" s="13">
        <f>'Kebutuhan Air Non Domestik (1)'!I205</f>
        <v>1.1574074074074073E-2</v>
      </c>
      <c r="I43" s="13">
        <f>'Kebutuhan Air Non Domestik (1)'!S205</f>
        <v>9.2592592592592587E-2</v>
      </c>
      <c r="J43" s="13"/>
      <c r="K43" s="13">
        <f t="shared" si="1"/>
        <v>2.2546296296296293</v>
      </c>
    </row>
    <row r="44" spans="2:11" x14ac:dyDescent="0.3">
      <c r="B44" s="6">
        <v>2039</v>
      </c>
      <c r="C44" s="13">
        <f>'Kebutuhan Air Non Domestik (1)'!I156</f>
        <v>0.16666666666666666</v>
      </c>
      <c r="D44" s="13">
        <f>'Kebutuhan Air Non Domestik (1)'!S156</f>
        <v>0.66666666666666663</v>
      </c>
      <c r="E44" s="13">
        <f>'Kebutuhan Air Non Domestik (1)'!I181</f>
        <v>0.41666666666666669</v>
      </c>
      <c r="F44" s="13">
        <f>'Kebutuhan Air Non Domestik (1)'!I231</f>
        <v>0.88888888888888884</v>
      </c>
      <c r="G44" s="13">
        <f>'Kebutuhan Air Non Domestik (1)'!S181</f>
        <v>1.1574074074074073E-2</v>
      </c>
      <c r="H44" s="13">
        <f>'Kebutuhan Air Non Domestik (1)'!I206</f>
        <v>1.1574074074074073E-2</v>
      </c>
      <c r="I44" s="13">
        <f>'Kebutuhan Air Non Domestik (1)'!S206</f>
        <v>9.2592592592592587E-2</v>
      </c>
      <c r="J44" s="13"/>
      <c r="K44" s="13">
        <f t="shared" si="1"/>
        <v>2.2546296296296293</v>
      </c>
    </row>
    <row r="45" spans="2:11" x14ac:dyDescent="0.3">
      <c r="B45" s="6">
        <v>2040</v>
      </c>
      <c r="C45" s="13">
        <f>'Kebutuhan Air Non Domestik (1)'!I157</f>
        <v>0.16666666666666666</v>
      </c>
      <c r="D45" s="13">
        <f>'Kebutuhan Air Non Domestik (1)'!S157</f>
        <v>0.66666666666666663</v>
      </c>
      <c r="E45" s="13">
        <f>'Kebutuhan Air Non Domestik (1)'!I182</f>
        <v>0.41666666666666669</v>
      </c>
      <c r="F45" s="13">
        <f>'Kebutuhan Air Non Domestik (1)'!I232</f>
        <v>0.88888888888888884</v>
      </c>
      <c r="G45" s="13">
        <f>'Kebutuhan Air Non Domestik (1)'!S182</f>
        <v>1.1574074074074073E-2</v>
      </c>
      <c r="H45" s="13">
        <f>'Kebutuhan Air Non Domestik (1)'!I207</f>
        <v>1.1574074074074073E-2</v>
      </c>
      <c r="I45" s="13">
        <f>'Kebutuhan Air Non Domestik (1)'!S207</f>
        <v>9.2592592592592587E-2</v>
      </c>
      <c r="J45" s="13"/>
      <c r="K45" s="13">
        <f t="shared" si="1"/>
        <v>2.2546296296296293</v>
      </c>
    </row>
    <row r="46" spans="2:11" x14ac:dyDescent="0.3">
      <c r="B46" s="6">
        <v>2041</v>
      </c>
      <c r="C46" s="13">
        <f>'Kebutuhan Air Non Domestik (1)'!I158</f>
        <v>0.16666666666666666</v>
      </c>
      <c r="D46" s="13">
        <f>'Kebutuhan Air Non Domestik (1)'!S158</f>
        <v>0.66666666666666663</v>
      </c>
      <c r="E46" s="13">
        <f>'Kebutuhan Air Non Domestik (1)'!I183</f>
        <v>0.83333333333333337</v>
      </c>
      <c r="F46" s="13">
        <f>'Kebutuhan Air Non Domestik (1)'!I233</f>
        <v>1.7777777777777777</v>
      </c>
      <c r="G46" s="13">
        <f>'Kebutuhan Air Non Domestik (1)'!S183</f>
        <v>2.3148148148148147E-2</v>
      </c>
      <c r="H46" s="13">
        <f>'Kebutuhan Air Non Domestik (1)'!I208</f>
        <v>2.3148148148148147E-2</v>
      </c>
      <c r="I46" s="13">
        <f>'Kebutuhan Air Non Domestik (1)'!S208</f>
        <v>0.11574074074074074</v>
      </c>
      <c r="J46" s="13"/>
      <c r="K46" s="13">
        <f t="shared" si="1"/>
        <v>3.6064814814814818</v>
      </c>
    </row>
    <row r="47" spans="2:11" x14ac:dyDescent="0.3">
      <c r="B47" s="6">
        <v>2042</v>
      </c>
      <c r="C47" s="13">
        <f>'Kebutuhan Air Non Domestik (1)'!I159</f>
        <v>0.16666666666666666</v>
      </c>
      <c r="D47" s="13">
        <f>'Kebutuhan Air Non Domestik (1)'!S159</f>
        <v>0.66666666666666663</v>
      </c>
      <c r="E47" s="13">
        <f>'Kebutuhan Air Non Domestik (1)'!I184</f>
        <v>0.83333333333333337</v>
      </c>
      <c r="F47" s="13">
        <f>'Kebutuhan Air Non Domestik (1)'!I234</f>
        <v>1.7777777777777777</v>
      </c>
      <c r="G47" s="13">
        <f>'Kebutuhan Air Non Domestik (1)'!S184</f>
        <v>2.3148148148148147E-2</v>
      </c>
      <c r="H47" s="13">
        <f>'Kebutuhan Air Non Domestik (1)'!I209</f>
        <v>2.3148148148148147E-2</v>
      </c>
      <c r="I47" s="13">
        <f>'Kebutuhan Air Non Domestik (1)'!S209</f>
        <v>0.11574074074074074</v>
      </c>
      <c r="J47" s="13"/>
      <c r="K47" s="13">
        <f t="shared" si="1"/>
        <v>3.6064814814814818</v>
      </c>
    </row>
    <row r="48" spans="2:11" x14ac:dyDescent="0.3">
      <c r="B48" s="6">
        <v>2043</v>
      </c>
      <c r="C48" s="13">
        <f>'Kebutuhan Air Non Domestik (1)'!I160</f>
        <v>0.16666666666666666</v>
      </c>
      <c r="D48" s="13">
        <f>'Kebutuhan Air Non Domestik (1)'!S160</f>
        <v>0.66666666666666663</v>
      </c>
      <c r="E48" s="13">
        <f>'Kebutuhan Air Non Domestik (1)'!I185</f>
        <v>0.83333333333333337</v>
      </c>
      <c r="F48" s="13">
        <f>'Kebutuhan Air Non Domestik (1)'!I235</f>
        <v>1.7777777777777777</v>
      </c>
      <c r="G48" s="13">
        <f>'Kebutuhan Air Non Domestik (1)'!S185</f>
        <v>2.3148148148148147E-2</v>
      </c>
      <c r="H48" s="13">
        <f>'Kebutuhan Air Non Domestik (1)'!I210</f>
        <v>2.3148148148148147E-2</v>
      </c>
      <c r="I48" s="13">
        <f>'Kebutuhan Air Non Domestik (1)'!S210</f>
        <v>0.11574074074074074</v>
      </c>
      <c r="J48" s="13"/>
      <c r="K48" s="13">
        <f t="shared" si="1"/>
        <v>3.6064814814814818</v>
      </c>
    </row>
    <row r="49" spans="1:11" x14ac:dyDescent="0.3">
      <c r="B49" s="6">
        <v>2044</v>
      </c>
      <c r="C49" s="13">
        <f>'Kebutuhan Air Non Domestik (1)'!I161</f>
        <v>0.16666666666666666</v>
      </c>
      <c r="D49" s="13">
        <f>'Kebutuhan Air Non Domestik (1)'!S161</f>
        <v>0.66666666666666663</v>
      </c>
      <c r="E49" s="13">
        <f>'Kebutuhan Air Non Domestik (1)'!I186</f>
        <v>0.83333333333333337</v>
      </c>
      <c r="F49" s="13">
        <f>'Kebutuhan Air Non Domestik (1)'!I236</f>
        <v>1.7777777777777777</v>
      </c>
      <c r="G49" s="13">
        <f>'Kebutuhan Air Non Domestik (1)'!S186</f>
        <v>2.3148148148148147E-2</v>
      </c>
      <c r="H49" s="13">
        <f>'Kebutuhan Air Non Domestik (1)'!I211</f>
        <v>2.3148148148148147E-2</v>
      </c>
      <c r="I49" s="13">
        <f>'Kebutuhan Air Non Domestik (1)'!S211</f>
        <v>0.11574074074074074</v>
      </c>
      <c r="J49" s="13"/>
      <c r="K49" s="13">
        <f t="shared" si="1"/>
        <v>3.6064814814814818</v>
      </c>
    </row>
    <row r="51" spans="1:11" ht="15.6" x14ac:dyDescent="0.3">
      <c r="A51" s="203">
        <v>3</v>
      </c>
      <c r="B51" s="228" t="s">
        <v>67</v>
      </c>
      <c r="C51" s="228"/>
      <c r="D51" s="228"/>
      <c r="E51" s="228"/>
      <c r="F51" s="228"/>
      <c r="G51" s="228"/>
      <c r="H51" s="228"/>
      <c r="I51" s="228"/>
      <c r="J51" s="228"/>
      <c r="K51" s="228"/>
    </row>
    <row r="52" spans="1:11" x14ac:dyDescent="0.3">
      <c r="A52" s="203"/>
      <c r="B52" s="197" t="s">
        <v>22</v>
      </c>
      <c r="C52" s="229" t="s">
        <v>233</v>
      </c>
      <c r="D52" s="229"/>
      <c r="E52" s="229"/>
      <c r="F52" s="229"/>
      <c r="G52" s="229"/>
      <c r="H52" s="229"/>
      <c r="I52" s="229"/>
      <c r="J52" s="229"/>
      <c r="K52" s="229"/>
    </row>
    <row r="53" spans="1:11" x14ac:dyDescent="0.3">
      <c r="A53" s="203"/>
      <c r="B53" s="197"/>
      <c r="C53" s="225" t="s">
        <v>170</v>
      </c>
      <c r="D53" s="225" t="s">
        <v>171</v>
      </c>
      <c r="E53" s="225" t="s">
        <v>173</v>
      </c>
      <c r="F53" s="225" t="s">
        <v>174</v>
      </c>
      <c r="G53" s="225" t="s">
        <v>177</v>
      </c>
      <c r="H53" s="225" t="s">
        <v>182</v>
      </c>
      <c r="I53" s="225" t="s">
        <v>183</v>
      </c>
      <c r="J53" s="225" t="s">
        <v>172</v>
      </c>
      <c r="K53" s="225" t="s">
        <v>232</v>
      </c>
    </row>
    <row r="54" spans="1:11" x14ac:dyDescent="0.3">
      <c r="A54" s="203"/>
      <c r="B54" s="197"/>
      <c r="C54" s="225"/>
      <c r="D54" s="225"/>
      <c r="E54" s="225"/>
      <c r="F54" s="225"/>
      <c r="G54" s="225"/>
      <c r="H54" s="225"/>
      <c r="I54" s="225"/>
      <c r="J54" s="225"/>
      <c r="K54" s="225"/>
    </row>
    <row r="55" spans="1:11" x14ac:dyDescent="0.3">
      <c r="B55" s="6">
        <v>2025</v>
      </c>
      <c r="C55" s="13">
        <f>'Kebutuhan Air Non Domestik (1)'!I246</f>
        <v>5.5555555555555552E-2</v>
      </c>
      <c r="D55" s="13">
        <f>'Kebutuhan Air Non Domestik (1)'!S246</f>
        <v>0.22222222222222221</v>
      </c>
      <c r="E55" s="13"/>
      <c r="F55" s="13">
        <f>'Kebutuhan Air Non Domestik (1)'!I271</f>
        <v>0.88888888888888884</v>
      </c>
      <c r="G55" s="13">
        <f>'Kebutuhan Air Non Domestik (1)'!S271</f>
        <v>1.1574074074074073E-2</v>
      </c>
      <c r="H55" s="13">
        <f>'Kebutuhan Air Non Domestik (1)'!I296</f>
        <v>1.1574074074074073E-2</v>
      </c>
      <c r="I55" s="13">
        <f>'Kebutuhan Air Non Domestik (1)'!S296</f>
        <v>4.6296296296296294E-2</v>
      </c>
      <c r="J55" s="13"/>
      <c r="K55" s="13">
        <f>SUM(C55:J55)</f>
        <v>1.2361111111111112</v>
      </c>
    </row>
    <row r="56" spans="1:11" x14ac:dyDescent="0.3">
      <c r="B56" s="6">
        <v>2026</v>
      </c>
      <c r="C56" s="13">
        <f>'Kebutuhan Air Non Domestik (1)'!I247</f>
        <v>5.5555555555555552E-2</v>
      </c>
      <c r="D56" s="13">
        <f>'Kebutuhan Air Non Domestik (1)'!S247</f>
        <v>0.22222222222222221</v>
      </c>
      <c r="E56" s="13"/>
      <c r="F56" s="13">
        <f>'Kebutuhan Air Non Domestik (1)'!I272</f>
        <v>0.88888888888888884</v>
      </c>
      <c r="G56" s="13">
        <f>'Kebutuhan Air Non Domestik (1)'!S272</f>
        <v>1.1574074074074073E-2</v>
      </c>
      <c r="H56" s="13">
        <f>'Kebutuhan Air Non Domestik (1)'!I297</f>
        <v>1.1574074074074073E-2</v>
      </c>
      <c r="I56" s="13">
        <f>'Kebutuhan Air Non Domestik (1)'!S297</f>
        <v>4.6296296296296294E-2</v>
      </c>
      <c r="J56" s="13"/>
      <c r="K56" s="13">
        <f t="shared" ref="K56:K74" si="2">SUM(C56:J56)</f>
        <v>1.2361111111111112</v>
      </c>
    </row>
    <row r="57" spans="1:11" x14ac:dyDescent="0.3">
      <c r="B57" s="6">
        <v>2027</v>
      </c>
      <c r="C57" s="13">
        <f>'Kebutuhan Air Non Domestik (1)'!I248</f>
        <v>5.5555555555555552E-2</v>
      </c>
      <c r="D57" s="13">
        <f>'Kebutuhan Air Non Domestik (1)'!S248</f>
        <v>0.22222222222222221</v>
      </c>
      <c r="E57" s="13"/>
      <c r="F57" s="13">
        <f>'Kebutuhan Air Non Domestik (1)'!I273</f>
        <v>0.88888888888888884</v>
      </c>
      <c r="G57" s="13">
        <f>'Kebutuhan Air Non Domestik (1)'!S273</f>
        <v>1.1574074074074073E-2</v>
      </c>
      <c r="H57" s="13">
        <f>'Kebutuhan Air Non Domestik (1)'!I298</f>
        <v>1.1574074074074073E-2</v>
      </c>
      <c r="I57" s="13">
        <f>'Kebutuhan Air Non Domestik (1)'!S298</f>
        <v>4.6296296296296294E-2</v>
      </c>
      <c r="J57" s="13"/>
      <c r="K57" s="13">
        <f t="shared" si="2"/>
        <v>1.2361111111111112</v>
      </c>
    </row>
    <row r="58" spans="1:11" x14ac:dyDescent="0.3">
      <c r="B58" s="6">
        <v>2028</v>
      </c>
      <c r="C58" s="13">
        <f>'Kebutuhan Air Non Domestik (1)'!I249</f>
        <v>5.5555555555555552E-2</v>
      </c>
      <c r="D58" s="13">
        <f>'Kebutuhan Air Non Domestik (1)'!S249</f>
        <v>0.22222222222222221</v>
      </c>
      <c r="E58" s="13"/>
      <c r="F58" s="13">
        <f>'Kebutuhan Air Non Domestik (1)'!I274</f>
        <v>0.88888888888888884</v>
      </c>
      <c r="G58" s="13">
        <f>'Kebutuhan Air Non Domestik (1)'!S274</f>
        <v>1.1574074074074073E-2</v>
      </c>
      <c r="H58" s="13">
        <f>'Kebutuhan Air Non Domestik (1)'!I299</f>
        <v>1.1574074074074073E-2</v>
      </c>
      <c r="I58" s="13">
        <f>'Kebutuhan Air Non Domestik (1)'!S299</f>
        <v>4.6296296296296294E-2</v>
      </c>
      <c r="J58" s="13"/>
      <c r="K58" s="13">
        <f t="shared" si="2"/>
        <v>1.2361111111111112</v>
      </c>
    </row>
    <row r="59" spans="1:11" x14ac:dyDescent="0.3">
      <c r="B59" s="6">
        <v>2029</v>
      </c>
      <c r="C59" s="13">
        <f>'Kebutuhan Air Non Domestik (1)'!I250</f>
        <v>5.5555555555555552E-2</v>
      </c>
      <c r="D59" s="13">
        <f>'Kebutuhan Air Non Domestik (1)'!S250</f>
        <v>0.22222222222222221</v>
      </c>
      <c r="E59" s="13"/>
      <c r="F59" s="13">
        <f>'Kebutuhan Air Non Domestik (1)'!I275</f>
        <v>0.88888888888888884</v>
      </c>
      <c r="G59" s="13">
        <f>'Kebutuhan Air Non Domestik (1)'!S275</f>
        <v>1.1574074074074073E-2</v>
      </c>
      <c r="H59" s="13">
        <f>'Kebutuhan Air Non Domestik (1)'!I300</f>
        <v>1.1574074074074073E-2</v>
      </c>
      <c r="I59" s="13">
        <f>'Kebutuhan Air Non Domestik (1)'!S300</f>
        <v>4.6296296296296294E-2</v>
      </c>
      <c r="J59" s="13"/>
      <c r="K59" s="13">
        <f t="shared" si="2"/>
        <v>1.2361111111111112</v>
      </c>
    </row>
    <row r="60" spans="1:11" x14ac:dyDescent="0.3">
      <c r="B60" s="6">
        <v>2030</v>
      </c>
      <c r="C60" s="13">
        <f>'Kebutuhan Air Non Domestik (1)'!I251</f>
        <v>5.5555555555555552E-2</v>
      </c>
      <c r="D60" s="13">
        <f>'Kebutuhan Air Non Domestik (1)'!S251</f>
        <v>0.22222222222222221</v>
      </c>
      <c r="E60" s="13"/>
      <c r="F60" s="13">
        <f>'Kebutuhan Air Non Domestik (1)'!I276</f>
        <v>0.88888888888888884</v>
      </c>
      <c r="G60" s="13">
        <f>'Kebutuhan Air Non Domestik (1)'!S276</f>
        <v>1.1574074074074073E-2</v>
      </c>
      <c r="H60" s="13">
        <f>'Kebutuhan Air Non Domestik (1)'!I301</f>
        <v>1.1574074074074073E-2</v>
      </c>
      <c r="I60" s="13">
        <f>'Kebutuhan Air Non Domestik (1)'!S301</f>
        <v>4.6296296296296294E-2</v>
      </c>
      <c r="J60" s="13"/>
      <c r="K60" s="13">
        <f t="shared" si="2"/>
        <v>1.2361111111111112</v>
      </c>
    </row>
    <row r="61" spans="1:11" x14ac:dyDescent="0.3">
      <c r="B61" s="6">
        <v>2031</v>
      </c>
      <c r="C61" s="13">
        <f>'Kebutuhan Air Non Domestik (1)'!I252</f>
        <v>5.5555555555555552E-2</v>
      </c>
      <c r="D61" s="13">
        <f>'Kebutuhan Air Non Domestik (1)'!S252</f>
        <v>0.22222222222222221</v>
      </c>
      <c r="E61" s="13"/>
      <c r="F61" s="13">
        <f>'Kebutuhan Air Non Domestik (1)'!I277</f>
        <v>0.88888888888888884</v>
      </c>
      <c r="G61" s="13">
        <f>'Kebutuhan Air Non Domestik (1)'!S277</f>
        <v>1.1574074074074073E-2</v>
      </c>
      <c r="H61" s="13">
        <f>'Kebutuhan Air Non Domestik (1)'!I302</f>
        <v>1.1574074074074073E-2</v>
      </c>
      <c r="I61" s="13">
        <f>'Kebutuhan Air Non Domestik (1)'!S302</f>
        <v>6.9444444444444448E-2</v>
      </c>
      <c r="J61" s="13"/>
      <c r="K61" s="13">
        <f t="shared" si="2"/>
        <v>1.2592592592592593</v>
      </c>
    </row>
    <row r="62" spans="1:11" x14ac:dyDescent="0.3">
      <c r="B62" s="6">
        <v>2032</v>
      </c>
      <c r="C62" s="13">
        <f>'Kebutuhan Air Non Domestik (1)'!I253</f>
        <v>5.5555555555555552E-2</v>
      </c>
      <c r="D62" s="13">
        <f>'Kebutuhan Air Non Domestik (1)'!S253</f>
        <v>0.22222222222222221</v>
      </c>
      <c r="E62" s="13"/>
      <c r="F62" s="13">
        <f>'Kebutuhan Air Non Domestik (1)'!I278</f>
        <v>0.88888888888888884</v>
      </c>
      <c r="G62" s="13">
        <f>'Kebutuhan Air Non Domestik (1)'!S278</f>
        <v>1.1574074074074073E-2</v>
      </c>
      <c r="H62" s="13">
        <f>'Kebutuhan Air Non Domestik (1)'!I303</f>
        <v>1.1574074074074073E-2</v>
      </c>
      <c r="I62" s="13">
        <f>'Kebutuhan Air Non Domestik (1)'!S303</f>
        <v>6.9444444444444448E-2</v>
      </c>
      <c r="J62" s="13"/>
      <c r="K62" s="13">
        <f t="shared" si="2"/>
        <v>1.2592592592592593</v>
      </c>
    </row>
    <row r="63" spans="1:11" x14ac:dyDescent="0.3">
      <c r="B63" s="6">
        <v>2033</v>
      </c>
      <c r="C63" s="13">
        <f>'Kebutuhan Air Non Domestik (1)'!I254</f>
        <v>5.5555555555555552E-2</v>
      </c>
      <c r="D63" s="13">
        <f>'Kebutuhan Air Non Domestik (1)'!S254</f>
        <v>0.22222222222222221</v>
      </c>
      <c r="E63" s="13"/>
      <c r="F63" s="13">
        <f>'Kebutuhan Air Non Domestik (1)'!I279</f>
        <v>0.88888888888888884</v>
      </c>
      <c r="G63" s="13">
        <f>'Kebutuhan Air Non Domestik (1)'!S279</f>
        <v>1.1574074074074073E-2</v>
      </c>
      <c r="H63" s="13">
        <f>'Kebutuhan Air Non Domestik (1)'!I304</f>
        <v>1.1574074074074073E-2</v>
      </c>
      <c r="I63" s="13">
        <f>'Kebutuhan Air Non Domestik (1)'!S304</f>
        <v>6.9444444444444448E-2</v>
      </c>
      <c r="J63" s="13"/>
      <c r="K63" s="13">
        <f t="shared" si="2"/>
        <v>1.2592592592592593</v>
      </c>
    </row>
    <row r="64" spans="1:11" x14ac:dyDescent="0.3">
      <c r="B64" s="6">
        <v>2034</v>
      </c>
      <c r="C64" s="13">
        <f>'Kebutuhan Air Non Domestik (1)'!I255</f>
        <v>5.5555555555555552E-2</v>
      </c>
      <c r="D64" s="13">
        <f>'Kebutuhan Air Non Domestik (1)'!S255</f>
        <v>0.22222222222222221</v>
      </c>
      <c r="E64" s="13"/>
      <c r="F64" s="13">
        <f>'Kebutuhan Air Non Domestik (1)'!I280</f>
        <v>0.88888888888888884</v>
      </c>
      <c r="G64" s="13">
        <f>'Kebutuhan Air Non Domestik (1)'!S280</f>
        <v>1.1574074074074073E-2</v>
      </c>
      <c r="H64" s="13">
        <f>'Kebutuhan Air Non Domestik (1)'!I305</f>
        <v>1.1574074074074073E-2</v>
      </c>
      <c r="I64" s="13">
        <f>'Kebutuhan Air Non Domestik (1)'!S305</f>
        <v>6.9444444444444448E-2</v>
      </c>
      <c r="J64" s="13"/>
      <c r="K64" s="13">
        <f t="shared" si="2"/>
        <v>1.2592592592592593</v>
      </c>
    </row>
    <row r="65" spans="1:11" x14ac:dyDescent="0.3">
      <c r="B65" s="6">
        <v>2035</v>
      </c>
      <c r="C65" s="13">
        <f>'Kebutuhan Air Non Domestik (1)'!I256</f>
        <v>5.5555555555555552E-2</v>
      </c>
      <c r="D65" s="13">
        <f>'Kebutuhan Air Non Domestik (1)'!S256</f>
        <v>0.22222222222222221</v>
      </c>
      <c r="E65" s="13"/>
      <c r="F65" s="13">
        <f>'Kebutuhan Air Non Domestik (1)'!I281</f>
        <v>0.88888888888888884</v>
      </c>
      <c r="G65" s="13">
        <f>'Kebutuhan Air Non Domestik (1)'!S281</f>
        <v>1.1574074074074073E-2</v>
      </c>
      <c r="H65" s="13">
        <f>'Kebutuhan Air Non Domestik (1)'!I306</f>
        <v>1.1574074074074073E-2</v>
      </c>
      <c r="I65" s="13">
        <f>'Kebutuhan Air Non Domestik (1)'!S306</f>
        <v>6.9444444444444448E-2</v>
      </c>
      <c r="J65" s="13"/>
      <c r="K65" s="13">
        <f t="shared" si="2"/>
        <v>1.2592592592592593</v>
      </c>
    </row>
    <row r="66" spans="1:11" x14ac:dyDescent="0.3">
      <c r="B66" s="6">
        <v>2036</v>
      </c>
      <c r="C66" s="13">
        <f>'Kebutuhan Air Non Domestik (1)'!I257</f>
        <v>5.5555555555555552E-2</v>
      </c>
      <c r="D66" s="13">
        <f>'Kebutuhan Air Non Domestik (1)'!S257</f>
        <v>0.22222222222222221</v>
      </c>
      <c r="E66" s="13"/>
      <c r="F66" s="13">
        <f>'Kebutuhan Air Non Domestik (1)'!I282</f>
        <v>0.88888888888888884</v>
      </c>
      <c r="G66" s="13">
        <f>'Kebutuhan Air Non Domestik (1)'!S282</f>
        <v>1.1574074074074073E-2</v>
      </c>
      <c r="H66" s="13">
        <f>'Kebutuhan Air Non Domestik (1)'!I307</f>
        <v>1.1574074074074073E-2</v>
      </c>
      <c r="I66" s="13">
        <f>'Kebutuhan Air Non Domestik (1)'!S307</f>
        <v>6.9444444444444448E-2</v>
      </c>
      <c r="J66" s="13"/>
      <c r="K66" s="13">
        <f t="shared" si="2"/>
        <v>1.2592592592592593</v>
      </c>
    </row>
    <row r="67" spans="1:11" x14ac:dyDescent="0.3">
      <c r="B67" s="6">
        <v>2037</v>
      </c>
      <c r="C67" s="13">
        <f>'Kebutuhan Air Non Domestik (1)'!I258</f>
        <v>0.1111111111111111</v>
      </c>
      <c r="D67" s="13">
        <f>'Kebutuhan Air Non Domestik (1)'!S258</f>
        <v>0.44444444444444442</v>
      </c>
      <c r="E67" s="13"/>
      <c r="F67" s="13">
        <f>'Kebutuhan Air Non Domestik (1)'!I283</f>
        <v>1.7777777777777777</v>
      </c>
      <c r="G67" s="13">
        <f>'Kebutuhan Air Non Domestik (1)'!S283</f>
        <v>2.3148148148148147E-2</v>
      </c>
      <c r="H67" s="13">
        <f>'Kebutuhan Air Non Domestik (1)'!I308</f>
        <v>2.3148148148148147E-2</v>
      </c>
      <c r="I67" s="13">
        <f>'Kebutuhan Air Non Domestik (1)'!S308</f>
        <v>6.9444444444444448E-2</v>
      </c>
      <c r="J67" s="13"/>
      <c r="K67" s="13">
        <f t="shared" si="2"/>
        <v>2.4490740740740744</v>
      </c>
    </row>
    <row r="68" spans="1:11" x14ac:dyDescent="0.3">
      <c r="B68" s="6">
        <v>2038</v>
      </c>
      <c r="C68" s="13">
        <f>'Kebutuhan Air Non Domestik (1)'!I259</f>
        <v>0.1111111111111111</v>
      </c>
      <c r="D68" s="13">
        <f>'Kebutuhan Air Non Domestik (1)'!S259</f>
        <v>0.44444444444444442</v>
      </c>
      <c r="E68" s="13"/>
      <c r="F68" s="13">
        <f>'Kebutuhan Air Non Domestik (1)'!I284</f>
        <v>1.7777777777777777</v>
      </c>
      <c r="G68" s="13">
        <f>'Kebutuhan Air Non Domestik (1)'!S284</f>
        <v>2.3148148148148147E-2</v>
      </c>
      <c r="H68" s="13">
        <f>'Kebutuhan Air Non Domestik (1)'!I309</f>
        <v>2.3148148148148147E-2</v>
      </c>
      <c r="I68" s="13">
        <f>'Kebutuhan Air Non Domestik (1)'!S309</f>
        <v>6.9444444444444448E-2</v>
      </c>
      <c r="J68" s="13"/>
      <c r="K68" s="13">
        <f t="shared" si="2"/>
        <v>2.4490740740740744</v>
      </c>
    </row>
    <row r="69" spans="1:11" x14ac:dyDescent="0.3">
      <c r="B69" s="6">
        <v>2039</v>
      </c>
      <c r="C69" s="13">
        <f>'Kebutuhan Air Non Domestik (1)'!I260</f>
        <v>0.1111111111111111</v>
      </c>
      <c r="D69" s="13">
        <f>'Kebutuhan Air Non Domestik (1)'!S260</f>
        <v>0.44444444444444442</v>
      </c>
      <c r="E69" s="13"/>
      <c r="F69" s="13">
        <f>'Kebutuhan Air Non Domestik (1)'!I285</f>
        <v>1.7777777777777777</v>
      </c>
      <c r="G69" s="13">
        <f>'Kebutuhan Air Non Domestik (1)'!S285</f>
        <v>2.3148148148148147E-2</v>
      </c>
      <c r="H69" s="13">
        <f>'Kebutuhan Air Non Domestik (1)'!I310</f>
        <v>2.3148148148148147E-2</v>
      </c>
      <c r="I69" s="13">
        <f>'Kebutuhan Air Non Domestik (1)'!S310</f>
        <v>6.9444444444444448E-2</v>
      </c>
      <c r="J69" s="13"/>
      <c r="K69" s="13">
        <f t="shared" si="2"/>
        <v>2.4490740740740744</v>
      </c>
    </row>
    <row r="70" spans="1:11" x14ac:dyDescent="0.3">
      <c r="B70" s="6">
        <v>2040</v>
      </c>
      <c r="C70" s="13">
        <f>'Kebutuhan Air Non Domestik (1)'!I261</f>
        <v>0.1111111111111111</v>
      </c>
      <c r="D70" s="13">
        <f>'Kebutuhan Air Non Domestik (1)'!S261</f>
        <v>0.44444444444444442</v>
      </c>
      <c r="E70" s="13"/>
      <c r="F70" s="13">
        <f>'Kebutuhan Air Non Domestik (1)'!I286</f>
        <v>1.7777777777777777</v>
      </c>
      <c r="G70" s="13">
        <f>'Kebutuhan Air Non Domestik (1)'!S286</f>
        <v>2.3148148148148147E-2</v>
      </c>
      <c r="H70" s="13">
        <f>'Kebutuhan Air Non Domestik (1)'!I311</f>
        <v>2.3148148148148147E-2</v>
      </c>
      <c r="I70" s="13">
        <f>'Kebutuhan Air Non Domestik (1)'!S311</f>
        <v>6.9444444444444448E-2</v>
      </c>
      <c r="J70" s="13"/>
      <c r="K70" s="13">
        <f t="shared" si="2"/>
        <v>2.4490740740740744</v>
      </c>
    </row>
    <row r="71" spans="1:11" x14ac:dyDescent="0.3">
      <c r="B71" s="6">
        <v>2041</v>
      </c>
      <c r="C71" s="13">
        <f>'Kebutuhan Air Non Domestik (1)'!I262</f>
        <v>0.1111111111111111</v>
      </c>
      <c r="D71" s="13">
        <f>'Kebutuhan Air Non Domestik (1)'!S262</f>
        <v>0.44444444444444442</v>
      </c>
      <c r="E71" s="13"/>
      <c r="F71" s="13">
        <f>'Kebutuhan Air Non Domestik (1)'!I287</f>
        <v>1.7777777777777777</v>
      </c>
      <c r="G71" s="13">
        <f>'Kebutuhan Air Non Domestik (1)'!S287</f>
        <v>2.3148148148148147E-2</v>
      </c>
      <c r="H71" s="13">
        <f>'Kebutuhan Air Non Domestik (1)'!I312</f>
        <v>2.3148148148148147E-2</v>
      </c>
      <c r="I71" s="13">
        <f>'Kebutuhan Air Non Domestik (1)'!S312</f>
        <v>6.9444444444444448E-2</v>
      </c>
      <c r="J71" s="13"/>
      <c r="K71" s="13">
        <f t="shared" si="2"/>
        <v>2.4490740740740744</v>
      </c>
    </row>
    <row r="72" spans="1:11" x14ac:dyDescent="0.3">
      <c r="B72" s="6">
        <v>2042</v>
      </c>
      <c r="C72" s="13">
        <f>'Kebutuhan Air Non Domestik (1)'!I263</f>
        <v>0.1111111111111111</v>
      </c>
      <c r="D72" s="13">
        <f>'Kebutuhan Air Non Domestik (1)'!S263</f>
        <v>0.44444444444444442</v>
      </c>
      <c r="E72" s="13"/>
      <c r="F72" s="13">
        <f>'Kebutuhan Air Non Domestik (1)'!I288</f>
        <v>1.7777777777777777</v>
      </c>
      <c r="G72" s="13">
        <f>'Kebutuhan Air Non Domestik (1)'!S288</f>
        <v>2.3148148148148147E-2</v>
      </c>
      <c r="H72" s="13">
        <f>'Kebutuhan Air Non Domestik (1)'!I313</f>
        <v>2.3148148148148147E-2</v>
      </c>
      <c r="I72" s="13">
        <f>'Kebutuhan Air Non Domestik (1)'!S313</f>
        <v>6.9444444444444448E-2</v>
      </c>
      <c r="J72" s="13"/>
      <c r="K72" s="13">
        <f t="shared" si="2"/>
        <v>2.4490740740740744</v>
      </c>
    </row>
    <row r="73" spans="1:11" x14ac:dyDescent="0.3">
      <c r="B73" s="6">
        <v>2043</v>
      </c>
      <c r="C73" s="13">
        <f>'Kebutuhan Air Non Domestik (1)'!I264</f>
        <v>0.1111111111111111</v>
      </c>
      <c r="D73" s="13">
        <f>'Kebutuhan Air Non Domestik (1)'!S264</f>
        <v>0.44444444444444442</v>
      </c>
      <c r="E73" s="13"/>
      <c r="F73" s="13">
        <f>'Kebutuhan Air Non Domestik (1)'!I289</f>
        <v>1.7777777777777777</v>
      </c>
      <c r="G73" s="13">
        <f>'Kebutuhan Air Non Domestik (1)'!S289</f>
        <v>2.3148148148148147E-2</v>
      </c>
      <c r="H73" s="13">
        <f>'Kebutuhan Air Non Domestik (1)'!I314</f>
        <v>2.3148148148148147E-2</v>
      </c>
      <c r="I73" s="13">
        <f>'Kebutuhan Air Non Domestik (1)'!S314</f>
        <v>6.9444444444444448E-2</v>
      </c>
      <c r="J73" s="13"/>
      <c r="K73" s="13">
        <f t="shared" si="2"/>
        <v>2.4490740740740744</v>
      </c>
    </row>
    <row r="74" spans="1:11" x14ac:dyDescent="0.3">
      <c r="B74" s="6">
        <v>2044</v>
      </c>
      <c r="C74" s="13">
        <f>'Kebutuhan Air Non Domestik (1)'!I265</f>
        <v>0.1111111111111111</v>
      </c>
      <c r="D74" s="13">
        <f>'Kebutuhan Air Non Domestik (1)'!S265</f>
        <v>0.44444444444444442</v>
      </c>
      <c r="E74" s="13"/>
      <c r="F74" s="13">
        <f>'Kebutuhan Air Non Domestik (1)'!I290</f>
        <v>1.7777777777777777</v>
      </c>
      <c r="G74" s="13">
        <f>'Kebutuhan Air Non Domestik (1)'!S290</f>
        <v>2.3148148148148147E-2</v>
      </c>
      <c r="H74" s="13">
        <f>'Kebutuhan Air Non Domestik (1)'!I315</f>
        <v>2.3148148148148147E-2</v>
      </c>
      <c r="I74" s="13">
        <f>'Kebutuhan Air Non Domestik (1)'!S315</f>
        <v>9.2592592592592587E-2</v>
      </c>
      <c r="J74" s="13"/>
      <c r="K74" s="13">
        <f t="shared" si="2"/>
        <v>2.4722222222222223</v>
      </c>
    </row>
    <row r="76" spans="1:11" ht="15.6" x14ac:dyDescent="0.3">
      <c r="A76" s="203">
        <v>4</v>
      </c>
      <c r="B76" s="228" t="s">
        <v>68</v>
      </c>
      <c r="C76" s="228"/>
      <c r="D76" s="228"/>
      <c r="E76" s="228"/>
      <c r="F76" s="228"/>
      <c r="G76" s="228"/>
      <c r="H76" s="228"/>
      <c r="I76" s="228"/>
      <c r="J76" s="228"/>
      <c r="K76" s="228"/>
    </row>
    <row r="77" spans="1:11" x14ac:dyDescent="0.3">
      <c r="A77" s="203"/>
      <c r="B77" s="197" t="s">
        <v>22</v>
      </c>
      <c r="C77" s="229" t="s">
        <v>233</v>
      </c>
      <c r="D77" s="229"/>
      <c r="E77" s="229"/>
      <c r="F77" s="229"/>
      <c r="G77" s="229"/>
      <c r="H77" s="229"/>
      <c r="I77" s="229"/>
      <c r="J77" s="229"/>
      <c r="K77" s="229"/>
    </row>
    <row r="78" spans="1:11" x14ac:dyDescent="0.3">
      <c r="A78" s="203"/>
      <c r="B78" s="197"/>
      <c r="C78" s="225" t="s">
        <v>170</v>
      </c>
      <c r="D78" s="225" t="s">
        <v>171</v>
      </c>
      <c r="E78" s="225" t="s">
        <v>173</v>
      </c>
      <c r="F78" s="225" t="s">
        <v>174</v>
      </c>
      <c r="G78" s="225" t="s">
        <v>177</v>
      </c>
      <c r="H78" s="225" t="s">
        <v>182</v>
      </c>
      <c r="I78" s="225" t="s">
        <v>183</v>
      </c>
      <c r="J78" s="225" t="s">
        <v>172</v>
      </c>
      <c r="K78" s="225" t="s">
        <v>232</v>
      </c>
    </row>
    <row r="79" spans="1:11" x14ac:dyDescent="0.3">
      <c r="A79" s="203"/>
      <c r="B79" s="197"/>
      <c r="C79" s="225"/>
      <c r="D79" s="225"/>
      <c r="E79" s="225"/>
      <c r="F79" s="225"/>
      <c r="G79" s="225"/>
      <c r="H79" s="225"/>
      <c r="I79" s="225"/>
      <c r="J79" s="225"/>
      <c r="K79" s="225"/>
    </row>
    <row r="80" spans="1:11" x14ac:dyDescent="0.3">
      <c r="B80" s="6">
        <v>2025</v>
      </c>
      <c r="C80" s="13"/>
      <c r="D80" s="13">
        <f>'Kebutuhan Air Non Domestik (1)'!I325</f>
        <v>0.22222222222222221</v>
      </c>
      <c r="E80" s="13"/>
      <c r="F80" s="6"/>
      <c r="G80" s="13"/>
      <c r="H80" s="13">
        <f>'Kebutuhan Air Non Domestik (1)'!S325</f>
        <v>1.1574074074074073E-2</v>
      </c>
      <c r="I80" s="13">
        <f>'Kebutuhan Air Non Domestik (1)'!I350</f>
        <v>4.6296296296296294E-2</v>
      </c>
      <c r="J80" s="13"/>
      <c r="K80" s="13">
        <f>SUM(C80:J80)</f>
        <v>0.28009259259259256</v>
      </c>
    </row>
    <row r="81" spans="2:11" x14ac:dyDescent="0.3">
      <c r="B81" s="6">
        <v>2026</v>
      </c>
      <c r="C81" s="13"/>
      <c r="D81" s="13">
        <f>'Kebutuhan Air Non Domestik (1)'!I326</f>
        <v>0.22222222222222221</v>
      </c>
      <c r="E81" s="13"/>
      <c r="F81" s="6"/>
      <c r="G81" s="13"/>
      <c r="H81" s="13">
        <f>'Kebutuhan Air Non Domestik (1)'!S326</f>
        <v>1.1574074074074073E-2</v>
      </c>
      <c r="I81" s="13">
        <f>'Kebutuhan Air Non Domestik (1)'!I351</f>
        <v>4.6296296296296294E-2</v>
      </c>
      <c r="J81" s="13"/>
      <c r="K81" s="13">
        <f t="shared" ref="K81:K99" si="3">SUM(C81:J81)</f>
        <v>0.28009259259259256</v>
      </c>
    </row>
    <row r="82" spans="2:11" x14ac:dyDescent="0.3">
      <c r="B82" s="6">
        <v>2027</v>
      </c>
      <c r="C82" s="13"/>
      <c r="D82" s="13">
        <f>'Kebutuhan Air Non Domestik (1)'!I327</f>
        <v>0.22222222222222221</v>
      </c>
      <c r="E82" s="13"/>
      <c r="F82" s="6"/>
      <c r="G82" s="13"/>
      <c r="H82" s="13">
        <f>'Kebutuhan Air Non Domestik (1)'!S327</f>
        <v>1.1574074074074073E-2</v>
      </c>
      <c r="I82" s="13">
        <f>'Kebutuhan Air Non Domestik (1)'!I352</f>
        <v>4.6296296296296294E-2</v>
      </c>
      <c r="J82" s="13"/>
      <c r="K82" s="13">
        <f t="shared" si="3"/>
        <v>0.28009259259259256</v>
      </c>
    </row>
    <row r="83" spans="2:11" x14ac:dyDescent="0.3">
      <c r="B83" s="6">
        <v>2028</v>
      </c>
      <c r="C83" s="13"/>
      <c r="D83" s="13">
        <f>'Kebutuhan Air Non Domestik (1)'!I328</f>
        <v>0.22222222222222221</v>
      </c>
      <c r="E83" s="13"/>
      <c r="F83" s="6"/>
      <c r="G83" s="13"/>
      <c r="H83" s="13">
        <f>'Kebutuhan Air Non Domestik (1)'!S328</f>
        <v>1.1574074074074073E-2</v>
      </c>
      <c r="I83" s="13">
        <f>'Kebutuhan Air Non Domestik (1)'!I353</f>
        <v>4.6296296296296294E-2</v>
      </c>
      <c r="J83" s="13"/>
      <c r="K83" s="13">
        <f t="shared" si="3"/>
        <v>0.28009259259259256</v>
      </c>
    </row>
    <row r="84" spans="2:11" x14ac:dyDescent="0.3">
      <c r="B84" s="6">
        <v>2029</v>
      </c>
      <c r="C84" s="13"/>
      <c r="D84" s="13">
        <f>'Kebutuhan Air Non Domestik (1)'!I329</f>
        <v>0.22222222222222221</v>
      </c>
      <c r="E84" s="13"/>
      <c r="F84" s="6"/>
      <c r="G84" s="13"/>
      <c r="H84" s="13">
        <f>'Kebutuhan Air Non Domestik (1)'!S329</f>
        <v>1.1574074074074073E-2</v>
      </c>
      <c r="I84" s="13">
        <f>'Kebutuhan Air Non Domestik (1)'!I354</f>
        <v>4.6296296296296294E-2</v>
      </c>
      <c r="J84" s="13"/>
      <c r="K84" s="13">
        <f t="shared" si="3"/>
        <v>0.28009259259259256</v>
      </c>
    </row>
    <row r="85" spans="2:11" x14ac:dyDescent="0.3">
      <c r="B85" s="6">
        <v>2030</v>
      </c>
      <c r="C85" s="13"/>
      <c r="D85" s="13">
        <f>'Kebutuhan Air Non Domestik (1)'!I330</f>
        <v>0.22222222222222221</v>
      </c>
      <c r="E85" s="13"/>
      <c r="F85" s="6"/>
      <c r="G85" s="13"/>
      <c r="H85" s="13">
        <f>'Kebutuhan Air Non Domestik (1)'!S330</f>
        <v>1.1574074074074073E-2</v>
      </c>
      <c r="I85" s="13">
        <f>'Kebutuhan Air Non Domestik (1)'!I355</f>
        <v>4.6296296296296294E-2</v>
      </c>
      <c r="J85" s="13"/>
      <c r="K85" s="13">
        <f t="shared" si="3"/>
        <v>0.28009259259259256</v>
      </c>
    </row>
    <row r="86" spans="2:11" x14ac:dyDescent="0.3">
      <c r="B86" s="6">
        <v>2031</v>
      </c>
      <c r="C86" s="13"/>
      <c r="D86" s="13">
        <f>'Kebutuhan Air Non Domestik (1)'!I331</f>
        <v>0.22222222222222221</v>
      </c>
      <c r="E86" s="13"/>
      <c r="F86" s="6"/>
      <c r="G86" s="13"/>
      <c r="H86" s="13">
        <f>'Kebutuhan Air Non Domestik (1)'!S331</f>
        <v>1.1574074074074073E-2</v>
      </c>
      <c r="I86" s="13">
        <f>'Kebutuhan Air Non Domestik (1)'!I356</f>
        <v>4.6296296296296294E-2</v>
      </c>
      <c r="J86" s="13"/>
      <c r="K86" s="13">
        <f t="shared" si="3"/>
        <v>0.28009259259259256</v>
      </c>
    </row>
    <row r="87" spans="2:11" x14ac:dyDescent="0.3">
      <c r="B87" s="6">
        <v>2032</v>
      </c>
      <c r="C87" s="13"/>
      <c r="D87" s="13">
        <f>'Kebutuhan Air Non Domestik (1)'!I332</f>
        <v>0.22222222222222221</v>
      </c>
      <c r="E87" s="13"/>
      <c r="F87" s="6"/>
      <c r="G87" s="13"/>
      <c r="H87" s="13">
        <f>'Kebutuhan Air Non Domestik (1)'!S332</f>
        <v>1.1574074074074073E-2</v>
      </c>
      <c r="I87" s="13">
        <f>'Kebutuhan Air Non Domestik (1)'!I357</f>
        <v>4.6296296296296294E-2</v>
      </c>
      <c r="J87" s="13"/>
      <c r="K87" s="13">
        <f t="shared" si="3"/>
        <v>0.28009259259259256</v>
      </c>
    </row>
    <row r="88" spans="2:11" x14ac:dyDescent="0.3">
      <c r="B88" s="6">
        <v>2033</v>
      </c>
      <c r="C88" s="13"/>
      <c r="D88" s="13">
        <f>'Kebutuhan Air Non Domestik (1)'!I333</f>
        <v>0.22222222222222221</v>
      </c>
      <c r="E88" s="13"/>
      <c r="F88" s="6"/>
      <c r="G88" s="13"/>
      <c r="H88" s="13">
        <f>'Kebutuhan Air Non Domestik (1)'!S333</f>
        <v>1.1574074074074073E-2</v>
      </c>
      <c r="I88" s="13">
        <f>'Kebutuhan Air Non Domestik (1)'!I358</f>
        <v>4.6296296296296294E-2</v>
      </c>
      <c r="J88" s="13"/>
      <c r="K88" s="13">
        <f t="shared" si="3"/>
        <v>0.28009259259259256</v>
      </c>
    </row>
    <row r="89" spans="2:11" x14ac:dyDescent="0.3">
      <c r="B89" s="6">
        <v>2034</v>
      </c>
      <c r="C89" s="13"/>
      <c r="D89" s="13">
        <f>'Kebutuhan Air Non Domestik (1)'!I334</f>
        <v>0.22222222222222221</v>
      </c>
      <c r="E89" s="13"/>
      <c r="F89" s="6"/>
      <c r="G89" s="13"/>
      <c r="H89" s="13">
        <f>'Kebutuhan Air Non Domestik (1)'!S334</f>
        <v>1.1574074074074073E-2</v>
      </c>
      <c r="I89" s="13">
        <f>'Kebutuhan Air Non Domestik (1)'!I359</f>
        <v>6.9444444444444448E-2</v>
      </c>
      <c r="J89" s="13"/>
      <c r="K89" s="13">
        <f t="shared" si="3"/>
        <v>0.3032407407407407</v>
      </c>
    </row>
    <row r="90" spans="2:11" x14ac:dyDescent="0.3">
      <c r="B90" s="6">
        <v>2035</v>
      </c>
      <c r="C90" s="13"/>
      <c r="D90" s="13">
        <f>'Kebutuhan Air Non Domestik (1)'!I335</f>
        <v>0.22222222222222221</v>
      </c>
      <c r="E90" s="13"/>
      <c r="F90" s="6"/>
      <c r="G90" s="13"/>
      <c r="H90" s="13">
        <f>'Kebutuhan Air Non Domestik (1)'!S335</f>
        <v>1.1574074074074073E-2</v>
      </c>
      <c r="I90" s="13">
        <f>'Kebutuhan Air Non Domestik (1)'!I360</f>
        <v>6.9444444444444448E-2</v>
      </c>
      <c r="J90" s="13"/>
      <c r="K90" s="13">
        <f t="shared" si="3"/>
        <v>0.3032407407407407</v>
      </c>
    </row>
    <row r="91" spans="2:11" x14ac:dyDescent="0.3">
      <c r="B91" s="6">
        <v>2036</v>
      </c>
      <c r="C91" s="13"/>
      <c r="D91" s="13">
        <f>'Kebutuhan Air Non Domestik (1)'!I336</f>
        <v>0.22222222222222221</v>
      </c>
      <c r="E91" s="13"/>
      <c r="F91" s="6"/>
      <c r="G91" s="13"/>
      <c r="H91" s="13">
        <f>'Kebutuhan Air Non Domestik (1)'!S336</f>
        <v>1.1574074074074073E-2</v>
      </c>
      <c r="I91" s="13">
        <f>'Kebutuhan Air Non Domestik (1)'!I361</f>
        <v>6.9444444444444448E-2</v>
      </c>
      <c r="J91" s="13"/>
      <c r="K91" s="13">
        <f t="shared" si="3"/>
        <v>0.3032407407407407</v>
      </c>
    </row>
    <row r="92" spans="2:11" x14ac:dyDescent="0.3">
      <c r="B92" s="6">
        <v>2037</v>
      </c>
      <c r="C92" s="13"/>
      <c r="D92" s="13">
        <f>'Kebutuhan Air Non Domestik (1)'!I337</f>
        <v>0.22222222222222221</v>
      </c>
      <c r="E92" s="13"/>
      <c r="F92" s="6"/>
      <c r="G92" s="13"/>
      <c r="H92" s="13">
        <f>'Kebutuhan Air Non Domestik (1)'!S337</f>
        <v>1.1574074074074073E-2</v>
      </c>
      <c r="I92" s="13">
        <f>'Kebutuhan Air Non Domestik (1)'!I362</f>
        <v>6.9444444444444448E-2</v>
      </c>
      <c r="J92" s="13"/>
      <c r="K92" s="13">
        <f t="shared" si="3"/>
        <v>0.3032407407407407</v>
      </c>
    </row>
    <row r="93" spans="2:11" x14ac:dyDescent="0.3">
      <c r="B93" s="6">
        <v>2038</v>
      </c>
      <c r="C93" s="13"/>
      <c r="D93" s="13">
        <f>'Kebutuhan Air Non Domestik (1)'!I338</f>
        <v>0.22222222222222221</v>
      </c>
      <c r="E93" s="13"/>
      <c r="F93" s="6"/>
      <c r="G93" s="13"/>
      <c r="H93" s="13">
        <f>'Kebutuhan Air Non Domestik (1)'!S338</f>
        <v>1.1574074074074073E-2</v>
      </c>
      <c r="I93" s="13">
        <f>'Kebutuhan Air Non Domestik (1)'!I363</f>
        <v>6.9444444444444448E-2</v>
      </c>
      <c r="J93" s="13"/>
      <c r="K93" s="13">
        <f t="shared" si="3"/>
        <v>0.3032407407407407</v>
      </c>
    </row>
    <row r="94" spans="2:11" x14ac:dyDescent="0.3">
      <c r="B94" s="6">
        <v>2039</v>
      </c>
      <c r="C94" s="13"/>
      <c r="D94" s="13">
        <f>'Kebutuhan Air Non Domestik (1)'!I339</f>
        <v>0.22222222222222221</v>
      </c>
      <c r="E94" s="13"/>
      <c r="F94" s="6"/>
      <c r="G94" s="13"/>
      <c r="H94" s="13">
        <f>'Kebutuhan Air Non Domestik (1)'!S339</f>
        <v>1.1574074074074073E-2</v>
      </c>
      <c r="I94" s="13">
        <f>'Kebutuhan Air Non Domestik (1)'!I364</f>
        <v>6.9444444444444448E-2</v>
      </c>
      <c r="J94" s="13"/>
      <c r="K94" s="13">
        <f t="shared" si="3"/>
        <v>0.3032407407407407</v>
      </c>
    </row>
    <row r="95" spans="2:11" x14ac:dyDescent="0.3">
      <c r="B95" s="6">
        <v>2040</v>
      </c>
      <c r="C95" s="13"/>
      <c r="D95" s="13">
        <f>'Kebutuhan Air Non Domestik (1)'!I340</f>
        <v>0.22222222222222221</v>
      </c>
      <c r="E95" s="13"/>
      <c r="F95" s="6"/>
      <c r="G95" s="13"/>
      <c r="H95" s="13">
        <f>'Kebutuhan Air Non Domestik (1)'!S340</f>
        <v>1.1574074074074073E-2</v>
      </c>
      <c r="I95" s="13">
        <f>'Kebutuhan Air Non Domestik (1)'!I365</f>
        <v>6.9444444444444448E-2</v>
      </c>
      <c r="J95" s="13"/>
      <c r="K95" s="13">
        <f t="shared" si="3"/>
        <v>0.3032407407407407</v>
      </c>
    </row>
    <row r="96" spans="2:11" x14ac:dyDescent="0.3">
      <c r="B96" s="6">
        <v>2041</v>
      </c>
      <c r="C96" s="13"/>
      <c r="D96" s="13">
        <f>'Kebutuhan Air Non Domestik (1)'!I341</f>
        <v>0.22222222222222221</v>
      </c>
      <c r="E96" s="13"/>
      <c r="F96" s="6"/>
      <c r="G96" s="13"/>
      <c r="H96" s="13">
        <f>'Kebutuhan Air Non Domestik (1)'!S341</f>
        <v>1.1574074074074073E-2</v>
      </c>
      <c r="I96" s="13">
        <f>'Kebutuhan Air Non Domestik (1)'!I366</f>
        <v>6.9444444444444448E-2</v>
      </c>
      <c r="J96" s="13"/>
      <c r="K96" s="13">
        <f t="shared" si="3"/>
        <v>0.3032407407407407</v>
      </c>
    </row>
    <row r="97" spans="1:11" x14ac:dyDescent="0.3">
      <c r="B97" s="6">
        <v>2042</v>
      </c>
      <c r="C97" s="13"/>
      <c r="D97" s="13">
        <f>'Kebutuhan Air Non Domestik (1)'!I342</f>
        <v>0.22222222222222221</v>
      </c>
      <c r="E97" s="13"/>
      <c r="F97" s="6"/>
      <c r="G97" s="13"/>
      <c r="H97" s="13">
        <f>'Kebutuhan Air Non Domestik (1)'!S342</f>
        <v>1.1574074074074073E-2</v>
      </c>
      <c r="I97" s="13">
        <f>'Kebutuhan Air Non Domestik (1)'!I367</f>
        <v>6.9444444444444448E-2</v>
      </c>
      <c r="J97" s="13"/>
      <c r="K97" s="13">
        <f t="shared" si="3"/>
        <v>0.3032407407407407</v>
      </c>
    </row>
    <row r="98" spans="1:11" x14ac:dyDescent="0.3">
      <c r="B98" s="6">
        <v>2043</v>
      </c>
      <c r="C98" s="13"/>
      <c r="D98" s="13">
        <f>'Kebutuhan Air Non Domestik (1)'!I343</f>
        <v>0.22222222222222221</v>
      </c>
      <c r="E98" s="13"/>
      <c r="F98" s="6"/>
      <c r="G98" s="13"/>
      <c r="H98" s="13">
        <f>'Kebutuhan Air Non Domestik (1)'!S343</f>
        <v>1.1574074074074073E-2</v>
      </c>
      <c r="I98" s="13">
        <f>'Kebutuhan Air Non Domestik (1)'!I368</f>
        <v>6.9444444444444448E-2</v>
      </c>
      <c r="J98" s="13"/>
      <c r="K98" s="13">
        <f t="shared" si="3"/>
        <v>0.3032407407407407</v>
      </c>
    </row>
    <row r="99" spans="1:11" x14ac:dyDescent="0.3">
      <c r="B99" s="6">
        <v>2044</v>
      </c>
      <c r="C99" s="13"/>
      <c r="D99" s="13">
        <f>'Kebutuhan Air Non Domestik (1)'!I344</f>
        <v>0.44444444444444442</v>
      </c>
      <c r="E99" s="13"/>
      <c r="F99" s="6"/>
      <c r="G99" s="13"/>
      <c r="H99" s="13">
        <f>'Kebutuhan Air Non Domestik (1)'!S344</f>
        <v>2.3148148148148147E-2</v>
      </c>
      <c r="I99" s="13">
        <f>'Kebutuhan Air Non Domestik (1)'!I369</f>
        <v>6.9444444444444448E-2</v>
      </c>
      <c r="J99" s="13"/>
      <c r="K99" s="13">
        <f t="shared" si="3"/>
        <v>0.53703703703703698</v>
      </c>
    </row>
    <row r="101" spans="1:11" ht="15.6" x14ac:dyDescent="0.3">
      <c r="A101" s="203">
        <v>5</v>
      </c>
      <c r="B101" s="228" t="s">
        <v>69</v>
      </c>
      <c r="C101" s="228"/>
      <c r="D101" s="228"/>
      <c r="E101" s="228"/>
      <c r="F101" s="228"/>
      <c r="G101" s="228"/>
      <c r="H101" s="228"/>
      <c r="I101" s="228"/>
      <c r="J101" s="228"/>
      <c r="K101" s="228"/>
    </row>
    <row r="102" spans="1:11" x14ac:dyDescent="0.3">
      <c r="A102" s="203"/>
      <c r="B102" s="197" t="s">
        <v>22</v>
      </c>
      <c r="C102" s="229" t="s">
        <v>233</v>
      </c>
      <c r="D102" s="229"/>
      <c r="E102" s="229"/>
      <c r="F102" s="229"/>
      <c r="G102" s="229"/>
      <c r="H102" s="229"/>
      <c r="I102" s="229"/>
      <c r="J102" s="229"/>
      <c r="K102" s="229"/>
    </row>
    <row r="103" spans="1:11" x14ac:dyDescent="0.3">
      <c r="A103" s="203"/>
      <c r="B103" s="197"/>
      <c r="C103" s="225" t="s">
        <v>170</v>
      </c>
      <c r="D103" s="225" t="s">
        <v>171</v>
      </c>
      <c r="E103" s="225" t="s">
        <v>173</v>
      </c>
      <c r="F103" s="225" t="s">
        <v>174</v>
      </c>
      <c r="G103" s="225" t="s">
        <v>177</v>
      </c>
      <c r="H103" s="225" t="s">
        <v>182</v>
      </c>
      <c r="I103" s="225" t="s">
        <v>183</v>
      </c>
      <c r="J103" s="225" t="s">
        <v>172</v>
      </c>
      <c r="K103" s="225" t="s">
        <v>232</v>
      </c>
    </row>
    <row r="104" spans="1:11" x14ac:dyDescent="0.3">
      <c r="A104" s="203"/>
      <c r="B104" s="197"/>
      <c r="C104" s="225"/>
      <c r="D104" s="225"/>
      <c r="E104" s="225"/>
      <c r="F104" s="225"/>
      <c r="G104" s="225"/>
      <c r="H104" s="225"/>
      <c r="I104" s="225"/>
      <c r="J104" s="225"/>
      <c r="K104" s="225"/>
    </row>
    <row r="105" spans="1:11" x14ac:dyDescent="0.3">
      <c r="B105" s="6">
        <v>2025</v>
      </c>
      <c r="C105" s="13">
        <f>'Kebutuhan Air Non Domestik (1)'!I379</f>
        <v>5.5555555555555552E-2</v>
      </c>
      <c r="D105" s="13">
        <f>'Kebutuhan Air Non Domestik (1)'!S379</f>
        <v>0.22222222222222221</v>
      </c>
      <c r="E105" s="13">
        <f>'Kebutuhan Air Non Domestik (1)'!I404</f>
        <v>0.83333333333333337</v>
      </c>
      <c r="F105" s="6"/>
      <c r="G105" s="13">
        <f>'Kebutuhan Air Non Domestik (1)'!S404</f>
        <v>2.3148148148148147E-2</v>
      </c>
      <c r="H105" s="13">
        <f>'Kebutuhan Air Non Domestik (1)'!I429</f>
        <v>1.1574074074074073E-2</v>
      </c>
      <c r="I105" s="13">
        <f>'Kebutuhan Air Non Domestik (1)'!S429</f>
        <v>4.6296296296296294E-2</v>
      </c>
      <c r="J105" s="13"/>
      <c r="K105" s="13">
        <f>SUM(C105:J105)</f>
        <v>1.1921296296296298</v>
      </c>
    </row>
    <row r="106" spans="1:11" x14ac:dyDescent="0.3">
      <c r="B106" s="6">
        <v>2026</v>
      </c>
      <c r="C106" s="13">
        <f>'Kebutuhan Air Non Domestik (1)'!I380</f>
        <v>5.5555555555555552E-2</v>
      </c>
      <c r="D106" s="13">
        <f>'Kebutuhan Air Non Domestik (1)'!S380</f>
        <v>0.22222222222222221</v>
      </c>
      <c r="E106" s="13">
        <f>'Kebutuhan Air Non Domestik (1)'!I405</f>
        <v>0.83333333333333337</v>
      </c>
      <c r="F106" s="6"/>
      <c r="G106" s="13">
        <f>'Kebutuhan Air Non Domestik (1)'!S405</f>
        <v>2.3148148148148147E-2</v>
      </c>
      <c r="H106" s="13">
        <f>'Kebutuhan Air Non Domestik (1)'!I430</f>
        <v>1.1574074074074073E-2</v>
      </c>
      <c r="I106" s="13">
        <f>'Kebutuhan Air Non Domestik (1)'!S430</f>
        <v>4.6296296296296294E-2</v>
      </c>
      <c r="J106" s="13"/>
      <c r="K106" s="13">
        <f t="shared" ref="K106:K124" si="4">SUM(C106:J106)</f>
        <v>1.1921296296296298</v>
      </c>
    </row>
    <row r="107" spans="1:11" x14ac:dyDescent="0.3">
      <c r="B107" s="6">
        <v>2027</v>
      </c>
      <c r="C107" s="13">
        <f>'Kebutuhan Air Non Domestik (1)'!I381</f>
        <v>5.5555555555555552E-2</v>
      </c>
      <c r="D107" s="13">
        <f>'Kebutuhan Air Non Domestik (1)'!S381</f>
        <v>0.22222222222222221</v>
      </c>
      <c r="E107" s="13">
        <f>'Kebutuhan Air Non Domestik (1)'!I406</f>
        <v>0.83333333333333337</v>
      </c>
      <c r="F107" s="6"/>
      <c r="G107" s="13">
        <f>'Kebutuhan Air Non Domestik (1)'!S406</f>
        <v>2.3148148148148147E-2</v>
      </c>
      <c r="H107" s="13">
        <f>'Kebutuhan Air Non Domestik (1)'!I431</f>
        <v>1.1574074074074073E-2</v>
      </c>
      <c r="I107" s="13">
        <f>'Kebutuhan Air Non Domestik (1)'!S431</f>
        <v>4.6296296296296294E-2</v>
      </c>
      <c r="J107" s="13"/>
      <c r="K107" s="13">
        <f t="shared" si="4"/>
        <v>1.1921296296296298</v>
      </c>
    </row>
    <row r="108" spans="1:11" x14ac:dyDescent="0.3">
      <c r="B108" s="6">
        <v>2028</v>
      </c>
      <c r="C108" s="13">
        <f>'Kebutuhan Air Non Domestik (1)'!I382</f>
        <v>5.5555555555555552E-2</v>
      </c>
      <c r="D108" s="13">
        <f>'Kebutuhan Air Non Domestik (1)'!S382</f>
        <v>0.22222222222222221</v>
      </c>
      <c r="E108" s="13">
        <f>'Kebutuhan Air Non Domestik (1)'!I407</f>
        <v>0.83333333333333337</v>
      </c>
      <c r="F108" s="6"/>
      <c r="G108" s="13">
        <f>'Kebutuhan Air Non Domestik (1)'!S407</f>
        <v>2.3148148148148147E-2</v>
      </c>
      <c r="H108" s="13">
        <f>'Kebutuhan Air Non Domestik (1)'!I432</f>
        <v>1.1574074074074073E-2</v>
      </c>
      <c r="I108" s="13">
        <f>'Kebutuhan Air Non Domestik (1)'!S432</f>
        <v>4.6296296296296294E-2</v>
      </c>
      <c r="J108" s="13"/>
      <c r="K108" s="13">
        <f t="shared" si="4"/>
        <v>1.1921296296296298</v>
      </c>
    </row>
    <row r="109" spans="1:11" x14ac:dyDescent="0.3">
      <c r="B109" s="6">
        <v>2029</v>
      </c>
      <c r="C109" s="13">
        <f>'Kebutuhan Air Non Domestik (1)'!I383</f>
        <v>5.5555555555555552E-2</v>
      </c>
      <c r="D109" s="13">
        <f>'Kebutuhan Air Non Domestik (1)'!S383</f>
        <v>0.22222222222222221</v>
      </c>
      <c r="E109" s="13">
        <f>'Kebutuhan Air Non Domestik (1)'!I408</f>
        <v>0.83333333333333337</v>
      </c>
      <c r="F109" s="6"/>
      <c r="G109" s="13">
        <f>'Kebutuhan Air Non Domestik (1)'!S408</f>
        <v>2.3148148148148147E-2</v>
      </c>
      <c r="H109" s="13">
        <f>'Kebutuhan Air Non Domestik (1)'!I433</f>
        <v>1.1574074074074073E-2</v>
      </c>
      <c r="I109" s="13">
        <f>'Kebutuhan Air Non Domestik (1)'!S433</f>
        <v>4.6296296296296294E-2</v>
      </c>
      <c r="J109" s="13"/>
      <c r="K109" s="13">
        <f t="shared" si="4"/>
        <v>1.1921296296296298</v>
      </c>
    </row>
    <row r="110" spans="1:11" x14ac:dyDescent="0.3">
      <c r="B110" s="6">
        <v>2030</v>
      </c>
      <c r="C110" s="13">
        <f>'Kebutuhan Air Non Domestik (1)'!I384</f>
        <v>5.5555555555555552E-2</v>
      </c>
      <c r="D110" s="13">
        <f>'Kebutuhan Air Non Domestik (1)'!S384</f>
        <v>0.22222222222222221</v>
      </c>
      <c r="E110" s="13">
        <f>'Kebutuhan Air Non Domestik (1)'!I409</f>
        <v>0.83333333333333337</v>
      </c>
      <c r="F110" s="6"/>
      <c r="G110" s="13">
        <f>'Kebutuhan Air Non Domestik (1)'!S409</f>
        <v>2.3148148148148147E-2</v>
      </c>
      <c r="H110" s="13">
        <f>'Kebutuhan Air Non Domestik (1)'!I434</f>
        <v>1.1574074074074073E-2</v>
      </c>
      <c r="I110" s="13">
        <f>'Kebutuhan Air Non Domestik (1)'!S434</f>
        <v>4.6296296296296294E-2</v>
      </c>
      <c r="J110" s="13"/>
      <c r="K110" s="13">
        <f t="shared" si="4"/>
        <v>1.1921296296296298</v>
      </c>
    </row>
    <row r="111" spans="1:11" x14ac:dyDescent="0.3">
      <c r="B111" s="6">
        <v>2031</v>
      </c>
      <c r="C111" s="13">
        <f>'Kebutuhan Air Non Domestik (1)'!I385</f>
        <v>5.5555555555555552E-2</v>
      </c>
      <c r="D111" s="13">
        <f>'Kebutuhan Air Non Domestik (1)'!S385</f>
        <v>0.22222222222222221</v>
      </c>
      <c r="E111" s="13">
        <f>'Kebutuhan Air Non Domestik (1)'!I410</f>
        <v>1.25</v>
      </c>
      <c r="F111" s="6"/>
      <c r="G111" s="13">
        <f>'Kebutuhan Air Non Domestik (1)'!S410</f>
        <v>3.4722222222222224E-2</v>
      </c>
      <c r="H111" s="13">
        <f>'Kebutuhan Air Non Domestik (1)'!I435</f>
        <v>1.1574074074074073E-2</v>
      </c>
      <c r="I111" s="13">
        <f>'Kebutuhan Air Non Domestik (1)'!S435</f>
        <v>6.9444444444444448E-2</v>
      </c>
      <c r="J111" s="13"/>
      <c r="K111" s="13">
        <f t="shared" si="4"/>
        <v>1.6435185185185186</v>
      </c>
    </row>
    <row r="112" spans="1:11" x14ac:dyDescent="0.3">
      <c r="B112" s="6">
        <v>2032</v>
      </c>
      <c r="C112" s="13">
        <f>'Kebutuhan Air Non Domestik (1)'!I386</f>
        <v>5.5555555555555552E-2</v>
      </c>
      <c r="D112" s="13">
        <f>'Kebutuhan Air Non Domestik (1)'!S386</f>
        <v>0.22222222222222221</v>
      </c>
      <c r="E112" s="13">
        <f>'Kebutuhan Air Non Domestik (1)'!I411</f>
        <v>1.25</v>
      </c>
      <c r="F112" s="6"/>
      <c r="G112" s="13">
        <f>'Kebutuhan Air Non Domestik (1)'!S411</f>
        <v>3.4722222222222224E-2</v>
      </c>
      <c r="H112" s="13">
        <f>'Kebutuhan Air Non Domestik (1)'!I436</f>
        <v>1.1574074074074073E-2</v>
      </c>
      <c r="I112" s="13">
        <f>'Kebutuhan Air Non Domestik (1)'!S436</f>
        <v>6.9444444444444448E-2</v>
      </c>
      <c r="J112" s="13"/>
      <c r="K112" s="13">
        <f t="shared" si="4"/>
        <v>1.6435185185185186</v>
      </c>
    </row>
    <row r="113" spans="1:11" x14ac:dyDescent="0.3">
      <c r="B113" s="6">
        <v>2033</v>
      </c>
      <c r="C113" s="13">
        <f>'Kebutuhan Air Non Domestik (1)'!I387</f>
        <v>5.5555555555555552E-2</v>
      </c>
      <c r="D113" s="13">
        <f>'Kebutuhan Air Non Domestik (1)'!S387</f>
        <v>0.22222222222222221</v>
      </c>
      <c r="E113" s="13">
        <f>'Kebutuhan Air Non Domestik (1)'!I412</f>
        <v>1.25</v>
      </c>
      <c r="F113" s="6"/>
      <c r="G113" s="13">
        <f>'Kebutuhan Air Non Domestik (1)'!S412</f>
        <v>3.4722222222222224E-2</v>
      </c>
      <c r="H113" s="13">
        <f>'Kebutuhan Air Non Domestik (1)'!I437</f>
        <v>1.1574074074074073E-2</v>
      </c>
      <c r="I113" s="13">
        <f>'Kebutuhan Air Non Domestik (1)'!S437</f>
        <v>6.9444444444444448E-2</v>
      </c>
      <c r="J113" s="13"/>
      <c r="K113" s="13">
        <f t="shared" si="4"/>
        <v>1.6435185185185186</v>
      </c>
    </row>
    <row r="114" spans="1:11" x14ac:dyDescent="0.3">
      <c r="B114" s="6">
        <v>2034</v>
      </c>
      <c r="C114" s="13">
        <f>'Kebutuhan Air Non Domestik (1)'!I388</f>
        <v>5.5555555555555552E-2</v>
      </c>
      <c r="D114" s="13">
        <f>'Kebutuhan Air Non Domestik (1)'!S388</f>
        <v>0.22222222222222221</v>
      </c>
      <c r="E114" s="13">
        <f>'Kebutuhan Air Non Domestik (1)'!I413</f>
        <v>1.25</v>
      </c>
      <c r="F114" s="6"/>
      <c r="G114" s="13">
        <f>'Kebutuhan Air Non Domestik (1)'!S413</f>
        <v>3.4722222222222224E-2</v>
      </c>
      <c r="H114" s="13">
        <f>'Kebutuhan Air Non Domestik (1)'!I438</f>
        <v>1.1574074074074073E-2</v>
      </c>
      <c r="I114" s="13">
        <f>'Kebutuhan Air Non Domestik (1)'!S438</f>
        <v>6.9444444444444448E-2</v>
      </c>
      <c r="J114" s="13"/>
      <c r="K114" s="13">
        <f t="shared" si="4"/>
        <v>1.6435185185185186</v>
      </c>
    </row>
    <row r="115" spans="1:11" x14ac:dyDescent="0.3">
      <c r="B115" s="6">
        <v>2035</v>
      </c>
      <c r="C115" s="13">
        <f>'Kebutuhan Air Non Domestik (1)'!I389</f>
        <v>5.5555555555555552E-2</v>
      </c>
      <c r="D115" s="13">
        <f>'Kebutuhan Air Non Domestik (1)'!S389</f>
        <v>0.22222222222222221</v>
      </c>
      <c r="E115" s="13">
        <f>'Kebutuhan Air Non Domestik (1)'!I414</f>
        <v>1.25</v>
      </c>
      <c r="F115" s="6"/>
      <c r="G115" s="13">
        <f>'Kebutuhan Air Non Domestik (1)'!S414</f>
        <v>3.4722222222222224E-2</v>
      </c>
      <c r="H115" s="13">
        <f>'Kebutuhan Air Non Domestik (1)'!I439</f>
        <v>1.1574074074074073E-2</v>
      </c>
      <c r="I115" s="13">
        <f>'Kebutuhan Air Non Domestik (1)'!S439</f>
        <v>6.9444444444444448E-2</v>
      </c>
      <c r="J115" s="13"/>
      <c r="K115" s="13">
        <f t="shared" si="4"/>
        <v>1.6435185185185186</v>
      </c>
    </row>
    <row r="116" spans="1:11" x14ac:dyDescent="0.3">
      <c r="B116" s="6">
        <v>2036</v>
      </c>
      <c r="C116" s="13">
        <f>'Kebutuhan Air Non Domestik (1)'!I390</f>
        <v>5.5555555555555552E-2</v>
      </c>
      <c r="D116" s="13">
        <f>'Kebutuhan Air Non Domestik (1)'!S390</f>
        <v>0.22222222222222221</v>
      </c>
      <c r="E116" s="13">
        <f>'Kebutuhan Air Non Domestik (1)'!I415</f>
        <v>1.25</v>
      </c>
      <c r="F116" s="6"/>
      <c r="G116" s="13">
        <f>'Kebutuhan Air Non Domestik (1)'!S415</f>
        <v>3.4722222222222224E-2</v>
      </c>
      <c r="H116" s="13">
        <f>'Kebutuhan Air Non Domestik (1)'!I440</f>
        <v>1.1574074074074073E-2</v>
      </c>
      <c r="I116" s="13">
        <f>'Kebutuhan Air Non Domestik (1)'!S440</f>
        <v>6.9444444444444448E-2</v>
      </c>
      <c r="J116" s="13"/>
      <c r="K116" s="13">
        <f t="shared" si="4"/>
        <v>1.6435185185185186</v>
      </c>
    </row>
    <row r="117" spans="1:11" x14ac:dyDescent="0.3">
      <c r="B117" s="6">
        <v>2037</v>
      </c>
      <c r="C117" s="13">
        <f>'Kebutuhan Air Non Domestik (1)'!I391</f>
        <v>5.5555555555555552E-2</v>
      </c>
      <c r="D117" s="13">
        <f>'Kebutuhan Air Non Domestik (1)'!S391</f>
        <v>0.22222222222222221</v>
      </c>
      <c r="E117" s="13">
        <f>'Kebutuhan Air Non Domestik (1)'!I416</f>
        <v>1.25</v>
      </c>
      <c r="F117" s="6"/>
      <c r="G117" s="13">
        <f>'Kebutuhan Air Non Domestik (1)'!S416</f>
        <v>3.4722222222222224E-2</v>
      </c>
      <c r="H117" s="13">
        <f>'Kebutuhan Air Non Domestik (1)'!I441</f>
        <v>1.1574074074074073E-2</v>
      </c>
      <c r="I117" s="13">
        <f>'Kebutuhan Air Non Domestik (1)'!S441</f>
        <v>6.9444444444444448E-2</v>
      </c>
      <c r="J117" s="13"/>
      <c r="K117" s="13">
        <f t="shared" si="4"/>
        <v>1.6435185185185186</v>
      </c>
    </row>
    <row r="118" spans="1:11" x14ac:dyDescent="0.3">
      <c r="B118" s="6">
        <v>2038</v>
      </c>
      <c r="C118" s="13">
        <f>'Kebutuhan Air Non Domestik (1)'!I392</f>
        <v>0.1111111111111111</v>
      </c>
      <c r="D118" s="13">
        <f>'Kebutuhan Air Non Domestik (1)'!S392</f>
        <v>0.44444444444444442</v>
      </c>
      <c r="E118" s="13">
        <f>'Kebutuhan Air Non Domestik (1)'!I417</f>
        <v>1.25</v>
      </c>
      <c r="F118" s="6"/>
      <c r="G118" s="13">
        <f>'Kebutuhan Air Non Domestik (1)'!S417</f>
        <v>3.4722222222222224E-2</v>
      </c>
      <c r="H118" s="13">
        <f>'Kebutuhan Air Non Domestik (1)'!I442</f>
        <v>2.3148148148148147E-2</v>
      </c>
      <c r="I118" s="13">
        <f>'Kebutuhan Air Non Domestik (1)'!S442</f>
        <v>6.9444444444444448E-2</v>
      </c>
      <c r="J118" s="13"/>
      <c r="K118" s="13">
        <f t="shared" si="4"/>
        <v>1.9328703703703705</v>
      </c>
    </row>
    <row r="119" spans="1:11" x14ac:dyDescent="0.3">
      <c r="B119" s="6">
        <v>2039</v>
      </c>
      <c r="C119" s="13">
        <f>'Kebutuhan Air Non Domestik (1)'!I393</f>
        <v>0.1111111111111111</v>
      </c>
      <c r="D119" s="13">
        <f>'Kebutuhan Air Non Domestik (1)'!S393</f>
        <v>0.44444444444444442</v>
      </c>
      <c r="E119" s="13">
        <f>'Kebutuhan Air Non Domestik (1)'!I418</f>
        <v>1.25</v>
      </c>
      <c r="F119" s="6"/>
      <c r="G119" s="13">
        <f>'Kebutuhan Air Non Domestik (1)'!S418</f>
        <v>3.4722222222222224E-2</v>
      </c>
      <c r="H119" s="13">
        <f>'Kebutuhan Air Non Domestik (1)'!I443</f>
        <v>2.3148148148148147E-2</v>
      </c>
      <c r="I119" s="13">
        <f>'Kebutuhan Air Non Domestik (1)'!S443</f>
        <v>6.9444444444444448E-2</v>
      </c>
      <c r="J119" s="13"/>
      <c r="K119" s="13">
        <f t="shared" si="4"/>
        <v>1.9328703703703705</v>
      </c>
    </row>
    <row r="120" spans="1:11" x14ac:dyDescent="0.3">
      <c r="B120" s="6">
        <v>2040</v>
      </c>
      <c r="C120" s="13">
        <f>'Kebutuhan Air Non Domestik (1)'!I394</f>
        <v>0.1111111111111111</v>
      </c>
      <c r="D120" s="13">
        <f>'Kebutuhan Air Non Domestik (1)'!S394</f>
        <v>0.44444444444444442</v>
      </c>
      <c r="E120" s="13">
        <f>'Kebutuhan Air Non Domestik (1)'!I419</f>
        <v>1.25</v>
      </c>
      <c r="F120" s="6"/>
      <c r="G120" s="13">
        <f>'Kebutuhan Air Non Domestik (1)'!S419</f>
        <v>3.4722222222222224E-2</v>
      </c>
      <c r="H120" s="13">
        <f>'Kebutuhan Air Non Domestik (1)'!I444</f>
        <v>2.3148148148148147E-2</v>
      </c>
      <c r="I120" s="13">
        <f>'Kebutuhan Air Non Domestik (1)'!S444</f>
        <v>6.9444444444444448E-2</v>
      </c>
      <c r="J120" s="13"/>
      <c r="K120" s="13">
        <f t="shared" si="4"/>
        <v>1.9328703703703705</v>
      </c>
    </row>
    <row r="121" spans="1:11" x14ac:dyDescent="0.3">
      <c r="B121" s="6">
        <v>2041</v>
      </c>
      <c r="C121" s="13">
        <f>'Kebutuhan Air Non Domestik (1)'!I395</f>
        <v>0.1111111111111111</v>
      </c>
      <c r="D121" s="13">
        <f>'Kebutuhan Air Non Domestik (1)'!S395</f>
        <v>0.44444444444444442</v>
      </c>
      <c r="E121" s="13">
        <f>'Kebutuhan Air Non Domestik (1)'!I420</f>
        <v>1.25</v>
      </c>
      <c r="F121" s="6"/>
      <c r="G121" s="13">
        <f>'Kebutuhan Air Non Domestik (1)'!S420</f>
        <v>3.4722222222222224E-2</v>
      </c>
      <c r="H121" s="13">
        <f>'Kebutuhan Air Non Domestik (1)'!I445</f>
        <v>2.3148148148148147E-2</v>
      </c>
      <c r="I121" s="13">
        <f>'Kebutuhan Air Non Domestik (1)'!S445</f>
        <v>6.9444444444444448E-2</v>
      </c>
      <c r="J121" s="13"/>
      <c r="K121" s="13">
        <f t="shared" si="4"/>
        <v>1.9328703703703705</v>
      </c>
    </row>
    <row r="122" spans="1:11" x14ac:dyDescent="0.3">
      <c r="B122" s="6">
        <v>2042</v>
      </c>
      <c r="C122" s="13">
        <f>'Kebutuhan Air Non Domestik (1)'!I396</f>
        <v>0.1111111111111111</v>
      </c>
      <c r="D122" s="13">
        <f>'Kebutuhan Air Non Domestik (1)'!S396</f>
        <v>0.44444444444444442</v>
      </c>
      <c r="E122" s="13">
        <f>'Kebutuhan Air Non Domestik (1)'!I421</f>
        <v>1.25</v>
      </c>
      <c r="F122" s="6"/>
      <c r="G122" s="13">
        <f>'Kebutuhan Air Non Domestik (1)'!S421</f>
        <v>3.4722222222222224E-2</v>
      </c>
      <c r="H122" s="13">
        <f>'Kebutuhan Air Non Domestik (1)'!I446</f>
        <v>2.3148148148148147E-2</v>
      </c>
      <c r="I122" s="13">
        <f>'Kebutuhan Air Non Domestik (1)'!S446</f>
        <v>6.9444444444444448E-2</v>
      </c>
      <c r="J122" s="13"/>
      <c r="K122" s="13">
        <f t="shared" si="4"/>
        <v>1.9328703703703705</v>
      </c>
    </row>
    <row r="123" spans="1:11" x14ac:dyDescent="0.3">
      <c r="B123" s="6">
        <v>2043</v>
      </c>
      <c r="C123" s="13">
        <f>'Kebutuhan Air Non Domestik (1)'!I397</f>
        <v>0.1111111111111111</v>
      </c>
      <c r="D123" s="13">
        <f>'Kebutuhan Air Non Domestik (1)'!S397</f>
        <v>0.44444444444444442</v>
      </c>
      <c r="E123" s="13">
        <f>'Kebutuhan Air Non Domestik (1)'!I422</f>
        <v>1.25</v>
      </c>
      <c r="F123" s="6"/>
      <c r="G123" s="13">
        <f>'Kebutuhan Air Non Domestik (1)'!S422</f>
        <v>3.4722222222222224E-2</v>
      </c>
      <c r="H123" s="13">
        <f>'Kebutuhan Air Non Domestik (1)'!I447</f>
        <v>2.3148148148148147E-2</v>
      </c>
      <c r="I123" s="13">
        <f>'Kebutuhan Air Non Domestik (1)'!S447</f>
        <v>6.9444444444444448E-2</v>
      </c>
      <c r="J123" s="13"/>
      <c r="K123" s="13">
        <f t="shared" si="4"/>
        <v>1.9328703703703705</v>
      </c>
    </row>
    <row r="124" spans="1:11" x14ac:dyDescent="0.3">
      <c r="B124" s="6">
        <v>2044</v>
      </c>
      <c r="C124" s="13">
        <f>'Kebutuhan Air Non Domestik (1)'!I398</f>
        <v>0.1111111111111111</v>
      </c>
      <c r="D124" s="13">
        <f>'Kebutuhan Air Non Domestik (1)'!S398</f>
        <v>0.44444444444444442</v>
      </c>
      <c r="E124" s="13">
        <f>'Kebutuhan Air Non Domestik (1)'!I423</f>
        <v>1.6666666666666667</v>
      </c>
      <c r="F124" s="6"/>
      <c r="G124" s="13">
        <f>'Kebutuhan Air Non Domestik (1)'!S423</f>
        <v>4.6296296296296294E-2</v>
      </c>
      <c r="H124" s="13">
        <f>'Kebutuhan Air Non Domestik (1)'!I448</f>
        <v>2.3148148148148147E-2</v>
      </c>
      <c r="I124" s="13">
        <f>'Kebutuhan Air Non Domestik (1)'!S448</f>
        <v>9.2592592592592587E-2</v>
      </c>
      <c r="J124" s="13"/>
      <c r="K124" s="13">
        <f t="shared" si="4"/>
        <v>2.3842592592592595</v>
      </c>
    </row>
    <row r="126" spans="1:11" ht="15.6" x14ac:dyDescent="0.3">
      <c r="A126" s="203">
        <v>6</v>
      </c>
      <c r="B126" s="228" t="s">
        <v>70</v>
      </c>
      <c r="C126" s="228"/>
      <c r="D126" s="228"/>
      <c r="E126" s="228"/>
      <c r="F126" s="228"/>
      <c r="G126" s="228"/>
      <c r="H126" s="228"/>
      <c r="I126" s="228"/>
      <c r="J126" s="228"/>
      <c r="K126" s="228"/>
    </row>
    <row r="127" spans="1:11" x14ac:dyDescent="0.3">
      <c r="A127" s="203"/>
      <c r="B127" s="197" t="s">
        <v>22</v>
      </c>
      <c r="C127" s="229" t="s">
        <v>233</v>
      </c>
      <c r="D127" s="229"/>
      <c r="E127" s="229"/>
      <c r="F127" s="229"/>
      <c r="G127" s="229"/>
      <c r="H127" s="229"/>
      <c r="I127" s="229"/>
      <c r="J127" s="229"/>
      <c r="K127" s="229"/>
    </row>
    <row r="128" spans="1:11" x14ac:dyDescent="0.3">
      <c r="A128" s="203"/>
      <c r="B128" s="197"/>
      <c r="C128" s="225" t="s">
        <v>170</v>
      </c>
      <c r="D128" s="225" t="s">
        <v>171</v>
      </c>
      <c r="E128" s="225" t="s">
        <v>173</v>
      </c>
      <c r="F128" s="225" t="s">
        <v>174</v>
      </c>
      <c r="G128" s="225" t="s">
        <v>177</v>
      </c>
      <c r="H128" s="225" t="s">
        <v>182</v>
      </c>
      <c r="I128" s="225" t="s">
        <v>183</v>
      </c>
      <c r="J128" s="225" t="s">
        <v>172</v>
      </c>
      <c r="K128" s="225" t="s">
        <v>232</v>
      </c>
    </row>
    <row r="129" spans="1:11" x14ac:dyDescent="0.3">
      <c r="A129" s="203"/>
      <c r="B129" s="197"/>
      <c r="C129" s="225"/>
      <c r="D129" s="225"/>
      <c r="E129" s="225"/>
      <c r="F129" s="225"/>
      <c r="G129" s="225"/>
      <c r="H129" s="225"/>
      <c r="I129" s="225"/>
      <c r="J129" s="225"/>
      <c r="K129" s="225"/>
    </row>
    <row r="130" spans="1:11" x14ac:dyDescent="0.3">
      <c r="B130" s="6">
        <v>2025</v>
      </c>
      <c r="C130" s="13">
        <f>'Kebutuhan Air Non Domestik (1)'!I458</f>
        <v>5.5555555555555552E-2</v>
      </c>
      <c r="D130" s="13">
        <f>'Kebutuhan Air Non Domestik (1)'!S458</f>
        <v>0.22222222222222221</v>
      </c>
      <c r="E130" s="13"/>
      <c r="F130" s="6"/>
      <c r="G130" s="13"/>
      <c r="H130" s="13">
        <f>'Kebutuhan Air Non Domestik (1)'!I483</f>
        <v>2.3148148148148147E-2</v>
      </c>
      <c r="I130" s="13">
        <f>'Kebutuhan Air Non Domestik (1)'!S483</f>
        <v>6.9444444444444448E-2</v>
      </c>
      <c r="J130" s="13"/>
      <c r="K130" s="13">
        <f>SUM(C130:J130)</f>
        <v>0.37037037037037035</v>
      </c>
    </row>
    <row r="131" spans="1:11" x14ac:dyDescent="0.3">
      <c r="B131" s="6">
        <v>2026</v>
      </c>
      <c r="C131" s="13">
        <f>'Kebutuhan Air Non Domestik (1)'!I459</f>
        <v>5.5555555555555552E-2</v>
      </c>
      <c r="D131" s="13">
        <f>'Kebutuhan Air Non Domestik (1)'!S459</f>
        <v>0.22222222222222221</v>
      </c>
      <c r="E131" s="13"/>
      <c r="F131" s="6"/>
      <c r="G131" s="13"/>
      <c r="H131" s="13">
        <f>'Kebutuhan Air Non Domestik (1)'!I484</f>
        <v>2.3148148148148147E-2</v>
      </c>
      <c r="I131" s="13">
        <f>'Kebutuhan Air Non Domestik (1)'!S484</f>
        <v>6.9444444444444448E-2</v>
      </c>
      <c r="J131" s="13"/>
      <c r="K131" s="13">
        <f t="shared" ref="K131:K149" si="5">SUM(C131:J131)</f>
        <v>0.37037037037037035</v>
      </c>
    </row>
    <row r="132" spans="1:11" x14ac:dyDescent="0.3">
      <c r="B132" s="6">
        <v>2027</v>
      </c>
      <c r="C132" s="13">
        <f>'Kebutuhan Air Non Domestik (1)'!I460</f>
        <v>5.5555555555555552E-2</v>
      </c>
      <c r="D132" s="13">
        <f>'Kebutuhan Air Non Domestik (1)'!S460</f>
        <v>0.22222222222222221</v>
      </c>
      <c r="E132" s="13"/>
      <c r="F132" s="6"/>
      <c r="G132" s="13"/>
      <c r="H132" s="13">
        <f>'Kebutuhan Air Non Domestik (1)'!I485</f>
        <v>2.3148148148148147E-2</v>
      </c>
      <c r="I132" s="13">
        <f>'Kebutuhan Air Non Domestik (1)'!S485</f>
        <v>9.2592592592592587E-2</v>
      </c>
      <c r="J132" s="13"/>
      <c r="K132" s="13">
        <f t="shared" si="5"/>
        <v>0.39351851851851849</v>
      </c>
    </row>
    <row r="133" spans="1:11" x14ac:dyDescent="0.3">
      <c r="B133" s="6">
        <v>2028</v>
      </c>
      <c r="C133" s="13">
        <f>'Kebutuhan Air Non Domestik (1)'!I461</f>
        <v>5.5555555555555552E-2</v>
      </c>
      <c r="D133" s="13">
        <f>'Kebutuhan Air Non Domestik (1)'!S461</f>
        <v>0.22222222222222221</v>
      </c>
      <c r="E133" s="13"/>
      <c r="F133" s="6"/>
      <c r="G133" s="13"/>
      <c r="H133" s="13">
        <f>'Kebutuhan Air Non Domestik (1)'!I486</f>
        <v>3.4722222222222224E-2</v>
      </c>
      <c r="I133" s="13">
        <f>'Kebutuhan Air Non Domestik (1)'!S486</f>
        <v>9.2592592592592587E-2</v>
      </c>
      <c r="J133" s="13"/>
      <c r="K133" s="13">
        <f t="shared" si="5"/>
        <v>0.40509259259259256</v>
      </c>
    </row>
    <row r="134" spans="1:11" x14ac:dyDescent="0.3">
      <c r="B134" s="6">
        <v>2029</v>
      </c>
      <c r="C134" s="13">
        <f>'Kebutuhan Air Non Domestik (1)'!I462</f>
        <v>5.5555555555555552E-2</v>
      </c>
      <c r="D134" s="13">
        <f>'Kebutuhan Air Non Domestik (1)'!S462</f>
        <v>0.22222222222222221</v>
      </c>
      <c r="E134" s="13"/>
      <c r="F134" s="6"/>
      <c r="G134" s="13"/>
      <c r="H134" s="13">
        <f>'Kebutuhan Air Non Domestik (1)'!I487</f>
        <v>3.4722222222222224E-2</v>
      </c>
      <c r="I134" s="13">
        <f>'Kebutuhan Air Non Domestik (1)'!S487</f>
        <v>9.2592592592592587E-2</v>
      </c>
      <c r="J134" s="13"/>
      <c r="K134" s="13">
        <f t="shared" si="5"/>
        <v>0.40509259259259256</v>
      </c>
    </row>
    <row r="135" spans="1:11" x14ac:dyDescent="0.3">
      <c r="B135" s="6">
        <v>2030</v>
      </c>
      <c r="C135" s="13">
        <f>'Kebutuhan Air Non Domestik (1)'!I463</f>
        <v>5.5555555555555552E-2</v>
      </c>
      <c r="D135" s="13">
        <f>'Kebutuhan Air Non Domestik (1)'!S463</f>
        <v>0.22222222222222221</v>
      </c>
      <c r="E135" s="13"/>
      <c r="F135" s="6"/>
      <c r="G135" s="13"/>
      <c r="H135" s="13">
        <f>'Kebutuhan Air Non Domestik (1)'!I488</f>
        <v>3.4722222222222224E-2</v>
      </c>
      <c r="I135" s="13">
        <f>'Kebutuhan Air Non Domestik (1)'!S488</f>
        <v>9.2592592592592587E-2</v>
      </c>
      <c r="J135" s="13"/>
      <c r="K135" s="13">
        <f t="shared" si="5"/>
        <v>0.40509259259259256</v>
      </c>
    </row>
    <row r="136" spans="1:11" x14ac:dyDescent="0.3">
      <c r="B136" s="6">
        <v>2031</v>
      </c>
      <c r="C136" s="13">
        <f>'Kebutuhan Air Non Domestik (1)'!I464</f>
        <v>5.5555555555555552E-2</v>
      </c>
      <c r="D136" s="13">
        <f>'Kebutuhan Air Non Domestik (1)'!S464</f>
        <v>0.22222222222222221</v>
      </c>
      <c r="E136" s="13"/>
      <c r="F136" s="6"/>
      <c r="G136" s="13"/>
      <c r="H136" s="13">
        <f>'Kebutuhan Air Non Domestik (1)'!I489</f>
        <v>3.4722222222222224E-2</v>
      </c>
      <c r="I136" s="13">
        <f>'Kebutuhan Air Non Domestik (1)'!S489</f>
        <v>9.2592592592592587E-2</v>
      </c>
      <c r="J136" s="13"/>
      <c r="K136" s="13">
        <f t="shared" si="5"/>
        <v>0.40509259259259256</v>
      </c>
    </row>
    <row r="137" spans="1:11" x14ac:dyDescent="0.3">
      <c r="B137" s="6">
        <v>2032</v>
      </c>
      <c r="C137" s="13">
        <f>'Kebutuhan Air Non Domestik (1)'!I465</f>
        <v>0.1111111111111111</v>
      </c>
      <c r="D137" s="13">
        <f>'Kebutuhan Air Non Domestik (1)'!S465</f>
        <v>0.44444444444444442</v>
      </c>
      <c r="E137" s="13"/>
      <c r="F137" s="6"/>
      <c r="G137" s="13"/>
      <c r="H137" s="13">
        <f>'Kebutuhan Air Non Domestik (1)'!I490</f>
        <v>3.4722222222222224E-2</v>
      </c>
      <c r="I137" s="13">
        <f>'Kebutuhan Air Non Domestik (1)'!S490</f>
        <v>0.11574074074074074</v>
      </c>
      <c r="J137" s="13"/>
      <c r="K137" s="13">
        <f t="shared" si="5"/>
        <v>0.70601851851851849</v>
      </c>
    </row>
    <row r="138" spans="1:11" x14ac:dyDescent="0.3">
      <c r="B138" s="6">
        <v>2033</v>
      </c>
      <c r="C138" s="13">
        <f>'Kebutuhan Air Non Domestik (1)'!I466</f>
        <v>0.1111111111111111</v>
      </c>
      <c r="D138" s="13">
        <f>'Kebutuhan Air Non Domestik (1)'!S466</f>
        <v>0.44444444444444442</v>
      </c>
      <c r="E138" s="13"/>
      <c r="F138" s="6"/>
      <c r="G138" s="13"/>
      <c r="H138" s="13">
        <f>'Kebutuhan Air Non Domestik (1)'!I491</f>
        <v>3.4722222222222224E-2</v>
      </c>
      <c r="I138" s="13">
        <f>'Kebutuhan Air Non Domestik (1)'!S491</f>
        <v>0.11574074074074074</v>
      </c>
      <c r="J138" s="13"/>
      <c r="K138" s="13">
        <f t="shared" si="5"/>
        <v>0.70601851851851849</v>
      </c>
    </row>
    <row r="139" spans="1:11" x14ac:dyDescent="0.3">
      <c r="B139" s="6">
        <v>2034</v>
      </c>
      <c r="C139" s="13">
        <f>'Kebutuhan Air Non Domestik (1)'!I467</f>
        <v>0.1111111111111111</v>
      </c>
      <c r="D139" s="13">
        <f>'Kebutuhan Air Non Domestik (1)'!S467</f>
        <v>0.44444444444444442</v>
      </c>
      <c r="E139" s="13"/>
      <c r="F139" s="6"/>
      <c r="G139" s="13"/>
      <c r="H139" s="13">
        <f>'Kebutuhan Air Non Domestik (1)'!I492</f>
        <v>3.4722222222222224E-2</v>
      </c>
      <c r="I139" s="13">
        <f>'Kebutuhan Air Non Domestik (1)'!S492</f>
        <v>0.11574074074074074</v>
      </c>
      <c r="J139" s="13"/>
      <c r="K139" s="13">
        <f t="shared" si="5"/>
        <v>0.70601851851851849</v>
      </c>
    </row>
    <row r="140" spans="1:11" x14ac:dyDescent="0.3">
      <c r="B140" s="6">
        <v>2035</v>
      </c>
      <c r="C140" s="13">
        <f>'Kebutuhan Air Non Domestik (1)'!I468</f>
        <v>0.1111111111111111</v>
      </c>
      <c r="D140" s="13">
        <f>'Kebutuhan Air Non Domestik (1)'!S468</f>
        <v>0.44444444444444442</v>
      </c>
      <c r="E140" s="13"/>
      <c r="F140" s="6"/>
      <c r="G140" s="13"/>
      <c r="H140" s="13">
        <f>'Kebutuhan Air Non Domestik (1)'!I493</f>
        <v>3.4722222222222224E-2</v>
      </c>
      <c r="I140" s="13">
        <f>'Kebutuhan Air Non Domestik (1)'!S493</f>
        <v>0.11574074074074074</v>
      </c>
      <c r="J140" s="13"/>
      <c r="K140" s="13">
        <f t="shared" si="5"/>
        <v>0.70601851851851849</v>
      </c>
    </row>
    <row r="141" spans="1:11" x14ac:dyDescent="0.3">
      <c r="B141" s="6">
        <v>2036</v>
      </c>
      <c r="C141" s="13">
        <f>'Kebutuhan Air Non Domestik (1)'!I469</f>
        <v>0.1111111111111111</v>
      </c>
      <c r="D141" s="13">
        <f>'Kebutuhan Air Non Domestik (1)'!S469</f>
        <v>0.44444444444444442</v>
      </c>
      <c r="E141" s="13"/>
      <c r="F141" s="6"/>
      <c r="G141" s="13"/>
      <c r="H141" s="13">
        <f>'Kebutuhan Air Non Domestik (1)'!I494</f>
        <v>4.6296296296296294E-2</v>
      </c>
      <c r="I141" s="13">
        <f>'Kebutuhan Air Non Domestik (1)'!S494</f>
        <v>0.11574074074074074</v>
      </c>
      <c r="J141" s="13"/>
      <c r="K141" s="13">
        <f t="shared" si="5"/>
        <v>0.71759259259259256</v>
      </c>
    </row>
    <row r="142" spans="1:11" x14ac:dyDescent="0.3">
      <c r="B142" s="6">
        <v>2037</v>
      </c>
      <c r="C142" s="13">
        <f>'Kebutuhan Air Non Domestik (1)'!I470</f>
        <v>0.1111111111111111</v>
      </c>
      <c r="D142" s="13">
        <f>'Kebutuhan Air Non Domestik (1)'!S470</f>
        <v>0.44444444444444442</v>
      </c>
      <c r="E142" s="13"/>
      <c r="F142" s="6"/>
      <c r="G142" s="13"/>
      <c r="H142" s="13">
        <f>'Kebutuhan Air Non Domestik (1)'!I495</f>
        <v>4.6296296296296294E-2</v>
      </c>
      <c r="I142" s="13">
        <f>'Kebutuhan Air Non Domestik (1)'!S495</f>
        <v>0.1388888888888889</v>
      </c>
      <c r="J142" s="13"/>
      <c r="K142" s="13">
        <f t="shared" si="5"/>
        <v>0.7407407407407407</v>
      </c>
    </row>
    <row r="143" spans="1:11" x14ac:dyDescent="0.3">
      <c r="B143" s="6">
        <v>2038</v>
      </c>
      <c r="C143" s="13">
        <f>'Kebutuhan Air Non Domestik (1)'!I471</f>
        <v>0.1111111111111111</v>
      </c>
      <c r="D143" s="13">
        <f>'Kebutuhan Air Non Domestik (1)'!S471</f>
        <v>0.44444444444444442</v>
      </c>
      <c r="E143" s="13"/>
      <c r="F143" s="6"/>
      <c r="G143" s="13"/>
      <c r="H143" s="13">
        <f>'Kebutuhan Air Non Domestik (1)'!I496</f>
        <v>4.6296296296296294E-2</v>
      </c>
      <c r="I143" s="13">
        <f>'Kebutuhan Air Non Domestik (1)'!S496</f>
        <v>0.1388888888888889</v>
      </c>
      <c r="J143" s="13"/>
      <c r="K143" s="13">
        <f t="shared" si="5"/>
        <v>0.7407407407407407</v>
      </c>
    </row>
    <row r="144" spans="1:11" x14ac:dyDescent="0.3">
      <c r="B144" s="6">
        <v>2039</v>
      </c>
      <c r="C144" s="13">
        <f>'Kebutuhan Air Non Domestik (1)'!I472</f>
        <v>0.1111111111111111</v>
      </c>
      <c r="D144" s="13">
        <f>'Kebutuhan Air Non Domestik (1)'!S472</f>
        <v>0.44444444444444442</v>
      </c>
      <c r="E144" s="13"/>
      <c r="F144" s="6"/>
      <c r="G144" s="13"/>
      <c r="H144" s="13">
        <f>'Kebutuhan Air Non Domestik (1)'!I497</f>
        <v>4.6296296296296294E-2</v>
      </c>
      <c r="I144" s="13">
        <f>'Kebutuhan Air Non Domestik (1)'!S497</f>
        <v>0.1388888888888889</v>
      </c>
      <c r="J144" s="13"/>
      <c r="K144" s="13">
        <f t="shared" si="5"/>
        <v>0.7407407407407407</v>
      </c>
    </row>
    <row r="145" spans="1:11" x14ac:dyDescent="0.3">
      <c r="B145" s="6">
        <v>2040</v>
      </c>
      <c r="C145" s="13">
        <f>'Kebutuhan Air Non Domestik (1)'!I473</f>
        <v>0.1111111111111111</v>
      </c>
      <c r="D145" s="13">
        <f>'Kebutuhan Air Non Domestik (1)'!S473</f>
        <v>0.44444444444444442</v>
      </c>
      <c r="E145" s="13"/>
      <c r="F145" s="6"/>
      <c r="G145" s="13"/>
      <c r="H145" s="13">
        <f>'Kebutuhan Air Non Domestik (1)'!I498</f>
        <v>4.6296296296296294E-2</v>
      </c>
      <c r="I145" s="13">
        <f>'Kebutuhan Air Non Domestik (1)'!S498</f>
        <v>0.1388888888888889</v>
      </c>
      <c r="J145" s="13"/>
      <c r="K145" s="13">
        <f t="shared" si="5"/>
        <v>0.7407407407407407</v>
      </c>
    </row>
    <row r="146" spans="1:11" x14ac:dyDescent="0.3">
      <c r="B146" s="6">
        <v>2041</v>
      </c>
      <c r="C146" s="13">
        <f>'Kebutuhan Air Non Domestik (1)'!I474</f>
        <v>0.1111111111111111</v>
      </c>
      <c r="D146" s="13">
        <f>'Kebutuhan Air Non Domestik (1)'!S474</f>
        <v>0.44444444444444442</v>
      </c>
      <c r="E146" s="13"/>
      <c r="F146" s="6"/>
      <c r="G146" s="13"/>
      <c r="H146" s="13">
        <f>'Kebutuhan Air Non Domestik (1)'!I499</f>
        <v>4.6296296296296294E-2</v>
      </c>
      <c r="I146" s="13">
        <f>'Kebutuhan Air Non Domestik (1)'!S499</f>
        <v>0.1388888888888889</v>
      </c>
      <c r="J146" s="13"/>
      <c r="K146" s="13">
        <f t="shared" si="5"/>
        <v>0.7407407407407407</v>
      </c>
    </row>
    <row r="147" spans="1:11" x14ac:dyDescent="0.3">
      <c r="B147" s="6">
        <v>2042</v>
      </c>
      <c r="C147" s="13">
        <f>'Kebutuhan Air Non Domestik (1)'!I475</f>
        <v>0.1111111111111111</v>
      </c>
      <c r="D147" s="13">
        <f>'Kebutuhan Air Non Domestik (1)'!S475</f>
        <v>0.44444444444444442</v>
      </c>
      <c r="E147" s="13"/>
      <c r="F147" s="6"/>
      <c r="G147" s="13"/>
      <c r="H147" s="13">
        <f>'Kebutuhan Air Non Domestik (1)'!I500</f>
        <v>4.6296296296296294E-2</v>
      </c>
      <c r="I147" s="13">
        <f>'Kebutuhan Air Non Domestik (1)'!S500</f>
        <v>0.16203703703703703</v>
      </c>
      <c r="J147" s="13"/>
      <c r="K147" s="13">
        <f t="shared" si="5"/>
        <v>0.76388888888888884</v>
      </c>
    </row>
    <row r="148" spans="1:11" x14ac:dyDescent="0.3">
      <c r="B148" s="6">
        <v>2043</v>
      </c>
      <c r="C148" s="13">
        <f>'Kebutuhan Air Non Domestik (1)'!I476</f>
        <v>0.1111111111111111</v>
      </c>
      <c r="D148" s="13">
        <f>'Kebutuhan Air Non Domestik (1)'!S476</f>
        <v>0.44444444444444442</v>
      </c>
      <c r="E148" s="13"/>
      <c r="F148" s="6"/>
      <c r="G148" s="13"/>
      <c r="H148" s="13">
        <f>'Kebutuhan Air Non Domestik (1)'!I501</f>
        <v>5.7870370370370371E-2</v>
      </c>
      <c r="I148" s="13">
        <f>'Kebutuhan Air Non Domestik (1)'!S501</f>
        <v>0.16203703703703703</v>
      </c>
      <c r="J148" s="13"/>
      <c r="K148" s="13">
        <f t="shared" si="5"/>
        <v>0.77546296296296302</v>
      </c>
    </row>
    <row r="149" spans="1:11" x14ac:dyDescent="0.3">
      <c r="B149" s="6">
        <v>2044</v>
      </c>
      <c r="C149" s="13">
        <f>'Kebutuhan Air Non Domestik (1)'!I477</f>
        <v>0.1111111111111111</v>
      </c>
      <c r="D149" s="13">
        <f>'Kebutuhan Air Non Domestik (1)'!S477</f>
        <v>0.44444444444444442</v>
      </c>
      <c r="E149" s="13"/>
      <c r="F149" s="6"/>
      <c r="G149" s="13"/>
      <c r="H149" s="13">
        <f>'Kebutuhan Air Non Domestik (1)'!I502</f>
        <v>5.7870370370370371E-2</v>
      </c>
      <c r="I149" s="13">
        <f>'Kebutuhan Air Non Domestik (1)'!S502</f>
        <v>0.16203703703703703</v>
      </c>
      <c r="J149" s="13"/>
      <c r="K149" s="13">
        <f t="shared" si="5"/>
        <v>0.77546296296296302</v>
      </c>
    </row>
    <row r="151" spans="1:11" ht="15.6" x14ac:dyDescent="0.3">
      <c r="A151" s="203">
        <v>7</v>
      </c>
      <c r="B151" s="228" t="s">
        <v>71</v>
      </c>
      <c r="C151" s="228"/>
      <c r="D151" s="228"/>
      <c r="E151" s="228"/>
      <c r="F151" s="228"/>
      <c r="G151" s="228"/>
      <c r="H151" s="228"/>
      <c r="I151" s="228"/>
      <c r="J151" s="228"/>
      <c r="K151" s="228"/>
    </row>
    <row r="152" spans="1:11" x14ac:dyDescent="0.3">
      <c r="A152" s="203"/>
      <c r="B152" s="197" t="s">
        <v>22</v>
      </c>
      <c r="C152" s="229" t="s">
        <v>233</v>
      </c>
      <c r="D152" s="229"/>
      <c r="E152" s="229"/>
      <c r="F152" s="229"/>
      <c r="G152" s="229"/>
      <c r="H152" s="229"/>
      <c r="I152" s="229"/>
      <c r="J152" s="229"/>
      <c r="K152" s="229"/>
    </row>
    <row r="153" spans="1:11" x14ac:dyDescent="0.3">
      <c r="A153" s="203"/>
      <c r="B153" s="197"/>
      <c r="C153" s="225" t="s">
        <v>170</v>
      </c>
      <c r="D153" s="225" t="s">
        <v>171</v>
      </c>
      <c r="E153" s="225" t="s">
        <v>173</v>
      </c>
      <c r="F153" s="225" t="s">
        <v>174</v>
      </c>
      <c r="G153" s="225" t="s">
        <v>177</v>
      </c>
      <c r="H153" s="225" t="s">
        <v>182</v>
      </c>
      <c r="I153" s="225" t="s">
        <v>183</v>
      </c>
      <c r="J153" s="225" t="s">
        <v>172</v>
      </c>
      <c r="K153" s="225" t="s">
        <v>232</v>
      </c>
    </row>
    <row r="154" spans="1:11" x14ac:dyDescent="0.3">
      <c r="A154" s="203"/>
      <c r="B154" s="197"/>
      <c r="C154" s="225"/>
      <c r="D154" s="225"/>
      <c r="E154" s="225"/>
      <c r="F154" s="225"/>
      <c r="G154" s="225"/>
      <c r="H154" s="225"/>
      <c r="I154" s="225"/>
      <c r="J154" s="225"/>
      <c r="K154" s="225"/>
    </row>
    <row r="155" spans="1:11" x14ac:dyDescent="0.3">
      <c r="B155" s="6">
        <v>2025</v>
      </c>
      <c r="C155" s="13">
        <f>'Kebutuhan Air Non Domestik (1)'!I512</f>
        <v>0.1111111111111111</v>
      </c>
      <c r="D155" s="13">
        <f>'Kebutuhan Air Non Domestik (1)'!S512</f>
        <v>0.44444444444444442</v>
      </c>
      <c r="E155" s="13">
        <f>'Kebutuhan Air Non Domestik (1)'!I537</f>
        <v>0.83333333333333337</v>
      </c>
      <c r="F155" s="13">
        <f>'Kebutuhan Air Non Domestik (1)'!S537</f>
        <v>0.88888888888888884</v>
      </c>
      <c r="G155" s="13">
        <f>'Kebutuhan Air Non Domestik (1)'!I562</f>
        <v>2.3148148148148147E-2</v>
      </c>
      <c r="H155" s="13">
        <f>'Kebutuhan Air Non Domestik (1)'!S562</f>
        <v>2.3148148148148147E-2</v>
      </c>
      <c r="I155" s="13">
        <f>'Kebutuhan Air Non Domestik (1)'!I587</f>
        <v>0.1388888888888889</v>
      </c>
      <c r="J155" s="13">
        <f>'Kebutuhan Air Non Domestik (1)'!S587</f>
        <v>1.1574074074074073E-2</v>
      </c>
      <c r="K155" s="13">
        <f>SUM(C155:J155)</f>
        <v>2.4745370370370372</v>
      </c>
    </row>
    <row r="156" spans="1:11" x14ac:dyDescent="0.3">
      <c r="B156" s="6">
        <v>2026</v>
      </c>
      <c r="C156" s="13">
        <f>'Kebutuhan Air Non Domestik (1)'!I513</f>
        <v>0.1111111111111111</v>
      </c>
      <c r="D156" s="13">
        <f>'Kebutuhan Air Non Domestik (1)'!S513</f>
        <v>0.44444444444444442</v>
      </c>
      <c r="E156" s="13">
        <f>'Kebutuhan Air Non Domestik (1)'!I538</f>
        <v>0.83333333333333337</v>
      </c>
      <c r="F156" s="13">
        <f>'Kebutuhan Air Non Domestik (1)'!S538</f>
        <v>0.88888888888888884</v>
      </c>
      <c r="G156" s="13">
        <f>'Kebutuhan Air Non Domestik (1)'!I563</f>
        <v>2.3148148148148147E-2</v>
      </c>
      <c r="H156" s="13">
        <f>'Kebutuhan Air Non Domestik (1)'!S563</f>
        <v>2.3148148148148147E-2</v>
      </c>
      <c r="I156" s="13">
        <f>'Kebutuhan Air Non Domestik (1)'!I588</f>
        <v>0.16203703703703703</v>
      </c>
      <c r="J156" s="13">
        <f>'Kebutuhan Air Non Domestik (1)'!S588</f>
        <v>1.1574074074074073E-2</v>
      </c>
      <c r="K156" s="13">
        <f t="shared" ref="K156:K174" si="6">SUM(C156:J156)</f>
        <v>2.4976851851851856</v>
      </c>
    </row>
    <row r="157" spans="1:11" x14ac:dyDescent="0.3">
      <c r="B157" s="6">
        <v>2027</v>
      </c>
      <c r="C157" s="13">
        <f>'Kebutuhan Air Non Domestik (1)'!I514</f>
        <v>0.1111111111111111</v>
      </c>
      <c r="D157" s="13">
        <f>'Kebutuhan Air Non Domestik (1)'!S514</f>
        <v>0.44444444444444442</v>
      </c>
      <c r="E157" s="13">
        <f>'Kebutuhan Air Non Domestik (1)'!I539</f>
        <v>0.83333333333333337</v>
      </c>
      <c r="F157" s="13">
        <f>'Kebutuhan Air Non Domestik (1)'!S539</f>
        <v>0.88888888888888884</v>
      </c>
      <c r="G157" s="13">
        <f>'Kebutuhan Air Non Domestik (1)'!I564</f>
        <v>2.3148148148148147E-2</v>
      </c>
      <c r="H157" s="13">
        <f>'Kebutuhan Air Non Domestik (1)'!S564</f>
        <v>2.3148148148148147E-2</v>
      </c>
      <c r="I157" s="13">
        <f>'Kebutuhan Air Non Domestik (1)'!I589</f>
        <v>0.16203703703703703</v>
      </c>
      <c r="J157" s="13">
        <f>'Kebutuhan Air Non Domestik (1)'!S589</f>
        <v>1.1574074074074073E-2</v>
      </c>
      <c r="K157" s="13">
        <f t="shared" si="6"/>
        <v>2.4976851851851856</v>
      </c>
    </row>
    <row r="158" spans="1:11" x14ac:dyDescent="0.3">
      <c r="B158" s="6">
        <v>2028</v>
      </c>
      <c r="C158" s="13">
        <f>'Kebutuhan Air Non Domestik (1)'!I515</f>
        <v>0.1111111111111111</v>
      </c>
      <c r="D158" s="13">
        <f>'Kebutuhan Air Non Domestik (1)'!S515</f>
        <v>0.44444444444444442</v>
      </c>
      <c r="E158" s="13">
        <f>'Kebutuhan Air Non Domestik (1)'!I540</f>
        <v>0.83333333333333337</v>
      </c>
      <c r="F158" s="13">
        <f>'Kebutuhan Air Non Domestik (1)'!S540</f>
        <v>0.88888888888888884</v>
      </c>
      <c r="G158" s="13">
        <f>'Kebutuhan Air Non Domestik (1)'!I565</f>
        <v>2.3148148148148147E-2</v>
      </c>
      <c r="H158" s="13">
        <f>'Kebutuhan Air Non Domestik (1)'!S565</f>
        <v>2.3148148148148147E-2</v>
      </c>
      <c r="I158" s="13">
        <f>'Kebutuhan Air Non Domestik (1)'!I590</f>
        <v>0.16203703703703703</v>
      </c>
      <c r="J158" s="13">
        <f>'Kebutuhan Air Non Domestik (1)'!S590</f>
        <v>1.1574074074074073E-2</v>
      </c>
      <c r="K158" s="13">
        <f t="shared" si="6"/>
        <v>2.4976851851851856</v>
      </c>
    </row>
    <row r="159" spans="1:11" x14ac:dyDescent="0.3">
      <c r="B159" s="6">
        <v>2029</v>
      </c>
      <c r="C159" s="13">
        <f>'Kebutuhan Air Non Domestik (1)'!I516</f>
        <v>0.16666666666666666</v>
      </c>
      <c r="D159" s="13">
        <f>'Kebutuhan Air Non Domestik (1)'!S516</f>
        <v>0.66666666666666663</v>
      </c>
      <c r="E159" s="13">
        <f>'Kebutuhan Air Non Domestik (1)'!I541</f>
        <v>1.25</v>
      </c>
      <c r="F159" s="13">
        <f>'Kebutuhan Air Non Domestik (1)'!S541</f>
        <v>0.88888888888888884</v>
      </c>
      <c r="G159" s="13">
        <f>'Kebutuhan Air Non Domestik (1)'!I566</f>
        <v>3.4722222222222224E-2</v>
      </c>
      <c r="H159" s="13">
        <f>'Kebutuhan Air Non Domestik (1)'!S566</f>
        <v>3.4722222222222224E-2</v>
      </c>
      <c r="I159" s="13">
        <f>'Kebutuhan Air Non Domestik (1)'!I591</f>
        <v>0.18518518518518517</v>
      </c>
      <c r="J159" s="13">
        <f>'Kebutuhan Air Non Domestik (1)'!S591</f>
        <v>1.1574074074074073E-2</v>
      </c>
      <c r="K159" s="13">
        <f t="shared" si="6"/>
        <v>3.2384259259259256</v>
      </c>
    </row>
    <row r="160" spans="1:11" x14ac:dyDescent="0.3">
      <c r="B160" s="6">
        <v>2030</v>
      </c>
      <c r="C160" s="13">
        <f>'Kebutuhan Air Non Domestik (1)'!I517</f>
        <v>0.16666666666666666</v>
      </c>
      <c r="D160" s="13">
        <f>'Kebutuhan Air Non Domestik (1)'!S517</f>
        <v>0.66666666666666663</v>
      </c>
      <c r="E160" s="13">
        <f>'Kebutuhan Air Non Domestik (1)'!I542</f>
        <v>1.25</v>
      </c>
      <c r="F160" s="13">
        <f>'Kebutuhan Air Non Domestik (1)'!S542</f>
        <v>0.88888888888888884</v>
      </c>
      <c r="G160" s="13">
        <f>'Kebutuhan Air Non Domestik (1)'!I567</f>
        <v>3.4722222222222224E-2</v>
      </c>
      <c r="H160" s="13">
        <f>'Kebutuhan Air Non Domestik (1)'!S567</f>
        <v>3.4722222222222224E-2</v>
      </c>
      <c r="I160" s="13">
        <f>'Kebutuhan Air Non Domestik (1)'!I592</f>
        <v>0.18518518518518517</v>
      </c>
      <c r="J160" s="13">
        <f>'Kebutuhan Air Non Domestik (1)'!S592</f>
        <v>1.1574074074074073E-2</v>
      </c>
      <c r="K160" s="13">
        <f t="shared" si="6"/>
        <v>3.2384259259259256</v>
      </c>
    </row>
    <row r="161" spans="2:11" x14ac:dyDescent="0.3">
      <c r="B161" s="6">
        <v>2031</v>
      </c>
      <c r="C161" s="13">
        <f>'Kebutuhan Air Non Domestik (1)'!I518</f>
        <v>0.16666666666666666</v>
      </c>
      <c r="D161" s="13">
        <f>'Kebutuhan Air Non Domestik (1)'!S518</f>
        <v>0.66666666666666663</v>
      </c>
      <c r="E161" s="13">
        <f>'Kebutuhan Air Non Domestik (1)'!I543</f>
        <v>1.25</v>
      </c>
      <c r="F161" s="13">
        <f>'Kebutuhan Air Non Domestik (1)'!S543</f>
        <v>0.88888888888888884</v>
      </c>
      <c r="G161" s="13">
        <f>'Kebutuhan Air Non Domestik (1)'!I568</f>
        <v>3.4722222222222224E-2</v>
      </c>
      <c r="H161" s="13">
        <f>'Kebutuhan Air Non Domestik (1)'!S568</f>
        <v>3.4722222222222224E-2</v>
      </c>
      <c r="I161" s="13">
        <f>'Kebutuhan Air Non Domestik (1)'!I593</f>
        <v>0.18518518518518517</v>
      </c>
      <c r="J161" s="13">
        <f>'Kebutuhan Air Non Domestik (1)'!S593</f>
        <v>1.1574074074074073E-2</v>
      </c>
      <c r="K161" s="13">
        <f t="shared" si="6"/>
        <v>3.2384259259259256</v>
      </c>
    </row>
    <row r="162" spans="2:11" x14ac:dyDescent="0.3">
      <c r="B162" s="6">
        <v>2032</v>
      </c>
      <c r="C162" s="13">
        <f>'Kebutuhan Air Non Domestik (1)'!I519</f>
        <v>0.16666666666666666</v>
      </c>
      <c r="D162" s="13">
        <f>'Kebutuhan Air Non Domestik (1)'!S519</f>
        <v>0.66666666666666663</v>
      </c>
      <c r="E162" s="13">
        <f>'Kebutuhan Air Non Domestik (1)'!I544</f>
        <v>1.25</v>
      </c>
      <c r="F162" s="13">
        <f>'Kebutuhan Air Non Domestik (1)'!S544</f>
        <v>0.88888888888888884</v>
      </c>
      <c r="G162" s="13">
        <f>'Kebutuhan Air Non Domestik (1)'!I569</f>
        <v>3.4722222222222224E-2</v>
      </c>
      <c r="H162" s="13">
        <f>'Kebutuhan Air Non Domestik (1)'!S569</f>
        <v>3.4722222222222224E-2</v>
      </c>
      <c r="I162" s="13">
        <f>'Kebutuhan Air Non Domestik (1)'!I594</f>
        <v>0.20833333333333334</v>
      </c>
      <c r="J162" s="13">
        <f>'Kebutuhan Air Non Domestik (1)'!S594</f>
        <v>1.1574074074074073E-2</v>
      </c>
      <c r="K162" s="13">
        <f t="shared" si="6"/>
        <v>3.261574074074074</v>
      </c>
    </row>
    <row r="163" spans="2:11" x14ac:dyDescent="0.3">
      <c r="B163" s="6">
        <v>2033</v>
      </c>
      <c r="C163" s="13">
        <f>'Kebutuhan Air Non Domestik (1)'!I520</f>
        <v>0.16666666666666666</v>
      </c>
      <c r="D163" s="13">
        <f>'Kebutuhan Air Non Domestik (1)'!S520</f>
        <v>0.66666666666666663</v>
      </c>
      <c r="E163" s="13">
        <f>'Kebutuhan Air Non Domestik (1)'!I545</f>
        <v>1.25</v>
      </c>
      <c r="F163" s="13">
        <f>'Kebutuhan Air Non Domestik (1)'!S545</f>
        <v>0.88888888888888884</v>
      </c>
      <c r="G163" s="13">
        <f>'Kebutuhan Air Non Domestik (1)'!I570</f>
        <v>3.4722222222222224E-2</v>
      </c>
      <c r="H163" s="13">
        <f>'Kebutuhan Air Non Domestik (1)'!S570</f>
        <v>3.4722222222222224E-2</v>
      </c>
      <c r="I163" s="13">
        <f>'Kebutuhan Air Non Domestik (1)'!I595</f>
        <v>0.20833333333333334</v>
      </c>
      <c r="J163" s="13">
        <f>'Kebutuhan Air Non Domestik (1)'!S595</f>
        <v>1.1574074074074073E-2</v>
      </c>
      <c r="K163" s="13">
        <f t="shared" si="6"/>
        <v>3.261574074074074</v>
      </c>
    </row>
    <row r="164" spans="2:11" x14ac:dyDescent="0.3">
      <c r="B164" s="6">
        <v>2034</v>
      </c>
      <c r="C164" s="13">
        <f>'Kebutuhan Air Non Domestik (1)'!I521</f>
        <v>0.16666666666666666</v>
      </c>
      <c r="D164" s="13">
        <f>'Kebutuhan Air Non Domestik (1)'!S521</f>
        <v>0.66666666666666663</v>
      </c>
      <c r="E164" s="13">
        <f>'Kebutuhan Air Non Domestik (1)'!I546</f>
        <v>1.25</v>
      </c>
      <c r="F164" s="13">
        <f>'Kebutuhan Air Non Domestik (1)'!S546</f>
        <v>1.7777777777777777</v>
      </c>
      <c r="G164" s="13">
        <f>'Kebutuhan Air Non Domestik (1)'!I571</f>
        <v>3.4722222222222224E-2</v>
      </c>
      <c r="H164" s="13">
        <f>'Kebutuhan Air Non Domestik (1)'!S571</f>
        <v>3.4722222222222224E-2</v>
      </c>
      <c r="I164" s="13">
        <f>'Kebutuhan Air Non Domestik (1)'!I596</f>
        <v>0.20833333333333334</v>
      </c>
      <c r="J164" s="13">
        <f>'Kebutuhan Air Non Domestik (1)'!S596</f>
        <v>2.3148148148148147E-2</v>
      </c>
      <c r="K164" s="13">
        <f t="shared" si="6"/>
        <v>4.1620370370370363</v>
      </c>
    </row>
    <row r="165" spans="2:11" x14ac:dyDescent="0.3">
      <c r="B165" s="6">
        <v>2035</v>
      </c>
      <c r="C165" s="13">
        <f>'Kebutuhan Air Non Domestik (1)'!I522</f>
        <v>0.16666666666666666</v>
      </c>
      <c r="D165" s="13">
        <f>'Kebutuhan Air Non Domestik (1)'!S522</f>
        <v>0.66666666666666663</v>
      </c>
      <c r="E165" s="13">
        <f>'Kebutuhan Air Non Domestik (1)'!I547</f>
        <v>1.25</v>
      </c>
      <c r="F165" s="13">
        <f>'Kebutuhan Air Non Domestik (1)'!S547</f>
        <v>1.7777777777777777</v>
      </c>
      <c r="G165" s="13">
        <f>'Kebutuhan Air Non Domestik (1)'!I572</f>
        <v>3.4722222222222224E-2</v>
      </c>
      <c r="H165" s="13">
        <f>'Kebutuhan Air Non Domestik (1)'!S572</f>
        <v>3.4722222222222224E-2</v>
      </c>
      <c r="I165" s="13">
        <f>'Kebutuhan Air Non Domestik (1)'!I597</f>
        <v>0.23148148148148148</v>
      </c>
      <c r="J165" s="13">
        <f>'Kebutuhan Air Non Domestik (1)'!S597</f>
        <v>2.3148148148148147E-2</v>
      </c>
      <c r="K165" s="13">
        <f t="shared" si="6"/>
        <v>4.1851851851851851</v>
      </c>
    </row>
    <row r="166" spans="2:11" x14ac:dyDescent="0.3">
      <c r="B166" s="6">
        <v>2036</v>
      </c>
      <c r="C166" s="13">
        <f>'Kebutuhan Air Non Domestik (1)'!I523</f>
        <v>0.16666666666666666</v>
      </c>
      <c r="D166" s="13">
        <f>'Kebutuhan Air Non Domestik (1)'!S523</f>
        <v>0.66666666666666663</v>
      </c>
      <c r="E166" s="13">
        <f>'Kebutuhan Air Non Domestik (1)'!I548</f>
        <v>1.25</v>
      </c>
      <c r="F166" s="13">
        <f>'Kebutuhan Air Non Domestik (1)'!S548</f>
        <v>1.7777777777777777</v>
      </c>
      <c r="G166" s="13">
        <f>'Kebutuhan Air Non Domestik (1)'!I573</f>
        <v>3.4722222222222224E-2</v>
      </c>
      <c r="H166" s="13">
        <f>'Kebutuhan Air Non Domestik (1)'!S573</f>
        <v>3.4722222222222224E-2</v>
      </c>
      <c r="I166" s="13">
        <f>'Kebutuhan Air Non Domestik (1)'!I598</f>
        <v>0.23148148148148148</v>
      </c>
      <c r="J166" s="13">
        <f>'Kebutuhan Air Non Domestik (1)'!S598</f>
        <v>2.3148148148148147E-2</v>
      </c>
      <c r="K166" s="13">
        <f t="shared" si="6"/>
        <v>4.1851851851851851</v>
      </c>
    </row>
    <row r="167" spans="2:11" x14ac:dyDescent="0.3">
      <c r="B167" s="6">
        <v>2037</v>
      </c>
      <c r="C167" s="13">
        <f>'Kebutuhan Air Non Domestik (1)'!I524</f>
        <v>0.16666666666666666</v>
      </c>
      <c r="D167" s="13">
        <f>'Kebutuhan Air Non Domestik (1)'!S524</f>
        <v>0.66666666666666663</v>
      </c>
      <c r="E167" s="13">
        <f>'Kebutuhan Air Non Domestik (1)'!I549</f>
        <v>1.25</v>
      </c>
      <c r="F167" s="13">
        <f>'Kebutuhan Air Non Domestik (1)'!S549</f>
        <v>1.7777777777777777</v>
      </c>
      <c r="G167" s="13">
        <f>'Kebutuhan Air Non Domestik (1)'!I574</f>
        <v>3.4722222222222224E-2</v>
      </c>
      <c r="H167" s="13">
        <f>'Kebutuhan Air Non Domestik (1)'!S574</f>
        <v>3.4722222222222224E-2</v>
      </c>
      <c r="I167" s="13">
        <f>'Kebutuhan Air Non Domestik (1)'!I599</f>
        <v>0.23148148148148148</v>
      </c>
      <c r="J167" s="13">
        <f>'Kebutuhan Air Non Domestik (1)'!S599</f>
        <v>2.3148148148148147E-2</v>
      </c>
      <c r="K167" s="13">
        <f t="shared" si="6"/>
        <v>4.1851851851851851</v>
      </c>
    </row>
    <row r="168" spans="2:11" x14ac:dyDescent="0.3">
      <c r="B168" s="6">
        <v>2038</v>
      </c>
      <c r="C168" s="13">
        <f>'Kebutuhan Air Non Domestik (1)'!I525</f>
        <v>0.22222222222222221</v>
      </c>
      <c r="D168" s="13">
        <f>'Kebutuhan Air Non Domestik (1)'!S525</f>
        <v>0.88888888888888884</v>
      </c>
      <c r="E168" s="13">
        <f>'Kebutuhan Air Non Domestik (1)'!I550</f>
        <v>1.6666666666666667</v>
      </c>
      <c r="F168" s="13">
        <f>'Kebutuhan Air Non Domestik (1)'!S550</f>
        <v>1.7777777777777777</v>
      </c>
      <c r="G168" s="13">
        <f>'Kebutuhan Air Non Domestik (1)'!I575</f>
        <v>4.6296296296296294E-2</v>
      </c>
      <c r="H168" s="13">
        <f>'Kebutuhan Air Non Domestik (1)'!S575</f>
        <v>4.6296296296296294E-2</v>
      </c>
      <c r="I168" s="13">
        <f>'Kebutuhan Air Non Domestik (1)'!I600</f>
        <v>0.25462962962962965</v>
      </c>
      <c r="J168" s="13">
        <f>'Kebutuhan Air Non Domestik (1)'!S600</f>
        <v>2.3148148148148147E-2</v>
      </c>
      <c r="K168" s="13">
        <f t="shared" si="6"/>
        <v>4.9259259259259265</v>
      </c>
    </row>
    <row r="169" spans="2:11" x14ac:dyDescent="0.3">
      <c r="B169" s="6">
        <v>2039</v>
      </c>
      <c r="C169" s="13">
        <f>'Kebutuhan Air Non Domestik (1)'!I526</f>
        <v>0.22222222222222221</v>
      </c>
      <c r="D169" s="13">
        <f>'Kebutuhan Air Non Domestik (1)'!S526</f>
        <v>0.88888888888888884</v>
      </c>
      <c r="E169" s="13">
        <f>'Kebutuhan Air Non Domestik (1)'!I551</f>
        <v>1.6666666666666667</v>
      </c>
      <c r="F169" s="13">
        <f>'Kebutuhan Air Non Domestik (1)'!S551</f>
        <v>1.7777777777777777</v>
      </c>
      <c r="G169" s="13">
        <f>'Kebutuhan Air Non Domestik (1)'!I576</f>
        <v>4.6296296296296294E-2</v>
      </c>
      <c r="H169" s="13">
        <f>'Kebutuhan Air Non Domestik (1)'!S576</f>
        <v>4.6296296296296294E-2</v>
      </c>
      <c r="I169" s="13">
        <f>'Kebutuhan Air Non Domestik (1)'!I601</f>
        <v>0.25462962962962965</v>
      </c>
      <c r="J169" s="13">
        <f>'Kebutuhan Air Non Domestik (1)'!S601</f>
        <v>2.3148148148148147E-2</v>
      </c>
      <c r="K169" s="13">
        <f t="shared" si="6"/>
        <v>4.9259259259259265</v>
      </c>
    </row>
    <row r="170" spans="2:11" x14ac:dyDescent="0.3">
      <c r="B170" s="6">
        <v>2040</v>
      </c>
      <c r="C170" s="13">
        <f>'Kebutuhan Air Non Domestik (1)'!I527</f>
        <v>0.22222222222222221</v>
      </c>
      <c r="D170" s="13">
        <f>'Kebutuhan Air Non Domestik (1)'!S527</f>
        <v>0.88888888888888884</v>
      </c>
      <c r="E170" s="13">
        <f>'Kebutuhan Air Non Domestik (1)'!I552</f>
        <v>1.6666666666666667</v>
      </c>
      <c r="F170" s="13">
        <f>'Kebutuhan Air Non Domestik (1)'!S552</f>
        <v>1.7777777777777777</v>
      </c>
      <c r="G170" s="13">
        <f>'Kebutuhan Air Non Domestik (1)'!I577</f>
        <v>4.6296296296296294E-2</v>
      </c>
      <c r="H170" s="13">
        <f>'Kebutuhan Air Non Domestik (1)'!S577</f>
        <v>4.6296296296296294E-2</v>
      </c>
      <c r="I170" s="13">
        <f>'Kebutuhan Air Non Domestik (1)'!I602</f>
        <v>0.25462962962962965</v>
      </c>
      <c r="J170" s="13">
        <f>'Kebutuhan Air Non Domestik (1)'!S602</f>
        <v>2.3148148148148147E-2</v>
      </c>
      <c r="K170" s="13">
        <f t="shared" si="6"/>
        <v>4.9259259259259265</v>
      </c>
    </row>
    <row r="171" spans="2:11" x14ac:dyDescent="0.3">
      <c r="B171" s="6">
        <v>2041</v>
      </c>
      <c r="C171" s="13">
        <f>'Kebutuhan Air Non Domestik (1)'!I528</f>
        <v>0.22222222222222221</v>
      </c>
      <c r="D171" s="13">
        <f>'Kebutuhan Air Non Domestik (1)'!S528</f>
        <v>0.88888888888888884</v>
      </c>
      <c r="E171" s="13">
        <f>'Kebutuhan Air Non Domestik (1)'!I553</f>
        <v>1.6666666666666667</v>
      </c>
      <c r="F171" s="13">
        <f>'Kebutuhan Air Non Domestik (1)'!S553</f>
        <v>1.7777777777777777</v>
      </c>
      <c r="G171" s="13">
        <f>'Kebutuhan Air Non Domestik (1)'!I578</f>
        <v>4.6296296296296294E-2</v>
      </c>
      <c r="H171" s="13">
        <f>'Kebutuhan Air Non Domestik (1)'!S578</f>
        <v>4.6296296296296294E-2</v>
      </c>
      <c r="I171" s="13">
        <f>'Kebutuhan Air Non Domestik (1)'!I603</f>
        <v>0.25462962962962965</v>
      </c>
      <c r="J171" s="13">
        <f>'Kebutuhan Air Non Domestik (1)'!S603</f>
        <v>2.3148148148148147E-2</v>
      </c>
      <c r="K171" s="13">
        <f t="shared" si="6"/>
        <v>4.9259259259259265</v>
      </c>
    </row>
    <row r="172" spans="2:11" x14ac:dyDescent="0.3">
      <c r="B172" s="6">
        <v>2042</v>
      </c>
      <c r="C172" s="13">
        <f>'Kebutuhan Air Non Domestik (1)'!I529</f>
        <v>0.22222222222222221</v>
      </c>
      <c r="D172" s="13">
        <f>'Kebutuhan Air Non Domestik (1)'!S529</f>
        <v>0.88888888888888884</v>
      </c>
      <c r="E172" s="13">
        <f>'Kebutuhan Air Non Domestik (1)'!I554</f>
        <v>1.6666666666666667</v>
      </c>
      <c r="F172" s="13">
        <f>'Kebutuhan Air Non Domestik (1)'!S554</f>
        <v>1.7777777777777777</v>
      </c>
      <c r="G172" s="13">
        <f>'Kebutuhan Air Non Domestik (1)'!I579</f>
        <v>4.6296296296296294E-2</v>
      </c>
      <c r="H172" s="13">
        <f>'Kebutuhan Air Non Domestik (1)'!S579</f>
        <v>4.6296296296296294E-2</v>
      </c>
      <c r="I172" s="13">
        <f>'Kebutuhan Air Non Domestik (1)'!I604</f>
        <v>0.27777777777777779</v>
      </c>
      <c r="J172" s="13">
        <f>'Kebutuhan Air Non Domestik (1)'!S604</f>
        <v>2.3148148148148147E-2</v>
      </c>
      <c r="K172" s="13">
        <f t="shared" si="6"/>
        <v>4.9490740740740744</v>
      </c>
    </row>
    <row r="173" spans="2:11" x14ac:dyDescent="0.3">
      <c r="B173" s="6">
        <v>2043</v>
      </c>
      <c r="C173" s="13">
        <f>'Kebutuhan Air Non Domestik (1)'!I530</f>
        <v>0.22222222222222221</v>
      </c>
      <c r="D173" s="13">
        <f>'Kebutuhan Air Non Domestik (1)'!S530</f>
        <v>0.88888888888888884</v>
      </c>
      <c r="E173" s="13">
        <f>'Kebutuhan Air Non Domestik (1)'!I555</f>
        <v>1.6666666666666667</v>
      </c>
      <c r="F173" s="13">
        <f>'Kebutuhan Air Non Domestik (1)'!S555</f>
        <v>1.7777777777777777</v>
      </c>
      <c r="G173" s="13">
        <f>'Kebutuhan Air Non Domestik (1)'!I580</f>
        <v>4.6296296296296294E-2</v>
      </c>
      <c r="H173" s="13">
        <f>'Kebutuhan Air Non Domestik (1)'!S580</f>
        <v>4.6296296296296294E-2</v>
      </c>
      <c r="I173" s="13">
        <f>'Kebutuhan Air Non Domestik (1)'!I605</f>
        <v>0.27777777777777779</v>
      </c>
      <c r="J173" s="13">
        <f>'Kebutuhan Air Non Domestik (1)'!S605</f>
        <v>2.3148148148148147E-2</v>
      </c>
      <c r="K173" s="13">
        <f t="shared" si="6"/>
        <v>4.9490740740740744</v>
      </c>
    </row>
    <row r="174" spans="2:11" x14ac:dyDescent="0.3">
      <c r="B174" s="6">
        <v>2044</v>
      </c>
      <c r="C174" s="13">
        <f>'Kebutuhan Air Non Domestik (1)'!I531</f>
        <v>0.22222222222222221</v>
      </c>
      <c r="D174" s="13">
        <f>'Kebutuhan Air Non Domestik (1)'!S531</f>
        <v>0.88888888888888884</v>
      </c>
      <c r="E174" s="13">
        <f>'Kebutuhan Air Non Domestik (1)'!I556</f>
        <v>1.6666666666666667</v>
      </c>
      <c r="F174" s="13">
        <f>'Kebutuhan Air Non Domestik (1)'!S556</f>
        <v>1.7777777777777777</v>
      </c>
      <c r="G174" s="13">
        <f>'Kebutuhan Air Non Domestik (1)'!I581</f>
        <v>4.6296296296296294E-2</v>
      </c>
      <c r="H174" s="13">
        <f>'Kebutuhan Air Non Domestik (1)'!S581</f>
        <v>4.6296296296296294E-2</v>
      </c>
      <c r="I174" s="13">
        <f>'Kebutuhan Air Non Domestik (1)'!I606</f>
        <v>0.27777777777777779</v>
      </c>
      <c r="J174" s="13">
        <f>'Kebutuhan Air Non Domestik (1)'!S606</f>
        <v>2.3148148148148147E-2</v>
      </c>
      <c r="K174" s="13">
        <f t="shared" si="6"/>
        <v>4.9490740740740744</v>
      </c>
    </row>
  </sheetData>
  <mergeCells count="91">
    <mergeCell ref="I153:I154"/>
    <mergeCell ref="J153:J154"/>
    <mergeCell ref="K153:K154"/>
    <mergeCell ref="A151:A154"/>
    <mergeCell ref="B151:K151"/>
    <mergeCell ref="B152:B154"/>
    <mergeCell ref="C152:K152"/>
    <mergeCell ref="C153:C154"/>
    <mergeCell ref="D153:D154"/>
    <mergeCell ref="E153:E154"/>
    <mergeCell ref="F153:F154"/>
    <mergeCell ref="G153:G154"/>
    <mergeCell ref="H153:H154"/>
    <mergeCell ref="F128:F129"/>
    <mergeCell ref="G128:G129"/>
    <mergeCell ref="H128:H129"/>
    <mergeCell ref="I128:I129"/>
    <mergeCell ref="J128:J129"/>
    <mergeCell ref="K128:K129"/>
    <mergeCell ref="I103:I104"/>
    <mergeCell ref="J103:J104"/>
    <mergeCell ref="K103:K104"/>
    <mergeCell ref="A126:A129"/>
    <mergeCell ref="B126:K126"/>
    <mergeCell ref="B127:B129"/>
    <mergeCell ref="C127:K127"/>
    <mergeCell ref="C128:C129"/>
    <mergeCell ref="D128:D129"/>
    <mergeCell ref="E128:E129"/>
    <mergeCell ref="A101:A104"/>
    <mergeCell ref="B101:K101"/>
    <mergeCell ref="B102:B104"/>
    <mergeCell ref="C102:K102"/>
    <mergeCell ref="C103:C104"/>
    <mergeCell ref="D103:D104"/>
    <mergeCell ref="E103:E104"/>
    <mergeCell ref="F103:F104"/>
    <mergeCell ref="G103:G104"/>
    <mergeCell ref="H103:H104"/>
    <mergeCell ref="F78:F79"/>
    <mergeCell ref="G78:G79"/>
    <mergeCell ref="H78:H79"/>
    <mergeCell ref="I78:I79"/>
    <mergeCell ref="J78:J79"/>
    <mergeCell ref="K78:K79"/>
    <mergeCell ref="I53:I54"/>
    <mergeCell ref="J53:J54"/>
    <mergeCell ref="K53:K54"/>
    <mergeCell ref="A76:A79"/>
    <mergeCell ref="B76:K76"/>
    <mergeCell ref="B77:B79"/>
    <mergeCell ref="C77:K77"/>
    <mergeCell ref="C78:C79"/>
    <mergeCell ref="D78:D79"/>
    <mergeCell ref="E78:E79"/>
    <mergeCell ref="A51:A54"/>
    <mergeCell ref="B51:K51"/>
    <mergeCell ref="B52:B54"/>
    <mergeCell ref="C52:K52"/>
    <mergeCell ref="C53:C54"/>
    <mergeCell ref="D53:D54"/>
    <mergeCell ref="E53:E54"/>
    <mergeCell ref="F53:F54"/>
    <mergeCell ref="G53:G54"/>
    <mergeCell ref="H53:H54"/>
    <mergeCell ref="F28:F29"/>
    <mergeCell ref="G28:G29"/>
    <mergeCell ref="H28:H29"/>
    <mergeCell ref="I28:I29"/>
    <mergeCell ref="J28:J29"/>
    <mergeCell ref="K28:K29"/>
    <mergeCell ref="A1:A4"/>
    <mergeCell ref="B1:K1"/>
    <mergeCell ref="A26:A29"/>
    <mergeCell ref="B26:K26"/>
    <mergeCell ref="B27:B29"/>
    <mergeCell ref="C27:K27"/>
    <mergeCell ref="C28:C29"/>
    <mergeCell ref="D28:D29"/>
    <mergeCell ref="E28:E29"/>
    <mergeCell ref="I3:I4"/>
    <mergeCell ref="J3:J4"/>
    <mergeCell ref="K3:K4"/>
    <mergeCell ref="C2:K2"/>
    <mergeCell ref="B2:B4"/>
    <mergeCell ref="C3:C4"/>
    <mergeCell ref="D3:D4"/>
    <mergeCell ref="E3:E4"/>
    <mergeCell ref="F3:F4"/>
    <mergeCell ref="G3:G4"/>
    <mergeCell ref="H3:H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61D66-EAF1-41A6-AFC0-229753999000}">
  <dimension ref="A2:AW258"/>
  <sheetViews>
    <sheetView topLeftCell="D229" zoomScale="65" zoomScaleNormal="94" workbookViewId="0">
      <selection activeCell="X252" sqref="X252"/>
    </sheetView>
  </sheetViews>
  <sheetFormatPr defaultRowHeight="14.4" x14ac:dyDescent="0.3"/>
  <cols>
    <col min="2" max="2" width="7.77734375" customWidth="1"/>
    <col min="3" max="3" width="44.21875" customWidth="1"/>
    <col min="4" max="4" width="14.33203125" customWidth="1"/>
    <col min="5" max="24" width="15.21875" bestFit="1" customWidth="1"/>
    <col min="48" max="48" width="16" customWidth="1"/>
    <col min="49" max="49" width="12" bestFit="1" customWidth="1"/>
  </cols>
  <sheetData>
    <row r="2" spans="1:36" ht="18" x14ac:dyDescent="0.3">
      <c r="A2" s="230">
        <v>1</v>
      </c>
      <c r="B2" s="231" t="s">
        <v>30</v>
      </c>
      <c r="C2" s="231"/>
      <c r="D2" s="231"/>
      <c r="E2" s="231"/>
      <c r="F2" s="231"/>
      <c r="G2" s="231"/>
      <c r="H2" s="231"/>
      <c r="I2" s="231"/>
      <c r="J2" s="231"/>
      <c r="K2" s="231"/>
      <c r="L2" s="231"/>
      <c r="M2" s="231"/>
      <c r="N2" s="231"/>
      <c r="O2" s="231"/>
      <c r="P2" s="231"/>
      <c r="Q2" s="231"/>
      <c r="R2" s="231"/>
      <c r="S2" s="231"/>
      <c r="T2" s="231"/>
      <c r="U2" s="231"/>
      <c r="V2" s="231"/>
      <c r="W2" s="231"/>
      <c r="X2" s="231"/>
    </row>
    <row r="3" spans="1:36" ht="15.6" x14ac:dyDescent="0.3">
      <c r="A3" s="230"/>
      <c r="B3" s="234" t="s">
        <v>199</v>
      </c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</row>
    <row r="4" spans="1:36" ht="15.6" x14ac:dyDescent="0.3">
      <c r="A4" s="230"/>
      <c r="B4" s="232" t="s">
        <v>149</v>
      </c>
      <c r="C4" s="197" t="s">
        <v>150</v>
      </c>
      <c r="D4" s="197" t="s">
        <v>151</v>
      </c>
      <c r="E4" s="233" t="s">
        <v>22</v>
      </c>
      <c r="F4" s="233"/>
      <c r="G4" s="233"/>
      <c r="H4" s="233"/>
      <c r="I4" s="233"/>
      <c r="J4" s="233"/>
      <c r="K4" s="233"/>
      <c r="L4" s="233"/>
      <c r="M4" s="233"/>
      <c r="N4" s="233"/>
      <c r="O4" s="233"/>
      <c r="P4" s="233"/>
      <c r="Q4" s="233"/>
      <c r="R4" s="233"/>
      <c r="S4" s="233"/>
      <c r="T4" s="233"/>
      <c r="U4" s="233"/>
      <c r="V4" s="233"/>
      <c r="W4" s="233"/>
      <c r="X4" s="233"/>
    </row>
    <row r="5" spans="1:36" x14ac:dyDescent="0.3">
      <c r="A5" s="230"/>
      <c r="B5" s="232"/>
      <c r="C5" s="197"/>
      <c r="D5" s="197"/>
      <c r="E5" s="8">
        <v>2025</v>
      </c>
      <c r="F5" s="8">
        <v>2026</v>
      </c>
      <c r="G5" s="8">
        <v>2027</v>
      </c>
      <c r="H5" s="8">
        <v>2028</v>
      </c>
      <c r="I5" s="8">
        <v>2029</v>
      </c>
      <c r="J5" s="8">
        <v>2030</v>
      </c>
      <c r="K5" s="8">
        <v>2031</v>
      </c>
      <c r="L5" s="8">
        <v>2032</v>
      </c>
      <c r="M5" s="8">
        <v>2033</v>
      </c>
      <c r="N5" s="8">
        <v>2034</v>
      </c>
      <c r="O5" s="8">
        <v>2035</v>
      </c>
      <c r="P5" s="8">
        <v>2036</v>
      </c>
      <c r="Q5" s="8">
        <v>2037</v>
      </c>
      <c r="R5" s="8">
        <v>2038</v>
      </c>
      <c r="S5" s="8">
        <v>2039</v>
      </c>
      <c r="T5" s="8">
        <v>2040</v>
      </c>
      <c r="U5" s="8">
        <v>2041</v>
      </c>
      <c r="V5" s="8">
        <v>2042</v>
      </c>
      <c r="W5" s="8">
        <v>2043</v>
      </c>
      <c r="X5" s="8">
        <v>2044</v>
      </c>
    </row>
    <row r="6" spans="1:36" x14ac:dyDescent="0.3">
      <c r="B6" s="52" t="s">
        <v>152</v>
      </c>
      <c r="C6" s="53" t="s">
        <v>153</v>
      </c>
      <c r="D6" s="5"/>
      <c r="E6" s="5"/>
      <c r="F6" s="5"/>
      <c r="G6" s="5"/>
      <c r="H6" s="5"/>
      <c r="I6" s="84"/>
      <c r="J6" s="5"/>
      <c r="K6" s="5"/>
      <c r="L6" s="5"/>
      <c r="M6" s="5"/>
      <c r="N6" s="84"/>
      <c r="O6" s="5"/>
      <c r="P6" s="5"/>
      <c r="Q6" s="5"/>
      <c r="R6" s="5"/>
      <c r="S6" s="84"/>
      <c r="T6" s="5"/>
      <c r="U6" s="5"/>
      <c r="V6" s="5"/>
      <c r="W6" s="5"/>
      <c r="X6" s="84"/>
    </row>
    <row r="7" spans="1:36" x14ac:dyDescent="0.3">
      <c r="B7" s="54">
        <v>1</v>
      </c>
      <c r="C7" s="5" t="s">
        <v>154</v>
      </c>
      <c r="D7" s="5" t="s">
        <v>155</v>
      </c>
      <c r="E7" s="55" cm="1">
        <f t="array" ref="E7:X7">TRANSPOSE('Forward Projection (1)'!E26:E45)</f>
        <v>1919.1111111111111</v>
      </c>
      <c r="F7" s="55">
        <v>1971.2222222222222</v>
      </c>
      <c r="G7" s="55">
        <v>2023.3333333333333</v>
      </c>
      <c r="H7" s="55">
        <v>2075.4444444444443</v>
      </c>
      <c r="I7" s="85">
        <v>2127.5555555555557</v>
      </c>
      <c r="J7" s="55">
        <v>2179.6666666666665</v>
      </c>
      <c r="K7" s="55">
        <v>2231.7777777777778</v>
      </c>
      <c r="L7" s="55">
        <v>2283.8888888888887</v>
      </c>
      <c r="M7" s="55">
        <v>2336</v>
      </c>
      <c r="N7" s="85">
        <v>2388.1111111111113</v>
      </c>
      <c r="O7" s="55">
        <v>2440.2222222222222</v>
      </c>
      <c r="P7" s="55">
        <v>2492.3333333333335</v>
      </c>
      <c r="Q7" s="55">
        <v>2544.4444444444443</v>
      </c>
      <c r="R7" s="55">
        <v>2596.5555555555557</v>
      </c>
      <c r="S7" s="85">
        <v>2648.666666666667</v>
      </c>
      <c r="T7" s="55">
        <v>2700.7777777777778</v>
      </c>
      <c r="U7" s="55">
        <v>2752.8888888888887</v>
      </c>
      <c r="V7" s="55">
        <v>2805</v>
      </c>
      <c r="W7" s="55">
        <v>2857.1111111111113</v>
      </c>
      <c r="X7" s="85">
        <v>2909.2222222222222</v>
      </c>
    </row>
    <row r="8" spans="1:36" x14ac:dyDescent="0.3">
      <c r="B8" s="54">
        <v>2</v>
      </c>
      <c r="C8" s="5" t="s">
        <v>238</v>
      </c>
      <c r="D8" s="5" t="s">
        <v>158</v>
      </c>
      <c r="E8" s="91">
        <v>0.83</v>
      </c>
      <c r="F8" s="83">
        <v>0.83</v>
      </c>
      <c r="G8" s="83">
        <v>0.84</v>
      </c>
      <c r="H8" s="83">
        <v>0.84</v>
      </c>
      <c r="I8" s="88">
        <v>0.85</v>
      </c>
      <c r="J8" s="83">
        <v>0.85</v>
      </c>
      <c r="K8" s="83">
        <v>0.86</v>
      </c>
      <c r="L8" s="83">
        <v>0.88</v>
      </c>
      <c r="M8" s="83">
        <v>0.9</v>
      </c>
      <c r="N8" s="88">
        <v>0.92</v>
      </c>
      <c r="O8" s="83">
        <v>0.93</v>
      </c>
      <c r="P8" s="83">
        <v>0.93</v>
      </c>
      <c r="Q8" s="83">
        <v>0.95</v>
      </c>
      <c r="R8" s="83">
        <v>0.96</v>
      </c>
      <c r="S8" s="88">
        <v>0.96</v>
      </c>
      <c r="T8" s="83">
        <v>0.97</v>
      </c>
      <c r="U8" s="83">
        <v>0.98</v>
      </c>
      <c r="V8" s="83">
        <v>0.99</v>
      </c>
      <c r="W8" s="83">
        <v>1</v>
      </c>
      <c r="X8" s="88">
        <v>1</v>
      </c>
    </row>
    <row r="9" spans="1:36" x14ac:dyDescent="0.3">
      <c r="B9" s="54">
        <v>3</v>
      </c>
      <c r="C9" s="5" t="s">
        <v>239</v>
      </c>
      <c r="D9" s="5" t="s">
        <v>240</v>
      </c>
      <c r="E9" s="55">
        <f>E7*E8</f>
        <v>1592.862222222222</v>
      </c>
      <c r="F9" s="55">
        <f t="shared" ref="F9:X9" si="0">F7*F8</f>
        <v>1636.1144444444444</v>
      </c>
      <c r="G9" s="55">
        <f t="shared" si="0"/>
        <v>1699.6</v>
      </c>
      <c r="H9" s="55">
        <f t="shared" si="0"/>
        <v>1743.3733333333332</v>
      </c>
      <c r="I9" s="85">
        <f t="shared" si="0"/>
        <v>1808.4222222222222</v>
      </c>
      <c r="J9" s="55">
        <f t="shared" si="0"/>
        <v>1852.7166666666665</v>
      </c>
      <c r="K9" s="55">
        <f t="shared" si="0"/>
        <v>1919.328888888889</v>
      </c>
      <c r="L9" s="55">
        <f t="shared" si="0"/>
        <v>2009.8222222222221</v>
      </c>
      <c r="M9" s="55">
        <f t="shared" si="0"/>
        <v>2102.4</v>
      </c>
      <c r="N9" s="85">
        <f t="shared" si="0"/>
        <v>2197.0622222222223</v>
      </c>
      <c r="O9" s="55">
        <f t="shared" si="0"/>
        <v>2269.4066666666668</v>
      </c>
      <c r="P9" s="55">
        <f t="shared" si="0"/>
        <v>2317.8700000000003</v>
      </c>
      <c r="Q9" s="55">
        <f t="shared" si="0"/>
        <v>2417.2222222222222</v>
      </c>
      <c r="R9" s="55">
        <f t="shared" si="0"/>
        <v>2492.6933333333332</v>
      </c>
      <c r="S9" s="85">
        <f t="shared" si="0"/>
        <v>2542.7200000000003</v>
      </c>
      <c r="T9" s="55">
        <f t="shared" si="0"/>
        <v>2619.7544444444443</v>
      </c>
      <c r="U9" s="55">
        <f t="shared" si="0"/>
        <v>2697.8311111111107</v>
      </c>
      <c r="V9" s="55">
        <f t="shared" si="0"/>
        <v>2776.95</v>
      </c>
      <c r="W9" s="55">
        <f t="shared" si="0"/>
        <v>2857.1111111111113</v>
      </c>
      <c r="X9" s="85">
        <f t="shared" si="0"/>
        <v>2909.2222222222222</v>
      </c>
    </row>
    <row r="10" spans="1:36" x14ac:dyDescent="0.3">
      <c r="B10" s="52" t="s">
        <v>246</v>
      </c>
      <c r="C10" s="53" t="s">
        <v>243</v>
      </c>
      <c r="D10" s="5"/>
      <c r="E10" s="82"/>
      <c r="F10" s="82"/>
      <c r="G10" s="82"/>
      <c r="H10" s="82"/>
      <c r="I10" s="86"/>
      <c r="J10" s="82"/>
      <c r="K10" s="82"/>
      <c r="L10" s="82"/>
      <c r="M10" s="82"/>
      <c r="N10" s="86"/>
      <c r="O10" s="82"/>
      <c r="P10" s="82"/>
      <c r="Q10" s="82"/>
      <c r="R10" s="82"/>
      <c r="S10" s="86"/>
      <c r="T10" s="82"/>
      <c r="U10" s="82"/>
      <c r="V10" s="82"/>
      <c r="W10" s="82"/>
      <c r="X10" s="86"/>
    </row>
    <row r="11" spans="1:36" x14ac:dyDescent="0.3">
      <c r="B11" s="54">
        <v>1</v>
      </c>
      <c r="C11" s="5" t="s">
        <v>244</v>
      </c>
      <c r="D11" s="5" t="s">
        <v>158</v>
      </c>
      <c r="E11" s="83">
        <v>0.7</v>
      </c>
      <c r="F11" s="83">
        <v>0.7</v>
      </c>
      <c r="G11" s="83">
        <v>0.7</v>
      </c>
      <c r="H11" s="83">
        <v>0.7</v>
      </c>
      <c r="I11" s="88">
        <v>0.7</v>
      </c>
      <c r="J11" s="83">
        <v>0.7</v>
      </c>
      <c r="K11" s="83">
        <v>0.7</v>
      </c>
      <c r="L11" s="83">
        <v>0.7</v>
      </c>
      <c r="M11" s="83">
        <v>0.7</v>
      </c>
      <c r="N11" s="88">
        <v>0.7</v>
      </c>
      <c r="O11" s="83">
        <v>0.7</v>
      </c>
      <c r="P11" s="83">
        <v>0.7</v>
      </c>
      <c r="Q11" s="83">
        <v>0.7</v>
      </c>
      <c r="R11" s="83">
        <v>0.7</v>
      </c>
      <c r="S11" s="88">
        <v>0.7</v>
      </c>
      <c r="T11" s="83">
        <v>0.7</v>
      </c>
      <c r="U11" s="83">
        <v>0.7</v>
      </c>
      <c r="V11" s="83">
        <v>0.7</v>
      </c>
      <c r="W11" s="83">
        <v>0.7</v>
      </c>
      <c r="X11" s="88">
        <v>0.7</v>
      </c>
    </row>
    <row r="12" spans="1:36" x14ac:dyDescent="0.3">
      <c r="B12" s="54">
        <v>2</v>
      </c>
      <c r="C12" s="5" t="s">
        <v>245</v>
      </c>
      <c r="D12" s="5" t="s">
        <v>158</v>
      </c>
      <c r="E12" s="83">
        <v>0.3</v>
      </c>
      <c r="F12" s="83">
        <v>0.3</v>
      </c>
      <c r="G12" s="83">
        <v>0.3</v>
      </c>
      <c r="H12" s="83">
        <v>0.3</v>
      </c>
      <c r="I12" s="88">
        <v>0.3</v>
      </c>
      <c r="J12" s="83">
        <v>0.3</v>
      </c>
      <c r="K12" s="83">
        <v>0.3</v>
      </c>
      <c r="L12" s="83">
        <v>0.3</v>
      </c>
      <c r="M12" s="83">
        <v>0.3</v>
      </c>
      <c r="N12" s="88">
        <v>0.3</v>
      </c>
      <c r="O12" s="83">
        <v>0.3</v>
      </c>
      <c r="P12" s="83">
        <v>0.3</v>
      </c>
      <c r="Q12" s="83">
        <v>0.3</v>
      </c>
      <c r="R12" s="83">
        <v>0.3</v>
      </c>
      <c r="S12" s="88">
        <v>0.3</v>
      </c>
      <c r="T12" s="83">
        <v>0.3</v>
      </c>
      <c r="U12" s="83">
        <v>0.3</v>
      </c>
      <c r="V12" s="83">
        <v>0.3</v>
      </c>
      <c r="W12" s="83">
        <v>0.3</v>
      </c>
      <c r="X12" s="88">
        <v>0.3</v>
      </c>
    </row>
    <row r="13" spans="1:36" ht="14.4" customHeight="1" x14ac:dyDescent="0.3">
      <c r="B13" s="52" t="s">
        <v>257</v>
      </c>
      <c r="C13" s="53" t="s">
        <v>254</v>
      </c>
      <c r="D13" s="5"/>
      <c r="E13" s="82"/>
      <c r="F13" s="82"/>
      <c r="G13" s="82"/>
      <c r="H13" s="82"/>
      <c r="I13" s="86"/>
      <c r="J13" s="82"/>
      <c r="K13" s="82"/>
      <c r="L13" s="82"/>
      <c r="M13" s="82"/>
      <c r="N13" s="86"/>
      <c r="O13" s="82"/>
      <c r="P13" s="82"/>
      <c r="Q13" s="82"/>
      <c r="R13" s="82"/>
      <c r="S13" s="86"/>
      <c r="T13" s="82"/>
      <c r="U13" s="82"/>
      <c r="V13" s="82"/>
      <c r="W13" s="82"/>
      <c r="X13" s="86"/>
      <c r="AA13" s="205" t="s">
        <v>236</v>
      </c>
      <c r="AB13" s="205"/>
      <c r="AC13" s="205"/>
      <c r="AD13" s="205"/>
      <c r="AE13" s="205"/>
      <c r="AF13" s="205"/>
      <c r="AG13" s="205"/>
      <c r="AH13" s="205"/>
      <c r="AI13" s="205"/>
      <c r="AJ13" s="205"/>
    </row>
    <row r="14" spans="1:36" x14ac:dyDescent="0.3">
      <c r="B14" s="54">
        <v>1</v>
      </c>
      <c r="C14" s="5" t="s">
        <v>154</v>
      </c>
      <c r="D14" s="5" t="s">
        <v>240</v>
      </c>
      <c r="E14" s="55">
        <f>E7*70%</f>
        <v>1343.3777777777777</v>
      </c>
      <c r="F14" s="55">
        <f t="shared" ref="F14:X14" si="1">F7*70%</f>
        <v>1379.8555555555554</v>
      </c>
      <c r="G14" s="55">
        <f t="shared" si="1"/>
        <v>1416.3333333333333</v>
      </c>
      <c r="H14" s="55">
        <f t="shared" si="1"/>
        <v>1452.8111111111109</v>
      </c>
      <c r="I14" s="85">
        <f t="shared" si="1"/>
        <v>1489.2888888888888</v>
      </c>
      <c r="J14" s="55">
        <f t="shared" si="1"/>
        <v>1525.7666666666664</v>
      </c>
      <c r="K14" s="55">
        <f t="shared" si="1"/>
        <v>1562.2444444444443</v>
      </c>
      <c r="L14" s="55">
        <f t="shared" si="1"/>
        <v>1598.7222222222219</v>
      </c>
      <c r="M14" s="55">
        <f t="shared" si="1"/>
        <v>1635.1999999999998</v>
      </c>
      <c r="N14" s="85">
        <f t="shared" si="1"/>
        <v>1671.6777777777779</v>
      </c>
      <c r="O14" s="55">
        <f t="shared" si="1"/>
        <v>1708.1555555555553</v>
      </c>
      <c r="P14" s="55">
        <f t="shared" si="1"/>
        <v>1744.6333333333334</v>
      </c>
      <c r="Q14" s="55">
        <f t="shared" si="1"/>
        <v>1781.1111111111109</v>
      </c>
      <c r="R14" s="55">
        <f t="shared" si="1"/>
        <v>1817.5888888888887</v>
      </c>
      <c r="S14" s="85">
        <f t="shared" si="1"/>
        <v>1854.0666666666668</v>
      </c>
      <c r="T14" s="55">
        <f t="shared" si="1"/>
        <v>1890.5444444444443</v>
      </c>
      <c r="U14" s="55">
        <f t="shared" si="1"/>
        <v>1927.0222222222219</v>
      </c>
      <c r="V14" s="55">
        <f t="shared" si="1"/>
        <v>1963.4999999999998</v>
      </c>
      <c r="W14" s="55">
        <f t="shared" si="1"/>
        <v>1999.9777777777779</v>
      </c>
      <c r="X14" s="85">
        <f t="shared" si="1"/>
        <v>2036.4555555555553</v>
      </c>
      <c r="AA14" s="205"/>
      <c r="AB14" s="205"/>
      <c r="AC14" s="205"/>
      <c r="AD14" s="205"/>
      <c r="AE14" s="205"/>
      <c r="AF14" s="205"/>
      <c r="AG14" s="205"/>
      <c r="AH14" s="205"/>
      <c r="AI14" s="205"/>
      <c r="AJ14" s="205"/>
    </row>
    <row r="15" spans="1:36" x14ac:dyDescent="0.3">
      <c r="B15" s="54">
        <v>2</v>
      </c>
      <c r="C15" s="5" t="s">
        <v>256</v>
      </c>
      <c r="D15" s="5" t="s">
        <v>249</v>
      </c>
      <c r="E15" s="55">
        <f>E14/5</f>
        <v>268.67555555555555</v>
      </c>
      <c r="F15" s="55">
        <f t="shared" ref="F15:X15" si="2">F14/5</f>
        <v>275.9711111111111</v>
      </c>
      <c r="G15" s="55">
        <f t="shared" si="2"/>
        <v>283.26666666666665</v>
      </c>
      <c r="H15" s="55">
        <f t="shared" si="2"/>
        <v>290.5622222222222</v>
      </c>
      <c r="I15" s="85">
        <f t="shared" si="2"/>
        <v>297.85777777777776</v>
      </c>
      <c r="J15" s="55">
        <f t="shared" si="2"/>
        <v>305.15333333333331</v>
      </c>
      <c r="K15" s="55">
        <f t="shared" si="2"/>
        <v>312.44888888888886</v>
      </c>
      <c r="L15" s="55">
        <f t="shared" si="2"/>
        <v>319.74444444444441</v>
      </c>
      <c r="M15" s="55">
        <f t="shared" si="2"/>
        <v>327.03999999999996</v>
      </c>
      <c r="N15" s="85">
        <f t="shared" si="2"/>
        <v>334.33555555555557</v>
      </c>
      <c r="O15" s="55">
        <f t="shared" si="2"/>
        <v>341.63111111111107</v>
      </c>
      <c r="P15" s="55">
        <f t="shared" si="2"/>
        <v>348.92666666666668</v>
      </c>
      <c r="Q15" s="55">
        <f t="shared" si="2"/>
        <v>356.22222222222217</v>
      </c>
      <c r="R15" s="55">
        <f t="shared" si="2"/>
        <v>363.51777777777772</v>
      </c>
      <c r="S15" s="85">
        <f t="shared" si="2"/>
        <v>370.81333333333339</v>
      </c>
      <c r="T15" s="55">
        <f t="shared" si="2"/>
        <v>378.10888888888883</v>
      </c>
      <c r="U15" s="55">
        <f t="shared" si="2"/>
        <v>385.40444444444438</v>
      </c>
      <c r="V15" s="55">
        <f t="shared" si="2"/>
        <v>392.69999999999993</v>
      </c>
      <c r="W15" s="55">
        <f t="shared" si="2"/>
        <v>399.9955555555556</v>
      </c>
      <c r="X15" s="85">
        <f t="shared" si="2"/>
        <v>407.29111111111104</v>
      </c>
      <c r="AA15" s="205"/>
      <c r="AB15" s="205"/>
      <c r="AC15" s="205"/>
      <c r="AD15" s="205"/>
      <c r="AE15" s="205"/>
      <c r="AF15" s="205"/>
      <c r="AG15" s="205"/>
      <c r="AH15" s="205"/>
      <c r="AI15" s="205"/>
      <c r="AJ15" s="205"/>
    </row>
    <row r="16" spans="1:36" x14ac:dyDescent="0.3">
      <c r="B16" s="54">
        <v>3</v>
      </c>
      <c r="C16" s="5" t="s">
        <v>247</v>
      </c>
      <c r="D16" s="5" t="s">
        <v>248</v>
      </c>
      <c r="E16" s="5">
        <v>100</v>
      </c>
      <c r="F16" s="5">
        <v>100</v>
      </c>
      <c r="G16" s="5">
        <v>100</v>
      </c>
      <c r="H16" s="5">
        <v>100</v>
      </c>
      <c r="I16" s="84">
        <v>100</v>
      </c>
      <c r="J16" s="5">
        <v>100</v>
      </c>
      <c r="K16" s="5">
        <v>100</v>
      </c>
      <c r="L16" s="5">
        <v>100</v>
      </c>
      <c r="M16" s="5">
        <v>100</v>
      </c>
      <c r="N16" s="84">
        <v>100</v>
      </c>
      <c r="O16" s="5">
        <v>100</v>
      </c>
      <c r="P16" s="5">
        <v>100</v>
      </c>
      <c r="Q16" s="5">
        <v>100</v>
      </c>
      <c r="R16" s="5">
        <v>100</v>
      </c>
      <c r="S16" s="84">
        <v>100</v>
      </c>
      <c r="T16" s="5">
        <v>100</v>
      </c>
      <c r="U16" s="5">
        <v>100</v>
      </c>
      <c r="V16" s="5">
        <v>100</v>
      </c>
      <c r="W16" s="5">
        <v>100</v>
      </c>
      <c r="X16" s="84">
        <v>100</v>
      </c>
    </row>
    <row r="17" spans="2:37" x14ac:dyDescent="0.3">
      <c r="B17" s="54">
        <v>4</v>
      </c>
      <c r="C17" s="5" t="s">
        <v>250</v>
      </c>
      <c r="D17" s="5" t="s">
        <v>251</v>
      </c>
      <c r="E17" s="82">
        <f>E14*E16</f>
        <v>134337.77777777778</v>
      </c>
      <c r="F17" s="82">
        <f t="shared" ref="F17:X17" si="3">F14*F16</f>
        <v>137985.55555555553</v>
      </c>
      <c r="G17" s="82">
        <f t="shared" si="3"/>
        <v>141633.33333333331</v>
      </c>
      <c r="H17" s="82">
        <f t="shared" si="3"/>
        <v>145281.11111111109</v>
      </c>
      <c r="I17" s="86">
        <f t="shared" si="3"/>
        <v>148928.88888888888</v>
      </c>
      <c r="J17" s="82">
        <f t="shared" si="3"/>
        <v>152576.66666666663</v>
      </c>
      <c r="K17" s="82">
        <f t="shared" si="3"/>
        <v>156224.44444444444</v>
      </c>
      <c r="L17" s="82">
        <f t="shared" si="3"/>
        <v>159872.22222222219</v>
      </c>
      <c r="M17" s="82">
        <f t="shared" si="3"/>
        <v>163519.99999999997</v>
      </c>
      <c r="N17" s="86">
        <f t="shared" si="3"/>
        <v>167167.77777777778</v>
      </c>
      <c r="O17" s="82">
        <f t="shared" si="3"/>
        <v>170815.55555555553</v>
      </c>
      <c r="P17" s="82">
        <f t="shared" si="3"/>
        <v>174463.33333333334</v>
      </c>
      <c r="Q17" s="82">
        <f t="shared" si="3"/>
        <v>178111.11111111109</v>
      </c>
      <c r="R17" s="82">
        <f t="shared" si="3"/>
        <v>181758.88888888888</v>
      </c>
      <c r="S17" s="86">
        <f t="shared" si="3"/>
        <v>185406.66666666669</v>
      </c>
      <c r="T17" s="82">
        <f t="shared" si="3"/>
        <v>189054.44444444444</v>
      </c>
      <c r="U17" s="82">
        <f t="shared" si="3"/>
        <v>192702.22222222219</v>
      </c>
      <c r="V17" s="82">
        <f t="shared" si="3"/>
        <v>196349.99999999997</v>
      </c>
      <c r="W17" s="82">
        <f t="shared" si="3"/>
        <v>199997.77777777778</v>
      </c>
      <c r="X17" s="86">
        <f t="shared" si="3"/>
        <v>203645.55555555553</v>
      </c>
    </row>
    <row r="18" spans="2:37" x14ac:dyDescent="0.3">
      <c r="B18" s="54">
        <v>5</v>
      </c>
      <c r="C18" s="5" t="s">
        <v>250</v>
      </c>
      <c r="D18" s="5" t="s">
        <v>252</v>
      </c>
      <c r="E18" s="82">
        <f>E17/86400</f>
        <v>1.554835390946502</v>
      </c>
      <c r="F18" s="82">
        <f t="shared" ref="F18:X18" si="4">F17/86400</f>
        <v>1.597055041152263</v>
      </c>
      <c r="G18" s="82">
        <f t="shared" si="4"/>
        <v>1.6392746913580245</v>
      </c>
      <c r="H18" s="82">
        <f t="shared" si="4"/>
        <v>1.6814943415637857</v>
      </c>
      <c r="I18" s="86">
        <f t="shared" si="4"/>
        <v>1.7237139917695472</v>
      </c>
      <c r="J18" s="82">
        <f t="shared" si="4"/>
        <v>1.7659336419753082</v>
      </c>
      <c r="K18" s="82">
        <f t="shared" si="4"/>
        <v>1.8081532921810699</v>
      </c>
      <c r="L18" s="82">
        <f t="shared" si="4"/>
        <v>1.8503729423868309</v>
      </c>
      <c r="M18" s="82">
        <f t="shared" si="4"/>
        <v>1.8925925925925922</v>
      </c>
      <c r="N18" s="86">
        <f t="shared" si="4"/>
        <v>1.9348122427983538</v>
      </c>
      <c r="O18" s="82">
        <f t="shared" si="4"/>
        <v>1.9770318930041149</v>
      </c>
      <c r="P18" s="82">
        <f t="shared" si="4"/>
        <v>2.0192515432098768</v>
      </c>
      <c r="Q18" s="82">
        <f t="shared" si="4"/>
        <v>2.0614711934156378</v>
      </c>
      <c r="R18" s="82">
        <f t="shared" si="4"/>
        <v>2.1036908436213992</v>
      </c>
      <c r="S18" s="86">
        <f t="shared" si="4"/>
        <v>2.1459104938271607</v>
      </c>
      <c r="T18" s="82">
        <f t="shared" si="4"/>
        <v>2.1881301440329217</v>
      </c>
      <c r="U18" s="82">
        <f t="shared" si="4"/>
        <v>2.2303497942386827</v>
      </c>
      <c r="V18" s="82">
        <f t="shared" si="4"/>
        <v>2.2725694444444442</v>
      </c>
      <c r="W18" s="82">
        <f t="shared" si="4"/>
        <v>2.3147890946502057</v>
      </c>
      <c r="X18" s="86">
        <f t="shared" si="4"/>
        <v>2.3570087448559667</v>
      </c>
    </row>
    <row r="19" spans="2:37" x14ac:dyDescent="0.3">
      <c r="B19" s="52" t="s">
        <v>258</v>
      </c>
      <c r="C19" s="53" t="s">
        <v>253</v>
      </c>
      <c r="D19" s="5"/>
      <c r="E19" s="82"/>
      <c r="F19" s="82"/>
      <c r="G19" s="82"/>
      <c r="H19" s="82"/>
      <c r="I19" s="86"/>
      <c r="J19" s="82"/>
      <c r="K19" s="82"/>
      <c r="L19" s="82"/>
      <c r="M19" s="82"/>
      <c r="N19" s="86"/>
      <c r="O19" s="82"/>
      <c r="P19" s="82"/>
      <c r="Q19" s="82"/>
      <c r="R19" s="82"/>
      <c r="S19" s="86"/>
      <c r="T19" s="82"/>
      <c r="U19" s="82"/>
      <c r="V19" s="82"/>
      <c r="W19" s="82"/>
      <c r="X19" s="86"/>
    </row>
    <row r="20" spans="2:37" x14ac:dyDescent="0.3">
      <c r="B20" s="54">
        <v>1</v>
      </c>
      <c r="C20" s="5" t="s">
        <v>154</v>
      </c>
      <c r="D20" s="5" t="s">
        <v>240</v>
      </c>
      <c r="E20" s="55">
        <f>E7*30%</f>
        <v>575.73333333333335</v>
      </c>
      <c r="F20" s="55">
        <f t="shared" ref="F20:X20" si="5">F7*30%</f>
        <v>591.36666666666667</v>
      </c>
      <c r="G20" s="55">
        <f t="shared" si="5"/>
        <v>607</v>
      </c>
      <c r="H20" s="55">
        <f t="shared" si="5"/>
        <v>622.63333333333333</v>
      </c>
      <c r="I20" s="85">
        <f t="shared" si="5"/>
        <v>638.26666666666665</v>
      </c>
      <c r="J20" s="55">
        <f t="shared" si="5"/>
        <v>653.9</v>
      </c>
      <c r="K20" s="55">
        <f t="shared" si="5"/>
        <v>669.5333333333333</v>
      </c>
      <c r="L20" s="55">
        <f t="shared" si="5"/>
        <v>685.16666666666663</v>
      </c>
      <c r="M20" s="55">
        <f t="shared" si="5"/>
        <v>700.8</v>
      </c>
      <c r="N20" s="85">
        <f t="shared" si="5"/>
        <v>716.43333333333339</v>
      </c>
      <c r="O20" s="55">
        <f t="shared" si="5"/>
        <v>732.06666666666661</v>
      </c>
      <c r="P20" s="55">
        <f t="shared" si="5"/>
        <v>747.7</v>
      </c>
      <c r="Q20" s="55">
        <f t="shared" si="5"/>
        <v>763.33333333333326</v>
      </c>
      <c r="R20" s="55">
        <f t="shared" si="5"/>
        <v>778.9666666666667</v>
      </c>
      <c r="S20" s="85">
        <f t="shared" si="5"/>
        <v>794.6</v>
      </c>
      <c r="T20" s="55">
        <f t="shared" si="5"/>
        <v>810.23333333333335</v>
      </c>
      <c r="U20" s="55">
        <f t="shared" si="5"/>
        <v>825.86666666666656</v>
      </c>
      <c r="V20" s="55">
        <f t="shared" si="5"/>
        <v>841.5</v>
      </c>
      <c r="W20" s="55">
        <f t="shared" si="5"/>
        <v>857.13333333333333</v>
      </c>
      <c r="X20" s="85">
        <f t="shared" si="5"/>
        <v>872.76666666666665</v>
      </c>
    </row>
    <row r="21" spans="2:37" x14ac:dyDescent="0.3">
      <c r="B21" s="54">
        <v>2</v>
      </c>
      <c r="C21" s="5" t="s">
        <v>255</v>
      </c>
      <c r="D21" s="5" t="s">
        <v>249</v>
      </c>
      <c r="E21" s="55">
        <f>E20/100</f>
        <v>5.7573333333333334</v>
      </c>
      <c r="F21" s="55">
        <f t="shared" ref="F21:X21" si="6">F20/100</f>
        <v>5.9136666666666668</v>
      </c>
      <c r="G21" s="55">
        <f t="shared" si="6"/>
        <v>6.07</v>
      </c>
      <c r="H21" s="55">
        <f t="shared" si="6"/>
        <v>6.2263333333333328</v>
      </c>
      <c r="I21" s="85">
        <f t="shared" si="6"/>
        <v>6.3826666666666663</v>
      </c>
      <c r="J21" s="55">
        <f t="shared" si="6"/>
        <v>6.5389999999999997</v>
      </c>
      <c r="K21" s="55">
        <f t="shared" si="6"/>
        <v>6.6953333333333331</v>
      </c>
      <c r="L21" s="55">
        <f t="shared" si="6"/>
        <v>6.8516666666666666</v>
      </c>
      <c r="M21" s="55">
        <f t="shared" si="6"/>
        <v>7.0079999999999991</v>
      </c>
      <c r="N21" s="85">
        <f t="shared" si="6"/>
        <v>7.1643333333333343</v>
      </c>
      <c r="O21" s="55">
        <f t="shared" si="6"/>
        <v>7.320666666666666</v>
      </c>
      <c r="P21" s="55">
        <f t="shared" si="6"/>
        <v>7.4770000000000003</v>
      </c>
      <c r="Q21" s="55">
        <f t="shared" si="6"/>
        <v>7.6333333333333329</v>
      </c>
      <c r="R21" s="55">
        <f t="shared" si="6"/>
        <v>7.7896666666666672</v>
      </c>
      <c r="S21" s="85">
        <f t="shared" si="6"/>
        <v>7.9460000000000006</v>
      </c>
      <c r="T21" s="55">
        <f t="shared" si="6"/>
        <v>8.1023333333333341</v>
      </c>
      <c r="U21" s="55">
        <f t="shared" si="6"/>
        <v>8.2586666666666648</v>
      </c>
      <c r="V21" s="55">
        <f t="shared" si="6"/>
        <v>8.4149999999999991</v>
      </c>
      <c r="W21" s="55">
        <f t="shared" si="6"/>
        <v>8.5713333333333335</v>
      </c>
      <c r="X21" s="85">
        <f t="shared" si="6"/>
        <v>8.727666666666666</v>
      </c>
    </row>
    <row r="22" spans="2:37" x14ac:dyDescent="0.3">
      <c r="B22" s="54">
        <v>3</v>
      </c>
      <c r="C22" s="5" t="s">
        <v>247</v>
      </c>
      <c r="D22" s="5" t="s">
        <v>248</v>
      </c>
      <c r="E22" s="5">
        <v>30</v>
      </c>
      <c r="F22" s="5">
        <v>30</v>
      </c>
      <c r="G22" s="5">
        <v>30</v>
      </c>
      <c r="H22" s="5">
        <v>30</v>
      </c>
      <c r="I22" s="84">
        <v>30</v>
      </c>
      <c r="J22" s="5">
        <v>30</v>
      </c>
      <c r="K22" s="5">
        <v>30</v>
      </c>
      <c r="L22" s="5">
        <v>30</v>
      </c>
      <c r="M22" s="5">
        <v>30</v>
      </c>
      <c r="N22" s="84">
        <v>30</v>
      </c>
      <c r="O22" s="5">
        <v>30</v>
      </c>
      <c r="P22" s="5">
        <v>30</v>
      </c>
      <c r="Q22" s="5">
        <v>30</v>
      </c>
      <c r="R22" s="5">
        <v>30</v>
      </c>
      <c r="S22" s="84">
        <v>30</v>
      </c>
      <c r="T22" s="5">
        <v>30</v>
      </c>
      <c r="U22" s="5">
        <v>30</v>
      </c>
      <c r="V22" s="5">
        <v>30</v>
      </c>
      <c r="W22" s="5">
        <v>30</v>
      </c>
      <c r="X22" s="84">
        <v>30</v>
      </c>
    </row>
    <row r="23" spans="2:37" x14ac:dyDescent="0.3">
      <c r="B23" s="54">
        <v>4</v>
      </c>
      <c r="C23" s="5" t="s">
        <v>250</v>
      </c>
      <c r="D23" s="5" t="s">
        <v>251</v>
      </c>
      <c r="E23" s="82">
        <f>E20*E22</f>
        <v>17272</v>
      </c>
      <c r="F23" s="82">
        <f t="shared" ref="F23:X23" si="7">F20*F22</f>
        <v>17741</v>
      </c>
      <c r="G23" s="82">
        <f t="shared" si="7"/>
        <v>18210</v>
      </c>
      <c r="H23" s="82">
        <f t="shared" si="7"/>
        <v>18679</v>
      </c>
      <c r="I23" s="86">
        <f t="shared" si="7"/>
        <v>19148</v>
      </c>
      <c r="J23" s="82">
        <f t="shared" si="7"/>
        <v>19617</v>
      </c>
      <c r="K23" s="82">
        <f t="shared" si="7"/>
        <v>20086</v>
      </c>
      <c r="L23" s="82">
        <f t="shared" si="7"/>
        <v>20555</v>
      </c>
      <c r="M23" s="82">
        <f t="shared" si="7"/>
        <v>21024</v>
      </c>
      <c r="N23" s="86">
        <f t="shared" si="7"/>
        <v>21493</v>
      </c>
      <c r="O23" s="82">
        <f t="shared" si="7"/>
        <v>21962</v>
      </c>
      <c r="P23" s="82">
        <f t="shared" si="7"/>
        <v>22431</v>
      </c>
      <c r="Q23" s="82">
        <f t="shared" si="7"/>
        <v>22899.999999999996</v>
      </c>
      <c r="R23" s="82">
        <f t="shared" si="7"/>
        <v>23369</v>
      </c>
      <c r="S23" s="86">
        <f t="shared" si="7"/>
        <v>23838</v>
      </c>
      <c r="T23" s="82">
        <f t="shared" si="7"/>
        <v>24307</v>
      </c>
      <c r="U23" s="82">
        <f t="shared" si="7"/>
        <v>24775.999999999996</v>
      </c>
      <c r="V23" s="82">
        <f t="shared" si="7"/>
        <v>25245</v>
      </c>
      <c r="W23" s="82">
        <f t="shared" si="7"/>
        <v>25714</v>
      </c>
      <c r="X23" s="86">
        <f t="shared" si="7"/>
        <v>26183</v>
      </c>
    </row>
    <row r="24" spans="2:37" x14ac:dyDescent="0.3">
      <c r="B24" s="54">
        <v>5</v>
      </c>
      <c r="C24" s="5" t="s">
        <v>250</v>
      </c>
      <c r="D24" s="5" t="s">
        <v>252</v>
      </c>
      <c r="E24" s="82">
        <f>E23/86400</f>
        <v>0.19990740740740739</v>
      </c>
      <c r="F24" s="82">
        <f t="shared" ref="F24" si="8">F23/86400</f>
        <v>0.20533564814814814</v>
      </c>
      <c r="G24" s="82">
        <f t="shared" ref="G24" si="9">G23/86400</f>
        <v>0.21076388888888889</v>
      </c>
      <c r="H24" s="82">
        <f t="shared" ref="H24" si="10">H23/86400</f>
        <v>0.21619212962962964</v>
      </c>
      <c r="I24" s="86">
        <f t="shared" ref="I24" si="11">I23/86400</f>
        <v>0.22162037037037038</v>
      </c>
      <c r="J24" s="82">
        <f t="shared" ref="J24" si="12">J23/86400</f>
        <v>0.2270486111111111</v>
      </c>
      <c r="K24" s="82">
        <f t="shared" ref="K24" si="13">K23/86400</f>
        <v>0.23247685185185185</v>
      </c>
      <c r="L24" s="82">
        <f t="shared" ref="L24" si="14">L23/86400</f>
        <v>0.2379050925925926</v>
      </c>
      <c r="M24" s="82">
        <f t="shared" ref="M24" si="15">M23/86400</f>
        <v>0.24333333333333335</v>
      </c>
      <c r="N24" s="86">
        <f t="shared" ref="N24" si="16">N23/86400</f>
        <v>0.24876157407407407</v>
      </c>
      <c r="O24" s="82">
        <f t="shared" ref="O24" si="17">O23/86400</f>
        <v>0.25418981481481484</v>
      </c>
      <c r="P24" s="82">
        <f t="shared" ref="P24" si="18">P23/86400</f>
        <v>0.25961805555555556</v>
      </c>
      <c r="Q24" s="82">
        <f t="shared" ref="Q24" si="19">Q23/86400</f>
        <v>0.26504629629629628</v>
      </c>
      <c r="R24" s="82">
        <f t="shared" ref="R24" si="20">R23/86400</f>
        <v>0.27047453703703705</v>
      </c>
      <c r="S24" s="86">
        <f t="shared" ref="S24" si="21">S23/86400</f>
        <v>0.27590277777777777</v>
      </c>
      <c r="T24" s="82">
        <f t="shared" ref="T24" si="22">T23/86400</f>
        <v>0.28133101851851849</v>
      </c>
      <c r="U24" s="82">
        <f t="shared" ref="U24" si="23">U23/86400</f>
        <v>0.28675925925925921</v>
      </c>
      <c r="V24" s="82">
        <f t="shared" ref="V24" si="24">V23/86400</f>
        <v>0.29218749999999999</v>
      </c>
      <c r="W24" s="82">
        <f t="shared" ref="W24" si="25">W23/86400</f>
        <v>0.29761574074074076</v>
      </c>
      <c r="X24" s="86">
        <f t="shared" ref="X24" si="26">X23/86400</f>
        <v>0.30304398148148148</v>
      </c>
    </row>
    <row r="25" spans="2:37" x14ac:dyDescent="0.3">
      <c r="B25" s="52" t="s">
        <v>259</v>
      </c>
      <c r="C25" s="53" t="s">
        <v>160</v>
      </c>
      <c r="D25" s="5"/>
      <c r="E25" s="5"/>
      <c r="F25" s="5"/>
      <c r="G25" s="5"/>
      <c r="H25" s="5"/>
      <c r="I25" s="84"/>
      <c r="J25" s="5"/>
      <c r="K25" s="5"/>
      <c r="L25" s="5"/>
      <c r="M25" s="5"/>
      <c r="N25" s="84"/>
      <c r="O25" s="5"/>
      <c r="P25" s="5"/>
      <c r="Q25" s="5"/>
      <c r="R25" s="5"/>
      <c r="S25" s="84"/>
      <c r="T25" s="5"/>
      <c r="U25" s="5"/>
      <c r="V25" s="5"/>
      <c r="W25" s="5"/>
      <c r="X25" s="84"/>
    </row>
    <row r="26" spans="2:37" x14ac:dyDescent="0.3">
      <c r="B26" s="54">
        <v>1</v>
      </c>
      <c r="C26" s="5" t="s">
        <v>161</v>
      </c>
      <c r="D26" s="5" t="s">
        <v>158</v>
      </c>
      <c r="E26" s="57">
        <v>0.25</v>
      </c>
      <c r="F26" s="57">
        <v>0.25</v>
      </c>
      <c r="G26" s="57">
        <v>0.25</v>
      </c>
      <c r="H26" s="57">
        <v>0.25</v>
      </c>
      <c r="I26" s="87">
        <v>0.25</v>
      </c>
      <c r="J26" s="57">
        <v>0.25</v>
      </c>
      <c r="K26" s="57">
        <v>0.25</v>
      </c>
      <c r="L26" s="57">
        <v>0.25</v>
      </c>
      <c r="M26" s="57">
        <v>0.25</v>
      </c>
      <c r="N26" s="87">
        <v>0.25</v>
      </c>
      <c r="O26" s="57">
        <v>0.25</v>
      </c>
      <c r="P26" s="57">
        <v>0.25</v>
      </c>
      <c r="Q26" s="57">
        <v>0.25</v>
      </c>
      <c r="R26" s="57">
        <v>0.25</v>
      </c>
      <c r="S26" s="87">
        <v>0.25</v>
      </c>
      <c r="T26" s="57">
        <v>0.25</v>
      </c>
      <c r="U26" s="57">
        <v>0.25</v>
      </c>
      <c r="V26" s="57">
        <v>0.25</v>
      </c>
      <c r="W26" s="57">
        <v>0.25</v>
      </c>
      <c r="X26" s="87">
        <v>0.25</v>
      </c>
      <c r="AA26" s="81" t="s">
        <v>234</v>
      </c>
    </row>
    <row r="27" spans="2:37" x14ac:dyDescent="0.3">
      <c r="B27" s="54">
        <v>2</v>
      </c>
      <c r="C27" s="5" t="s">
        <v>162</v>
      </c>
      <c r="D27" s="5" t="s">
        <v>156</v>
      </c>
      <c r="E27" s="82">
        <f>(E18+E24)*E26</f>
        <v>0.43868569958847736</v>
      </c>
      <c r="F27" s="82">
        <f t="shared" ref="F27:X27" si="27">(F18+F24)*F26</f>
        <v>0.45059767232510278</v>
      </c>
      <c r="G27" s="82">
        <f t="shared" si="27"/>
        <v>0.46250964506172837</v>
      </c>
      <c r="H27" s="82">
        <f t="shared" si="27"/>
        <v>0.47442161779835385</v>
      </c>
      <c r="I27" s="86">
        <f t="shared" si="27"/>
        <v>0.48633359053497938</v>
      </c>
      <c r="J27" s="82">
        <f t="shared" si="27"/>
        <v>0.49824556327160485</v>
      </c>
      <c r="K27" s="82">
        <f t="shared" si="27"/>
        <v>0.51015753600823044</v>
      </c>
      <c r="L27" s="82">
        <f t="shared" si="27"/>
        <v>0.52206950874485591</v>
      </c>
      <c r="M27" s="82">
        <f t="shared" si="27"/>
        <v>0.53398148148148139</v>
      </c>
      <c r="N27" s="86">
        <f t="shared" si="27"/>
        <v>0.54589345421810698</v>
      </c>
      <c r="O27" s="82">
        <f t="shared" si="27"/>
        <v>0.55780542695473245</v>
      </c>
      <c r="P27" s="82">
        <f t="shared" si="27"/>
        <v>0.56971739969135804</v>
      </c>
      <c r="Q27" s="82">
        <f t="shared" si="27"/>
        <v>0.58162937242798352</v>
      </c>
      <c r="R27" s="82">
        <f t="shared" si="27"/>
        <v>0.5935413451646091</v>
      </c>
      <c r="S27" s="86">
        <f t="shared" si="27"/>
        <v>0.60545331790123458</v>
      </c>
      <c r="T27" s="82">
        <f t="shared" si="27"/>
        <v>0.61736529063786005</v>
      </c>
      <c r="U27" s="82">
        <f t="shared" si="27"/>
        <v>0.62927726337448553</v>
      </c>
      <c r="V27" s="82">
        <f t="shared" si="27"/>
        <v>0.64118923611111101</v>
      </c>
      <c r="W27" s="82">
        <f t="shared" si="27"/>
        <v>0.65310120884773659</v>
      </c>
      <c r="X27" s="86">
        <f t="shared" si="27"/>
        <v>0.66501318158436207</v>
      </c>
    </row>
    <row r="28" spans="2:37" x14ac:dyDescent="0.3">
      <c r="B28" s="52" t="s">
        <v>261</v>
      </c>
      <c r="C28" s="53" t="s">
        <v>157</v>
      </c>
      <c r="D28" s="5"/>
      <c r="E28" s="5"/>
      <c r="F28" s="5"/>
      <c r="G28" s="5"/>
      <c r="H28" s="5"/>
      <c r="I28" s="84"/>
      <c r="J28" s="5"/>
      <c r="K28" s="5"/>
      <c r="L28" s="5"/>
      <c r="M28" s="5"/>
      <c r="N28" s="84"/>
      <c r="O28" s="5"/>
      <c r="P28" s="5"/>
      <c r="Q28" s="5"/>
      <c r="R28" s="5"/>
      <c r="S28" s="84"/>
      <c r="T28" s="5"/>
      <c r="U28" s="5"/>
      <c r="V28" s="5"/>
      <c r="W28" s="5"/>
      <c r="X28" s="84"/>
      <c r="AK28" t="s">
        <v>242</v>
      </c>
    </row>
    <row r="29" spans="2:37" x14ac:dyDescent="0.3">
      <c r="B29" s="54">
        <v>1</v>
      </c>
      <c r="C29" s="5" t="s">
        <v>159</v>
      </c>
      <c r="D29" s="5" t="s">
        <v>156</v>
      </c>
      <c r="E29" s="82" cm="1">
        <f t="array" ref="E29:X29">TRANSPOSE('Rekap Air Non Domestik (1) '!K5:K24)</f>
        <v>1.2939814814814818</v>
      </c>
      <c r="F29" s="82">
        <v>1.2939814814814818</v>
      </c>
      <c r="G29" s="82">
        <v>1.2939814814814818</v>
      </c>
      <c r="H29" s="82">
        <v>1.2939814814814818</v>
      </c>
      <c r="I29" s="86">
        <v>1.2939814814814818</v>
      </c>
      <c r="J29" s="82">
        <v>1.3287037037037039</v>
      </c>
      <c r="K29" s="82">
        <v>1.3287037037037039</v>
      </c>
      <c r="L29" s="82">
        <v>1.3287037037037039</v>
      </c>
      <c r="M29" s="82">
        <v>1.800925925925926</v>
      </c>
      <c r="N29" s="86">
        <v>1.800925925925926</v>
      </c>
      <c r="O29" s="82">
        <v>1.800925925925926</v>
      </c>
      <c r="P29" s="82">
        <v>1.800925925925926</v>
      </c>
      <c r="Q29" s="82">
        <v>1.800925925925926</v>
      </c>
      <c r="R29" s="82">
        <v>1.800925925925926</v>
      </c>
      <c r="S29" s="86">
        <v>1.800925925925926</v>
      </c>
      <c r="T29" s="82">
        <v>1.800925925925926</v>
      </c>
      <c r="U29" s="82">
        <v>1.800925925925926</v>
      </c>
      <c r="V29" s="82">
        <v>2.0810185185185186</v>
      </c>
      <c r="W29" s="82">
        <v>2.0810185185185186</v>
      </c>
      <c r="X29" s="86">
        <v>2.0810185185185186</v>
      </c>
    </row>
    <row r="30" spans="2:37" x14ac:dyDescent="0.3">
      <c r="B30" s="52" t="s">
        <v>165</v>
      </c>
      <c r="C30" s="53" t="s">
        <v>260</v>
      </c>
      <c r="D30" s="5" t="s">
        <v>156</v>
      </c>
      <c r="E30" s="82">
        <f>E18+E24+E27+E29</f>
        <v>3.4874099794238687</v>
      </c>
      <c r="F30" s="82">
        <f t="shared" ref="F30:X30" si="28">F18+F24+F27+F29</f>
        <v>3.5469698431069956</v>
      </c>
      <c r="G30" s="82">
        <f t="shared" si="28"/>
        <v>3.6065297067901239</v>
      </c>
      <c r="H30" s="82">
        <f t="shared" si="28"/>
        <v>3.6660895704732512</v>
      </c>
      <c r="I30" s="86">
        <f t="shared" si="28"/>
        <v>3.7256494341563786</v>
      </c>
      <c r="J30" s="82">
        <f t="shared" si="28"/>
        <v>3.8199315200617283</v>
      </c>
      <c r="K30" s="82">
        <f t="shared" si="28"/>
        <v>3.8794913837448561</v>
      </c>
      <c r="L30" s="82">
        <f t="shared" si="28"/>
        <v>3.939051247427984</v>
      </c>
      <c r="M30" s="82">
        <f t="shared" si="28"/>
        <v>4.4708333333333332</v>
      </c>
      <c r="N30" s="86">
        <f t="shared" si="28"/>
        <v>4.530393197016461</v>
      </c>
      <c r="O30" s="82">
        <f t="shared" si="28"/>
        <v>4.5899530606995889</v>
      </c>
      <c r="P30" s="82">
        <f t="shared" si="28"/>
        <v>4.6495129243827158</v>
      </c>
      <c r="Q30" s="82">
        <f t="shared" si="28"/>
        <v>4.7090727880658436</v>
      </c>
      <c r="R30" s="82">
        <f t="shared" si="28"/>
        <v>4.7686326517489714</v>
      </c>
      <c r="S30" s="86">
        <f t="shared" si="28"/>
        <v>4.8281925154320984</v>
      </c>
      <c r="T30" s="82">
        <f t="shared" si="28"/>
        <v>4.8877523791152262</v>
      </c>
      <c r="U30" s="82">
        <f t="shared" si="28"/>
        <v>4.947312242798354</v>
      </c>
      <c r="V30" s="82">
        <f t="shared" si="28"/>
        <v>5.2869646990740735</v>
      </c>
      <c r="W30" s="82">
        <f t="shared" si="28"/>
        <v>5.3465245627572013</v>
      </c>
      <c r="X30" s="86">
        <f t="shared" si="28"/>
        <v>5.4060844264403283</v>
      </c>
    </row>
    <row r="31" spans="2:37" x14ac:dyDescent="0.3">
      <c r="B31" s="52" t="s">
        <v>166</v>
      </c>
      <c r="C31" s="53" t="s">
        <v>237</v>
      </c>
      <c r="D31" s="5"/>
      <c r="E31" s="5"/>
      <c r="F31" s="5"/>
      <c r="G31" s="5"/>
      <c r="H31" s="5"/>
      <c r="I31" s="84"/>
      <c r="J31" s="5"/>
      <c r="K31" s="5"/>
      <c r="L31" s="5"/>
      <c r="M31" s="5"/>
      <c r="N31" s="84"/>
      <c r="O31" s="5"/>
      <c r="P31" s="5"/>
      <c r="Q31" s="5"/>
      <c r="R31" s="5"/>
      <c r="S31" s="84"/>
      <c r="T31" s="5"/>
      <c r="U31" s="5"/>
      <c r="V31" s="5"/>
      <c r="W31" s="5"/>
      <c r="X31" s="84"/>
    </row>
    <row r="32" spans="2:37" x14ac:dyDescent="0.3">
      <c r="B32" s="54">
        <v>1</v>
      </c>
      <c r="C32" s="5" t="s">
        <v>163</v>
      </c>
      <c r="D32" s="5"/>
      <c r="E32" s="5">
        <v>1.5</v>
      </c>
      <c r="F32" s="5">
        <v>1.5</v>
      </c>
      <c r="G32" s="5">
        <v>1.5</v>
      </c>
      <c r="H32" s="5">
        <v>1.5</v>
      </c>
      <c r="I32" s="84">
        <v>1.5</v>
      </c>
      <c r="J32" s="5">
        <v>1.5</v>
      </c>
      <c r="K32" s="5">
        <v>1.5</v>
      </c>
      <c r="L32" s="5">
        <v>1.5</v>
      </c>
      <c r="M32" s="5">
        <v>1.5</v>
      </c>
      <c r="N32" s="84">
        <v>1.5</v>
      </c>
      <c r="O32" s="5">
        <v>1.5</v>
      </c>
      <c r="P32" s="5">
        <v>1.5</v>
      </c>
      <c r="Q32" s="5">
        <v>1.5</v>
      </c>
      <c r="R32" s="5">
        <v>1.5</v>
      </c>
      <c r="S32" s="84">
        <v>1.5</v>
      </c>
      <c r="T32" s="5">
        <v>1.5</v>
      </c>
      <c r="U32" s="5">
        <v>1.5</v>
      </c>
      <c r="V32" s="5">
        <v>1.5</v>
      </c>
      <c r="W32" s="5">
        <v>1.5</v>
      </c>
      <c r="X32" s="84">
        <v>1.5</v>
      </c>
    </row>
    <row r="33" spans="1:49" x14ac:dyDescent="0.3">
      <c r="B33" s="54">
        <v>2</v>
      </c>
      <c r="C33" s="5" t="s">
        <v>164</v>
      </c>
      <c r="D33" s="5" t="s">
        <v>156</v>
      </c>
      <c r="E33" s="82">
        <f>E30*E32</f>
        <v>5.2311149691358025</v>
      </c>
      <c r="F33" s="82">
        <f t="shared" ref="F33:X33" si="29">F30*F32</f>
        <v>5.3204547646604929</v>
      </c>
      <c r="G33" s="82">
        <f t="shared" si="29"/>
        <v>5.409794560185186</v>
      </c>
      <c r="H33" s="82">
        <f t="shared" si="29"/>
        <v>5.4991343557098773</v>
      </c>
      <c r="I33" s="86">
        <f t="shared" si="29"/>
        <v>5.5884741512345677</v>
      </c>
      <c r="J33" s="82">
        <f t="shared" si="29"/>
        <v>5.729897280092592</v>
      </c>
      <c r="K33" s="82">
        <f t="shared" si="29"/>
        <v>5.8192370756172842</v>
      </c>
      <c r="L33" s="82">
        <f t="shared" si="29"/>
        <v>5.9085768711419764</v>
      </c>
      <c r="M33" s="82">
        <f t="shared" si="29"/>
        <v>6.7062499999999998</v>
      </c>
      <c r="N33" s="86">
        <f t="shared" si="29"/>
        <v>6.7955897955246911</v>
      </c>
      <c r="O33" s="82">
        <f t="shared" si="29"/>
        <v>6.8849295910493833</v>
      </c>
      <c r="P33" s="82">
        <f t="shared" si="29"/>
        <v>6.9742693865740737</v>
      </c>
      <c r="Q33" s="82">
        <f t="shared" si="29"/>
        <v>7.0636091820987659</v>
      </c>
      <c r="R33" s="82">
        <f t="shared" si="29"/>
        <v>7.1529489776234572</v>
      </c>
      <c r="S33" s="86">
        <f t="shared" si="29"/>
        <v>7.2422887731481476</v>
      </c>
      <c r="T33" s="82">
        <f t="shared" si="29"/>
        <v>7.3316285686728389</v>
      </c>
      <c r="U33" s="82">
        <f t="shared" si="29"/>
        <v>7.420968364197531</v>
      </c>
      <c r="V33" s="82">
        <f t="shared" si="29"/>
        <v>7.9304470486111107</v>
      </c>
      <c r="W33" s="82">
        <f t="shared" si="29"/>
        <v>8.0197868441358011</v>
      </c>
      <c r="X33" s="86">
        <f t="shared" si="29"/>
        <v>8.1091266396604915</v>
      </c>
    </row>
    <row r="34" spans="1:49" x14ac:dyDescent="0.3">
      <c r="B34" s="52" t="s">
        <v>262</v>
      </c>
      <c r="C34" s="53" t="s">
        <v>241</v>
      </c>
      <c r="D34" s="5"/>
      <c r="E34" s="5"/>
      <c r="F34" s="5"/>
      <c r="G34" s="5"/>
      <c r="H34" s="5"/>
      <c r="I34" s="84"/>
      <c r="J34" s="5"/>
      <c r="K34" s="5"/>
      <c r="L34" s="5"/>
      <c r="M34" s="5"/>
      <c r="N34" s="84"/>
      <c r="O34" s="5"/>
      <c r="P34" s="5"/>
      <c r="Q34" s="5"/>
      <c r="R34" s="5"/>
      <c r="S34" s="84"/>
      <c r="T34" s="5"/>
      <c r="U34" s="5"/>
      <c r="V34" s="5"/>
      <c r="W34" s="5"/>
      <c r="X34" s="84"/>
    </row>
    <row r="35" spans="1:49" x14ac:dyDescent="0.3">
      <c r="B35" s="54">
        <v>1</v>
      </c>
      <c r="C35" s="5" t="s">
        <v>163</v>
      </c>
      <c r="D35" s="5"/>
      <c r="E35" s="5">
        <v>2</v>
      </c>
      <c r="F35" s="5">
        <v>2</v>
      </c>
      <c r="G35" s="5">
        <v>2</v>
      </c>
      <c r="H35" s="5">
        <v>2</v>
      </c>
      <c r="I35" s="84">
        <v>2</v>
      </c>
      <c r="J35" s="5">
        <v>2</v>
      </c>
      <c r="K35" s="5">
        <v>2</v>
      </c>
      <c r="L35" s="5">
        <v>2</v>
      </c>
      <c r="M35" s="5">
        <v>2</v>
      </c>
      <c r="N35" s="84">
        <v>2</v>
      </c>
      <c r="O35" s="5">
        <v>2</v>
      </c>
      <c r="P35" s="5">
        <v>2</v>
      </c>
      <c r="Q35" s="5">
        <v>2</v>
      </c>
      <c r="R35" s="5">
        <v>2</v>
      </c>
      <c r="S35" s="84">
        <v>2</v>
      </c>
      <c r="T35" s="5">
        <v>2</v>
      </c>
      <c r="U35" s="5">
        <v>2</v>
      </c>
      <c r="V35" s="5">
        <v>2</v>
      </c>
      <c r="W35" s="5">
        <v>2</v>
      </c>
      <c r="X35" s="84">
        <v>2</v>
      </c>
      <c r="AV35">
        <v>517756000</v>
      </c>
    </row>
    <row r="36" spans="1:49" x14ac:dyDescent="0.3">
      <c r="B36" s="54">
        <v>2</v>
      </c>
      <c r="C36" s="5" t="s">
        <v>164</v>
      </c>
      <c r="D36" s="5" t="s">
        <v>156</v>
      </c>
      <c r="E36" s="82">
        <f>E35*E30</f>
        <v>6.9748199588477373</v>
      </c>
      <c r="F36" s="82">
        <f t="shared" ref="F36:X36" si="30">F35*F30</f>
        <v>7.0939396862139912</v>
      </c>
      <c r="G36" s="82">
        <f t="shared" si="30"/>
        <v>7.2130594135802477</v>
      </c>
      <c r="H36" s="82">
        <f t="shared" si="30"/>
        <v>7.3321791409465025</v>
      </c>
      <c r="I36" s="86">
        <f t="shared" si="30"/>
        <v>7.4512988683127572</v>
      </c>
      <c r="J36" s="82">
        <f t="shared" si="30"/>
        <v>7.6398630401234566</v>
      </c>
      <c r="K36" s="82">
        <f t="shared" si="30"/>
        <v>7.7589827674897123</v>
      </c>
      <c r="L36" s="82">
        <f t="shared" si="30"/>
        <v>7.8781024948559679</v>
      </c>
      <c r="M36" s="82">
        <f t="shared" si="30"/>
        <v>8.9416666666666664</v>
      </c>
      <c r="N36" s="86">
        <f t="shared" si="30"/>
        <v>9.0607863940329221</v>
      </c>
      <c r="O36" s="82">
        <f t="shared" si="30"/>
        <v>9.1799061213991777</v>
      </c>
      <c r="P36" s="82">
        <f t="shared" si="30"/>
        <v>9.2990258487654316</v>
      </c>
      <c r="Q36" s="82">
        <f t="shared" si="30"/>
        <v>9.4181455761316872</v>
      </c>
      <c r="R36" s="82">
        <f t="shared" si="30"/>
        <v>9.5372653034979429</v>
      </c>
      <c r="S36" s="86">
        <f t="shared" si="30"/>
        <v>9.6563850308641968</v>
      </c>
      <c r="T36" s="82">
        <f t="shared" si="30"/>
        <v>9.7755047582304524</v>
      </c>
      <c r="U36" s="82">
        <f t="shared" si="30"/>
        <v>9.894624485596708</v>
      </c>
      <c r="V36" s="82">
        <f t="shared" si="30"/>
        <v>10.573929398148147</v>
      </c>
      <c r="W36" s="82">
        <f t="shared" si="30"/>
        <v>10.693049125514403</v>
      </c>
      <c r="X36" s="86">
        <f t="shared" si="30"/>
        <v>10.812168852880657</v>
      </c>
      <c r="Y36" s="94"/>
      <c r="AV36">
        <f>AV35*60%</f>
        <v>310653600</v>
      </c>
    </row>
    <row r="38" spans="1:49" x14ac:dyDescent="0.3">
      <c r="AV38" s="56">
        <f>AV35*6%</f>
        <v>31065360</v>
      </c>
    </row>
    <row r="39" spans="1:49" ht="18" x14ac:dyDescent="0.3">
      <c r="A39" s="230">
        <v>2</v>
      </c>
      <c r="B39" s="231" t="s">
        <v>51</v>
      </c>
      <c r="C39" s="231"/>
      <c r="D39" s="231"/>
      <c r="E39" s="231"/>
      <c r="F39" s="231"/>
      <c r="G39" s="231"/>
      <c r="H39" s="231"/>
      <c r="I39" s="231"/>
      <c r="J39" s="231"/>
      <c r="K39" s="231"/>
      <c r="L39" s="231"/>
      <c r="M39" s="231"/>
      <c r="N39" s="231"/>
      <c r="O39" s="231"/>
      <c r="P39" s="231"/>
      <c r="Q39" s="231"/>
      <c r="R39" s="231"/>
      <c r="S39" s="231"/>
      <c r="T39" s="231"/>
      <c r="U39" s="231"/>
      <c r="V39" s="231"/>
      <c r="W39" s="231"/>
      <c r="X39" s="231"/>
      <c r="AV39">
        <f>AV36*6%</f>
        <v>18639216</v>
      </c>
    </row>
    <row r="40" spans="1:49" ht="15.6" x14ac:dyDescent="0.3">
      <c r="A40" s="230"/>
      <c r="B40" s="234" t="s">
        <v>263</v>
      </c>
      <c r="C40" s="234"/>
      <c r="D40" s="234"/>
      <c r="E40" s="234"/>
      <c r="F40" s="234"/>
      <c r="G40" s="234"/>
      <c r="H40" s="234"/>
      <c r="I40" s="234"/>
      <c r="J40" s="234"/>
      <c r="K40" s="234"/>
      <c r="L40" s="234"/>
      <c r="M40" s="234"/>
      <c r="N40" s="234"/>
      <c r="O40" s="234"/>
      <c r="P40" s="234"/>
      <c r="Q40" s="234"/>
      <c r="R40" s="234"/>
      <c r="S40" s="234"/>
      <c r="T40" s="234"/>
      <c r="U40" s="234"/>
      <c r="V40" s="234"/>
      <c r="W40" s="234"/>
      <c r="X40" s="234"/>
      <c r="AW40" s="89"/>
    </row>
    <row r="41" spans="1:49" ht="15.6" x14ac:dyDescent="0.3">
      <c r="A41" s="230"/>
      <c r="B41" s="232" t="s">
        <v>149</v>
      </c>
      <c r="C41" s="197" t="s">
        <v>150</v>
      </c>
      <c r="D41" s="197" t="s">
        <v>151</v>
      </c>
      <c r="E41" s="233" t="s">
        <v>22</v>
      </c>
      <c r="F41" s="233"/>
      <c r="G41" s="233"/>
      <c r="H41" s="233"/>
      <c r="I41" s="233"/>
      <c r="J41" s="233"/>
      <c r="K41" s="233"/>
      <c r="L41" s="233"/>
      <c r="M41" s="233"/>
      <c r="N41" s="233"/>
      <c r="O41" s="233"/>
      <c r="P41" s="233"/>
      <c r="Q41" s="233"/>
      <c r="R41" s="233"/>
      <c r="S41" s="233"/>
      <c r="T41" s="233"/>
      <c r="U41" s="233"/>
      <c r="V41" s="233"/>
      <c r="W41" s="233"/>
      <c r="X41" s="233"/>
    </row>
    <row r="42" spans="1:49" x14ac:dyDescent="0.3">
      <c r="A42" s="230"/>
      <c r="B42" s="232"/>
      <c r="C42" s="197"/>
      <c r="D42" s="197"/>
      <c r="E42" s="8">
        <v>2025</v>
      </c>
      <c r="F42" s="8">
        <v>2026</v>
      </c>
      <c r="G42" s="8">
        <v>2027</v>
      </c>
      <c r="H42" s="8">
        <v>2028</v>
      </c>
      <c r="I42" s="8">
        <v>2029</v>
      </c>
      <c r="J42" s="8">
        <v>2030</v>
      </c>
      <c r="K42" s="8">
        <v>2031</v>
      </c>
      <c r="L42" s="8">
        <v>2032</v>
      </c>
      <c r="M42" s="8">
        <v>2033</v>
      </c>
      <c r="N42" s="8">
        <v>2034</v>
      </c>
      <c r="O42" s="8">
        <v>2035</v>
      </c>
      <c r="P42" s="8">
        <v>2036</v>
      </c>
      <c r="Q42" s="8">
        <v>2037</v>
      </c>
      <c r="R42" s="8">
        <v>2038</v>
      </c>
      <c r="S42" s="8">
        <v>2039</v>
      </c>
      <c r="T42" s="8">
        <v>2040</v>
      </c>
      <c r="U42" s="8">
        <v>2041</v>
      </c>
      <c r="V42" s="8">
        <v>2042</v>
      </c>
      <c r="W42" s="8">
        <v>2043</v>
      </c>
      <c r="X42" s="8">
        <v>2044</v>
      </c>
    </row>
    <row r="43" spans="1:49" x14ac:dyDescent="0.3">
      <c r="B43" s="52" t="s">
        <v>152</v>
      </c>
      <c r="C43" s="53" t="s">
        <v>153</v>
      </c>
      <c r="D43" s="5"/>
      <c r="E43" s="5"/>
      <c r="F43" s="5"/>
      <c r="G43" s="5"/>
      <c r="H43" s="5"/>
      <c r="I43" s="84"/>
      <c r="J43" s="5"/>
      <c r="K43" s="5"/>
      <c r="L43" s="5"/>
      <c r="M43" s="5"/>
      <c r="N43" s="84"/>
      <c r="O43" s="5"/>
      <c r="P43" s="5"/>
      <c r="Q43" s="5"/>
      <c r="R43" s="5"/>
      <c r="S43" s="84"/>
      <c r="T43" s="5"/>
      <c r="U43" s="5"/>
      <c r="V43" s="5"/>
      <c r="W43" s="5"/>
      <c r="X43" s="84"/>
      <c r="AA43" s="196" t="s">
        <v>235</v>
      </c>
      <c r="AB43" s="196"/>
      <c r="AC43" s="196"/>
      <c r="AD43" s="196"/>
      <c r="AE43" s="196"/>
      <c r="AF43" s="196"/>
      <c r="AG43" s="196"/>
      <c r="AH43" s="196"/>
    </row>
    <row r="44" spans="1:49" x14ac:dyDescent="0.3">
      <c r="B44" s="54">
        <v>1</v>
      </c>
      <c r="C44" s="5" t="s">
        <v>154</v>
      </c>
      <c r="D44" s="5" t="s">
        <v>155</v>
      </c>
      <c r="E44" s="55" cm="1">
        <f t="array" ref="E44:X44">TRANSPOSE('Forward Projection (1)'!L26:L45)</f>
        <v>1994.5555555555557</v>
      </c>
      <c r="F44" s="55">
        <v>2053.1111111111113</v>
      </c>
      <c r="G44" s="55">
        <v>2111.6666666666665</v>
      </c>
      <c r="H44" s="55">
        <v>2170.2222222222222</v>
      </c>
      <c r="I44" s="85">
        <v>2228.7777777777778</v>
      </c>
      <c r="J44" s="55">
        <v>2287.3333333333335</v>
      </c>
      <c r="K44" s="55">
        <v>2345.8888888888887</v>
      </c>
      <c r="L44" s="55">
        <v>2404.4444444444443</v>
      </c>
      <c r="M44" s="55">
        <v>2463</v>
      </c>
      <c r="N44" s="85">
        <v>2521.5555555555557</v>
      </c>
      <c r="O44" s="55">
        <v>2580.1111111111113</v>
      </c>
      <c r="P44" s="55">
        <v>2638.666666666667</v>
      </c>
      <c r="Q44" s="55">
        <v>2697.2222222222222</v>
      </c>
      <c r="R44" s="55">
        <v>2755.7777777777778</v>
      </c>
      <c r="S44" s="85">
        <v>2814.3333333333335</v>
      </c>
      <c r="T44" s="55">
        <v>2872.8888888888887</v>
      </c>
      <c r="U44" s="55">
        <v>2931.4444444444443</v>
      </c>
      <c r="V44" s="55">
        <v>2990</v>
      </c>
      <c r="W44" s="55">
        <v>3048.5555555555557</v>
      </c>
      <c r="X44" s="85">
        <v>3107.1111111111113</v>
      </c>
      <c r="AA44" s="196"/>
      <c r="AB44" s="196"/>
      <c r="AC44" s="196"/>
      <c r="AD44" s="196"/>
      <c r="AE44" s="196"/>
      <c r="AF44" s="196"/>
      <c r="AG44" s="196"/>
      <c r="AH44" s="196"/>
    </row>
    <row r="45" spans="1:49" x14ac:dyDescent="0.3">
      <c r="B45" s="54">
        <v>2</v>
      </c>
      <c r="C45" s="5" t="s">
        <v>238</v>
      </c>
      <c r="D45" s="5" t="s">
        <v>158</v>
      </c>
      <c r="E45" s="83">
        <v>0.83</v>
      </c>
      <c r="F45" s="83">
        <v>0.83</v>
      </c>
      <c r="G45" s="83">
        <v>0.84</v>
      </c>
      <c r="H45" s="83">
        <v>0.84</v>
      </c>
      <c r="I45" s="88">
        <v>0.85</v>
      </c>
      <c r="J45" s="83">
        <v>0.85</v>
      </c>
      <c r="K45" s="83">
        <v>0.86</v>
      </c>
      <c r="L45" s="83">
        <v>0.88</v>
      </c>
      <c r="M45" s="83">
        <v>0.9</v>
      </c>
      <c r="N45" s="88">
        <v>0.92</v>
      </c>
      <c r="O45" s="83">
        <v>0.93</v>
      </c>
      <c r="P45" s="83">
        <v>0.93</v>
      </c>
      <c r="Q45" s="83">
        <v>0.95</v>
      </c>
      <c r="R45" s="83">
        <v>0.96</v>
      </c>
      <c r="S45" s="88">
        <v>0.96</v>
      </c>
      <c r="T45" s="83">
        <v>0.97</v>
      </c>
      <c r="U45" s="83">
        <v>0.98</v>
      </c>
      <c r="V45" s="83">
        <v>0.99</v>
      </c>
      <c r="W45" s="83">
        <v>1</v>
      </c>
      <c r="X45" s="88">
        <v>1</v>
      </c>
    </row>
    <row r="46" spans="1:49" ht="14.4" customHeight="1" x14ac:dyDescent="0.3">
      <c r="B46" s="54">
        <v>3</v>
      </c>
      <c r="C46" s="5" t="s">
        <v>239</v>
      </c>
      <c r="D46" s="5" t="s">
        <v>240</v>
      </c>
      <c r="E46" s="55">
        <f>E44*E45</f>
        <v>1655.4811111111112</v>
      </c>
      <c r="F46" s="55">
        <f t="shared" ref="F46" si="31">F44*F45</f>
        <v>1704.0822222222223</v>
      </c>
      <c r="G46" s="55">
        <f t="shared" ref="G46" si="32">G44*G45</f>
        <v>1773.7999999999997</v>
      </c>
      <c r="H46" s="55">
        <f t="shared" ref="H46" si="33">H44*H45</f>
        <v>1822.9866666666665</v>
      </c>
      <c r="I46" s="85">
        <f t="shared" ref="I46" si="34">I44*I45</f>
        <v>1894.461111111111</v>
      </c>
      <c r="J46" s="55">
        <f t="shared" ref="J46" si="35">J44*J45</f>
        <v>1944.2333333333333</v>
      </c>
      <c r="K46" s="55">
        <f t="shared" ref="K46" si="36">K44*K45</f>
        <v>2017.4644444444443</v>
      </c>
      <c r="L46" s="55">
        <f t="shared" ref="L46" si="37">L44*L45</f>
        <v>2115.911111111111</v>
      </c>
      <c r="M46" s="55">
        <f t="shared" ref="M46" si="38">M44*M45</f>
        <v>2216.7000000000003</v>
      </c>
      <c r="N46" s="85">
        <f t="shared" ref="N46" si="39">N44*N45</f>
        <v>2319.8311111111111</v>
      </c>
      <c r="O46" s="55">
        <f t="shared" ref="O46" si="40">O44*O45</f>
        <v>2399.5033333333336</v>
      </c>
      <c r="P46" s="55">
        <f t="shared" ref="P46" si="41">P44*P45</f>
        <v>2453.9600000000005</v>
      </c>
      <c r="Q46" s="55">
        <f t="shared" ref="Q46" si="42">Q44*Q45</f>
        <v>2562.3611111111109</v>
      </c>
      <c r="R46" s="55">
        <f t="shared" ref="R46" si="43">R44*R45</f>
        <v>2645.5466666666666</v>
      </c>
      <c r="S46" s="85">
        <f t="shared" ref="S46" si="44">S44*S45</f>
        <v>2701.76</v>
      </c>
      <c r="T46" s="55">
        <f t="shared" ref="T46" si="45">T44*T45</f>
        <v>2786.7022222222217</v>
      </c>
      <c r="U46" s="55">
        <f t="shared" ref="U46" si="46">U44*U45</f>
        <v>2872.8155555555554</v>
      </c>
      <c r="V46" s="55">
        <f t="shared" ref="V46" si="47">V44*V45</f>
        <v>2960.1</v>
      </c>
      <c r="W46" s="55">
        <f t="shared" ref="W46" si="48">W44*W45</f>
        <v>3048.5555555555557</v>
      </c>
      <c r="X46" s="85">
        <f t="shared" ref="X46" si="49">X44*X45</f>
        <v>3107.1111111111113</v>
      </c>
    </row>
    <row r="47" spans="1:49" x14ac:dyDescent="0.3">
      <c r="B47" s="52" t="s">
        <v>246</v>
      </c>
      <c r="C47" s="53" t="s">
        <v>243</v>
      </c>
      <c r="D47" s="5"/>
      <c r="E47" s="82"/>
      <c r="F47" s="82"/>
      <c r="G47" s="82"/>
      <c r="H47" s="82"/>
      <c r="I47" s="86"/>
      <c r="J47" s="82"/>
      <c r="K47" s="82"/>
      <c r="L47" s="82"/>
      <c r="M47" s="82"/>
      <c r="N47" s="86"/>
      <c r="O47" s="82"/>
      <c r="P47" s="82"/>
      <c r="Q47" s="82"/>
      <c r="R47" s="82"/>
      <c r="S47" s="86"/>
      <c r="T47" s="82"/>
      <c r="U47" s="82"/>
      <c r="V47" s="82"/>
      <c r="W47" s="82"/>
      <c r="X47" s="86"/>
    </row>
    <row r="48" spans="1:49" x14ac:dyDescent="0.3">
      <c r="B48" s="54">
        <v>1</v>
      </c>
      <c r="C48" s="5" t="s">
        <v>244</v>
      </c>
      <c r="D48" s="5" t="s">
        <v>158</v>
      </c>
      <c r="E48" s="83">
        <v>0.7</v>
      </c>
      <c r="F48" s="83">
        <v>0.7</v>
      </c>
      <c r="G48" s="83">
        <v>0.7</v>
      </c>
      <c r="H48" s="83">
        <v>0.7</v>
      </c>
      <c r="I48" s="88">
        <v>0.7</v>
      </c>
      <c r="J48" s="83">
        <v>0.7</v>
      </c>
      <c r="K48" s="83">
        <v>0.7</v>
      </c>
      <c r="L48" s="83">
        <v>0.7</v>
      </c>
      <c r="M48" s="83">
        <v>0.7</v>
      </c>
      <c r="N48" s="88">
        <v>0.7</v>
      </c>
      <c r="O48" s="83">
        <v>0.7</v>
      </c>
      <c r="P48" s="83">
        <v>0.7</v>
      </c>
      <c r="Q48" s="83">
        <v>0.7</v>
      </c>
      <c r="R48" s="83">
        <v>0.7</v>
      </c>
      <c r="S48" s="88">
        <v>0.7</v>
      </c>
      <c r="T48" s="83">
        <v>0.7</v>
      </c>
      <c r="U48" s="83">
        <v>0.7</v>
      </c>
      <c r="V48" s="83">
        <v>0.7</v>
      </c>
      <c r="W48" s="83">
        <v>0.7</v>
      </c>
      <c r="X48" s="88">
        <v>0.7</v>
      </c>
    </row>
    <row r="49" spans="2:46" x14ac:dyDescent="0.3">
      <c r="B49" s="54">
        <v>2</v>
      </c>
      <c r="C49" s="5" t="s">
        <v>245</v>
      </c>
      <c r="D49" s="5" t="s">
        <v>158</v>
      </c>
      <c r="E49" s="83">
        <v>0.3</v>
      </c>
      <c r="F49" s="83">
        <v>0.3</v>
      </c>
      <c r="G49" s="83">
        <v>0.3</v>
      </c>
      <c r="H49" s="83">
        <v>0.3</v>
      </c>
      <c r="I49" s="88">
        <v>0.3</v>
      </c>
      <c r="J49" s="83">
        <v>0.3</v>
      </c>
      <c r="K49" s="83">
        <v>0.3</v>
      </c>
      <c r="L49" s="83">
        <v>0.3</v>
      </c>
      <c r="M49" s="83">
        <v>0.3</v>
      </c>
      <c r="N49" s="88">
        <v>0.3</v>
      </c>
      <c r="O49" s="83">
        <v>0.3</v>
      </c>
      <c r="P49" s="83">
        <v>0.3</v>
      </c>
      <c r="Q49" s="83">
        <v>0.3</v>
      </c>
      <c r="R49" s="83">
        <v>0.3</v>
      </c>
      <c r="S49" s="88">
        <v>0.3</v>
      </c>
      <c r="T49" s="83">
        <v>0.3</v>
      </c>
      <c r="U49" s="83">
        <v>0.3</v>
      </c>
      <c r="V49" s="83">
        <v>0.3</v>
      </c>
      <c r="W49" s="83">
        <v>0.3</v>
      </c>
      <c r="X49" s="88">
        <v>0.3</v>
      </c>
    </row>
    <row r="50" spans="2:46" x14ac:dyDescent="0.3">
      <c r="B50" s="52" t="s">
        <v>257</v>
      </c>
      <c r="C50" s="53" t="s">
        <v>254</v>
      </c>
      <c r="D50" s="5"/>
      <c r="E50" s="82"/>
      <c r="F50" s="82"/>
      <c r="G50" s="82"/>
      <c r="H50" s="82"/>
      <c r="I50" s="86"/>
      <c r="J50" s="82"/>
      <c r="K50" s="82"/>
      <c r="L50" s="82"/>
      <c r="M50" s="82"/>
      <c r="N50" s="86"/>
      <c r="O50" s="82"/>
      <c r="P50" s="82"/>
      <c r="Q50" s="82"/>
      <c r="R50" s="82"/>
      <c r="S50" s="86"/>
      <c r="T50" s="82"/>
      <c r="U50" s="82"/>
      <c r="V50" s="82"/>
      <c r="W50" s="82"/>
      <c r="X50" s="86"/>
    </row>
    <row r="51" spans="2:46" x14ac:dyDescent="0.3">
      <c r="B51" s="54">
        <v>1</v>
      </c>
      <c r="C51" s="5" t="s">
        <v>154</v>
      </c>
      <c r="D51" s="5" t="s">
        <v>240</v>
      </c>
      <c r="E51" s="55">
        <f>E44*70%</f>
        <v>1396.1888888888889</v>
      </c>
      <c r="F51" s="55">
        <f t="shared" ref="F51:X51" si="50">F44*70%</f>
        <v>1437.1777777777779</v>
      </c>
      <c r="G51" s="55">
        <f t="shared" si="50"/>
        <v>1478.1666666666665</v>
      </c>
      <c r="H51" s="55">
        <f t="shared" si="50"/>
        <v>1519.1555555555553</v>
      </c>
      <c r="I51" s="85">
        <f t="shared" si="50"/>
        <v>1560.1444444444444</v>
      </c>
      <c r="J51" s="55">
        <f t="shared" si="50"/>
        <v>1601.1333333333334</v>
      </c>
      <c r="K51" s="55">
        <f t="shared" si="50"/>
        <v>1642.122222222222</v>
      </c>
      <c r="L51" s="55">
        <f t="shared" si="50"/>
        <v>1683.1111111111109</v>
      </c>
      <c r="M51" s="55">
        <f t="shared" si="50"/>
        <v>1724.1</v>
      </c>
      <c r="N51" s="85">
        <f t="shared" si="50"/>
        <v>1765.088888888889</v>
      </c>
      <c r="O51" s="55">
        <f t="shared" si="50"/>
        <v>1806.0777777777778</v>
      </c>
      <c r="P51" s="55">
        <f t="shared" si="50"/>
        <v>1847.0666666666668</v>
      </c>
      <c r="Q51" s="55">
        <f t="shared" si="50"/>
        <v>1888.0555555555554</v>
      </c>
      <c r="R51" s="55">
        <f t="shared" si="50"/>
        <v>1929.0444444444443</v>
      </c>
      <c r="S51" s="85">
        <f t="shared" si="50"/>
        <v>1970.0333333333333</v>
      </c>
      <c r="T51" s="55">
        <f t="shared" si="50"/>
        <v>2011.0222222222219</v>
      </c>
      <c r="U51" s="55">
        <f t="shared" si="50"/>
        <v>2052.0111111111109</v>
      </c>
      <c r="V51" s="55">
        <f t="shared" si="50"/>
        <v>2093</v>
      </c>
      <c r="W51" s="55">
        <f t="shared" si="50"/>
        <v>2133.9888888888891</v>
      </c>
      <c r="X51" s="85">
        <f t="shared" si="50"/>
        <v>2174.9777777777776</v>
      </c>
    </row>
    <row r="52" spans="2:46" x14ac:dyDescent="0.3">
      <c r="B52" s="54">
        <v>2</v>
      </c>
      <c r="C52" s="5" t="s">
        <v>256</v>
      </c>
      <c r="D52" s="5" t="s">
        <v>249</v>
      </c>
      <c r="E52" s="55">
        <f>E51/5</f>
        <v>279.23777777777775</v>
      </c>
      <c r="F52" s="55">
        <f t="shared" ref="F52" si="51">F51/5</f>
        <v>287.4355555555556</v>
      </c>
      <c r="G52" s="55">
        <f t="shared" ref="G52" si="52">G51/5</f>
        <v>295.63333333333333</v>
      </c>
      <c r="H52" s="55">
        <f t="shared" ref="H52" si="53">H51/5</f>
        <v>303.83111111111106</v>
      </c>
      <c r="I52" s="85">
        <f t="shared" ref="I52" si="54">I51/5</f>
        <v>312.0288888888889</v>
      </c>
      <c r="J52" s="55">
        <f t="shared" ref="J52" si="55">J51/5</f>
        <v>320.22666666666669</v>
      </c>
      <c r="K52" s="55">
        <f t="shared" ref="K52" si="56">K51/5</f>
        <v>328.42444444444442</v>
      </c>
      <c r="L52" s="55">
        <f t="shared" ref="L52" si="57">L51/5</f>
        <v>336.62222222222215</v>
      </c>
      <c r="M52" s="55">
        <f t="shared" ref="M52" si="58">M51/5</f>
        <v>344.82</v>
      </c>
      <c r="N52" s="85">
        <f t="shared" ref="N52" si="59">N51/5</f>
        <v>353.01777777777778</v>
      </c>
      <c r="O52" s="55">
        <f t="shared" ref="O52" si="60">O51/5</f>
        <v>361.21555555555557</v>
      </c>
      <c r="P52" s="55">
        <f t="shared" ref="P52" si="61">P51/5</f>
        <v>369.41333333333336</v>
      </c>
      <c r="Q52" s="55">
        <f t="shared" ref="Q52" si="62">Q51/5</f>
        <v>377.61111111111109</v>
      </c>
      <c r="R52" s="55">
        <f t="shared" ref="R52" si="63">R51/5</f>
        <v>385.80888888888887</v>
      </c>
      <c r="S52" s="85">
        <f t="shared" ref="S52" si="64">S51/5</f>
        <v>394.00666666666666</v>
      </c>
      <c r="T52" s="55">
        <f t="shared" ref="T52" si="65">T51/5</f>
        <v>402.20444444444439</v>
      </c>
      <c r="U52" s="55">
        <f t="shared" ref="U52" si="66">U51/5</f>
        <v>410.40222222222218</v>
      </c>
      <c r="V52" s="55">
        <f t="shared" ref="V52" si="67">V51/5</f>
        <v>418.6</v>
      </c>
      <c r="W52" s="55">
        <f t="shared" ref="W52" si="68">W51/5</f>
        <v>426.79777777777781</v>
      </c>
      <c r="X52" s="85">
        <f t="shared" ref="X52" si="69">X51/5</f>
        <v>434.99555555555554</v>
      </c>
    </row>
    <row r="53" spans="2:46" x14ac:dyDescent="0.3">
      <c r="B53" s="54">
        <v>3</v>
      </c>
      <c r="C53" s="5" t="s">
        <v>247</v>
      </c>
      <c r="D53" s="5" t="s">
        <v>248</v>
      </c>
      <c r="E53" s="5">
        <v>100</v>
      </c>
      <c r="F53" s="5">
        <v>100</v>
      </c>
      <c r="G53" s="5">
        <v>100</v>
      </c>
      <c r="H53" s="5">
        <v>100</v>
      </c>
      <c r="I53" s="84">
        <v>100</v>
      </c>
      <c r="J53" s="5">
        <v>100</v>
      </c>
      <c r="K53" s="5">
        <v>100</v>
      </c>
      <c r="L53" s="5">
        <v>100</v>
      </c>
      <c r="M53" s="5">
        <v>100</v>
      </c>
      <c r="N53" s="84">
        <v>100</v>
      </c>
      <c r="O53" s="5">
        <v>100</v>
      </c>
      <c r="P53" s="5">
        <v>100</v>
      </c>
      <c r="Q53" s="5">
        <v>100</v>
      </c>
      <c r="R53" s="5">
        <v>100</v>
      </c>
      <c r="S53" s="84">
        <v>100</v>
      </c>
      <c r="T53" s="5">
        <v>100</v>
      </c>
      <c r="U53" s="5">
        <v>100</v>
      </c>
      <c r="V53" s="5">
        <v>100</v>
      </c>
      <c r="W53" s="5">
        <v>100</v>
      </c>
      <c r="X53" s="84">
        <v>100</v>
      </c>
    </row>
    <row r="54" spans="2:46" x14ac:dyDescent="0.3">
      <c r="B54" s="54">
        <v>4</v>
      </c>
      <c r="C54" s="5" t="s">
        <v>250</v>
      </c>
      <c r="D54" s="5" t="s">
        <v>251</v>
      </c>
      <c r="E54" s="82">
        <f>E51*E53</f>
        <v>139618.88888888888</v>
      </c>
      <c r="F54" s="82">
        <f t="shared" ref="F54" si="70">F51*F53</f>
        <v>143717.77777777778</v>
      </c>
      <c r="G54" s="82">
        <f t="shared" ref="G54" si="71">G51*G53</f>
        <v>147816.66666666666</v>
      </c>
      <c r="H54" s="82">
        <f t="shared" ref="H54" si="72">H51*H53</f>
        <v>151915.55555555553</v>
      </c>
      <c r="I54" s="86">
        <f t="shared" ref="I54" si="73">I51*I53</f>
        <v>156014.44444444444</v>
      </c>
      <c r="J54" s="82">
        <f t="shared" ref="J54" si="74">J51*J53</f>
        <v>160113.33333333334</v>
      </c>
      <c r="K54" s="82">
        <f t="shared" ref="K54" si="75">K51*K53</f>
        <v>164212.22222222219</v>
      </c>
      <c r="L54" s="82">
        <f t="shared" ref="L54" si="76">L51*L53</f>
        <v>168311.11111111109</v>
      </c>
      <c r="M54" s="82">
        <f t="shared" ref="M54" si="77">M51*M53</f>
        <v>172410</v>
      </c>
      <c r="N54" s="86">
        <f t="shared" ref="N54" si="78">N51*N53</f>
        <v>176508.88888888891</v>
      </c>
      <c r="O54" s="82">
        <f t="shared" ref="O54" si="79">O51*O53</f>
        <v>180607.77777777778</v>
      </c>
      <c r="P54" s="82">
        <f t="shared" ref="P54" si="80">P51*P53</f>
        <v>184706.66666666669</v>
      </c>
      <c r="Q54" s="82">
        <f t="shared" ref="Q54" si="81">Q51*Q53</f>
        <v>188805.55555555553</v>
      </c>
      <c r="R54" s="82">
        <f t="shared" ref="R54" si="82">R51*R53</f>
        <v>192904.44444444444</v>
      </c>
      <c r="S54" s="86">
        <f t="shared" ref="S54" si="83">S51*S53</f>
        <v>197003.33333333334</v>
      </c>
      <c r="T54" s="82">
        <f t="shared" ref="T54" si="84">T51*T53</f>
        <v>201102.22222222219</v>
      </c>
      <c r="U54" s="82">
        <f t="shared" ref="U54" si="85">U51*U53</f>
        <v>205201.11111111109</v>
      </c>
      <c r="V54" s="82">
        <f t="shared" ref="V54" si="86">V51*V53</f>
        <v>209300</v>
      </c>
      <c r="W54" s="82">
        <f t="shared" ref="W54" si="87">W51*W53</f>
        <v>213398.88888888891</v>
      </c>
      <c r="X54" s="86">
        <f t="shared" ref="X54" si="88">X51*X53</f>
        <v>217497.77777777775</v>
      </c>
    </row>
    <row r="55" spans="2:46" x14ac:dyDescent="0.3">
      <c r="B55" s="54">
        <v>5</v>
      </c>
      <c r="C55" s="5" t="s">
        <v>250</v>
      </c>
      <c r="D55" s="5" t="s">
        <v>252</v>
      </c>
      <c r="E55" s="82">
        <f>E54/86400</f>
        <v>1.6159593621399175</v>
      </c>
      <c r="F55" s="82">
        <f t="shared" ref="F55" si="89">F54/86400</f>
        <v>1.6634002057613169</v>
      </c>
      <c r="G55" s="82">
        <f t="shared" ref="G55" si="90">G54/86400</f>
        <v>1.710841049382716</v>
      </c>
      <c r="H55" s="82">
        <f t="shared" ref="H55" si="91">H54/86400</f>
        <v>1.7582818930041149</v>
      </c>
      <c r="I55" s="86">
        <f t="shared" ref="I55" si="92">I54/86400</f>
        <v>1.8057227366255144</v>
      </c>
      <c r="J55" s="82">
        <f t="shared" ref="J55" si="93">J54/86400</f>
        <v>1.8531635802469137</v>
      </c>
      <c r="K55" s="82">
        <f t="shared" ref="K55" si="94">K54/86400</f>
        <v>1.9006044238683124</v>
      </c>
      <c r="L55" s="82">
        <f t="shared" ref="L55" si="95">L54/86400</f>
        <v>1.9480452674897117</v>
      </c>
      <c r="M55" s="82">
        <f t="shared" ref="M55" si="96">M54/86400</f>
        <v>1.9954861111111111</v>
      </c>
      <c r="N55" s="86">
        <f t="shared" ref="N55" si="97">N54/86400</f>
        <v>2.0429269547325104</v>
      </c>
      <c r="O55" s="82">
        <f t="shared" ref="O55" si="98">O54/86400</f>
        <v>2.0903677983539093</v>
      </c>
      <c r="P55" s="82">
        <f t="shared" ref="P55" si="99">P54/86400</f>
        <v>2.1378086419753091</v>
      </c>
      <c r="Q55" s="82">
        <f t="shared" ref="Q55" si="100">Q54/86400</f>
        <v>2.1852494855967075</v>
      </c>
      <c r="R55" s="82">
        <f t="shared" ref="R55" si="101">R54/86400</f>
        <v>2.2326903292181068</v>
      </c>
      <c r="S55" s="86">
        <f t="shared" ref="S55" si="102">S54/86400</f>
        <v>2.2801311728395062</v>
      </c>
      <c r="T55" s="82">
        <f t="shared" ref="T55" si="103">T54/86400</f>
        <v>2.3275720164609051</v>
      </c>
      <c r="U55" s="82">
        <f t="shared" ref="U55" si="104">U54/86400</f>
        <v>2.3750128600823044</v>
      </c>
      <c r="V55" s="82">
        <f t="shared" ref="V55" si="105">V54/86400</f>
        <v>2.4224537037037037</v>
      </c>
      <c r="W55" s="82">
        <f t="shared" ref="W55" si="106">W54/86400</f>
        <v>2.4698945473251031</v>
      </c>
      <c r="X55" s="86">
        <f t="shared" ref="X55" si="107">X54/86400</f>
        <v>2.5173353909465019</v>
      </c>
      <c r="AK55" s="196" t="s">
        <v>235</v>
      </c>
      <c r="AL55" s="196"/>
      <c r="AM55" s="196"/>
      <c r="AN55" s="196"/>
      <c r="AO55" s="196"/>
      <c r="AP55" s="196"/>
      <c r="AQ55" s="196"/>
      <c r="AR55" s="196"/>
      <c r="AS55" s="196"/>
      <c r="AT55" s="196"/>
    </row>
    <row r="56" spans="2:46" x14ac:dyDescent="0.3">
      <c r="B56" s="52" t="s">
        <v>258</v>
      </c>
      <c r="C56" s="53" t="s">
        <v>253</v>
      </c>
      <c r="D56" s="5"/>
      <c r="E56" s="82"/>
      <c r="F56" s="82"/>
      <c r="G56" s="82"/>
      <c r="H56" s="82"/>
      <c r="I56" s="86"/>
      <c r="J56" s="82"/>
      <c r="K56" s="82"/>
      <c r="L56" s="82"/>
      <c r="M56" s="82"/>
      <c r="N56" s="86"/>
      <c r="O56" s="82"/>
      <c r="P56" s="82"/>
      <c r="Q56" s="82"/>
      <c r="R56" s="82"/>
      <c r="S56" s="86"/>
      <c r="T56" s="82"/>
      <c r="U56" s="82"/>
      <c r="V56" s="82"/>
      <c r="W56" s="82"/>
      <c r="X56" s="86"/>
      <c r="AK56" s="196"/>
      <c r="AL56" s="196"/>
      <c r="AM56" s="196"/>
      <c r="AN56" s="196"/>
      <c r="AO56" s="196"/>
      <c r="AP56" s="196"/>
      <c r="AQ56" s="196"/>
      <c r="AR56" s="196"/>
      <c r="AS56" s="196"/>
      <c r="AT56" s="196"/>
    </row>
    <row r="57" spans="2:46" ht="14.4" customHeight="1" x14ac:dyDescent="0.3">
      <c r="B57" s="54">
        <v>1</v>
      </c>
      <c r="C57" s="5" t="s">
        <v>154</v>
      </c>
      <c r="D57" s="5" t="s">
        <v>240</v>
      </c>
      <c r="E57" s="55">
        <f>E44*30%</f>
        <v>598.36666666666667</v>
      </c>
      <c r="F57" s="55">
        <f t="shared" ref="F57:X57" si="108">F44*30%</f>
        <v>615.93333333333339</v>
      </c>
      <c r="G57" s="55">
        <f t="shared" si="108"/>
        <v>633.49999999999989</v>
      </c>
      <c r="H57" s="55">
        <f t="shared" si="108"/>
        <v>651.06666666666661</v>
      </c>
      <c r="I57" s="85">
        <f t="shared" si="108"/>
        <v>668.63333333333333</v>
      </c>
      <c r="J57" s="55">
        <f t="shared" si="108"/>
        <v>686.2</v>
      </c>
      <c r="K57" s="55">
        <f t="shared" si="108"/>
        <v>703.76666666666654</v>
      </c>
      <c r="L57" s="55">
        <f t="shared" si="108"/>
        <v>721.33333333333326</v>
      </c>
      <c r="M57" s="55">
        <f t="shared" si="108"/>
        <v>738.9</v>
      </c>
      <c r="N57" s="85">
        <f t="shared" si="108"/>
        <v>756.4666666666667</v>
      </c>
      <c r="O57" s="55">
        <f t="shared" si="108"/>
        <v>774.03333333333342</v>
      </c>
      <c r="P57" s="55">
        <f t="shared" si="108"/>
        <v>791.6</v>
      </c>
      <c r="Q57" s="55">
        <f t="shared" si="108"/>
        <v>809.16666666666663</v>
      </c>
      <c r="R57" s="55">
        <f t="shared" si="108"/>
        <v>826.73333333333335</v>
      </c>
      <c r="S57" s="85">
        <f t="shared" si="108"/>
        <v>844.30000000000007</v>
      </c>
      <c r="T57" s="55">
        <f t="shared" si="108"/>
        <v>861.86666666666656</v>
      </c>
      <c r="U57" s="55">
        <f t="shared" si="108"/>
        <v>879.43333333333328</v>
      </c>
      <c r="V57" s="55">
        <f t="shared" si="108"/>
        <v>897</v>
      </c>
      <c r="W57" s="55">
        <f t="shared" si="108"/>
        <v>914.56666666666672</v>
      </c>
      <c r="X57" s="85">
        <f t="shared" si="108"/>
        <v>932.13333333333333</v>
      </c>
    </row>
    <row r="58" spans="2:46" x14ac:dyDescent="0.3">
      <c r="B58" s="54">
        <v>2</v>
      </c>
      <c r="C58" s="5" t="s">
        <v>255</v>
      </c>
      <c r="D58" s="5" t="s">
        <v>249</v>
      </c>
      <c r="E58" s="55">
        <f>E57/100</f>
        <v>5.9836666666666671</v>
      </c>
      <c r="F58" s="55">
        <f t="shared" ref="F58" si="109">F57/100</f>
        <v>6.1593333333333335</v>
      </c>
      <c r="G58" s="55">
        <f t="shared" ref="G58" si="110">G57/100</f>
        <v>6.3349999999999991</v>
      </c>
      <c r="H58" s="55">
        <f t="shared" ref="H58" si="111">H57/100</f>
        <v>6.5106666666666664</v>
      </c>
      <c r="I58" s="85">
        <f t="shared" ref="I58" si="112">I57/100</f>
        <v>6.6863333333333337</v>
      </c>
      <c r="J58" s="55">
        <f t="shared" ref="J58" si="113">J57/100</f>
        <v>6.8620000000000001</v>
      </c>
      <c r="K58" s="55">
        <f t="shared" ref="K58" si="114">K57/100</f>
        <v>7.0376666666666656</v>
      </c>
      <c r="L58" s="55">
        <f t="shared" ref="L58" si="115">L57/100</f>
        <v>7.2133333333333329</v>
      </c>
      <c r="M58" s="55">
        <f t="shared" ref="M58" si="116">M57/100</f>
        <v>7.3889999999999993</v>
      </c>
      <c r="N58" s="85">
        <f t="shared" ref="N58" si="117">N57/100</f>
        <v>7.5646666666666667</v>
      </c>
      <c r="O58" s="55">
        <f t="shared" ref="O58" si="118">O57/100</f>
        <v>7.740333333333334</v>
      </c>
      <c r="P58" s="55">
        <f t="shared" ref="P58" si="119">P57/100</f>
        <v>7.9160000000000004</v>
      </c>
      <c r="Q58" s="55">
        <f t="shared" ref="Q58" si="120">Q57/100</f>
        <v>8.0916666666666668</v>
      </c>
      <c r="R58" s="55">
        <f t="shared" ref="R58" si="121">R57/100</f>
        <v>8.2673333333333332</v>
      </c>
      <c r="S58" s="85">
        <f t="shared" ref="S58" si="122">S57/100</f>
        <v>8.4430000000000014</v>
      </c>
      <c r="T58" s="55">
        <f t="shared" ref="T58" si="123">T57/100</f>
        <v>8.618666666666666</v>
      </c>
      <c r="U58" s="55">
        <f t="shared" ref="U58" si="124">U57/100</f>
        <v>8.7943333333333324</v>
      </c>
      <c r="V58" s="55">
        <f t="shared" ref="V58" si="125">V57/100</f>
        <v>8.9700000000000006</v>
      </c>
      <c r="W58" s="55">
        <f t="shared" ref="W58" si="126">W57/100</f>
        <v>9.1456666666666671</v>
      </c>
      <c r="X58" s="85">
        <f t="shared" ref="X58" si="127">X57/100</f>
        <v>9.3213333333333335</v>
      </c>
    </row>
    <row r="59" spans="2:46" x14ac:dyDescent="0.3">
      <c r="B59" s="54">
        <v>3</v>
      </c>
      <c r="C59" s="5" t="s">
        <v>247</v>
      </c>
      <c r="D59" s="5" t="s">
        <v>248</v>
      </c>
      <c r="E59" s="5">
        <v>30</v>
      </c>
      <c r="F59" s="5">
        <v>30</v>
      </c>
      <c r="G59" s="5">
        <v>30</v>
      </c>
      <c r="H59" s="5">
        <v>30</v>
      </c>
      <c r="I59" s="84">
        <v>30</v>
      </c>
      <c r="J59" s="5">
        <v>30</v>
      </c>
      <c r="K59" s="5">
        <v>30</v>
      </c>
      <c r="L59" s="5">
        <v>30</v>
      </c>
      <c r="M59" s="5">
        <v>30</v>
      </c>
      <c r="N59" s="84">
        <v>30</v>
      </c>
      <c r="O59" s="5">
        <v>30</v>
      </c>
      <c r="P59" s="5">
        <v>30</v>
      </c>
      <c r="Q59" s="5">
        <v>30</v>
      </c>
      <c r="R59" s="5">
        <v>30</v>
      </c>
      <c r="S59" s="84">
        <v>30</v>
      </c>
      <c r="T59" s="5">
        <v>30</v>
      </c>
      <c r="U59" s="5">
        <v>30</v>
      </c>
      <c r="V59" s="5">
        <v>30</v>
      </c>
      <c r="W59" s="5">
        <v>30</v>
      </c>
      <c r="X59" s="84">
        <v>30</v>
      </c>
    </row>
    <row r="60" spans="2:46" x14ac:dyDescent="0.3">
      <c r="B60" s="54">
        <v>4</v>
      </c>
      <c r="C60" s="5" t="s">
        <v>250</v>
      </c>
      <c r="D60" s="5" t="s">
        <v>251</v>
      </c>
      <c r="E60" s="82">
        <f>E57*E59</f>
        <v>17951</v>
      </c>
      <c r="F60" s="82">
        <f t="shared" ref="F60" si="128">F57*F59</f>
        <v>18478</v>
      </c>
      <c r="G60" s="82">
        <f t="shared" ref="G60" si="129">G57*G59</f>
        <v>19004.999999999996</v>
      </c>
      <c r="H60" s="82">
        <f t="shared" ref="H60" si="130">H57*H59</f>
        <v>19532</v>
      </c>
      <c r="I60" s="86">
        <f t="shared" ref="I60" si="131">I57*I59</f>
        <v>20059</v>
      </c>
      <c r="J60" s="82">
        <f t="shared" ref="J60" si="132">J57*J59</f>
        <v>20586</v>
      </c>
      <c r="K60" s="82">
        <f t="shared" ref="K60" si="133">K57*K59</f>
        <v>21112.999999999996</v>
      </c>
      <c r="L60" s="82">
        <f t="shared" ref="L60" si="134">L57*L59</f>
        <v>21639.999999999996</v>
      </c>
      <c r="M60" s="82">
        <f t="shared" ref="M60" si="135">M57*M59</f>
        <v>22167</v>
      </c>
      <c r="N60" s="86">
        <f t="shared" ref="N60" si="136">N57*N59</f>
        <v>22694</v>
      </c>
      <c r="O60" s="82">
        <f t="shared" ref="O60" si="137">O57*O59</f>
        <v>23221.000000000004</v>
      </c>
      <c r="P60" s="82">
        <f t="shared" ref="P60" si="138">P57*P59</f>
        <v>23748</v>
      </c>
      <c r="Q60" s="82">
        <f t="shared" ref="Q60" si="139">Q57*Q59</f>
        <v>24275</v>
      </c>
      <c r="R60" s="82">
        <f t="shared" ref="R60" si="140">R57*R59</f>
        <v>24802</v>
      </c>
      <c r="S60" s="86">
        <f t="shared" ref="S60" si="141">S57*S59</f>
        <v>25329.000000000004</v>
      </c>
      <c r="T60" s="82">
        <f t="shared" ref="T60" si="142">T57*T59</f>
        <v>25855.999999999996</v>
      </c>
      <c r="U60" s="82">
        <f t="shared" ref="U60" si="143">U57*U59</f>
        <v>26383</v>
      </c>
      <c r="V60" s="82">
        <f t="shared" ref="V60" si="144">V57*V59</f>
        <v>26910</v>
      </c>
      <c r="W60" s="82">
        <f t="shared" ref="W60" si="145">W57*W59</f>
        <v>27437</v>
      </c>
      <c r="X60" s="86">
        <f t="shared" ref="X60" si="146">X57*X59</f>
        <v>27964</v>
      </c>
    </row>
    <row r="61" spans="2:46" x14ac:dyDescent="0.3">
      <c r="B61" s="54">
        <v>5</v>
      </c>
      <c r="C61" s="5" t="s">
        <v>250</v>
      </c>
      <c r="D61" s="5" t="s">
        <v>252</v>
      </c>
      <c r="E61" s="82">
        <f>E60/86400</f>
        <v>0.20776620370370372</v>
      </c>
      <c r="F61" s="82">
        <f t="shared" ref="F61" si="147">F60/86400</f>
        <v>0.21386574074074075</v>
      </c>
      <c r="G61" s="82">
        <f t="shared" ref="G61" si="148">G60/86400</f>
        <v>0.21996527777777775</v>
      </c>
      <c r="H61" s="82">
        <f t="shared" ref="H61" si="149">H60/86400</f>
        <v>0.2260648148148148</v>
      </c>
      <c r="I61" s="86">
        <f t="shared" ref="I61" si="150">I60/86400</f>
        <v>0.23216435185185186</v>
      </c>
      <c r="J61" s="82">
        <f t="shared" ref="J61" si="151">J60/86400</f>
        <v>0.23826388888888889</v>
      </c>
      <c r="K61" s="82">
        <f t="shared" ref="K61" si="152">K60/86400</f>
        <v>0.24436342592592589</v>
      </c>
      <c r="L61" s="82">
        <f t="shared" ref="L61" si="153">L60/86400</f>
        <v>0.25046296296296294</v>
      </c>
      <c r="M61" s="82">
        <f t="shared" ref="M61" si="154">M60/86400</f>
        <v>0.25656250000000003</v>
      </c>
      <c r="N61" s="86">
        <f t="shared" ref="N61" si="155">N60/86400</f>
        <v>0.26266203703703705</v>
      </c>
      <c r="O61" s="82">
        <f t="shared" ref="O61" si="156">O60/86400</f>
        <v>0.26876157407407414</v>
      </c>
      <c r="P61" s="82">
        <f t="shared" ref="P61" si="157">P60/86400</f>
        <v>0.27486111111111111</v>
      </c>
      <c r="Q61" s="82">
        <f t="shared" ref="Q61" si="158">Q60/86400</f>
        <v>0.28096064814814814</v>
      </c>
      <c r="R61" s="82">
        <f t="shared" ref="R61" si="159">R60/86400</f>
        <v>0.28706018518518517</v>
      </c>
      <c r="S61" s="86">
        <f t="shared" ref="S61" si="160">S60/86400</f>
        <v>0.29315972222222225</v>
      </c>
      <c r="T61" s="82">
        <f t="shared" ref="T61" si="161">T60/86400</f>
        <v>0.29925925925925922</v>
      </c>
      <c r="U61" s="82">
        <f t="shared" ref="U61" si="162">U60/86400</f>
        <v>0.30535879629629631</v>
      </c>
      <c r="V61" s="82">
        <f t="shared" ref="V61" si="163">V60/86400</f>
        <v>0.31145833333333334</v>
      </c>
      <c r="W61" s="82">
        <f t="shared" ref="W61" si="164">W60/86400</f>
        <v>0.31755787037037037</v>
      </c>
      <c r="X61" s="86">
        <f t="shared" ref="X61" si="165">X60/86400</f>
        <v>0.32365740740740739</v>
      </c>
    </row>
    <row r="62" spans="2:46" x14ac:dyDescent="0.3">
      <c r="B62" s="52" t="s">
        <v>259</v>
      </c>
      <c r="C62" s="53" t="s">
        <v>160</v>
      </c>
      <c r="D62" s="5"/>
      <c r="E62" s="5"/>
      <c r="F62" s="5"/>
      <c r="G62" s="5"/>
      <c r="H62" s="5"/>
      <c r="I62" s="84"/>
      <c r="J62" s="5"/>
      <c r="K62" s="5"/>
      <c r="L62" s="5"/>
      <c r="M62" s="5"/>
      <c r="N62" s="84"/>
      <c r="O62" s="5"/>
      <c r="P62" s="5"/>
      <c r="Q62" s="5"/>
      <c r="R62" s="5"/>
      <c r="S62" s="84"/>
      <c r="T62" s="5"/>
      <c r="U62" s="5"/>
      <c r="V62" s="5"/>
      <c r="W62" s="5"/>
      <c r="X62" s="84"/>
    </row>
    <row r="63" spans="2:46" x14ac:dyDescent="0.3">
      <c r="B63" s="54">
        <v>1</v>
      </c>
      <c r="C63" s="5" t="s">
        <v>161</v>
      </c>
      <c r="D63" s="5" t="s">
        <v>158</v>
      </c>
      <c r="E63" s="57">
        <v>0.25</v>
      </c>
      <c r="F63" s="57">
        <v>0.25</v>
      </c>
      <c r="G63" s="57">
        <v>0.25</v>
      </c>
      <c r="H63" s="57">
        <v>0.25</v>
      </c>
      <c r="I63" s="87">
        <v>0.25</v>
      </c>
      <c r="J63" s="57">
        <v>0.25</v>
      </c>
      <c r="K63" s="57">
        <v>0.25</v>
      </c>
      <c r="L63" s="57">
        <v>0.25</v>
      </c>
      <c r="M63" s="57">
        <v>0.25</v>
      </c>
      <c r="N63" s="87">
        <v>0.25</v>
      </c>
      <c r="O63" s="57">
        <v>0.25</v>
      </c>
      <c r="P63" s="57">
        <v>0.25</v>
      </c>
      <c r="Q63" s="57">
        <v>0.25</v>
      </c>
      <c r="R63" s="57">
        <v>0.25</v>
      </c>
      <c r="S63" s="87">
        <v>0.25</v>
      </c>
      <c r="T63" s="57">
        <v>0.25</v>
      </c>
      <c r="U63" s="57">
        <v>0.25</v>
      </c>
      <c r="V63" s="57">
        <v>0.25</v>
      </c>
      <c r="W63" s="57">
        <v>0.25</v>
      </c>
      <c r="X63" s="87">
        <v>0.25</v>
      </c>
      <c r="AA63" s="196" t="s">
        <v>235</v>
      </c>
      <c r="AB63" s="196"/>
      <c r="AC63" s="196"/>
      <c r="AD63" s="196"/>
      <c r="AE63" s="196"/>
      <c r="AF63" s="196"/>
      <c r="AG63" s="196"/>
      <c r="AH63" s="196"/>
    </row>
    <row r="64" spans="2:46" x14ac:dyDescent="0.3">
      <c r="B64" s="54">
        <v>2</v>
      </c>
      <c r="C64" s="5" t="s">
        <v>162</v>
      </c>
      <c r="D64" s="5" t="s">
        <v>156</v>
      </c>
      <c r="E64" s="82">
        <f>(E55+E61)*E63</f>
        <v>0.45593139146090533</v>
      </c>
      <c r="F64" s="82">
        <f t="shared" ref="F64" si="166">(F55+F61)*F63</f>
        <v>0.4693164866255144</v>
      </c>
      <c r="G64" s="82">
        <f t="shared" ref="G64" si="167">(G55+G61)*G63</f>
        <v>0.48270158179012346</v>
      </c>
      <c r="H64" s="82">
        <f t="shared" ref="H64" si="168">(H55+H61)*H63</f>
        <v>0.49608667695473241</v>
      </c>
      <c r="I64" s="86">
        <f t="shared" ref="I64" si="169">(I55+I61)*I63</f>
        <v>0.50947177211934158</v>
      </c>
      <c r="J64" s="82">
        <f t="shared" ref="J64" si="170">(J55+J61)*J63</f>
        <v>0.52285686728395064</v>
      </c>
      <c r="K64" s="82">
        <f t="shared" ref="K64" si="171">(K55+K61)*K63</f>
        <v>0.53624196244855959</v>
      </c>
      <c r="L64" s="82">
        <f t="shared" ref="L64" si="172">(L55+L61)*L63</f>
        <v>0.54962705761316866</v>
      </c>
      <c r="M64" s="82">
        <f t="shared" ref="M64" si="173">(M55+M61)*M63</f>
        <v>0.56301215277777783</v>
      </c>
      <c r="N64" s="86">
        <f t="shared" ref="N64" si="174">(N55+N61)*N63</f>
        <v>0.57639724794238689</v>
      </c>
      <c r="O64" s="82">
        <f t="shared" ref="O64" si="175">(O55+O61)*O63</f>
        <v>0.58978234310699584</v>
      </c>
      <c r="P64" s="82">
        <f t="shared" ref="P64" si="176">(P55+P61)*P63</f>
        <v>0.60316743827160502</v>
      </c>
      <c r="Q64" s="82">
        <f t="shared" ref="Q64" si="177">(Q55+Q61)*Q63</f>
        <v>0.61655253343621386</v>
      </c>
      <c r="R64" s="82">
        <f t="shared" ref="R64" si="178">(R55+R61)*R63</f>
        <v>0.62993762860082303</v>
      </c>
      <c r="S64" s="86">
        <f t="shared" ref="S64" si="179">(S55+S61)*S63</f>
        <v>0.64332272376543209</v>
      </c>
      <c r="T64" s="82">
        <f t="shared" ref="T64" si="180">(T55+T61)*T63</f>
        <v>0.65670781893004104</v>
      </c>
      <c r="U64" s="82">
        <f t="shared" ref="U64" si="181">(U55+U61)*U63</f>
        <v>0.67009291409465022</v>
      </c>
      <c r="V64" s="82">
        <f t="shared" ref="V64" si="182">(V55+V61)*V63</f>
        <v>0.68347800925925928</v>
      </c>
      <c r="W64" s="82">
        <f t="shared" ref="W64" si="183">(W55+W61)*W63</f>
        <v>0.69686310442386834</v>
      </c>
      <c r="X64" s="86">
        <f t="shared" ref="X64" si="184">(X55+X61)*X63</f>
        <v>0.71024819958847729</v>
      </c>
      <c r="AA64" s="196"/>
      <c r="AB64" s="196"/>
      <c r="AC64" s="196"/>
      <c r="AD64" s="196"/>
      <c r="AE64" s="196"/>
      <c r="AF64" s="196"/>
      <c r="AG64" s="196"/>
      <c r="AH64" s="196"/>
    </row>
    <row r="65" spans="1:24" x14ac:dyDescent="0.3">
      <c r="B65" s="52" t="s">
        <v>261</v>
      </c>
      <c r="C65" s="53" t="s">
        <v>157</v>
      </c>
      <c r="D65" s="5"/>
      <c r="E65" s="5"/>
      <c r="F65" s="5"/>
      <c r="G65" s="5"/>
      <c r="H65" s="5"/>
      <c r="I65" s="84"/>
      <c r="J65" s="5"/>
      <c r="K65" s="5"/>
      <c r="L65" s="5"/>
      <c r="M65" s="5"/>
      <c r="N65" s="84"/>
      <c r="O65" s="5"/>
      <c r="P65" s="5"/>
      <c r="Q65" s="5"/>
      <c r="R65" s="5"/>
      <c r="S65" s="84"/>
      <c r="T65" s="5"/>
      <c r="U65" s="5"/>
      <c r="V65" s="5"/>
      <c r="W65" s="5"/>
      <c r="X65" s="84"/>
    </row>
    <row r="66" spans="1:24" x14ac:dyDescent="0.3">
      <c r="B66" s="54">
        <v>1</v>
      </c>
      <c r="C66" s="5" t="s">
        <v>159</v>
      </c>
      <c r="D66" s="5" t="s">
        <v>156</v>
      </c>
      <c r="E66" s="82" cm="1">
        <f t="array" ref="E66:X66">TRANSPOSE('Rekap Air Non Domestik (1) '!K30:K49)</f>
        <v>1.9537037037037039</v>
      </c>
      <c r="F66" s="82">
        <v>1.9537037037037039</v>
      </c>
      <c r="G66" s="82">
        <v>1.9537037037037039</v>
      </c>
      <c r="H66" s="82">
        <v>1.9537037037037039</v>
      </c>
      <c r="I66" s="86">
        <v>1.9537037037037039</v>
      </c>
      <c r="J66" s="82">
        <v>1.9768518518518521</v>
      </c>
      <c r="K66" s="82">
        <v>1.9768518518518521</v>
      </c>
      <c r="L66" s="82">
        <v>1.9768518518518521</v>
      </c>
      <c r="M66" s="82">
        <v>2.2546296296296293</v>
      </c>
      <c r="N66" s="86">
        <v>2.2546296296296293</v>
      </c>
      <c r="O66" s="82">
        <v>2.2546296296296293</v>
      </c>
      <c r="P66" s="82">
        <v>2.2546296296296293</v>
      </c>
      <c r="Q66" s="82">
        <v>2.2546296296296293</v>
      </c>
      <c r="R66" s="82">
        <v>2.2546296296296293</v>
      </c>
      <c r="S66" s="86">
        <v>2.2546296296296293</v>
      </c>
      <c r="T66" s="82">
        <v>2.2546296296296293</v>
      </c>
      <c r="U66" s="82">
        <v>3.6064814814814818</v>
      </c>
      <c r="V66" s="82">
        <v>3.6064814814814818</v>
      </c>
      <c r="W66" s="82">
        <v>3.6064814814814818</v>
      </c>
      <c r="X66" s="86">
        <v>3.6064814814814818</v>
      </c>
    </row>
    <row r="67" spans="1:24" x14ac:dyDescent="0.3">
      <c r="B67" s="52" t="s">
        <v>165</v>
      </c>
      <c r="C67" s="53" t="s">
        <v>260</v>
      </c>
      <c r="D67" s="5" t="s">
        <v>156</v>
      </c>
      <c r="E67" s="82">
        <f>E55+E61+E64+E66</f>
        <v>4.2333606610082306</v>
      </c>
      <c r="F67" s="82">
        <f t="shared" ref="F67" si="185">F55+F61+F64+F66</f>
        <v>4.3002861368312759</v>
      </c>
      <c r="G67" s="82">
        <f t="shared" ref="G67" si="186">G55+G61+G64+G66</f>
        <v>4.3672116126543212</v>
      </c>
      <c r="H67" s="82">
        <f t="shared" ref="H67" si="187">H55+H61+H64+H66</f>
        <v>4.4341370884773657</v>
      </c>
      <c r="I67" s="86">
        <f t="shared" ref="I67" si="188">I55+I61+I64+I66</f>
        <v>4.5010625643004119</v>
      </c>
      <c r="J67" s="82">
        <f t="shared" ref="J67" si="189">J55+J61+J64+J66</f>
        <v>4.5911361882716051</v>
      </c>
      <c r="K67" s="82">
        <f t="shared" ref="K67" si="190">K55+K61+K64+K66</f>
        <v>4.6580616640946495</v>
      </c>
      <c r="L67" s="82">
        <f t="shared" ref="L67" si="191">L55+L61+L64+L66</f>
        <v>4.7249871399176957</v>
      </c>
      <c r="M67" s="82">
        <f t="shared" ref="M67" si="192">M55+M61+M64+M66</f>
        <v>5.0696903935185187</v>
      </c>
      <c r="N67" s="86">
        <f t="shared" ref="N67" si="193">N55+N61+N64+N66</f>
        <v>5.1366158693415631</v>
      </c>
      <c r="O67" s="82">
        <f t="shared" ref="O67" si="194">O55+O61+O64+O66</f>
        <v>5.2035413451646084</v>
      </c>
      <c r="P67" s="82">
        <f t="shared" ref="P67" si="195">P55+P61+P64+P66</f>
        <v>5.2704668209876537</v>
      </c>
      <c r="Q67" s="82">
        <f t="shared" ref="Q67" si="196">Q55+Q61+Q64+Q66</f>
        <v>5.3373922968106982</v>
      </c>
      <c r="R67" s="82">
        <f t="shared" ref="R67" si="197">R55+R61+R64+R66</f>
        <v>5.4043177726337444</v>
      </c>
      <c r="S67" s="86">
        <f t="shared" ref="S67" si="198">S55+S61+S64+S66</f>
        <v>5.4712432484567897</v>
      </c>
      <c r="T67" s="82">
        <f t="shared" ref="T67" si="199">T55+T61+T64+T66</f>
        <v>5.538168724279835</v>
      </c>
      <c r="U67" s="82">
        <f t="shared" ref="U67" si="200">U55+U61+U64+U66</f>
        <v>6.9569460519547324</v>
      </c>
      <c r="V67" s="82">
        <f t="shared" ref="V67" si="201">V55+V61+V64+V66</f>
        <v>7.0238715277777786</v>
      </c>
      <c r="W67" s="82">
        <f t="shared" ref="W67" si="202">W55+W61+W64+W66</f>
        <v>7.090797003600823</v>
      </c>
      <c r="X67" s="86">
        <f t="shared" ref="X67" si="203">X55+X61+X64+X66</f>
        <v>7.1577224794238683</v>
      </c>
    </row>
    <row r="68" spans="1:24" x14ac:dyDescent="0.3">
      <c r="B68" s="52" t="s">
        <v>166</v>
      </c>
      <c r="C68" s="53" t="s">
        <v>237</v>
      </c>
      <c r="D68" s="5"/>
      <c r="E68" s="5"/>
      <c r="F68" s="5"/>
      <c r="G68" s="5"/>
      <c r="H68" s="5"/>
      <c r="I68" s="84"/>
      <c r="J68" s="5"/>
      <c r="K68" s="5"/>
      <c r="L68" s="5"/>
      <c r="M68" s="5"/>
      <c r="N68" s="84"/>
      <c r="O68" s="5"/>
      <c r="P68" s="5"/>
      <c r="Q68" s="5"/>
      <c r="R68" s="5"/>
      <c r="S68" s="84"/>
      <c r="T68" s="5"/>
      <c r="U68" s="5"/>
      <c r="V68" s="5"/>
      <c r="W68" s="5"/>
      <c r="X68" s="84"/>
    </row>
    <row r="69" spans="1:24" x14ac:dyDescent="0.3">
      <c r="B69" s="54">
        <v>1</v>
      </c>
      <c r="C69" s="5" t="s">
        <v>163</v>
      </c>
      <c r="D69" s="5"/>
      <c r="E69" s="5">
        <v>1.5</v>
      </c>
      <c r="F69" s="5">
        <v>1.5</v>
      </c>
      <c r="G69" s="5">
        <v>1.5</v>
      </c>
      <c r="H69" s="5">
        <v>1.5</v>
      </c>
      <c r="I69" s="84">
        <v>1.5</v>
      </c>
      <c r="J69" s="5">
        <v>1.5</v>
      </c>
      <c r="K69" s="5">
        <v>1.5</v>
      </c>
      <c r="L69" s="5">
        <v>1.5</v>
      </c>
      <c r="M69" s="5">
        <v>1.5</v>
      </c>
      <c r="N69" s="84">
        <v>1.5</v>
      </c>
      <c r="O69" s="5">
        <v>1.5</v>
      </c>
      <c r="P69" s="5">
        <v>1.5</v>
      </c>
      <c r="Q69" s="5">
        <v>1.5</v>
      </c>
      <c r="R69" s="5">
        <v>1.5</v>
      </c>
      <c r="S69" s="84">
        <v>1.5</v>
      </c>
      <c r="T69" s="5">
        <v>1.5</v>
      </c>
      <c r="U69" s="5">
        <v>1.5</v>
      </c>
      <c r="V69" s="5">
        <v>1.5</v>
      </c>
      <c r="W69" s="5">
        <v>1.5</v>
      </c>
      <c r="X69" s="84">
        <v>1.5</v>
      </c>
    </row>
    <row r="70" spans="1:24" x14ac:dyDescent="0.3">
      <c r="B70" s="54">
        <v>2</v>
      </c>
      <c r="C70" s="5" t="s">
        <v>164</v>
      </c>
      <c r="D70" s="5" t="s">
        <v>156</v>
      </c>
      <c r="E70" s="82">
        <f>E67*E69</f>
        <v>6.3500409915123459</v>
      </c>
      <c r="F70" s="82">
        <f t="shared" ref="F70" si="204">F67*F69</f>
        <v>6.4504292052469143</v>
      </c>
      <c r="G70" s="82">
        <f t="shared" ref="G70" si="205">G67*G69</f>
        <v>6.5508174189814818</v>
      </c>
      <c r="H70" s="82">
        <f t="shared" ref="H70" si="206">H67*H69</f>
        <v>6.6512056327160485</v>
      </c>
      <c r="I70" s="86">
        <f t="shared" ref="I70" si="207">I67*I69</f>
        <v>6.7515938464506178</v>
      </c>
      <c r="J70" s="82">
        <f t="shared" ref="J70" si="208">J67*J69</f>
        <v>6.8867042824074076</v>
      </c>
      <c r="K70" s="82">
        <f t="shared" ref="K70" si="209">K67*K69</f>
        <v>6.9870924961419743</v>
      </c>
      <c r="L70" s="82">
        <f t="shared" ref="L70" si="210">L67*L69</f>
        <v>7.0874807098765435</v>
      </c>
      <c r="M70" s="82">
        <f t="shared" ref="M70" si="211">M67*M69</f>
        <v>7.604535590277778</v>
      </c>
      <c r="N70" s="86">
        <f t="shared" ref="N70" si="212">N67*N69</f>
        <v>7.7049238040123447</v>
      </c>
      <c r="O70" s="82">
        <f t="shared" ref="O70" si="213">O67*O69</f>
        <v>7.8053120177469122</v>
      </c>
      <c r="P70" s="82">
        <f t="shared" ref="P70" si="214">P67*P69</f>
        <v>7.9057002314814806</v>
      </c>
      <c r="Q70" s="82">
        <f t="shared" ref="Q70" si="215">Q67*Q69</f>
        <v>8.0060884452160472</v>
      </c>
      <c r="R70" s="82">
        <f t="shared" ref="R70" si="216">R67*R69</f>
        <v>8.1064766589506156</v>
      </c>
      <c r="S70" s="86">
        <f t="shared" ref="S70" si="217">S67*S69</f>
        <v>8.2068648726851841</v>
      </c>
      <c r="T70" s="82">
        <f t="shared" ref="T70" si="218">T67*T69</f>
        <v>8.3072530864197525</v>
      </c>
      <c r="U70" s="82">
        <f t="shared" ref="U70" si="219">U67*U69</f>
        <v>10.435419077932099</v>
      </c>
      <c r="V70" s="82">
        <f t="shared" ref="V70" si="220">V67*V69</f>
        <v>10.535807291666668</v>
      </c>
      <c r="W70" s="82">
        <f t="shared" ref="W70" si="221">W67*W69</f>
        <v>10.636195505401234</v>
      </c>
      <c r="X70" s="86">
        <f t="shared" ref="X70" si="222">X67*X69</f>
        <v>10.736583719135803</v>
      </c>
    </row>
    <row r="71" spans="1:24" x14ac:dyDescent="0.3">
      <c r="B71" s="52" t="s">
        <v>262</v>
      </c>
      <c r="C71" s="53" t="s">
        <v>241</v>
      </c>
      <c r="D71" s="5"/>
      <c r="E71" s="5"/>
      <c r="F71" s="5"/>
      <c r="G71" s="5"/>
      <c r="H71" s="5"/>
      <c r="I71" s="84"/>
      <c r="J71" s="5"/>
      <c r="K71" s="5"/>
      <c r="L71" s="5"/>
      <c r="M71" s="5"/>
      <c r="N71" s="84"/>
      <c r="O71" s="5"/>
      <c r="P71" s="5"/>
      <c r="Q71" s="5"/>
      <c r="R71" s="5"/>
      <c r="S71" s="84"/>
      <c r="T71" s="5"/>
      <c r="U71" s="5"/>
      <c r="V71" s="5"/>
      <c r="W71" s="5"/>
      <c r="X71" s="84"/>
    </row>
    <row r="72" spans="1:24" x14ac:dyDescent="0.3">
      <c r="B72" s="54">
        <v>1</v>
      </c>
      <c r="C72" s="5" t="s">
        <v>163</v>
      </c>
      <c r="D72" s="5"/>
      <c r="E72" s="90">
        <v>2</v>
      </c>
      <c r="F72" s="90">
        <v>2</v>
      </c>
      <c r="G72" s="90">
        <v>2</v>
      </c>
      <c r="H72" s="90">
        <v>2</v>
      </c>
      <c r="I72" s="84">
        <v>2</v>
      </c>
      <c r="J72" s="90">
        <v>2</v>
      </c>
      <c r="K72" s="90">
        <v>2</v>
      </c>
      <c r="L72" s="90">
        <v>2</v>
      </c>
      <c r="M72" s="90">
        <v>2</v>
      </c>
      <c r="N72" s="84">
        <v>2</v>
      </c>
      <c r="O72" s="90">
        <v>2</v>
      </c>
      <c r="P72" s="90">
        <v>2</v>
      </c>
      <c r="Q72" s="90">
        <v>2</v>
      </c>
      <c r="R72" s="90">
        <v>2</v>
      </c>
      <c r="S72" s="84">
        <v>2</v>
      </c>
      <c r="T72" s="90">
        <v>2</v>
      </c>
      <c r="U72" s="90">
        <v>2</v>
      </c>
      <c r="V72" s="90">
        <v>2</v>
      </c>
      <c r="W72" s="90">
        <v>2</v>
      </c>
      <c r="X72" s="84">
        <v>2</v>
      </c>
    </row>
    <row r="73" spans="1:24" x14ac:dyDescent="0.3">
      <c r="B73" s="54">
        <v>2</v>
      </c>
      <c r="C73" s="5" t="s">
        <v>164</v>
      </c>
      <c r="D73" s="5" t="s">
        <v>156</v>
      </c>
      <c r="E73" s="82">
        <f>E72*E67</f>
        <v>8.4667213220164612</v>
      </c>
      <c r="F73" s="82">
        <f t="shared" ref="F73" si="223">F72*F67</f>
        <v>8.6005722736625518</v>
      </c>
      <c r="G73" s="82">
        <f t="shared" ref="G73" si="224">G72*G67</f>
        <v>8.7344232253086425</v>
      </c>
      <c r="H73" s="82">
        <f t="shared" ref="H73" si="225">H72*H67</f>
        <v>8.8682741769547313</v>
      </c>
      <c r="I73" s="86">
        <f t="shared" ref="I73" si="226">I72*I67</f>
        <v>9.0021251286008237</v>
      </c>
      <c r="J73" s="82">
        <f t="shared" ref="J73" si="227">J72*J67</f>
        <v>9.1822723765432102</v>
      </c>
      <c r="K73" s="82">
        <f t="shared" ref="K73" si="228">K72*K67</f>
        <v>9.316123328189299</v>
      </c>
      <c r="L73" s="82">
        <f t="shared" ref="L73" si="229">L72*L67</f>
        <v>9.4499742798353914</v>
      </c>
      <c r="M73" s="82">
        <f t="shared" ref="M73" si="230">M72*M67</f>
        <v>10.139380787037037</v>
      </c>
      <c r="N73" s="86">
        <f t="shared" ref="N73" si="231">N72*N67</f>
        <v>10.273231738683126</v>
      </c>
      <c r="O73" s="82">
        <f t="shared" ref="O73" si="232">O72*O67</f>
        <v>10.407082690329217</v>
      </c>
      <c r="P73" s="82">
        <f t="shared" ref="P73" si="233">P72*P67</f>
        <v>10.540933641975307</v>
      </c>
      <c r="Q73" s="82">
        <f t="shared" ref="Q73" si="234">Q72*Q67</f>
        <v>10.674784593621396</v>
      </c>
      <c r="R73" s="82">
        <f t="shared" ref="R73" si="235">R72*R67</f>
        <v>10.808635545267489</v>
      </c>
      <c r="S73" s="86">
        <f t="shared" ref="S73" si="236">S72*S67</f>
        <v>10.942486496913579</v>
      </c>
      <c r="T73" s="82">
        <f t="shared" ref="T73" si="237">T72*T67</f>
        <v>11.07633744855967</v>
      </c>
      <c r="U73" s="82">
        <f t="shared" ref="U73" si="238">U72*U67</f>
        <v>13.913892103909465</v>
      </c>
      <c r="V73" s="82">
        <f t="shared" ref="V73" si="239">V72*V67</f>
        <v>14.047743055555557</v>
      </c>
      <c r="W73" s="82">
        <f t="shared" ref="W73" si="240">W72*W67</f>
        <v>14.181594007201646</v>
      </c>
      <c r="X73" s="86">
        <f t="shared" ref="X73" si="241">X72*X67</f>
        <v>14.315444958847737</v>
      </c>
    </row>
    <row r="76" spans="1:24" ht="18" x14ac:dyDescent="0.3">
      <c r="A76" s="230">
        <v>3</v>
      </c>
      <c r="B76" s="231" t="s">
        <v>53</v>
      </c>
      <c r="C76" s="231"/>
      <c r="D76" s="231"/>
      <c r="E76" s="231"/>
      <c r="F76" s="231"/>
      <c r="G76" s="231"/>
      <c r="H76" s="231"/>
      <c r="I76" s="231"/>
      <c r="J76" s="231"/>
      <c r="K76" s="231"/>
      <c r="L76" s="231"/>
      <c r="M76" s="231"/>
      <c r="N76" s="231"/>
      <c r="O76" s="231"/>
      <c r="P76" s="231"/>
      <c r="Q76" s="231"/>
      <c r="R76" s="231"/>
      <c r="S76" s="231"/>
      <c r="T76" s="231"/>
      <c r="U76" s="231"/>
      <c r="V76" s="231"/>
      <c r="W76" s="231"/>
      <c r="X76" s="231"/>
    </row>
    <row r="77" spans="1:24" ht="15.6" x14ac:dyDescent="0.3">
      <c r="A77" s="230"/>
      <c r="B77" s="234" t="s">
        <v>264</v>
      </c>
      <c r="C77" s="234"/>
      <c r="D77" s="234"/>
      <c r="E77" s="234"/>
      <c r="F77" s="234"/>
      <c r="G77" s="234"/>
      <c r="H77" s="234"/>
      <c r="I77" s="234"/>
      <c r="J77" s="234"/>
      <c r="K77" s="234"/>
      <c r="L77" s="234"/>
      <c r="M77" s="234"/>
      <c r="N77" s="234"/>
      <c r="O77" s="234"/>
      <c r="P77" s="234"/>
      <c r="Q77" s="234"/>
      <c r="R77" s="234"/>
      <c r="S77" s="234"/>
      <c r="T77" s="234"/>
      <c r="U77" s="234"/>
      <c r="V77" s="234"/>
      <c r="W77" s="234"/>
      <c r="X77" s="234"/>
    </row>
    <row r="78" spans="1:24" ht="15.6" x14ac:dyDescent="0.3">
      <c r="A78" s="230"/>
      <c r="B78" s="232" t="s">
        <v>149</v>
      </c>
      <c r="C78" s="197" t="s">
        <v>150</v>
      </c>
      <c r="D78" s="197" t="s">
        <v>151</v>
      </c>
      <c r="E78" s="233" t="s">
        <v>22</v>
      </c>
      <c r="F78" s="233"/>
      <c r="G78" s="233"/>
      <c r="H78" s="233"/>
      <c r="I78" s="233"/>
      <c r="J78" s="233"/>
      <c r="K78" s="233"/>
      <c r="L78" s="233"/>
      <c r="M78" s="233"/>
      <c r="N78" s="233"/>
      <c r="O78" s="233"/>
      <c r="P78" s="233"/>
      <c r="Q78" s="233"/>
      <c r="R78" s="233"/>
      <c r="S78" s="233"/>
      <c r="T78" s="233"/>
      <c r="U78" s="233"/>
      <c r="V78" s="233"/>
      <c r="W78" s="233"/>
      <c r="X78" s="233"/>
    </row>
    <row r="79" spans="1:24" x14ac:dyDescent="0.3">
      <c r="A79" s="230"/>
      <c r="B79" s="232"/>
      <c r="C79" s="197"/>
      <c r="D79" s="197"/>
      <c r="E79" s="8">
        <v>2025</v>
      </c>
      <c r="F79" s="8">
        <v>2026</v>
      </c>
      <c r="G79" s="8">
        <v>2027</v>
      </c>
      <c r="H79" s="8">
        <v>2028</v>
      </c>
      <c r="I79" s="8">
        <v>2029</v>
      </c>
      <c r="J79" s="8">
        <v>2030</v>
      </c>
      <c r="K79" s="8">
        <v>2031</v>
      </c>
      <c r="L79" s="8">
        <v>2032</v>
      </c>
      <c r="M79" s="8">
        <v>2033</v>
      </c>
      <c r="N79" s="8">
        <v>2034</v>
      </c>
      <c r="O79" s="8">
        <v>2035</v>
      </c>
      <c r="P79" s="8">
        <v>2036</v>
      </c>
      <c r="Q79" s="8">
        <v>2037</v>
      </c>
      <c r="R79" s="8">
        <v>2038</v>
      </c>
      <c r="S79" s="8">
        <v>2039</v>
      </c>
      <c r="T79" s="8">
        <v>2040</v>
      </c>
      <c r="U79" s="8">
        <v>2041</v>
      </c>
      <c r="V79" s="8">
        <v>2042</v>
      </c>
      <c r="W79" s="8">
        <v>2043</v>
      </c>
      <c r="X79" s="8">
        <v>2044</v>
      </c>
    </row>
    <row r="80" spans="1:24" x14ac:dyDescent="0.3">
      <c r="B80" s="52" t="s">
        <v>152</v>
      </c>
      <c r="C80" s="53" t="s">
        <v>153</v>
      </c>
      <c r="D80" s="5"/>
      <c r="E80" s="5"/>
      <c r="F80" s="5"/>
      <c r="G80" s="5"/>
      <c r="H80" s="5"/>
      <c r="I80" s="84"/>
      <c r="J80" s="5"/>
      <c r="K80" s="5"/>
      <c r="L80" s="5"/>
      <c r="M80" s="5"/>
      <c r="N80" s="84"/>
      <c r="O80" s="5"/>
      <c r="P80" s="5"/>
      <c r="Q80" s="5"/>
      <c r="R80" s="5"/>
      <c r="S80" s="84"/>
      <c r="T80" s="5"/>
      <c r="U80" s="5"/>
      <c r="V80" s="5"/>
      <c r="W80" s="5"/>
      <c r="X80" s="84"/>
    </row>
    <row r="81" spans="2:24" x14ac:dyDescent="0.3">
      <c r="B81" s="54">
        <v>1</v>
      </c>
      <c r="C81" s="5" t="s">
        <v>154</v>
      </c>
      <c r="D81" s="5" t="s">
        <v>155</v>
      </c>
      <c r="E81" s="55" cm="1">
        <f t="array" ref="E81:X81">TRANSPOSE('Forward Projection (1)'!E68:E87)</f>
        <v>1785.2222222222222</v>
      </c>
      <c r="F81" s="55">
        <v>1851.4444444444443</v>
      </c>
      <c r="G81" s="55">
        <v>1917.6666666666667</v>
      </c>
      <c r="H81" s="55">
        <v>1983.8888888888889</v>
      </c>
      <c r="I81" s="85">
        <v>2050.1111111111113</v>
      </c>
      <c r="J81" s="55">
        <v>2116.3333333333335</v>
      </c>
      <c r="K81" s="55">
        <v>2182.5555555555557</v>
      </c>
      <c r="L81" s="55">
        <v>2248.7777777777778</v>
      </c>
      <c r="M81" s="55">
        <v>2315</v>
      </c>
      <c r="N81" s="85">
        <v>2381.2222222222222</v>
      </c>
      <c r="O81" s="55">
        <v>2447.4444444444443</v>
      </c>
      <c r="P81" s="55">
        <v>2513.666666666667</v>
      </c>
      <c r="Q81" s="55">
        <v>2579.8888888888887</v>
      </c>
      <c r="R81" s="55">
        <v>2646.1111111111113</v>
      </c>
      <c r="S81" s="85">
        <v>2712.3333333333335</v>
      </c>
      <c r="T81" s="55">
        <v>2778.5555555555557</v>
      </c>
      <c r="U81" s="55">
        <v>2844.7777777777778</v>
      </c>
      <c r="V81" s="55">
        <v>2911</v>
      </c>
      <c r="W81" s="55">
        <v>2977.2222222222226</v>
      </c>
      <c r="X81" s="85">
        <v>3043.4444444444443</v>
      </c>
    </row>
    <row r="82" spans="2:24" x14ac:dyDescent="0.3">
      <c r="B82" s="54">
        <v>2</v>
      </c>
      <c r="C82" s="5" t="s">
        <v>238</v>
      </c>
      <c r="D82" s="5" t="s">
        <v>158</v>
      </c>
      <c r="E82" s="83">
        <v>0.83</v>
      </c>
      <c r="F82" s="83">
        <v>0.83</v>
      </c>
      <c r="G82" s="83">
        <v>0.84</v>
      </c>
      <c r="H82" s="83">
        <v>0.84</v>
      </c>
      <c r="I82" s="88">
        <v>0.85</v>
      </c>
      <c r="J82" s="83">
        <v>0.85</v>
      </c>
      <c r="K82" s="83">
        <v>0.86</v>
      </c>
      <c r="L82" s="83">
        <v>0.88</v>
      </c>
      <c r="M82" s="83">
        <v>0.9</v>
      </c>
      <c r="N82" s="88">
        <v>0.92</v>
      </c>
      <c r="O82" s="83">
        <v>0.93</v>
      </c>
      <c r="P82" s="83">
        <v>0.93</v>
      </c>
      <c r="Q82" s="83">
        <v>0.95</v>
      </c>
      <c r="R82" s="83">
        <v>0.96</v>
      </c>
      <c r="S82" s="88">
        <v>0.96</v>
      </c>
      <c r="T82" s="83">
        <v>0.97</v>
      </c>
      <c r="U82" s="83">
        <v>0.98</v>
      </c>
      <c r="V82" s="83">
        <v>0.99</v>
      </c>
      <c r="W82" s="83">
        <v>1</v>
      </c>
      <c r="X82" s="88">
        <v>1</v>
      </c>
    </row>
    <row r="83" spans="2:24" x14ac:dyDescent="0.3">
      <c r="B83" s="54">
        <v>3</v>
      </c>
      <c r="C83" s="5" t="s">
        <v>239</v>
      </c>
      <c r="D83" s="5" t="s">
        <v>240</v>
      </c>
      <c r="E83" s="55">
        <f>E81*E82</f>
        <v>1481.7344444444443</v>
      </c>
      <c r="F83" s="55">
        <f t="shared" ref="F83" si="242">F81*F82</f>
        <v>1536.6988888888886</v>
      </c>
      <c r="G83" s="55">
        <f t="shared" ref="G83" si="243">G81*G82</f>
        <v>1610.84</v>
      </c>
      <c r="H83" s="55">
        <f t="shared" ref="H83" si="244">H81*H82</f>
        <v>1666.4666666666667</v>
      </c>
      <c r="I83" s="85">
        <f t="shared" ref="I83" si="245">I81*I82</f>
        <v>1742.5944444444447</v>
      </c>
      <c r="J83" s="55">
        <f t="shared" ref="J83" si="246">J81*J82</f>
        <v>1798.8833333333334</v>
      </c>
      <c r="K83" s="55">
        <f t="shared" ref="K83" si="247">K81*K82</f>
        <v>1876.9977777777779</v>
      </c>
      <c r="L83" s="55">
        <f t="shared" ref="L83" si="248">L81*L82</f>
        <v>1978.9244444444446</v>
      </c>
      <c r="M83" s="55">
        <f t="shared" ref="M83" si="249">M81*M82</f>
        <v>2083.5</v>
      </c>
      <c r="N83" s="85">
        <f t="shared" ref="N83" si="250">N81*N82</f>
        <v>2190.7244444444445</v>
      </c>
      <c r="O83" s="55">
        <f t="shared" ref="O83" si="251">O81*O82</f>
        <v>2276.1233333333334</v>
      </c>
      <c r="P83" s="55">
        <f t="shared" ref="P83" si="252">P81*P82</f>
        <v>2337.7100000000005</v>
      </c>
      <c r="Q83" s="55">
        <f t="shared" ref="Q83" si="253">Q81*Q82</f>
        <v>2450.8944444444442</v>
      </c>
      <c r="R83" s="55">
        <f t="shared" ref="R83" si="254">R81*R82</f>
        <v>2540.2666666666669</v>
      </c>
      <c r="S83" s="85">
        <f t="shared" ref="S83" si="255">S81*S82</f>
        <v>2603.84</v>
      </c>
      <c r="T83" s="55">
        <f t="shared" ref="T83" si="256">T81*T82</f>
        <v>2695.1988888888891</v>
      </c>
      <c r="U83" s="55">
        <f t="shared" ref="U83" si="257">U81*U82</f>
        <v>2787.882222222222</v>
      </c>
      <c r="V83" s="55">
        <f t="shared" ref="V83" si="258">V81*V82</f>
        <v>2881.89</v>
      </c>
      <c r="W83" s="55">
        <f t="shared" ref="W83" si="259">W81*W82</f>
        <v>2977.2222222222226</v>
      </c>
      <c r="X83" s="85">
        <f t="shared" ref="X83" si="260">X81*X82</f>
        <v>3043.4444444444443</v>
      </c>
    </row>
    <row r="84" spans="2:24" x14ac:dyDescent="0.3">
      <c r="B84" s="52" t="s">
        <v>246</v>
      </c>
      <c r="C84" s="53" t="s">
        <v>243</v>
      </c>
      <c r="D84" s="5"/>
      <c r="E84" s="82"/>
      <c r="F84" s="82"/>
      <c r="G84" s="82"/>
      <c r="H84" s="82"/>
      <c r="I84" s="86"/>
      <c r="J84" s="82"/>
      <c r="K84" s="82"/>
      <c r="L84" s="82"/>
      <c r="M84" s="82"/>
      <c r="N84" s="86"/>
      <c r="O84" s="82"/>
      <c r="P84" s="82"/>
      <c r="Q84" s="82"/>
      <c r="R84" s="82"/>
      <c r="S84" s="86"/>
      <c r="T84" s="82"/>
      <c r="U84" s="82"/>
      <c r="V84" s="82"/>
      <c r="W84" s="82"/>
      <c r="X84" s="86"/>
    </row>
    <row r="85" spans="2:24" x14ac:dyDescent="0.3">
      <c r="B85" s="54">
        <v>1</v>
      </c>
      <c r="C85" s="5" t="s">
        <v>244</v>
      </c>
      <c r="D85" s="5" t="s">
        <v>158</v>
      </c>
      <c r="E85" s="83">
        <v>0.7</v>
      </c>
      <c r="F85" s="83">
        <v>0.7</v>
      </c>
      <c r="G85" s="83">
        <v>0.7</v>
      </c>
      <c r="H85" s="83">
        <v>0.7</v>
      </c>
      <c r="I85" s="88">
        <v>0.7</v>
      </c>
      <c r="J85" s="83">
        <v>0.7</v>
      </c>
      <c r="K85" s="83">
        <v>0.7</v>
      </c>
      <c r="L85" s="83">
        <v>0.7</v>
      </c>
      <c r="M85" s="83">
        <v>0.7</v>
      </c>
      <c r="N85" s="88">
        <v>0.7</v>
      </c>
      <c r="O85" s="83">
        <v>0.7</v>
      </c>
      <c r="P85" s="83">
        <v>0.7</v>
      </c>
      <c r="Q85" s="83">
        <v>0.7</v>
      </c>
      <c r="R85" s="83">
        <v>0.7</v>
      </c>
      <c r="S85" s="88">
        <v>0.7</v>
      </c>
      <c r="T85" s="83">
        <v>0.7</v>
      </c>
      <c r="U85" s="83">
        <v>0.7</v>
      </c>
      <c r="V85" s="83">
        <v>0.7</v>
      </c>
      <c r="W85" s="83">
        <v>0.7</v>
      </c>
      <c r="X85" s="88">
        <v>0.7</v>
      </c>
    </row>
    <row r="86" spans="2:24" x14ac:dyDescent="0.3">
      <c r="B86" s="54">
        <v>2</v>
      </c>
      <c r="C86" s="5" t="s">
        <v>245</v>
      </c>
      <c r="D86" s="5" t="s">
        <v>158</v>
      </c>
      <c r="E86" s="83">
        <v>0.3</v>
      </c>
      <c r="F86" s="83">
        <v>0.3</v>
      </c>
      <c r="G86" s="83">
        <v>0.3</v>
      </c>
      <c r="H86" s="83">
        <v>0.3</v>
      </c>
      <c r="I86" s="88">
        <v>0.3</v>
      </c>
      <c r="J86" s="83">
        <v>0.3</v>
      </c>
      <c r="K86" s="83">
        <v>0.3</v>
      </c>
      <c r="L86" s="83">
        <v>0.3</v>
      </c>
      <c r="M86" s="83">
        <v>0.3</v>
      </c>
      <c r="N86" s="88">
        <v>0.3</v>
      </c>
      <c r="O86" s="83">
        <v>0.3</v>
      </c>
      <c r="P86" s="83">
        <v>0.3</v>
      </c>
      <c r="Q86" s="83">
        <v>0.3</v>
      </c>
      <c r="R86" s="83">
        <v>0.3</v>
      </c>
      <c r="S86" s="88">
        <v>0.3</v>
      </c>
      <c r="T86" s="83">
        <v>0.3</v>
      </c>
      <c r="U86" s="83">
        <v>0.3</v>
      </c>
      <c r="V86" s="83">
        <v>0.3</v>
      </c>
      <c r="W86" s="83">
        <v>0.3</v>
      </c>
      <c r="X86" s="88">
        <v>0.3</v>
      </c>
    </row>
    <row r="87" spans="2:24" x14ac:dyDescent="0.3">
      <c r="B87" s="52" t="s">
        <v>257</v>
      </c>
      <c r="C87" s="53" t="s">
        <v>254</v>
      </c>
      <c r="D87" s="5"/>
      <c r="E87" s="82"/>
      <c r="F87" s="82"/>
      <c r="G87" s="82"/>
      <c r="H87" s="82"/>
      <c r="I87" s="86"/>
      <c r="J87" s="82"/>
      <c r="K87" s="82"/>
      <c r="L87" s="82"/>
      <c r="M87" s="82"/>
      <c r="N87" s="86"/>
      <c r="O87" s="82"/>
      <c r="P87" s="82"/>
      <c r="Q87" s="82"/>
      <c r="R87" s="82"/>
      <c r="S87" s="86"/>
      <c r="T87" s="82"/>
      <c r="U87" s="82"/>
      <c r="V87" s="82"/>
      <c r="W87" s="82"/>
      <c r="X87" s="86"/>
    </row>
    <row r="88" spans="2:24" x14ac:dyDescent="0.3">
      <c r="B88" s="54">
        <v>1</v>
      </c>
      <c r="C88" s="5" t="s">
        <v>154</v>
      </c>
      <c r="D88" s="5" t="s">
        <v>240</v>
      </c>
      <c r="E88" s="55">
        <f>E81*70%</f>
        <v>1249.6555555555553</v>
      </c>
      <c r="F88" s="55">
        <f t="shared" ref="F88:X88" si="261">F81*70%</f>
        <v>1296.0111111111109</v>
      </c>
      <c r="G88" s="55">
        <f t="shared" si="261"/>
        <v>1342.3666666666666</v>
      </c>
      <c r="H88" s="55">
        <f t="shared" si="261"/>
        <v>1388.7222222222222</v>
      </c>
      <c r="I88" s="85">
        <f t="shared" si="261"/>
        <v>1435.0777777777778</v>
      </c>
      <c r="J88" s="55">
        <f t="shared" si="261"/>
        <v>1481.4333333333334</v>
      </c>
      <c r="K88" s="55">
        <f t="shared" si="261"/>
        <v>1527.7888888888888</v>
      </c>
      <c r="L88" s="55">
        <f t="shared" si="261"/>
        <v>1574.1444444444444</v>
      </c>
      <c r="M88" s="55">
        <f t="shared" si="261"/>
        <v>1620.5</v>
      </c>
      <c r="N88" s="85">
        <f t="shared" si="261"/>
        <v>1666.8555555555554</v>
      </c>
      <c r="O88" s="55">
        <f t="shared" si="261"/>
        <v>1713.211111111111</v>
      </c>
      <c r="P88" s="55">
        <f t="shared" si="261"/>
        <v>1759.5666666666668</v>
      </c>
      <c r="Q88" s="55">
        <f t="shared" si="261"/>
        <v>1805.922222222222</v>
      </c>
      <c r="R88" s="55">
        <f t="shared" si="261"/>
        <v>1852.2777777777778</v>
      </c>
      <c r="S88" s="85">
        <f t="shared" si="261"/>
        <v>1898.6333333333332</v>
      </c>
      <c r="T88" s="55">
        <f t="shared" si="261"/>
        <v>1944.9888888888888</v>
      </c>
      <c r="U88" s="55">
        <f t="shared" si="261"/>
        <v>1991.3444444444444</v>
      </c>
      <c r="V88" s="55">
        <f t="shared" si="261"/>
        <v>2037.6999999999998</v>
      </c>
      <c r="W88" s="55">
        <f t="shared" si="261"/>
        <v>2084.0555555555557</v>
      </c>
      <c r="X88" s="85">
        <f t="shared" si="261"/>
        <v>2130.411111111111</v>
      </c>
    </row>
    <row r="89" spans="2:24" x14ac:dyDescent="0.3">
      <c r="B89" s="54">
        <v>2</v>
      </c>
      <c r="C89" s="5" t="s">
        <v>256</v>
      </c>
      <c r="D89" s="5" t="s">
        <v>249</v>
      </c>
      <c r="E89" s="55">
        <f>E88/5</f>
        <v>249.93111111111108</v>
      </c>
      <c r="F89" s="55">
        <f t="shared" ref="F89" si="262">F88/5</f>
        <v>259.20222222222219</v>
      </c>
      <c r="G89" s="55">
        <f t="shared" ref="G89" si="263">G88/5</f>
        <v>268.4733333333333</v>
      </c>
      <c r="H89" s="55">
        <f t="shared" ref="H89" si="264">H88/5</f>
        <v>277.74444444444441</v>
      </c>
      <c r="I89" s="85">
        <f t="shared" ref="I89" si="265">I88/5</f>
        <v>287.01555555555558</v>
      </c>
      <c r="J89" s="55">
        <f t="shared" ref="J89" si="266">J88/5</f>
        <v>296.28666666666669</v>
      </c>
      <c r="K89" s="55">
        <f t="shared" ref="K89" si="267">K88/5</f>
        <v>305.55777777777774</v>
      </c>
      <c r="L89" s="55">
        <f t="shared" ref="L89" si="268">L88/5</f>
        <v>314.82888888888886</v>
      </c>
      <c r="M89" s="55">
        <f t="shared" ref="M89" si="269">M88/5</f>
        <v>324.10000000000002</v>
      </c>
      <c r="N89" s="85">
        <f t="shared" ref="N89" si="270">N88/5</f>
        <v>333.37111111111108</v>
      </c>
      <c r="O89" s="55">
        <f t="shared" ref="O89" si="271">O88/5</f>
        <v>342.64222222222219</v>
      </c>
      <c r="P89" s="55">
        <f t="shared" ref="P89" si="272">P88/5</f>
        <v>351.91333333333336</v>
      </c>
      <c r="Q89" s="55">
        <f t="shared" ref="Q89" si="273">Q88/5</f>
        <v>361.18444444444441</v>
      </c>
      <c r="R89" s="55">
        <f t="shared" ref="R89" si="274">R88/5</f>
        <v>370.45555555555558</v>
      </c>
      <c r="S89" s="85">
        <f t="shared" ref="S89" si="275">S88/5</f>
        <v>379.72666666666663</v>
      </c>
      <c r="T89" s="55">
        <f t="shared" ref="T89" si="276">T88/5</f>
        <v>388.99777777777774</v>
      </c>
      <c r="U89" s="55">
        <f t="shared" ref="U89" si="277">U88/5</f>
        <v>398.26888888888891</v>
      </c>
      <c r="V89" s="55">
        <f t="shared" ref="V89" si="278">V88/5</f>
        <v>407.53999999999996</v>
      </c>
      <c r="W89" s="55">
        <f t="shared" ref="W89" si="279">W88/5</f>
        <v>416.81111111111113</v>
      </c>
      <c r="X89" s="85">
        <f t="shared" ref="X89" si="280">X88/5</f>
        <v>426.08222222222219</v>
      </c>
    </row>
    <row r="90" spans="2:24" x14ac:dyDescent="0.3">
      <c r="B90" s="54">
        <v>3</v>
      </c>
      <c r="C90" s="5" t="s">
        <v>247</v>
      </c>
      <c r="D90" s="5" t="s">
        <v>248</v>
      </c>
      <c r="E90" s="5">
        <v>100</v>
      </c>
      <c r="F90" s="5">
        <v>100</v>
      </c>
      <c r="G90" s="5">
        <v>100</v>
      </c>
      <c r="H90" s="5">
        <v>100</v>
      </c>
      <c r="I90" s="84">
        <v>100</v>
      </c>
      <c r="J90" s="5">
        <v>100</v>
      </c>
      <c r="K90" s="5">
        <v>100</v>
      </c>
      <c r="L90" s="5">
        <v>100</v>
      </c>
      <c r="M90" s="5">
        <v>100</v>
      </c>
      <c r="N90" s="84">
        <v>100</v>
      </c>
      <c r="O90" s="5">
        <v>100</v>
      </c>
      <c r="P90" s="5">
        <v>100</v>
      </c>
      <c r="Q90" s="5">
        <v>100</v>
      </c>
      <c r="R90" s="5">
        <v>100</v>
      </c>
      <c r="S90" s="84">
        <v>100</v>
      </c>
      <c r="T90" s="5">
        <v>100</v>
      </c>
      <c r="U90" s="5">
        <v>100</v>
      </c>
      <c r="V90" s="5">
        <v>100</v>
      </c>
      <c r="W90" s="5">
        <v>100</v>
      </c>
      <c r="X90" s="84">
        <v>100</v>
      </c>
    </row>
    <row r="91" spans="2:24" x14ac:dyDescent="0.3">
      <c r="B91" s="54">
        <v>4</v>
      </c>
      <c r="C91" s="5" t="s">
        <v>250</v>
      </c>
      <c r="D91" s="5" t="s">
        <v>251</v>
      </c>
      <c r="E91" s="82">
        <f>E88*E90</f>
        <v>124965.55555555553</v>
      </c>
      <c r="F91" s="82">
        <f t="shared" ref="F91" si="281">F88*F90</f>
        <v>129601.11111111109</v>
      </c>
      <c r="G91" s="82">
        <f t="shared" ref="G91" si="282">G88*G90</f>
        <v>134236.66666666666</v>
      </c>
      <c r="H91" s="82">
        <f t="shared" ref="H91" si="283">H88*H90</f>
        <v>138872.22222222222</v>
      </c>
      <c r="I91" s="86">
        <f t="shared" ref="I91" si="284">I88*I90</f>
        <v>143507.77777777778</v>
      </c>
      <c r="J91" s="82">
        <f t="shared" ref="J91" si="285">J88*J90</f>
        <v>148143.33333333334</v>
      </c>
      <c r="K91" s="82">
        <f t="shared" ref="K91" si="286">K88*K90</f>
        <v>152778.88888888888</v>
      </c>
      <c r="L91" s="82">
        <f t="shared" ref="L91" si="287">L88*L90</f>
        <v>157414.44444444444</v>
      </c>
      <c r="M91" s="82">
        <f t="shared" ref="M91" si="288">M88*M90</f>
        <v>162050</v>
      </c>
      <c r="N91" s="86">
        <f t="shared" ref="N91" si="289">N88*N90</f>
        <v>166685.55555555553</v>
      </c>
      <c r="O91" s="82">
        <f t="shared" ref="O91" si="290">O88*O90</f>
        <v>171321.11111111109</v>
      </c>
      <c r="P91" s="82">
        <f t="shared" ref="P91" si="291">P88*P90</f>
        <v>175956.66666666669</v>
      </c>
      <c r="Q91" s="82">
        <f t="shared" ref="Q91" si="292">Q88*Q90</f>
        <v>180592.22222222219</v>
      </c>
      <c r="R91" s="82">
        <f t="shared" ref="R91" si="293">R88*R90</f>
        <v>185227.77777777778</v>
      </c>
      <c r="S91" s="86">
        <f t="shared" ref="S91" si="294">S88*S90</f>
        <v>189863.33333333331</v>
      </c>
      <c r="T91" s="82">
        <f t="shared" ref="T91" si="295">T88*T90</f>
        <v>194498.88888888888</v>
      </c>
      <c r="U91" s="82">
        <f t="shared" ref="U91" si="296">U88*U90</f>
        <v>199134.44444444444</v>
      </c>
      <c r="V91" s="82">
        <f t="shared" ref="V91" si="297">V88*V90</f>
        <v>203769.99999999997</v>
      </c>
      <c r="W91" s="82">
        <f t="shared" ref="W91" si="298">W88*W90</f>
        <v>208405.55555555556</v>
      </c>
      <c r="X91" s="86">
        <f t="shared" ref="X91" si="299">X88*X90</f>
        <v>213041.11111111109</v>
      </c>
    </row>
    <row r="92" spans="2:24" x14ac:dyDescent="0.3">
      <c r="B92" s="54">
        <v>5</v>
      </c>
      <c r="C92" s="5" t="s">
        <v>250</v>
      </c>
      <c r="D92" s="5" t="s">
        <v>252</v>
      </c>
      <c r="E92" s="82">
        <f>E91/86400</f>
        <v>1.4463605967078186</v>
      </c>
      <c r="F92" s="82">
        <f t="shared" ref="F92" si="300">F91/86400</f>
        <v>1.5000128600823044</v>
      </c>
      <c r="G92" s="82">
        <f t="shared" ref="G92" si="301">G91/86400</f>
        <v>1.55366512345679</v>
      </c>
      <c r="H92" s="82">
        <f t="shared" ref="H92" si="302">H91/86400</f>
        <v>1.6073173868312758</v>
      </c>
      <c r="I92" s="86">
        <f t="shared" ref="I92" si="303">I91/86400</f>
        <v>1.6609696502057614</v>
      </c>
      <c r="J92" s="82">
        <f t="shared" ref="J92" si="304">J91/86400</f>
        <v>1.714621913580247</v>
      </c>
      <c r="K92" s="82">
        <f t="shared" ref="K92" si="305">K91/86400</f>
        <v>1.7682741769547323</v>
      </c>
      <c r="L92" s="82">
        <f t="shared" ref="L92" si="306">L91/86400</f>
        <v>1.8219264403292181</v>
      </c>
      <c r="M92" s="82">
        <f t="shared" ref="M92" si="307">M91/86400</f>
        <v>1.8755787037037037</v>
      </c>
      <c r="N92" s="86">
        <f t="shared" ref="N92" si="308">N91/86400</f>
        <v>1.9292309670781891</v>
      </c>
      <c r="O92" s="82">
        <f t="shared" ref="O92" si="309">O91/86400</f>
        <v>1.9828832304526747</v>
      </c>
      <c r="P92" s="82">
        <f t="shared" ref="P92" si="310">P91/86400</f>
        <v>2.0365354938271607</v>
      </c>
      <c r="Q92" s="82">
        <f t="shared" ref="Q92" si="311">Q91/86400</f>
        <v>2.0901877572016456</v>
      </c>
      <c r="R92" s="82">
        <f t="shared" ref="R92" si="312">R91/86400</f>
        <v>2.1438400205761319</v>
      </c>
      <c r="S92" s="86">
        <f t="shared" ref="S92" si="313">S91/86400</f>
        <v>2.1974922839506172</v>
      </c>
      <c r="T92" s="82">
        <f t="shared" ref="T92" si="314">T91/86400</f>
        <v>2.2511445473251026</v>
      </c>
      <c r="U92" s="82">
        <f t="shared" ref="U92" si="315">U91/86400</f>
        <v>2.3047968106995884</v>
      </c>
      <c r="V92" s="82">
        <f t="shared" ref="V92" si="316">V91/86400</f>
        <v>2.3584490740740738</v>
      </c>
      <c r="W92" s="82">
        <f t="shared" ref="W92" si="317">W91/86400</f>
        <v>2.4121013374485596</v>
      </c>
      <c r="X92" s="86">
        <f t="shared" ref="X92" si="318">X91/86400</f>
        <v>2.465753600823045</v>
      </c>
    </row>
    <row r="93" spans="2:24" x14ac:dyDescent="0.3">
      <c r="B93" s="52" t="s">
        <v>258</v>
      </c>
      <c r="C93" s="53" t="s">
        <v>253</v>
      </c>
      <c r="D93" s="5"/>
      <c r="E93" s="82"/>
      <c r="F93" s="82"/>
      <c r="G93" s="82"/>
      <c r="H93" s="82"/>
      <c r="I93" s="86"/>
      <c r="J93" s="82"/>
      <c r="K93" s="82"/>
      <c r="L93" s="82"/>
      <c r="M93" s="82"/>
      <c r="N93" s="86"/>
      <c r="O93" s="82"/>
      <c r="P93" s="82"/>
      <c r="Q93" s="82"/>
      <c r="R93" s="82"/>
      <c r="S93" s="86"/>
      <c r="T93" s="82"/>
      <c r="U93" s="82"/>
      <c r="V93" s="82"/>
      <c r="W93" s="82"/>
      <c r="X93" s="86"/>
    </row>
    <row r="94" spans="2:24" x14ac:dyDescent="0.3">
      <c r="B94" s="54">
        <v>1</v>
      </c>
      <c r="C94" s="5" t="s">
        <v>154</v>
      </c>
      <c r="D94" s="5" t="s">
        <v>240</v>
      </c>
      <c r="E94" s="55">
        <f>E81*30%</f>
        <v>535.56666666666661</v>
      </c>
      <c r="F94" s="55">
        <f t="shared" ref="F94:X94" si="319">F81*30%</f>
        <v>555.43333333333328</v>
      </c>
      <c r="G94" s="55">
        <f t="shared" si="319"/>
        <v>575.29999999999995</v>
      </c>
      <c r="H94" s="55">
        <f t="shared" si="319"/>
        <v>595.16666666666663</v>
      </c>
      <c r="I94" s="85">
        <f t="shared" si="319"/>
        <v>615.03333333333342</v>
      </c>
      <c r="J94" s="55">
        <f t="shared" si="319"/>
        <v>634.9</v>
      </c>
      <c r="K94" s="55">
        <f t="shared" si="319"/>
        <v>654.76666666666665</v>
      </c>
      <c r="L94" s="55">
        <f t="shared" si="319"/>
        <v>674.63333333333333</v>
      </c>
      <c r="M94" s="55">
        <f t="shared" si="319"/>
        <v>694.5</v>
      </c>
      <c r="N94" s="85">
        <f t="shared" si="319"/>
        <v>714.36666666666667</v>
      </c>
      <c r="O94" s="55">
        <f t="shared" si="319"/>
        <v>734.23333333333323</v>
      </c>
      <c r="P94" s="55">
        <f t="shared" si="319"/>
        <v>754.1</v>
      </c>
      <c r="Q94" s="55">
        <f t="shared" si="319"/>
        <v>773.96666666666658</v>
      </c>
      <c r="R94" s="55">
        <f t="shared" si="319"/>
        <v>793.83333333333337</v>
      </c>
      <c r="S94" s="85">
        <f t="shared" si="319"/>
        <v>813.7</v>
      </c>
      <c r="T94" s="55">
        <f t="shared" si="319"/>
        <v>833.56666666666672</v>
      </c>
      <c r="U94" s="55">
        <f t="shared" si="319"/>
        <v>853.43333333333328</v>
      </c>
      <c r="V94" s="55">
        <f t="shared" si="319"/>
        <v>873.3</v>
      </c>
      <c r="W94" s="55">
        <f t="shared" si="319"/>
        <v>893.16666666666674</v>
      </c>
      <c r="X94" s="85">
        <f t="shared" si="319"/>
        <v>913.0333333333333</v>
      </c>
    </row>
    <row r="95" spans="2:24" x14ac:dyDescent="0.3">
      <c r="B95" s="54">
        <v>2</v>
      </c>
      <c r="C95" s="5" t="s">
        <v>255</v>
      </c>
      <c r="D95" s="5" t="s">
        <v>249</v>
      </c>
      <c r="E95" s="55">
        <f>E94/100</f>
        <v>5.3556666666666661</v>
      </c>
      <c r="F95" s="55">
        <f t="shared" ref="F95" si="320">F94/100</f>
        <v>5.5543333333333331</v>
      </c>
      <c r="G95" s="55">
        <f t="shared" ref="G95" si="321">G94/100</f>
        <v>5.7529999999999992</v>
      </c>
      <c r="H95" s="55">
        <f t="shared" ref="H95" si="322">H94/100</f>
        <v>5.9516666666666662</v>
      </c>
      <c r="I95" s="85">
        <f t="shared" ref="I95" si="323">I94/100</f>
        <v>6.1503333333333341</v>
      </c>
      <c r="J95" s="55">
        <f t="shared" ref="J95" si="324">J94/100</f>
        <v>6.3490000000000002</v>
      </c>
      <c r="K95" s="55">
        <f t="shared" ref="K95" si="325">K94/100</f>
        <v>6.5476666666666663</v>
      </c>
      <c r="L95" s="55">
        <f t="shared" ref="L95" si="326">L94/100</f>
        <v>6.7463333333333333</v>
      </c>
      <c r="M95" s="55">
        <f t="shared" ref="M95" si="327">M94/100</f>
        <v>6.9450000000000003</v>
      </c>
      <c r="N95" s="85">
        <f t="shared" ref="N95" si="328">N94/100</f>
        <v>7.1436666666666664</v>
      </c>
      <c r="O95" s="55">
        <f t="shared" ref="O95" si="329">O94/100</f>
        <v>7.3423333333333325</v>
      </c>
      <c r="P95" s="55">
        <f t="shared" ref="P95" si="330">P94/100</f>
        <v>7.5410000000000004</v>
      </c>
      <c r="Q95" s="55">
        <f t="shared" ref="Q95" si="331">Q94/100</f>
        <v>7.7396666666666656</v>
      </c>
      <c r="R95" s="55">
        <f t="shared" ref="R95" si="332">R94/100</f>
        <v>7.9383333333333335</v>
      </c>
      <c r="S95" s="85">
        <f t="shared" ref="S95" si="333">S94/100</f>
        <v>8.1370000000000005</v>
      </c>
      <c r="T95" s="55">
        <f t="shared" ref="T95" si="334">T94/100</f>
        <v>8.3356666666666666</v>
      </c>
      <c r="U95" s="55">
        <f t="shared" ref="U95" si="335">U94/100</f>
        <v>8.5343333333333327</v>
      </c>
      <c r="V95" s="55">
        <f t="shared" ref="V95" si="336">V94/100</f>
        <v>8.7329999999999988</v>
      </c>
      <c r="W95" s="55">
        <f t="shared" ref="W95" si="337">W94/100</f>
        <v>8.9316666666666666</v>
      </c>
      <c r="X95" s="85">
        <f t="shared" ref="X95" si="338">X94/100</f>
        <v>9.1303333333333327</v>
      </c>
    </row>
    <row r="96" spans="2:24" x14ac:dyDescent="0.3">
      <c r="B96" s="54">
        <v>3</v>
      </c>
      <c r="C96" s="5" t="s">
        <v>247</v>
      </c>
      <c r="D96" s="5" t="s">
        <v>248</v>
      </c>
      <c r="E96" s="5">
        <v>30</v>
      </c>
      <c r="F96" s="5">
        <v>30</v>
      </c>
      <c r="G96" s="5">
        <v>30</v>
      </c>
      <c r="H96" s="5">
        <v>30</v>
      </c>
      <c r="I96" s="84">
        <v>30</v>
      </c>
      <c r="J96" s="5">
        <v>30</v>
      </c>
      <c r="K96" s="5">
        <v>30</v>
      </c>
      <c r="L96" s="5">
        <v>30</v>
      </c>
      <c r="M96" s="5">
        <v>30</v>
      </c>
      <c r="N96" s="84">
        <v>30</v>
      </c>
      <c r="O96" s="5">
        <v>30</v>
      </c>
      <c r="P96" s="5">
        <v>30</v>
      </c>
      <c r="Q96" s="5">
        <v>30</v>
      </c>
      <c r="R96" s="5">
        <v>30</v>
      </c>
      <c r="S96" s="84">
        <v>30</v>
      </c>
      <c r="T96" s="5">
        <v>30</v>
      </c>
      <c r="U96" s="5">
        <v>30</v>
      </c>
      <c r="V96" s="5">
        <v>30</v>
      </c>
      <c r="W96" s="5">
        <v>30</v>
      </c>
      <c r="X96" s="84">
        <v>30</v>
      </c>
    </row>
    <row r="97" spans="2:24" x14ac:dyDescent="0.3">
      <c r="B97" s="54">
        <v>4</v>
      </c>
      <c r="C97" s="5" t="s">
        <v>250</v>
      </c>
      <c r="D97" s="5" t="s">
        <v>251</v>
      </c>
      <c r="E97" s="82">
        <f>E94*E96</f>
        <v>16066.999999999998</v>
      </c>
      <c r="F97" s="82">
        <f t="shared" ref="F97" si="339">F94*F96</f>
        <v>16663</v>
      </c>
      <c r="G97" s="82">
        <f t="shared" ref="G97" si="340">G94*G96</f>
        <v>17259</v>
      </c>
      <c r="H97" s="82">
        <f t="shared" ref="H97" si="341">H94*H96</f>
        <v>17855</v>
      </c>
      <c r="I97" s="86">
        <f t="shared" ref="I97" si="342">I94*I96</f>
        <v>18451.000000000004</v>
      </c>
      <c r="J97" s="82">
        <f t="shared" ref="J97" si="343">J94*J96</f>
        <v>19047</v>
      </c>
      <c r="K97" s="82">
        <f t="shared" ref="K97" si="344">K94*K96</f>
        <v>19643</v>
      </c>
      <c r="L97" s="82">
        <f t="shared" ref="L97" si="345">L94*L96</f>
        <v>20239</v>
      </c>
      <c r="M97" s="82">
        <f t="shared" ref="M97" si="346">M94*M96</f>
        <v>20835</v>
      </c>
      <c r="N97" s="86">
        <f t="shared" ref="N97" si="347">N94*N96</f>
        <v>21431</v>
      </c>
      <c r="O97" s="82">
        <f t="shared" ref="O97" si="348">O94*O96</f>
        <v>22026.999999999996</v>
      </c>
      <c r="P97" s="82">
        <f t="shared" ref="P97" si="349">P94*P96</f>
        <v>22623</v>
      </c>
      <c r="Q97" s="82">
        <f t="shared" ref="Q97" si="350">Q94*Q96</f>
        <v>23218.999999999996</v>
      </c>
      <c r="R97" s="82">
        <f t="shared" ref="R97" si="351">R94*R96</f>
        <v>23815</v>
      </c>
      <c r="S97" s="86">
        <f t="shared" ref="S97" si="352">S94*S96</f>
        <v>24411</v>
      </c>
      <c r="T97" s="82">
        <f t="shared" ref="T97" si="353">T94*T96</f>
        <v>25007</v>
      </c>
      <c r="U97" s="82">
        <f t="shared" ref="U97" si="354">U94*U96</f>
        <v>25603</v>
      </c>
      <c r="V97" s="82">
        <f t="shared" ref="V97" si="355">V94*V96</f>
        <v>26199</v>
      </c>
      <c r="W97" s="82">
        <f t="shared" ref="W97" si="356">W94*W96</f>
        <v>26795.000000000004</v>
      </c>
      <c r="X97" s="86">
        <f t="shared" ref="X97" si="357">X94*X96</f>
        <v>27391</v>
      </c>
    </row>
    <row r="98" spans="2:24" x14ac:dyDescent="0.3">
      <c r="B98" s="54">
        <v>5</v>
      </c>
      <c r="C98" s="5" t="s">
        <v>250</v>
      </c>
      <c r="D98" s="5" t="s">
        <v>252</v>
      </c>
      <c r="E98" s="82">
        <f>E97/86400</f>
        <v>0.18596064814814814</v>
      </c>
      <c r="F98" s="82">
        <f t="shared" ref="F98" si="358">F97/86400</f>
        <v>0.19285879629629629</v>
      </c>
      <c r="G98" s="82">
        <f t="shared" ref="G98" si="359">G97/86400</f>
        <v>0.19975694444444445</v>
      </c>
      <c r="H98" s="82">
        <f t="shared" ref="H98" si="360">H97/86400</f>
        <v>0.2066550925925926</v>
      </c>
      <c r="I98" s="86">
        <f t="shared" ref="I98" si="361">I97/86400</f>
        <v>0.21355324074074078</v>
      </c>
      <c r="J98" s="82">
        <f t="shared" ref="J98" si="362">J97/86400</f>
        <v>0.22045138888888888</v>
      </c>
      <c r="K98" s="82">
        <f t="shared" ref="K98" si="363">K97/86400</f>
        <v>0.22734953703703703</v>
      </c>
      <c r="L98" s="82">
        <f t="shared" ref="L98" si="364">L97/86400</f>
        <v>0.23424768518518518</v>
      </c>
      <c r="M98" s="82">
        <f t="shared" ref="M98" si="365">M97/86400</f>
        <v>0.24114583333333334</v>
      </c>
      <c r="N98" s="86">
        <f t="shared" ref="N98" si="366">N97/86400</f>
        <v>0.24804398148148149</v>
      </c>
      <c r="O98" s="82">
        <f t="shared" ref="O98" si="367">O97/86400</f>
        <v>0.25494212962962959</v>
      </c>
      <c r="P98" s="82">
        <f t="shared" ref="P98" si="368">P97/86400</f>
        <v>0.2618402777777778</v>
      </c>
      <c r="Q98" s="82">
        <f t="shared" ref="Q98" si="369">Q97/86400</f>
        <v>0.26873842592592589</v>
      </c>
      <c r="R98" s="82">
        <f t="shared" ref="R98" si="370">R97/86400</f>
        <v>0.27563657407407405</v>
      </c>
      <c r="S98" s="86">
        <f t="shared" ref="S98" si="371">S97/86400</f>
        <v>0.2825347222222222</v>
      </c>
      <c r="T98" s="82">
        <f t="shared" ref="T98" si="372">T97/86400</f>
        <v>0.28943287037037035</v>
      </c>
      <c r="U98" s="82">
        <f t="shared" ref="U98" si="373">U97/86400</f>
        <v>0.29633101851851851</v>
      </c>
      <c r="V98" s="82">
        <f t="shared" ref="V98" si="374">V97/86400</f>
        <v>0.30322916666666666</v>
      </c>
      <c r="W98" s="82">
        <f t="shared" ref="W98" si="375">W97/86400</f>
        <v>0.31012731481481487</v>
      </c>
      <c r="X98" s="86">
        <f t="shared" ref="X98" si="376">X97/86400</f>
        <v>0.31702546296296297</v>
      </c>
    </row>
    <row r="99" spans="2:24" x14ac:dyDescent="0.3">
      <c r="B99" s="52" t="s">
        <v>259</v>
      </c>
      <c r="C99" s="53" t="s">
        <v>160</v>
      </c>
      <c r="D99" s="5"/>
      <c r="E99" s="5"/>
      <c r="F99" s="5"/>
      <c r="G99" s="5"/>
      <c r="H99" s="5"/>
      <c r="I99" s="84"/>
      <c r="J99" s="5"/>
      <c r="K99" s="5"/>
      <c r="L99" s="5"/>
      <c r="M99" s="5"/>
      <c r="N99" s="84"/>
      <c r="O99" s="5"/>
      <c r="P99" s="5"/>
      <c r="Q99" s="5"/>
      <c r="R99" s="5"/>
      <c r="S99" s="84"/>
      <c r="T99" s="5"/>
      <c r="U99" s="5"/>
      <c r="V99" s="5"/>
      <c r="W99" s="5"/>
      <c r="X99" s="84"/>
    </row>
    <row r="100" spans="2:24" x14ac:dyDescent="0.3">
      <c r="B100" s="54">
        <v>1</v>
      </c>
      <c r="C100" s="5" t="s">
        <v>161</v>
      </c>
      <c r="D100" s="5" t="s">
        <v>158</v>
      </c>
      <c r="E100" s="57">
        <v>0.25</v>
      </c>
      <c r="F100" s="57">
        <v>0.25</v>
      </c>
      <c r="G100" s="57">
        <v>0.25</v>
      </c>
      <c r="H100" s="57">
        <v>0.25</v>
      </c>
      <c r="I100" s="87">
        <v>0.25</v>
      </c>
      <c r="J100" s="57">
        <v>0.25</v>
      </c>
      <c r="K100" s="57">
        <v>0.25</v>
      </c>
      <c r="L100" s="57">
        <v>0.25</v>
      </c>
      <c r="M100" s="57">
        <v>0.25</v>
      </c>
      <c r="N100" s="87">
        <v>0.25</v>
      </c>
      <c r="O100" s="57">
        <v>0.25</v>
      </c>
      <c r="P100" s="57">
        <v>0.25</v>
      </c>
      <c r="Q100" s="57">
        <v>0.25</v>
      </c>
      <c r="R100" s="57">
        <v>0.25</v>
      </c>
      <c r="S100" s="87">
        <v>0.25</v>
      </c>
      <c r="T100" s="57">
        <v>0.25</v>
      </c>
      <c r="U100" s="57">
        <v>0.25</v>
      </c>
      <c r="V100" s="57">
        <v>0.25</v>
      </c>
      <c r="W100" s="57">
        <v>0.25</v>
      </c>
      <c r="X100" s="87">
        <v>0.25</v>
      </c>
    </row>
    <row r="101" spans="2:24" x14ac:dyDescent="0.3">
      <c r="B101" s="54">
        <v>2</v>
      </c>
      <c r="C101" s="5" t="s">
        <v>162</v>
      </c>
      <c r="D101" s="5" t="s">
        <v>156</v>
      </c>
      <c r="E101" s="82">
        <f>(E92+E98)*E100</f>
        <v>0.40808031121399169</v>
      </c>
      <c r="F101" s="82">
        <f t="shared" ref="F101" si="377">(F92+F98)*F100</f>
        <v>0.42321791409465015</v>
      </c>
      <c r="G101" s="82">
        <f t="shared" ref="G101" si="378">(G92+G98)*G100</f>
        <v>0.43835551697530861</v>
      </c>
      <c r="H101" s="82">
        <f t="shared" ref="H101" si="379">(H92+H98)*H100</f>
        <v>0.45349311985596708</v>
      </c>
      <c r="I101" s="86">
        <f t="shared" ref="I101" si="380">(I92+I98)*I100</f>
        <v>0.46863072273662554</v>
      </c>
      <c r="J101" s="82">
        <f t="shared" ref="J101" si="381">(J92+J98)*J100</f>
        <v>0.48376832561728395</v>
      </c>
      <c r="K101" s="82">
        <f t="shared" ref="K101" si="382">(K92+K98)*K100</f>
        <v>0.49890592849794235</v>
      </c>
      <c r="L101" s="82">
        <f t="shared" ref="L101" si="383">(L92+L98)*L100</f>
        <v>0.51404353137860082</v>
      </c>
      <c r="M101" s="82">
        <f t="shared" ref="M101" si="384">(M92+M98)*M100</f>
        <v>0.52918113425925928</v>
      </c>
      <c r="N101" s="86">
        <f t="shared" ref="N101" si="385">(N92+N98)*N100</f>
        <v>0.54431873713991763</v>
      </c>
      <c r="O101" s="82">
        <f t="shared" ref="O101" si="386">(O92+O98)*O100</f>
        <v>0.55945634002057609</v>
      </c>
      <c r="P101" s="82">
        <f t="shared" ref="P101" si="387">(P92+P98)*P100</f>
        <v>0.57459394290123467</v>
      </c>
      <c r="Q101" s="82">
        <f t="shared" ref="Q101" si="388">(Q92+Q98)*Q100</f>
        <v>0.58973154578189291</v>
      </c>
      <c r="R101" s="82">
        <f t="shared" ref="R101" si="389">(R92+R98)*R100</f>
        <v>0.60486914866255148</v>
      </c>
      <c r="S101" s="86">
        <f t="shared" ref="S101" si="390">(S92+S98)*S100</f>
        <v>0.62000675154320983</v>
      </c>
      <c r="T101" s="82">
        <f t="shared" ref="T101" si="391">(T92+T98)*T100</f>
        <v>0.63514435442386818</v>
      </c>
      <c r="U101" s="82">
        <f t="shared" ref="U101" si="392">(U92+U98)*U100</f>
        <v>0.65028195730452676</v>
      </c>
      <c r="V101" s="82">
        <f t="shared" ref="V101" si="393">(V92+V98)*V100</f>
        <v>0.66541956018518511</v>
      </c>
      <c r="W101" s="82">
        <f t="shared" ref="W101" si="394">(W92+W98)*W100</f>
        <v>0.68055716306584357</v>
      </c>
      <c r="X101" s="86">
        <f t="shared" ref="X101" si="395">(X92+X98)*X100</f>
        <v>0.69569476594650204</v>
      </c>
    </row>
    <row r="102" spans="2:24" x14ac:dyDescent="0.3">
      <c r="B102" s="52" t="s">
        <v>261</v>
      </c>
      <c r="C102" s="53" t="s">
        <v>157</v>
      </c>
      <c r="D102" s="5"/>
      <c r="E102" s="5"/>
      <c r="F102" s="5"/>
      <c r="G102" s="5"/>
      <c r="H102" s="5"/>
      <c r="I102" s="84"/>
      <c r="J102" s="5"/>
      <c r="K102" s="5"/>
      <c r="L102" s="5"/>
      <c r="M102" s="5"/>
      <c r="N102" s="84"/>
      <c r="O102" s="5"/>
      <c r="P102" s="5"/>
      <c r="Q102" s="5"/>
      <c r="R102" s="5"/>
      <c r="S102" s="84"/>
      <c r="T102" s="5"/>
      <c r="U102" s="5"/>
      <c r="V102" s="5"/>
      <c r="W102" s="5"/>
      <c r="X102" s="84"/>
    </row>
    <row r="103" spans="2:24" x14ac:dyDescent="0.3">
      <c r="B103" s="54">
        <v>1</v>
      </c>
      <c r="C103" s="5" t="s">
        <v>159</v>
      </c>
      <c r="D103" s="5" t="s">
        <v>156</v>
      </c>
      <c r="E103" s="82" cm="1">
        <f t="array" ref="E103:X103">TRANSPOSE('Rekap Air Non Domestik (1) '!K55:K74)</f>
        <v>1.2361111111111112</v>
      </c>
      <c r="F103" s="82">
        <v>1.2361111111111112</v>
      </c>
      <c r="G103" s="82">
        <v>1.2361111111111112</v>
      </c>
      <c r="H103" s="82">
        <v>1.2361111111111112</v>
      </c>
      <c r="I103" s="86">
        <v>1.2361111111111112</v>
      </c>
      <c r="J103" s="82">
        <v>1.2361111111111112</v>
      </c>
      <c r="K103" s="82">
        <v>1.2592592592592593</v>
      </c>
      <c r="L103" s="82">
        <v>1.2592592592592593</v>
      </c>
      <c r="M103" s="82">
        <v>1.2592592592592593</v>
      </c>
      <c r="N103" s="86">
        <v>1.2592592592592593</v>
      </c>
      <c r="O103" s="82">
        <v>1.2592592592592593</v>
      </c>
      <c r="P103" s="82">
        <v>1.2592592592592593</v>
      </c>
      <c r="Q103" s="82">
        <v>2.4490740740740744</v>
      </c>
      <c r="R103" s="82">
        <v>2.4490740740740744</v>
      </c>
      <c r="S103" s="86">
        <v>2.4490740740740744</v>
      </c>
      <c r="T103" s="82">
        <v>2.4490740740740744</v>
      </c>
      <c r="U103" s="82">
        <v>2.4490740740740744</v>
      </c>
      <c r="V103" s="82">
        <v>2.4490740740740744</v>
      </c>
      <c r="W103" s="82">
        <v>2.4490740740740744</v>
      </c>
      <c r="X103" s="86">
        <v>2.4722222222222223</v>
      </c>
    </row>
    <row r="104" spans="2:24" x14ac:dyDescent="0.3">
      <c r="B104" s="52" t="s">
        <v>165</v>
      </c>
      <c r="C104" s="53" t="s">
        <v>260</v>
      </c>
      <c r="D104" s="5" t="s">
        <v>156</v>
      </c>
      <c r="E104" s="82">
        <f>E92+E98+E101+E103</f>
        <v>3.2765126671810694</v>
      </c>
      <c r="F104" s="82">
        <f t="shared" ref="F104" si="396">F92+F98+F101+F103</f>
        <v>3.3522006815843617</v>
      </c>
      <c r="G104" s="82">
        <f t="shared" ref="G104" si="397">G92+G98+G101+G103</f>
        <v>3.427888695987654</v>
      </c>
      <c r="H104" s="82">
        <f t="shared" ref="H104" si="398">H92+H98+H101+H103</f>
        <v>3.5035767103909463</v>
      </c>
      <c r="I104" s="86">
        <f t="shared" ref="I104" si="399">I92+I98+I101+I103</f>
        <v>3.5792647247942386</v>
      </c>
      <c r="J104" s="82">
        <f t="shared" ref="J104" si="400">J92+J98+J101+J103</f>
        <v>3.6549527391975309</v>
      </c>
      <c r="K104" s="82">
        <f t="shared" ref="K104" si="401">K92+K98+K101+K103</f>
        <v>3.7537889017489707</v>
      </c>
      <c r="L104" s="82">
        <f t="shared" ref="L104" si="402">L92+L98+L101+L103</f>
        <v>3.829476916152263</v>
      </c>
      <c r="M104" s="82">
        <f t="shared" ref="M104" si="403">M92+M98+M101+M103</f>
        <v>3.9051649305555554</v>
      </c>
      <c r="N104" s="86">
        <f t="shared" ref="N104" si="404">N92+N98+N101+N103</f>
        <v>3.9808529449588477</v>
      </c>
      <c r="O104" s="82">
        <f t="shared" ref="O104" si="405">O92+O98+O101+O103</f>
        <v>4.05654095936214</v>
      </c>
      <c r="P104" s="82">
        <f t="shared" ref="P104" si="406">P92+P98+P101+P103</f>
        <v>4.1322289737654323</v>
      </c>
      <c r="Q104" s="82">
        <f t="shared" ref="Q104" si="407">Q92+Q98+Q101+Q103</f>
        <v>5.3977318029835395</v>
      </c>
      <c r="R104" s="82">
        <f t="shared" ref="R104" si="408">R92+R98+R101+R103</f>
        <v>5.4734198173868318</v>
      </c>
      <c r="S104" s="86">
        <f t="shared" ref="S104" si="409">S92+S98+S101+S103</f>
        <v>5.5491078317901241</v>
      </c>
      <c r="T104" s="82">
        <f t="shared" ref="T104" si="410">T92+T98+T101+T103</f>
        <v>5.6247958461934155</v>
      </c>
      <c r="U104" s="82">
        <f t="shared" ref="U104" si="411">U92+U98+U101+U103</f>
        <v>5.7004838605967088</v>
      </c>
      <c r="V104" s="82">
        <f t="shared" ref="V104" si="412">V92+V98+V101+V103</f>
        <v>5.7761718750000002</v>
      </c>
      <c r="W104" s="82">
        <f t="shared" ref="W104" si="413">W92+W98+W101+W103</f>
        <v>5.8518598894032925</v>
      </c>
      <c r="X104" s="86">
        <f t="shared" ref="X104" si="414">X92+X98+X101+X103</f>
        <v>5.9506960519547327</v>
      </c>
    </row>
    <row r="105" spans="2:24" x14ac:dyDescent="0.3">
      <c r="B105" s="52" t="s">
        <v>166</v>
      </c>
      <c r="C105" s="53" t="s">
        <v>237</v>
      </c>
      <c r="D105" s="5"/>
      <c r="E105" s="5"/>
      <c r="F105" s="5"/>
      <c r="G105" s="5"/>
      <c r="H105" s="5"/>
      <c r="I105" s="84"/>
      <c r="J105" s="5"/>
      <c r="K105" s="5"/>
      <c r="L105" s="5"/>
      <c r="M105" s="5"/>
      <c r="N105" s="84"/>
      <c r="O105" s="5"/>
      <c r="P105" s="5"/>
      <c r="Q105" s="5"/>
      <c r="R105" s="5"/>
      <c r="S105" s="84"/>
      <c r="T105" s="5"/>
      <c r="U105" s="5"/>
      <c r="V105" s="5"/>
      <c r="W105" s="5"/>
      <c r="X105" s="84"/>
    </row>
    <row r="106" spans="2:24" x14ac:dyDescent="0.3">
      <c r="B106" s="54">
        <v>1</v>
      </c>
      <c r="C106" s="5" t="s">
        <v>163</v>
      </c>
      <c r="D106" s="5"/>
      <c r="E106" s="5">
        <v>1.5</v>
      </c>
      <c r="F106" s="5">
        <v>1.5</v>
      </c>
      <c r="G106" s="5">
        <v>1.5</v>
      </c>
      <c r="H106" s="5">
        <v>1.5</v>
      </c>
      <c r="I106" s="84">
        <v>1.5</v>
      </c>
      <c r="J106" s="5">
        <v>1.5</v>
      </c>
      <c r="K106" s="5">
        <v>1.5</v>
      </c>
      <c r="L106" s="5">
        <v>1.5</v>
      </c>
      <c r="M106" s="5">
        <v>1.5</v>
      </c>
      <c r="N106" s="84">
        <v>1.5</v>
      </c>
      <c r="O106" s="5">
        <v>1.5</v>
      </c>
      <c r="P106" s="5">
        <v>1.5</v>
      </c>
      <c r="Q106" s="5">
        <v>1.5</v>
      </c>
      <c r="R106" s="5">
        <v>1.5</v>
      </c>
      <c r="S106" s="84">
        <v>1.5</v>
      </c>
      <c r="T106" s="5">
        <v>1.5</v>
      </c>
      <c r="U106" s="5">
        <v>1.5</v>
      </c>
      <c r="V106" s="5">
        <v>1.5</v>
      </c>
      <c r="W106" s="5">
        <v>1.5</v>
      </c>
      <c r="X106" s="84">
        <v>1.5</v>
      </c>
    </row>
    <row r="107" spans="2:24" x14ac:dyDescent="0.3">
      <c r="B107" s="54">
        <v>2</v>
      </c>
      <c r="C107" s="5" t="s">
        <v>164</v>
      </c>
      <c r="D107" s="5" t="s">
        <v>156</v>
      </c>
      <c r="E107" s="82">
        <f>E104*E106</f>
        <v>4.9147690007716038</v>
      </c>
      <c r="F107" s="82">
        <f t="shared" ref="F107" si="415">F104*F106</f>
        <v>5.0283010223765423</v>
      </c>
      <c r="G107" s="82">
        <f t="shared" ref="G107" si="416">G104*G106</f>
        <v>5.1418330439814808</v>
      </c>
      <c r="H107" s="82">
        <f t="shared" ref="H107" si="417">H104*H106</f>
        <v>5.2553650655864192</v>
      </c>
      <c r="I107" s="86">
        <f>I104*I106</f>
        <v>5.3688970871913577</v>
      </c>
      <c r="J107" s="82">
        <f t="shared" ref="J107" si="418">J104*J106</f>
        <v>5.4824291087962962</v>
      </c>
      <c r="K107" s="82">
        <f t="shared" ref="K107" si="419">K104*K106</f>
        <v>5.6306833526234561</v>
      </c>
      <c r="L107" s="82">
        <f t="shared" ref="L107" si="420">L104*L106</f>
        <v>5.7442153742283946</v>
      </c>
      <c r="M107" s="82">
        <f t="shared" ref="M107" si="421">M104*M106</f>
        <v>5.857747395833333</v>
      </c>
      <c r="N107" s="86">
        <f t="shared" ref="N107" si="422">N104*N106</f>
        <v>5.9712794174382715</v>
      </c>
      <c r="O107" s="82">
        <f t="shared" ref="O107" si="423">O104*O106</f>
        <v>6.08481143904321</v>
      </c>
      <c r="P107" s="82">
        <f t="shared" ref="P107" si="424">P104*P106</f>
        <v>6.1983434606481485</v>
      </c>
      <c r="Q107" s="82">
        <f t="shared" ref="Q107" si="425">Q104*Q106</f>
        <v>8.0965977044753092</v>
      </c>
      <c r="R107" s="82">
        <f t="shared" ref="R107" si="426">R104*R106</f>
        <v>8.2101297260802468</v>
      </c>
      <c r="S107" s="86">
        <f t="shared" ref="S107" si="427">S104*S106</f>
        <v>8.3236617476851862</v>
      </c>
      <c r="T107" s="82">
        <f t="shared" ref="T107" si="428">T104*T106</f>
        <v>8.4371937692901238</v>
      </c>
      <c r="U107" s="82">
        <f t="shared" ref="U107" si="429">U104*U106</f>
        <v>8.5507257908950631</v>
      </c>
      <c r="V107" s="82">
        <f t="shared" ref="V107" si="430">V104*V106</f>
        <v>8.6642578125000007</v>
      </c>
      <c r="W107" s="82">
        <f t="shared" ref="W107" si="431">W104*W106</f>
        <v>8.7777898341049383</v>
      </c>
      <c r="X107" s="86">
        <f t="shared" ref="X107" si="432">X104*X106</f>
        <v>8.9260440779320991</v>
      </c>
    </row>
    <row r="108" spans="2:24" x14ac:dyDescent="0.3">
      <c r="B108" s="52" t="s">
        <v>262</v>
      </c>
      <c r="C108" s="53" t="s">
        <v>241</v>
      </c>
      <c r="D108" s="5"/>
      <c r="E108" s="5"/>
      <c r="F108" s="5"/>
      <c r="G108" s="5"/>
      <c r="H108" s="5"/>
      <c r="I108" s="84"/>
      <c r="J108" s="5"/>
      <c r="K108" s="5"/>
      <c r="L108" s="5"/>
      <c r="M108" s="5"/>
      <c r="N108" s="84"/>
      <c r="O108" s="5"/>
      <c r="P108" s="5"/>
      <c r="Q108" s="5"/>
      <c r="R108" s="5"/>
      <c r="S108" s="84"/>
      <c r="T108" s="5"/>
      <c r="U108" s="5"/>
      <c r="V108" s="5"/>
      <c r="W108" s="5"/>
      <c r="X108" s="84"/>
    </row>
    <row r="109" spans="2:24" x14ac:dyDescent="0.3">
      <c r="B109" s="54">
        <v>1</v>
      </c>
      <c r="C109" s="5" t="s">
        <v>163</v>
      </c>
      <c r="D109" s="5"/>
      <c r="E109" s="5">
        <v>2</v>
      </c>
      <c r="F109" s="5">
        <v>2</v>
      </c>
      <c r="G109" s="5">
        <v>2</v>
      </c>
      <c r="H109" s="5">
        <v>2</v>
      </c>
      <c r="I109" s="84">
        <v>2</v>
      </c>
      <c r="J109" s="5">
        <v>2</v>
      </c>
      <c r="K109" s="5">
        <v>2</v>
      </c>
      <c r="L109" s="5">
        <v>2</v>
      </c>
      <c r="M109" s="5">
        <v>2</v>
      </c>
      <c r="N109" s="84">
        <v>2</v>
      </c>
      <c r="O109" s="5">
        <v>2</v>
      </c>
      <c r="P109" s="5">
        <v>2</v>
      </c>
      <c r="Q109" s="5">
        <v>2</v>
      </c>
      <c r="R109" s="5">
        <v>2</v>
      </c>
      <c r="S109" s="84">
        <v>2</v>
      </c>
      <c r="T109" s="5">
        <v>2</v>
      </c>
      <c r="U109" s="5">
        <v>2</v>
      </c>
      <c r="V109" s="5">
        <v>2</v>
      </c>
      <c r="W109" s="5">
        <v>2</v>
      </c>
      <c r="X109" s="84">
        <v>2</v>
      </c>
    </row>
    <row r="110" spans="2:24" x14ac:dyDescent="0.3">
      <c r="B110" s="54">
        <v>2</v>
      </c>
      <c r="C110" s="5" t="s">
        <v>164</v>
      </c>
      <c r="D110" s="5" t="s">
        <v>156</v>
      </c>
      <c r="E110" s="82">
        <f>E109*E104</f>
        <v>6.5530253343621387</v>
      </c>
      <c r="F110" s="82">
        <f t="shared" ref="F110" si="433">F109*F104</f>
        <v>6.7044013631687234</v>
      </c>
      <c r="G110" s="82">
        <f t="shared" ref="G110" si="434">G109*G104</f>
        <v>6.855777391975308</v>
      </c>
      <c r="H110" s="82">
        <f t="shared" ref="H110" si="435">H109*H104</f>
        <v>7.0071534207818926</v>
      </c>
      <c r="I110" s="86">
        <f t="shared" ref="I110" si="436">I109*I104</f>
        <v>7.1585294495884773</v>
      </c>
      <c r="J110" s="82">
        <f t="shared" ref="J110" si="437">J109*J104</f>
        <v>7.3099054783950619</v>
      </c>
      <c r="K110" s="82">
        <f t="shared" ref="K110" si="438">K109*K104</f>
        <v>7.5075778034979415</v>
      </c>
      <c r="L110" s="82">
        <f t="shared" ref="L110" si="439">L109*L104</f>
        <v>7.6589538323045261</v>
      </c>
      <c r="M110" s="82">
        <f t="shared" ref="M110" si="440">M109*M104</f>
        <v>7.8103298611111107</v>
      </c>
      <c r="N110" s="86">
        <f t="shared" ref="N110" si="441">N109*N104</f>
        <v>7.9617058899176953</v>
      </c>
      <c r="O110" s="82">
        <f t="shared" ref="O110" si="442">O109*O104</f>
        <v>8.11308191872428</v>
      </c>
      <c r="P110" s="82">
        <f t="shared" ref="P110" si="443">P109*P104</f>
        <v>8.2644579475308646</v>
      </c>
      <c r="Q110" s="82">
        <f t="shared" ref="Q110" si="444">Q109*Q104</f>
        <v>10.795463605967079</v>
      </c>
      <c r="R110" s="82">
        <f t="shared" ref="R110" si="445">R109*R104</f>
        <v>10.946839634773664</v>
      </c>
      <c r="S110" s="86">
        <f t="shared" ref="S110" si="446">S109*S104</f>
        <v>11.098215663580248</v>
      </c>
      <c r="T110" s="82">
        <f t="shared" ref="T110" si="447">T109*T104</f>
        <v>11.249591692386831</v>
      </c>
      <c r="U110" s="82">
        <f t="shared" ref="U110" si="448">U109*U104</f>
        <v>11.400967721193418</v>
      </c>
      <c r="V110" s="82">
        <f t="shared" ref="V110" si="449">V109*V104</f>
        <v>11.55234375</v>
      </c>
      <c r="W110" s="82">
        <f t="shared" ref="W110" si="450">W109*W104</f>
        <v>11.703719778806585</v>
      </c>
      <c r="X110" s="86">
        <f t="shared" ref="X110" si="451">X109*X104</f>
        <v>11.901392103909465</v>
      </c>
    </row>
    <row r="113" spans="1:24" ht="18" x14ac:dyDescent="0.3">
      <c r="A113" s="230">
        <v>4</v>
      </c>
      <c r="B113" s="231" t="s">
        <v>55</v>
      </c>
      <c r="C113" s="231"/>
      <c r="D113" s="231"/>
      <c r="E113" s="231"/>
      <c r="F113" s="231"/>
      <c r="G113" s="231"/>
      <c r="H113" s="231"/>
      <c r="I113" s="231"/>
      <c r="J113" s="231"/>
      <c r="K113" s="231"/>
      <c r="L113" s="231"/>
      <c r="M113" s="231"/>
      <c r="N113" s="231"/>
      <c r="O113" s="231"/>
      <c r="P113" s="231"/>
      <c r="Q113" s="231"/>
      <c r="R113" s="231"/>
      <c r="S113" s="231"/>
      <c r="T113" s="231"/>
      <c r="U113" s="231"/>
      <c r="V113" s="231"/>
      <c r="W113" s="231"/>
      <c r="X113" s="231"/>
    </row>
    <row r="114" spans="1:24" ht="15.6" x14ac:dyDescent="0.3">
      <c r="A114" s="230"/>
      <c r="B114" s="234" t="s">
        <v>265</v>
      </c>
      <c r="C114" s="234"/>
      <c r="D114" s="234"/>
      <c r="E114" s="234"/>
      <c r="F114" s="234"/>
      <c r="G114" s="234"/>
      <c r="H114" s="234"/>
      <c r="I114" s="234"/>
      <c r="J114" s="234"/>
      <c r="K114" s="234"/>
      <c r="L114" s="234"/>
      <c r="M114" s="234"/>
      <c r="N114" s="234"/>
      <c r="O114" s="234"/>
      <c r="P114" s="234"/>
      <c r="Q114" s="234"/>
      <c r="R114" s="234"/>
      <c r="S114" s="234"/>
      <c r="T114" s="234"/>
      <c r="U114" s="234"/>
      <c r="V114" s="234"/>
      <c r="W114" s="234"/>
      <c r="X114" s="234"/>
    </row>
    <row r="115" spans="1:24" ht="15.6" x14ac:dyDescent="0.3">
      <c r="A115" s="230"/>
      <c r="B115" s="232" t="s">
        <v>149</v>
      </c>
      <c r="C115" s="197" t="s">
        <v>150</v>
      </c>
      <c r="D115" s="197" t="s">
        <v>151</v>
      </c>
      <c r="E115" s="233" t="s">
        <v>22</v>
      </c>
      <c r="F115" s="233"/>
      <c r="G115" s="233"/>
      <c r="H115" s="233"/>
      <c r="I115" s="233"/>
      <c r="J115" s="233"/>
      <c r="K115" s="233"/>
      <c r="L115" s="233"/>
      <c r="M115" s="233"/>
      <c r="N115" s="233"/>
      <c r="O115" s="233"/>
      <c r="P115" s="233"/>
      <c r="Q115" s="233"/>
      <c r="R115" s="233"/>
      <c r="S115" s="233"/>
      <c r="T115" s="233"/>
      <c r="U115" s="233"/>
      <c r="V115" s="233"/>
      <c r="W115" s="233"/>
      <c r="X115" s="233"/>
    </row>
    <row r="116" spans="1:24" x14ac:dyDescent="0.3">
      <c r="A116" s="230"/>
      <c r="B116" s="232"/>
      <c r="C116" s="197"/>
      <c r="D116" s="197"/>
      <c r="E116" s="8">
        <v>2025</v>
      </c>
      <c r="F116" s="8">
        <v>2026</v>
      </c>
      <c r="G116" s="8">
        <v>2027</v>
      </c>
      <c r="H116" s="8">
        <v>2028</v>
      </c>
      <c r="I116" s="8">
        <v>2029</v>
      </c>
      <c r="J116" s="8">
        <v>2030</v>
      </c>
      <c r="K116" s="8">
        <v>2031</v>
      </c>
      <c r="L116" s="8">
        <v>2032</v>
      </c>
      <c r="M116" s="8">
        <v>2033</v>
      </c>
      <c r="N116" s="8">
        <v>2034</v>
      </c>
      <c r="O116" s="8">
        <v>2035</v>
      </c>
      <c r="P116" s="8">
        <v>2036</v>
      </c>
      <c r="Q116" s="8">
        <v>2037</v>
      </c>
      <c r="R116" s="8">
        <v>2038</v>
      </c>
      <c r="S116" s="8">
        <v>2039</v>
      </c>
      <c r="T116" s="8">
        <v>2040</v>
      </c>
      <c r="U116" s="8">
        <v>2041</v>
      </c>
      <c r="V116" s="8">
        <v>2042</v>
      </c>
      <c r="W116" s="8">
        <v>2043</v>
      </c>
      <c r="X116" s="8">
        <v>2044</v>
      </c>
    </row>
    <row r="117" spans="1:24" x14ac:dyDescent="0.3">
      <c r="B117" s="52" t="s">
        <v>152</v>
      </c>
      <c r="C117" s="53" t="s">
        <v>153</v>
      </c>
      <c r="D117" s="5"/>
      <c r="E117" s="5"/>
      <c r="F117" s="5"/>
      <c r="G117" s="5"/>
      <c r="H117" s="5"/>
      <c r="I117" s="84"/>
      <c r="J117" s="5"/>
      <c r="K117" s="5"/>
      <c r="L117" s="5"/>
      <c r="M117" s="5"/>
      <c r="N117" s="84"/>
      <c r="O117" s="5"/>
      <c r="P117" s="5"/>
      <c r="Q117" s="5"/>
      <c r="R117" s="5"/>
      <c r="S117" s="84"/>
      <c r="T117" s="5"/>
      <c r="U117" s="5"/>
      <c r="V117" s="5"/>
      <c r="W117" s="5"/>
      <c r="X117" s="84"/>
    </row>
    <row r="118" spans="1:24" x14ac:dyDescent="0.3">
      <c r="B118" s="54">
        <v>1</v>
      </c>
      <c r="C118" s="5" t="s">
        <v>154</v>
      </c>
      <c r="D118" s="5" t="s">
        <v>155</v>
      </c>
      <c r="E118" s="55" cm="1">
        <f t="array" ref="E118:X118">TRANSPOSE('Forward Projection (1)'!L68:L87)</f>
        <v>662.33333333333337</v>
      </c>
      <c r="F118" s="55">
        <v>678.66666666666663</v>
      </c>
      <c r="G118" s="55">
        <v>695</v>
      </c>
      <c r="H118" s="55">
        <v>711.33333333333337</v>
      </c>
      <c r="I118" s="85">
        <v>727.66666666666663</v>
      </c>
      <c r="J118" s="55">
        <v>744</v>
      </c>
      <c r="K118" s="55">
        <v>760.33333333333337</v>
      </c>
      <c r="L118" s="55">
        <v>776.66666666666663</v>
      </c>
      <c r="M118" s="55">
        <v>793</v>
      </c>
      <c r="N118" s="85">
        <v>809.33333333333326</v>
      </c>
      <c r="O118" s="55">
        <v>825.66666666666663</v>
      </c>
      <c r="P118" s="55">
        <v>842</v>
      </c>
      <c r="Q118" s="55">
        <v>858.33333333333326</v>
      </c>
      <c r="R118" s="55">
        <v>874.66666666666663</v>
      </c>
      <c r="S118" s="85">
        <v>891</v>
      </c>
      <c r="T118" s="55">
        <v>907.33333333333326</v>
      </c>
      <c r="U118" s="55">
        <v>923.66666666666663</v>
      </c>
      <c r="V118" s="55">
        <v>940</v>
      </c>
      <c r="W118" s="55">
        <v>956.33333333333326</v>
      </c>
      <c r="X118" s="85">
        <v>972.66666666666663</v>
      </c>
    </row>
    <row r="119" spans="1:24" x14ac:dyDescent="0.3">
      <c r="B119" s="54">
        <v>2</v>
      </c>
      <c r="C119" s="5" t="s">
        <v>238</v>
      </c>
      <c r="D119" s="5" t="s">
        <v>158</v>
      </c>
      <c r="E119" s="83">
        <v>0.83</v>
      </c>
      <c r="F119" s="83">
        <v>0.83</v>
      </c>
      <c r="G119" s="83">
        <v>0.84</v>
      </c>
      <c r="H119" s="83">
        <v>0.84</v>
      </c>
      <c r="I119" s="88">
        <v>0.85</v>
      </c>
      <c r="J119" s="83">
        <v>0.85</v>
      </c>
      <c r="K119" s="83">
        <v>0.86</v>
      </c>
      <c r="L119" s="83">
        <v>0.88</v>
      </c>
      <c r="M119" s="83">
        <v>0.9</v>
      </c>
      <c r="N119" s="88">
        <v>0.92</v>
      </c>
      <c r="O119" s="83">
        <v>0.93</v>
      </c>
      <c r="P119" s="83">
        <v>0.93</v>
      </c>
      <c r="Q119" s="83">
        <v>0.95</v>
      </c>
      <c r="R119" s="83">
        <v>0.96</v>
      </c>
      <c r="S119" s="88">
        <v>0.96</v>
      </c>
      <c r="T119" s="83">
        <v>0.97</v>
      </c>
      <c r="U119" s="83">
        <v>0.98</v>
      </c>
      <c r="V119" s="83">
        <v>0.99</v>
      </c>
      <c r="W119" s="83">
        <v>1</v>
      </c>
      <c r="X119" s="88">
        <v>1</v>
      </c>
    </row>
    <row r="120" spans="1:24" x14ac:dyDescent="0.3">
      <c r="B120" s="54">
        <v>3</v>
      </c>
      <c r="C120" s="5" t="s">
        <v>239</v>
      </c>
      <c r="D120" s="5" t="s">
        <v>240</v>
      </c>
      <c r="E120" s="55">
        <f>E118*E119</f>
        <v>549.73666666666668</v>
      </c>
      <c r="F120" s="55">
        <f t="shared" ref="F120" si="452">F118*F119</f>
        <v>563.29333333333329</v>
      </c>
      <c r="G120" s="55">
        <f t="shared" ref="G120" si="453">G118*G119</f>
        <v>583.79999999999995</v>
      </c>
      <c r="H120" s="55">
        <f t="shared" ref="H120" si="454">H118*H119</f>
        <v>597.52</v>
      </c>
      <c r="I120" s="85">
        <f t="shared" ref="I120" si="455">I118*I119</f>
        <v>618.51666666666665</v>
      </c>
      <c r="J120" s="55">
        <f t="shared" ref="J120" si="456">J118*J119</f>
        <v>632.4</v>
      </c>
      <c r="K120" s="55">
        <f t="shared" ref="K120" si="457">K118*K119</f>
        <v>653.88666666666666</v>
      </c>
      <c r="L120" s="55">
        <f t="shared" ref="L120" si="458">L118*L119</f>
        <v>683.46666666666658</v>
      </c>
      <c r="M120" s="55">
        <f t="shared" ref="M120" si="459">M118*M119</f>
        <v>713.7</v>
      </c>
      <c r="N120" s="85">
        <f t="shared" ref="N120" si="460">N118*N119</f>
        <v>744.58666666666659</v>
      </c>
      <c r="O120" s="55">
        <f t="shared" ref="O120" si="461">O118*O119</f>
        <v>767.87</v>
      </c>
      <c r="P120" s="55">
        <f t="shared" ref="P120" si="462">P118*P119</f>
        <v>783.06000000000006</v>
      </c>
      <c r="Q120" s="55">
        <f t="shared" ref="Q120" si="463">Q118*Q119</f>
        <v>815.41666666666652</v>
      </c>
      <c r="R120" s="55">
        <f t="shared" ref="R120" si="464">R118*R119</f>
        <v>839.68</v>
      </c>
      <c r="S120" s="85">
        <f t="shared" ref="S120" si="465">S118*S119</f>
        <v>855.36</v>
      </c>
      <c r="T120" s="55">
        <f t="shared" ref="T120" si="466">T118*T119</f>
        <v>880.11333333333323</v>
      </c>
      <c r="U120" s="55">
        <f t="shared" ref="U120" si="467">U118*U119</f>
        <v>905.19333333333327</v>
      </c>
      <c r="V120" s="55">
        <f t="shared" ref="V120" si="468">V118*V119</f>
        <v>930.6</v>
      </c>
      <c r="W120" s="55">
        <f t="shared" ref="W120" si="469">W118*W119</f>
        <v>956.33333333333326</v>
      </c>
      <c r="X120" s="85">
        <f t="shared" ref="X120" si="470">X118*X119</f>
        <v>972.66666666666663</v>
      </c>
    </row>
    <row r="121" spans="1:24" x14ac:dyDescent="0.3">
      <c r="B121" s="52" t="s">
        <v>246</v>
      </c>
      <c r="C121" s="53" t="s">
        <v>243</v>
      </c>
      <c r="D121" s="5"/>
      <c r="E121" s="82"/>
      <c r="F121" s="82"/>
      <c r="G121" s="82"/>
      <c r="H121" s="82"/>
      <c r="I121" s="86"/>
      <c r="J121" s="82"/>
      <c r="K121" s="82"/>
      <c r="L121" s="82"/>
      <c r="M121" s="82"/>
      <c r="N121" s="86"/>
      <c r="O121" s="82"/>
      <c r="P121" s="82"/>
      <c r="Q121" s="82"/>
      <c r="R121" s="82"/>
      <c r="S121" s="86"/>
      <c r="T121" s="82"/>
      <c r="U121" s="82"/>
      <c r="V121" s="82"/>
      <c r="W121" s="82"/>
      <c r="X121" s="86"/>
    </row>
    <row r="122" spans="1:24" x14ac:dyDescent="0.3">
      <c r="B122" s="54">
        <v>1</v>
      </c>
      <c r="C122" s="5" t="s">
        <v>244</v>
      </c>
      <c r="D122" s="5" t="s">
        <v>158</v>
      </c>
      <c r="E122" s="83">
        <v>0.7</v>
      </c>
      <c r="F122" s="83">
        <v>0.7</v>
      </c>
      <c r="G122" s="83">
        <v>0.7</v>
      </c>
      <c r="H122" s="83">
        <v>0.7</v>
      </c>
      <c r="I122" s="88">
        <v>0.7</v>
      </c>
      <c r="J122" s="83">
        <v>0.7</v>
      </c>
      <c r="K122" s="83">
        <v>0.7</v>
      </c>
      <c r="L122" s="83">
        <v>0.7</v>
      </c>
      <c r="M122" s="83">
        <v>0.7</v>
      </c>
      <c r="N122" s="88">
        <v>0.7</v>
      </c>
      <c r="O122" s="83">
        <v>0.7</v>
      </c>
      <c r="P122" s="83">
        <v>0.7</v>
      </c>
      <c r="Q122" s="83">
        <v>0.7</v>
      </c>
      <c r="R122" s="83">
        <v>0.7</v>
      </c>
      <c r="S122" s="88">
        <v>0.7</v>
      </c>
      <c r="T122" s="83">
        <v>0.7</v>
      </c>
      <c r="U122" s="83">
        <v>0.7</v>
      </c>
      <c r="V122" s="83">
        <v>0.7</v>
      </c>
      <c r="W122" s="83">
        <v>0.7</v>
      </c>
      <c r="X122" s="88">
        <v>0.7</v>
      </c>
    </row>
    <row r="123" spans="1:24" x14ac:dyDescent="0.3">
      <c r="B123" s="54">
        <v>2</v>
      </c>
      <c r="C123" s="5" t="s">
        <v>245</v>
      </c>
      <c r="D123" s="5" t="s">
        <v>158</v>
      </c>
      <c r="E123" s="83">
        <v>0.3</v>
      </c>
      <c r="F123" s="83">
        <v>0.3</v>
      </c>
      <c r="G123" s="83">
        <v>0.3</v>
      </c>
      <c r="H123" s="83">
        <v>0.3</v>
      </c>
      <c r="I123" s="88">
        <v>0.3</v>
      </c>
      <c r="J123" s="83">
        <v>0.3</v>
      </c>
      <c r="K123" s="83">
        <v>0.3</v>
      </c>
      <c r="L123" s="83">
        <v>0.3</v>
      </c>
      <c r="M123" s="83">
        <v>0.3</v>
      </c>
      <c r="N123" s="88">
        <v>0.3</v>
      </c>
      <c r="O123" s="83">
        <v>0.3</v>
      </c>
      <c r="P123" s="83">
        <v>0.3</v>
      </c>
      <c r="Q123" s="83">
        <v>0.3</v>
      </c>
      <c r="R123" s="83">
        <v>0.3</v>
      </c>
      <c r="S123" s="88">
        <v>0.3</v>
      </c>
      <c r="T123" s="83">
        <v>0.3</v>
      </c>
      <c r="U123" s="83">
        <v>0.3</v>
      </c>
      <c r="V123" s="83">
        <v>0.3</v>
      </c>
      <c r="W123" s="83">
        <v>0.3</v>
      </c>
      <c r="X123" s="88">
        <v>0.3</v>
      </c>
    </row>
    <row r="124" spans="1:24" x14ac:dyDescent="0.3">
      <c r="B124" s="52" t="s">
        <v>257</v>
      </c>
      <c r="C124" s="53" t="s">
        <v>254</v>
      </c>
      <c r="D124" s="5"/>
      <c r="E124" s="82"/>
      <c r="F124" s="82"/>
      <c r="G124" s="82"/>
      <c r="H124" s="82"/>
      <c r="I124" s="86"/>
      <c r="J124" s="82"/>
      <c r="K124" s="82"/>
      <c r="L124" s="82"/>
      <c r="M124" s="82"/>
      <c r="N124" s="86"/>
      <c r="O124" s="82"/>
      <c r="P124" s="82"/>
      <c r="Q124" s="82"/>
      <c r="R124" s="82"/>
      <c r="S124" s="86"/>
      <c r="T124" s="82"/>
      <c r="U124" s="82"/>
      <c r="V124" s="82"/>
      <c r="W124" s="82"/>
      <c r="X124" s="86"/>
    </row>
    <row r="125" spans="1:24" x14ac:dyDescent="0.3">
      <c r="B125" s="54">
        <v>1</v>
      </c>
      <c r="C125" s="5" t="s">
        <v>154</v>
      </c>
      <c r="D125" s="5" t="s">
        <v>240</v>
      </c>
      <c r="E125" s="55">
        <f>E118*70%</f>
        <v>463.63333333333333</v>
      </c>
      <c r="F125" s="55">
        <f t="shared" ref="F125:X125" si="471">F118*70%</f>
        <v>475.06666666666661</v>
      </c>
      <c r="G125" s="55">
        <f t="shared" si="471"/>
        <v>486.49999999999994</v>
      </c>
      <c r="H125" s="55">
        <f t="shared" si="471"/>
        <v>497.93333333333334</v>
      </c>
      <c r="I125" s="85">
        <f t="shared" si="471"/>
        <v>509.36666666666662</v>
      </c>
      <c r="J125" s="55">
        <f t="shared" si="471"/>
        <v>520.79999999999995</v>
      </c>
      <c r="K125" s="55">
        <f t="shared" si="471"/>
        <v>532.23333333333335</v>
      </c>
      <c r="L125" s="55">
        <f t="shared" si="471"/>
        <v>543.66666666666663</v>
      </c>
      <c r="M125" s="55">
        <f t="shared" si="471"/>
        <v>555.09999999999991</v>
      </c>
      <c r="N125" s="85">
        <f t="shared" si="471"/>
        <v>566.53333333333319</v>
      </c>
      <c r="O125" s="55">
        <f t="shared" si="471"/>
        <v>577.96666666666658</v>
      </c>
      <c r="P125" s="55">
        <f t="shared" si="471"/>
        <v>589.4</v>
      </c>
      <c r="Q125" s="55">
        <f t="shared" si="471"/>
        <v>600.83333333333326</v>
      </c>
      <c r="R125" s="55">
        <f t="shared" si="471"/>
        <v>612.26666666666665</v>
      </c>
      <c r="S125" s="85">
        <f t="shared" si="471"/>
        <v>623.69999999999993</v>
      </c>
      <c r="T125" s="55">
        <f t="shared" si="471"/>
        <v>635.13333333333321</v>
      </c>
      <c r="U125" s="55">
        <f t="shared" si="471"/>
        <v>646.56666666666661</v>
      </c>
      <c r="V125" s="55">
        <f t="shared" si="471"/>
        <v>658</v>
      </c>
      <c r="W125" s="55">
        <f t="shared" si="471"/>
        <v>669.43333333333328</v>
      </c>
      <c r="X125" s="85">
        <f t="shared" si="471"/>
        <v>680.86666666666656</v>
      </c>
    </row>
    <row r="126" spans="1:24" x14ac:dyDescent="0.3">
      <c r="B126" s="54">
        <v>2</v>
      </c>
      <c r="C126" s="5" t="s">
        <v>256</v>
      </c>
      <c r="D126" s="5" t="s">
        <v>249</v>
      </c>
      <c r="E126" s="55">
        <f>E125/5</f>
        <v>92.726666666666659</v>
      </c>
      <c r="F126" s="55">
        <f t="shared" ref="F126" si="472">F125/5</f>
        <v>95.013333333333321</v>
      </c>
      <c r="G126" s="55">
        <f t="shared" ref="G126" si="473">G125/5</f>
        <v>97.299999999999983</v>
      </c>
      <c r="H126" s="55">
        <f t="shared" ref="H126" si="474">H125/5</f>
        <v>99.586666666666673</v>
      </c>
      <c r="I126" s="85">
        <f t="shared" ref="I126" si="475">I125/5</f>
        <v>101.87333333333332</v>
      </c>
      <c r="J126" s="55">
        <f t="shared" ref="J126" si="476">J125/5</f>
        <v>104.16</v>
      </c>
      <c r="K126" s="55">
        <f t="shared" ref="K126" si="477">K125/5</f>
        <v>106.44666666666667</v>
      </c>
      <c r="L126" s="55">
        <f t="shared" ref="L126" si="478">L125/5</f>
        <v>108.73333333333332</v>
      </c>
      <c r="M126" s="55">
        <f t="shared" ref="M126" si="479">M125/5</f>
        <v>111.01999999999998</v>
      </c>
      <c r="N126" s="85">
        <f t="shared" ref="N126" si="480">N125/5</f>
        <v>113.30666666666664</v>
      </c>
      <c r="O126" s="55">
        <f t="shared" ref="O126" si="481">O125/5</f>
        <v>115.59333333333332</v>
      </c>
      <c r="P126" s="55">
        <f t="shared" ref="P126" si="482">P125/5</f>
        <v>117.88</v>
      </c>
      <c r="Q126" s="55">
        <f t="shared" ref="Q126" si="483">Q125/5</f>
        <v>120.16666666666666</v>
      </c>
      <c r="R126" s="55">
        <f t="shared" ref="R126" si="484">R125/5</f>
        <v>122.45333333333333</v>
      </c>
      <c r="S126" s="85">
        <f t="shared" ref="S126" si="485">S125/5</f>
        <v>124.73999999999998</v>
      </c>
      <c r="T126" s="55">
        <f t="shared" ref="T126" si="486">T125/5</f>
        <v>127.02666666666664</v>
      </c>
      <c r="U126" s="55">
        <f t="shared" ref="U126" si="487">U125/5</f>
        <v>129.31333333333333</v>
      </c>
      <c r="V126" s="55">
        <f t="shared" ref="V126" si="488">V125/5</f>
        <v>131.6</v>
      </c>
      <c r="W126" s="55">
        <f t="shared" ref="W126" si="489">W125/5</f>
        <v>133.88666666666666</v>
      </c>
      <c r="X126" s="85">
        <f t="shared" ref="X126" si="490">X125/5</f>
        <v>136.17333333333332</v>
      </c>
    </row>
    <row r="127" spans="1:24" x14ac:dyDescent="0.3">
      <c r="B127" s="54">
        <v>3</v>
      </c>
      <c r="C127" s="5" t="s">
        <v>247</v>
      </c>
      <c r="D127" s="5" t="s">
        <v>248</v>
      </c>
      <c r="E127" s="5">
        <v>100</v>
      </c>
      <c r="F127" s="5">
        <v>100</v>
      </c>
      <c r="G127" s="5">
        <v>100</v>
      </c>
      <c r="H127" s="5">
        <v>100</v>
      </c>
      <c r="I127" s="84">
        <v>100</v>
      </c>
      <c r="J127" s="5">
        <v>100</v>
      </c>
      <c r="K127" s="5">
        <v>100</v>
      </c>
      <c r="L127" s="5">
        <v>100</v>
      </c>
      <c r="M127" s="5">
        <v>100</v>
      </c>
      <c r="N127" s="84">
        <v>100</v>
      </c>
      <c r="O127" s="5">
        <v>100</v>
      </c>
      <c r="P127" s="5">
        <v>100</v>
      </c>
      <c r="Q127" s="5">
        <v>100</v>
      </c>
      <c r="R127" s="5">
        <v>100</v>
      </c>
      <c r="S127" s="84">
        <v>100</v>
      </c>
      <c r="T127" s="5">
        <v>100</v>
      </c>
      <c r="U127" s="5">
        <v>100</v>
      </c>
      <c r="V127" s="5">
        <v>100</v>
      </c>
      <c r="W127" s="5">
        <v>100</v>
      </c>
      <c r="X127" s="84">
        <v>100</v>
      </c>
    </row>
    <row r="128" spans="1:24" x14ac:dyDescent="0.3">
      <c r="B128" s="54">
        <v>4</v>
      </c>
      <c r="C128" s="5" t="s">
        <v>250</v>
      </c>
      <c r="D128" s="5" t="s">
        <v>251</v>
      </c>
      <c r="E128" s="82">
        <f>E125*E127</f>
        <v>46363.333333333336</v>
      </c>
      <c r="F128" s="82">
        <f t="shared" ref="F128" si="491">F125*F127</f>
        <v>47506.666666666657</v>
      </c>
      <c r="G128" s="82">
        <f t="shared" ref="G128" si="492">G125*G127</f>
        <v>48649.999999999993</v>
      </c>
      <c r="H128" s="82">
        <f t="shared" ref="H128" si="493">H125*H127</f>
        <v>49793.333333333336</v>
      </c>
      <c r="I128" s="86">
        <f t="shared" ref="I128" si="494">I125*I127</f>
        <v>50936.666666666664</v>
      </c>
      <c r="J128" s="82">
        <f t="shared" ref="J128" si="495">J125*J127</f>
        <v>52079.999999999993</v>
      </c>
      <c r="K128" s="82">
        <f t="shared" ref="K128" si="496">K125*K127</f>
        <v>53223.333333333336</v>
      </c>
      <c r="L128" s="82">
        <f t="shared" ref="L128" si="497">L125*L127</f>
        <v>54366.666666666664</v>
      </c>
      <c r="M128" s="82">
        <f t="shared" ref="M128" si="498">M125*M127</f>
        <v>55509.999999999993</v>
      </c>
      <c r="N128" s="86">
        <f t="shared" ref="N128" si="499">N125*N127</f>
        <v>56653.333333333321</v>
      </c>
      <c r="O128" s="82">
        <f t="shared" ref="O128" si="500">O125*O127</f>
        <v>57796.666666666657</v>
      </c>
      <c r="P128" s="82">
        <f t="shared" ref="P128" si="501">P125*P127</f>
        <v>58940</v>
      </c>
      <c r="Q128" s="82">
        <f t="shared" ref="Q128" si="502">Q125*Q127</f>
        <v>60083.333333333328</v>
      </c>
      <c r="R128" s="82">
        <f t="shared" ref="R128" si="503">R125*R127</f>
        <v>61226.666666666664</v>
      </c>
      <c r="S128" s="86">
        <f t="shared" ref="S128" si="504">S125*S127</f>
        <v>62369.999999999993</v>
      </c>
      <c r="T128" s="82">
        <f t="shared" ref="T128" si="505">T125*T127</f>
        <v>63513.333333333321</v>
      </c>
      <c r="U128" s="82">
        <f t="shared" ref="U128" si="506">U125*U127</f>
        <v>64656.666666666657</v>
      </c>
      <c r="V128" s="82">
        <f t="shared" ref="V128" si="507">V125*V127</f>
        <v>65800</v>
      </c>
      <c r="W128" s="82">
        <f t="shared" ref="W128" si="508">W125*W127</f>
        <v>66943.333333333328</v>
      </c>
      <c r="X128" s="86">
        <f t="shared" ref="X128" si="509">X125*X127</f>
        <v>68086.666666666657</v>
      </c>
    </row>
    <row r="129" spans="2:24" x14ac:dyDescent="0.3">
      <c r="B129" s="54">
        <v>5</v>
      </c>
      <c r="C129" s="5" t="s">
        <v>250</v>
      </c>
      <c r="D129" s="5" t="s">
        <v>252</v>
      </c>
      <c r="E129" s="82">
        <f>E128/86400</f>
        <v>0.5366126543209877</v>
      </c>
      <c r="F129" s="82">
        <f t="shared" ref="F129" si="510">F128/86400</f>
        <v>0.5498456790123456</v>
      </c>
      <c r="G129" s="82">
        <f t="shared" ref="G129" si="511">G128/86400</f>
        <v>0.56307870370370361</v>
      </c>
      <c r="H129" s="82">
        <f t="shared" ref="H129" si="512">H128/86400</f>
        <v>0.57631172839506173</v>
      </c>
      <c r="I129" s="86">
        <f t="shared" ref="I129" si="513">I128/86400</f>
        <v>0.58954475308641974</v>
      </c>
      <c r="J129" s="82">
        <f t="shared" ref="J129" si="514">J128/86400</f>
        <v>0.60277777777777775</v>
      </c>
      <c r="K129" s="82">
        <f t="shared" ref="K129" si="515">K128/86400</f>
        <v>0.61601080246913587</v>
      </c>
      <c r="L129" s="82">
        <f t="shared" ref="L129" si="516">L128/86400</f>
        <v>0.62924382716049376</v>
      </c>
      <c r="M129" s="82">
        <f t="shared" ref="M129" si="517">M128/86400</f>
        <v>0.64247685185185177</v>
      </c>
      <c r="N129" s="86">
        <f t="shared" ref="N129" si="518">N128/86400</f>
        <v>0.65570987654320978</v>
      </c>
      <c r="O129" s="82">
        <f t="shared" ref="O129" si="519">O128/86400</f>
        <v>0.66894290123456779</v>
      </c>
      <c r="P129" s="82">
        <f t="shared" ref="P129" si="520">P128/86400</f>
        <v>0.68217592592592591</v>
      </c>
      <c r="Q129" s="82">
        <f t="shared" ref="Q129" si="521">Q128/86400</f>
        <v>0.69540895061728392</v>
      </c>
      <c r="R129" s="82">
        <f t="shared" ref="R129" si="522">R128/86400</f>
        <v>0.70864197530864192</v>
      </c>
      <c r="S129" s="86">
        <f t="shared" ref="S129" si="523">S128/86400</f>
        <v>0.72187499999999993</v>
      </c>
      <c r="T129" s="82">
        <f t="shared" ref="T129" si="524">T128/86400</f>
        <v>0.73510802469135783</v>
      </c>
      <c r="U129" s="82">
        <f t="shared" ref="U129" si="525">U128/86400</f>
        <v>0.74834104938271595</v>
      </c>
      <c r="V129" s="82">
        <f t="shared" ref="V129" si="526">V128/86400</f>
        <v>0.76157407407407407</v>
      </c>
      <c r="W129" s="82">
        <f t="shared" ref="W129" si="527">W128/86400</f>
        <v>0.77480709876543208</v>
      </c>
      <c r="X129" s="86">
        <f t="shared" ref="X129" si="528">X128/86400</f>
        <v>0.78804012345678998</v>
      </c>
    </row>
    <row r="130" spans="2:24" x14ac:dyDescent="0.3">
      <c r="B130" s="52" t="s">
        <v>258</v>
      </c>
      <c r="C130" s="53" t="s">
        <v>253</v>
      </c>
      <c r="D130" s="5"/>
      <c r="E130" s="82"/>
      <c r="F130" s="82"/>
      <c r="G130" s="82"/>
      <c r="H130" s="82"/>
      <c r="I130" s="86"/>
      <c r="J130" s="82"/>
      <c r="K130" s="82"/>
      <c r="L130" s="82"/>
      <c r="M130" s="82"/>
      <c r="N130" s="86"/>
      <c r="O130" s="82"/>
      <c r="P130" s="82"/>
      <c r="Q130" s="82"/>
      <c r="R130" s="82"/>
      <c r="S130" s="86"/>
      <c r="T130" s="82"/>
      <c r="U130" s="82"/>
      <c r="V130" s="82"/>
      <c r="W130" s="82"/>
      <c r="X130" s="86"/>
    </row>
    <row r="131" spans="2:24" x14ac:dyDescent="0.3">
      <c r="B131" s="54">
        <v>1</v>
      </c>
      <c r="C131" s="5" t="s">
        <v>154</v>
      </c>
      <c r="D131" s="5" t="s">
        <v>240</v>
      </c>
      <c r="E131" s="55">
        <f>E118*30%</f>
        <v>198.70000000000002</v>
      </c>
      <c r="F131" s="55">
        <f t="shared" ref="F131:X131" si="529">F118*30%</f>
        <v>203.6</v>
      </c>
      <c r="G131" s="55">
        <f t="shared" si="529"/>
        <v>208.5</v>
      </c>
      <c r="H131" s="55">
        <f t="shared" si="529"/>
        <v>213.4</v>
      </c>
      <c r="I131" s="85">
        <f t="shared" si="529"/>
        <v>218.29999999999998</v>
      </c>
      <c r="J131" s="55">
        <f t="shared" si="529"/>
        <v>223.2</v>
      </c>
      <c r="K131" s="55">
        <f t="shared" si="529"/>
        <v>228.1</v>
      </c>
      <c r="L131" s="55">
        <f t="shared" si="529"/>
        <v>232.99999999999997</v>
      </c>
      <c r="M131" s="55">
        <f t="shared" si="529"/>
        <v>237.89999999999998</v>
      </c>
      <c r="N131" s="85">
        <f t="shared" si="529"/>
        <v>242.79999999999995</v>
      </c>
      <c r="O131" s="55">
        <f t="shared" si="529"/>
        <v>247.7</v>
      </c>
      <c r="P131" s="55">
        <f t="shared" si="529"/>
        <v>252.6</v>
      </c>
      <c r="Q131" s="55">
        <f t="shared" si="529"/>
        <v>257.49999999999994</v>
      </c>
      <c r="R131" s="55">
        <f t="shared" si="529"/>
        <v>262.39999999999998</v>
      </c>
      <c r="S131" s="85">
        <f t="shared" si="529"/>
        <v>267.3</v>
      </c>
      <c r="T131" s="55">
        <f t="shared" si="529"/>
        <v>272.2</v>
      </c>
      <c r="U131" s="55">
        <f t="shared" si="529"/>
        <v>277.09999999999997</v>
      </c>
      <c r="V131" s="55">
        <f t="shared" si="529"/>
        <v>282</v>
      </c>
      <c r="W131" s="55">
        <f t="shared" si="529"/>
        <v>286.89999999999998</v>
      </c>
      <c r="X131" s="85">
        <f t="shared" si="529"/>
        <v>291.79999999999995</v>
      </c>
    </row>
    <row r="132" spans="2:24" x14ac:dyDescent="0.3">
      <c r="B132" s="54">
        <v>2</v>
      </c>
      <c r="C132" s="5" t="s">
        <v>255</v>
      </c>
      <c r="D132" s="5" t="s">
        <v>249</v>
      </c>
      <c r="E132" s="55">
        <f>E131/100</f>
        <v>1.9870000000000001</v>
      </c>
      <c r="F132" s="55">
        <f t="shared" ref="F132" si="530">F131/100</f>
        <v>2.036</v>
      </c>
      <c r="G132" s="55">
        <f t="shared" ref="G132" si="531">G131/100</f>
        <v>2.085</v>
      </c>
      <c r="H132" s="55">
        <f t="shared" ref="H132" si="532">H131/100</f>
        <v>2.1339999999999999</v>
      </c>
      <c r="I132" s="85">
        <f t="shared" ref="I132" si="533">I131/100</f>
        <v>2.1829999999999998</v>
      </c>
      <c r="J132" s="55">
        <f t="shared" ref="J132" si="534">J131/100</f>
        <v>2.2319999999999998</v>
      </c>
      <c r="K132" s="55">
        <f t="shared" ref="K132" si="535">K131/100</f>
        <v>2.2810000000000001</v>
      </c>
      <c r="L132" s="55">
        <f t="shared" ref="L132" si="536">L131/100</f>
        <v>2.3299999999999996</v>
      </c>
      <c r="M132" s="55">
        <f t="shared" ref="M132" si="537">M131/100</f>
        <v>2.3789999999999996</v>
      </c>
      <c r="N132" s="85">
        <f t="shared" ref="N132" si="538">N131/100</f>
        <v>2.4279999999999995</v>
      </c>
      <c r="O132" s="55">
        <f t="shared" ref="O132" si="539">O131/100</f>
        <v>2.4769999999999999</v>
      </c>
      <c r="P132" s="55">
        <f t="shared" ref="P132" si="540">P131/100</f>
        <v>2.5259999999999998</v>
      </c>
      <c r="Q132" s="55">
        <f t="shared" ref="Q132" si="541">Q131/100</f>
        <v>2.5749999999999993</v>
      </c>
      <c r="R132" s="55">
        <f t="shared" ref="R132" si="542">R131/100</f>
        <v>2.6239999999999997</v>
      </c>
      <c r="S132" s="85">
        <f t="shared" ref="S132" si="543">S131/100</f>
        <v>2.673</v>
      </c>
      <c r="T132" s="55">
        <f t="shared" ref="T132" si="544">T131/100</f>
        <v>2.722</v>
      </c>
      <c r="U132" s="55">
        <f t="shared" ref="U132" si="545">U131/100</f>
        <v>2.7709999999999995</v>
      </c>
      <c r="V132" s="55">
        <f t="shared" ref="V132" si="546">V131/100</f>
        <v>2.82</v>
      </c>
      <c r="W132" s="55">
        <f t="shared" ref="W132" si="547">W131/100</f>
        <v>2.8689999999999998</v>
      </c>
      <c r="X132" s="85">
        <f t="shared" ref="X132" si="548">X131/100</f>
        <v>2.9179999999999997</v>
      </c>
    </row>
    <row r="133" spans="2:24" x14ac:dyDescent="0.3">
      <c r="B133" s="54">
        <v>3</v>
      </c>
      <c r="C133" s="5" t="s">
        <v>247</v>
      </c>
      <c r="D133" s="5" t="s">
        <v>248</v>
      </c>
      <c r="E133" s="5">
        <v>30</v>
      </c>
      <c r="F133" s="5">
        <v>30</v>
      </c>
      <c r="G133" s="5">
        <v>30</v>
      </c>
      <c r="H133" s="5">
        <v>30</v>
      </c>
      <c r="I133" s="84">
        <v>30</v>
      </c>
      <c r="J133" s="5">
        <v>30</v>
      </c>
      <c r="K133" s="5">
        <v>30</v>
      </c>
      <c r="L133" s="5">
        <v>30</v>
      </c>
      <c r="M133" s="5">
        <v>30</v>
      </c>
      <c r="N133" s="84">
        <v>30</v>
      </c>
      <c r="O133" s="5">
        <v>30</v>
      </c>
      <c r="P133" s="5">
        <v>30</v>
      </c>
      <c r="Q133" s="5">
        <v>30</v>
      </c>
      <c r="R133" s="5">
        <v>30</v>
      </c>
      <c r="S133" s="84">
        <v>30</v>
      </c>
      <c r="T133" s="5">
        <v>30</v>
      </c>
      <c r="U133" s="5">
        <v>30</v>
      </c>
      <c r="V133" s="5">
        <v>30</v>
      </c>
      <c r="W133" s="5">
        <v>30</v>
      </c>
      <c r="X133" s="84">
        <v>30</v>
      </c>
    </row>
    <row r="134" spans="2:24" x14ac:dyDescent="0.3">
      <c r="B134" s="54">
        <v>4</v>
      </c>
      <c r="C134" s="5" t="s">
        <v>250</v>
      </c>
      <c r="D134" s="5" t="s">
        <v>251</v>
      </c>
      <c r="E134" s="82">
        <f>E131*E133</f>
        <v>5961.0000000000009</v>
      </c>
      <c r="F134" s="82">
        <f t="shared" ref="F134" si="549">F131*F133</f>
        <v>6108</v>
      </c>
      <c r="G134" s="82">
        <f t="shared" ref="G134" si="550">G131*G133</f>
        <v>6255</v>
      </c>
      <c r="H134" s="82">
        <f t="shared" ref="H134" si="551">H131*H133</f>
        <v>6402</v>
      </c>
      <c r="I134" s="86">
        <f t="shared" ref="I134" si="552">I131*I133</f>
        <v>6548.9999999999991</v>
      </c>
      <c r="J134" s="82">
        <f t="shared" ref="J134" si="553">J131*J133</f>
        <v>6696</v>
      </c>
      <c r="K134" s="82">
        <f t="shared" ref="K134" si="554">K131*K133</f>
        <v>6843</v>
      </c>
      <c r="L134" s="82">
        <f t="shared" ref="L134" si="555">L131*L133</f>
        <v>6989.9999999999991</v>
      </c>
      <c r="M134" s="82">
        <f t="shared" ref="M134" si="556">M131*M133</f>
        <v>7136.9999999999991</v>
      </c>
      <c r="N134" s="86">
        <f t="shared" ref="N134" si="557">N131*N133</f>
        <v>7283.9999999999982</v>
      </c>
      <c r="O134" s="82">
        <f t="shared" ref="O134" si="558">O131*O133</f>
        <v>7431</v>
      </c>
      <c r="P134" s="82">
        <f t="shared" ref="P134" si="559">P131*P133</f>
        <v>7578</v>
      </c>
      <c r="Q134" s="82">
        <f t="shared" ref="Q134" si="560">Q131*Q133</f>
        <v>7724.9999999999982</v>
      </c>
      <c r="R134" s="82">
        <f t="shared" ref="R134" si="561">R131*R133</f>
        <v>7871.9999999999991</v>
      </c>
      <c r="S134" s="86">
        <f t="shared" ref="S134" si="562">S131*S133</f>
        <v>8019</v>
      </c>
      <c r="T134" s="82">
        <f t="shared" ref="T134" si="563">T131*T133</f>
        <v>8166</v>
      </c>
      <c r="U134" s="82">
        <f t="shared" ref="U134" si="564">U131*U133</f>
        <v>8312.9999999999982</v>
      </c>
      <c r="V134" s="82">
        <f t="shared" ref="V134" si="565">V131*V133</f>
        <v>8460</v>
      </c>
      <c r="W134" s="82">
        <f t="shared" ref="W134" si="566">W131*W133</f>
        <v>8607</v>
      </c>
      <c r="X134" s="86">
        <f t="shared" ref="X134" si="567">X131*X133</f>
        <v>8753.9999999999982</v>
      </c>
    </row>
    <row r="135" spans="2:24" x14ac:dyDescent="0.3">
      <c r="B135" s="54">
        <v>5</v>
      </c>
      <c r="C135" s="5" t="s">
        <v>250</v>
      </c>
      <c r="D135" s="5" t="s">
        <v>252</v>
      </c>
      <c r="E135" s="82">
        <f>E134/86400</f>
        <v>6.8993055555555571E-2</v>
      </c>
      <c r="F135" s="82">
        <f t="shared" ref="F135" si="568">F134/86400</f>
        <v>7.0694444444444449E-2</v>
      </c>
      <c r="G135" s="82">
        <f t="shared" ref="G135" si="569">G134/86400</f>
        <v>7.239583333333334E-2</v>
      </c>
      <c r="H135" s="82">
        <f t="shared" ref="H135" si="570">H134/86400</f>
        <v>7.4097222222222217E-2</v>
      </c>
      <c r="I135" s="86">
        <f t="shared" ref="I135" si="571">I134/86400</f>
        <v>7.5798611111111094E-2</v>
      </c>
      <c r="J135" s="82">
        <f t="shared" ref="J135" si="572">J134/86400</f>
        <v>7.7499999999999999E-2</v>
      </c>
      <c r="K135" s="82">
        <f t="shared" ref="K135" si="573">K134/86400</f>
        <v>7.9201388888888891E-2</v>
      </c>
      <c r="L135" s="82">
        <f t="shared" ref="L135" si="574">L134/86400</f>
        <v>8.0902777777777768E-2</v>
      </c>
      <c r="M135" s="82">
        <f t="shared" ref="M135" si="575">M134/86400</f>
        <v>8.2604166666666659E-2</v>
      </c>
      <c r="N135" s="86">
        <f t="shared" ref="N135" si="576">N134/86400</f>
        <v>8.4305555555555536E-2</v>
      </c>
      <c r="O135" s="82">
        <f t="shared" ref="O135" si="577">O134/86400</f>
        <v>8.6006944444444441E-2</v>
      </c>
      <c r="P135" s="82">
        <f t="shared" ref="P135" si="578">P134/86400</f>
        <v>8.7708333333333333E-2</v>
      </c>
      <c r="Q135" s="82">
        <f t="shared" ref="Q135" si="579">Q134/86400</f>
        <v>8.9409722222222196E-2</v>
      </c>
      <c r="R135" s="82">
        <f t="shared" ref="R135" si="580">R134/86400</f>
        <v>9.1111111111111101E-2</v>
      </c>
      <c r="S135" s="86">
        <f t="shared" ref="S135" si="581">S134/86400</f>
        <v>9.2812500000000006E-2</v>
      </c>
      <c r="T135" s="82">
        <f t="shared" ref="T135" si="582">T134/86400</f>
        <v>9.4513888888888883E-2</v>
      </c>
      <c r="U135" s="82">
        <f t="shared" ref="U135" si="583">U134/86400</f>
        <v>9.6215277777777761E-2</v>
      </c>
      <c r="V135" s="82">
        <f t="shared" ref="V135" si="584">V134/86400</f>
        <v>9.7916666666666666E-2</v>
      </c>
      <c r="W135" s="82">
        <f t="shared" ref="W135" si="585">W134/86400</f>
        <v>9.9618055555555557E-2</v>
      </c>
      <c r="X135" s="86">
        <f t="shared" ref="X135" si="586">X134/86400</f>
        <v>0.10131944444444442</v>
      </c>
    </row>
    <row r="136" spans="2:24" x14ac:dyDescent="0.3">
      <c r="B136" s="52" t="s">
        <v>259</v>
      </c>
      <c r="C136" s="53" t="s">
        <v>160</v>
      </c>
      <c r="D136" s="5"/>
      <c r="E136" s="5"/>
      <c r="F136" s="5"/>
      <c r="G136" s="5"/>
      <c r="H136" s="5"/>
      <c r="I136" s="84"/>
      <c r="J136" s="5"/>
      <c r="K136" s="5"/>
      <c r="L136" s="5"/>
      <c r="M136" s="5"/>
      <c r="N136" s="84"/>
      <c r="O136" s="5"/>
      <c r="P136" s="5"/>
      <c r="Q136" s="5"/>
      <c r="R136" s="5"/>
      <c r="S136" s="84"/>
      <c r="T136" s="5"/>
      <c r="U136" s="5"/>
      <c r="V136" s="5"/>
      <c r="W136" s="5"/>
      <c r="X136" s="84"/>
    </row>
    <row r="137" spans="2:24" x14ac:dyDescent="0.3">
      <c r="B137" s="54">
        <v>1</v>
      </c>
      <c r="C137" s="5" t="s">
        <v>161</v>
      </c>
      <c r="D137" s="5" t="s">
        <v>158</v>
      </c>
      <c r="E137" s="57">
        <v>0.25</v>
      </c>
      <c r="F137" s="57">
        <v>0.25</v>
      </c>
      <c r="G137" s="57">
        <v>0.25</v>
      </c>
      <c r="H137" s="57">
        <v>0.25</v>
      </c>
      <c r="I137" s="87">
        <v>0.25</v>
      </c>
      <c r="J137" s="57">
        <v>0.25</v>
      </c>
      <c r="K137" s="57">
        <v>0.25</v>
      </c>
      <c r="L137" s="57">
        <v>0.25</v>
      </c>
      <c r="M137" s="57">
        <v>0.25</v>
      </c>
      <c r="N137" s="87">
        <v>0.25</v>
      </c>
      <c r="O137" s="57">
        <v>0.25</v>
      </c>
      <c r="P137" s="57">
        <v>0.25</v>
      </c>
      <c r="Q137" s="57">
        <v>0.25</v>
      </c>
      <c r="R137" s="57">
        <v>0.25</v>
      </c>
      <c r="S137" s="87">
        <v>0.25</v>
      </c>
      <c r="T137" s="57">
        <v>0.25</v>
      </c>
      <c r="U137" s="57">
        <v>0.25</v>
      </c>
      <c r="V137" s="57">
        <v>0.25</v>
      </c>
      <c r="W137" s="57">
        <v>0.25</v>
      </c>
      <c r="X137" s="87">
        <v>0.25</v>
      </c>
    </row>
    <row r="138" spans="2:24" x14ac:dyDescent="0.3">
      <c r="B138" s="54">
        <v>2</v>
      </c>
      <c r="C138" s="5" t="s">
        <v>162</v>
      </c>
      <c r="D138" s="5" t="s">
        <v>156</v>
      </c>
      <c r="E138" s="82">
        <f>(E129+E135)*E137</f>
        <v>0.15140142746913582</v>
      </c>
      <c r="F138" s="82">
        <f t="shared" ref="F138" si="587">(F129+F135)*F137</f>
        <v>0.1551350308641975</v>
      </c>
      <c r="G138" s="82">
        <f t="shared" ref="G138" si="588">(G129+G135)*G137</f>
        <v>0.15886863425925923</v>
      </c>
      <c r="H138" s="82">
        <f t="shared" ref="H138" si="589">(H129+H135)*H137</f>
        <v>0.162602237654321</v>
      </c>
      <c r="I138" s="86">
        <f t="shared" ref="I138" si="590">(I129+I135)*I137</f>
        <v>0.1663358410493827</v>
      </c>
      <c r="J138" s="82">
        <f t="shared" ref="J138" si="591">(J129+J135)*J137</f>
        <v>0.17006944444444444</v>
      </c>
      <c r="K138" s="82">
        <f t="shared" ref="K138" si="592">(K129+K135)*K137</f>
        <v>0.17380304783950618</v>
      </c>
      <c r="L138" s="82">
        <f t="shared" ref="L138" si="593">(L129+L135)*L137</f>
        <v>0.17753665123456788</v>
      </c>
      <c r="M138" s="82">
        <f t="shared" ref="M138" si="594">(M129+M135)*M137</f>
        <v>0.18127025462962962</v>
      </c>
      <c r="N138" s="86">
        <f t="shared" ref="N138" si="595">(N129+N135)*N137</f>
        <v>0.18500385802469133</v>
      </c>
      <c r="O138" s="82">
        <f t="shared" ref="O138" si="596">(O129+O135)*O137</f>
        <v>0.18873746141975306</v>
      </c>
      <c r="P138" s="82">
        <f t="shared" ref="P138" si="597">(P129+P135)*P137</f>
        <v>0.1924710648148148</v>
      </c>
      <c r="Q138" s="82">
        <f t="shared" ref="Q138" si="598">(Q129+Q135)*Q137</f>
        <v>0.19620466820987653</v>
      </c>
      <c r="R138" s="82">
        <f t="shared" ref="R138" si="599">(R129+R135)*R137</f>
        <v>0.19993827160493827</v>
      </c>
      <c r="S138" s="86">
        <f t="shared" ref="S138" si="600">(S129+S135)*S137</f>
        <v>0.20367187499999997</v>
      </c>
      <c r="T138" s="82">
        <f t="shared" ref="T138" si="601">(T129+T135)*T137</f>
        <v>0.20740547839506168</v>
      </c>
      <c r="U138" s="82">
        <f t="shared" ref="U138" si="602">(U129+U135)*U137</f>
        <v>0.21113908179012342</v>
      </c>
      <c r="V138" s="82">
        <f t="shared" ref="V138" si="603">(V129+V135)*V137</f>
        <v>0.21487268518518518</v>
      </c>
      <c r="W138" s="82">
        <f t="shared" ref="W138" si="604">(W129+W135)*W137</f>
        <v>0.21860628858024692</v>
      </c>
      <c r="X138" s="86">
        <f t="shared" ref="X138" si="605">(X129+X135)*X137</f>
        <v>0.2223398919753086</v>
      </c>
    </row>
    <row r="139" spans="2:24" x14ac:dyDescent="0.3">
      <c r="B139" s="52" t="s">
        <v>261</v>
      </c>
      <c r="C139" s="53" t="s">
        <v>157</v>
      </c>
      <c r="D139" s="5"/>
      <c r="E139" s="5"/>
      <c r="F139" s="5"/>
      <c r="G139" s="5"/>
      <c r="H139" s="5"/>
      <c r="I139" s="84"/>
      <c r="J139" s="5"/>
      <c r="K139" s="5"/>
      <c r="L139" s="5"/>
      <c r="M139" s="5"/>
      <c r="N139" s="84"/>
      <c r="O139" s="5"/>
      <c r="P139" s="5"/>
      <c r="Q139" s="5"/>
      <c r="R139" s="5"/>
      <c r="S139" s="84"/>
      <c r="T139" s="5"/>
      <c r="U139" s="5"/>
      <c r="V139" s="5"/>
      <c r="W139" s="5"/>
      <c r="X139" s="84"/>
    </row>
    <row r="140" spans="2:24" x14ac:dyDescent="0.3">
      <c r="B140" s="54">
        <v>1</v>
      </c>
      <c r="C140" s="5" t="s">
        <v>159</v>
      </c>
      <c r="D140" s="5" t="s">
        <v>156</v>
      </c>
      <c r="E140" s="82" cm="1">
        <f t="array" ref="E140:X140">TRANSPOSE('Rekap Air Non Domestik (1) '!K80:K99)</f>
        <v>0.28009259259259256</v>
      </c>
      <c r="F140" s="82">
        <v>0.28009259259259256</v>
      </c>
      <c r="G140" s="82">
        <v>0.28009259259259256</v>
      </c>
      <c r="H140" s="82">
        <v>0.28009259259259256</v>
      </c>
      <c r="I140" s="86">
        <v>0.28009259259259256</v>
      </c>
      <c r="J140" s="82">
        <v>0.28009259259259256</v>
      </c>
      <c r="K140" s="82">
        <v>0.28009259259259256</v>
      </c>
      <c r="L140" s="82">
        <v>0.28009259259259256</v>
      </c>
      <c r="M140" s="82">
        <v>0.28009259259259256</v>
      </c>
      <c r="N140" s="86">
        <v>0.3032407407407407</v>
      </c>
      <c r="O140" s="82">
        <v>0.3032407407407407</v>
      </c>
      <c r="P140" s="82">
        <v>0.3032407407407407</v>
      </c>
      <c r="Q140" s="82">
        <v>0.3032407407407407</v>
      </c>
      <c r="R140" s="82">
        <v>0.3032407407407407</v>
      </c>
      <c r="S140" s="86">
        <v>0.3032407407407407</v>
      </c>
      <c r="T140" s="82">
        <v>0.3032407407407407</v>
      </c>
      <c r="U140" s="82">
        <v>0.3032407407407407</v>
      </c>
      <c r="V140" s="82">
        <v>0.3032407407407407</v>
      </c>
      <c r="W140" s="82">
        <v>0.3032407407407407</v>
      </c>
      <c r="X140" s="86">
        <v>0.53703703703703698</v>
      </c>
    </row>
    <row r="141" spans="2:24" x14ac:dyDescent="0.3">
      <c r="B141" s="52" t="s">
        <v>165</v>
      </c>
      <c r="C141" s="53" t="s">
        <v>260</v>
      </c>
      <c r="D141" s="5" t="s">
        <v>156</v>
      </c>
      <c r="E141" s="82">
        <f>E129+E135+E138+E140</f>
        <v>1.0370997299382716</v>
      </c>
      <c r="F141" s="82">
        <f t="shared" ref="F141" si="606">F129+F135+F138+F140</f>
        <v>1.05576774691358</v>
      </c>
      <c r="G141" s="82">
        <f t="shared" ref="G141" si="607">G129+G135+G138+G140</f>
        <v>1.0744357638888888</v>
      </c>
      <c r="H141" s="82">
        <f t="shared" ref="H141" si="608">H129+H135+H138+H140</f>
        <v>1.0931037808641975</v>
      </c>
      <c r="I141" s="86">
        <f t="shared" ref="I141" si="609">I129+I135+I138+I140</f>
        <v>1.1117717978395061</v>
      </c>
      <c r="J141" s="82">
        <f t="shared" ref="J141" si="610">J129+J135+J138+J140</f>
        <v>1.1304398148148147</v>
      </c>
      <c r="K141" s="82">
        <f t="shared" ref="K141" si="611">K129+K135+K138+K140</f>
        <v>1.1491078317901233</v>
      </c>
      <c r="L141" s="82">
        <f t="shared" ref="L141" si="612">L129+L135+L138+L140</f>
        <v>1.1677758487654319</v>
      </c>
      <c r="M141" s="82">
        <f t="shared" ref="M141" si="613">M129+M135+M138+M140</f>
        <v>1.1864438657407406</v>
      </c>
      <c r="N141" s="86">
        <f t="shared" ref="N141" si="614">N129+N135+N138+N140</f>
        <v>1.2282600308641973</v>
      </c>
      <c r="O141" s="82">
        <f t="shared" ref="O141" si="615">O129+O135+O138+O140</f>
        <v>1.2469280478395059</v>
      </c>
      <c r="P141" s="82">
        <f t="shared" ref="P141" si="616">P129+P135+P138+P140</f>
        <v>1.2655960648148148</v>
      </c>
      <c r="Q141" s="82">
        <f t="shared" ref="Q141" si="617">Q129+Q135+Q138+Q140</f>
        <v>1.2842640817901234</v>
      </c>
      <c r="R141" s="82">
        <f t="shared" ref="R141" si="618">R129+R135+R138+R140</f>
        <v>1.302932098765432</v>
      </c>
      <c r="S141" s="86">
        <f t="shared" ref="S141" si="619">S129+S135+S138+S140</f>
        <v>1.3216001157407407</v>
      </c>
      <c r="T141" s="82">
        <f t="shared" ref="T141" si="620">T129+T135+T138+T140</f>
        <v>1.3402681327160491</v>
      </c>
      <c r="U141" s="82">
        <f t="shared" ref="U141" si="621">U129+U135+U138+U140</f>
        <v>1.3589361496913577</v>
      </c>
      <c r="V141" s="82">
        <f t="shared" ref="V141" si="622">V129+V135+V138+V140</f>
        <v>1.3776041666666665</v>
      </c>
      <c r="W141" s="82">
        <f t="shared" ref="W141" si="623">W129+W135+W138+W140</f>
        <v>1.3962721836419754</v>
      </c>
      <c r="X141" s="86">
        <f t="shared" ref="X141" si="624">X129+X135+X138+X140</f>
        <v>1.64873649691358</v>
      </c>
    </row>
    <row r="142" spans="2:24" x14ac:dyDescent="0.3">
      <c r="B142" s="52" t="s">
        <v>166</v>
      </c>
      <c r="C142" s="53" t="s">
        <v>237</v>
      </c>
      <c r="D142" s="5"/>
      <c r="E142" s="5"/>
      <c r="F142" s="5"/>
      <c r="G142" s="5"/>
      <c r="H142" s="5"/>
      <c r="I142" s="84"/>
      <c r="J142" s="5"/>
      <c r="K142" s="5"/>
      <c r="L142" s="5"/>
      <c r="M142" s="5"/>
      <c r="N142" s="84"/>
      <c r="O142" s="5"/>
      <c r="P142" s="5"/>
      <c r="Q142" s="5"/>
      <c r="R142" s="5"/>
      <c r="S142" s="84"/>
      <c r="T142" s="5"/>
      <c r="U142" s="5"/>
      <c r="V142" s="5"/>
      <c r="W142" s="5"/>
      <c r="X142" s="84"/>
    </row>
    <row r="143" spans="2:24" x14ac:dyDescent="0.3">
      <c r="B143" s="54">
        <v>1</v>
      </c>
      <c r="C143" s="5" t="s">
        <v>163</v>
      </c>
      <c r="D143" s="5"/>
      <c r="E143" s="5">
        <v>1.5</v>
      </c>
      <c r="F143" s="5">
        <v>1.5</v>
      </c>
      <c r="G143" s="5">
        <v>1.5</v>
      </c>
      <c r="H143" s="5">
        <v>1.5</v>
      </c>
      <c r="I143" s="84">
        <v>1.5</v>
      </c>
      <c r="J143" s="5">
        <v>1.5</v>
      </c>
      <c r="K143" s="5">
        <v>1.5</v>
      </c>
      <c r="L143" s="5">
        <v>1.5</v>
      </c>
      <c r="M143" s="5">
        <v>1.5</v>
      </c>
      <c r="N143" s="84">
        <v>1.5</v>
      </c>
      <c r="O143" s="5">
        <v>1.5</v>
      </c>
      <c r="P143" s="5">
        <v>1.5</v>
      </c>
      <c r="Q143" s="5">
        <v>1.5</v>
      </c>
      <c r="R143" s="5">
        <v>1.5</v>
      </c>
      <c r="S143" s="84">
        <v>1.5</v>
      </c>
      <c r="T143" s="5">
        <v>1.5</v>
      </c>
      <c r="U143" s="5">
        <v>1.5</v>
      </c>
      <c r="V143" s="5">
        <v>1.5</v>
      </c>
      <c r="W143" s="5">
        <v>1.5</v>
      </c>
      <c r="X143" s="84">
        <v>1.5</v>
      </c>
    </row>
    <row r="144" spans="2:24" x14ac:dyDescent="0.3">
      <c r="B144" s="54">
        <v>2</v>
      </c>
      <c r="C144" s="5" t="s">
        <v>164</v>
      </c>
      <c r="D144" s="5" t="s">
        <v>156</v>
      </c>
      <c r="E144" s="82">
        <f>E141*E143</f>
        <v>1.5556495949074074</v>
      </c>
      <c r="F144" s="82">
        <f t="shared" ref="F144" si="625">F141*F143</f>
        <v>1.5836516203703699</v>
      </c>
      <c r="G144" s="82">
        <f t="shared" ref="G144" si="626">G141*G143</f>
        <v>1.6116536458333333</v>
      </c>
      <c r="H144" s="82">
        <f t="shared" ref="H144" si="627">H141*H143</f>
        <v>1.6396556712962962</v>
      </c>
      <c r="I144" s="86">
        <f t="shared" ref="I144" si="628">I141*I143</f>
        <v>1.6676576967592591</v>
      </c>
      <c r="J144" s="82">
        <f t="shared" ref="J144" si="629">J141*J143</f>
        <v>1.6956597222222221</v>
      </c>
      <c r="K144" s="82">
        <f t="shared" ref="K144" si="630">K141*K143</f>
        <v>1.723661747685185</v>
      </c>
      <c r="L144" s="82">
        <f t="shared" ref="L144" si="631">L141*L143</f>
        <v>1.7516637731481479</v>
      </c>
      <c r="M144" s="82">
        <f t="shared" ref="M144" si="632">M141*M143</f>
        <v>1.7796657986111108</v>
      </c>
      <c r="N144" s="86">
        <f t="shared" ref="N144" si="633">N141*N143</f>
        <v>1.8423900462962961</v>
      </c>
      <c r="O144" s="82">
        <f t="shared" ref="O144" si="634">O141*O143</f>
        <v>1.8703920717592588</v>
      </c>
      <c r="P144" s="82">
        <f t="shared" ref="P144" si="635">P141*P143</f>
        <v>1.8983940972222222</v>
      </c>
      <c r="Q144" s="82">
        <f t="shared" ref="Q144" si="636">Q141*Q143</f>
        <v>1.9263961226851851</v>
      </c>
      <c r="R144" s="82">
        <f t="shared" ref="R144" si="637">R141*R143</f>
        <v>1.9543981481481481</v>
      </c>
      <c r="S144" s="86">
        <f t="shared" ref="S144" si="638">S141*S143</f>
        <v>1.982400173611111</v>
      </c>
      <c r="T144" s="82">
        <f t="shared" ref="T144" si="639">T141*T143</f>
        <v>2.0104021990740737</v>
      </c>
      <c r="U144" s="82">
        <f t="shared" ref="U144" si="640">U141*U143</f>
        <v>2.0384042245370364</v>
      </c>
      <c r="V144" s="82">
        <f t="shared" ref="V144" si="641">V141*V143</f>
        <v>2.06640625</v>
      </c>
      <c r="W144" s="82">
        <f t="shared" ref="W144" si="642">W141*W143</f>
        <v>2.0944082754629632</v>
      </c>
      <c r="X144" s="86">
        <f t="shared" ref="X144" si="643">X141*X143</f>
        <v>2.4731047453703701</v>
      </c>
    </row>
    <row r="145" spans="1:24" x14ac:dyDescent="0.3">
      <c r="B145" s="52" t="s">
        <v>262</v>
      </c>
      <c r="C145" s="53" t="s">
        <v>241</v>
      </c>
      <c r="D145" s="5"/>
      <c r="E145" s="5"/>
      <c r="F145" s="5"/>
      <c r="G145" s="5"/>
      <c r="H145" s="5"/>
      <c r="I145" s="84"/>
      <c r="J145" s="5"/>
      <c r="K145" s="5"/>
      <c r="L145" s="5"/>
      <c r="M145" s="5"/>
      <c r="N145" s="84"/>
      <c r="O145" s="5"/>
      <c r="P145" s="5"/>
      <c r="Q145" s="5"/>
      <c r="R145" s="5"/>
      <c r="S145" s="84"/>
      <c r="T145" s="5"/>
      <c r="U145" s="5"/>
      <c r="V145" s="5"/>
      <c r="W145" s="5"/>
      <c r="X145" s="84"/>
    </row>
    <row r="146" spans="1:24" x14ac:dyDescent="0.3">
      <c r="B146" s="54">
        <v>1</v>
      </c>
      <c r="C146" s="5" t="s">
        <v>163</v>
      </c>
      <c r="D146" s="5"/>
      <c r="E146" s="5">
        <v>2</v>
      </c>
      <c r="F146" s="5">
        <v>2</v>
      </c>
      <c r="G146" s="5">
        <v>2</v>
      </c>
      <c r="H146" s="5">
        <v>2</v>
      </c>
      <c r="I146" s="84">
        <v>2</v>
      </c>
      <c r="J146" s="5">
        <v>2</v>
      </c>
      <c r="K146" s="5">
        <v>2</v>
      </c>
      <c r="L146" s="5">
        <v>2</v>
      </c>
      <c r="M146" s="5">
        <v>2</v>
      </c>
      <c r="N146" s="84">
        <v>2</v>
      </c>
      <c r="O146" s="5">
        <v>2</v>
      </c>
      <c r="P146" s="5">
        <v>2</v>
      </c>
      <c r="Q146" s="5">
        <v>2</v>
      </c>
      <c r="R146" s="5">
        <v>2</v>
      </c>
      <c r="S146" s="84">
        <v>2</v>
      </c>
      <c r="T146" s="5">
        <v>2</v>
      </c>
      <c r="U146" s="5">
        <v>2</v>
      </c>
      <c r="V146" s="5">
        <v>2</v>
      </c>
      <c r="W146" s="5">
        <v>2</v>
      </c>
      <c r="X146" s="84">
        <v>2</v>
      </c>
    </row>
    <row r="147" spans="1:24" x14ac:dyDescent="0.3">
      <c r="B147" s="54">
        <v>2</v>
      </c>
      <c r="C147" s="5" t="s">
        <v>164</v>
      </c>
      <c r="D147" s="5" t="s">
        <v>156</v>
      </c>
      <c r="E147" s="82">
        <f>E146*E141</f>
        <v>2.0741994598765432</v>
      </c>
      <c r="F147" s="82">
        <f t="shared" ref="F147" si="644">F146*F141</f>
        <v>2.11153549382716</v>
      </c>
      <c r="G147" s="82">
        <f t="shared" ref="G147" si="645">G146*G141</f>
        <v>2.1488715277777777</v>
      </c>
      <c r="H147" s="82">
        <f t="shared" ref="H147" si="646">H146*H141</f>
        <v>2.1862075617283949</v>
      </c>
      <c r="I147" s="86">
        <f t="shared" ref="I147" si="647">I146*I141</f>
        <v>2.2235435956790122</v>
      </c>
      <c r="J147" s="82">
        <f t="shared" ref="J147" si="648">J146*J141</f>
        <v>2.2608796296296294</v>
      </c>
      <c r="K147" s="82">
        <f t="shared" ref="K147" si="649">K146*K141</f>
        <v>2.2982156635802466</v>
      </c>
      <c r="L147" s="82">
        <f t="shared" ref="L147" si="650">L146*L141</f>
        <v>2.3355516975308639</v>
      </c>
      <c r="M147" s="82">
        <f t="shared" ref="M147" si="651">M146*M141</f>
        <v>2.3728877314814811</v>
      </c>
      <c r="N147" s="86">
        <f t="shared" ref="N147" si="652">N146*N141</f>
        <v>2.4565200617283947</v>
      </c>
      <c r="O147" s="82">
        <f t="shared" ref="O147" si="653">O146*O141</f>
        <v>2.4938560956790119</v>
      </c>
      <c r="P147" s="82">
        <f t="shared" ref="P147" si="654">P146*P141</f>
        <v>2.5311921296296296</v>
      </c>
      <c r="Q147" s="82">
        <f t="shared" ref="Q147" si="655">Q146*Q141</f>
        <v>2.5685281635802468</v>
      </c>
      <c r="R147" s="82">
        <f t="shared" ref="R147" si="656">R146*R141</f>
        <v>2.6058641975308641</v>
      </c>
      <c r="S147" s="86">
        <f t="shared" ref="S147" si="657">S146*S141</f>
        <v>2.6432002314814813</v>
      </c>
      <c r="T147" s="82">
        <f t="shared" ref="T147" si="658">T146*T141</f>
        <v>2.6805362654320981</v>
      </c>
      <c r="U147" s="82">
        <f t="shared" ref="U147" si="659">U146*U141</f>
        <v>2.7178722993827154</v>
      </c>
      <c r="V147" s="82">
        <f t="shared" ref="V147" si="660">V146*V141</f>
        <v>2.755208333333333</v>
      </c>
      <c r="W147" s="82">
        <f t="shared" ref="W147" si="661">W146*W141</f>
        <v>2.7925443672839507</v>
      </c>
      <c r="X147" s="86">
        <f t="shared" ref="X147" si="662">X146*X141</f>
        <v>3.2974729938271601</v>
      </c>
    </row>
    <row r="150" spans="1:24" ht="18" x14ac:dyDescent="0.3">
      <c r="A150" s="230">
        <v>5</v>
      </c>
      <c r="B150" s="231" t="s">
        <v>57</v>
      </c>
      <c r="C150" s="231"/>
      <c r="D150" s="231"/>
      <c r="E150" s="231"/>
      <c r="F150" s="231"/>
      <c r="G150" s="231"/>
      <c r="H150" s="231"/>
      <c r="I150" s="231"/>
      <c r="J150" s="231"/>
      <c r="K150" s="231"/>
      <c r="L150" s="231"/>
      <c r="M150" s="231"/>
      <c r="N150" s="231"/>
      <c r="O150" s="231"/>
      <c r="P150" s="231"/>
      <c r="Q150" s="231"/>
      <c r="R150" s="231"/>
      <c r="S150" s="231"/>
      <c r="T150" s="231"/>
      <c r="U150" s="231"/>
      <c r="V150" s="231"/>
      <c r="W150" s="231"/>
      <c r="X150" s="231"/>
    </row>
    <row r="151" spans="1:24" ht="15.6" x14ac:dyDescent="0.3">
      <c r="A151" s="230"/>
      <c r="B151" s="235" t="s">
        <v>266</v>
      </c>
      <c r="C151" s="236"/>
      <c r="D151" s="236"/>
      <c r="E151" s="236"/>
      <c r="F151" s="236"/>
      <c r="G151" s="236"/>
      <c r="H151" s="236"/>
      <c r="I151" s="236"/>
      <c r="J151" s="236"/>
      <c r="K151" s="236"/>
      <c r="L151" s="236"/>
      <c r="M151" s="236"/>
      <c r="N151" s="236"/>
      <c r="O151" s="236"/>
      <c r="P151" s="236"/>
      <c r="Q151" s="236"/>
      <c r="R151" s="236"/>
      <c r="S151" s="236"/>
      <c r="T151" s="236"/>
      <c r="U151" s="236"/>
      <c r="V151" s="236"/>
      <c r="W151" s="236"/>
      <c r="X151" s="237"/>
    </row>
    <row r="152" spans="1:24" ht="15.6" x14ac:dyDescent="0.3">
      <c r="A152" s="230"/>
      <c r="B152" s="232" t="s">
        <v>149</v>
      </c>
      <c r="C152" s="197" t="s">
        <v>150</v>
      </c>
      <c r="D152" s="197" t="s">
        <v>151</v>
      </c>
      <c r="E152" s="238" t="s">
        <v>22</v>
      </c>
      <c r="F152" s="239"/>
      <c r="G152" s="239"/>
      <c r="H152" s="239"/>
      <c r="I152" s="239"/>
      <c r="J152" s="239"/>
      <c r="K152" s="239"/>
      <c r="L152" s="239"/>
      <c r="M152" s="239"/>
      <c r="N152" s="239"/>
      <c r="O152" s="239"/>
      <c r="P152" s="239"/>
      <c r="Q152" s="239"/>
      <c r="R152" s="239"/>
      <c r="S152" s="239"/>
      <c r="T152" s="239"/>
      <c r="U152" s="239"/>
      <c r="V152" s="239"/>
      <c r="W152" s="239"/>
      <c r="X152" s="240"/>
    </row>
    <row r="153" spans="1:24" x14ac:dyDescent="0.3">
      <c r="A153" s="230"/>
      <c r="B153" s="232"/>
      <c r="C153" s="197"/>
      <c r="D153" s="197"/>
      <c r="E153" s="8">
        <v>2025</v>
      </c>
      <c r="F153" s="8">
        <v>2026</v>
      </c>
      <c r="G153" s="8">
        <v>2027</v>
      </c>
      <c r="H153" s="8">
        <v>2028</v>
      </c>
      <c r="I153" s="8">
        <v>2029</v>
      </c>
      <c r="J153" s="8">
        <v>2030</v>
      </c>
      <c r="K153" s="8">
        <v>2031</v>
      </c>
      <c r="L153" s="8">
        <v>2032</v>
      </c>
      <c r="M153" s="8">
        <v>2033</v>
      </c>
      <c r="N153" s="8">
        <v>2034</v>
      </c>
      <c r="O153" s="8">
        <v>2035</v>
      </c>
      <c r="P153" s="8">
        <v>2036</v>
      </c>
      <c r="Q153" s="8">
        <v>2037</v>
      </c>
      <c r="R153" s="8">
        <v>2038</v>
      </c>
      <c r="S153" s="8">
        <v>2039</v>
      </c>
      <c r="T153" s="8">
        <v>2040</v>
      </c>
      <c r="U153" s="8">
        <v>2041</v>
      </c>
      <c r="V153" s="8">
        <v>2042</v>
      </c>
      <c r="W153" s="8">
        <v>2043</v>
      </c>
      <c r="X153" s="8">
        <v>2044</v>
      </c>
    </row>
    <row r="154" spans="1:24" x14ac:dyDescent="0.3">
      <c r="B154" s="52" t="s">
        <v>152</v>
      </c>
      <c r="C154" s="53" t="s">
        <v>153</v>
      </c>
      <c r="D154" s="5"/>
      <c r="E154" s="5"/>
      <c r="F154" s="5"/>
      <c r="G154" s="5"/>
      <c r="H154" s="5"/>
      <c r="I154" s="84"/>
      <c r="J154" s="5"/>
      <c r="K154" s="5"/>
      <c r="L154" s="5"/>
      <c r="M154" s="5"/>
      <c r="N154" s="84"/>
      <c r="O154" s="5"/>
      <c r="P154" s="5"/>
      <c r="Q154" s="5"/>
      <c r="R154" s="5"/>
      <c r="S154" s="84"/>
      <c r="T154" s="5"/>
      <c r="U154" s="5"/>
      <c r="V154" s="5"/>
      <c r="W154" s="5"/>
      <c r="X154" s="84"/>
    </row>
    <row r="155" spans="1:24" x14ac:dyDescent="0.3">
      <c r="B155" s="54">
        <v>1</v>
      </c>
      <c r="C155" s="5" t="s">
        <v>154</v>
      </c>
      <c r="D155" s="5" t="s">
        <v>155</v>
      </c>
      <c r="E155" s="55" cm="1">
        <f t="array" ref="E155:X155">TRANSPOSE('Forward Projection (1)'!E110:E129)</f>
        <v>3663.8888888888887</v>
      </c>
      <c r="F155" s="55">
        <v>3797.7777777777778</v>
      </c>
      <c r="G155" s="55">
        <v>3931.6666666666665</v>
      </c>
      <c r="H155" s="55">
        <v>4065.5555555555557</v>
      </c>
      <c r="I155" s="85">
        <v>4199.4444444444443</v>
      </c>
      <c r="J155" s="55">
        <v>4333.333333333333</v>
      </c>
      <c r="K155" s="55">
        <v>4467.2222222222226</v>
      </c>
      <c r="L155" s="55">
        <v>4601.1111111111113</v>
      </c>
      <c r="M155" s="55">
        <v>4735</v>
      </c>
      <c r="N155" s="85">
        <v>4868.8888888888887</v>
      </c>
      <c r="O155" s="55">
        <v>5002.7777777777774</v>
      </c>
      <c r="P155" s="55">
        <v>5136.6666666666661</v>
      </c>
      <c r="Q155" s="55">
        <v>5270.5555555555557</v>
      </c>
      <c r="R155" s="55">
        <v>5404.4444444444443</v>
      </c>
      <c r="S155" s="85">
        <v>5538.333333333333</v>
      </c>
      <c r="T155" s="55">
        <v>5672.2222222222226</v>
      </c>
      <c r="U155" s="55">
        <v>5806.1111111111113</v>
      </c>
      <c r="V155" s="55">
        <v>5940</v>
      </c>
      <c r="W155" s="55">
        <v>6073.8888888888887</v>
      </c>
      <c r="X155" s="85">
        <v>6207.7777777777774</v>
      </c>
    </row>
    <row r="156" spans="1:24" x14ac:dyDescent="0.3">
      <c r="B156" s="54">
        <v>2</v>
      </c>
      <c r="C156" s="5" t="s">
        <v>238</v>
      </c>
      <c r="D156" s="5" t="s">
        <v>158</v>
      </c>
      <c r="E156" s="83">
        <v>0.83</v>
      </c>
      <c r="F156" s="83">
        <v>0.83</v>
      </c>
      <c r="G156" s="83">
        <v>0.84</v>
      </c>
      <c r="H156" s="83">
        <v>0.84</v>
      </c>
      <c r="I156" s="88">
        <v>0.85</v>
      </c>
      <c r="J156" s="83">
        <v>0.85</v>
      </c>
      <c r="K156" s="83">
        <v>0.86</v>
      </c>
      <c r="L156" s="83">
        <v>0.88</v>
      </c>
      <c r="M156" s="83">
        <v>0.9</v>
      </c>
      <c r="N156" s="88">
        <v>0.92</v>
      </c>
      <c r="O156" s="83">
        <v>0.93</v>
      </c>
      <c r="P156" s="83">
        <v>0.93</v>
      </c>
      <c r="Q156" s="83">
        <v>0.95</v>
      </c>
      <c r="R156" s="83">
        <v>0.96</v>
      </c>
      <c r="S156" s="88">
        <v>0.96</v>
      </c>
      <c r="T156" s="83">
        <v>0.97</v>
      </c>
      <c r="U156" s="83">
        <v>0.98</v>
      </c>
      <c r="V156" s="83">
        <v>0.99</v>
      </c>
      <c r="W156" s="83">
        <v>1</v>
      </c>
      <c r="X156" s="88">
        <v>1</v>
      </c>
    </row>
    <row r="157" spans="1:24" x14ac:dyDescent="0.3">
      <c r="B157" s="54">
        <v>3</v>
      </c>
      <c r="C157" s="5" t="s">
        <v>239</v>
      </c>
      <c r="D157" s="5" t="s">
        <v>240</v>
      </c>
      <c r="E157" s="55">
        <f>E155*E156</f>
        <v>3041.0277777777774</v>
      </c>
      <c r="F157" s="55">
        <f t="shared" ref="F157" si="663">F155*F156</f>
        <v>3152.1555555555556</v>
      </c>
      <c r="G157" s="55">
        <f t="shared" ref="G157" si="664">G155*G156</f>
        <v>3302.6</v>
      </c>
      <c r="H157" s="55">
        <f t="shared" ref="H157" si="665">H155*H156</f>
        <v>3415.0666666666666</v>
      </c>
      <c r="I157" s="85">
        <f t="shared" ref="I157" si="666">I155*I156</f>
        <v>3569.5277777777774</v>
      </c>
      <c r="J157" s="55">
        <f t="shared" ref="J157" si="667">J155*J156</f>
        <v>3683.333333333333</v>
      </c>
      <c r="K157" s="55">
        <f t="shared" ref="K157" si="668">K155*K156</f>
        <v>3841.8111111111116</v>
      </c>
      <c r="L157" s="55">
        <f t="shared" ref="L157" si="669">L155*L156</f>
        <v>4048.9777777777781</v>
      </c>
      <c r="M157" s="55">
        <f t="shared" ref="M157" si="670">M155*M156</f>
        <v>4261.5</v>
      </c>
      <c r="N157" s="85">
        <f t="shared" ref="N157" si="671">N155*N156</f>
        <v>4479.3777777777777</v>
      </c>
      <c r="O157" s="55">
        <f t="shared" ref="O157" si="672">O155*O156</f>
        <v>4652.583333333333</v>
      </c>
      <c r="P157" s="55">
        <f t="shared" ref="P157" si="673">P155*P156</f>
        <v>4777.0999999999995</v>
      </c>
      <c r="Q157" s="55">
        <f t="shared" ref="Q157" si="674">Q155*Q156</f>
        <v>5007.0277777777774</v>
      </c>
      <c r="R157" s="55">
        <f t="shared" ref="R157" si="675">R155*R156</f>
        <v>5188.2666666666664</v>
      </c>
      <c r="S157" s="85">
        <f t="shared" ref="S157" si="676">S155*S156</f>
        <v>5316.7999999999993</v>
      </c>
      <c r="T157" s="55">
        <f t="shared" ref="T157" si="677">T155*T156</f>
        <v>5502.0555555555557</v>
      </c>
      <c r="U157" s="55">
        <f t="shared" ref="U157" si="678">U155*U156</f>
        <v>5689.9888888888891</v>
      </c>
      <c r="V157" s="55">
        <f t="shared" ref="V157" si="679">V155*V156</f>
        <v>5880.6</v>
      </c>
      <c r="W157" s="55">
        <f t="shared" ref="W157" si="680">W155*W156</f>
        <v>6073.8888888888887</v>
      </c>
      <c r="X157" s="85">
        <f t="shared" ref="X157" si="681">X155*X156</f>
        <v>6207.7777777777774</v>
      </c>
    </row>
    <row r="158" spans="1:24" x14ac:dyDescent="0.3">
      <c r="B158" s="52" t="s">
        <v>246</v>
      </c>
      <c r="C158" s="53" t="s">
        <v>243</v>
      </c>
      <c r="D158" s="5"/>
      <c r="E158" s="82"/>
      <c r="F158" s="82"/>
      <c r="G158" s="82"/>
      <c r="H158" s="82"/>
      <c r="I158" s="86"/>
      <c r="J158" s="82"/>
      <c r="K158" s="82"/>
      <c r="L158" s="82"/>
      <c r="M158" s="82"/>
      <c r="N158" s="86"/>
      <c r="O158" s="82"/>
      <c r="P158" s="82"/>
      <c r="Q158" s="82"/>
      <c r="R158" s="82"/>
      <c r="S158" s="86"/>
      <c r="T158" s="82"/>
      <c r="U158" s="82"/>
      <c r="V158" s="82"/>
      <c r="W158" s="82"/>
      <c r="X158" s="86"/>
    </row>
    <row r="159" spans="1:24" x14ac:dyDescent="0.3">
      <c r="B159" s="54">
        <v>1</v>
      </c>
      <c r="C159" s="5" t="s">
        <v>244</v>
      </c>
      <c r="D159" s="5" t="s">
        <v>158</v>
      </c>
      <c r="E159" s="83">
        <v>0.7</v>
      </c>
      <c r="F159" s="83">
        <v>0.7</v>
      </c>
      <c r="G159" s="83">
        <v>0.7</v>
      </c>
      <c r="H159" s="83">
        <v>0.7</v>
      </c>
      <c r="I159" s="88">
        <v>0.7</v>
      </c>
      <c r="J159" s="83">
        <v>0.7</v>
      </c>
      <c r="K159" s="83">
        <v>0.7</v>
      </c>
      <c r="L159" s="83">
        <v>0.7</v>
      </c>
      <c r="M159" s="83">
        <v>0.7</v>
      </c>
      <c r="N159" s="88">
        <v>0.7</v>
      </c>
      <c r="O159" s="83">
        <v>0.7</v>
      </c>
      <c r="P159" s="83">
        <v>0.7</v>
      </c>
      <c r="Q159" s="83">
        <v>0.7</v>
      </c>
      <c r="R159" s="83">
        <v>0.7</v>
      </c>
      <c r="S159" s="88">
        <v>0.7</v>
      </c>
      <c r="T159" s="83">
        <v>0.7</v>
      </c>
      <c r="U159" s="83">
        <v>0.7</v>
      </c>
      <c r="V159" s="83">
        <v>0.7</v>
      </c>
      <c r="W159" s="83">
        <v>0.7</v>
      </c>
      <c r="X159" s="88">
        <v>0.7</v>
      </c>
    </row>
    <row r="160" spans="1:24" x14ac:dyDescent="0.3">
      <c r="B160" s="54">
        <v>2</v>
      </c>
      <c r="C160" s="5" t="s">
        <v>245</v>
      </c>
      <c r="D160" s="5" t="s">
        <v>158</v>
      </c>
      <c r="E160" s="83">
        <v>0.3</v>
      </c>
      <c r="F160" s="83">
        <v>0.3</v>
      </c>
      <c r="G160" s="83">
        <v>0.3</v>
      </c>
      <c r="H160" s="83">
        <v>0.3</v>
      </c>
      <c r="I160" s="88">
        <v>0.3</v>
      </c>
      <c r="J160" s="83">
        <v>0.3</v>
      </c>
      <c r="K160" s="83">
        <v>0.3</v>
      </c>
      <c r="L160" s="83">
        <v>0.3</v>
      </c>
      <c r="M160" s="83">
        <v>0.3</v>
      </c>
      <c r="N160" s="88">
        <v>0.3</v>
      </c>
      <c r="O160" s="83">
        <v>0.3</v>
      </c>
      <c r="P160" s="83">
        <v>0.3</v>
      </c>
      <c r="Q160" s="83">
        <v>0.3</v>
      </c>
      <c r="R160" s="83">
        <v>0.3</v>
      </c>
      <c r="S160" s="88">
        <v>0.3</v>
      </c>
      <c r="T160" s="83">
        <v>0.3</v>
      </c>
      <c r="U160" s="83">
        <v>0.3</v>
      </c>
      <c r="V160" s="83">
        <v>0.3</v>
      </c>
      <c r="W160" s="83">
        <v>0.3</v>
      </c>
      <c r="X160" s="88">
        <v>0.3</v>
      </c>
    </row>
    <row r="161" spans="2:24" x14ac:dyDescent="0.3">
      <c r="B161" s="52" t="s">
        <v>257</v>
      </c>
      <c r="C161" s="53" t="s">
        <v>254</v>
      </c>
      <c r="D161" s="5"/>
      <c r="E161" s="82"/>
      <c r="F161" s="82"/>
      <c r="G161" s="82"/>
      <c r="H161" s="82"/>
      <c r="I161" s="86"/>
      <c r="J161" s="82"/>
      <c r="K161" s="82"/>
      <c r="L161" s="82"/>
      <c r="M161" s="82"/>
      <c r="N161" s="86"/>
      <c r="O161" s="82"/>
      <c r="P161" s="82"/>
      <c r="Q161" s="82"/>
      <c r="R161" s="82"/>
      <c r="S161" s="86"/>
      <c r="T161" s="82"/>
      <c r="U161" s="82"/>
      <c r="V161" s="82"/>
      <c r="W161" s="82"/>
      <c r="X161" s="86"/>
    </row>
    <row r="162" spans="2:24" x14ac:dyDescent="0.3">
      <c r="B162" s="54">
        <v>1</v>
      </c>
      <c r="C162" s="5" t="s">
        <v>154</v>
      </c>
      <c r="D162" s="5" t="s">
        <v>240</v>
      </c>
      <c r="E162" s="55">
        <f>E155*70%</f>
        <v>2564.7222222222217</v>
      </c>
      <c r="F162" s="55">
        <f t="shared" ref="F162:X162" si="682">F155*70%</f>
        <v>2658.4444444444443</v>
      </c>
      <c r="G162" s="55">
        <f t="shared" si="682"/>
        <v>2752.1666666666665</v>
      </c>
      <c r="H162" s="55">
        <f t="shared" si="682"/>
        <v>2845.8888888888887</v>
      </c>
      <c r="I162" s="85">
        <f t="shared" si="682"/>
        <v>2939.6111111111109</v>
      </c>
      <c r="J162" s="55">
        <f t="shared" si="682"/>
        <v>3033.333333333333</v>
      </c>
      <c r="K162" s="55">
        <f t="shared" si="682"/>
        <v>3127.0555555555557</v>
      </c>
      <c r="L162" s="55">
        <f t="shared" si="682"/>
        <v>3220.7777777777778</v>
      </c>
      <c r="M162" s="55">
        <f t="shared" si="682"/>
        <v>3314.5</v>
      </c>
      <c r="N162" s="85">
        <f t="shared" si="682"/>
        <v>3408.2222222222217</v>
      </c>
      <c r="O162" s="55">
        <f t="shared" si="682"/>
        <v>3501.9444444444439</v>
      </c>
      <c r="P162" s="55">
        <f t="shared" si="682"/>
        <v>3595.6666666666661</v>
      </c>
      <c r="Q162" s="55">
        <f t="shared" si="682"/>
        <v>3689.3888888888887</v>
      </c>
      <c r="R162" s="55">
        <f t="shared" si="682"/>
        <v>3783.1111111111109</v>
      </c>
      <c r="S162" s="85">
        <f t="shared" si="682"/>
        <v>3876.833333333333</v>
      </c>
      <c r="T162" s="55">
        <f t="shared" si="682"/>
        <v>3970.5555555555557</v>
      </c>
      <c r="U162" s="55">
        <f t="shared" si="682"/>
        <v>4064.2777777777778</v>
      </c>
      <c r="V162" s="55">
        <f t="shared" si="682"/>
        <v>4158</v>
      </c>
      <c r="W162" s="55">
        <f t="shared" si="682"/>
        <v>4251.7222222222217</v>
      </c>
      <c r="X162" s="85">
        <f t="shared" si="682"/>
        <v>4345.4444444444434</v>
      </c>
    </row>
    <row r="163" spans="2:24" x14ac:dyDescent="0.3">
      <c r="B163" s="54">
        <v>2</v>
      </c>
      <c r="C163" s="5" t="s">
        <v>256</v>
      </c>
      <c r="D163" s="5" t="s">
        <v>249</v>
      </c>
      <c r="E163" s="55">
        <f>E162/5</f>
        <v>512.94444444444434</v>
      </c>
      <c r="F163" s="55">
        <f t="shared" ref="F163" si="683">F162/5</f>
        <v>531.68888888888887</v>
      </c>
      <c r="G163" s="55">
        <f t="shared" ref="G163" si="684">G162/5</f>
        <v>550.43333333333328</v>
      </c>
      <c r="H163" s="55">
        <f t="shared" ref="H163" si="685">H162/5</f>
        <v>569.17777777777769</v>
      </c>
      <c r="I163" s="85">
        <f t="shared" ref="I163" si="686">I162/5</f>
        <v>587.92222222222222</v>
      </c>
      <c r="J163" s="55">
        <f t="shared" ref="J163" si="687">J162/5</f>
        <v>606.66666666666663</v>
      </c>
      <c r="K163" s="55">
        <f t="shared" ref="K163" si="688">K162/5</f>
        <v>625.41111111111115</v>
      </c>
      <c r="L163" s="55">
        <f t="shared" ref="L163" si="689">L162/5</f>
        <v>644.15555555555557</v>
      </c>
      <c r="M163" s="55">
        <f t="shared" ref="M163" si="690">M162/5</f>
        <v>662.9</v>
      </c>
      <c r="N163" s="85">
        <f t="shared" ref="N163" si="691">N162/5</f>
        <v>681.64444444444439</v>
      </c>
      <c r="O163" s="55">
        <f t="shared" ref="O163" si="692">O162/5</f>
        <v>700.3888888888888</v>
      </c>
      <c r="P163" s="55">
        <f t="shared" ref="P163" si="693">P162/5</f>
        <v>719.13333333333321</v>
      </c>
      <c r="Q163" s="55">
        <f t="shared" ref="Q163" si="694">Q162/5</f>
        <v>737.87777777777774</v>
      </c>
      <c r="R163" s="55">
        <f t="shared" ref="R163" si="695">R162/5</f>
        <v>756.62222222222215</v>
      </c>
      <c r="S163" s="85">
        <f t="shared" ref="S163" si="696">S162/5</f>
        <v>775.36666666666656</v>
      </c>
      <c r="T163" s="55">
        <f t="shared" ref="T163" si="697">T162/5</f>
        <v>794.11111111111109</v>
      </c>
      <c r="U163" s="55">
        <f t="shared" ref="U163" si="698">U162/5</f>
        <v>812.85555555555561</v>
      </c>
      <c r="V163" s="55">
        <f t="shared" ref="V163" si="699">V162/5</f>
        <v>831.6</v>
      </c>
      <c r="W163" s="55">
        <f t="shared" ref="W163" si="700">W162/5</f>
        <v>850.34444444444432</v>
      </c>
      <c r="X163" s="85">
        <f t="shared" ref="X163" si="701">X162/5</f>
        <v>869.08888888888873</v>
      </c>
    </row>
    <row r="164" spans="2:24" x14ac:dyDescent="0.3">
      <c r="B164" s="54">
        <v>3</v>
      </c>
      <c r="C164" s="5" t="s">
        <v>247</v>
      </c>
      <c r="D164" s="5" t="s">
        <v>248</v>
      </c>
      <c r="E164" s="5">
        <v>100</v>
      </c>
      <c r="F164" s="5">
        <v>100</v>
      </c>
      <c r="G164" s="5">
        <v>100</v>
      </c>
      <c r="H164" s="5">
        <v>100</v>
      </c>
      <c r="I164" s="84">
        <v>100</v>
      </c>
      <c r="J164" s="5">
        <v>100</v>
      </c>
      <c r="K164" s="5">
        <v>100</v>
      </c>
      <c r="L164" s="5">
        <v>100</v>
      </c>
      <c r="M164" s="5">
        <v>100</v>
      </c>
      <c r="N164" s="84">
        <v>100</v>
      </c>
      <c r="O164" s="5">
        <v>100</v>
      </c>
      <c r="P164" s="5">
        <v>100</v>
      </c>
      <c r="Q164" s="5">
        <v>100</v>
      </c>
      <c r="R164" s="5">
        <v>100</v>
      </c>
      <c r="S164" s="84">
        <v>100</v>
      </c>
      <c r="T164" s="5">
        <v>100</v>
      </c>
      <c r="U164" s="5">
        <v>100</v>
      </c>
      <c r="V164" s="5">
        <v>100</v>
      </c>
      <c r="W164" s="5">
        <v>100</v>
      </c>
      <c r="X164" s="84">
        <v>100</v>
      </c>
    </row>
    <row r="165" spans="2:24" x14ac:dyDescent="0.3">
      <c r="B165" s="54">
        <v>4</v>
      </c>
      <c r="C165" s="5" t="s">
        <v>250</v>
      </c>
      <c r="D165" s="5" t="s">
        <v>251</v>
      </c>
      <c r="E165" s="82">
        <f>E162*E164</f>
        <v>256472.22222222216</v>
      </c>
      <c r="F165" s="82">
        <f t="shared" ref="F165" si="702">F162*F164</f>
        <v>265844.44444444444</v>
      </c>
      <c r="G165" s="82">
        <f t="shared" ref="G165" si="703">G162*G164</f>
        <v>275216.66666666663</v>
      </c>
      <c r="H165" s="82">
        <f t="shared" ref="H165" si="704">H162*H164</f>
        <v>284588.88888888888</v>
      </c>
      <c r="I165" s="86">
        <f t="shared" ref="I165" si="705">I162*I164</f>
        <v>293961.11111111107</v>
      </c>
      <c r="J165" s="82">
        <f t="shared" ref="J165" si="706">J162*J164</f>
        <v>303333.33333333331</v>
      </c>
      <c r="K165" s="82">
        <f t="shared" ref="K165" si="707">K162*K164</f>
        <v>312705.55555555556</v>
      </c>
      <c r="L165" s="82">
        <f t="shared" ref="L165" si="708">L162*L164</f>
        <v>322077.77777777781</v>
      </c>
      <c r="M165" s="82">
        <f t="shared" ref="M165" si="709">M162*M164</f>
        <v>331450</v>
      </c>
      <c r="N165" s="86">
        <f t="shared" ref="N165" si="710">N162*N164</f>
        <v>340822.22222222219</v>
      </c>
      <c r="O165" s="82">
        <f t="shared" ref="O165" si="711">O162*O164</f>
        <v>350194.44444444438</v>
      </c>
      <c r="P165" s="82">
        <f t="shared" ref="P165" si="712">P162*P164</f>
        <v>359566.66666666663</v>
      </c>
      <c r="Q165" s="82">
        <f t="shared" ref="Q165" si="713">Q162*Q164</f>
        <v>368938.88888888888</v>
      </c>
      <c r="R165" s="82">
        <f t="shared" ref="R165" si="714">R162*R164</f>
        <v>378311.11111111107</v>
      </c>
      <c r="S165" s="86">
        <f t="shared" ref="S165" si="715">S162*S164</f>
        <v>387683.33333333331</v>
      </c>
      <c r="T165" s="82">
        <f t="shared" ref="T165" si="716">T162*T164</f>
        <v>397055.55555555556</v>
      </c>
      <c r="U165" s="82">
        <f t="shared" ref="U165" si="717">U162*U164</f>
        <v>406427.77777777781</v>
      </c>
      <c r="V165" s="82">
        <f t="shared" ref="V165" si="718">V162*V164</f>
        <v>415800</v>
      </c>
      <c r="W165" s="82">
        <f t="shared" ref="W165" si="719">W162*W164</f>
        <v>425172.22222222219</v>
      </c>
      <c r="X165" s="86">
        <f t="shared" ref="X165" si="720">X162*X164</f>
        <v>434544.44444444432</v>
      </c>
    </row>
    <row r="166" spans="2:24" x14ac:dyDescent="0.3">
      <c r="B166" s="54">
        <v>5</v>
      </c>
      <c r="C166" s="5" t="s">
        <v>250</v>
      </c>
      <c r="D166" s="5" t="s">
        <v>252</v>
      </c>
      <c r="E166" s="82">
        <f>E165/86400</f>
        <v>2.9684284979423863</v>
      </c>
      <c r="F166" s="82">
        <f t="shared" ref="F166" si="721">F165/86400</f>
        <v>3.0769032921810697</v>
      </c>
      <c r="G166" s="82">
        <f t="shared" ref="G166" si="722">G165/86400</f>
        <v>3.1853780864197527</v>
      </c>
      <c r="H166" s="82">
        <f t="shared" ref="H166" si="723">H165/86400</f>
        <v>3.2938528806584362</v>
      </c>
      <c r="I166" s="86">
        <f t="shared" ref="I166" si="724">I165/86400</f>
        <v>3.4023276748971187</v>
      </c>
      <c r="J166" s="82">
        <f t="shared" ref="J166" si="725">J165/86400</f>
        <v>3.5108024691358022</v>
      </c>
      <c r="K166" s="82">
        <f t="shared" ref="K166" si="726">K165/86400</f>
        <v>3.6192772633744856</v>
      </c>
      <c r="L166" s="82">
        <f t="shared" ref="L166" si="727">L165/86400</f>
        <v>3.7277520576131691</v>
      </c>
      <c r="M166" s="82">
        <f t="shared" ref="M166" si="728">M165/86400</f>
        <v>3.8362268518518516</v>
      </c>
      <c r="N166" s="86">
        <f t="shared" ref="N166" si="729">N165/86400</f>
        <v>3.9447016460905346</v>
      </c>
      <c r="O166" s="82">
        <f t="shared" ref="O166" si="730">O165/86400</f>
        <v>4.0531764403292172</v>
      </c>
      <c r="P166" s="82">
        <f t="shared" ref="P166" si="731">P165/86400</f>
        <v>4.1616512345679011</v>
      </c>
      <c r="Q166" s="82">
        <f t="shared" ref="Q166" si="732">Q165/86400</f>
        <v>4.2701260288065841</v>
      </c>
      <c r="R166" s="82">
        <f t="shared" ref="R166" si="733">R165/86400</f>
        <v>4.3786008230452671</v>
      </c>
      <c r="S166" s="86">
        <f t="shared" ref="S166" si="734">S165/86400</f>
        <v>4.4870756172839501</v>
      </c>
      <c r="T166" s="82">
        <f t="shared" ref="T166" si="735">T165/86400</f>
        <v>4.595550411522634</v>
      </c>
      <c r="U166" s="82">
        <f t="shared" ref="U166" si="736">U165/86400</f>
        <v>4.704025205761317</v>
      </c>
      <c r="V166" s="82">
        <f t="shared" ref="V166" si="737">V165/86400</f>
        <v>4.8125</v>
      </c>
      <c r="W166" s="82">
        <f t="shared" ref="W166" si="738">W165/86400</f>
        <v>4.920974794238683</v>
      </c>
      <c r="X166" s="86">
        <f t="shared" ref="X166" si="739">X165/86400</f>
        <v>5.0294495884773651</v>
      </c>
    </row>
    <row r="167" spans="2:24" x14ac:dyDescent="0.3">
      <c r="B167" s="52" t="s">
        <v>258</v>
      </c>
      <c r="C167" s="53" t="s">
        <v>253</v>
      </c>
      <c r="D167" s="5"/>
      <c r="E167" s="82"/>
      <c r="F167" s="82"/>
      <c r="G167" s="82"/>
      <c r="H167" s="82"/>
      <c r="I167" s="86"/>
      <c r="J167" s="82"/>
      <c r="K167" s="82"/>
      <c r="L167" s="82"/>
      <c r="M167" s="82"/>
      <c r="N167" s="86"/>
      <c r="O167" s="82"/>
      <c r="P167" s="82"/>
      <c r="Q167" s="82"/>
      <c r="R167" s="82"/>
      <c r="S167" s="86"/>
      <c r="T167" s="82"/>
      <c r="U167" s="82"/>
      <c r="V167" s="82"/>
      <c r="W167" s="82"/>
      <c r="X167" s="86"/>
    </row>
    <row r="168" spans="2:24" x14ac:dyDescent="0.3">
      <c r="B168" s="54">
        <v>1</v>
      </c>
      <c r="C168" s="5" t="s">
        <v>154</v>
      </c>
      <c r="D168" s="5" t="s">
        <v>240</v>
      </c>
      <c r="E168" s="55">
        <f>E155*30%</f>
        <v>1099.1666666666665</v>
      </c>
      <c r="F168" s="55">
        <f t="shared" ref="F168:X168" si="740">F155*30%</f>
        <v>1139.3333333333333</v>
      </c>
      <c r="G168" s="55">
        <f t="shared" si="740"/>
        <v>1179.5</v>
      </c>
      <c r="H168" s="55">
        <f t="shared" si="740"/>
        <v>1219.6666666666667</v>
      </c>
      <c r="I168" s="85">
        <f t="shared" si="740"/>
        <v>1259.8333333333333</v>
      </c>
      <c r="J168" s="55">
        <f t="shared" si="740"/>
        <v>1299.9999999999998</v>
      </c>
      <c r="K168" s="55">
        <f t="shared" si="740"/>
        <v>1340.1666666666667</v>
      </c>
      <c r="L168" s="55">
        <f t="shared" si="740"/>
        <v>1380.3333333333333</v>
      </c>
      <c r="M168" s="55">
        <f t="shared" si="740"/>
        <v>1420.5</v>
      </c>
      <c r="N168" s="85">
        <f t="shared" si="740"/>
        <v>1460.6666666666665</v>
      </c>
      <c r="O168" s="55">
        <f t="shared" si="740"/>
        <v>1500.8333333333333</v>
      </c>
      <c r="P168" s="55">
        <f t="shared" si="740"/>
        <v>1540.9999999999998</v>
      </c>
      <c r="Q168" s="55">
        <f t="shared" si="740"/>
        <v>1581.1666666666667</v>
      </c>
      <c r="R168" s="55">
        <f t="shared" si="740"/>
        <v>1621.3333333333333</v>
      </c>
      <c r="S168" s="85">
        <f t="shared" si="740"/>
        <v>1661.4999999999998</v>
      </c>
      <c r="T168" s="55">
        <f t="shared" si="740"/>
        <v>1701.6666666666667</v>
      </c>
      <c r="U168" s="55">
        <f t="shared" si="740"/>
        <v>1741.8333333333333</v>
      </c>
      <c r="V168" s="55">
        <f t="shared" si="740"/>
        <v>1782</v>
      </c>
      <c r="W168" s="55">
        <f t="shared" si="740"/>
        <v>1822.1666666666665</v>
      </c>
      <c r="X168" s="85">
        <f t="shared" si="740"/>
        <v>1862.333333333333</v>
      </c>
    </row>
    <row r="169" spans="2:24" x14ac:dyDescent="0.3">
      <c r="B169" s="54">
        <v>2</v>
      </c>
      <c r="C169" s="5" t="s">
        <v>255</v>
      </c>
      <c r="D169" s="5" t="s">
        <v>249</v>
      </c>
      <c r="E169" s="55">
        <f>E168/100</f>
        <v>10.991666666666665</v>
      </c>
      <c r="F169" s="55">
        <f t="shared" ref="F169" si="741">F168/100</f>
        <v>11.393333333333333</v>
      </c>
      <c r="G169" s="55">
        <f t="shared" ref="G169" si="742">G168/100</f>
        <v>11.795</v>
      </c>
      <c r="H169" s="55">
        <f t="shared" ref="H169" si="743">H168/100</f>
        <v>12.196666666666667</v>
      </c>
      <c r="I169" s="85">
        <f t="shared" ref="I169" si="744">I168/100</f>
        <v>12.598333333333333</v>
      </c>
      <c r="J169" s="55">
        <f t="shared" ref="J169" si="745">J168/100</f>
        <v>12.999999999999998</v>
      </c>
      <c r="K169" s="55">
        <f t="shared" ref="K169" si="746">K168/100</f>
        <v>13.401666666666667</v>
      </c>
      <c r="L169" s="55">
        <f t="shared" ref="L169" si="747">L168/100</f>
        <v>13.803333333333333</v>
      </c>
      <c r="M169" s="55">
        <f t="shared" ref="M169" si="748">M168/100</f>
        <v>14.205</v>
      </c>
      <c r="N169" s="85">
        <f t="shared" ref="N169" si="749">N168/100</f>
        <v>14.606666666666666</v>
      </c>
      <c r="O169" s="55">
        <f t="shared" ref="O169" si="750">O168/100</f>
        <v>15.008333333333333</v>
      </c>
      <c r="P169" s="55">
        <f t="shared" ref="P169" si="751">P168/100</f>
        <v>15.409999999999998</v>
      </c>
      <c r="Q169" s="55">
        <f t="shared" ref="Q169" si="752">Q168/100</f>
        <v>15.811666666666667</v>
      </c>
      <c r="R169" s="55">
        <f t="shared" ref="R169" si="753">R168/100</f>
        <v>16.213333333333331</v>
      </c>
      <c r="S169" s="85">
        <f t="shared" ref="S169" si="754">S168/100</f>
        <v>16.614999999999998</v>
      </c>
      <c r="T169" s="55">
        <f t="shared" ref="T169" si="755">T168/100</f>
        <v>17.016666666666666</v>
      </c>
      <c r="U169" s="55">
        <f t="shared" ref="U169" si="756">U168/100</f>
        <v>17.418333333333333</v>
      </c>
      <c r="V169" s="55">
        <f t="shared" ref="V169" si="757">V168/100</f>
        <v>17.82</v>
      </c>
      <c r="W169" s="55">
        <f t="shared" ref="W169" si="758">W168/100</f>
        <v>18.221666666666664</v>
      </c>
      <c r="X169" s="85">
        <f t="shared" ref="X169" si="759">X168/100</f>
        <v>18.623333333333331</v>
      </c>
    </row>
    <row r="170" spans="2:24" x14ac:dyDescent="0.3">
      <c r="B170" s="54">
        <v>3</v>
      </c>
      <c r="C170" s="5" t="s">
        <v>247</v>
      </c>
      <c r="D170" s="5" t="s">
        <v>248</v>
      </c>
      <c r="E170" s="5">
        <v>30</v>
      </c>
      <c r="F170" s="5">
        <v>30</v>
      </c>
      <c r="G170" s="5">
        <v>30</v>
      </c>
      <c r="H170" s="5">
        <v>30</v>
      </c>
      <c r="I170" s="84">
        <v>30</v>
      </c>
      <c r="J170" s="5">
        <v>30</v>
      </c>
      <c r="K170" s="5">
        <v>30</v>
      </c>
      <c r="L170" s="5">
        <v>30</v>
      </c>
      <c r="M170" s="5">
        <v>30</v>
      </c>
      <c r="N170" s="84">
        <v>30</v>
      </c>
      <c r="O170" s="5">
        <v>30</v>
      </c>
      <c r="P170" s="5">
        <v>30</v>
      </c>
      <c r="Q170" s="5">
        <v>30</v>
      </c>
      <c r="R170" s="5">
        <v>30</v>
      </c>
      <c r="S170" s="84">
        <v>30</v>
      </c>
      <c r="T170" s="5">
        <v>30</v>
      </c>
      <c r="U170" s="5">
        <v>30</v>
      </c>
      <c r="V170" s="5">
        <v>30</v>
      </c>
      <c r="W170" s="5">
        <v>30</v>
      </c>
      <c r="X170" s="84">
        <v>30</v>
      </c>
    </row>
    <row r="171" spans="2:24" x14ac:dyDescent="0.3">
      <c r="B171" s="54">
        <v>4</v>
      </c>
      <c r="C171" s="5" t="s">
        <v>250</v>
      </c>
      <c r="D171" s="5" t="s">
        <v>251</v>
      </c>
      <c r="E171" s="82">
        <f>E168*E170</f>
        <v>32974.999999999993</v>
      </c>
      <c r="F171" s="82">
        <f t="shared" ref="F171" si="760">F168*F170</f>
        <v>34180</v>
      </c>
      <c r="G171" s="82">
        <f t="shared" ref="G171" si="761">G168*G170</f>
        <v>35385</v>
      </c>
      <c r="H171" s="82">
        <f t="shared" ref="H171" si="762">H168*H170</f>
        <v>36590</v>
      </c>
      <c r="I171" s="86">
        <f t="shared" ref="I171" si="763">I168*I170</f>
        <v>37795</v>
      </c>
      <c r="J171" s="82">
        <f t="shared" ref="J171" si="764">J168*J170</f>
        <v>38999.999999999993</v>
      </c>
      <c r="K171" s="82">
        <f t="shared" ref="K171" si="765">K168*K170</f>
        <v>40205</v>
      </c>
      <c r="L171" s="82">
        <f t="shared" ref="L171" si="766">L168*L170</f>
        <v>41410</v>
      </c>
      <c r="M171" s="82">
        <f t="shared" ref="M171" si="767">M168*M170</f>
        <v>42615</v>
      </c>
      <c r="N171" s="86">
        <f t="shared" ref="N171" si="768">N168*N170</f>
        <v>43819.999999999993</v>
      </c>
      <c r="O171" s="82">
        <f t="shared" ref="O171" si="769">O168*O170</f>
        <v>45025</v>
      </c>
      <c r="P171" s="82">
        <f t="shared" ref="P171" si="770">P168*P170</f>
        <v>46229.999999999993</v>
      </c>
      <c r="Q171" s="82">
        <f t="shared" ref="Q171" si="771">Q168*Q170</f>
        <v>47435</v>
      </c>
      <c r="R171" s="82">
        <f t="shared" ref="R171" si="772">R168*R170</f>
        <v>48640</v>
      </c>
      <c r="S171" s="86">
        <f t="shared" ref="S171" si="773">S168*S170</f>
        <v>49844.999999999993</v>
      </c>
      <c r="T171" s="82">
        <f t="shared" ref="T171" si="774">T168*T170</f>
        <v>51050</v>
      </c>
      <c r="U171" s="82">
        <f t="shared" ref="U171" si="775">U168*U170</f>
        <v>52255</v>
      </c>
      <c r="V171" s="82">
        <f t="shared" ref="V171" si="776">V168*V170</f>
        <v>53460</v>
      </c>
      <c r="W171" s="82">
        <f t="shared" ref="W171" si="777">W168*W170</f>
        <v>54664.999999999993</v>
      </c>
      <c r="X171" s="86">
        <f t="shared" ref="X171" si="778">X168*X170</f>
        <v>55869.999999999993</v>
      </c>
    </row>
    <row r="172" spans="2:24" x14ac:dyDescent="0.3">
      <c r="B172" s="54">
        <v>5</v>
      </c>
      <c r="C172" s="5" t="s">
        <v>250</v>
      </c>
      <c r="D172" s="5" t="s">
        <v>252</v>
      </c>
      <c r="E172" s="82">
        <f>E171/86400</f>
        <v>0.3816550925925925</v>
      </c>
      <c r="F172" s="82">
        <f t="shared" ref="F172" si="779">F171/86400</f>
        <v>0.39560185185185187</v>
      </c>
      <c r="G172" s="82">
        <f t="shared" ref="G172" si="780">G171/86400</f>
        <v>0.40954861111111113</v>
      </c>
      <c r="H172" s="82">
        <f t="shared" ref="H172" si="781">H171/86400</f>
        <v>0.42349537037037038</v>
      </c>
      <c r="I172" s="86">
        <f t="shared" ref="I172" si="782">I171/86400</f>
        <v>0.43744212962962964</v>
      </c>
      <c r="J172" s="82">
        <f t="shared" ref="J172" si="783">J171/86400</f>
        <v>0.45138888888888878</v>
      </c>
      <c r="K172" s="82">
        <f t="shared" ref="K172" si="784">K171/86400</f>
        <v>0.46533564814814815</v>
      </c>
      <c r="L172" s="82">
        <f t="shared" ref="L172" si="785">L171/86400</f>
        <v>0.47928240740740741</v>
      </c>
      <c r="M172" s="82">
        <f t="shared" ref="M172" si="786">M171/86400</f>
        <v>0.49322916666666666</v>
      </c>
      <c r="N172" s="86">
        <f t="shared" ref="N172" si="787">N171/86400</f>
        <v>0.50717592592592586</v>
      </c>
      <c r="O172" s="82">
        <f t="shared" ref="O172" si="788">O171/86400</f>
        <v>0.52112268518518523</v>
      </c>
      <c r="P172" s="82">
        <f t="shared" ref="P172" si="789">P171/86400</f>
        <v>0.53506944444444438</v>
      </c>
      <c r="Q172" s="82">
        <f t="shared" ref="Q172" si="790">Q171/86400</f>
        <v>0.54901620370370374</v>
      </c>
      <c r="R172" s="82">
        <f t="shared" ref="R172" si="791">R171/86400</f>
        <v>0.562962962962963</v>
      </c>
      <c r="S172" s="86">
        <f t="shared" ref="S172" si="792">S171/86400</f>
        <v>0.57690972222222214</v>
      </c>
      <c r="T172" s="82">
        <f t="shared" ref="T172" si="793">T171/86400</f>
        <v>0.59085648148148151</v>
      </c>
      <c r="U172" s="82">
        <f t="shared" ref="U172" si="794">U171/86400</f>
        <v>0.60480324074074077</v>
      </c>
      <c r="V172" s="82">
        <f t="shared" ref="V172" si="795">V171/86400</f>
        <v>0.61875000000000002</v>
      </c>
      <c r="W172" s="82">
        <f t="shared" ref="W172" si="796">W171/86400</f>
        <v>0.63269675925925917</v>
      </c>
      <c r="X172" s="86">
        <f t="shared" ref="X172" si="797">X171/86400</f>
        <v>0.64664351851851842</v>
      </c>
    </row>
    <row r="173" spans="2:24" x14ac:dyDescent="0.3">
      <c r="B173" s="52" t="s">
        <v>259</v>
      </c>
      <c r="C173" s="53" t="s">
        <v>160</v>
      </c>
      <c r="D173" s="5"/>
      <c r="E173" s="5"/>
      <c r="F173" s="5"/>
      <c r="G173" s="5"/>
      <c r="H173" s="5"/>
      <c r="I173" s="84"/>
      <c r="J173" s="5"/>
      <c r="K173" s="5"/>
      <c r="L173" s="5"/>
      <c r="M173" s="5"/>
      <c r="N173" s="84"/>
      <c r="O173" s="5"/>
      <c r="P173" s="5"/>
      <c r="Q173" s="5"/>
      <c r="R173" s="5"/>
      <c r="S173" s="84"/>
      <c r="T173" s="5"/>
      <c r="U173" s="5"/>
      <c r="V173" s="5"/>
      <c r="W173" s="5"/>
      <c r="X173" s="84"/>
    </row>
    <row r="174" spans="2:24" x14ac:dyDescent="0.3">
      <c r="B174" s="54">
        <v>1</v>
      </c>
      <c r="C174" s="5" t="s">
        <v>161</v>
      </c>
      <c r="D174" s="5" t="s">
        <v>158</v>
      </c>
      <c r="E174" s="57">
        <v>0.25</v>
      </c>
      <c r="F174" s="57">
        <v>0.25</v>
      </c>
      <c r="G174" s="57">
        <v>0.25</v>
      </c>
      <c r="H174" s="57">
        <v>0.25</v>
      </c>
      <c r="I174" s="87">
        <v>0.25</v>
      </c>
      <c r="J174" s="57">
        <v>0.25</v>
      </c>
      <c r="K174" s="57">
        <v>0.25</v>
      </c>
      <c r="L174" s="57">
        <v>0.25</v>
      </c>
      <c r="M174" s="57">
        <v>0.25</v>
      </c>
      <c r="N174" s="87">
        <v>0.25</v>
      </c>
      <c r="O174" s="57">
        <v>0.25</v>
      </c>
      <c r="P174" s="57">
        <v>0.25</v>
      </c>
      <c r="Q174" s="57">
        <v>0.25</v>
      </c>
      <c r="R174" s="57">
        <v>0.25</v>
      </c>
      <c r="S174" s="87">
        <v>0.25</v>
      </c>
      <c r="T174" s="57">
        <v>0.25</v>
      </c>
      <c r="U174" s="57">
        <v>0.25</v>
      </c>
      <c r="V174" s="57">
        <v>0.25</v>
      </c>
      <c r="W174" s="57">
        <v>0.25</v>
      </c>
      <c r="X174" s="87">
        <v>0.25</v>
      </c>
    </row>
    <row r="175" spans="2:24" x14ac:dyDescent="0.3">
      <c r="B175" s="54">
        <v>2</v>
      </c>
      <c r="C175" s="5" t="s">
        <v>162</v>
      </c>
      <c r="D175" s="5" t="s">
        <v>156</v>
      </c>
      <c r="E175" s="82">
        <f>(E166+E172)*E174</f>
        <v>0.83752089763374471</v>
      </c>
      <c r="F175" s="82">
        <f t="shared" ref="F175" si="798">(F166+F172)*F174</f>
        <v>0.86812628600823039</v>
      </c>
      <c r="G175" s="82">
        <f t="shared" ref="G175" si="799">(G166+G172)*G174</f>
        <v>0.89873167438271595</v>
      </c>
      <c r="H175" s="82">
        <f t="shared" ref="H175" si="800">(H166+H172)*H174</f>
        <v>0.92933706275720163</v>
      </c>
      <c r="I175" s="86">
        <f t="shared" ref="I175" si="801">(I166+I172)*I174</f>
        <v>0.95994245113168708</v>
      </c>
      <c r="J175" s="82">
        <f t="shared" ref="J175" si="802">(J166+J172)*J174</f>
        <v>0.99054783950617276</v>
      </c>
      <c r="K175" s="82">
        <f t="shared" ref="K175" si="803">(K166+K172)*K174</f>
        <v>1.0211532278806585</v>
      </c>
      <c r="L175" s="82">
        <f t="shared" ref="L175" si="804">(L166+L172)*L174</f>
        <v>1.0517586162551442</v>
      </c>
      <c r="M175" s="82">
        <f t="shared" ref="M175" si="805">(M166+M172)*M174</f>
        <v>1.0823640046296297</v>
      </c>
      <c r="N175" s="86">
        <f t="shared" ref="N175" si="806">(N166+N172)*N174</f>
        <v>1.1129693930041151</v>
      </c>
      <c r="O175" s="82">
        <f t="shared" ref="O175" si="807">(O166+O172)*O174</f>
        <v>1.1435747813786006</v>
      </c>
      <c r="P175" s="82">
        <f t="shared" ref="P175" si="808">(P166+P172)*P174</f>
        <v>1.1741801697530865</v>
      </c>
      <c r="Q175" s="82">
        <f t="shared" ref="Q175" si="809">(Q166+Q172)*Q174</f>
        <v>1.2047855581275719</v>
      </c>
      <c r="R175" s="82">
        <f t="shared" ref="R175" si="810">(R166+R172)*R174</f>
        <v>1.2353909465020576</v>
      </c>
      <c r="S175" s="86">
        <f t="shared" ref="S175" si="811">(S166+S172)*S174</f>
        <v>1.2659963348765431</v>
      </c>
      <c r="T175" s="82">
        <f t="shared" ref="T175" si="812">(T166+T172)*T174</f>
        <v>1.296601723251029</v>
      </c>
      <c r="U175" s="82">
        <f t="shared" ref="U175" si="813">(U166+U172)*U174</f>
        <v>1.3272071116255144</v>
      </c>
      <c r="V175" s="82">
        <f t="shared" ref="V175" si="814">(V166+V172)*V174</f>
        <v>1.3578125000000001</v>
      </c>
      <c r="W175" s="82">
        <f t="shared" ref="W175" si="815">(W166+W172)*W174</f>
        <v>1.3884178883744855</v>
      </c>
      <c r="X175" s="86">
        <f t="shared" ref="X175" si="816">(X166+X172)*X174</f>
        <v>1.419023276748971</v>
      </c>
    </row>
    <row r="176" spans="2:24" x14ac:dyDescent="0.3">
      <c r="B176" s="52" t="s">
        <v>261</v>
      </c>
      <c r="C176" s="53" t="s">
        <v>157</v>
      </c>
      <c r="D176" s="5"/>
      <c r="E176" s="5"/>
      <c r="F176" s="5"/>
      <c r="G176" s="5"/>
      <c r="H176" s="5"/>
      <c r="I176" s="84"/>
      <c r="J176" s="5"/>
      <c r="K176" s="5"/>
      <c r="L176" s="5"/>
      <c r="M176" s="5"/>
      <c r="N176" s="84"/>
      <c r="O176" s="5"/>
      <c r="P176" s="5"/>
      <c r="Q176" s="5"/>
      <c r="R176" s="5"/>
      <c r="S176" s="84"/>
      <c r="T176" s="5"/>
      <c r="U176" s="5"/>
      <c r="V176" s="5"/>
      <c r="W176" s="5"/>
      <c r="X176" s="84"/>
    </row>
    <row r="177" spans="1:24" x14ac:dyDescent="0.3">
      <c r="B177" s="54">
        <v>1</v>
      </c>
      <c r="C177" s="5" t="s">
        <v>159</v>
      </c>
      <c r="D177" s="5" t="s">
        <v>156</v>
      </c>
      <c r="E177" s="82" cm="1">
        <f t="array" ref="E177:X177">TRANSPOSE('Rekap Air Non Domestik (1) '!K105:K124)</f>
        <v>1.1921296296296298</v>
      </c>
      <c r="F177" s="82">
        <v>1.1921296296296298</v>
      </c>
      <c r="G177" s="82">
        <v>1.1921296296296298</v>
      </c>
      <c r="H177" s="82">
        <v>1.1921296296296298</v>
      </c>
      <c r="I177" s="86">
        <v>1.1921296296296298</v>
      </c>
      <c r="J177" s="82">
        <v>1.1921296296296298</v>
      </c>
      <c r="K177" s="82">
        <v>1.6435185185185186</v>
      </c>
      <c r="L177" s="82">
        <v>1.6435185185185186</v>
      </c>
      <c r="M177" s="82">
        <v>1.6435185185185186</v>
      </c>
      <c r="N177" s="86">
        <v>1.6435185185185186</v>
      </c>
      <c r="O177" s="82">
        <v>1.6435185185185186</v>
      </c>
      <c r="P177" s="82">
        <v>1.6435185185185186</v>
      </c>
      <c r="Q177" s="82">
        <v>1.6435185185185186</v>
      </c>
      <c r="R177" s="82">
        <v>1.9328703703703705</v>
      </c>
      <c r="S177" s="86">
        <v>1.9328703703703705</v>
      </c>
      <c r="T177" s="82">
        <v>1.9328703703703705</v>
      </c>
      <c r="U177" s="82">
        <v>1.9328703703703705</v>
      </c>
      <c r="V177" s="82">
        <v>1.9328703703703705</v>
      </c>
      <c r="W177" s="82">
        <v>1.9328703703703705</v>
      </c>
      <c r="X177" s="86">
        <v>2.3842592592592595</v>
      </c>
    </row>
    <row r="178" spans="1:24" x14ac:dyDescent="0.3">
      <c r="B178" s="52" t="s">
        <v>165</v>
      </c>
      <c r="C178" s="53" t="s">
        <v>260</v>
      </c>
      <c r="D178" s="5" t="s">
        <v>156</v>
      </c>
      <c r="E178" s="82">
        <f>E166+E172+E175+E177</f>
        <v>5.3797341177983533</v>
      </c>
      <c r="F178" s="82">
        <f t="shared" ref="F178" si="817">F166+F172+F175+F177</f>
        <v>5.5327610596707819</v>
      </c>
      <c r="G178" s="82">
        <f t="shared" ref="G178" si="818">G166+G172+G175+G177</f>
        <v>5.6857880015432096</v>
      </c>
      <c r="H178" s="82">
        <f t="shared" ref="H178" si="819">H166+H172+H175+H177</f>
        <v>5.8388149434156382</v>
      </c>
      <c r="I178" s="86">
        <f t="shared" ref="I178" si="820">I166+I172+I175+I177</f>
        <v>5.9918418852880651</v>
      </c>
      <c r="J178" s="82">
        <f t="shared" ref="J178" si="821">J166+J172+J175+J177</f>
        <v>6.1448688271604937</v>
      </c>
      <c r="K178" s="82">
        <f t="shared" ref="K178" si="822">K166+K172+K175+K177</f>
        <v>6.7492846579218106</v>
      </c>
      <c r="L178" s="82">
        <f t="shared" ref="L178" si="823">L166+L172+L175+L177</f>
        <v>6.9023115997942401</v>
      </c>
      <c r="M178" s="82">
        <f t="shared" ref="M178" si="824">M166+M172+M175+M177</f>
        <v>7.0553385416666679</v>
      </c>
      <c r="N178" s="86">
        <f t="shared" ref="N178" si="825">N166+N172+N175+N177</f>
        <v>7.2083654835390938</v>
      </c>
      <c r="O178" s="82">
        <f t="shared" ref="O178" si="826">O166+O172+O175+O177</f>
        <v>7.3613924254115215</v>
      </c>
      <c r="P178" s="82">
        <f t="shared" ref="P178" si="827">P166+P172+P175+P177</f>
        <v>7.514419367283951</v>
      </c>
      <c r="Q178" s="82">
        <f t="shared" ref="Q178" si="828">Q166+Q172+Q175+Q177</f>
        <v>7.6674463091563787</v>
      </c>
      <c r="R178" s="82">
        <f t="shared" ref="R178" si="829">R166+R172+R175+R177</f>
        <v>8.1098251028806594</v>
      </c>
      <c r="S178" s="86">
        <f t="shared" ref="S178" si="830">S166+S172+S175+S177</f>
        <v>8.2628520447530853</v>
      </c>
      <c r="T178" s="82">
        <f t="shared" ref="T178" si="831">T166+T172+T175+T177</f>
        <v>8.4158789866255148</v>
      </c>
      <c r="U178" s="82">
        <f t="shared" ref="U178" si="832">U166+U172+U175+U177</f>
        <v>8.5689059284979425</v>
      </c>
      <c r="V178" s="82">
        <f t="shared" ref="V178" si="833">V166+V172+V175+V177</f>
        <v>8.7219328703703702</v>
      </c>
      <c r="W178" s="82">
        <f t="shared" ref="W178" si="834">W166+W172+W175+W177</f>
        <v>8.874959812242798</v>
      </c>
      <c r="X178" s="86">
        <f t="shared" ref="X178" si="835">X166+X172+X175+X177</f>
        <v>9.4793756430041149</v>
      </c>
    </row>
    <row r="179" spans="1:24" x14ac:dyDescent="0.3">
      <c r="B179" s="52" t="s">
        <v>166</v>
      </c>
      <c r="C179" s="53" t="s">
        <v>237</v>
      </c>
      <c r="D179" s="5"/>
      <c r="E179" s="5"/>
      <c r="F179" s="5"/>
      <c r="G179" s="5"/>
      <c r="H179" s="5"/>
      <c r="I179" s="84"/>
      <c r="J179" s="5"/>
      <c r="K179" s="5"/>
      <c r="L179" s="5"/>
      <c r="M179" s="5"/>
      <c r="N179" s="84"/>
      <c r="O179" s="5"/>
      <c r="P179" s="5"/>
      <c r="Q179" s="5"/>
      <c r="R179" s="5"/>
      <c r="S179" s="84"/>
      <c r="T179" s="5"/>
      <c r="U179" s="5"/>
      <c r="V179" s="5"/>
      <c r="W179" s="5"/>
      <c r="X179" s="84"/>
    </row>
    <row r="180" spans="1:24" x14ac:dyDescent="0.3">
      <c r="B180" s="54">
        <v>1</v>
      </c>
      <c r="C180" s="5" t="s">
        <v>163</v>
      </c>
      <c r="D180" s="5"/>
      <c r="E180" s="5">
        <v>1.5</v>
      </c>
      <c r="F180" s="5">
        <v>1.5</v>
      </c>
      <c r="G180" s="5">
        <v>1.5</v>
      </c>
      <c r="H180" s="5">
        <v>1.5</v>
      </c>
      <c r="I180" s="84">
        <v>1.5</v>
      </c>
      <c r="J180" s="5">
        <v>1.5</v>
      </c>
      <c r="K180" s="5">
        <v>1.5</v>
      </c>
      <c r="L180" s="5">
        <v>1.5</v>
      </c>
      <c r="M180" s="5">
        <v>1.5</v>
      </c>
      <c r="N180" s="84">
        <v>1.5</v>
      </c>
      <c r="O180" s="5">
        <v>1.5</v>
      </c>
      <c r="P180" s="5">
        <v>1.5</v>
      </c>
      <c r="Q180" s="5">
        <v>1.5</v>
      </c>
      <c r="R180" s="5">
        <v>1.5</v>
      </c>
      <c r="S180" s="84">
        <v>1.5</v>
      </c>
      <c r="T180" s="5">
        <v>1.5</v>
      </c>
      <c r="U180" s="5">
        <v>1.5</v>
      </c>
      <c r="V180" s="5">
        <v>1.5</v>
      </c>
      <c r="W180" s="5">
        <v>1.5</v>
      </c>
      <c r="X180" s="84">
        <v>1.5</v>
      </c>
    </row>
    <row r="181" spans="1:24" x14ac:dyDescent="0.3">
      <c r="B181" s="54">
        <v>2</v>
      </c>
      <c r="C181" s="5" t="s">
        <v>164</v>
      </c>
      <c r="D181" s="5" t="s">
        <v>156</v>
      </c>
      <c r="E181" s="82">
        <f>E178*E180</f>
        <v>8.06960117669753</v>
      </c>
      <c r="F181" s="82">
        <f t="shared" ref="F181" si="836">F178*F180</f>
        <v>8.2991415895061724</v>
      </c>
      <c r="G181" s="82">
        <f t="shared" ref="G181" si="837">G178*G180</f>
        <v>8.5286820023148149</v>
      </c>
      <c r="H181" s="82">
        <f t="shared" ref="H181" si="838">H178*H180</f>
        <v>8.7582224151234573</v>
      </c>
      <c r="I181" s="86">
        <f t="shared" ref="I181" si="839">I178*I180</f>
        <v>8.987762827932098</v>
      </c>
      <c r="J181" s="82">
        <f t="shared" ref="J181" si="840">J178*J180</f>
        <v>9.2173032407407405</v>
      </c>
      <c r="K181" s="82">
        <f t="shared" ref="K181" si="841">K178*K180</f>
        <v>10.123926986882715</v>
      </c>
      <c r="L181" s="82">
        <f t="shared" ref="L181" si="842">L178*L180</f>
        <v>10.353467399691361</v>
      </c>
      <c r="M181" s="82">
        <f t="shared" ref="M181" si="843">M178*M180</f>
        <v>10.583007812500002</v>
      </c>
      <c r="N181" s="86">
        <f t="shared" ref="N181" si="844">N178*N180</f>
        <v>10.812548225308641</v>
      </c>
      <c r="O181" s="82">
        <f t="shared" ref="O181" si="845">O178*O180</f>
        <v>11.042088638117281</v>
      </c>
      <c r="P181" s="82">
        <f t="shared" ref="P181" si="846">P178*P180</f>
        <v>11.271629050925927</v>
      </c>
      <c r="Q181" s="82">
        <f t="shared" ref="Q181" si="847">Q178*Q180</f>
        <v>11.501169463734568</v>
      </c>
      <c r="R181" s="82">
        <f t="shared" ref="R181" si="848">R178*R180</f>
        <v>12.164737654320989</v>
      </c>
      <c r="S181" s="86">
        <f t="shared" ref="S181" si="849">S178*S180</f>
        <v>12.394278067129628</v>
      </c>
      <c r="T181" s="82">
        <f t="shared" ref="T181" si="850">T178*T180</f>
        <v>12.623818479938272</v>
      </c>
      <c r="U181" s="82">
        <f t="shared" ref="U181" si="851">U178*U180</f>
        <v>12.853358892746915</v>
      </c>
      <c r="V181" s="82">
        <f t="shared" ref="V181" si="852">V178*V180</f>
        <v>13.082899305555555</v>
      </c>
      <c r="W181" s="82">
        <f t="shared" ref="W181" si="853">W178*W180</f>
        <v>13.312439718364196</v>
      </c>
      <c r="X181" s="86">
        <f t="shared" ref="X181" si="854">X178*X180</f>
        <v>14.219063464506172</v>
      </c>
    </row>
    <row r="182" spans="1:24" x14ac:dyDescent="0.3">
      <c r="B182" s="52" t="s">
        <v>262</v>
      </c>
      <c r="C182" s="53" t="s">
        <v>241</v>
      </c>
      <c r="D182" s="5"/>
      <c r="E182" s="5"/>
      <c r="F182" s="5"/>
      <c r="G182" s="5"/>
      <c r="H182" s="5"/>
      <c r="I182" s="84"/>
      <c r="J182" s="5"/>
      <c r="K182" s="5"/>
      <c r="L182" s="5"/>
      <c r="M182" s="5"/>
      <c r="N182" s="84"/>
      <c r="O182" s="5"/>
      <c r="P182" s="5"/>
      <c r="Q182" s="5"/>
      <c r="R182" s="5"/>
      <c r="S182" s="84"/>
      <c r="T182" s="5"/>
      <c r="U182" s="5"/>
      <c r="V182" s="5"/>
      <c r="W182" s="5"/>
      <c r="X182" s="84"/>
    </row>
    <row r="183" spans="1:24" x14ac:dyDescent="0.3">
      <c r="B183" s="54">
        <v>1</v>
      </c>
      <c r="C183" s="5" t="s">
        <v>163</v>
      </c>
      <c r="D183" s="5"/>
      <c r="E183" s="5">
        <v>2</v>
      </c>
      <c r="F183" s="5">
        <v>2</v>
      </c>
      <c r="G183" s="5">
        <v>2</v>
      </c>
      <c r="H183" s="5">
        <v>2</v>
      </c>
      <c r="I183" s="84">
        <v>2</v>
      </c>
      <c r="J183" s="5">
        <v>2</v>
      </c>
      <c r="K183" s="5">
        <v>2</v>
      </c>
      <c r="L183" s="5">
        <v>2</v>
      </c>
      <c r="M183" s="5">
        <v>2</v>
      </c>
      <c r="N183" s="84">
        <v>2</v>
      </c>
      <c r="O183" s="5">
        <v>2</v>
      </c>
      <c r="P183" s="5">
        <v>2</v>
      </c>
      <c r="Q183" s="5">
        <v>2</v>
      </c>
      <c r="R183" s="5">
        <v>2</v>
      </c>
      <c r="S183" s="84">
        <v>2</v>
      </c>
      <c r="T183" s="5">
        <v>2</v>
      </c>
      <c r="U183" s="5">
        <v>2</v>
      </c>
      <c r="V183" s="5">
        <v>2</v>
      </c>
      <c r="W183" s="5">
        <v>2</v>
      </c>
      <c r="X183" s="84">
        <v>2</v>
      </c>
    </row>
    <row r="184" spans="1:24" x14ac:dyDescent="0.3">
      <c r="B184" s="54">
        <v>2</v>
      </c>
      <c r="C184" s="5" t="s">
        <v>164</v>
      </c>
      <c r="D184" s="5" t="s">
        <v>156</v>
      </c>
      <c r="E184" s="82">
        <f>E183*E178</f>
        <v>10.759468235596707</v>
      </c>
      <c r="F184" s="82">
        <f t="shared" ref="F184" si="855">F183*F178</f>
        <v>11.065522119341564</v>
      </c>
      <c r="G184" s="82">
        <f t="shared" ref="G184" si="856">G183*G178</f>
        <v>11.371576003086419</v>
      </c>
      <c r="H184" s="82">
        <f t="shared" ref="H184" si="857">H183*H178</f>
        <v>11.677629886831276</v>
      </c>
      <c r="I184" s="86">
        <f t="shared" ref="I184" si="858">I183*I178</f>
        <v>11.98368377057613</v>
      </c>
      <c r="J184" s="82">
        <f t="shared" ref="J184" si="859">J183*J178</f>
        <v>12.289737654320987</v>
      </c>
      <c r="K184" s="82">
        <f t="shared" ref="K184" si="860">K183*K178</f>
        <v>13.498569315843621</v>
      </c>
      <c r="L184" s="82">
        <f t="shared" ref="L184" si="861">L183*L178</f>
        <v>13.80462319958848</v>
      </c>
      <c r="M184" s="82">
        <f t="shared" ref="M184" si="862">M183*M178</f>
        <v>14.110677083333336</v>
      </c>
      <c r="N184" s="86">
        <f t="shared" ref="N184" si="863">N183*N178</f>
        <v>14.416730967078188</v>
      </c>
      <c r="O184" s="82">
        <f t="shared" ref="O184" si="864">O183*O178</f>
        <v>14.722784850823043</v>
      </c>
      <c r="P184" s="82">
        <f t="shared" ref="P184" si="865">P183*P178</f>
        <v>15.028838734567902</v>
      </c>
      <c r="Q184" s="82">
        <f t="shared" ref="Q184" si="866">Q183*Q178</f>
        <v>15.334892618312757</v>
      </c>
      <c r="R184" s="82">
        <f t="shared" ref="R184" si="867">R183*R178</f>
        <v>16.219650205761319</v>
      </c>
      <c r="S184" s="86">
        <f t="shared" ref="S184" si="868">S183*S178</f>
        <v>16.525704089506171</v>
      </c>
      <c r="T184" s="82">
        <f t="shared" ref="T184" si="869">T183*T178</f>
        <v>16.83175797325103</v>
      </c>
      <c r="U184" s="82">
        <f t="shared" ref="U184" si="870">U183*U178</f>
        <v>17.137811856995885</v>
      </c>
      <c r="V184" s="82">
        <f t="shared" ref="V184" si="871">V183*V178</f>
        <v>17.44386574074074</v>
      </c>
      <c r="W184" s="82">
        <f t="shared" ref="W184" si="872">W183*W178</f>
        <v>17.749919624485596</v>
      </c>
      <c r="X184" s="86">
        <f t="shared" ref="X184" si="873">X183*X178</f>
        <v>18.95875128600823</v>
      </c>
    </row>
    <row r="187" spans="1:24" ht="18" x14ac:dyDescent="0.3">
      <c r="A187" s="230">
        <v>6</v>
      </c>
      <c r="B187" s="231" t="s">
        <v>59</v>
      </c>
      <c r="C187" s="231"/>
      <c r="D187" s="231"/>
      <c r="E187" s="231"/>
      <c r="F187" s="231"/>
      <c r="G187" s="231"/>
      <c r="H187" s="231"/>
      <c r="I187" s="231"/>
      <c r="J187" s="231"/>
      <c r="K187" s="231"/>
      <c r="L187" s="231"/>
      <c r="M187" s="231"/>
      <c r="N187" s="231"/>
      <c r="O187" s="231"/>
      <c r="P187" s="231"/>
      <c r="Q187" s="231"/>
      <c r="R187" s="231"/>
      <c r="S187" s="231"/>
      <c r="T187" s="231"/>
      <c r="U187" s="231"/>
      <c r="V187" s="231"/>
      <c r="W187" s="231"/>
      <c r="X187" s="231"/>
    </row>
    <row r="188" spans="1:24" ht="15.6" x14ac:dyDescent="0.3">
      <c r="A188" s="230"/>
      <c r="B188" s="234" t="s">
        <v>267</v>
      </c>
      <c r="C188" s="234"/>
      <c r="D188" s="234"/>
      <c r="E188" s="234"/>
      <c r="F188" s="234"/>
      <c r="G188" s="234"/>
      <c r="H188" s="234"/>
      <c r="I188" s="234"/>
      <c r="J188" s="234"/>
      <c r="K188" s="234"/>
      <c r="L188" s="234"/>
      <c r="M188" s="234"/>
      <c r="N188" s="234"/>
      <c r="O188" s="234"/>
      <c r="P188" s="234"/>
      <c r="Q188" s="234"/>
      <c r="R188" s="234"/>
      <c r="S188" s="234"/>
      <c r="T188" s="234"/>
      <c r="U188" s="234"/>
      <c r="V188" s="234"/>
      <c r="W188" s="234"/>
      <c r="X188" s="234"/>
    </row>
    <row r="189" spans="1:24" ht="15.6" x14ac:dyDescent="0.3">
      <c r="A189" s="230"/>
      <c r="B189" s="232" t="s">
        <v>149</v>
      </c>
      <c r="C189" s="197" t="s">
        <v>150</v>
      </c>
      <c r="D189" s="197" t="s">
        <v>151</v>
      </c>
      <c r="E189" s="233" t="s">
        <v>22</v>
      </c>
      <c r="F189" s="233"/>
      <c r="G189" s="233"/>
      <c r="H189" s="233"/>
      <c r="I189" s="233"/>
      <c r="J189" s="233"/>
      <c r="K189" s="233"/>
      <c r="L189" s="233"/>
      <c r="M189" s="233"/>
      <c r="N189" s="233"/>
      <c r="O189" s="233"/>
      <c r="P189" s="233"/>
      <c r="Q189" s="233"/>
      <c r="R189" s="233"/>
      <c r="S189" s="233"/>
      <c r="T189" s="233"/>
      <c r="U189" s="233"/>
      <c r="V189" s="233"/>
      <c r="W189" s="233"/>
      <c r="X189" s="233"/>
    </row>
    <row r="190" spans="1:24" x14ac:dyDescent="0.3">
      <c r="A190" s="230"/>
      <c r="B190" s="232"/>
      <c r="C190" s="197"/>
      <c r="D190" s="197"/>
      <c r="E190" s="8">
        <v>2025</v>
      </c>
      <c r="F190" s="8">
        <v>2026</v>
      </c>
      <c r="G190" s="8">
        <v>2027</v>
      </c>
      <c r="H190" s="8">
        <v>2028</v>
      </c>
      <c r="I190" s="8">
        <v>2029</v>
      </c>
      <c r="J190" s="8">
        <v>2030</v>
      </c>
      <c r="K190" s="8">
        <v>2031</v>
      </c>
      <c r="L190" s="8">
        <v>2032</v>
      </c>
      <c r="M190" s="8">
        <v>2033</v>
      </c>
      <c r="N190" s="8">
        <v>2034</v>
      </c>
      <c r="O190" s="8">
        <v>2035</v>
      </c>
      <c r="P190" s="8">
        <v>2036</v>
      </c>
      <c r="Q190" s="8">
        <v>2037</v>
      </c>
      <c r="R190" s="8">
        <v>2038</v>
      </c>
      <c r="S190" s="8">
        <v>2039</v>
      </c>
      <c r="T190" s="8">
        <v>2040</v>
      </c>
      <c r="U190" s="8">
        <v>2041</v>
      </c>
      <c r="V190" s="8">
        <v>2042</v>
      </c>
      <c r="W190" s="8">
        <v>2043</v>
      </c>
      <c r="X190" s="8">
        <v>2044</v>
      </c>
    </row>
    <row r="191" spans="1:24" x14ac:dyDescent="0.3">
      <c r="B191" s="52" t="s">
        <v>152</v>
      </c>
      <c r="C191" s="53" t="s">
        <v>153</v>
      </c>
      <c r="D191" s="5"/>
      <c r="E191" s="5"/>
      <c r="F191" s="5"/>
      <c r="G191" s="5"/>
      <c r="H191" s="5"/>
      <c r="I191" s="84"/>
      <c r="J191" s="5"/>
      <c r="K191" s="5"/>
      <c r="L191" s="5"/>
      <c r="M191" s="5"/>
      <c r="N191" s="84"/>
      <c r="O191" s="5"/>
      <c r="P191" s="5"/>
      <c r="Q191" s="5"/>
      <c r="R191" s="5"/>
      <c r="S191" s="84"/>
      <c r="T191" s="5"/>
      <c r="U191" s="5"/>
      <c r="V191" s="5"/>
      <c r="W191" s="5"/>
      <c r="X191" s="84"/>
    </row>
    <row r="192" spans="1:24" x14ac:dyDescent="0.3">
      <c r="B192" s="54">
        <v>1</v>
      </c>
      <c r="C192" s="5" t="s">
        <v>154</v>
      </c>
      <c r="D192" s="5" t="s">
        <v>155</v>
      </c>
      <c r="E192" s="55" cm="1">
        <f t="array" ref="E192:X192">TRANSPOSE('Forward Projection (1)'!L110:L129)</f>
        <v>1201.5555555555557</v>
      </c>
      <c r="F192" s="55">
        <v>1278.1111111111111</v>
      </c>
      <c r="G192" s="55">
        <v>1354.6666666666667</v>
      </c>
      <c r="H192" s="55">
        <v>1431.2222222222222</v>
      </c>
      <c r="I192" s="85">
        <v>1507.7777777777778</v>
      </c>
      <c r="J192" s="55">
        <v>1584.3333333333335</v>
      </c>
      <c r="K192" s="55">
        <v>1660.8888888888889</v>
      </c>
      <c r="L192" s="55">
        <v>1737.4444444444443</v>
      </c>
      <c r="M192" s="55">
        <v>1814</v>
      </c>
      <c r="N192" s="85">
        <v>1890.5555555555557</v>
      </c>
      <c r="O192" s="55">
        <v>1967.1111111111111</v>
      </c>
      <c r="P192" s="55">
        <v>2043.6666666666667</v>
      </c>
      <c r="Q192" s="55">
        <v>2120.2222222222222</v>
      </c>
      <c r="R192" s="55">
        <v>2196.7777777777778</v>
      </c>
      <c r="S192" s="85">
        <v>2273.333333333333</v>
      </c>
      <c r="T192" s="55">
        <v>2349.8888888888887</v>
      </c>
      <c r="U192" s="55">
        <v>2426.4444444444443</v>
      </c>
      <c r="V192" s="55">
        <v>2503</v>
      </c>
      <c r="W192" s="55">
        <v>2579.5555555555557</v>
      </c>
      <c r="X192" s="85">
        <v>2656.1111111111113</v>
      </c>
    </row>
    <row r="193" spans="2:24" x14ac:dyDescent="0.3">
      <c r="B193" s="54">
        <v>2</v>
      </c>
      <c r="C193" s="5" t="s">
        <v>238</v>
      </c>
      <c r="D193" s="5" t="s">
        <v>158</v>
      </c>
      <c r="E193" s="83">
        <v>0.83</v>
      </c>
      <c r="F193" s="83">
        <v>0.83</v>
      </c>
      <c r="G193" s="83">
        <v>0.84</v>
      </c>
      <c r="H193" s="83">
        <v>0.84</v>
      </c>
      <c r="I193" s="88">
        <v>0.85</v>
      </c>
      <c r="J193" s="83">
        <v>0.85</v>
      </c>
      <c r="K193" s="83">
        <v>0.86</v>
      </c>
      <c r="L193" s="83">
        <v>0.88</v>
      </c>
      <c r="M193" s="83">
        <v>0.9</v>
      </c>
      <c r="N193" s="88">
        <v>0.92</v>
      </c>
      <c r="O193" s="83">
        <v>0.93</v>
      </c>
      <c r="P193" s="83">
        <v>0.93</v>
      </c>
      <c r="Q193" s="83">
        <v>0.95</v>
      </c>
      <c r="R193" s="83">
        <v>0.96</v>
      </c>
      <c r="S193" s="88">
        <v>0.96</v>
      </c>
      <c r="T193" s="83">
        <v>0.97</v>
      </c>
      <c r="U193" s="83">
        <v>0.98</v>
      </c>
      <c r="V193" s="83">
        <v>0.99</v>
      </c>
      <c r="W193" s="83">
        <v>1</v>
      </c>
      <c r="X193" s="88">
        <v>1</v>
      </c>
    </row>
    <row r="194" spans="2:24" x14ac:dyDescent="0.3">
      <c r="B194" s="54">
        <v>3</v>
      </c>
      <c r="C194" s="5" t="s">
        <v>239</v>
      </c>
      <c r="D194" s="5" t="s">
        <v>240</v>
      </c>
      <c r="E194" s="55">
        <f>E192*E193</f>
        <v>997.29111111111115</v>
      </c>
      <c r="F194" s="55">
        <f t="shared" ref="F194" si="874">F192*F193</f>
        <v>1060.8322222222221</v>
      </c>
      <c r="G194" s="55">
        <f t="shared" ref="G194" si="875">G192*G193</f>
        <v>1137.92</v>
      </c>
      <c r="H194" s="55">
        <f t="shared" ref="H194" si="876">H192*H193</f>
        <v>1202.2266666666667</v>
      </c>
      <c r="I194" s="85">
        <f t="shared" ref="I194" si="877">I192*I193</f>
        <v>1281.6111111111111</v>
      </c>
      <c r="J194" s="55">
        <f t="shared" ref="J194" si="878">J192*J193</f>
        <v>1346.6833333333334</v>
      </c>
      <c r="K194" s="55">
        <f t="shared" ref="K194" si="879">K192*K193</f>
        <v>1428.3644444444444</v>
      </c>
      <c r="L194" s="55">
        <f t="shared" ref="L194" si="880">L192*L193</f>
        <v>1528.951111111111</v>
      </c>
      <c r="M194" s="55">
        <f t="shared" ref="M194" si="881">M192*M193</f>
        <v>1632.6000000000001</v>
      </c>
      <c r="N194" s="85">
        <f t="shared" ref="N194" si="882">N192*N193</f>
        <v>1739.3111111111114</v>
      </c>
      <c r="O194" s="55">
        <f t="shared" ref="O194" si="883">O192*O193</f>
        <v>1829.4133333333334</v>
      </c>
      <c r="P194" s="55">
        <f t="shared" ref="P194" si="884">P192*P193</f>
        <v>1900.6100000000001</v>
      </c>
      <c r="Q194" s="55">
        <f t="shared" ref="Q194" si="885">Q192*Q193</f>
        <v>2014.211111111111</v>
      </c>
      <c r="R194" s="55">
        <f t="shared" ref="R194" si="886">R192*R193</f>
        <v>2108.9066666666668</v>
      </c>
      <c r="S194" s="85">
        <f t="shared" ref="S194" si="887">S192*S193</f>
        <v>2182.3999999999996</v>
      </c>
      <c r="T194" s="55">
        <f t="shared" ref="T194" si="888">T192*T193</f>
        <v>2279.3922222222218</v>
      </c>
      <c r="U194" s="55">
        <f t="shared" ref="U194" si="889">U192*U193</f>
        <v>2377.9155555555553</v>
      </c>
      <c r="V194" s="55">
        <f t="shared" ref="V194" si="890">V192*V193</f>
        <v>2477.9699999999998</v>
      </c>
      <c r="W194" s="55">
        <f t="shared" ref="W194" si="891">W192*W193</f>
        <v>2579.5555555555557</v>
      </c>
      <c r="X194" s="85">
        <f t="shared" ref="X194" si="892">X192*X193</f>
        <v>2656.1111111111113</v>
      </c>
    </row>
    <row r="195" spans="2:24" x14ac:dyDescent="0.3">
      <c r="B195" s="52" t="s">
        <v>246</v>
      </c>
      <c r="C195" s="53" t="s">
        <v>243</v>
      </c>
      <c r="D195" s="5"/>
      <c r="E195" s="82"/>
      <c r="F195" s="82"/>
      <c r="G195" s="82"/>
      <c r="H195" s="82"/>
      <c r="I195" s="86"/>
      <c r="J195" s="82"/>
      <c r="K195" s="82"/>
      <c r="L195" s="82"/>
      <c r="M195" s="82"/>
      <c r="N195" s="86"/>
      <c r="O195" s="82"/>
      <c r="P195" s="82"/>
      <c r="Q195" s="82"/>
      <c r="R195" s="82"/>
      <c r="S195" s="86"/>
      <c r="T195" s="82"/>
      <c r="U195" s="82"/>
      <c r="V195" s="82"/>
      <c r="W195" s="82"/>
      <c r="X195" s="86"/>
    </row>
    <row r="196" spans="2:24" x14ac:dyDescent="0.3">
      <c r="B196" s="54">
        <v>1</v>
      </c>
      <c r="C196" s="5" t="s">
        <v>244</v>
      </c>
      <c r="D196" s="5" t="s">
        <v>158</v>
      </c>
      <c r="E196" s="83">
        <v>0.7</v>
      </c>
      <c r="F196" s="83">
        <v>0.7</v>
      </c>
      <c r="G196" s="83">
        <v>0.7</v>
      </c>
      <c r="H196" s="83">
        <v>0.7</v>
      </c>
      <c r="I196" s="88">
        <v>0.7</v>
      </c>
      <c r="J196" s="83">
        <v>0.7</v>
      </c>
      <c r="K196" s="83">
        <v>0.7</v>
      </c>
      <c r="L196" s="83">
        <v>0.7</v>
      </c>
      <c r="M196" s="83">
        <v>0.7</v>
      </c>
      <c r="N196" s="88">
        <v>0.7</v>
      </c>
      <c r="O196" s="83">
        <v>0.7</v>
      </c>
      <c r="P196" s="83">
        <v>0.7</v>
      </c>
      <c r="Q196" s="83">
        <v>0.7</v>
      </c>
      <c r="R196" s="83">
        <v>0.7</v>
      </c>
      <c r="S196" s="88">
        <v>0.7</v>
      </c>
      <c r="T196" s="83">
        <v>0.7</v>
      </c>
      <c r="U196" s="83">
        <v>0.7</v>
      </c>
      <c r="V196" s="83">
        <v>0.7</v>
      </c>
      <c r="W196" s="83">
        <v>0.7</v>
      </c>
      <c r="X196" s="88">
        <v>0.7</v>
      </c>
    </row>
    <row r="197" spans="2:24" x14ac:dyDescent="0.3">
      <c r="B197" s="54">
        <v>2</v>
      </c>
      <c r="C197" s="5" t="s">
        <v>245</v>
      </c>
      <c r="D197" s="5" t="s">
        <v>158</v>
      </c>
      <c r="E197" s="83">
        <v>0.3</v>
      </c>
      <c r="F197" s="83">
        <v>0.3</v>
      </c>
      <c r="G197" s="83">
        <v>0.3</v>
      </c>
      <c r="H197" s="83">
        <v>0.3</v>
      </c>
      <c r="I197" s="88">
        <v>0.3</v>
      </c>
      <c r="J197" s="83">
        <v>0.3</v>
      </c>
      <c r="K197" s="83">
        <v>0.3</v>
      </c>
      <c r="L197" s="83">
        <v>0.3</v>
      </c>
      <c r="M197" s="83">
        <v>0.3</v>
      </c>
      <c r="N197" s="88">
        <v>0.3</v>
      </c>
      <c r="O197" s="83">
        <v>0.3</v>
      </c>
      <c r="P197" s="83">
        <v>0.3</v>
      </c>
      <c r="Q197" s="83">
        <v>0.3</v>
      </c>
      <c r="R197" s="83">
        <v>0.3</v>
      </c>
      <c r="S197" s="88">
        <v>0.3</v>
      </c>
      <c r="T197" s="83">
        <v>0.3</v>
      </c>
      <c r="U197" s="83">
        <v>0.3</v>
      </c>
      <c r="V197" s="83">
        <v>0.3</v>
      </c>
      <c r="W197" s="83">
        <v>0.3</v>
      </c>
      <c r="X197" s="88">
        <v>0.3</v>
      </c>
    </row>
    <row r="198" spans="2:24" x14ac:dyDescent="0.3">
      <c r="B198" s="52" t="s">
        <v>257</v>
      </c>
      <c r="C198" s="53" t="s">
        <v>254</v>
      </c>
      <c r="D198" s="5"/>
      <c r="E198" s="82"/>
      <c r="F198" s="82"/>
      <c r="G198" s="82"/>
      <c r="H198" s="82"/>
      <c r="I198" s="86"/>
      <c r="J198" s="82"/>
      <c r="K198" s="82"/>
      <c r="L198" s="82"/>
      <c r="M198" s="82"/>
      <c r="N198" s="86"/>
      <c r="O198" s="82"/>
      <c r="P198" s="82"/>
      <c r="Q198" s="82"/>
      <c r="R198" s="82"/>
      <c r="S198" s="86"/>
      <c r="T198" s="82"/>
      <c r="U198" s="82"/>
      <c r="V198" s="82"/>
      <c r="W198" s="82"/>
      <c r="X198" s="86"/>
    </row>
    <row r="199" spans="2:24" x14ac:dyDescent="0.3">
      <c r="B199" s="54">
        <v>1</v>
      </c>
      <c r="C199" s="5" t="s">
        <v>154</v>
      </c>
      <c r="D199" s="5" t="s">
        <v>240</v>
      </c>
      <c r="E199" s="55">
        <f>E192*70%</f>
        <v>841.08888888888896</v>
      </c>
      <c r="F199" s="55">
        <f t="shared" ref="F199:X199" si="893">F192*70%</f>
        <v>894.67777777777769</v>
      </c>
      <c r="G199" s="55">
        <f t="shared" si="893"/>
        <v>948.26666666666665</v>
      </c>
      <c r="H199" s="55">
        <f t="shared" si="893"/>
        <v>1001.8555555555555</v>
      </c>
      <c r="I199" s="85">
        <f t="shared" si="893"/>
        <v>1055.4444444444443</v>
      </c>
      <c r="J199" s="55">
        <f t="shared" si="893"/>
        <v>1109.0333333333333</v>
      </c>
      <c r="K199" s="55">
        <f t="shared" si="893"/>
        <v>1162.6222222222223</v>
      </c>
      <c r="L199" s="55">
        <f t="shared" si="893"/>
        <v>1216.211111111111</v>
      </c>
      <c r="M199" s="55">
        <f t="shared" si="893"/>
        <v>1269.8</v>
      </c>
      <c r="N199" s="85">
        <f t="shared" si="893"/>
        <v>1323.3888888888889</v>
      </c>
      <c r="O199" s="55">
        <f t="shared" si="893"/>
        <v>1376.9777777777776</v>
      </c>
      <c r="P199" s="55">
        <f t="shared" si="893"/>
        <v>1430.5666666666666</v>
      </c>
      <c r="Q199" s="55">
        <f t="shared" si="893"/>
        <v>1484.1555555555553</v>
      </c>
      <c r="R199" s="55">
        <f t="shared" si="893"/>
        <v>1537.7444444444443</v>
      </c>
      <c r="S199" s="85">
        <f t="shared" si="893"/>
        <v>1591.333333333333</v>
      </c>
      <c r="T199" s="55">
        <f t="shared" si="893"/>
        <v>1644.922222222222</v>
      </c>
      <c r="U199" s="55">
        <f t="shared" si="893"/>
        <v>1698.5111111111109</v>
      </c>
      <c r="V199" s="55">
        <f t="shared" si="893"/>
        <v>1752.1</v>
      </c>
      <c r="W199" s="55">
        <f t="shared" si="893"/>
        <v>1805.6888888888889</v>
      </c>
      <c r="X199" s="85">
        <f t="shared" si="893"/>
        <v>1859.2777777777778</v>
      </c>
    </row>
    <row r="200" spans="2:24" x14ac:dyDescent="0.3">
      <c r="B200" s="54">
        <v>2</v>
      </c>
      <c r="C200" s="5" t="s">
        <v>256</v>
      </c>
      <c r="D200" s="5" t="s">
        <v>249</v>
      </c>
      <c r="E200" s="55">
        <f>E199/5</f>
        <v>168.2177777777778</v>
      </c>
      <c r="F200" s="55">
        <f t="shared" ref="F200" si="894">F199/5</f>
        <v>178.93555555555554</v>
      </c>
      <c r="G200" s="55">
        <f t="shared" ref="G200" si="895">G199/5</f>
        <v>189.65333333333334</v>
      </c>
      <c r="H200" s="55">
        <f t="shared" ref="H200" si="896">H199/5</f>
        <v>200.37111111111111</v>
      </c>
      <c r="I200" s="85">
        <f t="shared" ref="I200" si="897">I199/5</f>
        <v>211.08888888888887</v>
      </c>
      <c r="J200" s="55">
        <f t="shared" ref="J200" si="898">J199/5</f>
        <v>221.80666666666667</v>
      </c>
      <c r="K200" s="55">
        <f t="shared" ref="K200" si="899">K199/5</f>
        <v>232.52444444444444</v>
      </c>
      <c r="L200" s="55">
        <f t="shared" ref="L200" si="900">L199/5</f>
        <v>243.24222222222221</v>
      </c>
      <c r="M200" s="55">
        <f t="shared" ref="M200" si="901">M199/5</f>
        <v>253.95999999999998</v>
      </c>
      <c r="N200" s="85">
        <f t="shared" ref="N200" si="902">N199/5</f>
        <v>264.67777777777781</v>
      </c>
      <c r="O200" s="55">
        <f t="shared" ref="O200" si="903">O199/5</f>
        <v>275.39555555555552</v>
      </c>
      <c r="P200" s="55">
        <f t="shared" ref="P200" si="904">P199/5</f>
        <v>286.11333333333334</v>
      </c>
      <c r="Q200" s="55">
        <f t="shared" ref="Q200" si="905">Q199/5</f>
        <v>296.83111111111106</v>
      </c>
      <c r="R200" s="55">
        <f t="shared" ref="R200" si="906">R199/5</f>
        <v>307.54888888888888</v>
      </c>
      <c r="S200" s="85">
        <f t="shared" ref="S200" si="907">S199/5</f>
        <v>318.26666666666659</v>
      </c>
      <c r="T200" s="55">
        <f t="shared" ref="T200" si="908">T199/5</f>
        <v>328.98444444444442</v>
      </c>
      <c r="U200" s="55">
        <f t="shared" ref="U200" si="909">U199/5</f>
        <v>339.70222222222219</v>
      </c>
      <c r="V200" s="55">
        <f t="shared" ref="V200" si="910">V199/5</f>
        <v>350.41999999999996</v>
      </c>
      <c r="W200" s="55">
        <f t="shared" ref="W200" si="911">W199/5</f>
        <v>361.13777777777779</v>
      </c>
      <c r="X200" s="85">
        <f t="shared" ref="X200" si="912">X199/5</f>
        <v>371.85555555555555</v>
      </c>
    </row>
    <row r="201" spans="2:24" x14ac:dyDescent="0.3">
      <c r="B201" s="54">
        <v>3</v>
      </c>
      <c r="C201" s="5" t="s">
        <v>247</v>
      </c>
      <c r="D201" s="5" t="s">
        <v>248</v>
      </c>
      <c r="E201" s="5">
        <v>100</v>
      </c>
      <c r="F201" s="5">
        <v>100</v>
      </c>
      <c r="G201" s="5">
        <v>100</v>
      </c>
      <c r="H201" s="5">
        <v>100</v>
      </c>
      <c r="I201" s="84">
        <v>100</v>
      </c>
      <c r="J201" s="5">
        <v>100</v>
      </c>
      <c r="K201" s="5">
        <v>100</v>
      </c>
      <c r="L201" s="5">
        <v>100</v>
      </c>
      <c r="M201" s="5">
        <v>100</v>
      </c>
      <c r="N201" s="84">
        <v>100</v>
      </c>
      <c r="O201" s="5">
        <v>100</v>
      </c>
      <c r="P201" s="5">
        <v>100</v>
      </c>
      <c r="Q201" s="5">
        <v>100</v>
      </c>
      <c r="R201" s="5">
        <v>100</v>
      </c>
      <c r="S201" s="84">
        <v>100</v>
      </c>
      <c r="T201" s="5">
        <v>100</v>
      </c>
      <c r="U201" s="5">
        <v>100</v>
      </c>
      <c r="V201" s="5">
        <v>100</v>
      </c>
      <c r="W201" s="5">
        <v>100</v>
      </c>
      <c r="X201" s="84">
        <v>100</v>
      </c>
    </row>
    <row r="202" spans="2:24" x14ac:dyDescent="0.3">
      <c r="B202" s="54">
        <v>4</v>
      </c>
      <c r="C202" s="5" t="s">
        <v>250</v>
      </c>
      <c r="D202" s="5" t="s">
        <v>251</v>
      </c>
      <c r="E202" s="82">
        <f>E199*E201</f>
        <v>84108.888888888891</v>
      </c>
      <c r="F202" s="82">
        <f t="shared" ref="F202" si="913">F199*F201</f>
        <v>89467.777777777766</v>
      </c>
      <c r="G202" s="82">
        <f t="shared" ref="G202" si="914">G199*G201</f>
        <v>94826.666666666672</v>
      </c>
      <c r="H202" s="82">
        <f t="shared" ref="H202" si="915">H199*H201</f>
        <v>100185.55555555555</v>
      </c>
      <c r="I202" s="86">
        <f t="shared" ref="I202" si="916">I199*I201</f>
        <v>105544.44444444444</v>
      </c>
      <c r="J202" s="82">
        <f t="shared" ref="J202" si="917">J199*J201</f>
        <v>110903.33333333333</v>
      </c>
      <c r="K202" s="82">
        <f t="shared" ref="K202" si="918">K199*K201</f>
        <v>116262.22222222222</v>
      </c>
      <c r="L202" s="82">
        <f t="shared" ref="L202" si="919">L199*L201</f>
        <v>121621.11111111109</v>
      </c>
      <c r="M202" s="82">
        <f t="shared" ref="M202" si="920">M199*M201</f>
        <v>126980</v>
      </c>
      <c r="N202" s="86">
        <f t="shared" ref="N202" si="921">N199*N201</f>
        <v>132338.88888888891</v>
      </c>
      <c r="O202" s="82">
        <f t="shared" ref="O202" si="922">O199*O201</f>
        <v>137697.77777777775</v>
      </c>
      <c r="P202" s="82">
        <f t="shared" ref="P202" si="923">P199*P201</f>
        <v>143056.66666666666</v>
      </c>
      <c r="Q202" s="82">
        <f t="shared" ref="Q202" si="924">Q199*Q201</f>
        <v>148415.55555555553</v>
      </c>
      <c r="R202" s="82">
        <f t="shared" ref="R202" si="925">R199*R201</f>
        <v>153774.44444444444</v>
      </c>
      <c r="S202" s="86">
        <f t="shared" ref="S202" si="926">S199*S201</f>
        <v>159133.33333333331</v>
      </c>
      <c r="T202" s="82">
        <f t="shared" ref="T202" si="927">T199*T201</f>
        <v>164492.22222222219</v>
      </c>
      <c r="U202" s="82">
        <f t="shared" ref="U202" si="928">U199*U201</f>
        <v>169851.11111111109</v>
      </c>
      <c r="V202" s="82">
        <f t="shared" ref="V202" si="929">V199*V201</f>
        <v>175210</v>
      </c>
      <c r="W202" s="82">
        <f t="shared" ref="W202" si="930">W199*W201</f>
        <v>180568.88888888888</v>
      </c>
      <c r="X202" s="86">
        <f t="shared" ref="X202" si="931">X199*X201</f>
        <v>185927.77777777778</v>
      </c>
    </row>
    <row r="203" spans="2:24" x14ac:dyDescent="0.3">
      <c r="B203" s="54">
        <v>5</v>
      </c>
      <c r="C203" s="5" t="s">
        <v>250</v>
      </c>
      <c r="D203" s="5" t="s">
        <v>252</v>
      </c>
      <c r="E203" s="82">
        <f>E202/86400</f>
        <v>0.97348251028806587</v>
      </c>
      <c r="F203" s="82">
        <f t="shared" ref="F203" si="932">F202/86400</f>
        <v>1.0355066872427983</v>
      </c>
      <c r="G203" s="82">
        <f t="shared" ref="G203" si="933">G202/86400</f>
        <v>1.097530864197531</v>
      </c>
      <c r="H203" s="82">
        <f t="shared" ref="H203" si="934">H202/86400</f>
        <v>1.1595550411522633</v>
      </c>
      <c r="I203" s="86">
        <f t="shared" ref="I203" si="935">I202/86400</f>
        <v>1.2215792181069958</v>
      </c>
      <c r="J203" s="82">
        <f t="shared" ref="J203" si="936">J202/86400</f>
        <v>1.2836033950617283</v>
      </c>
      <c r="K203" s="82">
        <f t="shared" ref="K203" si="937">K202/86400</f>
        <v>1.3456275720164608</v>
      </c>
      <c r="L203" s="82">
        <f t="shared" ref="L203" si="938">L202/86400</f>
        <v>1.4076517489711933</v>
      </c>
      <c r="M203" s="82">
        <f t="shared" ref="M203" si="939">M202/86400</f>
        <v>1.469675925925926</v>
      </c>
      <c r="N203" s="86">
        <f t="shared" ref="N203" si="940">N202/86400</f>
        <v>1.5317001028806587</v>
      </c>
      <c r="O203" s="82">
        <f t="shared" ref="O203" si="941">O202/86400</f>
        <v>1.5937242798353906</v>
      </c>
      <c r="P203" s="82">
        <f t="shared" ref="P203" si="942">P202/86400</f>
        <v>1.6557484567901233</v>
      </c>
      <c r="Q203" s="82">
        <f t="shared" ref="Q203" si="943">Q202/86400</f>
        <v>1.7177726337448558</v>
      </c>
      <c r="R203" s="82">
        <f t="shared" ref="R203" si="944">R202/86400</f>
        <v>1.7797968106995885</v>
      </c>
      <c r="S203" s="86">
        <f t="shared" ref="S203" si="945">S202/86400</f>
        <v>1.8418209876543208</v>
      </c>
      <c r="T203" s="82">
        <f t="shared" ref="T203" si="946">T202/86400</f>
        <v>1.9038451646090531</v>
      </c>
      <c r="U203" s="82">
        <f t="shared" ref="U203" si="947">U202/86400</f>
        <v>1.9658693415637858</v>
      </c>
      <c r="V203" s="82">
        <f t="shared" ref="V203" si="948">V202/86400</f>
        <v>2.0278935185185185</v>
      </c>
      <c r="W203" s="82">
        <f t="shared" ref="W203" si="949">W202/86400</f>
        <v>2.0899176954732508</v>
      </c>
      <c r="X203" s="86">
        <f t="shared" ref="X203" si="950">X202/86400</f>
        <v>2.1519418724279835</v>
      </c>
    </row>
    <row r="204" spans="2:24" x14ac:dyDescent="0.3">
      <c r="B204" s="52" t="s">
        <v>258</v>
      </c>
      <c r="C204" s="53" t="s">
        <v>253</v>
      </c>
      <c r="D204" s="5"/>
      <c r="E204" s="82"/>
      <c r="F204" s="82"/>
      <c r="G204" s="82"/>
      <c r="H204" s="82"/>
      <c r="I204" s="86"/>
      <c r="J204" s="82"/>
      <c r="K204" s="82"/>
      <c r="L204" s="82"/>
      <c r="M204" s="82"/>
      <c r="N204" s="86"/>
      <c r="O204" s="82"/>
      <c r="P204" s="82"/>
      <c r="Q204" s="82"/>
      <c r="R204" s="82"/>
      <c r="S204" s="86"/>
      <c r="T204" s="82"/>
      <c r="U204" s="82"/>
      <c r="V204" s="82"/>
      <c r="W204" s="82"/>
      <c r="X204" s="86"/>
    </row>
    <row r="205" spans="2:24" x14ac:dyDescent="0.3">
      <c r="B205" s="54">
        <v>1</v>
      </c>
      <c r="C205" s="5" t="s">
        <v>154</v>
      </c>
      <c r="D205" s="5" t="s">
        <v>240</v>
      </c>
      <c r="E205" s="55">
        <f>E192*30%</f>
        <v>360.4666666666667</v>
      </c>
      <c r="F205" s="55">
        <f t="shared" ref="F205:X205" si="951">F192*30%</f>
        <v>383.43333333333334</v>
      </c>
      <c r="G205" s="55">
        <f t="shared" si="951"/>
        <v>406.40000000000003</v>
      </c>
      <c r="H205" s="55">
        <f t="shared" si="951"/>
        <v>429.36666666666662</v>
      </c>
      <c r="I205" s="85">
        <f t="shared" si="951"/>
        <v>452.33333333333331</v>
      </c>
      <c r="J205" s="55">
        <f t="shared" si="951"/>
        <v>475.3</v>
      </c>
      <c r="K205" s="55">
        <f t="shared" si="951"/>
        <v>498.26666666666665</v>
      </c>
      <c r="L205" s="55">
        <f t="shared" si="951"/>
        <v>521.23333333333323</v>
      </c>
      <c r="M205" s="55">
        <f t="shared" si="951"/>
        <v>544.19999999999993</v>
      </c>
      <c r="N205" s="85">
        <f t="shared" si="951"/>
        <v>567.16666666666663</v>
      </c>
      <c r="O205" s="55">
        <f t="shared" si="951"/>
        <v>590.13333333333333</v>
      </c>
      <c r="P205" s="55">
        <f t="shared" si="951"/>
        <v>613.1</v>
      </c>
      <c r="Q205" s="55">
        <f t="shared" si="951"/>
        <v>636.06666666666661</v>
      </c>
      <c r="R205" s="55">
        <f t="shared" si="951"/>
        <v>659.0333333333333</v>
      </c>
      <c r="S205" s="85">
        <f t="shared" si="951"/>
        <v>681.99999999999989</v>
      </c>
      <c r="T205" s="55">
        <f t="shared" si="951"/>
        <v>704.96666666666658</v>
      </c>
      <c r="U205" s="55">
        <f t="shared" si="951"/>
        <v>727.93333333333328</v>
      </c>
      <c r="V205" s="55">
        <f t="shared" si="951"/>
        <v>750.9</v>
      </c>
      <c r="W205" s="55">
        <f t="shared" si="951"/>
        <v>773.86666666666667</v>
      </c>
      <c r="X205" s="85">
        <f t="shared" si="951"/>
        <v>796.83333333333337</v>
      </c>
    </row>
    <row r="206" spans="2:24" x14ac:dyDescent="0.3">
      <c r="B206" s="54">
        <v>2</v>
      </c>
      <c r="C206" s="5" t="s">
        <v>255</v>
      </c>
      <c r="D206" s="5" t="s">
        <v>249</v>
      </c>
      <c r="E206" s="55">
        <f>E205/100</f>
        <v>3.6046666666666671</v>
      </c>
      <c r="F206" s="55">
        <f t="shared" ref="F206" si="952">F205/100</f>
        <v>3.8343333333333334</v>
      </c>
      <c r="G206" s="55">
        <f t="shared" ref="G206" si="953">G205/100</f>
        <v>4.0640000000000001</v>
      </c>
      <c r="H206" s="55">
        <f t="shared" ref="H206" si="954">H205/100</f>
        <v>4.2936666666666659</v>
      </c>
      <c r="I206" s="85">
        <f t="shared" ref="I206" si="955">I205/100</f>
        <v>4.5233333333333334</v>
      </c>
      <c r="J206" s="55">
        <f t="shared" ref="J206" si="956">J205/100</f>
        <v>4.7530000000000001</v>
      </c>
      <c r="K206" s="55">
        <f t="shared" ref="K206" si="957">K205/100</f>
        <v>4.9826666666666668</v>
      </c>
      <c r="L206" s="55">
        <f t="shared" ref="L206" si="958">L205/100</f>
        <v>5.2123333333333326</v>
      </c>
      <c r="M206" s="55">
        <f t="shared" ref="M206" si="959">M205/100</f>
        <v>5.4419999999999993</v>
      </c>
      <c r="N206" s="85">
        <f t="shared" ref="N206" si="960">N205/100</f>
        <v>5.671666666666666</v>
      </c>
      <c r="O206" s="55">
        <f t="shared" ref="O206" si="961">O205/100</f>
        <v>5.9013333333333335</v>
      </c>
      <c r="P206" s="55">
        <f t="shared" ref="P206" si="962">P205/100</f>
        <v>6.1310000000000002</v>
      </c>
      <c r="Q206" s="55">
        <f t="shared" ref="Q206" si="963">Q205/100</f>
        <v>6.360666666666666</v>
      </c>
      <c r="R206" s="55">
        <f t="shared" ref="R206" si="964">R205/100</f>
        <v>6.5903333333333327</v>
      </c>
      <c r="S206" s="85">
        <f t="shared" ref="S206" si="965">S205/100</f>
        <v>6.8199999999999985</v>
      </c>
      <c r="T206" s="55">
        <f t="shared" ref="T206" si="966">T205/100</f>
        <v>7.0496666666666661</v>
      </c>
      <c r="U206" s="55">
        <f t="shared" ref="U206" si="967">U205/100</f>
        <v>7.2793333333333328</v>
      </c>
      <c r="V206" s="55">
        <f t="shared" ref="V206" si="968">V205/100</f>
        <v>7.5089999999999995</v>
      </c>
      <c r="W206" s="55">
        <f t="shared" ref="W206" si="969">W205/100</f>
        <v>7.738666666666667</v>
      </c>
      <c r="X206" s="85">
        <f t="shared" ref="X206" si="970">X205/100</f>
        <v>7.9683333333333337</v>
      </c>
    </row>
    <row r="207" spans="2:24" x14ac:dyDescent="0.3">
      <c r="B207" s="54">
        <v>3</v>
      </c>
      <c r="C207" s="5" t="s">
        <v>247</v>
      </c>
      <c r="D207" s="5" t="s">
        <v>248</v>
      </c>
      <c r="E207" s="5">
        <v>30</v>
      </c>
      <c r="F207" s="5">
        <v>30</v>
      </c>
      <c r="G207" s="5">
        <v>30</v>
      </c>
      <c r="H207" s="5">
        <v>30</v>
      </c>
      <c r="I207" s="84">
        <v>30</v>
      </c>
      <c r="J207" s="5">
        <v>30</v>
      </c>
      <c r="K207" s="5">
        <v>30</v>
      </c>
      <c r="L207" s="5">
        <v>30</v>
      </c>
      <c r="M207" s="5">
        <v>30</v>
      </c>
      <c r="N207" s="84">
        <v>30</v>
      </c>
      <c r="O207" s="5">
        <v>30</v>
      </c>
      <c r="P207" s="5">
        <v>30</v>
      </c>
      <c r="Q207" s="5">
        <v>30</v>
      </c>
      <c r="R207" s="5">
        <v>30</v>
      </c>
      <c r="S207" s="84">
        <v>30</v>
      </c>
      <c r="T207" s="5">
        <v>30</v>
      </c>
      <c r="U207" s="5">
        <v>30</v>
      </c>
      <c r="V207" s="5">
        <v>30</v>
      </c>
      <c r="W207" s="5">
        <v>30</v>
      </c>
      <c r="X207" s="84">
        <v>30</v>
      </c>
    </row>
    <row r="208" spans="2:24" x14ac:dyDescent="0.3">
      <c r="B208" s="54">
        <v>4</v>
      </c>
      <c r="C208" s="5" t="s">
        <v>250</v>
      </c>
      <c r="D208" s="5" t="s">
        <v>251</v>
      </c>
      <c r="E208" s="82">
        <f>E205*E207</f>
        <v>10814</v>
      </c>
      <c r="F208" s="82">
        <f t="shared" ref="F208" si="971">F205*F207</f>
        <v>11503</v>
      </c>
      <c r="G208" s="82">
        <f t="shared" ref="G208" si="972">G205*G207</f>
        <v>12192.000000000002</v>
      </c>
      <c r="H208" s="82">
        <f t="shared" ref="H208" si="973">H205*H207</f>
        <v>12880.999999999998</v>
      </c>
      <c r="I208" s="86">
        <f t="shared" ref="I208" si="974">I205*I207</f>
        <v>13570</v>
      </c>
      <c r="J208" s="82">
        <f t="shared" ref="J208" si="975">J205*J207</f>
        <v>14259</v>
      </c>
      <c r="K208" s="82">
        <f t="shared" ref="K208" si="976">K205*K207</f>
        <v>14948</v>
      </c>
      <c r="L208" s="82">
        <f t="shared" ref="L208" si="977">L205*L207</f>
        <v>15636.999999999996</v>
      </c>
      <c r="M208" s="82">
        <f t="shared" ref="M208" si="978">M205*M207</f>
        <v>16325.999999999998</v>
      </c>
      <c r="N208" s="86">
        <f t="shared" ref="N208" si="979">N205*N207</f>
        <v>17015</v>
      </c>
      <c r="O208" s="82">
        <f t="shared" ref="O208" si="980">O205*O207</f>
        <v>17704</v>
      </c>
      <c r="P208" s="82">
        <f t="shared" ref="P208" si="981">P205*P207</f>
        <v>18393</v>
      </c>
      <c r="Q208" s="82">
        <f t="shared" ref="Q208" si="982">Q205*Q207</f>
        <v>19082</v>
      </c>
      <c r="R208" s="82">
        <f t="shared" ref="R208" si="983">R205*R207</f>
        <v>19771</v>
      </c>
      <c r="S208" s="86">
        <f t="shared" ref="S208" si="984">S205*S207</f>
        <v>20459.999999999996</v>
      </c>
      <c r="T208" s="82">
        <f t="shared" ref="T208" si="985">T205*T207</f>
        <v>21148.999999999996</v>
      </c>
      <c r="U208" s="82">
        <f t="shared" ref="U208" si="986">U205*U207</f>
        <v>21838</v>
      </c>
      <c r="V208" s="82">
        <f t="shared" ref="V208" si="987">V205*V207</f>
        <v>22527</v>
      </c>
      <c r="W208" s="82">
        <f t="shared" ref="W208" si="988">W205*W207</f>
        <v>23216</v>
      </c>
      <c r="X208" s="86">
        <f t="shared" ref="X208" si="989">X205*X207</f>
        <v>23905</v>
      </c>
    </row>
    <row r="209" spans="1:24" x14ac:dyDescent="0.3">
      <c r="B209" s="54">
        <v>5</v>
      </c>
      <c r="C209" s="5" t="s">
        <v>250</v>
      </c>
      <c r="D209" s="5" t="s">
        <v>252</v>
      </c>
      <c r="E209" s="82">
        <f>E208/86400</f>
        <v>0.12516203703703704</v>
      </c>
      <c r="F209" s="82">
        <f t="shared" ref="F209" si="990">F208/86400</f>
        <v>0.13313657407407409</v>
      </c>
      <c r="G209" s="82">
        <f t="shared" ref="G209" si="991">G208/86400</f>
        <v>0.14111111111111113</v>
      </c>
      <c r="H209" s="82">
        <f t="shared" ref="H209" si="992">H208/86400</f>
        <v>0.14908564814814812</v>
      </c>
      <c r="I209" s="86">
        <f t="shared" ref="I209" si="993">I208/86400</f>
        <v>0.15706018518518519</v>
      </c>
      <c r="J209" s="82">
        <f t="shared" ref="J209" si="994">J208/86400</f>
        <v>0.16503472222222224</v>
      </c>
      <c r="K209" s="82">
        <f t="shared" ref="K209" si="995">K208/86400</f>
        <v>0.17300925925925925</v>
      </c>
      <c r="L209" s="82">
        <f t="shared" ref="L209" si="996">L208/86400</f>
        <v>0.18098379629629627</v>
      </c>
      <c r="M209" s="82">
        <f t="shared" ref="M209" si="997">M208/86400</f>
        <v>0.18895833333333331</v>
      </c>
      <c r="N209" s="86">
        <f t="shared" ref="N209" si="998">N208/86400</f>
        <v>0.19693287037037038</v>
      </c>
      <c r="O209" s="82">
        <f t="shared" ref="O209" si="999">O208/86400</f>
        <v>0.2049074074074074</v>
      </c>
      <c r="P209" s="82">
        <f t="shared" ref="P209" si="1000">P208/86400</f>
        <v>0.21288194444444444</v>
      </c>
      <c r="Q209" s="82">
        <f t="shared" ref="Q209" si="1001">Q208/86400</f>
        <v>0.22085648148148149</v>
      </c>
      <c r="R209" s="82">
        <f t="shared" ref="R209" si="1002">R208/86400</f>
        <v>0.22883101851851853</v>
      </c>
      <c r="S209" s="86">
        <f t="shared" ref="S209" si="1003">S208/86400</f>
        <v>0.23680555555555552</v>
      </c>
      <c r="T209" s="82">
        <f t="shared" ref="T209" si="1004">T208/86400</f>
        <v>0.24478009259259256</v>
      </c>
      <c r="U209" s="82">
        <f t="shared" ref="U209" si="1005">U208/86400</f>
        <v>0.25275462962962963</v>
      </c>
      <c r="V209" s="82">
        <f t="shared" ref="V209" si="1006">V208/86400</f>
        <v>0.26072916666666668</v>
      </c>
      <c r="W209" s="82">
        <f t="shared" ref="W209" si="1007">W208/86400</f>
        <v>0.26870370370370372</v>
      </c>
      <c r="X209" s="86">
        <f t="shared" ref="X209" si="1008">X208/86400</f>
        <v>0.27667824074074077</v>
      </c>
    </row>
    <row r="210" spans="1:24" x14ac:dyDescent="0.3">
      <c r="B210" s="52" t="s">
        <v>259</v>
      </c>
      <c r="C210" s="53" t="s">
        <v>160</v>
      </c>
      <c r="D210" s="5"/>
      <c r="E210" s="5"/>
      <c r="F210" s="5"/>
      <c r="G210" s="5"/>
      <c r="H210" s="5"/>
      <c r="I210" s="84"/>
      <c r="J210" s="5"/>
      <c r="K210" s="5"/>
      <c r="L210" s="5"/>
      <c r="M210" s="5"/>
      <c r="N210" s="84"/>
      <c r="O210" s="5"/>
      <c r="P210" s="5"/>
      <c r="Q210" s="5"/>
      <c r="R210" s="5"/>
      <c r="S210" s="84"/>
      <c r="T210" s="5"/>
      <c r="U210" s="5"/>
      <c r="V210" s="5"/>
      <c r="W210" s="5"/>
      <c r="X210" s="84"/>
    </row>
    <row r="211" spans="1:24" x14ac:dyDescent="0.3">
      <c r="B211" s="54">
        <v>1</v>
      </c>
      <c r="C211" s="5" t="s">
        <v>161</v>
      </c>
      <c r="D211" s="5" t="s">
        <v>158</v>
      </c>
      <c r="E211" s="57">
        <v>0.25</v>
      </c>
      <c r="F211" s="57">
        <v>0.25</v>
      </c>
      <c r="G211" s="57">
        <v>0.25</v>
      </c>
      <c r="H211" s="57">
        <v>0.25</v>
      </c>
      <c r="I211" s="87">
        <v>0.25</v>
      </c>
      <c r="J211" s="57">
        <v>0.25</v>
      </c>
      <c r="K211" s="57">
        <v>0.25</v>
      </c>
      <c r="L211" s="57">
        <v>0.25</v>
      </c>
      <c r="M211" s="57">
        <v>0.25</v>
      </c>
      <c r="N211" s="87">
        <v>0.25</v>
      </c>
      <c r="O211" s="57">
        <v>0.25</v>
      </c>
      <c r="P211" s="57">
        <v>0.25</v>
      </c>
      <c r="Q211" s="57">
        <v>0.25</v>
      </c>
      <c r="R211" s="57">
        <v>0.25</v>
      </c>
      <c r="S211" s="87">
        <v>0.25</v>
      </c>
      <c r="T211" s="57">
        <v>0.25</v>
      </c>
      <c r="U211" s="57">
        <v>0.25</v>
      </c>
      <c r="V211" s="57">
        <v>0.25</v>
      </c>
      <c r="W211" s="57">
        <v>0.25</v>
      </c>
      <c r="X211" s="87">
        <v>0.25</v>
      </c>
    </row>
    <row r="212" spans="1:24" x14ac:dyDescent="0.3">
      <c r="B212" s="54">
        <v>2</v>
      </c>
      <c r="C212" s="5" t="s">
        <v>162</v>
      </c>
      <c r="D212" s="5" t="s">
        <v>156</v>
      </c>
      <c r="E212" s="82">
        <f>(E203+E209)*E211</f>
        <v>0.27466113683127574</v>
      </c>
      <c r="F212" s="82">
        <f t="shared" ref="F212" si="1009">(F203+F209)*F211</f>
        <v>0.29216081532921812</v>
      </c>
      <c r="G212" s="82">
        <f t="shared" ref="G212" si="1010">(G203+G209)*G211</f>
        <v>0.30966049382716054</v>
      </c>
      <c r="H212" s="82">
        <f t="shared" ref="H212" si="1011">(H203+H209)*H211</f>
        <v>0.32716017232510286</v>
      </c>
      <c r="I212" s="86">
        <f t="shared" ref="I212" si="1012">(I203+I209)*I211</f>
        <v>0.34465985082304523</v>
      </c>
      <c r="J212" s="82">
        <f t="shared" ref="J212" si="1013">(J203+J209)*J211</f>
        <v>0.36215952932098761</v>
      </c>
      <c r="K212" s="82">
        <f t="shared" ref="K212" si="1014">(K203+K209)*K211</f>
        <v>0.37965920781893003</v>
      </c>
      <c r="L212" s="82">
        <f t="shared" ref="L212" si="1015">(L203+L209)*L211</f>
        <v>0.39715888631687241</v>
      </c>
      <c r="M212" s="82">
        <f t="shared" ref="M212" si="1016">(M203+M209)*M211</f>
        <v>0.41465856481481483</v>
      </c>
      <c r="N212" s="86">
        <f t="shared" ref="N212" si="1017">(N203+N209)*N211</f>
        <v>0.43215824331275726</v>
      </c>
      <c r="O212" s="82">
        <f t="shared" ref="O212" si="1018">(O203+O209)*O211</f>
        <v>0.44965792181069947</v>
      </c>
      <c r="P212" s="82">
        <f t="shared" ref="P212" si="1019">(P203+P209)*P211</f>
        <v>0.46715760030864195</v>
      </c>
      <c r="Q212" s="82">
        <f t="shared" ref="Q212" si="1020">(Q203+Q209)*Q211</f>
        <v>0.48465727880658432</v>
      </c>
      <c r="R212" s="82">
        <f t="shared" ref="R212" si="1021">(R203+R209)*R211</f>
        <v>0.50215695730452681</v>
      </c>
      <c r="S212" s="86">
        <f t="shared" ref="S212" si="1022">(S203+S209)*S211</f>
        <v>0.51965663580246912</v>
      </c>
      <c r="T212" s="82">
        <f t="shared" ref="T212" si="1023">(T203+T209)*T211</f>
        <v>0.53715631430041144</v>
      </c>
      <c r="U212" s="82">
        <f t="shared" ref="U212" si="1024">(U203+U209)*U211</f>
        <v>0.55465599279835387</v>
      </c>
      <c r="V212" s="82">
        <f t="shared" ref="V212" si="1025">(V203+V209)*V211</f>
        <v>0.5721556712962963</v>
      </c>
      <c r="W212" s="82">
        <f t="shared" ref="W212" si="1026">(W203+W209)*W211</f>
        <v>0.58965534979423861</v>
      </c>
      <c r="X212" s="86">
        <f t="shared" ref="X212" si="1027">(X203+X209)*X211</f>
        <v>0.60715502829218104</v>
      </c>
    </row>
    <row r="213" spans="1:24" x14ac:dyDescent="0.3">
      <c r="B213" s="52" t="s">
        <v>261</v>
      </c>
      <c r="C213" s="53" t="s">
        <v>157</v>
      </c>
      <c r="D213" s="5"/>
      <c r="E213" s="5"/>
      <c r="F213" s="5"/>
      <c r="G213" s="5"/>
      <c r="H213" s="5"/>
      <c r="I213" s="84"/>
      <c r="J213" s="5"/>
      <c r="K213" s="5"/>
      <c r="L213" s="5"/>
      <c r="M213" s="5"/>
      <c r="N213" s="84"/>
      <c r="O213" s="5"/>
      <c r="P213" s="5"/>
      <c r="Q213" s="5"/>
      <c r="R213" s="5"/>
      <c r="S213" s="84"/>
      <c r="T213" s="5"/>
      <c r="U213" s="5"/>
      <c r="V213" s="5"/>
      <c r="W213" s="5"/>
      <c r="X213" s="84"/>
    </row>
    <row r="214" spans="1:24" x14ac:dyDescent="0.3">
      <c r="B214" s="54">
        <v>1</v>
      </c>
      <c r="C214" s="5" t="s">
        <v>159</v>
      </c>
      <c r="D214" s="5" t="s">
        <v>156</v>
      </c>
      <c r="E214" s="82" cm="1">
        <f t="array" ref="E214:X214">TRANSPOSE('Rekap Air Non Domestik (1) '!K130:K149)</f>
        <v>0.37037037037037035</v>
      </c>
      <c r="F214" s="82">
        <v>0.37037037037037035</v>
      </c>
      <c r="G214" s="82">
        <v>0.39351851851851849</v>
      </c>
      <c r="H214" s="82">
        <v>0.40509259259259256</v>
      </c>
      <c r="I214" s="86">
        <v>0.40509259259259256</v>
      </c>
      <c r="J214" s="82">
        <v>0.40509259259259256</v>
      </c>
      <c r="K214" s="82">
        <v>0.40509259259259256</v>
      </c>
      <c r="L214" s="82">
        <v>0.70601851851851849</v>
      </c>
      <c r="M214" s="82">
        <v>0.70601851851851849</v>
      </c>
      <c r="N214" s="86">
        <v>0.70601851851851849</v>
      </c>
      <c r="O214" s="82">
        <v>0.70601851851851849</v>
      </c>
      <c r="P214" s="82">
        <v>0.71759259259259256</v>
      </c>
      <c r="Q214" s="82">
        <v>0.7407407407407407</v>
      </c>
      <c r="R214" s="82">
        <v>0.7407407407407407</v>
      </c>
      <c r="S214" s="86">
        <v>0.7407407407407407</v>
      </c>
      <c r="T214" s="82">
        <v>0.7407407407407407</v>
      </c>
      <c r="U214" s="82">
        <v>0.7407407407407407</v>
      </c>
      <c r="V214" s="82">
        <v>0.76388888888888884</v>
      </c>
      <c r="W214" s="82">
        <v>0.77546296296296302</v>
      </c>
      <c r="X214" s="86">
        <v>0.77546296296296302</v>
      </c>
    </row>
    <row r="215" spans="1:24" x14ac:dyDescent="0.3">
      <c r="B215" s="52" t="s">
        <v>165</v>
      </c>
      <c r="C215" s="53" t="s">
        <v>260</v>
      </c>
      <c r="D215" s="5" t="s">
        <v>156</v>
      </c>
      <c r="E215" s="82">
        <f>E203+E209+E212+E214</f>
        <v>1.7436760545267491</v>
      </c>
      <c r="F215" s="82">
        <f t="shared" ref="F215" si="1028">F203+F209+F212+F214</f>
        <v>1.831174447016461</v>
      </c>
      <c r="G215" s="82">
        <f t="shared" ref="G215" si="1029">G203+G209+G212+G214</f>
        <v>1.9418209876543213</v>
      </c>
      <c r="H215" s="82">
        <f t="shared" ref="H215" si="1030">H203+H209+H212+H214</f>
        <v>2.0408934542181068</v>
      </c>
      <c r="I215" s="86">
        <f t="shared" ref="I215" si="1031">I203+I209+I212+I214</f>
        <v>2.1283918467078187</v>
      </c>
      <c r="J215" s="82">
        <f t="shared" ref="J215" si="1032">J203+J209+J212+J214</f>
        <v>2.2158902391975306</v>
      </c>
      <c r="K215" s="82">
        <f t="shared" ref="K215" si="1033">K203+K209+K212+K214</f>
        <v>2.3033886316872429</v>
      </c>
      <c r="L215" s="82">
        <f t="shared" ref="L215" si="1034">L203+L209+L212+L214</f>
        <v>2.6918129501028805</v>
      </c>
      <c r="M215" s="82">
        <f t="shared" ref="M215" si="1035">M203+M209+M212+M214</f>
        <v>2.7793113425925928</v>
      </c>
      <c r="N215" s="86">
        <f t="shared" ref="N215" si="1036">N203+N209+N212+N214</f>
        <v>2.8668097350823047</v>
      </c>
      <c r="O215" s="82">
        <f t="shared" ref="O215" si="1037">O203+O209+O212+O214</f>
        <v>2.9543081275720158</v>
      </c>
      <c r="P215" s="82">
        <f t="shared" ref="P215" si="1038">P203+P209+P212+P214</f>
        <v>3.0533805941358025</v>
      </c>
      <c r="Q215" s="82">
        <f t="shared" ref="Q215" si="1039">Q203+Q209+Q212+Q214</f>
        <v>3.1640271347736624</v>
      </c>
      <c r="R215" s="82">
        <f t="shared" ref="R215" si="1040">R203+R209+R212+R214</f>
        <v>3.2515255272633743</v>
      </c>
      <c r="S215" s="86">
        <f t="shared" ref="S215" si="1041">S203+S209+S212+S214</f>
        <v>3.3390239197530862</v>
      </c>
      <c r="T215" s="82">
        <f t="shared" ref="T215" si="1042">T203+T209+T212+T214</f>
        <v>3.4265223122427981</v>
      </c>
      <c r="U215" s="82">
        <f t="shared" ref="U215" si="1043">U203+U209+U212+U214</f>
        <v>3.51402070473251</v>
      </c>
      <c r="V215" s="82">
        <f t="shared" ref="V215" si="1044">V203+V209+V212+V214</f>
        <v>3.6246672453703703</v>
      </c>
      <c r="W215" s="82">
        <f t="shared" ref="W215" si="1045">W203+W209+W212+W214</f>
        <v>3.7237397119341562</v>
      </c>
      <c r="X215" s="86">
        <f t="shared" ref="X215" si="1046">X203+X209+X212+X214</f>
        <v>3.8112381044238681</v>
      </c>
    </row>
    <row r="216" spans="1:24" x14ac:dyDescent="0.3">
      <c r="B216" s="52" t="s">
        <v>166</v>
      </c>
      <c r="C216" s="53" t="s">
        <v>237</v>
      </c>
      <c r="D216" s="5"/>
      <c r="E216" s="5"/>
      <c r="F216" s="5"/>
      <c r="G216" s="5"/>
      <c r="H216" s="5"/>
      <c r="I216" s="84"/>
      <c r="J216" s="5"/>
      <c r="K216" s="5"/>
      <c r="L216" s="5"/>
      <c r="M216" s="5"/>
      <c r="N216" s="84"/>
      <c r="O216" s="5"/>
      <c r="P216" s="5"/>
      <c r="Q216" s="5"/>
      <c r="R216" s="5"/>
      <c r="S216" s="84"/>
      <c r="T216" s="5"/>
      <c r="U216" s="5"/>
      <c r="V216" s="5"/>
      <c r="W216" s="5"/>
      <c r="X216" s="84"/>
    </row>
    <row r="217" spans="1:24" x14ac:dyDescent="0.3">
      <c r="B217" s="54">
        <v>1</v>
      </c>
      <c r="C217" s="5" t="s">
        <v>163</v>
      </c>
      <c r="D217" s="5"/>
      <c r="E217" s="5">
        <v>1.5</v>
      </c>
      <c r="F217" s="5">
        <v>1.5</v>
      </c>
      <c r="G217" s="5">
        <v>1.5</v>
      </c>
      <c r="H217" s="5">
        <v>1.5</v>
      </c>
      <c r="I217" s="84">
        <v>1.5</v>
      </c>
      <c r="J217" s="5">
        <v>1.5</v>
      </c>
      <c r="K217" s="5">
        <v>1.5</v>
      </c>
      <c r="L217" s="5">
        <v>1.5</v>
      </c>
      <c r="M217" s="5">
        <v>1.5</v>
      </c>
      <c r="N217" s="84">
        <v>1.5</v>
      </c>
      <c r="O217" s="5">
        <v>1.5</v>
      </c>
      <c r="P217" s="5">
        <v>1.5</v>
      </c>
      <c r="Q217" s="5">
        <v>1.5</v>
      </c>
      <c r="R217" s="5">
        <v>1.5</v>
      </c>
      <c r="S217" s="84">
        <v>1.5</v>
      </c>
      <c r="T217" s="5">
        <v>1.5</v>
      </c>
      <c r="U217" s="5">
        <v>1.5</v>
      </c>
      <c r="V217" s="5">
        <v>1.5</v>
      </c>
      <c r="W217" s="5">
        <v>1.5</v>
      </c>
      <c r="X217" s="84">
        <v>1.5</v>
      </c>
    </row>
    <row r="218" spans="1:24" x14ac:dyDescent="0.3">
      <c r="B218" s="54">
        <v>2</v>
      </c>
      <c r="C218" s="5" t="s">
        <v>164</v>
      </c>
      <c r="D218" s="5" t="s">
        <v>156</v>
      </c>
      <c r="E218" s="82">
        <f>E215*E217</f>
        <v>2.6155140817901237</v>
      </c>
      <c r="F218" s="82">
        <f t="shared" ref="F218" si="1047">F215*F217</f>
        <v>2.7467616705246916</v>
      </c>
      <c r="G218" s="82">
        <f t="shared" ref="G218" si="1048">G215*G217</f>
        <v>2.9127314814814822</v>
      </c>
      <c r="H218" s="82">
        <f t="shared" ref="H218" si="1049">H215*H217</f>
        <v>3.0613401813271599</v>
      </c>
      <c r="I218" s="86">
        <f t="shared" ref="I218" si="1050">I215*I217</f>
        <v>3.1925877700617278</v>
      </c>
      <c r="J218" s="82">
        <f t="shared" ref="J218" si="1051">J215*J217</f>
        <v>3.3238353587962957</v>
      </c>
      <c r="K218" s="82">
        <f t="shared" ref="K218" si="1052">K215*K217</f>
        <v>3.4550829475308644</v>
      </c>
      <c r="L218" s="82">
        <f t="shared" ref="L218" si="1053">L215*L217</f>
        <v>4.0377194251543207</v>
      </c>
      <c r="M218" s="82">
        <f t="shared" ref="M218" si="1054">M215*M217</f>
        <v>4.1689670138888895</v>
      </c>
      <c r="N218" s="86">
        <f t="shared" ref="N218" si="1055">N215*N217</f>
        <v>4.3002146026234573</v>
      </c>
      <c r="O218" s="82">
        <f t="shared" ref="O218" si="1056">O215*O217</f>
        <v>4.4314621913580234</v>
      </c>
      <c r="P218" s="82">
        <f t="shared" ref="P218" si="1057">P215*P217</f>
        <v>4.5800708912037038</v>
      </c>
      <c r="Q218" s="82">
        <f t="shared" ref="Q218" si="1058">Q215*Q217</f>
        <v>4.746040702160494</v>
      </c>
      <c r="R218" s="82">
        <f t="shared" ref="R218" si="1059">R215*R217</f>
        <v>4.877288290895061</v>
      </c>
      <c r="S218" s="86">
        <f t="shared" ref="S218" si="1060">S215*S217</f>
        <v>5.0085358796296298</v>
      </c>
      <c r="T218" s="82">
        <f t="shared" ref="T218" si="1061">T215*T217</f>
        <v>5.1397834683641968</v>
      </c>
      <c r="U218" s="82">
        <f t="shared" ref="U218" si="1062">U215*U217</f>
        <v>5.2710310570987655</v>
      </c>
      <c r="V218" s="82">
        <f t="shared" ref="V218" si="1063">V215*V217</f>
        <v>5.4370008680555557</v>
      </c>
      <c r="W218" s="82">
        <f t="shared" ref="W218" si="1064">W215*W217</f>
        <v>5.5856095679012343</v>
      </c>
      <c r="X218" s="86">
        <f t="shared" ref="X218" si="1065">X215*X217</f>
        <v>5.7168571566358022</v>
      </c>
    </row>
    <row r="219" spans="1:24" x14ac:dyDescent="0.3">
      <c r="B219" s="52" t="s">
        <v>262</v>
      </c>
      <c r="C219" s="53" t="s">
        <v>241</v>
      </c>
      <c r="D219" s="5"/>
      <c r="E219" s="5"/>
      <c r="F219" s="5"/>
      <c r="G219" s="5"/>
      <c r="H219" s="5"/>
      <c r="I219" s="84"/>
      <c r="J219" s="5"/>
      <c r="K219" s="5"/>
      <c r="L219" s="5"/>
      <c r="M219" s="5"/>
      <c r="N219" s="84"/>
      <c r="O219" s="5"/>
      <c r="P219" s="5"/>
      <c r="Q219" s="5"/>
      <c r="R219" s="5"/>
      <c r="S219" s="84"/>
      <c r="T219" s="5"/>
      <c r="U219" s="5"/>
      <c r="V219" s="5"/>
      <c r="W219" s="5"/>
      <c r="X219" s="84"/>
    </row>
    <row r="220" spans="1:24" x14ac:dyDescent="0.3">
      <c r="B220" s="54">
        <v>1</v>
      </c>
      <c r="C220" s="5" t="s">
        <v>163</v>
      </c>
      <c r="D220" s="5"/>
      <c r="E220" s="5">
        <v>2</v>
      </c>
      <c r="F220" s="5">
        <v>2</v>
      </c>
      <c r="G220" s="5">
        <v>2</v>
      </c>
      <c r="H220" s="5">
        <v>2</v>
      </c>
      <c r="I220" s="84">
        <v>2</v>
      </c>
      <c r="J220" s="5">
        <v>2</v>
      </c>
      <c r="K220" s="5">
        <v>2</v>
      </c>
      <c r="L220" s="5">
        <v>2</v>
      </c>
      <c r="M220" s="5">
        <v>2</v>
      </c>
      <c r="N220" s="84">
        <v>2</v>
      </c>
      <c r="O220" s="5">
        <v>2</v>
      </c>
      <c r="P220" s="5">
        <v>2</v>
      </c>
      <c r="Q220" s="5">
        <v>2</v>
      </c>
      <c r="R220" s="5">
        <v>2</v>
      </c>
      <c r="S220" s="84">
        <v>2</v>
      </c>
      <c r="T220" s="5">
        <v>2</v>
      </c>
      <c r="U220" s="5">
        <v>2</v>
      </c>
      <c r="V220" s="5">
        <v>2</v>
      </c>
      <c r="W220" s="5">
        <v>2</v>
      </c>
      <c r="X220" s="84">
        <v>2</v>
      </c>
    </row>
    <row r="221" spans="1:24" x14ac:dyDescent="0.3">
      <c r="B221" s="54">
        <v>2</v>
      </c>
      <c r="C221" s="5" t="s">
        <v>164</v>
      </c>
      <c r="D221" s="5" t="s">
        <v>156</v>
      </c>
      <c r="E221" s="82">
        <f>E220*E215</f>
        <v>3.4873521090534982</v>
      </c>
      <c r="F221" s="82">
        <f t="shared" ref="F221" si="1066">F220*F215</f>
        <v>3.6623488940329221</v>
      </c>
      <c r="G221" s="82">
        <f t="shared" ref="G221" si="1067">G220*G215</f>
        <v>3.8836419753086426</v>
      </c>
      <c r="H221" s="82">
        <f t="shared" ref="H221" si="1068">H220*H215</f>
        <v>4.0817869084362135</v>
      </c>
      <c r="I221" s="86">
        <f t="shared" ref="I221" si="1069">I220*I215</f>
        <v>4.2567836934156373</v>
      </c>
      <c r="J221" s="82">
        <f t="shared" ref="J221" si="1070">J220*J215</f>
        <v>4.4317804783950612</v>
      </c>
      <c r="K221" s="82">
        <f t="shared" ref="K221" si="1071">K220*K215</f>
        <v>4.6067772633744859</v>
      </c>
      <c r="L221" s="82">
        <f t="shared" ref="L221" si="1072">L220*L215</f>
        <v>5.3836259002057609</v>
      </c>
      <c r="M221" s="82">
        <f t="shared" ref="M221" si="1073">M220*M215</f>
        <v>5.5586226851851857</v>
      </c>
      <c r="N221" s="86">
        <f t="shared" ref="N221" si="1074">N220*N215</f>
        <v>5.7336194701646095</v>
      </c>
      <c r="O221" s="82">
        <f t="shared" ref="O221" si="1075">O220*O215</f>
        <v>5.9086162551440315</v>
      </c>
      <c r="P221" s="82">
        <f t="shared" ref="P221" si="1076">P220*P215</f>
        <v>6.1067611882716051</v>
      </c>
      <c r="Q221" s="82">
        <f t="shared" ref="Q221" si="1077">Q220*Q215</f>
        <v>6.3280542695473248</v>
      </c>
      <c r="R221" s="82">
        <f t="shared" ref="R221" si="1078">R220*R215</f>
        <v>6.5030510545267486</v>
      </c>
      <c r="S221" s="86">
        <f t="shared" ref="S221" si="1079">S220*S215</f>
        <v>6.6780478395061724</v>
      </c>
      <c r="T221" s="82">
        <f t="shared" ref="T221" si="1080">T220*T215</f>
        <v>6.8530446244855963</v>
      </c>
      <c r="U221" s="82">
        <f t="shared" ref="U221" si="1081">U220*U215</f>
        <v>7.0280414094650201</v>
      </c>
      <c r="V221" s="82">
        <f t="shared" ref="V221" si="1082">V220*V215</f>
        <v>7.2493344907407407</v>
      </c>
      <c r="W221" s="82">
        <f t="shared" ref="W221" si="1083">W220*W215</f>
        <v>7.4474794238683124</v>
      </c>
      <c r="X221" s="86">
        <f t="shared" ref="X221" si="1084">X220*X215</f>
        <v>7.6224762088477362</v>
      </c>
    </row>
    <row r="224" spans="1:24" ht="18" x14ac:dyDescent="0.3">
      <c r="A224" s="230">
        <v>7</v>
      </c>
      <c r="B224" s="231" t="s">
        <v>61</v>
      </c>
      <c r="C224" s="231"/>
      <c r="D224" s="231"/>
      <c r="E224" s="231"/>
      <c r="F224" s="231"/>
      <c r="G224" s="231"/>
      <c r="H224" s="231"/>
      <c r="I224" s="231"/>
      <c r="J224" s="231"/>
      <c r="K224" s="231"/>
      <c r="L224" s="231"/>
      <c r="M224" s="231"/>
      <c r="N224" s="231"/>
      <c r="O224" s="231"/>
      <c r="P224" s="231"/>
      <c r="Q224" s="231"/>
      <c r="R224" s="231"/>
      <c r="S224" s="231"/>
      <c r="T224" s="231"/>
      <c r="U224" s="231"/>
      <c r="V224" s="231"/>
      <c r="W224" s="231"/>
      <c r="X224" s="231"/>
    </row>
    <row r="225" spans="1:24" ht="15.6" x14ac:dyDescent="0.3">
      <c r="A225" s="230"/>
      <c r="B225" s="234" t="s">
        <v>168</v>
      </c>
      <c r="C225" s="234"/>
      <c r="D225" s="234"/>
      <c r="E225" s="234"/>
      <c r="F225" s="234"/>
      <c r="G225" s="234"/>
      <c r="H225" s="234"/>
      <c r="I225" s="234"/>
      <c r="J225" s="234"/>
      <c r="K225" s="234"/>
      <c r="L225" s="234"/>
      <c r="M225" s="234"/>
      <c r="N225" s="234"/>
      <c r="O225" s="234"/>
      <c r="P225" s="234"/>
      <c r="Q225" s="234"/>
      <c r="R225" s="234"/>
      <c r="S225" s="234"/>
      <c r="T225" s="234"/>
      <c r="U225" s="234"/>
      <c r="V225" s="234"/>
      <c r="W225" s="234"/>
      <c r="X225" s="234"/>
    </row>
    <row r="226" spans="1:24" ht="15.6" x14ac:dyDescent="0.3">
      <c r="A226" s="230"/>
      <c r="B226" s="232" t="s">
        <v>149</v>
      </c>
      <c r="C226" s="197" t="s">
        <v>150</v>
      </c>
      <c r="D226" s="197" t="s">
        <v>151</v>
      </c>
      <c r="E226" s="233" t="s">
        <v>22</v>
      </c>
      <c r="F226" s="233"/>
      <c r="G226" s="233"/>
      <c r="H226" s="233"/>
      <c r="I226" s="233"/>
      <c r="J226" s="233"/>
      <c r="K226" s="233"/>
      <c r="L226" s="233"/>
      <c r="M226" s="233"/>
      <c r="N226" s="233"/>
      <c r="O226" s="233"/>
      <c r="P226" s="233"/>
      <c r="Q226" s="233"/>
      <c r="R226" s="233"/>
      <c r="S226" s="233"/>
      <c r="T226" s="233"/>
      <c r="U226" s="233"/>
      <c r="V226" s="233"/>
      <c r="W226" s="233"/>
      <c r="X226" s="233"/>
    </row>
    <row r="227" spans="1:24" x14ac:dyDescent="0.3">
      <c r="A227" s="230"/>
      <c r="B227" s="232"/>
      <c r="C227" s="197"/>
      <c r="D227" s="197"/>
      <c r="E227" s="8">
        <v>2025</v>
      </c>
      <c r="F227" s="8">
        <v>2026</v>
      </c>
      <c r="G227" s="8">
        <v>2027</v>
      </c>
      <c r="H227" s="8">
        <v>2028</v>
      </c>
      <c r="I227" s="8">
        <v>2029</v>
      </c>
      <c r="J227" s="8">
        <v>2030</v>
      </c>
      <c r="K227" s="8">
        <v>2031</v>
      </c>
      <c r="L227" s="8">
        <v>2032</v>
      </c>
      <c r="M227" s="8">
        <v>2033</v>
      </c>
      <c r="N227" s="8">
        <v>2034</v>
      </c>
      <c r="O227" s="8">
        <v>2035</v>
      </c>
      <c r="P227" s="8">
        <v>2036</v>
      </c>
      <c r="Q227" s="8">
        <v>2037</v>
      </c>
      <c r="R227" s="8">
        <v>2038</v>
      </c>
      <c r="S227" s="8">
        <v>2039</v>
      </c>
      <c r="T227" s="8">
        <v>2040</v>
      </c>
      <c r="U227" s="8">
        <v>2041</v>
      </c>
      <c r="V227" s="8">
        <v>2042</v>
      </c>
      <c r="W227" s="8">
        <v>2043</v>
      </c>
      <c r="X227" s="8">
        <v>2044</v>
      </c>
    </row>
    <row r="228" spans="1:24" x14ac:dyDescent="0.3">
      <c r="B228" s="52" t="s">
        <v>152</v>
      </c>
      <c r="C228" s="53" t="s">
        <v>153</v>
      </c>
      <c r="D228" s="5"/>
      <c r="E228" s="5"/>
      <c r="F228" s="5"/>
      <c r="G228" s="5"/>
      <c r="H228" s="5"/>
      <c r="I228" s="84"/>
      <c r="J228" s="5"/>
      <c r="K228" s="5"/>
      <c r="L228" s="5"/>
      <c r="M228" s="5"/>
      <c r="N228" s="84"/>
      <c r="O228" s="5"/>
      <c r="P228" s="5"/>
      <c r="Q228" s="5"/>
      <c r="R228" s="5"/>
      <c r="S228" s="84"/>
      <c r="T228" s="5"/>
      <c r="U228" s="5"/>
      <c r="V228" s="5"/>
      <c r="W228" s="5"/>
      <c r="X228" s="84"/>
    </row>
    <row r="229" spans="1:24" x14ac:dyDescent="0.3">
      <c r="B229" s="54">
        <v>1</v>
      </c>
      <c r="C229" s="5" t="s">
        <v>154</v>
      </c>
      <c r="D229" s="5" t="s">
        <v>155</v>
      </c>
      <c r="E229" s="55" cm="1">
        <f t="array" ref="E229:X229">TRANSPOSE('Forward Projection (1)'!S26:S45)</f>
        <v>7974.5555555555557</v>
      </c>
      <c r="F229" s="55">
        <v>8381.1111111111113</v>
      </c>
      <c r="G229" s="55">
        <v>8787.6666666666661</v>
      </c>
      <c r="H229" s="55">
        <v>9194.2222222222226</v>
      </c>
      <c r="I229" s="85">
        <v>9600.7777777777774</v>
      </c>
      <c r="J229" s="55">
        <v>10007.333333333332</v>
      </c>
      <c r="K229" s="55">
        <v>10413.888888888889</v>
      </c>
      <c r="L229" s="55">
        <v>10820.444444444445</v>
      </c>
      <c r="M229" s="55">
        <v>11227</v>
      </c>
      <c r="N229" s="85">
        <v>11633.555555555555</v>
      </c>
      <c r="O229" s="55">
        <v>12040.111111111111</v>
      </c>
      <c r="P229" s="55">
        <v>12446.666666666666</v>
      </c>
      <c r="Q229" s="55">
        <v>12853.222222222223</v>
      </c>
      <c r="R229" s="55">
        <v>13259.777777777777</v>
      </c>
      <c r="S229" s="85">
        <v>13666.333333333332</v>
      </c>
      <c r="T229" s="55">
        <v>14072.888888888889</v>
      </c>
      <c r="U229" s="55">
        <v>14479.444444444445</v>
      </c>
      <c r="V229" s="55">
        <v>14886</v>
      </c>
      <c r="W229" s="55">
        <v>15292.555555555555</v>
      </c>
      <c r="X229" s="85">
        <v>15699.111111111111</v>
      </c>
    </row>
    <row r="230" spans="1:24" x14ac:dyDescent="0.3">
      <c r="B230" s="54">
        <v>2</v>
      </c>
      <c r="C230" s="5" t="s">
        <v>238</v>
      </c>
      <c r="D230" s="5" t="s">
        <v>158</v>
      </c>
      <c r="E230" s="83">
        <v>0.83</v>
      </c>
      <c r="F230" s="83">
        <v>0.83</v>
      </c>
      <c r="G230" s="83">
        <v>0.84</v>
      </c>
      <c r="H230" s="83">
        <v>0.84</v>
      </c>
      <c r="I230" s="88">
        <v>0.85</v>
      </c>
      <c r="J230" s="83">
        <v>0.85</v>
      </c>
      <c r="K230" s="83">
        <v>0.86</v>
      </c>
      <c r="L230" s="83">
        <v>0.88</v>
      </c>
      <c r="M230" s="83">
        <v>0.9</v>
      </c>
      <c r="N230" s="88">
        <v>0.92</v>
      </c>
      <c r="O230" s="83">
        <v>0.93</v>
      </c>
      <c r="P230" s="83">
        <v>0.93</v>
      </c>
      <c r="Q230" s="83">
        <v>0.95</v>
      </c>
      <c r="R230" s="83">
        <v>0.96</v>
      </c>
      <c r="S230" s="88">
        <v>0.96</v>
      </c>
      <c r="T230" s="83">
        <v>0.97</v>
      </c>
      <c r="U230" s="83">
        <v>0.98</v>
      </c>
      <c r="V230" s="83">
        <v>0.99</v>
      </c>
      <c r="W230" s="83">
        <v>1</v>
      </c>
      <c r="X230" s="88">
        <v>1</v>
      </c>
    </row>
    <row r="231" spans="1:24" x14ac:dyDescent="0.3">
      <c r="B231" s="54">
        <v>3</v>
      </c>
      <c r="C231" s="5" t="s">
        <v>239</v>
      </c>
      <c r="D231" s="5" t="s">
        <v>240</v>
      </c>
      <c r="E231" s="55">
        <f>E229*E230</f>
        <v>6618.8811111111108</v>
      </c>
      <c r="F231" s="55">
        <f t="shared" ref="F231" si="1085">F229*F230</f>
        <v>6956.3222222222221</v>
      </c>
      <c r="G231" s="55">
        <f t="shared" ref="G231" si="1086">G229*G230</f>
        <v>7381.6399999999994</v>
      </c>
      <c r="H231" s="55">
        <f t="shared" ref="H231" si="1087">H229*H230</f>
        <v>7723.1466666666665</v>
      </c>
      <c r="I231" s="85">
        <f t="shared" ref="I231" si="1088">I229*I230</f>
        <v>8160.6611111111106</v>
      </c>
      <c r="J231" s="55">
        <f t="shared" ref="J231" si="1089">J229*J230</f>
        <v>8506.2333333333318</v>
      </c>
      <c r="K231" s="55">
        <f t="shared" ref="K231" si="1090">K229*K230</f>
        <v>8955.9444444444434</v>
      </c>
      <c r="L231" s="55">
        <f t="shared" ref="L231" si="1091">L229*L230</f>
        <v>9521.9911111111123</v>
      </c>
      <c r="M231" s="55">
        <f t="shared" ref="M231" si="1092">M229*M230</f>
        <v>10104.300000000001</v>
      </c>
      <c r="N231" s="85">
        <f t="shared" ref="N231" si="1093">N229*N230</f>
        <v>10702.871111111112</v>
      </c>
      <c r="O231" s="55">
        <f t="shared" ref="O231" si="1094">O229*O230</f>
        <v>11197.303333333333</v>
      </c>
      <c r="P231" s="55">
        <f t="shared" ref="P231" si="1095">P229*P230</f>
        <v>11575.4</v>
      </c>
      <c r="Q231" s="55">
        <f t="shared" ref="Q231" si="1096">Q229*Q230</f>
        <v>12210.56111111111</v>
      </c>
      <c r="R231" s="55">
        <f t="shared" ref="R231" si="1097">R229*R230</f>
        <v>12729.386666666665</v>
      </c>
      <c r="S231" s="85">
        <f t="shared" ref="S231" si="1098">S229*S230</f>
        <v>13119.679999999998</v>
      </c>
      <c r="T231" s="55">
        <f t="shared" ref="T231" si="1099">T229*T230</f>
        <v>13650.702222222222</v>
      </c>
      <c r="U231" s="55">
        <f t="shared" ref="U231" si="1100">U229*U230</f>
        <v>14189.855555555556</v>
      </c>
      <c r="V231" s="55">
        <f t="shared" ref="V231" si="1101">V229*V230</f>
        <v>14737.14</v>
      </c>
      <c r="W231" s="55">
        <f t="shared" ref="W231" si="1102">W229*W230</f>
        <v>15292.555555555555</v>
      </c>
      <c r="X231" s="85">
        <f t="shared" ref="X231" si="1103">X229*X230</f>
        <v>15699.111111111111</v>
      </c>
    </row>
    <row r="232" spans="1:24" x14ac:dyDescent="0.3">
      <c r="B232" s="52" t="s">
        <v>246</v>
      </c>
      <c r="C232" s="53" t="s">
        <v>243</v>
      </c>
      <c r="D232" s="5"/>
      <c r="E232" s="82"/>
      <c r="F232" s="82"/>
      <c r="G232" s="82"/>
      <c r="H232" s="82"/>
      <c r="I232" s="86"/>
      <c r="J232" s="82"/>
      <c r="K232" s="82"/>
      <c r="L232" s="82"/>
      <c r="M232" s="82"/>
      <c r="N232" s="86"/>
      <c r="O232" s="82"/>
      <c r="P232" s="82"/>
      <c r="Q232" s="82"/>
      <c r="R232" s="82"/>
      <c r="S232" s="86"/>
      <c r="T232" s="82"/>
      <c r="U232" s="82"/>
      <c r="V232" s="82"/>
      <c r="W232" s="82"/>
      <c r="X232" s="86"/>
    </row>
    <row r="233" spans="1:24" x14ac:dyDescent="0.3">
      <c r="B233" s="54">
        <v>1</v>
      </c>
      <c r="C233" s="5" t="s">
        <v>244</v>
      </c>
      <c r="D233" s="5" t="s">
        <v>158</v>
      </c>
      <c r="E233" s="83">
        <v>0.7</v>
      </c>
      <c r="F233" s="83">
        <v>0.7</v>
      </c>
      <c r="G233" s="83">
        <v>0.7</v>
      </c>
      <c r="H233" s="83">
        <v>0.7</v>
      </c>
      <c r="I233" s="88">
        <v>0.7</v>
      </c>
      <c r="J233" s="83">
        <v>0.7</v>
      </c>
      <c r="K233" s="83">
        <v>0.7</v>
      </c>
      <c r="L233" s="83">
        <v>0.7</v>
      </c>
      <c r="M233" s="83">
        <v>0.7</v>
      </c>
      <c r="N233" s="88">
        <v>0.7</v>
      </c>
      <c r="O233" s="83">
        <v>0.7</v>
      </c>
      <c r="P233" s="83">
        <v>0.7</v>
      </c>
      <c r="Q233" s="83">
        <v>0.7</v>
      </c>
      <c r="R233" s="83">
        <v>0.7</v>
      </c>
      <c r="S233" s="88">
        <v>0.7</v>
      </c>
      <c r="T233" s="83">
        <v>0.7</v>
      </c>
      <c r="U233" s="83">
        <v>0.7</v>
      </c>
      <c r="V233" s="83">
        <v>0.7</v>
      </c>
      <c r="W233" s="83">
        <v>0.7</v>
      </c>
      <c r="X233" s="88">
        <v>0.7</v>
      </c>
    </row>
    <row r="234" spans="1:24" x14ac:dyDescent="0.3">
      <c r="B234" s="54">
        <v>2</v>
      </c>
      <c r="C234" s="5" t="s">
        <v>245</v>
      </c>
      <c r="D234" s="5" t="s">
        <v>158</v>
      </c>
      <c r="E234" s="83">
        <v>0.3</v>
      </c>
      <c r="F234" s="83">
        <v>0.3</v>
      </c>
      <c r="G234" s="83">
        <v>0.3</v>
      </c>
      <c r="H234" s="83">
        <v>0.3</v>
      </c>
      <c r="I234" s="88">
        <v>0.3</v>
      </c>
      <c r="J234" s="83">
        <v>0.3</v>
      </c>
      <c r="K234" s="83">
        <v>0.3</v>
      </c>
      <c r="L234" s="83">
        <v>0.3</v>
      </c>
      <c r="M234" s="83">
        <v>0.3</v>
      </c>
      <c r="N234" s="88">
        <v>0.3</v>
      </c>
      <c r="O234" s="83">
        <v>0.3</v>
      </c>
      <c r="P234" s="83">
        <v>0.3</v>
      </c>
      <c r="Q234" s="83">
        <v>0.3</v>
      </c>
      <c r="R234" s="83">
        <v>0.3</v>
      </c>
      <c r="S234" s="88">
        <v>0.3</v>
      </c>
      <c r="T234" s="83">
        <v>0.3</v>
      </c>
      <c r="U234" s="83">
        <v>0.3</v>
      </c>
      <c r="V234" s="83">
        <v>0.3</v>
      </c>
      <c r="W234" s="83">
        <v>0.3</v>
      </c>
      <c r="X234" s="88">
        <v>0.3</v>
      </c>
    </row>
    <row r="235" spans="1:24" x14ac:dyDescent="0.3">
      <c r="B235" s="52" t="s">
        <v>257</v>
      </c>
      <c r="C235" s="53" t="s">
        <v>254</v>
      </c>
      <c r="D235" s="5"/>
      <c r="E235" s="82"/>
      <c r="F235" s="82"/>
      <c r="G235" s="82"/>
      <c r="H235" s="82"/>
      <c r="I235" s="86"/>
      <c r="J235" s="82"/>
      <c r="K235" s="82"/>
      <c r="L235" s="82"/>
      <c r="M235" s="82"/>
      <c r="N235" s="86"/>
      <c r="O235" s="82"/>
      <c r="P235" s="82"/>
      <c r="Q235" s="82"/>
      <c r="R235" s="82"/>
      <c r="S235" s="86"/>
      <c r="T235" s="82"/>
      <c r="U235" s="82"/>
      <c r="V235" s="82"/>
      <c r="W235" s="82"/>
      <c r="X235" s="86"/>
    </row>
    <row r="236" spans="1:24" x14ac:dyDescent="0.3">
      <c r="B236" s="54">
        <v>1</v>
      </c>
      <c r="C236" s="5" t="s">
        <v>154</v>
      </c>
      <c r="D236" s="5" t="s">
        <v>240</v>
      </c>
      <c r="E236" s="55">
        <f>E229*70%</f>
        <v>5582.1888888888889</v>
      </c>
      <c r="F236" s="55">
        <f t="shared" ref="F236:X236" si="1104">F229*70%</f>
        <v>5866.7777777777774</v>
      </c>
      <c r="G236" s="55">
        <f t="shared" si="1104"/>
        <v>6151.3666666666659</v>
      </c>
      <c r="H236" s="55">
        <f t="shared" si="1104"/>
        <v>6435.9555555555553</v>
      </c>
      <c r="I236" s="85">
        <f t="shared" si="1104"/>
        <v>6720.5444444444438</v>
      </c>
      <c r="J236" s="55">
        <f t="shared" si="1104"/>
        <v>7005.1333333333323</v>
      </c>
      <c r="K236" s="55">
        <f t="shared" si="1104"/>
        <v>7289.7222222222217</v>
      </c>
      <c r="L236" s="55">
        <f t="shared" si="1104"/>
        <v>7574.3111111111111</v>
      </c>
      <c r="M236" s="55">
        <f t="shared" si="1104"/>
        <v>7858.9</v>
      </c>
      <c r="N236" s="85">
        <f t="shared" si="1104"/>
        <v>8143.4888888888881</v>
      </c>
      <c r="O236" s="55">
        <f t="shared" si="1104"/>
        <v>8428.0777777777766</v>
      </c>
      <c r="P236" s="55">
        <f t="shared" si="1104"/>
        <v>8712.6666666666661</v>
      </c>
      <c r="Q236" s="55">
        <f t="shared" si="1104"/>
        <v>8997.2555555555555</v>
      </c>
      <c r="R236" s="55">
        <f t="shared" si="1104"/>
        <v>9281.8444444444431</v>
      </c>
      <c r="S236" s="85">
        <f t="shared" si="1104"/>
        <v>9566.4333333333325</v>
      </c>
      <c r="T236" s="55">
        <f t="shared" si="1104"/>
        <v>9851.0222222222219</v>
      </c>
      <c r="U236" s="55">
        <f t="shared" si="1104"/>
        <v>10135.611111111111</v>
      </c>
      <c r="V236" s="55">
        <f t="shared" si="1104"/>
        <v>10420.199999999999</v>
      </c>
      <c r="W236" s="55">
        <f t="shared" si="1104"/>
        <v>10704.788888888888</v>
      </c>
      <c r="X236" s="85">
        <f t="shared" si="1104"/>
        <v>10989.377777777778</v>
      </c>
    </row>
    <row r="237" spans="1:24" x14ac:dyDescent="0.3">
      <c r="B237" s="54">
        <v>2</v>
      </c>
      <c r="C237" s="5" t="s">
        <v>256</v>
      </c>
      <c r="D237" s="5" t="s">
        <v>249</v>
      </c>
      <c r="E237" s="55">
        <f>E236/5</f>
        <v>1116.4377777777777</v>
      </c>
      <c r="F237" s="55">
        <f t="shared" ref="F237" si="1105">F236/5</f>
        <v>1173.3555555555554</v>
      </c>
      <c r="G237" s="55">
        <f t="shared" ref="G237" si="1106">G236/5</f>
        <v>1230.2733333333331</v>
      </c>
      <c r="H237" s="55">
        <f t="shared" ref="H237" si="1107">H236/5</f>
        <v>1287.191111111111</v>
      </c>
      <c r="I237" s="85">
        <f t="shared" ref="I237" si="1108">I236/5</f>
        <v>1344.1088888888887</v>
      </c>
      <c r="J237" s="55">
        <f t="shared" ref="J237" si="1109">J236/5</f>
        <v>1401.0266666666664</v>
      </c>
      <c r="K237" s="55">
        <f t="shared" ref="K237" si="1110">K236/5</f>
        <v>1457.9444444444443</v>
      </c>
      <c r="L237" s="55">
        <f t="shared" ref="L237" si="1111">L236/5</f>
        <v>1514.8622222222223</v>
      </c>
      <c r="M237" s="55">
        <f t="shared" ref="M237" si="1112">M236/5</f>
        <v>1571.78</v>
      </c>
      <c r="N237" s="85">
        <f t="shared" ref="N237" si="1113">N236/5</f>
        <v>1628.6977777777777</v>
      </c>
      <c r="O237" s="55">
        <f t="shared" ref="O237" si="1114">O236/5</f>
        <v>1685.6155555555554</v>
      </c>
      <c r="P237" s="55">
        <f t="shared" ref="P237" si="1115">P236/5</f>
        <v>1742.5333333333333</v>
      </c>
      <c r="Q237" s="55">
        <f t="shared" ref="Q237" si="1116">Q236/5</f>
        <v>1799.451111111111</v>
      </c>
      <c r="R237" s="55">
        <f t="shared" ref="R237" si="1117">R236/5</f>
        <v>1856.3688888888887</v>
      </c>
      <c r="S237" s="85">
        <f t="shared" ref="S237" si="1118">S236/5</f>
        <v>1913.2866666666664</v>
      </c>
      <c r="T237" s="55">
        <f t="shared" ref="T237" si="1119">T236/5</f>
        <v>1970.2044444444443</v>
      </c>
      <c r="U237" s="55">
        <f t="shared" ref="U237" si="1120">U236/5</f>
        <v>2027.1222222222223</v>
      </c>
      <c r="V237" s="55">
        <f t="shared" ref="V237" si="1121">V236/5</f>
        <v>2084.04</v>
      </c>
      <c r="W237" s="55">
        <f t="shared" ref="W237" si="1122">W236/5</f>
        <v>2140.9577777777777</v>
      </c>
      <c r="X237" s="85">
        <f t="shared" ref="X237" si="1123">X236/5</f>
        <v>2197.8755555555554</v>
      </c>
    </row>
    <row r="238" spans="1:24" x14ac:dyDescent="0.3">
      <c r="B238" s="54">
        <v>3</v>
      </c>
      <c r="C238" s="5" t="s">
        <v>247</v>
      </c>
      <c r="D238" s="5" t="s">
        <v>248</v>
      </c>
      <c r="E238" s="5">
        <v>100</v>
      </c>
      <c r="F238" s="5">
        <v>100</v>
      </c>
      <c r="G238" s="5">
        <v>100</v>
      </c>
      <c r="H238" s="5">
        <v>100</v>
      </c>
      <c r="I238" s="84">
        <v>100</v>
      </c>
      <c r="J238" s="5">
        <v>100</v>
      </c>
      <c r="K238" s="5">
        <v>100</v>
      </c>
      <c r="L238" s="5">
        <v>100</v>
      </c>
      <c r="M238" s="5">
        <v>100</v>
      </c>
      <c r="N238" s="84">
        <v>100</v>
      </c>
      <c r="O238" s="5">
        <v>100</v>
      </c>
      <c r="P238" s="5">
        <v>100</v>
      </c>
      <c r="Q238" s="5">
        <v>100</v>
      </c>
      <c r="R238" s="5">
        <v>100</v>
      </c>
      <c r="S238" s="84">
        <v>100</v>
      </c>
      <c r="T238" s="5">
        <v>100</v>
      </c>
      <c r="U238" s="5">
        <v>100</v>
      </c>
      <c r="V238" s="5">
        <v>100</v>
      </c>
      <c r="W238" s="5">
        <v>100</v>
      </c>
      <c r="X238" s="84">
        <v>100</v>
      </c>
    </row>
    <row r="239" spans="1:24" x14ac:dyDescent="0.3">
      <c r="B239" s="54">
        <v>4</v>
      </c>
      <c r="C239" s="5" t="s">
        <v>250</v>
      </c>
      <c r="D239" s="5" t="s">
        <v>251</v>
      </c>
      <c r="E239" s="82">
        <f>E236*E238</f>
        <v>558218.88888888888</v>
      </c>
      <c r="F239" s="82">
        <f t="shared" ref="F239" si="1124">F236*F238</f>
        <v>586677.77777777775</v>
      </c>
      <c r="G239" s="82">
        <f t="shared" ref="G239" si="1125">G236*G238</f>
        <v>615136.66666666663</v>
      </c>
      <c r="H239" s="82">
        <f t="shared" ref="H239" si="1126">H236*H238</f>
        <v>643595.5555555555</v>
      </c>
      <c r="I239" s="86">
        <f t="shared" ref="I239" si="1127">I236*I238</f>
        <v>672054.44444444438</v>
      </c>
      <c r="J239" s="82">
        <f t="shared" ref="J239" si="1128">J236*J238</f>
        <v>700513.33333333326</v>
      </c>
      <c r="K239" s="82">
        <f t="shared" ref="K239" si="1129">K236*K238</f>
        <v>728972.22222222213</v>
      </c>
      <c r="L239" s="82">
        <f t="shared" ref="L239" si="1130">L236*L238</f>
        <v>757431.11111111112</v>
      </c>
      <c r="M239" s="82">
        <f t="shared" ref="M239" si="1131">M236*M238</f>
        <v>785890</v>
      </c>
      <c r="N239" s="86">
        <f t="shared" ref="N239" si="1132">N236*N238</f>
        <v>814348.88888888876</v>
      </c>
      <c r="O239" s="82">
        <f t="shared" ref="O239" si="1133">O236*O238</f>
        <v>842807.77777777764</v>
      </c>
      <c r="P239" s="82">
        <f t="shared" ref="P239" si="1134">P236*P238</f>
        <v>871266.66666666663</v>
      </c>
      <c r="Q239" s="82">
        <f t="shared" ref="Q239" si="1135">Q236*Q238</f>
        <v>899725.5555555555</v>
      </c>
      <c r="R239" s="82">
        <f t="shared" ref="R239" si="1136">R236*R238</f>
        <v>928184.44444444426</v>
      </c>
      <c r="S239" s="86">
        <f t="shared" ref="S239" si="1137">S236*S238</f>
        <v>956643.33333333326</v>
      </c>
      <c r="T239" s="82">
        <f t="shared" ref="T239" si="1138">T236*T238</f>
        <v>985102.22222222225</v>
      </c>
      <c r="U239" s="82">
        <f t="shared" ref="U239" si="1139">U236*U238</f>
        <v>1013561.1111111111</v>
      </c>
      <c r="V239" s="82">
        <f t="shared" ref="V239" si="1140">V236*V238</f>
        <v>1042019.9999999999</v>
      </c>
      <c r="W239" s="82">
        <f t="shared" ref="W239" si="1141">W236*W238</f>
        <v>1070478.8888888888</v>
      </c>
      <c r="X239" s="86">
        <f t="shared" ref="X239" si="1142">X236*X238</f>
        <v>1098937.7777777778</v>
      </c>
    </row>
    <row r="240" spans="1:24" x14ac:dyDescent="0.3">
      <c r="B240" s="54">
        <v>5</v>
      </c>
      <c r="C240" s="5" t="s">
        <v>250</v>
      </c>
      <c r="D240" s="5" t="s">
        <v>252</v>
      </c>
      <c r="E240" s="82">
        <f>E239/86400</f>
        <v>6.4608667695473248</v>
      </c>
      <c r="F240" s="82">
        <f t="shared" ref="F240" si="1143">F239/86400</f>
        <v>6.7902520576131682</v>
      </c>
      <c r="G240" s="82">
        <f t="shared" ref="G240" si="1144">G239/86400</f>
        <v>7.1196373456790116</v>
      </c>
      <c r="H240" s="82">
        <f t="shared" ref="H240" si="1145">H239/86400</f>
        <v>7.4490226337448551</v>
      </c>
      <c r="I240" s="86">
        <f t="shared" ref="I240" si="1146">I239/86400</f>
        <v>7.7784079218106985</v>
      </c>
      <c r="J240" s="82">
        <f t="shared" ref="J240" si="1147">J239/86400</f>
        <v>8.107793209876542</v>
      </c>
      <c r="K240" s="82">
        <f t="shared" ref="K240" si="1148">K239/86400</f>
        <v>8.4371784979423854</v>
      </c>
      <c r="L240" s="82">
        <f t="shared" ref="L240" si="1149">L239/86400</f>
        <v>8.7665637860082306</v>
      </c>
      <c r="M240" s="82">
        <f t="shared" ref="M240" si="1150">M239/86400</f>
        <v>9.095949074074074</v>
      </c>
      <c r="N240" s="86">
        <f t="shared" ref="N240" si="1151">N239/86400</f>
        <v>9.4253343621399157</v>
      </c>
      <c r="O240" s="82">
        <f t="shared" ref="O240" si="1152">O239/86400</f>
        <v>9.7547196502057592</v>
      </c>
      <c r="P240" s="82">
        <f t="shared" ref="P240" si="1153">P239/86400</f>
        <v>10.084104938271604</v>
      </c>
      <c r="Q240" s="82">
        <f t="shared" ref="Q240" si="1154">Q239/86400</f>
        <v>10.413490226337448</v>
      </c>
      <c r="R240" s="82">
        <f t="shared" ref="R240" si="1155">R239/86400</f>
        <v>10.742875514403289</v>
      </c>
      <c r="S240" s="86">
        <f t="shared" ref="S240" si="1156">S239/86400</f>
        <v>11.072260802469135</v>
      </c>
      <c r="T240" s="82">
        <f t="shared" ref="T240" si="1157">T239/86400</f>
        <v>11.40164609053498</v>
      </c>
      <c r="U240" s="82">
        <f t="shared" ref="U240" si="1158">U239/86400</f>
        <v>11.731031378600823</v>
      </c>
      <c r="V240" s="82">
        <f t="shared" ref="V240" si="1159">V239/86400</f>
        <v>12.060416666666665</v>
      </c>
      <c r="W240" s="82">
        <f t="shared" ref="W240" si="1160">W239/86400</f>
        <v>12.389801954732508</v>
      </c>
      <c r="X240" s="86">
        <f t="shared" ref="X240" si="1161">X239/86400</f>
        <v>12.719187242798354</v>
      </c>
    </row>
    <row r="241" spans="2:24" x14ac:dyDescent="0.3">
      <c r="B241" s="52" t="s">
        <v>258</v>
      </c>
      <c r="C241" s="53" t="s">
        <v>253</v>
      </c>
      <c r="D241" s="5"/>
      <c r="E241" s="82"/>
      <c r="F241" s="82"/>
      <c r="G241" s="82"/>
      <c r="H241" s="82"/>
      <c r="I241" s="86"/>
      <c r="J241" s="82"/>
      <c r="K241" s="82"/>
      <c r="L241" s="82"/>
      <c r="M241" s="82"/>
      <c r="N241" s="86"/>
      <c r="O241" s="82"/>
      <c r="P241" s="82"/>
      <c r="Q241" s="82"/>
      <c r="R241" s="82"/>
      <c r="S241" s="86"/>
      <c r="T241" s="82"/>
      <c r="U241" s="82"/>
      <c r="V241" s="82"/>
      <c r="W241" s="82"/>
      <c r="X241" s="86"/>
    </row>
    <row r="242" spans="2:24" x14ac:dyDescent="0.3">
      <c r="B242" s="54">
        <v>1</v>
      </c>
      <c r="C242" s="5" t="s">
        <v>154</v>
      </c>
      <c r="D242" s="5" t="s">
        <v>240</v>
      </c>
      <c r="E242" s="55">
        <f>E229*30%</f>
        <v>2392.3666666666668</v>
      </c>
      <c r="F242" s="55">
        <f t="shared" ref="F242:X242" si="1162">F229*30%</f>
        <v>2514.3333333333335</v>
      </c>
      <c r="G242" s="55">
        <f t="shared" si="1162"/>
        <v>2636.2999999999997</v>
      </c>
      <c r="H242" s="55">
        <f t="shared" si="1162"/>
        <v>2758.2666666666669</v>
      </c>
      <c r="I242" s="85">
        <f t="shared" si="1162"/>
        <v>2880.2333333333331</v>
      </c>
      <c r="J242" s="55">
        <f t="shared" si="1162"/>
        <v>3002.1999999999994</v>
      </c>
      <c r="K242" s="55">
        <f t="shared" si="1162"/>
        <v>3124.1666666666665</v>
      </c>
      <c r="L242" s="55">
        <f t="shared" si="1162"/>
        <v>3246.1333333333337</v>
      </c>
      <c r="M242" s="55">
        <f t="shared" si="1162"/>
        <v>3368.1</v>
      </c>
      <c r="N242" s="85">
        <f t="shared" si="1162"/>
        <v>3490.0666666666662</v>
      </c>
      <c r="O242" s="55">
        <f t="shared" si="1162"/>
        <v>3612.0333333333333</v>
      </c>
      <c r="P242" s="55">
        <f t="shared" si="1162"/>
        <v>3733.9999999999995</v>
      </c>
      <c r="Q242" s="55">
        <f t="shared" si="1162"/>
        <v>3855.9666666666667</v>
      </c>
      <c r="R242" s="55">
        <f t="shared" si="1162"/>
        <v>3977.9333333333329</v>
      </c>
      <c r="S242" s="85">
        <f t="shared" si="1162"/>
        <v>4099.8999999999996</v>
      </c>
      <c r="T242" s="55">
        <f t="shared" si="1162"/>
        <v>4221.8666666666668</v>
      </c>
      <c r="U242" s="55">
        <f t="shared" si="1162"/>
        <v>4343.833333333333</v>
      </c>
      <c r="V242" s="55">
        <f t="shared" si="1162"/>
        <v>4465.8</v>
      </c>
      <c r="W242" s="55">
        <f t="shared" si="1162"/>
        <v>4587.7666666666664</v>
      </c>
      <c r="X242" s="85">
        <f t="shared" si="1162"/>
        <v>4709.7333333333336</v>
      </c>
    </row>
    <row r="243" spans="2:24" x14ac:dyDescent="0.3">
      <c r="B243" s="54">
        <v>2</v>
      </c>
      <c r="C243" s="5" t="s">
        <v>255</v>
      </c>
      <c r="D243" s="5" t="s">
        <v>249</v>
      </c>
      <c r="E243" s="55">
        <f>E242/100</f>
        <v>23.923666666666669</v>
      </c>
      <c r="F243" s="55">
        <f t="shared" ref="F243" si="1163">F242/100</f>
        <v>25.143333333333334</v>
      </c>
      <c r="G243" s="55">
        <f t="shared" ref="G243" si="1164">G242/100</f>
        <v>26.362999999999996</v>
      </c>
      <c r="H243" s="55">
        <f t="shared" ref="H243" si="1165">H242/100</f>
        <v>27.582666666666668</v>
      </c>
      <c r="I243" s="85">
        <f t="shared" ref="I243" si="1166">I242/100</f>
        <v>28.80233333333333</v>
      </c>
      <c r="J243" s="55">
        <f t="shared" ref="J243" si="1167">J242/100</f>
        <v>30.021999999999995</v>
      </c>
      <c r="K243" s="55">
        <f t="shared" ref="K243" si="1168">K242/100</f>
        <v>31.241666666666664</v>
      </c>
      <c r="L243" s="55">
        <f t="shared" ref="L243" si="1169">L242/100</f>
        <v>32.461333333333336</v>
      </c>
      <c r="M243" s="55">
        <f t="shared" ref="M243" si="1170">M242/100</f>
        <v>33.680999999999997</v>
      </c>
      <c r="N243" s="85">
        <f t="shared" ref="N243" si="1171">N242/100</f>
        <v>34.900666666666659</v>
      </c>
      <c r="O243" s="55">
        <f t="shared" ref="O243" si="1172">O242/100</f>
        <v>36.120333333333335</v>
      </c>
      <c r="P243" s="55">
        <f t="shared" ref="P243" si="1173">P242/100</f>
        <v>37.339999999999996</v>
      </c>
      <c r="Q243" s="55">
        <f t="shared" ref="Q243" si="1174">Q242/100</f>
        <v>38.559666666666665</v>
      </c>
      <c r="R243" s="55">
        <f t="shared" ref="R243" si="1175">R242/100</f>
        <v>39.779333333333327</v>
      </c>
      <c r="S243" s="85">
        <f t="shared" ref="S243" si="1176">S242/100</f>
        <v>40.998999999999995</v>
      </c>
      <c r="T243" s="55">
        <f t="shared" ref="T243" si="1177">T242/100</f>
        <v>42.218666666666671</v>
      </c>
      <c r="U243" s="55">
        <f t="shared" ref="U243" si="1178">U242/100</f>
        <v>43.438333333333333</v>
      </c>
      <c r="V243" s="55">
        <f t="shared" ref="V243" si="1179">V242/100</f>
        <v>44.658000000000001</v>
      </c>
      <c r="W243" s="55">
        <f t="shared" ref="W243" si="1180">W242/100</f>
        <v>45.877666666666663</v>
      </c>
      <c r="X243" s="85">
        <f t="shared" ref="X243" si="1181">X242/100</f>
        <v>47.097333333333339</v>
      </c>
    </row>
    <row r="244" spans="2:24" x14ac:dyDescent="0.3">
      <c r="B244" s="54">
        <v>3</v>
      </c>
      <c r="C244" s="5" t="s">
        <v>247</v>
      </c>
      <c r="D244" s="5" t="s">
        <v>248</v>
      </c>
      <c r="E244" s="5">
        <v>30</v>
      </c>
      <c r="F244" s="5">
        <v>30</v>
      </c>
      <c r="G244" s="5">
        <v>30</v>
      </c>
      <c r="H244" s="5">
        <v>30</v>
      </c>
      <c r="I244" s="84">
        <v>30</v>
      </c>
      <c r="J244" s="5">
        <v>30</v>
      </c>
      <c r="K244" s="5">
        <v>30</v>
      </c>
      <c r="L244" s="5">
        <v>30</v>
      </c>
      <c r="M244" s="5">
        <v>30</v>
      </c>
      <c r="N244" s="84">
        <v>30</v>
      </c>
      <c r="O244" s="5">
        <v>30</v>
      </c>
      <c r="P244" s="5">
        <v>30</v>
      </c>
      <c r="Q244" s="5">
        <v>30</v>
      </c>
      <c r="R244" s="5">
        <v>30</v>
      </c>
      <c r="S244" s="84">
        <v>30</v>
      </c>
      <c r="T244" s="5">
        <v>30</v>
      </c>
      <c r="U244" s="5">
        <v>30</v>
      </c>
      <c r="V244" s="5">
        <v>30</v>
      </c>
      <c r="W244" s="5">
        <v>30</v>
      </c>
      <c r="X244" s="84">
        <v>30</v>
      </c>
    </row>
    <row r="245" spans="2:24" x14ac:dyDescent="0.3">
      <c r="B245" s="54">
        <v>4</v>
      </c>
      <c r="C245" s="5" t="s">
        <v>250</v>
      </c>
      <c r="D245" s="5" t="s">
        <v>251</v>
      </c>
      <c r="E245" s="82">
        <f>E242*E244</f>
        <v>71771</v>
      </c>
      <c r="F245" s="82">
        <f t="shared" ref="F245" si="1182">F242*F244</f>
        <v>75430</v>
      </c>
      <c r="G245" s="82">
        <f t="shared" ref="G245" si="1183">G242*G244</f>
        <v>79088.999999999985</v>
      </c>
      <c r="H245" s="82">
        <f t="shared" ref="H245" si="1184">H242*H244</f>
        <v>82748</v>
      </c>
      <c r="I245" s="86">
        <f t="shared" ref="I245" si="1185">I242*I244</f>
        <v>86407</v>
      </c>
      <c r="J245" s="82">
        <f t="shared" ref="J245" si="1186">J242*J244</f>
        <v>90065.999999999985</v>
      </c>
      <c r="K245" s="82">
        <f t="shared" ref="K245" si="1187">K242*K244</f>
        <v>93725</v>
      </c>
      <c r="L245" s="82">
        <f t="shared" ref="L245" si="1188">L242*L244</f>
        <v>97384.000000000015</v>
      </c>
      <c r="M245" s="82">
        <f t="shared" ref="M245" si="1189">M242*M244</f>
        <v>101043</v>
      </c>
      <c r="N245" s="86">
        <f t="shared" ref="N245" si="1190">N242*N244</f>
        <v>104701.99999999999</v>
      </c>
      <c r="O245" s="82">
        <f t="shared" ref="O245" si="1191">O242*O244</f>
        <v>108361</v>
      </c>
      <c r="P245" s="82">
        <f t="shared" ref="P245" si="1192">P242*P244</f>
        <v>112019.99999999999</v>
      </c>
      <c r="Q245" s="82">
        <f t="shared" ref="Q245" si="1193">Q242*Q244</f>
        <v>115679</v>
      </c>
      <c r="R245" s="82">
        <f t="shared" ref="R245" si="1194">R242*R244</f>
        <v>119337.99999999999</v>
      </c>
      <c r="S245" s="86">
        <f t="shared" ref="S245" si="1195">S242*S244</f>
        <v>122996.99999999999</v>
      </c>
      <c r="T245" s="82">
        <f t="shared" ref="T245" si="1196">T242*T244</f>
        <v>126656</v>
      </c>
      <c r="U245" s="82">
        <f t="shared" ref="U245" si="1197">U242*U244</f>
        <v>130314.99999999999</v>
      </c>
      <c r="V245" s="82">
        <f t="shared" ref="V245" si="1198">V242*V244</f>
        <v>133974</v>
      </c>
      <c r="W245" s="82">
        <f t="shared" ref="W245" si="1199">W242*W244</f>
        <v>137633</v>
      </c>
      <c r="X245" s="86">
        <f t="shared" ref="X245" si="1200">X242*X244</f>
        <v>141292</v>
      </c>
    </row>
    <row r="246" spans="2:24" x14ac:dyDescent="0.3">
      <c r="B246" s="54">
        <v>5</v>
      </c>
      <c r="C246" s="5" t="s">
        <v>250</v>
      </c>
      <c r="D246" s="5" t="s">
        <v>252</v>
      </c>
      <c r="E246" s="82">
        <f>E245/86400</f>
        <v>0.83068287037037036</v>
      </c>
      <c r="F246" s="82">
        <f t="shared" ref="F246" si="1201">F245/86400</f>
        <v>0.8730324074074074</v>
      </c>
      <c r="G246" s="82">
        <f t="shared" ref="G246" si="1202">G245/86400</f>
        <v>0.91538194444444432</v>
      </c>
      <c r="H246" s="82">
        <f t="shared" ref="H246" si="1203">H245/86400</f>
        <v>0.95773148148148146</v>
      </c>
      <c r="I246" s="86">
        <f t="shared" ref="I246" si="1204">I245/86400</f>
        <v>1.0000810185185185</v>
      </c>
      <c r="J246" s="82">
        <f t="shared" ref="J246" si="1205">J245/86400</f>
        <v>1.0424305555555553</v>
      </c>
      <c r="K246" s="82">
        <f t="shared" ref="K246" si="1206">K245/86400</f>
        <v>1.0847800925925926</v>
      </c>
      <c r="L246" s="82">
        <f t="shared" ref="L246" si="1207">L245/86400</f>
        <v>1.1271296296296298</v>
      </c>
      <c r="M246" s="82">
        <f t="shared" ref="M246" si="1208">M245/86400</f>
        <v>1.1694791666666666</v>
      </c>
      <c r="N246" s="86">
        <f t="shared" ref="N246" si="1209">N245/86400</f>
        <v>1.2118287037037034</v>
      </c>
      <c r="O246" s="82">
        <f t="shared" ref="O246" si="1210">O245/86400</f>
        <v>1.2541782407407407</v>
      </c>
      <c r="P246" s="82">
        <f t="shared" ref="P246" si="1211">P245/86400</f>
        <v>1.2965277777777775</v>
      </c>
      <c r="Q246" s="82">
        <f t="shared" ref="Q246" si="1212">Q245/86400</f>
        <v>1.3388773148148148</v>
      </c>
      <c r="R246" s="82">
        <f t="shared" ref="R246" si="1213">R245/86400</f>
        <v>1.3812268518518518</v>
      </c>
      <c r="S246" s="86">
        <f t="shared" ref="S246" si="1214">S245/86400</f>
        <v>1.4235763888888888</v>
      </c>
      <c r="T246" s="82">
        <f t="shared" ref="T246" si="1215">T245/86400</f>
        <v>1.4659259259259259</v>
      </c>
      <c r="U246" s="82">
        <f t="shared" ref="U246" si="1216">U245/86400</f>
        <v>1.5082754629629629</v>
      </c>
      <c r="V246" s="82">
        <f t="shared" ref="V246" si="1217">V245/86400</f>
        <v>1.5506249999999999</v>
      </c>
      <c r="W246" s="82">
        <f t="shared" ref="W246" si="1218">W245/86400</f>
        <v>1.592974537037037</v>
      </c>
      <c r="X246" s="86">
        <f t="shared" ref="X246" si="1219">X245/86400</f>
        <v>1.635324074074074</v>
      </c>
    </row>
    <row r="247" spans="2:24" x14ac:dyDescent="0.3">
      <c r="B247" s="52" t="s">
        <v>259</v>
      </c>
      <c r="C247" s="53" t="s">
        <v>160</v>
      </c>
      <c r="D247" s="5"/>
      <c r="E247" s="5"/>
      <c r="F247" s="5"/>
      <c r="G247" s="5"/>
      <c r="H247" s="5"/>
      <c r="I247" s="84"/>
      <c r="J247" s="5"/>
      <c r="K247" s="5"/>
      <c r="L247" s="5"/>
      <c r="M247" s="5"/>
      <c r="N247" s="84"/>
      <c r="O247" s="5"/>
      <c r="P247" s="5"/>
      <c r="Q247" s="5"/>
      <c r="R247" s="5"/>
      <c r="S247" s="84"/>
      <c r="T247" s="5"/>
      <c r="U247" s="5"/>
      <c r="V247" s="5"/>
      <c r="W247" s="5"/>
      <c r="X247" s="84"/>
    </row>
    <row r="248" spans="2:24" x14ac:dyDescent="0.3">
      <c r="B248" s="54">
        <v>1</v>
      </c>
      <c r="C248" s="5" t="s">
        <v>161</v>
      </c>
      <c r="D248" s="5" t="s">
        <v>158</v>
      </c>
      <c r="E248" s="57">
        <v>0.25</v>
      </c>
      <c r="F248" s="57">
        <v>0.25</v>
      </c>
      <c r="G248" s="57">
        <v>0.25</v>
      </c>
      <c r="H248" s="57">
        <v>0.25</v>
      </c>
      <c r="I248" s="87">
        <v>0.25</v>
      </c>
      <c r="J248" s="57">
        <v>0.25</v>
      </c>
      <c r="K248" s="57">
        <v>0.25</v>
      </c>
      <c r="L248" s="57">
        <v>0.25</v>
      </c>
      <c r="M248" s="57">
        <v>0.25</v>
      </c>
      <c r="N248" s="87">
        <v>0.25</v>
      </c>
      <c r="O248" s="57">
        <v>0.25</v>
      </c>
      <c r="P248" s="57">
        <v>0.25</v>
      </c>
      <c r="Q248" s="57">
        <v>0.25</v>
      </c>
      <c r="R248" s="57">
        <v>0.25</v>
      </c>
      <c r="S248" s="87">
        <v>0.25</v>
      </c>
      <c r="T248" s="57">
        <v>0.25</v>
      </c>
      <c r="U248" s="57">
        <v>0.25</v>
      </c>
      <c r="V248" s="57">
        <v>0.25</v>
      </c>
      <c r="W248" s="57">
        <v>0.25</v>
      </c>
      <c r="X248" s="87">
        <v>0.25</v>
      </c>
    </row>
    <row r="249" spans="2:24" x14ac:dyDescent="0.3">
      <c r="B249" s="54">
        <v>2</v>
      </c>
      <c r="C249" s="5" t="s">
        <v>162</v>
      </c>
      <c r="D249" s="5" t="s">
        <v>156</v>
      </c>
      <c r="E249" s="82">
        <f>(E240+E246)*E248</f>
        <v>1.8228874099794239</v>
      </c>
      <c r="F249" s="82">
        <f t="shared" ref="F249" si="1220">(F240+F246)*F248</f>
        <v>1.915821116255144</v>
      </c>
      <c r="G249" s="82">
        <f t="shared" ref="G249" si="1221">(G240+G246)*G248</f>
        <v>2.008754822530864</v>
      </c>
      <c r="H249" s="82">
        <f t="shared" ref="H249" si="1222">(H240+H246)*H248</f>
        <v>2.1016885288065841</v>
      </c>
      <c r="I249" s="86">
        <f t="shared" ref="I249" si="1223">(I240+I246)*I248</f>
        <v>2.1946222350823041</v>
      </c>
      <c r="J249" s="82">
        <f t="shared" ref="J249" si="1224">(J240+J246)*J248</f>
        <v>2.2875559413580242</v>
      </c>
      <c r="K249" s="82">
        <f t="shared" ref="K249" si="1225">(K240+K246)*K248</f>
        <v>2.3804896476337447</v>
      </c>
      <c r="L249" s="82">
        <f t="shared" ref="L249" si="1226">(L240+L246)*L248</f>
        <v>2.4734233539094652</v>
      </c>
      <c r="M249" s="82">
        <f t="shared" ref="M249" si="1227">(M240+M246)*M248</f>
        <v>2.5663570601851853</v>
      </c>
      <c r="N249" s="86">
        <f t="shared" ref="N249" si="1228">(N240+N246)*N248</f>
        <v>2.6592907664609049</v>
      </c>
      <c r="O249" s="82">
        <f t="shared" ref="O249" si="1229">(O240+O246)*O248</f>
        <v>2.752224472736625</v>
      </c>
      <c r="P249" s="82">
        <f t="shared" ref="P249" si="1230">(P240+P246)*P248</f>
        <v>2.8451581790123455</v>
      </c>
      <c r="Q249" s="82">
        <f t="shared" ref="Q249" si="1231">(Q240+Q246)*Q248</f>
        <v>2.9380918852880655</v>
      </c>
      <c r="R249" s="82">
        <f t="shared" ref="R249" si="1232">(R240+R246)*R248</f>
        <v>3.0310255915637851</v>
      </c>
      <c r="S249" s="86">
        <f t="shared" ref="S249" si="1233">(S240+S246)*S248</f>
        <v>3.1239592978395061</v>
      </c>
      <c r="T249" s="82">
        <f t="shared" ref="T249" si="1234">(T240+T246)*T248</f>
        <v>3.2168930041152266</v>
      </c>
      <c r="U249" s="82">
        <f t="shared" ref="U249" si="1235">(U240+U246)*U248</f>
        <v>3.3098267103909467</v>
      </c>
      <c r="V249" s="82">
        <f t="shared" ref="V249" si="1236">(V240+V246)*V248</f>
        <v>3.4027604166666663</v>
      </c>
      <c r="W249" s="82">
        <f t="shared" ref="W249" si="1237">(W240+W246)*W248</f>
        <v>3.4956941229423864</v>
      </c>
      <c r="X249" s="86">
        <f t="shared" ref="X249" si="1238">(X240+X246)*X248</f>
        <v>3.5886278292181069</v>
      </c>
    </row>
    <row r="250" spans="2:24" x14ac:dyDescent="0.3">
      <c r="B250" s="52" t="s">
        <v>261</v>
      </c>
      <c r="C250" s="53" t="s">
        <v>157</v>
      </c>
      <c r="D250" s="5"/>
      <c r="E250" s="5"/>
      <c r="F250" s="5"/>
      <c r="G250" s="5"/>
      <c r="H250" s="5"/>
      <c r="I250" s="84"/>
      <c r="J250" s="5"/>
      <c r="K250" s="5"/>
      <c r="L250" s="5"/>
      <c r="M250" s="5"/>
      <c r="N250" s="84"/>
      <c r="O250" s="5"/>
      <c r="P250" s="5"/>
      <c r="Q250" s="5"/>
      <c r="R250" s="5"/>
      <c r="S250" s="84"/>
      <c r="T250" s="5"/>
      <c r="U250" s="5"/>
      <c r="V250" s="5"/>
      <c r="W250" s="5"/>
      <c r="X250" s="84"/>
    </row>
    <row r="251" spans="2:24" x14ac:dyDescent="0.3">
      <c r="B251" s="54">
        <v>1</v>
      </c>
      <c r="C251" s="5" t="s">
        <v>159</v>
      </c>
      <c r="D251" s="5" t="s">
        <v>156</v>
      </c>
      <c r="E251" s="82" cm="1">
        <f t="array" ref="E251:X251">TRANSPOSE('Rekap Air Non Domestik (1) '!K155:K174)</f>
        <v>2.4745370370370372</v>
      </c>
      <c r="F251" s="82">
        <v>2.4976851851851856</v>
      </c>
      <c r="G251" s="82">
        <v>2.4976851851851856</v>
      </c>
      <c r="H251" s="82">
        <v>2.4976851851851856</v>
      </c>
      <c r="I251" s="86">
        <v>3.2384259259259256</v>
      </c>
      <c r="J251" s="82">
        <v>3.2384259259259256</v>
      </c>
      <c r="K251" s="82">
        <v>3.2384259259259256</v>
      </c>
      <c r="L251" s="82">
        <v>3.261574074074074</v>
      </c>
      <c r="M251" s="82">
        <v>3.261574074074074</v>
      </c>
      <c r="N251" s="86">
        <v>4.1620370370370363</v>
      </c>
      <c r="O251" s="82">
        <v>4.1851851851851851</v>
      </c>
      <c r="P251" s="82">
        <v>4.1851851851851851</v>
      </c>
      <c r="Q251" s="82">
        <v>4.1851851851851851</v>
      </c>
      <c r="R251" s="82">
        <v>4.9259259259259265</v>
      </c>
      <c r="S251" s="86">
        <v>4.9259259259259265</v>
      </c>
      <c r="T251" s="82">
        <v>4.9259259259259265</v>
      </c>
      <c r="U251" s="82">
        <v>4.9259259259259265</v>
      </c>
      <c r="V251" s="82">
        <v>4.9490740740740744</v>
      </c>
      <c r="W251" s="82">
        <v>4.9490740740740744</v>
      </c>
      <c r="X251" s="86">
        <v>4.9490740740740744</v>
      </c>
    </row>
    <row r="252" spans="2:24" x14ac:dyDescent="0.3">
      <c r="B252" s="52" t="s">
        <v>165</v>
      </c>
      <c r="C252" s="53" t="s">
        <v>260</v>
      </c>
      <c r="D252" s="5" t="s">
        <v>156</v>
      </c>
      <c r="E252" s="82">
        <f>E240+E246+E249+E251</f>
        <v>11.588974086934158</v>
      </c>
      <c r="F252" s="82">
        <f t="shared" ref="F252" si="1239">F240+F246+F249+F251</f>
        <v>12.076790766460904</v>
      </c>
      <c r="G252" s="82">
        <f t="shared" ref="G252" si="1240">G240+G246+G249+G251</f>
        <v>12.541459297839506</v>
      </c>
      <c r="H252" s="82">
        <f t="shared" ref="H252" si="1241">H240+H246+H249+H251</f>
        <v>13.006127829218105</v>
      </c>
      <c r="I252" s="86">
        <f t="shared" ref="I252" si="1242">I240+I246+I249+I251</f>
        <v>14.211537101337447</v>
      </c>
      <c r="J252" s="82">
        <f t="shared" ref="J252" si="1243">J240+J246+J249+J251</f>
        <v>14.676205632716046</v>
      </c>
      <c r="K252" s="82">
        <f t="shared" ref="K252" si="1244">K240+K246+K249+K251</f>
        <v>15.140874164094649</v>
      </c>
      <c r="L252" s="82">
        <f t="shared" ref="L252" si="1245">L240+L246+L249+L251</f>
        <v>15.628690843621401</v>
      </c>
      <c r="M252" s="82">
        <f t="shared" ref="M252" si="1246">M240+M246+M249+M251</f>
        <v>16.093359374999999</v>
      </c>
      <c r="N252" s="86">
        <f t="shared" ref="N252" si="1247">N240+N246+N249+N251</f>
        <v>17.45849086934156</v>
      </c>
      <c r="O252" s="82">
        <f t="shared" ref="O252" si="1248">O240+O246+O249+O251</f>
        <v>17.946307548868312</v>
      </c>
      <c r="P252" s="82">
        <f t="shared" ref="P252" si="1249">P240+P246+P249+P251</f>
        <v>18.410976080246911</v>
      </c>
      <c r="Q252" s="82">
        <f t="shared" ref="Q252" si="1250">Q240+Q246+Q249+Q251</f>
        <v>18.875644611625511</v>
      </c>
      <c r="R252" s="82">
        <f t="shared" ref="R252" si="1251">R240+R246+R249+R251</f>
        <v>20.081053883744854</v>
      </c>
      <c r="S252" s="86">
        <f t="shared" ref="S252" si="1252">S240+S246+S249+S251</f>
        <v>20.545722415123457</v>
      </c>
      <c r="T252" s="82">
        <f t="shared" ref="T252" si="1253">T240+T246+T249+T251</f>
        <v>21.01039094650206</v>
      </c>
      <c r="U252" s="82">
        <f t="shared" ref="U252" si="1254">U240+U246+U249+U251</f>
        <v>21.475059477880659</v>
      </c>
      <c r="V252" s="82">
        <f t="shared" ref="V252" si="1255">V240+V246+V249+V251</f>
        <v>21.962876157407408</v>
      </c>
      <c r="W252" s="82">
        <f t="shared" ref="W252" si="1256">W240+W246+W249+W251</f>
        <v>22.427544688786007</v>
      </c>
      <c r="X252" s="86">
        <f t="shared" ref="X252" si="1257">X240+X246+X249+X251</f>
        <v>22.892213220164606</v>
      </c>
    </row>
    <row r="253" spans="2:24" x14ac:dyDescent="0.3">
      <c r="B253" s="52" t="s">
        <v>166</v>
      </c>
      <c r="C253" s="53" t="s">
        <v>237</v>
      </c>
      <c r="D253" s="5"/>
      <c r="E253" s="5"/>
      <c r="F253" s="5"/>
      <c r="G253" s="5"/>
      <c r="H253" s="5"/>
      <c r="I253" s="84"/>
      <c r="J253" s="5"/>
      <c r="K253" s="5"/>
      <c r="L253" s="5"/>
      <c r="M253" s="5"/>
      <c r="N253" s="84"/>
      <c r="O253" s="5"/>
      <c r="P253" s="5"/>
      <c r="Q253" s="5"/>
      <c r="R253" s="5"/>
      <c r="S253" s="84"/>
      <c r="T253" s="5"/>
      <c r="U253" s="5"/>
      <c r="V253" s="5"/>
      <c r="W253" s="5"/>
      <c r="X253" s="84"/>
    </row>
    <row r="254" spans="2:24" x14ac:dyDescent="0.3">
      <c r="B254" s="54">
        <v>1</v>
      </c>
      <c r="C254" s="5" t="s">
        <v>163</v>
      </c>
      <c r="D254" s="5"/>
      <c r="E254" s="5">
        <v>1.5</v>
      </c>
      <c r="F254" s="5">
        <v>1.5</v>
      </c>
      <c r="G254" s="5">
        <v>1.5</v>
      </c>
      <c r="H254" s="5">
        <v>1.5</v>
      </c>
      <c r="I254" s="84">
        <v>1.5</v>
      </c>
      <c r="J254" s="5">
        <v>1.5</v>
      </c>
      <c r="K254" s="5">
        <v>1.5</v>
      </c>
      <c r="L254" s="5">
        <v>1.5</v>
      </c>
      <c r="M254" s="5">
        <v>1.5</v>
      </c>
      <c r="N254" s="84">
        <v>1.5</v>
      </c>
      <c r="O254" s="5">
        <v>1.5</v>
      </c>
      <c r="P254" s="5">
        <v>1.5</v>
      </c>
      <c r="Q254" s="5">
        <v>1.5</v>
      </c>
      <c r="R254" s="5">
        <v>1.5</v>
      </c>
      <c r="S254" s="84">
        <v>1.5</v>
      </c>
      <c r="T254" s="5">
        <v>1.5</v>
      </c>
      <c r="U254" s="5">
        <v>1.5</v>
      </c>
      <c r="V254" s="5">
        <v>1.5</v>
      </c>
      <c r="W254" s="5">
        <v>1.5</v>
      </c>
      <c r="X254" s="84">
        <v>1.5</v>
      </c>
    </row>
    <row r="255" spans="2:24" x14ac:dyDescent="0.3">
      <c r="B255" s="54">
        <v>2</v>
      </c>
      <c r="C255" s="5" t="s">
        <v>164</v>
      </c>
      <c r="D255" s="5" t="s">
        <v>156</v>
      </c>
      <c r="E255" s="82">
        <f>E252*E254</f>
        <v>17.383461130401237</v>
      </c>
      <c r="F255" s="82">
        <f t="shared" ref="F255" si="1258">F252*F254</f>
        <v>18.115186149691358</v>
      </c>
      <c r="G255" s="82">
        <f t="shared" ref="G255" si="1259">G252*G254</f>
        <v>18.812188946759257</v>
      </c>
      <c r="H255" s="82">
        <f t="shared" ref="H255" si="1260">H252*H254</f>
        <v>19.509191743827159</v>
      </c>
      <c r="I255" s="86">
        <f t="shared" ref="I255" si="1261">I252*I254</f>
        <v>21.317305652006169</v>
      </c>
      <c r="J255" s="82">
        <f t="shared" ref="J255" si="1262">J252*J254</f>
        <v>22.014308449074068</v>
      </c>
      <c r="K255" s="82">
        <f t="shared" ref="K255" si="1263">K252*K254</f>
        <v>22.711311246141975</v>
      </c>
      <c r="L255" s="82">
        <f t="shared" ref="L255" si="1264">L252*L254</f>
        <v>23.443036265432102</v>
      </c>
      <c r="M255" s="82">
        <f t="shared" ref="M255" si="1265">M252*M254</f>
        <v>24.140039062499998</v>
      </c>
      <c r="N255" s="86">
        <f t="shared" ref="N255" si="1266">N252*N254</f>
        <v>26.18773630401234</v>
      </c>
      <c r="O255" s="82">
        <f t="shared" ref="O255" si="1267">O252*O254</f>
        <v>26.919461323302468</v>
      </c>
      <c r="P255" s="82">
        <f t="shared" ref="P255" si="1268">P252*P254</f>
        <v>27.616464120370367</v>
      </c>
      <c r="Q255" s="82">
        <f t="shared" ref="Q255" si="1269">Q252*Q254</f>
        <v>28.313466917438266</v>
      </c>
      <c r="R255" s="82">
        <f t="shared" ref="R255" si="1270">R252*R254</f>
        <v>30.121580825617279</v>
      </c>
      <c r="S255" s="86">
        <f t="shared" ref="S255" si="1271">S252*S254</f>
        <v>30.818583622685185</v>
      </c>
      <c r="T255" s="82">
        <f t="shared" ref="T255" si="1272">T252*T254</f>
        <v>31.515586419753092</v>
      </c>
      <c r="U255" s="82">
        <f t="shared" ref="U255" si="1273">U252*U254</f>
        <v>32.212589216820987</v>
      </c>
      <c r="V255" s="82">
        <f t="shared" ref="V255" si="1274">V252*V254</f>
        <v>32.944314236111111</v>
      </c>
      <c r="W255" s="82">
        <f t="shared" ref="W255" si="1275">W252*W254</f>
        <v>33.641317033179007</v>
      </c>
      <c r="X255" s="86">
        <f t="shared" ref="X255" si="1276">X252*X254</f>
        <v>34.33831983024691</v>
      </c>
    </row>
    <row r="256" spans="2:24" x14ac:dyDescent="0.3">
      <c r="B256" s="52" t="s">
        <v>262</v>
      </c>
      <c r="C256" s="53" t="s">
        <v>241</v>
      </c>
      <c r="D256" s="5"/>
      <c r="E256" s="5"/>
      <c r="F256" s="5"/>
      <c r="G256" s="5"/>
      <c r="H256" s="5"/>
      <c r="I256" s="84"/>
      <c r="J256" s="5"/>
      <c r="K256" s="5"/>
      <c r="L256" s="5"/>
      <c r="M256" s="5"/>
      <c r="N256" s="84"/>
      <c r="O256" s="5"/>
      <c r="P256" s="5"/>
      <c r="Q256" s="5"/>
      <c r="R256" s="5"/>
      <c r="S256" s="84"/>
      <c r="T256" s="5"/>
      <c r="U256" s="5"/>
      <c r="V256" s="5"/>
      <c r="W256" s="5"/>
      <c r="X256" s="84"/>
    </row>
    <row r="257" spans="2:24" x14ac:dyDescent="0.3">
      <c r="B257" s="54">
        <v>1</v>
      </c>
      <c r="C257" s="5" t="s">
        <v>163</v>
      </c>
      <c r="D257" s="5"/>
      <c r="E257" s="5">
        <v>2</v>
      </c>
      <c r="F257" s="5">
        <v>2</v>
      </c>
      <c r="G257" s="5">
        <v>2</v>
      </c>
      <c r="H257" s="5">
        <v>2</v>
      </c>
      <c r="I257" s="84">
        <v>2</v>
      </c>
      <c r="J257" s="5">
        <v>2</v>
      </c>
      <c r="K257" s="5">
        <v>2</v>
      </c>
      <c r="L257" s="5">
        <v>2</v>
      </c>
      <c r="M257" s="5">
        <v>2</v>
      </c>
      <c r="N257" s="84">
        <v>2</v>
      </c>
      <c r="O257" s="5">
        <v>2</v>
      </c>
      <c r="P257" s="5">
        <v>2</v>
      </c>
      <c r="Q257" s="5">
        <v>2</v>
      </c>
      <c r="R257" s="5">
        <v>2</v>
      </c>
      <c r="S257" s="84">
        <v>2</v>
      </c>
      <c r="T257" s="5">
        <v>2</v>
      </c>
      <c r="U257" s="5">
        <v>2</v>
      </c>
      <c r="V257" s="5">
        <v>2</v>
      </c>
      <c r="W257" s="5">
        <v>2</v>
      </c>
      <c r="X257" s="84">
        <v>2</v>
      </c>
    </row>
    <row r="258" spans="2:24" x14ac:dyDescent="0.3">
      <c r="B258" s="54">
        <v>2</v>
      </c>
      <c r="C258" s="5" t="s">
        <v>164</v>
      </c>
      <c r="D258" s="5" t="s">
        <v>156</v>
      </c>
      <c r="E258" s="82">
        <f>E257*E252</f>
        <v>23.177948173868316</v>
      </c>
      <c r="F258" s="82">
        <f t="shared" ref="F258" si="1277">F257*F252</f>
        <v>24.153581532921809</v>
      </c>
      <c r="G258" s="82">
        <f t="shared" ref="G258" si="1278">G257*G252</f>
        <v>25.082918595679011</v>
      </c>
      <c r="H258" s="82">
        <f t="shared" ref="H258" si="1279">H257*H252</f>
        <v>26.01225565843621</v>
      </c>
      <c r="I258" s="86">
        <f t="shared" ref="I258" si="1280">I257*I252</f>
        <v>28.423074202674893</v>
      </c>
      <c r="J258" s="82">
        <f t="shared" ref="J258" si="1281">J257*J252</f>
        <v>29.352411265432092</v>
      </c>
      <c r="K258" s="82">
        <f t="shared" ref="K258" si="1282">K257*K252</f>
        <v>30.281748328189298</v>
      </c>
      <c r="L258" s="82">
        <f t="shared" ref="L258" si="1283">L257*L252</f>
        <v>31.257381687242802</v>
      </c>
      <c r="M258" s="82">
        <f t="shared" ref="M258" si="1284">M257*M252</f>
        <v>32.186718749999997</v>
      </c>
      <c r="N258" s="86">
        <f t="shared" ref="N258" si="1285">N257*N252</f>
        <v>34.91698173868312</v>
      </c>
      <c r="O258" s="82">
        <f t="shared" ref="O258" si="1286">O257*O252</f>
        <v>35.892615097736623</v>
      </c>
      <c r="P258" s="82">
        <f t="shared" ref="P258" si="1287">P257*P252</f>
        <v>36.821952160493822</v>
      </c>
      <c r="Q258" s="82">
        <f t="shared" ref="Q258" si="1288">Q257*Q252</f>
        <v>37.751289223251021</v>
      </c>
      <c r="R258" s="82">
        <f t="shared" ref="R258" si="1289">R257*R252</f>
        <v>40.162107767489708</v>
      </c>
      <c r="S258" s="86">
        <f t="shared" ref="S258" si="1290">S257*S252</f>
        <v>41.091444830246914</v>
      </c>
      <c r="T258" s="82">
        <f t="shared" ref="T258" si="1291">T257*T252</f>
        <v>42.02078189300412</v>
      </c>
      <c r="U258" s="82">
        <f t="shared" ref="U258" si="1292">U257*U252</f>
        <v>42.950118955761319</v>
      </c>
      <c r="V258" s="82">
        <f t="shared" ref="V258" si="1293">V257*V252</f>
        <v>43.925752314814815</v>
      </c>
      <c r="W258" s="82">
        <f t="shared" ref="W258" si="1294">W257*W252</f>
        <v>44.855089377572014</v>
      </c>
      <c r="X258" s="86">
        <f t="shared" ref="X258" si="1295">X257*X252</f>
        <v>45.784426440329213</v>
      </c>
    </row>
  </sheetData>
  <mergeCells count="53">
    <mergeCell ref="A224:A227"/>
    <mergeCell ref="B224:X224"/>
    <mergeCell ref="B225:X225"/>
    <mergeCell ref="B226:B227"/>
    <mergeCell ref="C226:C227"/>
    <mergeCell ref="D226:D227"/>
    <mergeCell ref="E226:X226"/>
    <mergeCell ref="A187:A190"/>
    <mergeCell ref="B187:X187"/>
    <mergeCell ref="B188:X188"/>
    <mergeCell ref="B189:B190"/>
    <mergeCell ref="C189:C190"/>
    <mergeCell ref="D189:D190"/>
    <mergeCell ref="E189:X189"/>
    <mergeCell ref="A150:A153"/>
    <mergeCell ref="B150:X150"/>
    <mergeCell ref="B151:X151"/>
    <mergeCell ref="B152:B153"/>
    <mergeCell ref="C152:C153"/>
    <mergeCell ref="D152:D153"/>
    <mergeCell ref="E152:X152"/>
    <mergeCell ref="A113:A116"/>
    <mergeCell ref="B113:X113"/>
    <mergeCell ref="B114:X114"/>
    <mergeCell ref="B115:B116"/>
    <mergeCell ref="C115:C116"/>
    <mergeCell ref="D115:D116"/>
    <mergeCell ref="E115:X115"/>
    <mergeCell ref="D41:D42"/>
    <mergeCell ref="E41:X41"/>
    <mergeCell ref="A76:A79"/>
    <mergeCell ref="B76:X76"/>
    <mergeCell ref="B77:X77"/>
    <mergeCell ref="B78:B79"/>
    <mergeCell ref="C78:C79"/>
    <mergeCell ref="D78:D79"/>
    <mergeCell ref="E78:X78"/>
    <mergeCell ref="AA43:AH44"/>
    <mergeCell ref="AA63:AH64"/>
    <mergeCell ref="AK55:AT56"/>
    <mergeCell ref="A2:A5"/>
    <mergeCell ref="B2:X2"/>
    <mergeCell ref="AA13:AJ15"/>
    <mergeCell ref="B4:B5"/>
    <mergeCell ref="C4:C5"/>
    <mergeCell ref="D4:D5"/>
    <mergeCell ref="E4:X4"/>
    <mergeCell ref="B3:X3"/>
    <mergeCell ref="A39:A42"/>
    <mergeCell ref="B39:X39"/>
    <mergeCell ref="B40:X40"/>
    <mergeCell ref="B41:B42"/>
    <mergeCell ref="C41:C4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D2DDB-0D09-4759-93DE-C71BFB687F7A}">
  <dimension ref="A1:AF140"/>
  <sheetViews>
    <sheetView topLeftCell="A128" zoomScale="120" zoomScaleNormal="120" workbookViewId="0">
      <selection activeCell="K143" sqref="K143"/>
    </sheetView>
  </sheetViews>
  <sheetFormatPr defaultRowHeight="14.4" x14ac:dyDescent="0.3"/>
  <cols>
    <col min="2" max="2" width="16.21875" customWidth="1"/>
    <col min="3" max="3" width="11.21875" customWidth="1"/>
  </cols>
  <sheetData>
    <row r="1" spans="1:25" x14ac:dyDescent="0.3">
      <c r="A1" s="203" t="s">
        <v>269</v>
      </c>
      <c r="B1" s="224" t="s">
        <v>268</v>
      </c>
      <c r="C1" s="224"/>
      <c r="D1" s="224"/>
      <c r="E1" s="224"/>
      <c r="F1" s="224"/>
      <c r="G1" s="224"/>
      <c r="H1" s="224"/>
      <c r="I1" s="224"/>
      <c r="J1" s="224"/>
      <c r="K1" s="224"/>
      <c r="L1" s="224"/>
      <c r="M1" s="224"/>
      <c r="N1" s="224"/>
      <c r="O1" s="224"/>
      <c r="P1" s="224"/>
      <c r="Q1" s="224"/>
      <c r="R1" s="224"/>
      <c r="S1" s="224"/>
      <c r="T1" s="224"/>
      <c r="U1" s="224"/>
      <c r="V1" s="224"/>
      <c r="W1" s="224"/>
    </row>
    <row r="2" spans="1:25" x14ac:dyDescent="0.3">
      <c r="A2" s="203"/>
      <c r="Y2" s="64" t="s">
        <v>299</v>
      </c>
    </row>
    <row r="3" spans="1:25" x14ac:dyDescent="0.3">
      <c r="A3" s="203"/>
    </row>
    <row r="4" spans="1:25" x14ac:dyDescent="0.3">
      <c r="A4" s="203"/>
    </row>
    <row r="6" spans="1:25" x14ac:dyDescent="0.3">
      <c r="B6" s="242" t="s">
        <v>270</v>
      </c>
      <c r="C6" s="242"/>
      <c r="D6" s="242"/>
      <c r="E6" s="242"/>
      <c r="F6" s="242"/>
      <c r="G6" s="242"/>
      <c r="H6" s="242"/>
      <c r="I6" s="242"/>
      <c r="J6" s="242"/>
      <c r="K6" s="242"/>
      <c r="L6" s="242"/>
      <c r="M6" s="242"/>
      <c r="N6" s="242"/>
      <c r="O6" s="242"/>
      <c r="P6" s="242"/>
      <c r="Q6" s="242"/>
      <c r="R6" s="242"/>
      <c r="S6" s="242"/>
      <c r="T6" s="242"/>
      <c r="U6" s="242"/>
      <c r="V6" s="242"/>
      <c r="W6" s="242"/>
    </row>
    <row r="7" spans="1:25" x14ac:dyDescent="0.3">
      <c r="B7" s="197" t="s">
        <v>271</v>
      </c>
      <c r="C7" s="197" t="s">
        <v>151</v>
      </c>
      <c r="D7" s="229" t="s">
        <v>22</v>
      </c>
      <c r="E7" s="229"/>
      <c r="F7" s="229"/>
      <c r="G7" s="229"/>
      <c r="H7" s="229"/>
      <c r="I7" s="229"/>
      <c r="J7" s="229"/>
      <c r="K7" s="229"/>
      <c r="L7" s="229"/>
      <c r="M7" s="229"/>
      <c r="N7" s="229"/>
      <c r="O7" s="229"/>
      <c r="P7" s="229"/>
      <c r="Q7" s="229"/>
      <c r="R7" s="229"/>
      <c r="S7" s="229"/>
      <c r="T7" s="229"/>
      <c r="U7" s="229"/>
      <c r="V7" s="229"/>
      <c r="W7" s="229"/>
    </row>
    <row r="8" spans="1:25" x14ac:dyDescent="0.3">
      <c r="B8" s="197"/>
      <c r="C8" s="197"/>
      <c r="D8" s="8">
        <v>2025</v>
      </c>
      <c r="E8" s="8">
        <v>2026</v>
      </c>
      <c r="F8" s="8">
        <v>2027</v>
      </c>
      <c r="G8" s="8">
        <v>2028</v>
      </c>
      <c r="H8" s="8">
        <v>2029</v>
      </c>
      <c r="I8" s="8">
        <v>2030</v>
      </c>
      <c r="J8" s="8">
        <v>2031</v>
      </c>
      <c r="K8" s="8">
        <v>2032</v>
      </c>
      <c r="L8" s="8">
        <v>2033</v>
      </c>
      <c r="M8" s="8">
        <v>2034</v>
      </c>
      <c r="N8" s="8">
        <v>2035</v>
      </c>
      <c r="O8" s="8">
        <v>2036</v>
      </c>
      <c r="P8" s="8">
        <v>2037</v>
      </c>
      <c r="Q8" s="8">
        <v>2038</v>
      </c>
      <c r="R8" s="8">
        <v>2039</v>
      </c>
      <c r="S8" s="8">
        <v>2040</v>
      </c>
      <c r="T8" s="8">
        <v>2041</v>
      </c>
      <c r="U8" s="8">
        <v>2042</v>
      </c>
      <c r="V8" s="8">
        <v>2043</v>
      </c>
      <c r="W8" s="8">
        <v>2044</v>
      </c>
    </row>
    <row r="9" spans="1:25" x14ac:dyDescent="0.3">
      <c r="B9" s="5" t="s">
        <v>272</v>
      </c>
      <c r="C9" s="5" t="s">
        <v>156</v>
      </c>
      <c r="D9" s="82">
        <f>'Kebutuhan Air Total (1) '!E30</f>
        <v>3.4874099794238687</v>
      </c>
      <c r="E9" s="82">
        <f>'Kebutuhan Air Total (1) '!F30</f>
        <v>3.5469698431069956</v>
      </c>
      <c r="F9" s="82">
        <f>'Kebutuhan Air Total (1) '!G30</f>
        <v>3.6065297067901239</v>
      </c>
      <c r="G9" s="82">
        <f>'Kebutuhan Air Total (1) '!H30</f>
        <v>3.6660895704732512</v>
      </c>
      <c r="H9" s="82">
        <f>'Kebutuhan Air Total (1) '!I30</f>
        <v>3.7256494341563786</v>
      </c>
      <c r="I9" s="82">
        <f>'Kebutuhan Air Total (1) '!J30</f>
        <v>3.8199315200617283</v>
      </c>
      <c r="J9" s="82">
        <f>'Kebutuhan Air Total (1) '!K30</f>
        <v>3.8794913837448561</v>
      </c>
      <c r="K9" s="82">
        <f>'Kebutuhan Air Total (1) '!L30</f>
        <v>3.939051247427984</v>
      </c>
      <c r="L9" s="82">
        <f>'Kebutuhan Air Total (1) '!M30</f>
        <v>4.4708333333333332</v>
      </c>
      <c r="M9" s="82">
        <f>'Kebutuhan Air Total (1) '!N30</f>
        <v>4.530393197016461</v>
      </c>
      <c r="N9" s="82">
        <f>'Kebutuhan Air Total (1) '!O30</f>
        <v>4.5899530606995889</v>
      </c>
      <c r="O9" s="82">
        <f>'Kebutuhan Air Total (1) '!P30</f>
        <v>4.6495129243827158</v>
      </c>
      <c r="P9" s="82">
        <f>'Kebutuhan Air Total (1) '!Q30</f>
        <v>4.7090727880658436</v>
      </c>
      <c r="Q9" s="82">
        <f>'Kebutuhan Air Total (1) '!R30</f>
        <v>4.7686326517489714</v>
      </c>
      <c r="R9" s="82">
        <f>'Kebutuhan Air Total (1) '!S30</f>
        <v>4.8281925154320984</v>
      </c>
      <c r="S9" s="82">
        <f>'Kebutuhan Air Total (1) '!T30</f>
        <v>4.8877523791152262</v>
      </c>
      <c r="T9" s="82">
        <f>'Kebutuhan Air Total (1) '!U30</f>
        <v>4.947312242798354</v>
      </c>
      <c r="U9" s="82">
        <f>'Kebutuhan Air Total (1) '!V30</f>
        <v>5.2869646990740735</v>
      </c>
      <c r="V9" s="82">
        <f>'Kebutuhan Air Total (1) '!W30</f>
        <v>5.3465245627572013</v>
      </c>
      <c r="W9" s="82">
        <f>'Kebutuhan Air Total (1) '!X30</f>
        <v>5.4060844264403283</v>
      </c>
    </row>
    <row r="10" spans="1:25" x14ac:dyDescent="0.3">
      <c r="B10" s="5" t="s">
        <v>273</v>
      </c>
      <c r="C10" s="5" t="s">
        <v>156</v>
      </c>
      <c r="D10" s="82">
        <f>'Kebutuhan Air Total (1) '!E33</f>
        <v>5.2311149691358025</v>
      </c>
      <c r="E10" s="82">
        <f>'Kebutuhan Air Total (1) '!F33</f>
        <v>5.3204547646604929</v>
      </c>
      <c r="F10" s="82">
        <f>'Kebutuhan Air Total (1) '!G33</f>
        <v>5.409794560185186</v>
      </c>
      <c r="G10" s="82">
        <f>'Kebutuhan Air Total (1) '!H33</f>
        <v>5.4991343557098773</v>
      </c>
      <c r="H10" s="82">
        <f>'Kebutuhan Air Total (1) '!I33</f>
        <v>5.5884741512345677</v>
      </c>
      <c r="I10" s="82">
        <f>'Kebutuhan Air Total (1) '!J33</f>
        <v>5.729897280092592</v>
      </c>
      <c r="J10" s="82">
        <f>'Kebutuhan Air Total (1) '!K33</f>
        <v>5.8192370756172842</v>
      </c>
      <c r="K10" s="82">
        <f>'Kebutuhan Air Total (1) '!L33</f>
        <v>5.9085768711419764</v>
      </c>
      <c r="L10" s="82">
        <f>'Kebutuhan Air Total (1) '!M33</f>
        <v>6.7062499999999998</v>
      </c>
      <c r="M10" s="82">
        <f>'Kebutuhan Air Total (1) '!N33</f>
        <v>6.7955897955246911</v>
      </c>
      <c r="N10" s="82">
        <f>'Kebutuhan Air Total (1) '!O33</f>
        <v>6.8849295910493833</v>
      </c>
      <c r="O10" s="82">
        <f>'Kebutuhan Air Total (1) '!P33</f>
        <v>6.9742693865740737</v>
      </c>
      <c r="P10" s="82">
        <f>'Kebutuhan Air Total (1) '!Q33</f>
        <v>7.0636091820987659</v>
      </c>
      <c r="Q10" s="82">
        <f>'Kebutuhan Air Total (1) '!R33</f>
        <v>7.1529489776234572</v>
      </c>
      <c r="R10" s="82">
        <f>'Kebutuhan Air Total (1) '!S33</f>
        <v>7.2422887731481476</v>
      </c>
      <c r="S10" s="82">
        <f>'Kebutuhan Air Total (1) '!T33</f>
        <v>7.3316285686728389</v>
      </c>
      <c r="T10" s="82">
        <f>'Kebutuhan Air Total (1) '!U33</f>
        <v>7.420968364197531</v>
      </c>
      <c r="U10" s="82">
        <f>'Kebutuhan Air Total (1) '!V33</f>
        <v>7.9304470486111107</v>
      </c>
      <c r="V10" s="82">
        <f>'Kebutuhan Air Total (1) '!W33</f>
        <v>8.0197868441358011</v>
      </c>
      <c r="W10" s="82">
        <f>'Kebutuhan Air Total (1) '!X33</f>
        <v>8.1091266396604915</v>
      </c>
    </row>
    <row r="11" spans="1:25" x14ac:dyDescent="0.3">
      <c r="B11" s="5" t="s">
        <v>274</v>
      </c>
      <c r="C11" s="5" t="s">
        <v>156</v>
      </c>
      <c r="D11" s="82">
        <f>'Kebutuhan Air Total (1) '!E36</f>
        <v>6.9748199588477373</v>
      </c>
      <c r="E11" s="82">
        <f>'Kebutuhan Air Total (1) '!F36</f>
        <v>7.0939396862139912</v>
      </c>
      <c r="F11" s="82">
        <f>'Kebutuhan Air Total (1) '!G36</f>
        <v>7.2130594135802477</v>
      </c>
      <c r="G11" s="82">
        <f>'Kebutuhan Air Total (1) '!H36</f>
        <v>7.3321791409465025</v>
      </c>
      <c r="H11" s="82">
        <f>'Kebutuhan Air Total (1) '!I36</f>
        <v>7.4512988683127572</v>
      </c>
      <c r="I11" s="82">
        <f>'Kebutuhan Air Total (1) '!J36</f>
        <v>7.6398630401234566</v>
      </c>
      <c r="J11" s="82">
        <f>'Kebutuhan Air Total (1) '!K36</f>
        <v>7.7589827674897123</v>
      </c>
      <c r="K11" s="82">
        <f>'Kebutuhan Air Total (1) '!L36</f>
        <v>7.8781024948559679</v>
      </c>
      <c r="L11" s="82">
        <f>'Kebutuhan Air Total (1) '!M36</f>
        <v>8.9416666666666664</v>
      </c>
      <c r="M11" s="82">
        <f>'Kebutuhan Air Total (1) '!N36</f>
        <v>9.0607863940329221</v>
      </c>
      <c r="N11" s="82">
        <f>'Kebutuhan Air Total (1) '!O36</f>
        <v>9.1799061213991777</v>
      </c>
      <c r="O11" s="82">
        <f>'Kebutuhan Air Total (1) '!P36</f>
        <v>9.2990258487654316</v>
      </c>
      <c r="P11" s="82">
        <f>'Kebutuhan Air Total (1) '!Q36</f>
        <v>9.4181455761316872</v>
      </c>
      <c r="Q11" s="82">
        <f>'Kebutuhan Air Total (1) '!R36</f>
        <v>9.5372653034979429</v>
      </c>
      <c r="R11" s="82">
        <f>'Kebutuhan Air Total (1) '!S36</f>
        <v>9.6563850308641968</v>
      </c>
      <c r="S11" s="82">
        <f>'Kebutuhan Air Total (1) '!T36</f>
        <v>9.7755047582304524</v>
      </c>
      <c r="T11" s="82">
        <f>'Kebutuhan Air Total (1) '!U36</f>
        <v>9.894624485596708</v>
      </c>
      <c r="U11" s="82">
        <f>'Kebutuhan Air Total (1) '!V36</f>
        <v>10.573929398148147</v>
      </c>
      <c r="V11" s="82">
        <f>'Kebutuhan Air Total (1) '!W36</f>
        <v>10.693049125514403</v>
      </c>
      <c r="W11" s="82">
        <f>'Kebutuhan Air Total (1) '!X36</f>
        <v>10.812168852880657</v>
      </c>
    </row>
    <row r="13" spans="1:25" x14ac:dyDescent="0.3">
      <c r="B13" s="242" t="s">
        <v>275</v>
      </c>
      <c r="C13" s="242"/>
      <c r="D13" s="242"/>
      <c r="E13" s="242"/>
      <c r="F13" s="242"/>
      <c r="G13" s="242"/>
      <c r="H13" s="242"/>
      <c r="I13" s="242"/>
      <c r="J13" s="242"/>
      <c r="K13" s="242"/>
      <c r="L13" s="242"/>
      <c r="M13" s="242"/>
      <c r="N13" s="242"/>
      <c r="O13" s="242"/>
      <c r="P13" s="242"/>
      <c r="Q13" s="242"/>
      <c r="R13" s="242"/>
      <c r="S13" s="242"/>
      <c r="T13" s="242"/>
      <c r="U13" s="242"/>
      <c r="V13" s="242"/>
      <c r="W13" s="242"/>
    </row>
    <row r="14" spans="1:25" x14ac:dyDescent="0.3">
      <c r="B14" s="197" t="s">
        <v>271</v>
      </c>
      <c r="C14" s="197" t="s">
        <v>151</v>
      </c>
      <c r="D14" s="229" t="s">
        <v>22</v>
      </c>
      <c r="E14" s="229"/>
      <c r="F14" s="229"/>
      <c r="G14" s="229"/>
      <c r="H14" s="229"/>
      <c r="I14" s="229"/>
      <c r="J14" s="229"/>
      <c r="K14" s="229"/>
      <c r="L14" s="229"/>
      <c r="M14" s="229"/>
      <c r="N14" s="229"/>
      <c r="O14" s="229"/>
      <c r="P14" s="229"/>
      <c r="Q14" s="229"/>
      <c r="R14" s="229"/>
      <c r="S14" s="229"/>
      <c r="T14" s="229"/>
      <c r="U14" s="229"/>
      <c r="V14" s="229"/>
      <c r="W14" s="229"/>
    </row>
    <row r="15" spans="1:25" x14ac:dyDescent="0.3">
      <c r="B15" s="197"/>
      <c r="C15" s="197"/>
      <c r="D15" s="8">
        <v>2025</v>
      </c>
      <c r="E15" s="8">
        <v>2026</v>
      </c>
      <c r="F15" s="8">
        <v>2027</v>
      </c>
      <c r="G15" s="8">
        <v>2028</v>
      </c>
      <c r="H15" s="8">
        <v>2029</v>
      </c>
      <c r="I15" s="8">
        <v>2030</v>
      </c>
      <c r="J15" s="8">
        <v>2031</v>
      </c>
      <c r="K15" s="8">
        <v>2032</v>
      </c>
      <c r="L15" s="8">
        <v>2033</v>
      </c>
      <c r="M15" s="8">
        <v>2034</v>
      </c>
      <c r="N15" s="8">
        <v>2035</v>
      </c>
      <c r="O15" s="8">
        <v>2036</v>
      </c>
      <c r="P15" s="8">
        <v>2037</v>
      </c>
      <c r="Q15" s="8">
        <v>2038</v>
      </c>
      <c r="R15" s="8">
        <v>2039</v>
      </c>
      <c r="S15" s="8">
        <v>2040</v>
      </c>
      <c r="T15" s="8">
        <v>2041</v>
      </c>
      <c r="U15" s="8">
        <v>2042</v>
      </c>
      <c r="V15" s="8">
        <v>2043</v>
      </c>
      <c r="W15" s="8">
        <v>2044</v>
      </c>
    </row>
    <row r="16" spans="1:25" x14ac:dyDescent="0.3">
      <c r="B16" s="5" t="s">
        <v>272</v>
      </c>
      <c r="C16" s="5" t="s">
        <v>156</v>
      </c>
      <c r="D16" s="82">
        <f>'Kebutuhan Air Total (1) '!E67</f>
        <v>4.2333606610082306</v>
      </c>
      <c r="E16" s="82">
        <f>'Kebutuhan Air Total (1) '!F67</f>
        <v>4.3002861368312759</v>
      </c>
      <c r="F16" s="82">
        <f>'Kebutuhan Air Total (1) '!G67</f>
        <v>4.3672116126543212</v>
      </c>
      <c r="G16" s="82">
        <f>'Kebutuhan Air Total (1) '!H67</f>
        <v>4.4341370884773657</v>
      </c>
      <c r="H16" s="82">
        <f>'Kebutuhan Air Total (1) '!I67</f>
        <v>4.5010625643004119</v>
      </c>
      <c r="I16" s="82">
        <f>'Kebutuhan Air Total (1) '!J67</f>
        <v>4.5911361882716051</v>
      </c>
      <c r="J16" s="82">
        <f>'Kebutuhan Air Total (1) '!K67</f>
        <v>4.6580616640946495</v>
      </c>
      <c r="K16" s="82">
        <f>'Kebutuhan Air Total (1) '!L67</f>
        <v>4.7249871399176957</v>
      </c>
      <c r="L16" s="82">
        <f>'Kebutuhan Air Total (1) '!M67</f>
        <v>5.0696903935185187</v>
      </c>
      <c r="M16" s="82">
        <f>'Kebutuhan Air Total (1) '!N67</f>
        <v>5.1366158693415631</v>
      </c>
      <c r="N16" s="82">
        <f>'Kebutuhan Air Total (1) '!O67</f>
        <v>5.2035413451646084</v>
      </c>
      <c r="O16" s="82">
        <f>'Kebutuhan Air Total (1) '!P67</f>
        <v>5.2704668209876537</v>
      </c>
      <c r="P16" s="82">
        <f>'Kebutuhan Air Total (1) '!Q67</f>
        <v>5.3373922968106982</v>
      </c>
      <c r="Q16" s="82">
        <f>'Kebutuhan Air Total (1) '!R67</f>
        <v>5.4043177726337444</v>
      </c>
      <c r="R16" s="82">
        <f>'Kebutuhan Air Total (1) '!S67</f>
        <v>5.4712432484567897</v>
      </c>
      <c r="S16" s="82">
        <f>'Kebutuhan Air Total (1) '!T67</f>
        <v>5.538168724279835</v>
      </c>
      <c r="T16" s="82">
        <f>'Kebutuhan Air Total (1) '!U67</f>
        <v>6.9569460519547324</v>
      </c>
      <c r="U16" s="82">
        <f>'Kebutuhan Air Total (1) '!V67</f>
        <v>7.0238715277777786</v>
      </c>
      <c r="V16" s="82">
        <f>'Kebutuhan Air Total (1) '!W67</f>
        <v>7.090797003600823</v>
      </c>
      <c r="W16" s="82">
        <f>'Kebutuhan Air Total (1) '!X67</f>
        <v>7.1577224794238683</v>
      </c>
    </row>
    <row r="17" spans="2:32" x14ac:dyDescent="0.3">
      <c r="B17" s="5" t="s">
        <v>273</v>
      </c>
      <c r="C17" s="5" t="s">
        <v>156</v>
      </c>
      <c r="D17" s="82">
        <f>'Kebutuhan Air Total (1) '!E70</f>
        <v>6.3500409915123459</v>
      </c>
      <c r="E17" s="82">
        <f>'Kebutuhan Air Total (1) '!F70</f>
        <v>6.4504292052469143</v>
      </c>
      <c r="F17" s="82">
        <f>'Kebutuhan Air Total (1) '!G70</f>
        <v>6.5508174189814818</v>
      </c>
      <c r="G17" s="82">
        <f>'Kebutuhan Air Total (1) '!H70</f>
        <v>6.6512056327160485</v>
      </c>
      <c r="H17" s="82">
        <f>'Kebutuhan Air Total (1) '!I70</f>
        <v>6.7515938464506178</v>
      </c>
      <c r="I17" s="82">
        <f>'Kebutuhan Air Total (1) '!J70</f>
        <v>6.8867042824074076</v>
      </c>
      <c r="J17" s="82">
        <f>'Kebutuhan Air Total (1) '!K70</f>
        <v>6.9870924961419743</v>
      </c>
      <c r="K17" s="82">
        <f>'Kebutuhan Air Total (1) '!L70</f>
        <v>7.0874807098765435</v>
      </c>
      <c r="L17" s="82">
        <f>'Kebutuhan Air Total (1) '!M70</f>
        <v>7.604535590277778</v>
      </c>
      <c r="M17" s="82">
        <f>'Kebutuhan Air Total (1) '!N70</f>
        <v>7.7049238040123447</v>
      </c>
      <c r="N17" s="82">
        <f>'Kebutuhan Air Total (1) '!O70</f>
        <v>7.8053120177469122</v>
      </c>
      <c r="O17" s="82">
        <f>'Kebutuhan Air Total (1) '!P70</f>
        <v>7.9057002314814806</v>
      </c>
      <c r="P17" s="82">
        <f>'Kebutuhan Air Total (1) '!Q70</f>
        <v>8.0060884452160472</v>
      </c>
      <c r="Q17" s="82">
        <f>'Kebutuhan Air Total (1) '!R70</f>
        <v>8.1064766589506156</v>
      </c>
      <c r="R17" s="82">
        <f>'Kebutuhan Air Total (1) '!S70</f>
        <v>8.2068648726851841</v>
      </c>
      <c r="S17" s="82">
        <f>'Kebutuhan Air Total (1) '!T70</f>
        <v>8.3072530864197525</v>
      </c>
      <c r="T17" s="82">
        <f>'Kebutuhan Air Total (1) '!U70</f>
        <v>10.435419077932099</v>
      </c>
      <c r="U17" s="82">
        <f>'Kebutuhan Air Total (1) '!V70</f>
        <v>10.535807291666668</v>
      </c>
      <c r="V17" s="82">
        <f>'Kebutuhan Air Total (1) '!W70</f>
        <v>10.636195505401234</v>
      </c>
      <c r="W17" s="82">
        <f>'Kebutuhan Air Total (1) '!X70</f>
        <v>10.736583719135803</v>
      </c>
    </row>
    <row r="18" spans="2:32" x14ac:dyDescent="0.3">
      <c r="B18" s="5" t="s">
        <v>274</v>
      </c>
      <c r="C18" s="5" t="s">
        <v>156</v>
      </c>
      <c r="D18" s="82">
        <f>'Kebutuhan Air Total (1) '!E73</f>
        <v>8.4667213220164612</v>
      </c>
      <c r="E18" s="82">
        <f>'Kebutuhan Air Total (1) '!F73</f>
        <v>8.6005722736625518</v>
      </c>
      <c r="F18" s="82">
        <f>'Kebutuhan Air Total (1) '!G73</f>
        <v>8.7344232253086425</v>
      </c>
      <c r="G18" s="82">
        <f>'Kebutuhan Air Total (1) '!H73</f>
        <v>8.8682741769547313</v>
      </c>
      <c r="H18" s="82">
        <f>'Kebutuhan Air Total (1) '!I73</f>
        <v>9.0021251286008237</v>
      </c>
      <c r="I18" s="82">
        <f>'Kebutuhan Air Total (1) '!J73</f>
        <v>9.1822723765432102</v>
      </c>
      <c r="J18" s="82">
        <f>'Kebutuhan Air Total (1) '!K73</f>
        <v>9.316123328189299</v>
      </c>
      <c r="K18" s="82">
        <f>'Kebutuhan Air Total (1) '!L73</f>
        <v>9.4499742798353914</v>
      </c>
      <c r="L18" s="82">
        <f>'Kebutuhan Air Total (1) '!M73</f>
        <v>10.139380787037037</v>
      </c>
      <c r="M18" s="82">
        <f>'Kebutuhan Air Total (1) '!N73</f>
        <v>10.273231738683126</v>
      </c>
      <c r="N18" s="82">
        <f>'Kebutuhan Air Total (1) '!O73</f>
        <v>10.407082690329217</v>
      </c>
      <c r="O18" s="82">
        <f>'Kebutuhan Air Total (1) '!P73</f>
        <v>10.540933641975307</v>
      </c>
      <c r="P18" s="82">
        <f>'Kebutuhan Air Total (1) '!Q73</f>
        <v>10.674784593621396</v>
      </c>
      <c r="Q18" s="82">
        <f>'Kebutuhan Air Total (1) '!R73</f>
        <v>10.808635545267489</v>
      </c>
      <c r="R18" s="82">
        <f>'Kebutuhan Air Total (1) '!S73</f>
        <v>10.942486496913579</v>
      </c>
      <c r="S18" s="82">
        <f>'Kebutuhan Air Total (1) '!T73</f>
        <v>11.07633744855967</v>
      </c>
      <c r="T18" s="82">
        <f>'Kebutuhan Air Total (1) '!U73</f>
        <v>13.913892103909465</v>
      </c>
      <c r="U18" s="82">
        <f>'Kebutuhan Air Total (1) '!V73</f>
        <v>14.047743055555557</v>
      </c>
      <c r="V18" s="82">
        <f>'Kebutuhan Air Total (1) '!W73</f>
        <v>14.181594007201646</v>
      </c>
      <c r="W18" s="82">
        <f>'Kebutuhan Air Total (1) '!X73</f>
        <v>14.315444958847737</v>
      </c>
    </row>
    <row r="19" spans="2:32" x14ac:dyDescent="0.3">
      <c r="Y19" s="196" t="s">
        <v>235</v>
      </c>
      <c r="Z19" s="196"/>
      <c r="AA19" s="196"/>
      <c r="AB19" s="196"/>
      <c r="AC19" s="196"/>
      <c r="AD19" s="196"/>
      <c r="AE19" s="196"/>
      <c r="AF19" s="196"/>
    </row>
    <row r="20" spans="2:32" x14ac:dyDescent="0.3">
      <c r="B20" s="242" t="s">
        <v>276</v>
      </c>
      <c r="C20" s="242"/>
      <c r="D20" s="242"/>
      <c r="E20" s="242"/>
      <c r="F20" s="242"/>
      <c r="G20" s="242"/>
      <c r="H20" s="242"/>
      <c r="I20" s="242"/>
      <c r="J20" s="242"/>
      <c r="K20" s="242"/>
      <c r="L20" s="242"/>
      <c r="M20" s="242"/>
      <c r="N20" s="242"/>
      <c r="O20" s="242"/>
      <c r="P20" s="242"/>
      <c r="Q20" s="242"/>
      <c r="R20" s="242"/>
      <c r="S20" s="242"/>
      <c r="T20" s="242"/>
      <c r="U20" s="242"/>
      <c r="V20" s="242"/>
      <c r="W20" s="242"/>
      <c r="Y20" s="196"/>
      <c r="Z20" s="196"/>
      <c r="AA20" s="196"/>
      <c r="AB20" s="196"/>
      <c r="AC20" s="196"/>
      <c r="AD20" s="196"/>
      <c r="AE20" s="196"/>
      <c r="AF20" s="196"/>
    </row>
    <row r="21" spans="2:32" x14ac:dyDescent="0.3">
      <c r="B21" s="197" t="s">
        <v>271</v>
      </c>
      <c r="C21" s="197" t="s">
        <v>151</v>
      </c>
      <c r="D21" s="229" t="s">
        <v>22</v>
      </c>
      <c r="E21" s="229"/>
      <c r="F21" s="229"/>
      <c r="G21" s="229"/>
      <c r="H21" s="229"/>
      <c r="I21" s="229"/>
      <c r="J21" s="229"/>
      <c r="K21" s="229"/>
      <c r="L21" s="229"/>
      <c r="M21" s="229"/>
      <c r="N21" s="229"/>
      <c r="O21" s="229"/>
      <c r="P21" s="229"/>
      <c r="Q21" s="229"/>
      <c r="R21" s="229"/>
      <c r="S21" s="229"/>
      <c r="T21" s="229"/>
      <c r="U21" s="229"/>
      <c r="V21" s="229"/>
      <c r="W21" s="229"/>
    </row>
    <row r="22" spans="2:32" x14ac:dyDescent="0.3">
      <c r="B22" s="197"/>
      <c r="C22" s="197"/>
      <c r="D22" s="8">
        <v>2025</v>
      </c>
      <c r="E22" s="8">
        <v>2026</v>
      </c>
      <c r="F22" s="8">
        <v>2027</v>
      </c>
      <c r="G22" s="8">
        <v>2028</v>
      </c>
      <c r="H22" s="8">
        <v>2029</v>
      </c>
      <c r="I22" s="8">
        <v>2030</v>
      </c>
      <c r="J22" s="8">
        <v>2031</v>
      </c>
      <c r="K22" s="8">
        <v>2032</v>
      </c>
      <c r="L22" s="8">
        <v>2033</v>
      </c>
      <c r="M22" s="8">
        <v>2034</v>
      </c>
      <c r="N22" s="8">
        <v>2035</v>
      </c>
      <c r="O22" s="8">
        <v>2036</v>
      </c>
      <c r="P22" s="8">
        <v>2037</v>
      </c>
      <c r="Q22" s="8">
        <v>2038</v>
      </c>
      <c r="R22" s="8">
        <v>2039</v>
      </c>
      <c r="S22" s="8">
        <v>2040</v>
      </c>
      <c r="T22" s="8">
        <v>2041</v>
      </c>
      <c r="U22" s="8">
        <v>2042</v>
      </c>
      <c r="V22" s="8">
        <v>2043</v>
      </c>
      <c r="W22" s="8">
        <v>2044</v>
      </c>
    </row>
    <row r="23" spans="2:32" x14ac:dyDescent="0.3">
      <c r="B23" s="5" t="s">
        <v>272</v>
      </c>
      <c r="C23" s="5" t="s">
        <v>156</v>
      </c>
      <c r="D23" s="82">
        <f>'Kebutuhan Air Total (1) '!E104</f>
        <v>3.2765126671810694</v>
      </c>
      <c r="E23" s="82">
        <f>'Kebutuhan Air Total (1) '!F104</f>
        <v>3.3522006815843617</v>
      </c>
      <c r="F23" s="82">
        <f>'Kebutuhan Air Total (1) '!G104</f>
        <v>3.427888695987654</v>
      </c>
      <c r="G23" s="82">
        <f>'Kebutuhan Air Total (1) '!H104</f>
        <v>3.5035767103909463</v>
      </c>
      <c r="H23" s="82">
        <f>'Kebutuhan Air Total (1) '!I104</f>
        <v>3.5792647247942386</v>
      </c>
      <c r="I23" s="82">
        <f>'Kebutuhan Air Total (1) '!J104</f>
        <v>3.6549527391975309</v>
      </c>
      <c r="J23" s="82">
        <f>'Kebutuhan Air Total (1) '!K104</f>
        <v>3.7537889017489707</v>
      </c>
      <c r="K23" s="82">
        <f>'Kebutuhan Air Total (1) '!L104</f>
        <v>3.829476916152263</v>
      </c>
      <c r="L23" s="82">
        <f>'Kebutuhan Air Total (1) '!M104</f>
        <v>3.9051649305555554</v>
      </c>
      <c r="M23" s="82">
        <f>'Kebutuhan Air Total (1) '!N104</f>
        <v>3.9808529449588477</v>
      </c>
      <c r="N23" s="82">
        <f>'Kebutuhan Air Total (1) '!O104</f>
        <v>4.05654095936214</v>
      </c>
      <c r="O23" s="82">
        <f>'Kebutuhan Air Total (1) '!P104</f>
        <v>4.1322289737654323</v>
      </c>
      <c r="P23" s="82">
        <f>'Kebutuhan Air Total (1) '!Q104</f>
        <v>5.3977318029835395</v>
      </c>
      <c r="Q23" s="82">
        <f>'Kebutuhan Air Total (1) '!R104</f>
        <v>5.4734198173868318</v>
      </c>
      <c r="R23" s="82">
        <f>'Kebutuhan Air Total (1) '!S104</f>
        <v>5.5491078317901241</v>
      </c>
      <c r="S23" s="82">
        <f>'Kebutuhan Air Total (1) '!T104</f>
        <v>5.6247958461934155</v>
      </c>
      <c r="T23" s="82">
        <f>'Kebutuhan Air Total (1) '!U104</f>
        <v>5.7004838605967088</v>
      </c>
      <c r="U23" s="82">
        <f>'Kebutuhan Air Total (1) '!V104</f>
        <v>5.7761718750000002</v>
      </c>
      <c r="V23" s="82">
        <f>'Kebutuhan Air Total (1) '!W104</f>
        <v>5.8518598894032925</v>
      </c>
      <c r="W23" s="82">
        <f>'Kebutuhan Air Total (1) '!X104</f>
        <v>5.9506960519547327</v>
      </c>
    </row>
    <row r="24" spans="2:32" x14ac:dyDescent="0.3">
      <c r="B24" s="5" t="s">
        <v>273</v>
      </c>
      <c r="C24" s="5" t="s">
        <v>156</v>
      </c>
      <c r="D24" s="82">
        <f>'Kebutuhan Air Total (1) '!E107</f>
        <v>4.9147690007716038</v>
      </c>
      <c r="E24" s="82">
        <f>'Kebutuhan Air Total (1) '!F107</f>
        <v>5.0283010223765423</v>
      </c>
      <c r="F24" s="82">
        <f>'Kebutuhan Air Total (1) '!G107</f>
        <v>5.1418330439814808</v>
      </c>
      <c r="G24" s="82">
        <f>'Kebutuhan Air Total (1) '!H107</f>
        <v>5.2553650655864192</v>
      </c>
      <c r="H24" s="82">
        <f>'Kebutuhan Air Total (1) '!I107</f>
        <v>5.3688970871913577</v>
      </c>
      <c r="I24" s="82">
        <f>'Kebutuhan Air Total (1) '!J107</f>
        <v>5.4824291087962962</v>
      </c>
      <c r="J24" s="82">
        <f>'Kebutuhan Air Total (1) '!K107</f>
        <v>5.6306833526234561</v>
      </c>
      <c r="K24" s="82">
        <f>'Kebutuhan Air Total (1) '!L107</f>
        <v>5.7442153742283946</v>
      </c>
      <c r="L24" s="82">
        <f>'Kebutuhan Air Total (1) '!M107</f>
        <v>5.857747395833333</v>
      </c>
      <c r="M24" s="82">
        <f>'Kebutuhan Air Total (1) '!N107</f>
        <v>5.9712794174382715</v>
      </c>
      <c r="N24" s="82">
        <f>'Kebutuhan Air Total (1) '!O107</f>
        <v>6.08481143904321</v>
      </c>
      <c r="O24" s="82">
        <f>'Kebutuhan Air Total (1) '!P107</f>
        <v>6.1983434606481485</v>
      </c>
      <c r="P24" s="82">
        <f>'Kebutuhan Air Total (1) '!Q107</f>
        <v>8.0965977044753092</v>
      </c>
      <c r="Q24" s="82">
        <f>'Kebutuhan Air Total (1) '!R107</f>
        <v>8.2101297260802468</v>
      </c>
      <c r="R24" s="82">
        <f>'Kebutuhan Air Total (1) '!S107</f>
        <v>8.3236617476851862</v>
      </c>
      <c r="S24" s="82">
        <f>'Kebutuhan Air Total (1) '!T107</f>
        <v>8.4371937692901238</v>
      </c>
      <c r="T24" s="82">
        <f>'Kebutuhan Air Total (1) '!U107</f>
        <v>8.5507257908950631</v>
      </c>
      <c r="U24" s="82">
        <f>'Kebutuhan Air Total (1) '!V107</f>
        <v>8.6642578125000007</v>
      </c>
      <c r="V24" s="82">
        <f>'Kebutuhan Air Total (1) '!W107</f>
        <v>8.7777898341049383</v>
      </c>
      <c r="W24" s="82">
        <f>'Kebutuhan Air Total (1) '!X107</f>
        <v>8.9260440779320991</v>
      </c>
    </row>
    <row r="25" spans="2:32" x14ac:dyDescent="0.3">
      <c r="B25" s="5" t="s">
        <v>274</v>
      </c>
      <c r="C25" s="5" t="s">
        <v>156</v>
      </c>
      <c r="D25" s="82">
        <f>'Kebutuhan Air Total (1) '!E110</f>
        <v>6.5530253343621387</v>
      </c>
      <c r="E25" s="82">
        <f>'Kebutuhan Air Total (1) '!F110</f>
        <v>6.7044013631687234</v>
      </c>
      <c r="F25" s="82">
        <f>'Kebutuhan Air Total (1) '!G110</f>
        <v>6.855777391975308</v>
      </c>
      <c r="G25" s="82">
        <f>'Kebutuhan Air Total (1) '!H110</f>
        <v>7.0071534207818926</v>
      </c>
      <c r="H25" s="82">
        <f>'Kebutuhan Air Total (1) '!I110</f>
        <v>7.1585294495884773</v>
      </c>
      <c r="I25" s="82">
        <f>'Kebutuhan Air Total (1) '!J110</f>
        <v>7.3099054783950619</v>
      </c>
      <c r="J25" s="82">
        <f>'Kebutuhan Air Total (1) '!K110</f>
        <v>7.5075778034979415</v>
      </c>
      <c r="K25" s="82">
        <f>'Kebutuhan Air Total (1) '!L110</f>
        <v>7.6589538323045261</v>
      </c>
      <c r="L25" s="82">
        <f>'Kebutuhan Air Total (1) '!M110</f>
        <v>7.8103298611111107</v>
      </c>
      <c r="M25" s="82">
        <f>'Kebutuhan Air Total (1) '!N110</f>
        <v>7.9617058899176953</v>
      </c>
      <c r="N25" s="82">
        <f>'Kebutuhan Air Total (1) '!O110</f>
        <v>8.11308191872428</v>
      </c>
      <c r="O25" s="82">
        <f>'Kebutuhan Air Total (1) '!P110</f>
        <v>8.2644579475308646</v>
      </c>
      <c r="P25" s="82">
        <f>'Kebutuhan Air Total (1) '!Q110</f>
        <v>10.795463605967079</v>
      </c>
      <c r="Q25" s="82">
        <f>'Kebutuhan Air Total (1) '!R110</f>
        <v>10.946839634773664</v>
      </c>
      <c r="R25" s="82">
        <f>'Kebutuhan Air Total (1) '!S110</f>
        <v>11.098215663580248</v>
      </c>
      <c r="S25" s="82">
        <f>'Kebutuhan Air Total (1) '!T110</f>
        <v>11.249591692386831</v>
      </c>
      <c r="T25" s="82">
        <f>'Kebutuhan Air Total (1) '!U110</f>
        <v>11.400967721193418</v>
      </c>
      <c r="U25" s="82">
        <f>'Kebutuhan Air Total (1) '!V110</f>
        <v>11.55234375</v>
      </c>
      <c r="V25" s="82">
        <f>'Kebutuhan Air Total (1) '!W110</f>
        <v>11.703719778806585</v>
      </c>
      <c r="W25" s="82">
        <f>'Kebutuhan Air Total (1) '!X110</f>
        <v>11.901392103909465</v>
      </c>
    </row>
    <row r="27" spans="2:32" x14ac:dyDescent="0.3">
      <c r="B27" s="242" t="s">
        <v>277</v>
      </c>
      <c r="C27" s="242"/>
      <c r="D27" s="242"/>
      <c r="E27" s="242"/>
      <c r="F27" s="242"/>
      <c r="G27" s="242"/>
      <c r="H27" s="242"/>
      <c r="I27" s="242"/>
      <c r="J27" s="242"/>
      <c r="K27" s="242"/>
      <c r="L27" s="242"/>
      <c r="M27" s="242"/>
      <c r="N27" s="242"/>
      <c r="O27" s="242"/>
      <c r="P27" s="242"/>
      <c r="Q27" s="242"/>
      <c r="R27" s="242"/>
      <c r="S27" s="242"/>
      <c r="T27" s="242"/>
      <c r="U27" s="242"/>
      <c r="V27" s="242"/>
      <c r="W27" s="242"/>
    </row>
    <row r="28" spans="2:32" x14ac:dyDescent="0.3">
      <c r="B28" s="197" t="s">
        <v>271</v>
      </c>
      <c r="C28" s="197" t="s">
        <v>151</v>
      </c>
      <c r="D28" s="229" t="s">
        <v>22</v>
      </c>
      <c r="E28" s="229"/>
      <c r="F28" s="229"/>
      <c r="G28" s="229"/>
      <c r="H28" s="229"/>
      <c r="I28" s="229"/>
      <c r="J28" s="229"/>
      <c r="K28" s="229"/>
      <c r="L28" s="229"/>
      <c r="M28" s="229"/>
      <c r="N28" s="229"/>
      <c r="O28" s="229"/>
      <c r="P28" s="229"/>
      <c r="Q28" s="229"/>
      <c r="R28" s="229"/>
      <c r="S28" s="229"/>
      <c r="T28" s="229"/>
      <c r="U28" s="229"/>
      <c r="V28" s="229"/>
      <c r="W28" s="229"/>
    </row>
    <row r="29" spans="2:32" x14ac:dyDescent="0.3">
      <c r="B29" s="197"/>
      <c r="C29" s="197"/>
      <c r="D29" s="8">
        <v>2025</v>
      </c>
      <c r="E29" s="8">
        <v>2026</v>
      </c>
      <c r="F29" s="8">
        <v>2027</v>
      </c>
      <c r="G29" s="8">
        <v>2028</v>
      </c>
      <c r="H29" s="8">
        <v>2029</v>
      </c>
      <c r="I29" s="8">
        <v>2030</v>
      </c>
      <c r="J29" s="8">
        <v>2031</v>
      </c>
      <c r="K29" s="8">
        <v>2032</v>
      </c>
      <c r="L29" s="8">
        <v>2033</v>
      </c>
      <c r="M29" s="8">
        <v>2034</v>
      </c>
      <c r="N29" s="8">
        <v>2035</v>
      </c>
      <c r="O29" s="8">
        <v>2036</v>
      </c>
      <c r="P29" s="8">
        <v>2037</v>
      </c>
      <c r="Q29" s="8">
        <v>2038</v>
      </c>
      <c r="R29" s="8">
        <v>2039</v>
      </c>
      <c r="S29" s="8">
        <v>2040</v>
      </c>
      <c r="T29" s="8">
        <v>2041</v>
      </c>
      <c r="U29" s="8">
        <v>2042</v>
      </c>
      <c r="V29" s="8">
        <v>2043</v>
      </c>
      <c r="W29" s="8">
        <v>2044</v>
      </c>
    </row>
    <row r="30" spans="2:32" x14ac:dyDescent="0.3">
      <c r="B30" s="5" t="s">
        <v>272</v>
      </c>
      <c r="C30" s="5" t="s">
        <v>156</v>
      </c>
      <c r="D30" s="82">
        <f>'Kebutuhan Air Total (1) '!E141</f>
        <v>1.0370997299382716</v>
      </c>
      <c r="E30" s="82">
        <f>'Kebutuhan Air Total (1) '!F141</f>
        <v>1.05576774691358</v>
      </c>
      <c r="F30" s="82">
        <f>'Kebutuhan Air Total (1) '!G141</f>
        <v>1.0744357638888888</v>
      </c>
      <c r="G30" s="82">
        <f>'Kebutuhan Air Total (1) '!H141</f>
        <v>1.0931037808641975</v>
      </c>
      <c r="H30" s="82">
        <f>'Kebutuhan Air Total (1) '!I141</f>
        <v>1.1117717978395061</v>
      </c>
      <c r="I30" s="82">
        <f>'Kebutuhan Air Total (1) '!J141</f>
        <v>1.1304398148148147</v>
      </c>
      <c r="J30" s="82">
        <f>'Kebutuhan Air Total (1) '!K141</f>
        <v>1.1491078317901233</v>
      </c>
      <c r="K30" s="82">
        <f>'Kebutuhan Air Total (1) '!L141</f>
        <v>1.1677758487654319</v>
      </c>
      <c r="L30" s="82">
        <f>'Kebutuhan Air Total (1) '!M141</f>
        <v>1.1864438657407406</v>
      </c>
      <c r="M30" s="82">
        <f>'Kebutuhan Air Total (1) '!N141</f>
        <v>1.2282600308641973</v>
      </c>
      <c r="N30" s="82">
        <f>'Kebutuhan Air Total (1) '!O141</f>
        <v>1.2469280478395059</v>
      </c>
      <c r="O30" s="82">
        <f>'Kebutuhan Air Total (1) '!P141</f>
        <v>1.2655960648148148</v>
      </c>
      <c r="P30" s="82">
        <f>'Kebutuhan Air Total (1) '!Q141</f>
        <v>1.2842640817901234</v>
      </c>
      <c r="Q30" s="82">
        <f>'Kebutuhan Air Total (1) '!R141</f>
        <v>1.302932098765432</v>
      </c>
      <c r="R30" s="82">
        <f>'Kebutuhan Air Total (1) '!S141</f>
        <v>1.3216001157407407</v>
      </c>
      <c r="S30" s="82">
        <f>'Kebutuhan Air Total (1) '!T141</f>
        <v>1.3402681327160491</v>
      </c>
      <c r="T30" s="82">
        <f>'Kebutuhan Air Total (1) '!U141</f>
        <v>1.3589361496913577</v>
      </c>
      <c r="U30" s="82">
        <f>'Kebutuhan Air Total (1) '!V141</f>
        <v>1.3776041666666665</v>
      </c>
      <c r="V30" s="82">
        <f>'Kebutuhan Air Total (1) '!W141</f>
        <v>1.3962721836419754</v>
      </c>
      <c r="W30" s="82">
        <f>'Kebutuhan Air Total (1) '!X141</f>
        <v>1.64873649691358</v>
      </c>
    </row>
    <row r="31" spans="2:32" x14ac:dyDescent="0.3">
      <c r="B31" s="5" t="s">
        <v>273</v>
      </c>
      <c r="C31" s="5" t="s">
        <v>156</v>
      </c>
      <c r="D31" s="82">
        <f>'Kebutuhan Air Total (1) '!E144</f>
        <v>1.5556495949074074</v>
      </c>
      <c r="E31" s="82">
        <f>'Kebutuhan Air Total (1) '!F144</f>
        <v>1.5836516203703699</v>
      </c>
      <c r="F31" s="82">
        <f>'Kebutuhan Air Total (1) '!G144</f>
        <v>1.6116536458333333</v>
      </c>
      <c r="G31" s="82">
        <f>'Kebutuhan Air Total (1) '!H144</f>
        <v>1.6396556712962962</v>
      </c>
      <c r="H31" s="82">
        <f>'Kebutuhan Air Total (1) '!I144</f>
        <v>1.6676576967592591</v>
      </c>
      <c r="I31" s="82">
        <f>'Kebutuhan Air Total (1) '!J144</f>
        <v>1.6956597222222221</v>
      </c>
      <c r="J31" s="82">
        <f>'Kebutuhan Air Total (1) '!K144</f>
        <v>1.723661747685185</v>
      </c>
      <c r="K31" s="82">
        <f>'Kebutuhan Air Total (1) '!L144</f>
        <v>1.7516637731481479</v>
      </c>
      <c r="L31" s="82">
        <f>'Kebutuhan Air Total (1) '!M144</f>
        <v>1.7796657986111108</v>
      </c>
      <c r="M31" s="82">
        <f>'Kebutuhan Air Total (1) '!N144</f>
        <v>1.8423900462962961</v>
      </c>
      <c r="N31" s="82">
        <f>'Kebutuhan Air Total (1) '!O144</f>
        <v>1.8703920717592588</v>
      </c>
      <c r="O31" s="82">
        <f>'Kebutuhan Air Total (1) '!P144</f>
        <v>1.8983940972222222</v>
      </c>
      <c r="P31" s="82">
        <f>'Kebutuhan Air Total (1) '!Q144</f>
        <v>1.9263961226851851</v>
      </c>
      <c r="Q31" s="82">
        <f>'Kebutuhan Air Total (1) '!R144</f>
        <v>1.9543981481481481</v>
      </c>
      <c r="R31" s="82">
        <f>'Kebutuhan Air Total (1) '!S144</f>
        <v>1.982400173611111</v>
      </c>
      <c r="S31" s="82">
        <f>'Kebutuhan Air Total (1) '!T144</f>
        <v>2.0104021990740737</v>
      </c>
      <c r="T31" s="82">
        <f>'Kebutuhan Air Total (1) '!U144</f>
        <v>2.0384042245370364</v>
      </c>
      <c r="U31" s="82">
        <f>'Kebutuhan Air Total (1) '!V144</f>
        <v>2.06640625</v>
      </c>
      <c r="V31" s="82">
        <f>'Kebutuhan Air Total (1) '!W144</f>
        <v>2.0944082754629632</v>
      </c>
      <c r="W31" s="82">
        <f>'Kebutuhan Air Total (1) '!X144</f>
        <v>2.4731047453703701</v>
      </c>
    </row>
    <row r="32" spans="2:32" x14ac:dyDescent="0.3">
      <c r="B32" s="5" t="s">
        <v>274</v>
      </c>
      <c r="C32" s="5" t="s">
        <v>156</v>
      </c>
      <c r="D32" s="82">
        <f>'Kebutuhan Air Total (1) '!E147</f>
        <v>2.0741994598765432</v>
      </c>
      <c r="E32" s="82">
        <f>'Kebutuhan Air Total (1) '!F147</f>
        <v>2.11153549382716</v>
      </c>
      <c r="F32" s="82">
        <f>'Kebutuhan Air Total (1) '!G147</f>
        <v>2.1488715277777777</v>
      </c>
      <c r="G32" s="82">
        <f>'Kebutuhan Air Total (1) '!H147</f>
        <v>2.1862075617283949</v>
      </c>
      <c r="H32" s="82">
        <f>'Kebutuhan Air Total (1) '!I147</f>
        <v>2.2235435956790122</v>
      </c>
      <c r="I32" s="82">
        <f>'Kebutuhan Air Total (1) '!J147</f>
        <v>2.2608796296296294</v>
      </c>
      <c r="J32" s="82">
        <f>'Kebutuhan Air Total (1) '!K147</f>
        <v>2.2982156635802466</v>
      </c>
      <c r="K32" s="82">
        <f>'Kebutuhan Air Total (1) '!L147</f>
        <v>2.3355516975308639</v>
      </c>
      <c r="L32" s="82">
        <f>'Kebutuhan Air Total (1) '!M147</f>
        <v>2.3728877314814811</v>
      </c>
      <c r="M32" s="82">
        <f>'Kebutuhan Air Total (1) '!N147</f>
        <v>2.4565200617283947</v>
      </c>
      <c r="N32" s="82">
        <f>'Kebutuhan Air Total (1) '!O147</f>
        <v>2.4938560956790119</v>
      </c>
      <c r="O32" s="82">
        <f>'Kebutuhan Air Total (1) '!P147</f>
        <v>2.5311921296296296</v>
      </c>
      <c r="P32" s="82">
        <f>'Kebutuhan Air Total (1) '!Q147</f>
        <v>2.5685281635802468</v>
      </c>
      <c r="Q32" s="82">
        <f>'Kebutuhan Air Total (1) '!R147</f>
        <v>2.6058641975308641</v>
      </c>
      <c r="R32" s="82">
        <f>'Kebutuhan Air Total (1) '!S147</f>
        <v>2.6432002314814813</v>
      </c>
      <c r="S32" s="82">
        <f>'Kebutuhan Air Total (1) '!T147</f>
        <v>2.6805362654320981</v>
      </c>
      <c r="T32" s="82">
        <f>'Kebutuhan Air Total (1) '!U147</f>
        <v>2.7178722993827154</v>
      </c>
      <c r="U32" s="82">
        <f>'Kebutuhan Air Total (1) '!V147</f>
        <v>2.755208333333333</v>
      </c>
      <c r="V32" s="82">
        <f>'Kebutuhan Air Total (1) '!W147</f>
        <v>2.7925443672839507</v>
      </c>
      <c r="W32" s="82">
        <f>'Kebutuhan Air Total (1) '!X147</f>
        <v>3.2974729938271601</v>
      </c>
    </row>
    <row r="34" spans="2:23" x14ac:dyDescent="0.3">
      <c r="B34" s="242" t="s">
        <v>278</v>
      </c>
      <c r="C34" s="242"/>
      <c r="D34" s="242"/>
      <c r="E34" s="242"/>
      <c r="F34" s="242"/>
      <c r="G34" s="242"/>
      <c r="H34" s="242"/>
      <c r="I34" s="242"/>
      <c r="J34" s="242"/>
      <c r="K34" s="242"/>
      <c r="L34" s="242"/>
      <c r="M34" s="242"/>
      <c r="N34" s="242"/>
      <c r="O34" s="242"/>
      <c r="P34" s="242"/>
      <c r="Q34" s="242"/>
      <c r="R34" s="242"/>
      <c r="S34" s="242"/>
      <c r="T34" s="242"/>
      <c r="U34" s="242"/>
      <c r="V34" s="242"/>
      <c r="W34" s="242"/>
    </row>
    <row r="35" spans="2:23" x14ac:dyDescent="0.3">
      <c r="B35" s="197" t="s">
        <v>271</v>
      </c>
      <c r="C35" s="197" t="s">
        <v>151</v>
      </c>
      <c r="D35" s="229" t="s">
        <v>22</v>
      </c>
      <c r="E35" s="229"/>
      <c r="F35" s="229"/>
      <c r="G35" s="229"/>
      <c r="H35" s="229"/>
      <c r="I35" s="229"/>
      <c r="J35" s="229"/>
      <c r="K35" s="229"/>
      <c r="L35" s="229"/>
      <c r="M35" s="229"/>
      <c r="N35" s="229"/>
      <c r="O35" s="229"/>
      <c r="P35" s="229"/>
      <c r="Q35" s="229"/>
      <c r="R35" s="229"/>
      <c r="S35" s="229"/>
      <c r="T35" s="229"/>
      <c r="U35" s="229"/>
      <c r="V35" s="229"/>
      <c r="W35" s="229"/>
    </row>
    <row r="36" spans="2:23" x14ac:dyDescent="0.3">
      <c r="B36" s="197"/>
      <c r="C36" s="197"/>
      <c r="D36" s="8">
        <v>2025</v>
      </c>
      <c r="E36" s="8">
        <v>2026</v>
      </c>
      <c r="F36" s="8">
        <v>2027</v>
      </c>
      <c r="G36" s="8">
        <v>2028</v>
      </c>
      <c r="H36" s="8">
        <v>2029</v>
      </c>
      <c r="I36" s="8">
        <v>2030</v>
      </c>
      <c r="J36" s="8">
        <v>2031</v>
      </c>
      <c r="K36" s="8">
        <v>2032</v>
      </c>
      <c r="L36" s="8">
        <v>2033</v>
      </c>
      <c r="M36" s="8">
        <v>2034</v>
      </c>
      <c r="N36" s="8">
        <v>2035</v>
      </c>
      <c r="O36" s="8">
        <v>2036</v>
      </c>
      <c r="P36" s="8">
        <v>2037</v>
      </c>
      <c r="Q36" s="8">
        <v>2038</v>
      </c>
      <c r="R36" s="8">
        <v>2039</v>
      </c>
      <c r="S36" s="8">
        <v>2040</v>
      </c>
      <c r="T36" s="8">
        <v>2041</v>
      </c>
      <c r="U36" s="8">
        <v>2042</v>
      </c>
      <c r="V36" s="8">
        <v>2043</v>
      </c>
      <c r="W36" s="8">
        <v>2044</v>
      </c>
    </row>
    <row r="37" spans="2:23" x14ac:dyDescent="0.3">
      <c r="B37" s="5" t="s">
        <v>272</v>
      </c>
      <c r="C37" s="5" t="s">
        <v>156</v>
      </c>
      <c r="D37" s="82">
        <f>'Kebutuhan Air Total (1) '!E178</f>
        <v>5.3797341177983533</v>
      </c>
      <c r="E37" s="82">
        <f>'Kebutuhan Air Total (1) '!F178</f>
        <v>5.5327610596707819</v>
      </c>
      <c r="F37" s="82">
        <f>'Kebutuhan Air Total (1) '!G178</f>
        <v>5.6857880015432096</v>
      </c>
      <c r="G37" s="82">
        <f>'Kebutuhan Air Total (1) '!H178</f>
        <v>5.8388149434156382</v>
      </c>
      <c r="H37" s="82">
        <f>'Kebutuhan Air Total (1) '!I178</f>
        <v>5.9918418852880651</v>
      </c>
      <c r="I37" s="82">
        <f>'Kebutuhan Air Total (1) '!J178</f>
        <v>6.1448688271604937</v>
      </c>
      <c r="J37" s="82">
        <f>'Kebutuhan Air Total (1) '!K178</f>
        <v>6.7492846579218106</v>
      </c>
      <c r="K37" s="82">
        <f>'Kebutuhan Air Total (1) '!L178</f>
        <v>6.9023115997942401</v>
      </c>
      <c r="L37" s="82">
        <f>'Kebutuhan Air Total (1) '!M178</f>
        <v>7.0553385416666679</v>
      </c>
      <c r="M37" s="82">
        <f>'Kebutuhan Air Total (1) '!N178</f>
        <v>7.2083654835390938</v>
      </c>
      <c r="N37" s="82">
        <f>'Kebutuhan Air Total (1) '!O178</f>
        <v>7.3613924254115215</v>
      </c>
      <c r="O37" s="82">
        <f>'Kebutuhan Air Total (1) '!P178</f>
        <v>7.514419367283951</v>
      </c>
      <c r="P37" s="82">
        <f>'Kebutuhan Air Total (1) '!Q178</f>
        <v>7.6674463091563787</v>
      </c>
      <c r="Q37" s="82">
        <f>'Kebutuhan Air Total (1) '!R178</f>
        <v>8.1098251028806594</v>
      </c>
      <c r="R37" s="82">
        <f>'Kebutuhan Air Total (1) '!S178</f>
        <v>8.2628520447530853</v>
      </c>
      <c r="S37" s="82">
        <f>'Kebutuhan Air Total (1) '!T178</f>
        <v>8.4158789866255148</v>
      </c>
      <c r="T37" s="82">
        <f>'Kebutuhan Air Total (1) '!U178</f>
        <v>8.5689059284979425</v>
      </c>
      <c r="U37" s="82">
        <f>'Kebutuhan Air Total (1) '!V178</f>
        <v>8.7219328703703702</v>
      </c>
      <c r="V37" s="82">
        <f>'Kebutuhan Air Total (1) '!W178</f>
        <v>8.874959812242798</v>
      </c>
      <c r="W37" s="82">
        <f>'Kebutuhan Air Total (1) '!X178</f>
        <v>9.4793756430041149</v>
      </c>
    </row>
    <row r="38" spans="2:23" x14ac:dyDescent="0.3">
      <c r="B38" s="5" t="s">
        <v>273</v>
      </c>
      <c r="C38" s="5" t="s">
        <v>156</v>
      </c>
      <c r="D38" s="82">
        <f>'Kebutuhan Air Total (1) '!E181</f>
        <v>8.06960117669753</v>
      </c>
      <c r="E38" s="82">
        <f>'Kebutuhan Air Total (1) '!F181</f>
        <v>8.2991415895061724</v>
      </c>
      <c r="F38" s="82">
        <f>'Kebutuhan Air Total (1) '!G181</f>
        <v>8.5286820023148149</v>
      </c>
      <c r="G38" s="82">
        <f>'Kebutuhan Air Total (1) '!H181</f>
        <v>8.7582224151234573</v>
      </c>
      <c r="H38" s="82">
        <f>'Kebutuhan Air Total (1) '!I181</f>
        <v>8.987762827932098</v>
      </c>
      <c r="I38" s="82">
        <f>'Kebutuhan Air Total (1) '!J181</f>
        <v>9.2173032407407405</v>
      </c>
      <c r="J38" s="82">
        <f>'Kebutuhan Air Total (1) '!K181</f>
        <v>10.123926986882715</v>
      </c>
      <c r="K38" s="82">
        <f>'Kebutuhan Air Total (1) '!L181</f>
        <v>10.353467399691361</v>
      </c>
      <c r="L38" s="82">
        <f>'Kebutuhan Air Total (1) '!M181</f>
        <v>10.583007812500002</v>
      </c>
      <c r="M38" s="82">
        <f>'Kebutuhan Air Total (1) '!N181</f>
        <v>10.812548225308641</v>
      </c>
      <c r="N38" s="82">
        <f>'Kebutuhan Air Total (1) '!O181</f>
        <v>11.042088638117281</v>
      </c>
      <c r="O38" s="82">
        <f>'Kebutuhan Air Total (1) '!P181</f>
        <v>11.271629050925927</v>
      </c>
      <c r="P38" s="82">
        <f>'Kebutuhan Air Total (1) '!Q181</f>
        <v>11.501169463734568</v>
      </c>
      <c r="Q38" s="82">
        <f>'Kebutuhan Air Total (1) '!R181</f>
        <v>12.164737654320989</v>
      </c>
      <c r="R38" s="82">
        <f>'Kebutuhan Air Total (1) '!S181</f>
        <v>12.394278067129628</v>
      </c>
      <c r="S38" s="82">
        <f>'Kebutuhan Air Total (1) '!T181</f>
        <v>12.623818479938272</v>
      </c>
      <c r="T38" s="82">
        <f>'Kebutuhan Air Total (1) '!U181</f>
        <v>12.853358892746915</v>
      </c>
      <c r="U38" s="82">
        <f>'Kebutuhan Air Total (1) '!V181</f>
        <v>13.082899305555555</v>
      </c>
      <c r="V38" s="82">
        <f>'Kebutuhan Air Total (1) '!W181</f>
        <v>13.312439718364196</v>
      </c>
      <c r="W38" s="82">
        <f>'Kebutuhan Air Total (1) '!X181</f>
        <v>14.219063464506172</v>
      </c>
    </row>
    <row r="39" spans="2:23" x14ac:dyDescent="0.3">
      <c r="B39" s="5" t="s">
        <v>274</v>
      </c>
      <c r="C39" s="5" t="s">
        <v>156</v>
      </c>
      <c r="D39" s="82">
        <f>'Kebutuhan Air Total (1) '!E184</f>
        <v>10.759468235596707</v>
      </c>
      <c r="E39" s="82">
        <f>'Kebutuhan Air Total (1) '!F184</f>
        <v>11.065522119341564</v>
      </c>
      <c r="F39" s="82">
        <f>'Kebutuhan Air Total (1) '!G184</f>
        <v>11.371576003086419</v>
      </c>
      <c r="G39" s="82">
        <f>'Kebutuhan Air Total (1) '!H184</f>
        <v>11.677629886831276</v>
      </c>
      <c r="H39" s="82">
        <f>'Kebutuhan Air Total (1) '!I184</f>
        <v>11.98368377057613</v>
      </c>
      <c r="I39" s="82">
        <f>'Kebutuhan Air Total (1) '!J184</f>
        <v>12.289737654320987</v>
      </c>
      <c r="J39" s="82">
        <f>'Kebutuhan Air Total (1) '!K184</f>
        <v>13.498569315843621</v>
      </c>
      <c r="K39" s="82">
        <f>'Kebutuhan Air Total (1) '!L184</f>
        <v>13.80462319958848</v>
      </c>
      <c r="L39" s="82">
        <f>'Kebutuhan Air Total (1) '!M184</f>
        <v>14.110677083333336</v>
      </c>
      <c r="M39" s="82">
        <f>'Kebutuhan Air Total (1) '!N184</f>
        <v>14.416730967078188</v>
      </c>
      <c r="N39" s="82">
        <f>'Kebutuhan Air Total (1) '!O184</f>
        <v>14.722784850823043</v>
      </c>
      <c r="O39" s="82">
        <f>'Kebutuhan Air Total (1) '!P184</f>
        <v>15.028838734567902</v>
      </c>
      <c r="P39" s="82">
        <f>'Kebutuhan Air Total (1) '!Q184</f>
        <v>15.334892618312757</v>
      </c>
      <c r="Q39" s="82">
        <f>'Kebutuhan Air Total (1) '!R184</f>
        <v>16.219650205761319</v>
      </c>
      <c r="R39" s="82">
        <f>'Kebutuhan Air Total (1) '!S184</f>
        <v>16.525704089506171</v>
      </c>
      <c r="S39" s="82">
        <f>'Kebutuhan Air Total (1) '!T184</f>
        <v>16.83175797325103</v>
      </c>
      <c r="T39" s="82">
        <f>'Kebutuhan Air Total (1) '!U184</f>
        <v>17.137811856995885</v>
      </c>
      <c r="U39" s="82">
        <f>'Kebutuhan Air Total (1) '!V184</f>
        <v>17.44386574074074</v>
      </c>
      <c r="V39" s="82">
        <f>'Kebutuhan Air Total (1) '!W184</f>
        <v>17.749919624485596</v>
      </c>
      <c r="W39" s="82">
        <f>'Kebutuhan Air Total (1) '!X184</f>
        <v>18.95875128600823</v>
      </c>
    </row>
    <row r="41" spans="2:23" x14ac:dyDescent="0.3">
      <c r="B41" s="242" t="s">
        <v>279</v>
      </c>
      <c r="C41" s="242"/>
      <c r="D41" s="242"/>
      <c r="E41" s="242"/>
      <c r="F41" s="242"/>
      <c r="G41" s="242"/>
      <c r="H41" s="242"/>
      <c r="I41" s="242"/>
      <c r="J41" s="242"/>
      <c r="K41" s="242"/>
      <c r="L41" s="242"/>
      <c r="M41" s="242"/>
      <c r="N41" s="242"/>
      <c r="O41" s="242"/>
      <c r="P41" s="242"/>
      <c r="Q41" s="242"/>
      <c r="R41" s="242"/>
      <c r="S41" s="242"/>
      <c r="T41" s="242"/>
      <c r="U41" s="242"/>
      <c r="V41" s="242"/>
      <c r="W41" s="242"/>
    </row>
    <row r="42" spans="2:23" x14ac:dyDescent="0.3">
      <c r="B42" s="197" t="s">
        <v>271</v>
      </c>
      <c r="C42" s="197" t="s">
        <v>151</v>
      </c>
      <c r="D42" s="229" t="s">
        <v>22</v>
      </c>
      <c r="E42" s="229"/>
      <c r="F42" s="229"/>
      <c r="G42" s="229"/>
      <c r="H42" s="229"/>
      <c r="I42" s="229"/>
      <c r="J42" s="229"/>
      <c r="K42" s="229"/>
      <c r="L42" s="229"/>
      <c r="M42" s="229"/>
      <c r="N42" s="229"/>
      <c r="O42" s="229"/>
      <c r="P42" s="229"/>
      <c r="Q42" s="229"/>
      <c r="R42" s="229"/>
      <c r="S42" s="229"/>
      <c r="T42" s="229"/>
      <c r="U42" s="229"/>
      <c r="V42" s="229"/>
      <c r="W42" s="229"/>
    </row>
    <row r="43" spans="2:23" x14ac:dyDescent="0.3">
      <c r="B43" s="197"/>
      <c r="C43" s="197"/>
      <c r="D43" s="8">
        <v>2025</v>
      </c>
      <c r="E43" s="8">
        <v>2026</v>
      </c>
      <c r="F43" s="8">
        <v>2027</v>
      </c>
      <c r="G43" s="8">
        <v>2028</v>
      </c>
      <c r="H43" s="8">
        <v>2029</v>
      </c>
      <c r="I43" s="8">
        <v>2030</v>
      </c>
      <c r="J43" s="8">
        <v>2031</v>
      </c>
      <c r="K43" s="8">
        <v>2032</v>
      </c>
      <c r="L43" s="8">
        <v>2033</v>
      </c>
      <c r="M43" s="8">
        <v>2034</v>
      </c>
      <c r="N43" s="8">
        <v>2035</v>
      </c>
      <c r="O43" s="8">
        <v>2036</v>
      </c>
      <c r="P43" s="8">
        <v>2037</v>
      </c>
      <c r="Q43" s="8">
        <v>2038</v>
      </c>
      <c r="R43" s="8">
        <v>2039</v>
      </c>
      <c r="S43" s="8">
        <v>2040</v>
      </c>
      <c r="T43" s="8">
        <v>2041</v>
      </c>
      <c r="U43" s="8">
        <v>2042</v>
      </c>
      <c r="V43" s="8">
        <v>2043</v>
      </c>
      <c r="W43" s="8">
        <v>2044</v>
      </c>
    </row>
    <row r="44" spans="2:23" x14ac:dyDescent="0.3">
      <c r="B44" s="5" t="s">
        <v>272</v>
      </c>
      <c r="C44" s="5" t="s">
        <v>156</v>
      </c>
      <c r="D44" s="82">
        <f>'Kebutuhan Air Total (1) '!E215</f>
        <v>1.7436760545267491</v>
      </c>
      <c r="E44" s="82">
        <f>'Kebutuhan Air Total (1) '!F215</f>
        <v>1.831174447016461</v>
      </c>
      <c r="F44" s="82">
        <f>'Kebutuhan Air Total (1) '!G215</f>
        <v>1.9418209876543213</v>
      </c>
      <c r="G44" s="82">
        <f>'Kebutuhan Air Total (1) '!H215</f>
        <v>2.0408934542181068</v>
      </c>
      <c r="H44" s="82">
        <f>'Kebutuhan Air Total (1) '!I215</f>
        <v>2.1283918467078187</v>
      </c>
      <c r="I44" s="82">
        <f>'Kebutuhan Air Total (1) '!J215</f>
        <v>2.2158902391975306</v>
      </c>
      <c r="J44" s="82">
        <f>'Kebutuhan Air Total (1) '!K215</f>
        <v>2.3033886316872429</v>
      </c>
      <c r="K44" s="82">
        <f>'Kebutuhan Air Total (1) '!L215</f>
        <v>2.6918129501028805</v>
      </c>
      <c r="L44" s="82">
        <f>'Kebutuhan Air Total (1) '!M215</f>
        <v>2.7793113425925928</v>
      </c>
      <c r="M44" s="82">
        <f>'Kebutuhan Air Total (1) '!N215</f>
        <v>2.8668097350823047</v>
      </c>
      <c r="N44" s="82">
        <f>'Kebutuhan Air Total (1) '!O215</f>
        <v>2.9543081275720158</v>
      </c>
      <c r="O44" s="82">
        <f>'Kebutuhan Air Total (1) '!P215</f>
        <v>3.0533805941358025</v>
      </c>
      <c r="P44" s="82">
        <f>'Kebutuhan Air Total (1) '!Q215</f>
        <v>3.1640271347736624</v>
      </c>
      <c r="Q44" s="82">
        <f>'Kebutuhan Air Total (1) '!R215</f>
        <v>3.2515255272633743</v>
      </c>
      <c r="R44" s="82">
        <f>'Kebutuhan Air Total (1) '!S215</f>
        <v>3.3390239197530862</v>
      </c>
      <c r="S44" s="82">
        <f>'Kebutuhan Air Total (1) '!T215</f>
        <v>3.4265223122427981</v>
      </c>
      <c r="T44" s="82">
        <f>'Kebutuhan Air Total (1) '!U215</f>
        <v>3.51402070473251</v>
      </c>
      <c r="U44" s="82">
        <f>'Kebutuhan Air Total (1) '!V215</f>
        <v>3.6246672453703703</v>
      </c>
      <c r="V44" s="82">
        <f>'Kebutuhan Air Total (1) '!W215</f>
        <v>3.7237397119341562</v>
      </c>
      <c r="W44" s="82">
        <f>'Kebutuhan Air Total (1) '!X215</f>
        <v>3.8112381044238681</v>
      </c>
    </row>
    <row r="45" spans="2:23" x14ac:dyDescent="0.3">
      <c r="B45" s="5" t="s">
        <v>273</v>
      </c>
      <c r="C45" s="5" t="s">
        <v>156</v>
      </c>
      <c r="D45" s="82">
        <f>'Kebutuhan Air Total (1) '!E218</f>
        <v>2.6155140817901237</v>
      </c>
      <c r="E45" s="82">
        <f>'Kebutuhan Air Total (1) '!F218</f>
        <v>2.7467616705246916</v>
      </c>
      <c r="F45" s="82">
        <f>'Kebutuhan Air Total (1) '!G218</f>
        <v>2.9127314814814822</v>
      </c>
      <c r="G45" s="82">
        <f>'Kebutuhan Air Total (1) '!H218</f>
        <v>3.0613401813271599</v>
      </c>
      <c r="H45" s="82">
        <f>'Kebutuhan Air Total (1) '!I218</f>
        <v>3.1925877700617278</v>
      </c>
      <c r="I45" s="82">
        <f>'Kebutuhan Air Total (1) '!J218</f>
        <v>3.3238353587962957</v>
      </c>
      <c r="J45" s="82">
        <f>'Kebutuhan Air Total (1) '!K218</f>
        <v>3.4550829475308644</v>
      </c>
      <c r="K45" s="82">
        <f>'Kebutuhan Air Total (1) '!L218</f>
        <v>4.0377194251543207</v>
      </c>
      <c r="L45" s="82">
        <f>'Kebutuhan Air Total (1) '!M218</f>
        <v>4.1689670138888895</v>
      </c>
      <c r="M45" s="82">
        <f>'Kebutuhan Air Total (1) '!N218</f>
        <v>4.3002146026234573</v>
      </c>
      <c r="N45" s="82">
        <f>'Kebutuhan Air Total (1) '!O218</f>
        <v>4.4314621913580234</v>
      </c>
      <c r="O45" s="82">
        <f>'Kebutuhan Air Total (1) '!P218</f>
        <v>4.5800708912037038</v>
      </c>
      <c r="P45" s="82">
        <f>'Kebutuhan Air Total (1) '!Q218</f>
        <v>4.746040702160494</v>
      </c>
      <c r="Q45" s="82">
        <f>'Kebutuhan Air Total (1) '!R218</f>
        <v>4.877288290895061</v>
      </c>
      <c r="R45" s="82">
        <f>'Kebutuhan Air Total (1) '!S218</f>
        <v>5.0085358796296298</v>
      </c>
      <c r="S45" s="82">
        <f>'Kebutuhan Air Total (1) '!T218</f>
        <v>5.1397834683641968</v>
      </c>
      <c r="T45" s="82">
        <f>'Kebutuhan Air Total (1) '!U218</f>
        <v>5.2710310570987655</v>
      </c>
      <c r="U45" s="82">
        <f>'Kebutuhan Air Total (1) '!V218</f>
        <v>5.4370008680555557</v>
      </c>
      <c r="V45" s="82">
        <f>'Kebutuhan Air Total (1) '!W218</f>
        <v>5.5856095679012343</v>
      </c>
      <c r="W45" s="82">
        <f>'Kebutuhan Air Total (1) '!X218</f>
        <v>5.7168571566358022</v>
      </c>
    </row>
    <row r="46" spans="2:23" x14ac:dyDescent="0.3">
      <c r="B46" s="5" t="s">
        <v>274</v>
      </c>
      <c r="C46" s="5" t="s">
        <v>156</v>
      </c>
      <c r="D46" s="82">
        <f>'Kebutuhan Air Total (1) '!E221</f>
        <v>3.4873521090534982</v>
      </c>
      <c r="E46" s="82">
        <f>'Kebutuhan Air Total (1) '!F221</f>
        <v>3.6623488940329221</v>
      </c>
      <c r="F46" s="82">
        <f>'Kebutuhan Air Total (1) '!G221</f>
        <v>3.8836419753086426</v>
      </c>
      <c r="G46" s="82">
        <f>'Kebutuhan Air Total (1) '!H221</f>
        <v>4.0817869084362135</v>
      </c>
      <c r="H46" s="82">
        <f>'Kebutuhan Air Total (1) '!I221</f>
        <v>4.2567836934156373</v>
      </c>
      <c r="I46" s="82">
        <f>'Kebutuhan Air Total (1) '!J221</f>
        <v>4.4317804783950612</v>
      </c>
      <c r="J46" s="82">
        <f>'Kebutuhan Air Total (1) '!K221</f>
        <v>4.6067772633744859</v>
      </c>
      <c r="K46" s="82">
        <f>'Kebutuhan Air Total (1) '!L221</f>
        <v>5.3836259002057609</v>
      </c>
      <c r="L46" s="82">
        <f>'Kebutuhan Air Total (1) '!M221</f>
        <v>5.5586226851851857</v>
      </c>
      <c r="M46" s="82">
        <f>'Kebutuhan Air Total (1) '!N221</f>
        <v>5.7336194701646095</v>
      </c>
      <c r="N46" s="82">
        <f>'Kebutuhan Air Total (1) '!O221</f>
        <v>5.9086162551440315</v>
      </c>
      <c r="O46" s="82">
        <f>'Kebutuhan Air Total (1) '!P221</f>
        <v>6.1067611882716051</v>
      </c>
      <c r="P46" s="82">
        <f>'Kebutuhan Air Total (1) '!Q221</f>
        <v>6.3280542695473248</v>
      </c>
      <c r="Q46" s="82">
        <f>'Kebutuhan Air Total (1) '!R221</f>
        <v>6.5030510545267486</v>
      </c>
      <c r="R46" s="82">
        <f>'Kebutuhan Air Total (1) '!S221</f>
        <v>6.6780478395061724</v>
      </c>
      <c r="S46" s="82">
        <f>'Kebutuhan Air Total (1) '!T221</f>
        <v>6.8530446244855963</v>
      </c>
      <c r="T46" s="82">
        <f>'Kebutuhan Air Total (1) '!U221</f>
        <v>7.0280414094650201</v>
      </c>
      <c r="U46" s="82">
        <f>'Kebutuhan Air Total (1) '!V221</f>
        <v>7.2493344907407407</v>
      </c>
      <c r="V46" s="82">
        <f>'Kebutuhan Air Total (1) '!W221</f>
        <v>7.4474794238683124</v>
      </c>
      <c r="W46" s="82">
        <f>'Kebutuhan Air Total (1) '!X221</f>
        <v>7.6224762088477362</v>
      </c>
    </row>
    <row r="48" spans="2:23" x14ac:dyDescent="0.3">
      <c r="B48" s="242" t="s">
        <v>280</v>
      </c>
      <c r="C48" s="242"/>
      <c r="D48" s="242"/>
      <c r="E48" s="242"/>
      <c r="F48" s="242"/>
      <c r="G48" s="242"/>
      <c r="H48" s="242"/>
      <c r="I48" s="242"/>
      <c r="J48" s="242"/>
      <c r="K48" s="242"/>
      <c r="L48" s="242"/>
      <c r="M48" s="242"/>
      <c r="N48" s="242"/>
      <c r="O48" s="242"/>
      <c r="P48" s="242"/>
      <c r="Q48" s="242"/>
      <c r="R48" s="242"/>
      <c r="S48" s="242"/>
      <c r="T48" s="242"/>
      <c r="U48" s="242"/>
      <c r="V48" s="242"/>
      <c r="W48" s="242"/>
    </row>
    <row r="49" spans="1:23" x14ac:dyDescent="0.3">
      <c r="B49" s="197" t="s">
        <v>271</v>
      </c>
      <c r="C49" s="197" t="s">
        <v>151</v>
      </c>
      <c r="D49" s="229" t="s">
        <v>22</v>
      </c>
      <c r="E49" s="229"/>
      <c r="F49" s="229"/>
      <c r="G49" s="229"/>
      <c r="H49" s="229"/>
      <c r="I49" s="229"/>
      <c r="J49" s="229"/>
      <c r="K49" s="229"/>
      <c r="L49" s="229"/>
      <c r="M49" s="229"/>
      <c r="N49" s="229"/>
      <c r="O49" s="229"/>
      <c r="P49" s="229"/>
      <c r="Q49" s="229"/>
      <c r="R49" s="229"/>
      <c r="S49" s="229"/>
      <c r="T49" s="229"/>
      <c r="U49" s="229"/>
      <c r="V49" s="229"/>
      <c r="W49" s="229"/>
    </row>
    <row r="50" spans="1:23" x14ac:dyDescent="0.3">
      <c r="B50" s="197"/>
      <c r="C50" s="197"/>
      <c r="D50" s="8">
        <v>2025</v>
      </c>
      <c r="E50" s="8">
        <v>2026</v>
      </c>
      <c r="F50" s="8">
        <v>2027</v>
      </c>
      <c r="G50" s="8">
        <v>2028</v>
      </c>
      <c r="H50" s="8">
        <v>2029</v>
      </c>
      <c r="I50" s="8">
        <v>2030</v>
      </c>
      <c r="J50" s="8">
        <v>2031</v>
      </c>
      <c r="K50" s="8">
        <v>2032</v>
      </c>
      <c r="L50" s="8">
        <v>2033</v>
      </c>
      <c r="M50" s="8">
        <v>2034</v>
      </c>
      <c r="N50" s="8">
        <v>2035</v>
      </c>
      <c r="O50" s="8">
        <v>2036</v>
      </c>
      <c r="P50" s="8">
        <v>2037</v>
      </c>
      <c r="Q50" s="8">
        <v>2038</v>
      </c>
      <c r="R50" s="8">
        <v>2039</v>
      </c>
      <c r="S50" s="8">
        <v>2040</v>
      </c>
      <c r="T50" s="8">
        <v>2041</v>
      </c>
      <c r="U50" s="8">
        <v>2042</v>
      </c>
      <c r="V50" s="8">
        <v>2043</v>
      </c>
      <c r="W50" s="8">
        <v>2044</v>
      </c>
    </row>
    <row r="51" spans="1:23" x14ac:dyDescent="0.3">
      <c r="B51" s="5" t="s">
        <v>272</v>
      </c>
      <c r="C51" s="5" t="s">
        <v>156</v>
      </c>
      <c r="D51" s="82">
        <f>'Kebutuhan Air Total (1) '!E252</f>
        <v>11.588974086934158</v>
      </c>
      <c r="E51" s="82">
        <f>'Kebutuhan Air Total (1) '!F252</f>
        <v>12.076790766460904</v>
      </c>
      <c r="F51" s="82">
        <f>'Kebutuhan Air Total (1) '!G252</f>
        <v>12.541459297839506</v>
      </c>
      <c r="G51" s="82">
        <f>'Kebutuhan Air Total (1) '!H252</f>
        <v>13.006127829218105</v>
      </c>
      <c r="H51" s="86">
        <f>'Kebutuhan Air Total (1) '!I252</f>
        <v>14.211537101337447</v>
      </c>
      <c r="I51" s="82">
        <f>'Kebutuhan Air Total (1) '!J252</f>
        <v>14.676205632716046</v>
      </c>
      <c r="J51" s="82">
        <f>'Kebutuhan Air Total (1) '!K252</f>
        <v>15.140874164094649</v>
      </c>
      <c r="K51" s="82">
        <f>'Kebutuhan Air Total (1) '!L252</f>
        <v>15.628690843621401</v>
      </c>
      <c r="L51" s="82">
        <f>'Kebutuhan Air Total (1) '!M252</f>
        <v>16.093359374999999</v>
      </c>
      <c r="M51" s="86">
        <f>'Kebutuhan Air Total (1) '!N252</f>
        <v>17.45849086934156</v>
      </c>
      <c r="N51" s="82">
        <f>'Kebutuhan Air Total (1) '!O252</f>
        <v>17.946307548868312</v>
      </c>
      <c r="O51" s="82">
        <f>'Kebutuhan Air Total (1) '!P252</f>
        <v>18.410976080246911</v>
      </c>
      <c r="P51" s="82">
        <f>'Kebutuhan Air Total (1) '!Q252</f>
        <v>18.875644611625511</v>
      </c>
      <c r="Q51" s="82">
        <f>'Kebutuhan Air Total (1) '!R252</f>
        <v>20.081053883744854</v>
      </c>
      <c r="R51" s="86">
        <f>'Kebutuhan Air Total (1) '!S252</f>
        <v>20.545722415123457</v>
      </c>
      <c r="S51" s="82">
        <f>'Kebutuhan Air Total (1) '!T252</f>
        <v>21.01039094650206</v>
      </c>
      <c r="T51" s="82">
        <f>'Kebutuhan Air Total (1) '!U252</f>
        <v>21.475059477880659</v>
      </c>
      <c r="U51" s="82">
        <f>'Kebutuhan Air Total (1) '!V252</f>
        <v>21.962876157407408</v>
      </c>
      <c r="V51" s="82">
        <f>'Kebutuhan Air Total (1) '!W252</f>
        <v>22.427544688786007</v>
      </c>
      <c r="W51" s="86">
        <f>'Kebutuhan Air Total (1) '!X252</f>
        <v>22.892213220164606</v>
      </c>
    </row>
    <row r="52" spans="1:23" x14ac:dyDescent="0.3">
      <c r="B52" s="5" t="s">
        <v>273</v>
      </c>
      <c r="C52" s="5" t="s">
        <v>156</v>
      </c>
      <c r="D52" s="82">
        <f>'Kebutuhan Air Total (1) '!E255</f>
        <v>17.383461130401237</v>
      </c>
      <c r="E52" s="82">
        <f>'Kebutuhan Air Total (1) '!F255</f>
        <v>18.115186149691358</v>
      </c>
      <c r="F52" s="82">
        <f>'Kebutuhan Air Total (1) '!G255</f>
        <v>18.812188946759257</v>
      </c>
      <c r="G52" s="82">
        <f>'Kebutuhan Air Total (1) '!H255</f>
        <v>19.509191743827159</v>
      </c>
      <c r="H52" s="86">
        <f>'Kebutuhan Air Total (1) '!I255</f>
        <v>21.317305652006169</v>
      </c>
      <c r="I52" s="82">
        <f>'Kebutuhan Air Total (1) '!J255</f>
        <v>22.014308449074068</v>
      </c>
      <c r="J52" s="82">
        <f>'Kebutuhan Air Total (1) '!K255</f>
        <v>22.711311246141975</v>
      </c>
      <c r="K52" s="82">
        <f>'Kebutuhan Air Total (1) '!L255</f>
        <v>23.443036265432102</v>
      </c>
      <c r="L52" s="82">
        <f>'Kebutuhan Air Total (1) '!M255</f>
        <v>24.140039062499998</v>
      </c>
      <c r="M52" s="86">
        <f>'Kebutuhan Air Total (1) '!N255</f>
        <v>26.18773630401234</v>
      </c>
      <c r="N52" s="82">
        <f>'Kebutuhan Air Total (1) '!O255</f>
        <v>26.919461323302468</v>
      </c>
      <c r="O52" s="82">
        <f>'Kebutuhan Air Total (1) '!P255</f>
        <v>27.616464120370367</v>
      </c>
      <c r="P52" s="82">
        <f>'Kebutuhan Air Total (1) '!Q255</f>
        <v>28.313466917438266</v>
      </c>
      <c r="Q52" s="82">
        <f>'Kebutuhan Air Total (1) '!R255</f>
        <v>30.121580825617279</v>
      </c>
      <c r="R52" s="86">
        <f>'Kebutuhan Air Total (1) '!S255</f>
        <v>30.818583622685185</v>
      </c>
      <c r="S52" s="82">
        <f>'Kebutuhan Air Total (1) '!T255</f>
        <v>31.515586419753092</v>
      </c>
      <c r="T52" s="82">
        <f>'Kebutuhan Air Total (1) '!U255</f>
        <v>32.212589216820987</v>
      </c>
      <c r="U52" s="82">
        <f>'Kebutuhan Air Total (1) '!V255</f>
        <v>32.944314236111111</v>
      </c>
      <c r="V52" s="82">
        <f>'Kebutuhan Air Total (1) '!W255</f>
        <v>33.641317033179007</v>
      </c>
      <c r="W52" s="86">
        <f>'Kebutuhan Air Total (1) '!X255</f>
        <v>34.33831983024691</v>
      </c>
    </row>
    <row r="53" spans="1:23" x14ac:dyDescent="0.3">
      <c r="B53" s="5" t="s">
        <v>274</v>
      </c>
      <c r="C53" s="5" t="s">
        <v>156</v>
      </c>
      <c r="D53" s="82">
        <f>'Kebutuhan Air Total (1) '!E258</f>
        <v>23.177948173868316</v>
      </c>
      <c r="E53" s="82">
        <f>'Kebutuhan Air Total (1) '!F258</f>
        <v>24.153581532921809</v>
      </c>
      <c r="F53" s="82">
        <f>'Kebutuhan Air Total (1) '!G258</f>
        <v>25.082918595679011</v>
      </c>
      <c r="G53" s="82">
        <f>'Kebutuhan Air Total (1) '!H258</f>
        <v>26.01225565843621</v>
      </c>
      <c r="H53" s="86">
        <f>'Kebutuhan Air Total (1) '!I258</f>
        <v>28.423074202674893</v>
      </c>
      <c r="I53" s="82">
        <f>'Kebutuhan Air Total (1) '!J258</f>
        <v>29.352411265432092</v>
      </c>
      <c r="J53" s="82">
        <f>'Kebutuhan Air Total (1) '!K258</f>
        <v>30.281748328189298</v>
      </c>
      <c r="K53" s="82">
        <f>'Kebutuhan Air Total (1) '!L258</f>
        <v>31.257381687242802</v>
      </c>
      <c r="L53" s="82">
        <f>'Kebutuhan Air Total (1) '!M258</f>
        <v>32.186718749999997</v>
      </c>
      <c r="M53" s="86">
        <f>'Kebutuhan Air Total (1) '!N258</f>
        <v>34.91698173868312</v>
      </c>
      <c r="N53" s="82">
        <f>'Kebutuhan Air Total (1) '!O258</f>
        <v>35.892615097736623</v>
      </c>
      <c r="O53" s="82">
        <f>'Kebutuhan Air Total (1) '!P258</f>
        <v>36.821952160493822</v>
      </c>
      <c r="P53" s="82">
        <f>'Kebutuhan Air Total (1) '!Q258</f>
        <v>37.751289223251021</v>
      </c>
      <c r="Q53" s="82">
        <f>'Kebutuhan Air Total (1) '!R258</f>
        <v>40.162107767489708</v>
      </c>
      <c r="R53" s="86">
        <f>'Kebutuhan Air Total (1) '!S258</f>
        <v>41.091444830246914</v>
      </c>
      <c r="S53" s="82">
        <f>'Kebutuhan Air Total (1) '!T258</f>
        <v>42.02078189300412</v>
      </c>
      <c r="T53" s="82">
        <f>'Kebutuhan Air Total (1) '!U258</f>
        <v>42.950118955761319</v>
      </c>
      <c r="U53" s="82">
        <f>'Kebutuhan Air Total (1) '!V258</f>
        <v>43.925752314814815</v>
      </c>
      <c r="V53" s="82">
        <f>'Kebutuhan Air Total (1) '!W258</f>
        <v>44.855089377572014</v>
      </c>
      <c r="W53" s="86">
        <f>'Kebutuhan Air Total (1) '!X258</f>
        <v>45.784426440329213</v>
      </c>
    </row>
    <row r="56" spans="1:23" x14ac:dyDescent="0.3">
      <c r="A56" s="203" t="s">
        <v>281</v>
      </c>
      <c r="B56" s="224" t="s">
        <v>282</v>
      </c>
      <c r="C56" s="224"/>
      <c r="D56" s="224"/>
      <c r="E56" s="224"/>
      <c r="F56" s="224"/>
      <c r="G56" s="224"/>
      <c r="H56" s="224"/>
      <c r="I56" s="224"/>
      <c r="J56" s="224"/>
      <c r="K56" s="224"/>
      <c r="L56" s="224"/>
      <c r="M56" s="224"/>
      <c r="N56" s="224"/>
      <c r="O56" s="224"/>
      <c r="P56" s="224"/>
      <c r="Q56" s="224"/>
      <c r="R56" s="224"/>
      <c r="S56" s="224"/>
      <c r="T56" s="224"/>
      <c r="U56" s="224"/>
      <c r="V56" s="224"/>
      <c r="W56" s="224"/>
    </row>
    <row r="57" spans="1:23" x14ac:dyDescent="0.3">
      <c r="A57" s="203"/>
    </row>
    <row r="58" spans="1:23" x14ac:dyDescent="0.3">
      <c r="A58" s="203"/>
    </row>
    <row r="59" spans="1:23" x14ac:dyDescent="0.3">
      <c r="A59" s="203"/>
    </row>
    <row r="60" spans="1:23" x14ac:dyDescent="0.3">
      <c r="B60" s="241" t="s">
        <v>288</v>
      </c>
      <c r="C60" s="241"/>
      <c r="D60" s="241"/>
      <c r="E60" s="241"/>
      <c r="F60" s="241"/>
      <c r="G60" s="241"/>
      <c r="H60" s="241"/>
      <c r="I60" s="241"/>
      <c r="J60" s="241"/>
      <c r="K60" s="241"/>
      <c r="L60" s="241"/>
      <c r="M60" s="241"/>
      <c r="N60" s="241"/>
      <c r="O60" s="241"/>
      <c r="P60" s="241"/>
      <c r="Q60" s="241"/>
      <c r="R60" s="241"/>
      <c r="S60" s="241"/>
      <c r="T60" s="241"/>
      <c r="U60" s="241"/>
      <c r="V60" s="241"/>
      <c r="W60" s="241"/>
    </row>
    <row r="61" spans="1:23" x14ac:dyDescent="0.3">
      <c r="B61" s="67" t="s">
        <v>284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9"/>
    </row>
    <row r="62" spans="1:23" x14ac:dyDescent="0.3">
      <c r="B62" s="70" t="s">
        <v>285</v>
      </c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71"/>
    </row>
    <row r="63" spans="1:23" x14ac:dyDescent="0.3">
      <c r="B63" s="70" t="s">
        <v>286</v>
      </c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71"/>
    </row>
    <row r="64" spans="1:23" x14ac:dyDescent="0.3">
      <c r="B64" s="72" t="s">
        <v>287</v>
      </c>
      <c r="C64" s="73"/>
      <c r="D64" s="73"/>
      <c r="E64" s="73"/>
      <c r="F64" s="73"/>
      <c r="G64" s="73"/>
      <c r="H64" s="73"/>
      <c r="I64" s="73"/>
      <c r="J64" s="73"/>
      <c r="K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4"/>
    </row>
    <row r="65" spans="2:23" x14ac:dyDescent="0.3">
      <c r="B65" s="243" t="s">
        <v>271</v>
      </c>
      <c r="C65" s="243" t="s">
        <v>151</v>
      </c>
      <c r="D65" s="244" t="s">
        <v>22</v>
      </c>
      <c r="E65" s="244"/>
      <c r="F65" s="244"/>
      <c r="G65" s="244"/>
      <c r="H65" s="244"/>
      <c r="I65" s="244"/>
      <c r="J65" s="244"/>
      <c r="K65" s="244"/>
      <c r="L65" s="244"/>
      <c r="M65" s="244"/>
      <c r="N65" s="244"/>
      <c r="O65" s="244"/>
      <c r="P65" s="244"/>
      <c r="Q65" s="244"/>
      <c r="R65" s="244"/>
      <c r="S65" s="244"/>
      <c r="T65" s="244"/>
      <c r="U65" s="244"/>
      <c r="V65" s="244"/>
      <c r="W65" s="244"/>
    </row>
    <row r="66" spans="2:23" x14ac:dyDescent="0.3">
      <c r="B66" s="197"/>
      <c r="C66" s="197"/>
      <c r="D66" s="8">
        <v>2025</v>
      </c>
      <c r="E66" s="8">
        <v>2026</v>
      </c>
      <c r="F66" s="8">
        <v>2027</v>
      </c>
      <c r="G66" s="8">
        <v>2028</v>
      </c>
      <c r="H66" s="8">
        <v>2029</v>
      </c>
      <c r="I66" s="8">
        <v>2030</v>
      </c>
      <c r="J66" s="8">
        <v>2031</v>
      </c>
      <c r="K66" s="8">
        <v>2032</v>
      </c>
      <c r="L66" s="8">
        <v>2033</v>
      </c>
      <c r="M66" s="8">
        <v>2034</v>
      </c>
      <c r="N66" s="8">
        <v>2035</v>
      </c>
      <c r="O66" s="8">
        <v>2036</v>
      </c>
      <c r="P66" s="8">
        <v>2037</v>
      </c>
      <c r="Q66" s="8">
        <v>2038</v>
      </c>
      <c r="R66" s="8">
        <v>2039</v>
      </c>
      <c r="S66" s="8">
        <v>2040</v>
      </c>
      <c r="T66" s="8">
        <v>2041</v>
      </c>
      <c r="U66" s="8">
        <v>2042</v>
      </c>
      <c r="V66" s="8">
        <v>2043</v>
      </c>
      <c r="W66" s="8">
        <v>2044</v>
      </c>
    </row>
    <row r="67" spans="2:23" x14ac:dyDescent="0.3">
      <c r="B67" s="5" t="s">
        <v>272</v>
      </c>
      <c r="C67" s="5" t="s">
        <v>156</v>
      </c>
      <c r="D67" s="82">
        <f>D30+D37+D44+D51</f>
        <v>19.749483989197532</v>
      </c>
      <c r="E67" s="82">
        <f t="shared" ref="E67:V67" si="0">E30+E37+E44+E51</f>
        <v>20.496494020061725</v>
      </c>
      <c r="F67" s="82">
        <f t="shared" si="0"/>
        <v>21.243504050925925</v>
      </c>
      <c r="G67" s="82">
        <f t="shared" si="0"/>
        <v>21.978940007716048</v>
      </c>
      <c r="H67" s="82">
        <f t="shared" si="0"/>
        <v>23.443542631172839</v>
      </c>
      <c r="I67" s="82">
        <f t="shared" si="0"/>
        <v>24.167404513888883</v>
      </c>
      <c r="J67" s="82">
        <f t="shared" si="0"/>
        <v>25.342655285493827</v>
      </c>
      <c r="K67" s="82">
        <f t="shared" si="0"/>
        <v>26.390591242283953</v>
      </c>
      <c r="L67" s="82">
        <f t="shared" si="0"/>
        <v>27.114453124999997</v>
      </c>
      <c r="M67" s="82">
        <f t="shared" si="0"/>
        <v>28.761926118827155</v>
      </c>
      <c r="N67" s="82">
        <f t="shared" si="0"/>
        <v>29.508936149691355</v>
      </c>
      <c r="O67" s="82">
        <f t="shared" si="0"/>
        <v>30.244372106481478</v>
      </c>
      <c r="P67" s="82">
        <f t="shared" si="0"/>
        <v>30.991382137345674</v>
      </c>
      <c r="Q67" s="82">
        <f t="shared" si="0"/>
        <v>32.74533661265432</v>
      </c>
      <c r="R67" s="82">
        <f t="shared" si="0"/>
        <v>33.469198495370364</v>
      </c>
      <c r="S67" s="82">
        <f t="shared" si="0"/>
        <v>34.193060378086422</v>
      </c>
      <c r="T67" s="82">
        <f t="shared" si="0"/>
        <v>34.916922260802465</v>
      </c>
      <c r="U67" s="82">
        <f t="shared" si="0"/>
        <v>35.687080439814814</v>
      </c>
      <c r="V67" s="82">
        <f t="shared" si="0"/>
        <v>36.422516396604934</v>
      </c>
      <c r="W67" s="82">
        <f>W30+W37+W44+W51</f>
        <v>37.831563464506168</v>
      </c>
    </row>
    <row r="68" spans="2:23" x14ac:dyDescent="0.3">
      <c r="B68" s="5" t="s">
        <v>273</v>
      </c>
      <c r="C68" s="5" t="s">
        <v>156</v>
      </c>
      <c r="D68" s="82">
        <f>D31+D38+D45+D52</f>
        <v>29.6242259837963</v>
      </c>
      <c r="E68" s="82">
        <f t="shared" ref="E68:W68" si="1">E31+E38+E45+E52</f>
        <v>30.744741030092591</v>
      </c>
      <c r="F68" s="82">
        <f t="shared" si="1"/>
        <v>31.865256076388889</v>
      </c>
      <c r="G68" s="82">
        <f t="shared" si="1"/>
        <v>32.968410011574072</v>
      </c>
      <c r="H68" s="82">
        <f t="shared" si="1"/>
        <v>35.165313946759255</v>
      </c>
      <c r="I68" s="82">
        <f t="shared" si="1"/>
        <v>36.251106770833331</v>
      </c>
      <c r="J68" s="82">
        <f t="shared" si="1"/>
        <v>38.013982928240736</v>
      </c>
      <c r="K68" s="82">
        <f t="shared" si="1"/>
        <v>39.585886863425934</v>
      </c>
      <c r="L68" s="82">
        <f t="shared" si="1"/>
        <v>40.671679687500003</v>
      </c>
      <c r="M68" s="82">
        <f t="shared" si="1"/>
        <v>43.142889178240736</v>
      </c>
      <c r="N68" s="82">
        <f t="shared" si="1"/>
        <v>44.263404224537027</v>
      </c>
      <c r="O68" s="82">
        <f t="shared" si="1"/>
        <v>45.366558159722217</v>
      </c>
      <c r="P68" s="82">
        <f t="shared" si="1"/>
        <v>46.487073206018508</v>
      </c>
      <c r="Q68" s="82">
        <f t="shared" si="1"/>
        <v>49.118004918981477</v>
      </c>
      <c r="R68" s="82">
        <f t="shared" si="1"/>
        <v>50.20379774305556</v>
      </c>
      <c r="S68" s="82">
        <f t="shared" si="1"/>
        <v>51.289590567129636</v>
      </c>
      <c r="T68" s="82">
        <f t="shared" si="1"/>
        <v>52.375383391203705</v>
      </c>
      <c r="U68" s="82">
        <f t="shared" si="1"/>
        <v>53.530620659722224</v>
      </c>
      <c r="V68" s="82">
        <f t="shared" si="1"/>
        <v>54.633774594907401</v>
      </c>
      <c r="W68" s="82">
        <f t="shared" si="1"/>
        <v>56.747345196759255</v>
      </c>
    </row>
    <row r="69" spans="2:23" x14ac:dyDescent="0.3">
      <c r="B69" s="5" t="s">
        <v>274</v>
      </c>
      <c r="C69" s="5" t="s">
        <v>156</v>
      </c>
      <c r="D69" s="82">
        <f>D32+D39+D46+D53</f>
        <v>39.498967978395065</v>
      </c>
      <c r="E69" s="82">
        <f t="shared" ref="E69:W69" si="2">E32+E39+E46+E53</f>
        <v>40.99298804012345</v>
      </c>
      <c r="F69" s="82">
        <f t="shared" si="2"/>
        <v>42.487008101851849</v>
      </c>
      <c r="G69" s="82">
        <f t="shared" si="2"/>
        <v>43.957880015432096</v>
      </c>
      <c r="H69" s="82">
        <f t="shared" si="2"/>
        <v>46.887085262345678</v>
      </c>
      <c r="I69" s="82">
        <f t="shared" si="2"/>
        <v>48.334809027777766</v>
      </c>
      <c r="J69" s="82">
        <f t="shared" si="2"/>
        <v>50.685310570987653</v>
      </c>
      <c r="K69" s="82">
        <f t="shared" si="2"/>
        <v>52.781182484567907</v>
      </c>
      <c r="L69" s="82">
        <f t="shared" si="2"/>
        <v>54.228906249999994</v>
      </c>
      <c r="M69" s="82">
        <f t="shared" si="2"/>
        <v>57.52385223765431</v>
      </c>
      <c r="N69" s="82">
        <f t="shared" si="2"/>
        <v>59.017872299382709</v>
      </c>
      <c r="O69" s="82">
        <f t="shared" si="2"/>
        <v>60.488744212962956</v>
      </c>
      <c r="P69" s="82">
        <f t="shared" si="2"/>
        <v>61.982764274691348</v>
      </c>
      <c r="Q69" s="82">
        <f t="shared" si="2"/>
        <v>65.49067322530864</v>
      </c>
      <c r="R69" s="82">
        <f t="shared" si="2"/>
        <v>66.938396990740728</v>
      </c>
      <c r="S69" s="82">
        <f t="shared" si="2"/>
        <v>68.386120756172843</v>
      </c>
      <c r="T69" s="82">
        <f t="shared" si="2"/>
        <v>69.833844521604931</v>
      </c>
      <c r="U69" s="82">
        <f t="shared" si="2"/>
        <v>71.374160879629628</v>
      </c>
      <c r="V69" s="82">
        <f t="shared" si="2"/>
        <v>72.845032793209867</v>
      </c>
      <c r="W69" s="82">
        <f t="shared" si="2"/>
        <v>75.663126929012336</v>
      </c>
    </row>
    <row r="71" spans="2:23" x14ac:dyDescent="0.3">
      <c r="B71" s="241" t="s">
        <v>292</v>
      </c>
      <c r="C71" s="241"/>
      <c r="D71" s="241"/>
      <c r="E71" s="241"/>
      <c r="F71" s="241"/>
      <c r="G71" s="241"/>
      <c r="H71" s="241"/>
      <c r="I71" s="241"/>
      <c r="J71" s="241"/>
      <c r="K71" s="241"/>
      <c r="L71" s="241"/>
      <c r="M71" s="241"/>
      <c r="N71" s="241"/>
      <c r="O71" s="241"/>
      <c r="P71" s="241"/>
      <c r="Q71" s="241"/>
      <c r="R71" s="241"/>
      <c r="S71" s="241"/>
      <c r="T71" s="241"/>
      <c r="U71" s="241"/>
      <c r="V71" s="241"/>
      <c r="W71" s="241"/>
    </row>
    <row r="72" spans="2:23" x14ac:dyDescent="0.3">
      <c r="B72" s="67" t="s">
        <v>289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9"/>
    </row>
    <row r="73" spans="2:23" x14ac:dyDescent="0.3">
      <c r="B73" s="70" t="s">
        <v>290</v>
      </c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71"/>
    </row>
    <row r="74" spans="2:23" x14ac:dyDescent="0.3">
      <c r="B74" s="70" t="s">
        <v>291</v>
      </c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71"/>
    </row>
    <row r="75" spans="2:23" x14ac:dyDescent="0.3">
      <c r="B75" s="197" t="s">
        <v>271</v>
      </c>
      <c r="C75" s="197" t="s">
        <v>151</v>
      </c>
      <c r="D75" s="229" t="s">
        <v>22</v>
      </c>
      <c r="E75" s="229"/>
      <c r="F75" s="229"/>
      <c r="G75" s="229"/>
      <c r="H75" s="229"/>
      <c r="I75" s="229"/>
      <c r="J75" s="229"/>
      <c r="K75" s="229"/>
      <c r="L75" s="229"/>
      <c r="M75" s="229"/>
      <c r="N75" s="229"/>
      <c r="O75" s="229"/>
      <c r="P75" s="229"/>
      <c r="Q75" s="229"/>
      <c r="R75" s="229"/>
      <c r="S75" s="229"/>
      <c r="T75" s="229"/>
      <c r="U75" s="229"/>
      <c r="V75" s="229"/>
      <c r="W75" s="229"/>
    </row>
    <row r="76" spans="2:23" x14ac:dyDescent="0.3">
      <c r="B76" s="197"/>
      <c r="C76" s="197"/>
      <c r="D76" s="8">
        <v>2025</v>
      </c>
      <c r="E76" s="8">
        <v>2026</v>
      </c>
      <c r="F76" s="8">
        <v>2027</v>
      </c>
      <c r="G76" s="8">
        <v>2028</v>
      </c>
      <c r="H76" s="8">
        <v>2029</v>
      </c>
      <c r="I76" s="8">
        <v>2030</v>
      </c>
      <c r="J76" s="8">
        <v>2031</v>
      </c>
      <c r="K76" s="8">
        <v>2032</v>
      </c>
      <c r="L76" s="8">
        <v>2033</v>
      </c>
      <c r="M76" s="8">
        <v>2034</v>
      </c>
      <c r="N76" s="8">
        <v>2035</v>
      </c>
      <c r="O76" s="8">
        <v>2036</v>
      </c>
      <c r="P76" s="8">
        <v>2037</v>
      </c>
      <c r="Q76" s="8">
        <v>2038</v>
      </c>
      <c r="R76" s="8">
        <v>2039</v>
      </c>
      <c r="S76" s="8">
        <v>2040</v>
      </c>
      <c r="T76" s="8">
        <v>2041</v>
      </c>
      <c r="U76" s="8">
        <v>2042</v>
      </c>
      <c r="V76" s="8">
        <v>2043</v>
      </c>
      <c r="W76" s="8">
        <v>2044</v>
      </c>
    </row>
    <row r="77" spans="2:23" x14ac:dyDescent="0.3">
      <c r="B77" s="5" t="s">
        <v>272</v>
      </c>
      <c r="C77" s="5" t="s">
        <v>156</v>
      </c>
      <c r="D77" s="82">
        <f>D9+D16+D23</f>
        <v>10.997283307613168</v>
      </c>
      <c r="E77" s="82">
        <f t="shared" ref="E77:W77" si="3">E9+E16+E23</f>
        <v>11.199456661522634</v>
      </c>
      <c r="F77" s="82">
        <f t="shared" si="3"/>
        <v>11.401630015432099</v>
      </c>
      <c r="G77" s="82">
        <f t="shared" si="3"/>
        <v>11.603803369341565</v>
      </c>
      <c r="H77" s="82">
        <f t="shared" si="3"/>
        <v>11.80597672325103</v>
      </c>
      <c r="I77" s="82">
        <f t="shared" si="3"/>
        <v>12.066020447530866</v>
      </c>
      <c r="J77" s="82">
        <f t="shared" si="3"/>
        <v>12.291341949588476</v>
      </c>
      <c r="K77" s="82">
        <f t="shared" si="3"/>
        <v>12.493515303497944</v>
      </c>
      <c r="L77" s="82">
        <f t="shared" si="3"/>
        <v>13.445688657407407</v>
      </c>
      <c r="M77" s="82">
        <f t="shared" si="3"/>
        <v>13.647862011316871</v>
      </c>
      <c r="N77" s="82">
        <f t="shared" si="3"/>
        <v>13.850035365226338</v>
      </c>
      <c r="O77" s="82">
        <f t="shared" si="3"/>
        <v>14.052208719135802</v>
      </c>
      <c r="P77" s="82">
        <f t="shared" si="3"/>
        <v>15.44419688786008</v>
      </c>
      <c r="Q77" s="82">
        <f t="shared" si="3"/>
        <v>15.646370241769548</v>
      </c>
      <c r="R77" s="82">
        <f t="shared" si="3"/>
        <v>15.848543595679011</v>
      </c>
      <c r="S77" s="82">
        <f t="shared" si="3"/>
        <v>16.050716949588477</v>
      </c>
      <c r="T77" s="82">
        <f t="shared" si="3"/>
        <v>17.604742155349797</v>
      </c>
      <c r="U77" s="82">
        <f t="shared" si="3"/>
        <v>18.08700810185185</v>
      </c>
      <c r="V77" s="82">
        <f t="shared" si="3"/>
        <v>18.289181455761316</v>
      </c>
      <c r="W77" s="82">
        <f t="shared" si="3"/>
        <v>18.51450295781893</v>
      </c>
    </row>
    <row r="78" spans="2:23" x14ac:dyDescent="0.3">
      <c r="B78" s="5" t="s">
        <v>273</v>
      </c>
      <c r="C78" s="5" t="s">
        <v>156</v>
      </c>
      <c r="D78" s="82">
        <f>D10+D17+D24</f>
        <v>16.495924961419753</v>
      </c>
      <c r="E78" s="82">
        <f t="shared" ref="E78:W78" si="4">E10+E17+E24</f>
        <v>16.799184992283948</v>
      </c>
      <c r="F78" s="82">
        <f t="shared" si="4"/>
        <v>17.10244502314815</v>
      </c>
      <c r="G78" s="82">
        <f t="shared" si="4"/>
        <v>17.405705054012344</v>
      </c>
      <c r="H78" s="82">
        <f t="shared" si="4"/>
        <v>17.708965084876542</v>
      </c>
      <c r="I78" s="82">
        <f t="shared" si="4"/>
        <v>18.099030671296298</v>
      </c>
      <c r="J78" s="82">
        <f t="shared" si="4"/>
        <v>18.437012924382714</v>
      </c>
      <c r="K78" s="82">
        <f t="shared" si="4"/>
        <v>18.740272955246915</v>
      </c>
      <c r="L78" s="82">
        <f t="shared" si="4"/>
        <v>20.16853298611111</v>
      </c>
      <c r="M78" s="82">
        <f t="shared" si="4"/>
        <v>20.471793016975308</v>
      </c>
      <c r="N78" s="82">
        <f t="shared" si="4"/>
        <v>20.775053047839506</v>
      </c>
      <c r="O78" s="82">
        <f t="shared" si="4"/>
        <v>21.078313078703701</v>
      </c>
      <c r="P78" s="82">
        <f t="shared" si="4"/>
        <v>23.166295331790124</v>
      </c>
      <c r="Q78" s="82">
        <f t="shared" si="4"/>
        <v>23.469555362654319</v>
      </c>
      <c r="R78" s="82">
        <f t="shared" si="4"/>
        <v>23.772815393518517</v>
      </c>
      <c r="S78" s="82">
        <f t="shared" si="4"/>
        <v>24.076075424382715</v>
      </c>
      <c r="T78" s="82">
        <f t="shared" si="4"/>
        <v>26.407113233024695</v>
      </c>
      <c r="U78" s="82">
        <f t="shared" si="4"/>
        <v>27.130512152777779</v>
      </c>
      <c r="V78" s="82">
        <f t="shared" si="4"/>
        <v>27.43377218364197</v>
      </c>
      <c r="W78" s="82">
        <f t="shared" si="4"/>
        <v>27.771754436728394</v>
      </c>
    </row>
    <row r="79" spans="2:23" x14ac:dyDescent="0.3">
      <c r="B79" s="5" t="s">
        <v>274</v>
      </c>
      <c r="C79" s="5" t="s">
        <v>156</v>
      </c>
      <c r="D79" s="82">
        <f>D11+D18+D25</f>
        <v>21.994566615226336</v>
      </c>
      <c r="E79" s="82">
        <f t="shared" ref="E79:W79" si="5">E11+E18+E25</f>
        <v>22.398913323045267</v>
      </c>
      <c r="F79" s="82">
        <f t="shared" si="5"/>
        <v>22.803260030864198</v>
      </c>
      <c r="G79" s="82">
        <f t="shared" si="5"/>
        <v>23.207606738683129</v>
      </c>
      <c r="H79" s="82">
        <f t="shared" si="5"/>
        <v>23.61195344650206</v>
      </c>
      <c r="I79" s="82">
        <f t="shared" si="5"/>
        <v>24.132040895061731</v>
      </c>
      <c r="J79" s="82">
        <f t="shared" si="5"/>
        <v>24.582683899176953</v>
      </c>
      <c r="K79" s="82">
        <f t="shared" si="5"/>
        <v>24.987030606995887</v>
      </c>
      <c r="L79" s="82">
        <f t="shared" si="5"/>
        <v>26.891377314814815</v>
      </c>
      <c r="M79" s="82">
        <f t="shared" si="5"/>
        <v>27.295724022633742</v>
      </c>
      <c r="N79" s="82">
        <f t="shared" si="5"/>
        <v>27.700070730452676</v>
      </c>
      <c r="O79" s="82">
        <f t="shared" si="5"/>
        <v>28.104417438271604</v>
      </c>
      <c r="P79" s="82">
        <f t="shared" si="5"/>
        <v>30.888393775720161</v>
      </c>
      <c r="Q79" s="82">
        <f t="shared" si="5"/>
        <v>31.292740483539095</v>
      </c>
      <c r="R79" s="82">
        <f t="shared" si="5"/>
        <v>31.697087191358023</v>
      </c>
      <c r="S79" s="82">
        <f t="shared" si="5"/>
        <v>32.101433899176953</v>
      </c>
      <c r="T79" s="82">
        <f t="shared" si="5"/>
        <v>35.209484310699594</v>
      </c>
      <c r="U79" s="82">
        <f t="shared" si="5"/>
        <v>36.174016203703701</v>
      </c>
      <c r="V79" s="82">
        <f t="shared" si="5"/>
        <v>36.578362911522632</v>
      </c>
      <c r="W79" s="82">
        <f t="shared" si="5"/>
        <v>37.02900591563786</v>
      </c>
    </row>
    <row r="82" spans="1:23" x14ac:dyDescent="0.3">
      <c r="A82" s="203" t="s">
        <v>297</v>
      </c>
      <c r="B82" s="224" t="s">
        <v>293</v>
      </c>
      <c r="C82" s="224"/>
      <c r="D82" s="224"/>
      <c r="E82" s="224"/>
      <c r="F82" s="224"/>
      <c r="G82" s="224"/>
      <c r="H82" s="224"/>
      <c r="I82" s="224"/>
      <c r="J82" s="224"/>
      <c r="K82" s="224"/>
      <c r="L82" s="224"/>
      <c r="M82" s="224"/>
      <c r="N82" s="224"/>
      <c r="O82" s="224"/>
      <c r="P82" s="224"/>
      <c r="Q82" s="224"/>
      <c r="R82" s="224"/>
      <c r="S82" s="224"/>
      <c r="T82" s="224"/>
      <c r="U82" s="224"/>
      <c r="V82" s="224"/>
      <c r="W82" s="224"/>
    </row>
    <row r="83" spans="1:23" x14ac:dyDescent="0.3">
      <c r="A83" s="203"/>
    </row>
    <row r="84" spans="1:23" x14ac:dyDescent="0.3">
      <c r="A84" s="203"/>
    </row>
    <row r="85" spans="1:23" x14ac:dyDescent="0.3">
      <c r="A85" s="203"/>
    </row>
    <row r="86" spans="1:23" x14ac:dyDescent="0.3">
      <c r="B86" s="241" t="s">
        <v>298</v>
      </c>
      <c r="C86" s="241"/>
      <c r="D86" s="241"/>
      <c r="E86" s="241"/>
      <c r="F86" s="241"/>
      <c r="G86" s="241"/>
      <c r="H86" s="241"/>
      <c r="I86" s="241"/>
      <c r="J86" s="241"/>
      <c r="K86" s="241"/>
      <c r="L86" s="241"/>
      <c r="M86" s="241"/>
      <c r="N86" s="241"/>
      <c r="O86" s="241"/>
      <c r="P86" s="241"/>
      <c r="Q86" s="241"/>
      <c r="R86" s="241"/>
      <c r="S86" s="241"/>
      <c r="T86" s="241"/>
      <c r="U86" s="241"/>
      <c r="V86" s="241"/>
      <c r="W86" s="241"/>
    </row>
    <row r="87" spans="1:23" x14ac:dyDescent="0.3">
      <c r="B87" s="67" t="s">
        <v>289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9"/>
    </row>
    <row r="88" spans="1:23" x14ac:dyDescent="0.3">
      <c r="B88" s="70" t="s">
        <v>290</v>
      </c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71"/>
    </row>
    <row r="89" spans="1:23" x14ac:dyDescent="0.3">
      <c r="B89" s="70" t="s">
        <v>291</v>
      </c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71"/>
    </row>
    <row r="90" spans="1:23" x14ac:dyDescent="0.3">
      <c r="B90" s="70" t="s">
        <v>283</v>
      </c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71"/>
    </row>
    <row r="91" spans="1:23" x14ac:dyDescent="0.3">
      <c r="B91" s="70" t="s">
        <v>294</v>
      </c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71"/>
    </row>
    <row r="92" spans="1:23" x14ac:dyDescent="0.3">
      <c r="B92" s="70" t="s">
        <v>295</v>
      </c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71"/>
    </row>
    <row r="93" spans="1:23" x14ac:dyDescent="0.3">
      <c r="B93" s="70" t="s">
        <v>296</v>
      </c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71"/>
    </row>
    <row r="94" spans="1:23" x14ac:dyDescent="0.3">
      <c r="B94" s="197" t="s">
        <v>271</v>
      </c>
      <c r="C94" s="197" t="s">
        <v>151</v>
      </c>
      <c r="D94" s="229" t="s">
        <v>22</v>
      </c>
      <c r="E94" s="229"/>
      <c r="F94" s="229"/>
      <c r="G94" s="229"/>
      <c r="H94" s="229"/>
      <c r="I94" s="229"/>
      <c r="J94" s="229"/>
      <c r="K94" s="229"/>
      <c r="L94" s="229"/>
      <c r="M94" s="229"/>
      <c r="N94" s="229"/>
      <c r="O94" s="229"/>
      <c r="P94" s="229"/>
      <c r="Q94" s="229"/>
      <c r="R94" s="229"/>
      <c r="S94" s="229"/>
      <c r="T94" s="229"/>
      <c r="U94" s="229"/>
      <c r="V94" s="229"/>
      <c r="W94" s="229"/>
    </row>
    <row r="95" spans="1:23" x14ac:dyDescent="0.3">
      <c r="B95" s="197"/>
      <c r="C95" s="197"/>
      <c r="D95" s="8">
        <v>2025</v>
      </c>
      <c r="E95" s="8">
        <v>2026</v>
      </c>
      <c r="F95" s="8">
        <v>2027</v>
      </c>
      <c r="G95" s="8">
        <v>2028</v>
      </c>
      <c r="H95" s="8">
        <v>2029</v>
      </c>
      <c r="I95" s="8">
        <v>2030</v>
      </c>
      <c r="J95" s="8">
        <v>2031</v>
      </c>
      <c r="K95" s="8">
        <v>2032</v>
      </c>
      <c r="L95" s="8">
        <v>2033</v>
      </c>
      <c r="M95" s="8">
        <v>2034</v>
      </c>
      <c r="N95" s="8">
        <v>2035</v>
      </c>
      <c r="O95" s="8">
        <v>2036</v>
      </c>
      <c r="P95" s="8">
        <v>2037</v>
      </c>
      <c r="Q95" s="8">
        <v>2038</v>
      </c>
      <c r="R95" s="8">
        <v>2039</v>
      </c>
      <c r="S95" s="8">
        <v>2040</v>
      </c>
      <c r="T95" s="8">
        <v>2041</v>
      </c>
      <c r="U95" s="8">
        <v>2042</v>
      </c>
      <c r="V95" s="8">
        <v>2043</v>
      </c>
      <c r="W95" s="8">
        <v>2044</v>
      </c>
    </row>
    <row r="96" spans="1:23" x14ac:dyDescent="0.3">
      <c r="B96" s="5" t="s">
        <v>272</v>
      </c>
      <c r="C96" s="5" t="s">
        <v>156</v>
      </c>
      <c r="D96" s="82">
        <f>D9+D16+D23+D30+D37+D44+D51</f>
        <v>30.746767296810699</v>
      </c>
      <c r="E96" s="82">
        <f t="shared" ref="E96:W96" si="6">E9+E16+E23+E30+E37+E44+E51</f>
        <v>31.695950681584364</v>
      </c>
      <c r="F96" s="82">
        <f t="shared" si="6"/>
        <v>32.645134066358025</v>
      </c>
      <c r="G96" s="82">
        <f t="shared" si="6"/>
        <v>33.582743377057611</v>
      </c>
      <c r="H96" s="82">
        <f t="shared" si="6"/>
        <v>35.249519354423867</v>
      </c>
      <c r="I96" s="82">
        <f t="shared" si="6"/>
        <v>36.23342496141975</v>
      </c>
      <c r="J96" s="82">
        <f t="shared" si="6"/>
        <v>37.633997235082298</v>
      </c>
      <c r="K96" s="82">
        <f t="shared" si="6"/>
        <v>38.884106545781897</v>
      </c>
      <c r="L96" s="82">
        <f t="shared" si="6"/>
        <v>40.560141782407406</v>
      </c>
      <c r="M96" s="82">
        <f t="shared" si="6"/>
        <v>42.40978813014403</v>
      </c>
      <c r="N96" s="82">
        <f t="shared" si="6"/>
        <v>43.358971514917698</v>
      </c>
      <c r="O96" s="82">
        <f t="shared" si="6"/>
        <v>44.296580825617283</v>
      </c>
      <c r="P96" s="82">
        <f t="shared" si="6"/>
        <v>46.435579025205755</v>
      </c>
      <c r="Q96" s="82">
        <f t="shared" si="6"/>
        <v>48.391706854423873</v>
      </c>
      <c r="R96" s="82">
        <f t="shared" si="6"/>
        <v>49.317742091049382</v>
      </c>
      <c r="S96" s="82">
        <f t="shared" si="6"/>
        <v>50.243777327674898</v>
      </c>
      <c r="T96" s="82">
        <f t="shared" si="6"/>
        <v>52.521664416152262</v>
      </c>
      <c r="U96" s="82">
        <f t="shared" si="6"/>
        <v>53.774088541666671</v>
      </c>
      <c r="V96" s="82">
        <f t="shared" si="6"/>
        <v>54.711697852366257</v>
      </c>
      <c r="W96" s="82">
        <f t="shared" si="6"/>
        <v>56.346066422325102</v>
      </c>
    </row>
    <row r="97" spans="1:24" x14ac:dyDescent="0.3">
      <c r="B97" s="5" t="s">
        <v>273</v>
      </c>
      <c r="C97" s="5" t="s">
        <v>156</v>
      </c>
      <c r="D97" s="82">
        <f>D10+D17+D24+D31+D38+D45+D52</f>
        <v>46.120150945216054</v>
      </c>
      <c r="E97" s="82">
        <f t="shared" ref="E97:W97" si="7">E10+E17+E24+E31+E38+E45+E52</f>
        <v>47.543926022376539</v>
      </c>
      <c r="F97" s="82">
        <f t="shared" si="7"/>
        <v>48.967701099537038</v>
      </c>
      <c r="G97" s="82">
        <f t="shared" si="7"/>
        <v>50.374115065586416</v>
      </c>
      <c r="H97" s="82">
        <f t="shared" si="7"/>
        <v>52.874279031635794</v>
      </c>
      <c r="I97" s="82">
        <f t="shared" si="7"/>
        <v>54.350137442129622</v>
      </c>
      <c r="J97" s="82">
        <f t="shared" si="7"/>
        <v>56.45099585262345</v>
      </c>
      <c r="K97" s="82">
        <f t="shared" si="7"/>
        <v>58.326159818672849</v>
      </c>
      <c r="L97" s="82">
        <f t="shared" si="7"/>
        <v>60.840212673611106</v>
      </c>
      <c r="M97" s="82">
        <f t="shared" si="7"/>
        <v>63.614682195216041</v>
      </c>
      <c r="N97" s="82">
        <f t="shared" si="7"/>
        <v>65.038457272376533</v>
      </c>
      <c r="O97" s="82">
        <f t="shared" si="7"/>
        <v>66.444871238425918</v>
      </c>
      <c r="P97" s="82">
        <f t="shared" si="7"/>
        <v>69.653368537808632</v>
      </c>
      <c r="Q97" s="82">
        <f t="shared" si="7"/>
        <v>72.587560281635803</v>
      </c>
      <c r="R97" s="82">
        <f t="shared" si="7"/>
        <v>73.976613136574073</v>
      </c>
      <c r="S97" s="82">
        <f t="shared" si="7"/>
        <v>75.365665991512344</v>
      </c>
      <c r="T97" s="82">
        <f t="shared" si="7"/>
        <v>78.782496624228401</v>
      </c>
      <c r="U97" s="82">
        <f t="shared" si="7"/>
        <v>80.6611328125</v>
      </c>
      <c r="V97" s="82">
        <f t="shared" si="7"/>
        <v>82.067546778549371</v>
      </c>
      <c r="W97" s="92">
        <f t="shared" si="7"/>
        <v>84.519099633487656</v>
      </c>
      <c r="X97" s="93"/>
    </row>
    <row r="98" spans="1:24" x14ac:dyDescent="0.3">
      <c r="B98" s="5" t="s">
        <v>274</v>
      </c>
      <c r="C98" s="5" t="s">
        <v>156</v>
      </c>
      <c r="D98" s="82">
        <f>D11+D18+D25+D32+D39+D46+D53</f>
        <v>61.493534593621398</v>
      </c>
      <c r="E98" s="82">
        <f t="shared" ref="E98:W98" si="8">E11+E18+E25+E32+E39+E46+E53</f>
        <v>63.391901363168728</v>
      </c>
      <c r="F98" s="82">
        <f t="shared" si="8"/>
        <v>65.290268132716051</v>
      </c>
      <c r="G98" s="82">
        <f t="shared" si="8"/>
        <v>67.165486754115221</v>
      </c>
      <c r="H98" s="82">
        <f t="shared" si="8"/>
        <v>70.499038708847735</v>
      </c>
      <c r="I98" s="82">
        <f t="shared" si="8"/>
        <v>72.466849922839501</v>
      </c>
      <c r="J98" s="82">
        <f t="shared" si="8"/>
        <v>75.267994470164595</v>
      </c>
      <c r="K98" s="82">
        <f t="shared" si="8"/>
        <v>77.768213091563794</v>
      </c>
      <c r="L98" s="82">
        <f t="shared" si="8"/>
        <v>81.120283564814812</v>
      </c>
      <c r="M98" s="82">
        <f t="shared" si="8"/>
        <v>84.819576260288059</v>
      </c>
      <c r="N98" s="82">
        <f t="shared" si="8"/>
        <v>86.717943029835396</v>
      </c>
      <c r="O98" s="82">
        <f t="shared" si="8"/>
        <v>88.593161651234567</v>
      </c>
      <c r="P98" s="82">
        <f t="shared" si="8"/>
        <v>92.871158050411509</v>
      </c>
      <c r="Q98" s="82">
        <f t="shared" si="8"/>
        <v>96.783413708847746</v>
      </c>
      <c r="R98" s="82">
        <f t="shared" si="8"/>
        <v>98.635484182098764</v>
      </c>
      <c r="S98" s="82">
        <f t="shared" si="8"/>
        <v>100.4875546553498</v>
      </c>
      <c r="T98" s="82">
        <f t="shared" si="8"/>
        <v>105.04332883230452</v>
      </c>
      <c r="U98" s="82">
        <f t="shared" si="8"/>
        <v>107.54817708333334</v>
      </c>
      <c r="V98" s="82">
        <f t="shared" si="8"/>
        <v>109.42339570473251</v>
      </c>
      <c r="W98" s="82">
        <f t="shared" si="8"/>
        <v>112.6921328446502</v>
      </c>
    </row>
    <row r="102" spans="1:24" x14ac:dyDescent="0.3">
      <c r="A102" s="203" t="s">
        <v>420</v>
      </c>
      <c r="B102" s="224" t="s">
        <v>421</v>
      </c>
      <c r="C102" s="224"/>
      <c r="D102" s="224"/>
      <c r="E102" s="224"/>
      <c r="F102" s="224"/>
      <c r="G102" s="224"/>
      <c r="H102" s="224"/>
      <c r="I102" s="224"/>
      <c r="J102" s="224"/>
      <c r="K102" s="224"/>
      <c r="L102" s="224"/>
      <c r="M102" s="224"/>
      <c r="N102" s="224"/>
      <c r="O102" s="224"/>
      <c r="P102" s="224"/>
      <c r="Q102" s="224"/>
      <c r="R102" s="224"/>
      <c r="S102" s="224"/>
      <c r="T102" s="224"/>
      <c r="U102" s="224"/>
      <c r="V102" s="224"/>
      <c r="W102" s="224"/>
    </row>
    <row r="103" spans="1:24" x14ac:dyDescent="0.3">
      <c r="A103" s="203"/>
    </row>
    <row r="104" spans="1:24" x14ac:dyDescent="0.3">
      <c r="A104" s="203"/>
    </row>
    <row r="105" spans="1:24" x14ac:dyDescent="0.3">
      <c r="A105" s="203"/>
    </row>
    <row r="107" spans="1:24" x14ac:dyDescent="0.3">
      <c r="B107" s="241" t="s">
        <v>422</v>
      </c>
      <c r="C107" s="241"/>
      <c r="D107" s="241"/>
      <c r="E107" s="241"/>
      <c r="F107" s="241"/>
      <c r="G107" s="241"/>
      <c r="H107" s="241"/>
      <c r="I107" s="241"/>
      <c r="J107" s="241"/>
      <c r="K107" s="241"/>
      <c r="L107" s="241"/>
      <c r="M107" s="241"/>
      <c r="N107" s="241"/>
      <c r="O107" s="241"/>
      <c r="P107" s="241"/>
      <c r="Q107" s="241"/>
      <c r="R107" s="241"/>
      <c r="S107" s="241"/>
      <c r="T107" s="241"/>
      <c r="U107" s="241"/>
      <c r="V107" s="241"/>
      <c r="W107" s="241"/>
    </row>
    <row r="108" spans="1:24" x14ac:dyDescent="0.3">
      <c r="B108" s="67" t="s">
        <v>423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9"/>
    </row>
    <row r="109" spans="1:24" x14ac:dyDescent="0.3">
      <c r="B109" s="70" t="s">
        <v>424</v>
      </c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71"/>
    </row>
    <row r="110" spans="1:24" x14ac:dyDescent="0.3">
      <c r="B110" s="70" t="s">
        <v>425</v>
      </c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71"/>
    </row>
    <row r="111" spans="1:24" x14ac:dyDescent="0.3">
      <c r="B111" s="197" t="s">
        <v>271</v>
      </c>
      <c r="C111" s="197" t="s">
        <v>151</v>
      </c>
      <c r="D111" s="229" t="s">
        <v>22</v>
      </c>
      <c r="E111" s="229"/>
      <c r="F111" s="229"/>
      <c r="G111" s="229"/>
      <c r="H111" s="229"/>
      <c r="I111" s="229"/>
      <c r="J111" s="229"/>
      <c r="K111" s="229"/>
      <c r="L111" s="229"/>
      <c r="M111" s="229"/>
      <c r="N111" s="229"/>
      <c r="O111" s="229"/>
      <c r="P111" s="229"/>
      <c r="Q111" s="229"/>
      <c r="R111" s="229"/>
      <c r="S111" s="229"/>
      <c r="T111" s="229"/>
      <c r="U111" s="229"/>
      <c r="V111" s="229"/>
      <c r="W111" s="229"/>
    </row>
    <row r="112" spans="1:24" x14ac:dyDescent="0.3">
      <c r="B112" s="197"/>
      <c r="C112" s="197"/>
      <c r="D112" s="8">
        <v>2025</v>
      </c>
      <c r="E112" s="8">
        <v>2026</v>
      </c>
      <c r="F112" s="8">
        <v>2027</v>
      </c>
      <c r="G112" s="8">
        <v>2028</v>
      </c>
      <c r="H112" s="8">
        <v>2029</v>
      </c>
      <c r="I112" s="8">
        <v>2030</v>
      </c>
      <c r="J112" s="8">
        <v>2031</v>
      </c>
      <c r="K112" s="8">
        <v>2032</v>
      </c>
      <c r="L112" s="8">
        <v>2033</v>
      </c>
      <c r="M112" s="8">
        <v>2034</v>
      </c>
      <c r="N112" s="8">
        <v>2035</v>
      </c>
      <c r="O112" s="8">
        <v>2036</v>
      </c>
      <c r="P112" s="8">
        <v>2037</v>
      </c>
      <c r="Q112" s="8">
        <v>2038</v>
      </c>
      <c r="R112" s="8">
        <v>2039</v>
      </c>
      <c r="S112" s="8">
        <v>2040</v>
      </c>
      <c r="T112" s="8">
        <v>2041</v>
      </c>
      <c r="U112" s="8">
        <v>2042</v>
      </c>
      <c r="V112" s="8">
        <v>2043</v>
      </c>
      <c r="W112" s="8">
        <v>2044</v>
      </c>
    </row>
    <row r="113" spans="2:23" x14ac:dyDescent="0.3">
      <c r="B113" s="5" t="s">
        <v>272</v>
      </c>
      <c r="C113" s="5" t="s">
        <v>156</v>
      </c>
      <c r="D113" s="82">
        <f>D37+D44+D51</f>
        <v>18.71238425925926</v>
      </c>
      <c r="E113" s="82">
        <f t="shared" ref="E113:W113" si="9">E37+E44+E51</f>
        <v>19.440726273148147</v>
      </c>
      <c r="F113" s="82">
        <f t="shared" si="9"/>
        <v>20.169068287037035</v>
      </c>
      <c r="G113" s="82">
        <f t="shared" si="9"/>
        <v>20.88583622685185</v>
      </c>
      <c r="H113" s="86">
        <f t="shared" si="9"/>
        <v>22.33177083333333</v>
      </c>
      <c r="I113" s="82">
        <f t="shared" si="9"/>
        <v>23.036964699074069</v>
      </c>
      <c r="J113" s="82">
        <f t="shared" si="9"/>
        <v>24.193547453703701</v>
      </c>
      <c r="K113" s="82">
        <f t="shared" si="9"/>
        <v>25.222815393518523</v>
      </c>
      <c r="L113" s="82">
        <f t="shared" si="9"/>
        <v>25.928009259259259</v>
      </c>
      <c r="M113" s="86">
        <f t="shared" si="9"/>
        <v>27.533666087962956</v>
      </c>
      <c r="N113" s="82">
        <f t="shared" si="9"/>
        <v>28.262008101851848</v>
      </c>
      <c r="O113" s="82">
        <f t="shared" si="9"/>
        <v>28.978776041666663</v>
      </c>
      <c r="P113" s="82">
        <f t="shared" si="9"/>
        <v>29.707118055555551</v>
      </c>
      <c r="Q113" s="82">
        <f t="shared" si="9"/>
        <v>31.442404513888889</v>
      </c>
      <c r="R113" s="86">
        <f t="shared" si="9"/>
        <v>32.147598379629628</v>
      </c>
      <c r="S113" s="82">
        <f t="shared" si="9"/>
        <v>32.852792245370374</v>
      </c>
      <c r="T113" s="82">
        <f t="shared" si="9"/>
        <v>33.557986111111113</v>
      </c>
      <c r="U113" s="82">
        <f t="shared" si="9"/>
        <v>34.30947627314815</v>
      </c>
      <c r="V113" s="82">
        <f t="shared" si="9"/>
        <v>35.026244212962965</v>
      </c>
      <c r="W113" s="86">
        <f t="shared" si="9"/>
        <v>36.18282696759259</v>
      </c>
    </row>
    <row r="114" spans="2:23" x14ac:dyDescent="0.3">
      <c r="B114" s="5" t="s">
        <v>273</v>
      </c>
      <c r="C114" s="5" t="s">
        <v>156</v>
      </c>
      <c r="D114" s="82">
        <f>D38+D45+D52</f>
        <v>28.068576388888893</v>
      </c>
      <c r="E114" s="82">
        <f t="shared" ref="E114:W114" si="10">E38+E45+E52</f>
        <v>29.161089409722223</v>
      </c>
      <c r="F114" s="82">
        <f t="shared" si="10"/>
        <v>30.253602430555553</v>
      </c>
      <c r="G114" s="82">
        <f t="shared" si="10"/>
        <v>31.328754340277776</v>
      </c>
      <c r="H114" s="86">
        <f t="shared" si="10"/>
        <v>33.497656249999991</v>
      </c>
      <c r="I114" s="82">
        <f t="shared" si="10"/>
        <v>34.5554470486111</v>
      </c>
      <c r="J114" s="82">
        <f t="shared" si="10"/>
        <v>36.290321180555551</v>
      </c>
      <c r="K114" s="82">
        <f t="shared" si="10"/>
        <v>37.834223090277789</v>
      </c>
      <c r="L114" s="82">
        <f t="shared" si="10"/>
        <v>38.89201388888889</v>
      </c>
      <c r="M114" s="86">
        <f t="shared" si="10"/>
        <v>41.300499131944434</v>
      </c>
      <c r="N114" s="82">
        <f t="shared" si="10"/>
        <v>42.393012152777771</v>
      </c>
      <c r="O114" s="82">
        <f t="shared" si="10"/>
        <v>43.468164062499994</v>
      </c>
      <c r="P114" s="82">
        <f t="shared" si="10"/>
        <v>44.560677083333331</v>
      </c>
      <c r="Q114" s="82">
        <f t="shared" si="10"/>
        <v>47.163606770833326</v>
      </c>
      <c r="R114" s="86">
        <f t="shared" si="10"/>
        <v>48.221397569444449</v>
      </c>
      <c r="S114" s="82">
        <f t="shared" si="10"/>
        <v>49.279188368055557</v>
      </c>
      <c r="T114" s="82">
        <f t="shared" si="10"/>
        <v>50.336979166666666</v>
      </c>
      <c r="U114" s="82">
        <f t="shared" si="10"/>
        <v>51.464214409722224</v>
      </c>
      <c r="V114" s="82">
        <f t="shared" si="10"/>
        <v>52.53936631944444</v>
      </c>
      <c r="W114" s="86">
        <f t="shared" si="10"/>
        <v>54.274240451388884</v>
      </c>
    </row>
    <row r="115" spans="2:23" x14ac:dyDescent="0.3">
      <c r="B115" s="5" t="s">
        <v>274</v>
      </c>
      <c r="C115" s="5" t="s">
        <v>156</v>
      </c>
      <c r="D115" s="82">
        <f>D39+D46+D53</f>
        <v>37.424768518518519</v>
      </c>
      <c r="E115" s="82">
        <f t="shared" ref="E115:W115" si="11">E39+E46+E53</f>
        <v>38.881452546296295</v>
      </c>
      <c r="F115" s="82">
        <f t="shared" si="11"/>
        <v>40.33813657407407</v>
      </c>
      <c r="G115" s="82">
        <f t="shared" si="11"/>
        <v>41.771672453703701</v>
      </c>
      <c r="H115" s="95">
        <f t="shared" si="11"/>
        <v>44.66354166666666</v>
      </c>
      <c r="I115" s="82">
        <f t="shared" si="11"/>
        <v>46.073929398148138</v>
      </c>
      <c r="J115" s="82">
        <f t="shared" si="11"/>
        <v>48.387094907407402</v>
      </c>
      <c r="K115" s="82">
        <f t="shared" si="11"/>
        <v>50.445630787037047</v>
      </c>
      <c r="L115" s="82">
        <f t="shared" si="11"/>
        <v>51.856018518518518</v>
      </c>
      <c r="M115" s="95">
        <f t="shared" si="11"/>
        <v>55.067332175925912</v>
      </c>
      <c r="N115" s="82">
        <f t="shared" si="11"/>
        <v>56.524016203703695</v>
      </c>
      <c r="O115" s="82">
        <f t="shared" si="11"/>
        <v>57.957552083333326</v>
      </c>
      <c r="P115" s="82">
        <f t="shared" si="11"/>
        <v>59.414236111111101</v>
      </c>
      <c r="Q115" s="82">
        <f t="shared" si="11"/>
        <v>62.884809027777777</v>
      </c>
      <c r="R115" s="95">
        <f t="shared" si="11"/>
        <v>64.295196759259255</v>
      </c>
      <c r="S115" s="82">
        <f t="shared" si="11"/>
        <v>65.705584490740748</v>
      </c>
      <c r="T115" s="82">
        <f t="shared" si="11"/>
        <v>67.115972222222226</v>
      </c>
      <c r="U115" s="82">
        <f t="shared" si="11"/>
        <v>68.618952546296299</v>
      </c>
      <c r="V115" s="82">
        <f t="shared" si="11"/>
        <v>70.05248842592593</v>
      </c>
      <c r="W115" s="95">
        <f t="shared" si="11"/>
        <v>72.365653935185179</v>
      </c>
    </row>
    <row r="116" spans="2:23" x14ac:dyDescent="0.3">
      <c r="I116" s="96"/>
    </row>
    <row r="117" spans="2:23" x14ac:dyDescent="0.3">
      <c r="B117" s="241" t="s">
        <v>426</v>
      </c>
      <c r="C117" s="241"/>
      <c r="D117" s="241"/>
      <c r="E117" s="241"/>
      <c r="F117" s="241"/>
      <c r="G117" s="241"/>
      <c r="H117" s="241"/>
      <c r="I117" s="241"/>
      <c r="J117" s="241"/>
      <c r="K117" s="241"/>
      <c r="L117" s="241"/>
      <c r="M117" s="241"/>
      <c r="N117" s="241"/>
      <c r="O117" s="241"/>
      <c r="P117" s="241"/>
      <c r="Q117" s="241"/>
      <c r="R117" s="241"/>
      <c r="S117" s="241"/>
      <c r="T117" s="241"/>
      <c r="U117" s="241"/>
      <c r="V117" s="241"/>
      <c r="W117" s="241"/>
    </row>
    <row r="118" spans="2:23" x14ac:dyDescent="0.3">
      <c r="B118" s="67" t="s">
        <v>423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9"/>
    </row>
    <row r="119" spans="2:23" x14ac:dyDescent="0.3">
      <c r="B119" s="70" t="s">
        <v>424</v>
      </c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71"/>
    </row>
    <row r="120" spans="2:23" x14ac:dyDescent="0.3">
      <c r="B120" s="197" t="s">
        <v>271</v>
      </c>
      <c r="C120" s="197" t="s">
        <v>151</v>
      </c>
      <c r="D120" s="229" t="s">
        <v>22</v>
      </c>
      <c r="E120" s="229"/>
      <c r="F120" s="229"/>
      <c r="G120" s="229"/>
      <c r="H120" s="229"/>
      <c r="I120" s="229"/>
      <c r="J120" s="229"/>
      <c r="K120" s="229"/>
      <c r="L120" s="229"/>
      <c r="M120" s="229"/>
      <c r="N120" s="229"/>
      <c r="O120" s="229"/>
      <c r="P120" s="229"/>
      <c r="Q120" s="229"/>
      <c r="R120" s="229"/>
      <c r="S120" s="229"/>
      <c r="T120" s="229"/>
      <c r="U120" s="229"/>
      <c r="V120" s="229"/>
      <c r="W120" s="229"/>
    </row>
    <row r="121" spans="2:23" x14ac:dyDescent="0.3">
      <c r="B121" s="197"/>
      <c r="C121" s="197"/>
      <c r="D121" s="8">
        <v>2025</v>
      </c>
      <c r="E121" s="8">
        <v>2026</v>
      </c>
      <c r="F121" s="8">
        <v>2027</v>
      </c>
      <c r="G121" s="8">
        <v>2028</v>
      </c>
      <c r="H121" s="8">
        <v>2029</v>
      </c>
      <c r="I121" s="8">
        <v>2030</v>
      </c>
      <c r="J121" s="8">
        <v>2031</v>
      </c>
      <c r="K121" s="8">
        <v>2032</v>
      </c>
      <c r="L121" s="8">
        <v>2033</v>
      </c>
      <c r="M121" s="8">
        <v>2034</v>
      </c>
      <c r="N121" s="8">
        <v>2035</v>
      </c>
      <c r="O121" s="8">
        <v>2036</v>
      </c>
      <c r="P121" s="8">
        <v>2037</v>
      </c>
      <c r="Q121" s="8">
        <v>2038</v>
      </c>
      <c r="R121" s="8">
        <v>2039</v>
      </c>
      <c r="S121" s="8">
        <v>2040</v>
      </c>
      <c r="T121" s="8">
        <v>2041</v>
      </c>
      <c r="U121" s="8">
        <v>2042</v>
      </c>
      <c r="V121" s="8">
        <v>2043</v>
      </c>
      <c r="W121" s="8">
        <v>2044</v>
      </c>
    </row>
    <row r="122" spans="2:23" x14ac:dyDescent="0.3">
      <c r="B122" s="5" t="s">
        <v>272</v>
      </c>
      <c r="C122" s="5" t="s">
        <v>156</v>
      </c>
      <c r="D122" s="82">
        <f>D37+D44</f>
        <v>7.1234101723251024</v>
      </c>
      <c r="E122" s="82">
        <f t="shared" ref="E122:W122" si="12">E37+E44</f>
        <v>7.3639355066872429</v>
      </c>
      <c r="F122" s="82">
        <f t="shared" si="12"/>
        <v>7.6276089891975314</v>
      </c>
      <c r="G122" s="82">
        <f t="shared" si="12"/>
        <v>7.8797083976337454</v>
      </c>
      <c r="H122" s="86">
        <f t="shared" si="12"/>
        <v>8.1202337319958833</v>
      </c>
      <c r="I122" s="82">
        <f t="shared" si="12"/>
        <v>8.3607590663580247</v>
      </c>
      <c r="J122" s="82">
        <f t="shared" si="12"/>
        <v>9.0526732896090536</v>
      </c>
      <c r="K122" s="82">
        <f t="shared" si="12"/>
        <v>9.5941245498971206</v>
      </c>
      <c r="L122" s="82">
        <f t="shared" si="12"/>
        <v>9.8346498842592602</v>
      </c>
      <c r="M122" s="86">
        <f t="shared" si="12"/>
        <v>10.075175218621398</v>
      </c>
      <c r="N122" s="82">
        <f t="shared" si="12"/>
        <v>10.315700552983538</v>
      </c>
      <c r="O122" s="82">
        <f t="shared" si="12"/>
        <v>10.567799961419754</v>
      </c>
      <c r="P122" s="82">
        <f t="shared" si="12"/>
        <v>10.83147344393004</v>
      </c>
      <c r="Q122" s="82">
        <f t="shared" si="12"/>
        <v>11.361350630144035</v>
      </c>
      <c r="R122" s="86">
        <f t="shared" si="12"/>
        <v>11.601875964506171</v>
      </c>
      <c r="S122" s="82">
        <f t="shared" si="12"/>
        <v>11.842401298868314</v>
      </c>
      <c r="T122" s="82">
        <f t="shared" si="12"/>
        <v>12.082926633230453</v>
      </c>
      <c r="U122" s="82">
        <f t="shared" si="12"/>
        <v>12.34660011574074</v>
      </c>
      <c r="V122" s="82">
        <f t="shared" si="12"/>
        <v>12.598699524176954</v>
      </c>
      <c r="W122" s="86">
        <f t="shared" si="12"/>
        <v>13.290613747427983</v>
      </c>
    </row>
    <row r="123" spans="2:23" x14ac:dyDescent="0.3">
      <c r="B123" s="5" t="s">
        <v>273</v>
      </c>
      <c r="C123" s="5" t="s">
        <v>156</v>
      </c>
      <c r="D123" s="82">
        <f>D38+D45</f>
        <v>10.685115258487654</v>
      </c>
      <c r="E123" s="82">
        <f t="shared" ref="E123:W123" si="13">E38+E45</f>
        <v>11.045903260030864</v>
      </c>
      <c r="F123" s="82">
        <f t="shared" si="13"/>
        <v>11.441413483796296</v>
      </c>
      <c r="G123" s="82">
        <f t="shared" si="13"/>
        <v>11.819562596450616</v>
      </c>
      <c r="H123" s="86">
        <f t="shared" si="13"/>
        <v>12.180350597993826</v>
      </c>
      <c r="I123" s="82">
        <f t="shared" si="13"/>
        <v>12.541138599537035</v>
      </c>
      <c r="J123" s="82">
        <f t="shared" si="13"/>
        <v>13.57900993441358</v>
      </c>
      <c r="K123" s="82">
        <f t="shared" si="13"/>
        <v>14.391186824845683</v>
      </c>
      <c r="L123" s="82">
        <f t="shared" si="13"/>
        <v>14.751974826388892</v>
      </c>
      <c r="M123" s="86">
        <f t="shared" si="13"/>
        <v>15.112762827932098</v>
      </c>
      <c r="N123" s="82">
        <f t="shared" si="13"/>
        <v>15.473550829475304</v>
      </c>
      <c r="O123" s="82">
        <f t="shared" si="13"/>
        <v>15.851699942129631</v>
      </c>
      <c r="P123" s="82">
        <f t="shared" si="13"/>
        <v>16.247210165895062</v>
      </c>
      <c r="Q123" s="82">
        <f t="shared" si="13"/>
        <v>17.04202594521605</v>
      </c>
      <c r="R123" s="86">
        <f t="shared" si="13"/>
        <v>17.40281394675926</v>
      </c>
      <c r="S123" s="82">
        <f t="shared" si="13"/>
        <v>17.763601948302469</v>
      </c>
      <c r="T123" s="82">
        <f t="shared" si="13"/>
        <v>18.124389949845678</v>
      </c>
      <c r="U123" s="82">
        <f t="shared" si="13"/>
        <v>18.519900173611113</v>
      </c>
      <c r="V123" s="82">
        <f t="shared" si="13"/>
        <v>18.898049286265429</v>
      </c>
      <c r="W123" s="86">
        <f t="shared" si="13"/>
        <v>19.935920621141975</v>
      </c>
    </row>
    <row r="124" spans="2:23" x14ac:dyDescent="0.3">
      <c r="B124" s="5" t="s">
        <v>274</v>
      </c>
      <c r="C124" s="5" t="s">
        <v>156</v>
      </c>
      <c r="D124" s="82">
        <f>D39+D46</f>
        <v>14.246820344650205</v>
      </c>
      <c r="E124" s="82">
        <f t="shared" ref="E124:W124" si="14">E39+E46</f>
        <v>14.727871013374486</v>
      </c>
      <c r="F124" s="82">
        <f t="shared" si="14"/>
        <v>15.255217978395063</v>
      </c>
      <c r="G124" s="82">
        <f t="shared" si="14"/>
        <v>15.759416795267491</v>
      </c>
      <c r="H124" s="95">
        <f t="shared" si="14"/>
        <v>16.240467463991767</v>
      </c>
      <c r="I124" s="82">
        <f t="shared" si="14"/>
        <v>16.721518132716049</v>
      </c>
      <c r="J124" s="82">
        <f t="shared" si="14"/>
        <v>18.105346579218107</v>
      </c>
      <c r="K124" s="82">
        <f t="shared" si="14"/>
        <v>19.188249099794241</v>
      </c>
      <c r="L124" s="82">
        <f t="shared" si="14"/>
        <v>19.66929976851852</v>
      </c>
      <c r="M124" s="95">
        <f t="shared" si="14"/>
        <v>20.150350437242796</v>
      </c>
      <c r="N124" s="82">
        <f t="shared" si="14"/>
        <v>20.631401105967075</v>
      </c>
      <c r="O124" s="82">
        <f t="shared" si="14"/>
        <v>21.135599922839507</v>
      </c>
      <c r="P124" s="82">
        <f t="shared" si="14"/>
        <v>21.66294688786008</v>
      </c>
      <c r="Q124" s="82">
        <f t="shared" si="14"/>
        <v>22.722701260288069</v>
      </c>
      <c r="R124" s="95">
        <f t="shared" si="14"/>
        <v>23.203751929012341</v>
      </c>
      <c r="S124" s="82">
        <f t="shared" si="14"/>
        <v>23.684802597736628</v>
      </c>
      <c r="T124" s="82">
        <f t="shared" si="14"/>
        <v>24.165853266460907</v>
      </c>
      <c r="U124" s="82">
        <f t="shared" si="14"/>
        <v>24.69320023148148</v>
      </c>
      <c r="V124" s="82">
        <f t="shared" si="14"/>
        <v>25.197399048353908</v>
      </c>
      <c r="W124" s="95">
        <f t="shared" si="14"/>
        <v>26.581227494855966</v>
      </c>
    </row>
    <row r="125" spans="2:23" x14ac:dyDescent="0.3">
      <c r="H125" s="96"/>
    </row>
    <row r="126" spans="2:23" x14ac:dyDescent="0.3">
      <c r="B126" s="241" t="s">
        <v>427</v>
      </c>
      <c r="C126" s="241"/>
      <c r="D126" s="241"/>
      <c r="E126" s="241"/>
      <c r="F126" s="241"/>
      <c r="G126" s="241"/>
      <c r="H126" s="241"/>
      <c r="I126" s="241"/>
      <c r="J126" s="241"/>
      <c r="K126" s="241"/>
      <c r="L126" s="241"/>
      <c r="M126" s="241"/>
      <c r="N126" s="241"/>
      <c r="O126" s="241"/>
      <c r="P126" s="241"/>
      <c r="Q126" s="241"/>
      <c r="R126" s="241"/>
      <c r="S126" s="241"/>
      <c r="T126" s="241"/>
      <c r="U126" s="241"/>
      <c r="V126" s="241"/>
      <c r="W126" s="241"/>
    </row>
    <row r="127" spans="2:23" x14ac:dyDescent="0.3">
      <c r="B127" s="67" t="s">
        <v>428</v>
      </c>
      <c r="C127" s="68"/>
      <c r="D127" s="68"/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68"/>
      <c r="P127" s="68"/>
      <c r="Q127" s="68"/>
      <c r="R127" s="68"/>
      <c r="S127" s="68"/>
      <c r="T127" s="68"/>
      <c r="U127" s="68"/>
      <c r="V127" s="68"/>
      <c r="W127" s="69"/>
    </row>
    <row r="128" spans="2:23" x14ac:dyDescent="0.3">
      <c r="B128" s="197" t="s">
        <v>271</v>
      </c>
      <c r="C128" s="197" t="s">
        <v>151</v>
      </c>
      <c r="D128" s="229" t="s">
        <v>22</v>
      </c>
      <c r="E128" s="229"/>
      <c r="F128" s="229"/>
      <c r="G128" s="229"/>
      <c r="H128" s="229"/>
      <c r="I128" s="229"/>
      <c r="J128" s="229"/>
      <c r="K128" s="229"/>
      <c r="L128" s="229"/>
      <c r="M128" s="229"/>
      <c r="N128" s="229"/>
      <c r="O128" s="229"/>
      <c r="P128" s="229"/>
      <c r="Q128" s="229"/>
      <c r="R128" s="229"/>
      <c r="S128" s="229"/>
      <c r="T128" s="229"/>
      <c r="U128" s="229"/>
      <c r="V128" s="229"/>
      <c r="W128" s="229"/>
    </row>
    <row r="129" spans="2:23" x14ac:dyDescent="0.3">
      <c r="B129" s="197"/>
      <c r="C129" s="197"/>
      <c r="D129" s="8">
        <v>2025</v>
      </c>
      <c r="E129" s="8">
        <v>2026</v>
      </c>
      <c r="F129" s="8">
        <v>2027</v>
      </c>
      <c r="G129" s="8">
        <v>2028</v>
      </c>
      <c r="H129" s="8">
        <v>2029</v>
      </c>
      <c r="I129" s="8">
        <v>2030</v>
      </c>
      <c r="J129" s="8">
        <v>2031</v>
      </c>
      <c r="K129" s="8">
        <v>2032</v>
      </c>
      <c r="L129" s="8">
        <v>2033</v>
      </c>
      <c r="M129" s="8">
        <v>2034</v>
      </c>
      <c r="N129" s="8">
        <v>2035</v>
      </c>
      <c r="O129" s="8">
        <v>2036</v>
      </c>
      <c r="P129" s="8">
        <v>2037</v>
      </c>
      <c r="Q129" s="8">
        <v>2038</v>
      </c>
      <c r="R129" s="8">
        <v>2039</v>
      </c>
      <c r="S129" s="8">
        <v>2040</v>
      </c>
      <c r="T129" s="8">
        <v>2041</v>
      </c>
      <c r="U129" s="8">
        <v>2042</v>
      </c>
      <c r="V129" s="8">
        <v>2043</v>
      </c>
      <c r="W129" s="8">
        <v>2044</v>
      </c>
    </row>
    <row r="130" spans="2:23" x14ac:dyDescent="0.3">
      <c r="B130" s="5" t="s">
        <v>272</v>
      </c>
      <c r="C130" s="5" t="s">
        <v>156</v>
      </c>
      <c r="D130" s="82">
        <f>D51</f>
        <v>11.588974086934158</v>
      </c>
      <c r="E130" s="82">
        <f t="shared" ref="E130:W132" si="15">E51</f>
        <v>12.076790766460904</v>
      </c>
      <c r="F130" s="82">
        <f t="shared" si="15"/>
        <v>12.541459297839506</v>
      </c>
      <c r="G130" s="82">
        <f t="shared" si="15"/>
        <v>13.006127829218105</v>
      </c>
      <c r="H130" s="86">
        <f t="shared" si="15"/>
        <v>14.211537101337447</v>
      </c>
      <c r="I130" s="82">
        <f t="shared" si="15"/>
        <v>14.676205632716046</v>
      </c>
      <c r="J130" s="82">
        <f t="shared" si="15"/>
        <v>15.140874164094649</v>
      </c>
      <c r="K130" s="82">
        <f t="shared" si="15"/>
        <v>15.628690843621401</v>
      </c>
      <c r="L130" s="82">
        <f t="shared" si="15"/>
        <v>16.093359374999999</v>
      </c>
      <c r="M130" s="86">
        <f t="shared" si="15"/>
        <v>17.45849086934156</v>
      </c>
      <c r="N130" s="82">
        <f t="shared" si="15"/>
        <v>17.946307548868312</v>
      </c>
      <c r="O130" s="82">
        <f t="shared" si="15"/>
        <v>18.410976080246911</v>
      </c>
      <c r="P130" s="82">
        <f t="shared" si="15"/>
        <v>18.875644611625511</v>
      </c>
      <c r="Q130" s="82">
        <f t="shared" si="15"/>
        <v>20.081053883744854</v>
      </c>
      <c r="R130" s="86">
        <f t="shared" si="15"/>
        <v>20.545722415123457</v>
      </c>
      <c r="S130" s="82">
        <f t="shared" si="15"/>
        <v>21.01039094650206</v>
      </c>
      <c r="T130" s="82">
        <f t="shared" si="15"/>
        <v>21.475059477880659</v>
      </c>
      <c r="U130" s="82">
        <f t="shared" si="15"/>
        <v>21.962876157407408</v>
      </c>
      <c r="V130" s="82">
        <f t="shared" si="15"/>
        <v>22.427544688786007</v>
      </c>
      <c r="W130" s="86">
        <f t="shared" si="15"/>
        <v>22.892213220164606</v>
      </c>
    </row>
    <row r="131" spans="2:23" x14ac:dyDescent="0.3">
      <c r="B131" s="5" t="s">
        <v>273</v>
      </c>
      <c r="C131" s="5" t="s">
        <v>156</v>
      </c>
      <c r="D131" s="82">
        <f t="shared" ref="D131:S132" si="16">D52</f>
        <v>17.383461130401237</v>
      </c>
      <c r="E131" s="82">
        <f t="shared" si="16"/>
        <v>18.115186149691358</v>
      </c>
      <c r="F131" s="82">
        <f t="shared" si="16"/>
        <v>18.812188946759257</v>
      </c>
      <c r="G131" s="82">
        <f t="shared" si="16"/>
        <v>19.509191743827159</v>
      </c>
      <c r="H131" s="86">
        <f t="shared" si="16"/>
        <v>21.317305652006169</v>
      </c>
      <c r="I131" s="82">
        <f t="shared" si="16"/>
        <v>22.014308449074068</v>
      </c>
      <c r="J131" s="82">
        <f t="shared" si="16"/>
        <v>22.711311246141975</v>
      </c>
      <c r="K131" s="82">
        <f t="shared" si="16"/>
        <v>23.443036265432102</v>
      </c>
      <c r="L131" s="82">
        <f t="shared" si="16"/>
        <v>24.140039062499998</v>
      </c>
      <c r="M131" s="86">
        <f t="shared" si="16"/>
        <v>26.18773630401234</v>
      </c>
      <c r="N131" s="82">
        <f t="shared" si="16"/>
        <v>26.919461323302468</v>
      </c>
      <c r="O131" s="82">
        <f t="shared" si="16"/>
        <v>27.616464120370367</v>
      </c>
      <c r="P131" s="82">
        <f t="shared" si="16"/>
        <v>28.313466917438266</v>
      </c>
      <c r="Q131" s="82">
        <f t="shared" si="16"/>
        <v>30.121580825617279</v>
      </c>
      <c r="R131" s="86">
        <f t="shared" si="16"/>
        <v>30.818583622685185</v>
      </c>
      <c r="S131" s="82">
        <f t="shared" si="16"/>
        <v>31.515586419753092</v>
      </c>
      <c r="T131" s="82">
        <f t="shared" si="15"/>
        <v>32.212589216820987</v>
      </c>
      <c r="U131" s="82">
        <f t="shared" si="15"/>
        <v>32.944314236111111</v>
      </c>
      <c r="V131" s="82">
        <f t="shared" si="15"/>
        <v>33.641317033179007</v>
      </c>
      <c r="W131" s="86">
        <f t="shared" si="15"/>
        <v>34.33831983024691</v>
      </c>
    </row>
    <row r="132" spans="2:23" x14ac:dyDescent="0.3">
      <c r="B132" s="5" t="s">
        <v>274</v>
      </c>
      <c r="C132" s="5" t="s">
        <v>156</v>
      </c>
      <c r="D132" s="82">
        <f t="shared" si="16"/>
        <v>23.177948173868316</v>
      </c>
      <c r="E132" s="82">
        <f t="shared" si="15"/>
        <v>24.153581532921809</v>
      </c>
      <c r="F132" s="82">
        <f t="shared" si="15"/>
        <v>25.082918595679011</v>
      </c>
      <c r="G132" s="82">
        <f t="shared" si="15"/>
        <v>26.01225565843621</v>
      </c>
      <c r="H132" s="95">
        <f t="shared" si="15"/>
        <v>28.423074202674893</v>
      </c>
      <c r="I132" s="82">
        <f t="shared" si="15"/>
        <v>29.352411265432092</v>
      </c>
      <c r="J132" s="82">
        <f t="shared" si="15"/>
        <v>30.281748328189298</v>
      </c>
      <c r="K132" s="82">
        <f t="shared" si="15"/>
        <v>31.257381687242802</v>
      </c>
      <c r="L132" s="82">
        <f t="shared" si="15"/>
        <v>32.186718749999997</v>
      </c>
      <c r="M132" s="95">
        <f t="shared" si="15"/>
        <v>34.91698173868312</v>
      </c>
      <c r="N132" s="82">
        <f t="shared" si="15"/>
        <v>35.892615097736623</v>
      </c>
      <c r="O132" s="82">
        <f t="shared" si="15"/>
        <v>36.821952160493822</v>
      </c>
      <c r="P132" s="82">
        <f t="shared" si="15"/>
        <v>37.751289223251021</v>
      </c>
      <c r="Q132" s="82">
        <f t="shared" si="15"/>
        <v>40.162107767489708</v>
      </c>
      <c r="R132" s="95">
        <f t="shared" si="15"/>
        <v>41.091444830246914</v>
      </c>
      <c r="S132" s="82">
        <f t="shared" si="15"/>
        <v>42.02078189300412</v>
      </c>
      <c r="T132" s="82">
        <f t="shared" si="15"/>
        <v>42.950118955761319</v>
      </c>
      <c r="U132" s="82">
        <f t="shared" si="15"/>
        <v>43.925752314814815</v>
      </c>
      <c r="V132" s="82">
        <f t="shared" si="15"/>
        <v>44.855089377572014</v>
      </c>
      <c r="W132" s="95">
        <f t="shared" si="15"/>
        <v>45.784426440329213</v>
      </c>
    </row>
    <row r="134" spans="2:23" x14ac:dyDescent="0.3">
      <c r="B134" s="241" t="s">
        <v>432</v>
      </c>
      <c r="C134" s="241"/>
      <c r="D134" s="241"/>
      <c r="E134" s="241"/>
      <c r="F134" s="241"/>
      <c r="G134" s="241"/>
      <c r="H134" s="241"/>
      <c r="I134" s="241"/>
      <c r="J134" s="241"/>
      <c r="K134" s="241"/>
      <c r="L134" s="241"/>
      <c r="M134" s="241"/>
      <c r="N134" s="241"/>
      <c r="O134" s="241"/>
      <c r="P134" s="241"/>
      <c r="Q134" s="241"/>
      <c r="R134" s="241"/>
      <c r="S134" s="241"/>
      <c r="T134" s="241"/>
      <c r="U134" s="241"/>
      <c r="V134" s="241"/>
      <c r="W134" s="241"/>
    </row>
    <row r="135" spans="2:23" x14ac:dyDescent="0.3">
      <c r="B135" s="67" t="s">
        <v>433</v>
      </c>
      <c r="C135" s="68"/>
      <c r="D135" s="68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8"/>
      <c r="P135" s="68"/>
      <c r="Q135" s="68"/>
      <c r="R135" s="68"/>
      <c r="S135" s="68"/>
      <c r="T135" s="68"/>
      <c r="U135" s="68"/>
      <c r="V135" s="68"/>
      <c r="W135" s="69"/>
    </row>
    <row r="136" spans="2:23" x14ac:dyDescent="0.3">
      <c r="B136" s="197" t="s">
        <v>271</v>
      </c>
      <c r="C136" s="197" t="s">
        <v>151</v>
      </c>
      <c r="D136" s="229" t="s">
        <v>22</v>
      </c>
      <c r="E136" s="229"/>
      <c r="F136" s="229"/>
      <c r="G136" s="229"/>
      <c r="H136" s="229"/>
      <c r="I136" s="229"/>
      <c r="J136" s="229"/>
      <c r="K136" s="229"/>
      <c r="L136" s="229"/>
      <c r="M136" s="229"/>
      <c r="N136" s="229"/>
      <c r="O136" s="229"/>
      <c r="P136" s="229"/>
      <c r="Q136" s="229"/>
      <c r="R136" s="229"/>
      <c r="S136" s="229"/>
      <c r="T136" s="229"/>
      <c r="U136" s="229"/>
      <c r="V136" s="229"/>
      <c r="W136" s="229"/>
    </row>
    <row r="137" spans="2:23" x14ac:dyDescent="0.3">
      <c r="B137" s="197"/>
      <c r="C137" s="197"/>
      <c r="D137" s="8">
        <v>2025</v>
      </c>
      <c r="E137" s="8">
        <v>2026</v>
      </c>
      <c r="F137" s="8">
        <v>2027</v>
      </c>
      <c r="G137" s="8">
        <v>2028</v>
      </c>
      <c r="H137" s="8">
        <v>2029</v>
      </c>
      <c r="I137" s="8">
        <v>2030</v>
      </c>
      <c r="J137" s="8">
        <v>2031</v>
      </c>
      <c r="K137" s="8">
        <v>2032</v>
      </c>
      <c r="L137" s="8">
        <v>2033</v>
      </c>
      <c r="M137" s="8">
        <v>2034</v>
      </c>
      <c r="N137" s="8">
        <v>2035</v>
      </c>
      <c r="O137" s="8">
        <v>2036</v>
      </c>
      <c r="P137" s="8">
        <v>2037</v>
      </c>
      <c r="Q137" s="8">
        <v>2038</v>
      </c>
      <c r="R137" s="8">
        <v>2039</v>
      </c>
      <c r="S137" s="8">
        <v>2040</v>
      </c>
      <c r="T137" s="8">
        <v>2041</v>
      </c>
      <c r="U137" s="8">
        <v>2042</v>
      </c>
      <c r="V137" s="8">
        <v>2043</v>
      </c>
      <c r="W137" s="8">
        <v>2044</v>
      </c>
    </row>
    <row r="138" spans="2:23" x14ac:dyDescent="0.3">
      <c r="B138" s="5" t="s">
        <v>272</v>
      </c>
      <c r="C138" s="5" t="s">
        <v>156</v>
      </c>
      <c r="D138" s="82">
        <f>D37+D44+D51+D77</f>
        <v>29.709667566872426</v>
      </c>
      <c r="E138" s="82">
        <f t="shared" ref="E138:W138" si="17">E37+E44+E51+E77</f>
        <v>30.640182934670783</v>
      </c>
      <c r="F138" s="82">
        <f t="shared" si="17"/>
        <v>31.570698302469133</v>
      </c>
      <c r="G138" s="82">
        <f t="shared" si="17"/>
        <v>32.489639596193413</v>
      </c>
      <c r="H138" s="86">
        <f t="shared" si="17"/>
        <v>34.137747556584358</v>
      </c>
      <c r="I138" s="82">
        <f t="shared" si="17"/>
        <v>35.102985146604937</v>
      </c>
      <c r="J138" s="82">
        <f t="shared" si="17"/>
        <v>36.484889403292179</v>
      </c>
      <c r="K138" s="82">
        <f t="shared" si="17"/>
        <v>37.716330697016467</v>
      </c>
      <c r="L138" s="82">
        <f t="shared" si="17"/>
        <v>39.373697916666664</v>
      </c>
      <c r="M138" s="86">
        <f t="shared" si="17"/>
        <v>41.181528099279831</v>
      </c>
      <c r="N138" s="82">
        <f t="shared" si="17"/>
        <v>42.112043467078188</v>
      </c>
      <c r="O138" s="82">
        <f t="shared" si="17"/>
        <v>43.030984760802468</v>
      </c>
      <c r="P138" s="82">
        <f t="shared" si="17"/>
        <v>45.151314943415628</v>
      </c>
      <c r="Q138" s="82">
        <f t="shared" si="17"/>
        <v>47.088774755658434</v>
      </c>
      <c r="R138" s="86">
        <f t="shared" si="17"/>
        <v>47.996141975308639</v>
      </c>
      <c r="S138" s="82">
        <f t="shared" si="17"/>
        <v>48.903509194958851</v>
      </c>
      <c r="T138" s="82">
        <f t="shared" si="17"/>
        <v>51.16272826646091</v>
      </c>
      <c r="U138" s="82">
        <f t="shared" si="17"/>
        <v>52.396484375</v>
      </c>
      <c r="V138" s="82">
        <f t="shared" si="17"/>
        <v>53.315425668724281</v>
      </c>
      <c r="W138" s="86">
        <f t="shared" si="17"/>
        <v>54.697329925411523</v>
      </c>
    </row>
    <row r="139" spans="2:23" x14ac:dyDescent="0.3">
      <c r="B139" s="5" t="s">
        <v>273</v>
      </c>
      <c r="C139" s="5" t="s">
        <v>156</v>
      </c>
      <c r="D139" s="82">
        <f>D38+D45+D52+D78</f>
        <v>44.564501350308646</v>
      </c>
      <c r="E139" s="82">
        <f t="shared" ref="E139:W139" si="18">E38+E45+E52+E78</f>
        <v>45.960274402006171</v>
      </c>
      <c r="F139" s="82">
        <f t="shared" si="18"/>
        <v>47.356047453703702</v>
      </c>
      <c r="G139" s="82">
        <f t="shared" si="18"/>
        <v>48.73445939429012</v>
      </c>
      <c r="H139" s="86">
        <f t="shared" si="18"/>
        <v>51.20662133487653</v>
      </c>
      <c r="I139" s="82">
        <f t="shared" si="18"/>
        <v>52.654477719907398</v>
      </c>
      <c r="J139" s="82">
        <f t="shared" si="18"/>
        <v>54.727334104938265</v>
      </c>
      <c r="K139" s="82">
        <f t="shared" si="18"/>
        <v>56.574496045524704</v>
      </c>
      <c r="L139" s="82">
        <f t="shared" si="18"/>
        <v>59.060546875</v>
      </c>
      <c r="M139" s="86">
        <f t="shared" si="18"/>
        <v>61.772292148919746</v>
      </c>
      <c r="N139" s="82">
        <f t="shared" si="18"/>
        <v>63.168065200617278</v>
      </c>
      <c r="O139" s="82">
        <f t="shared" si="18"/>
        <v>64.546477141203695</v>
      </c>
      <c r="P139" s="82">
        <f t="shared" si="18"/>
        <v>67.726972415123456</v>
      </c>
      <c r="Q139" s="82">
        <f t="shared" si="18"/>
        <v>70.633162133487644</v>
      </c>
      <c r="R139" s="86">
        <f t="shared" si="18"/>
        <v>71.994212962962962</v>
      </c>
      <c r="S139" s="82">
        <f t="shared" si="18"/>
        <v>73.355263792438279</v>
      </c>
      <c r="T139" s="82">
        <f t="shared" si="18"/>
        <v>76.744092399691368</v>
      </c>
      <c r="U139" s="82">
        <f t="shared" si="18"/>
        <v>78.5947265625</v>
      </c>
      <c r="V139" s="82">
        <f t="shared" si="18"/>
        <v>79.973138503086403</v>
      </c>
      <c r="W139" s="86">
        <f t="shared" si="18"/>
        <v>82.045994888117278</v>
      </c>
    </row>
    <row r="140" spans="2:23" x14ac:dyDescent="0.3">
      <c r="B140" s="5" t="s">
        <v>274</v>
      </c>
      <c r="C140" s="5" t="s">
        <v>156</v>
      </c>
      <c r="D140" s="82">
        <f>D39+D46+D53+D79</f>
        <v>59.419335133744852</v>
      </c>
      <c r="E140" s="82">
        <f t="shared" ref="E140:W140" si="19">E39+E46+E53+E79</f>
        <v>61.280365869341566</v>
      </c>
      <c r="F140" s="82">
        <f t="shared" si="19"/>
        <v>63.141396604938265</v>
      </c>
      <c r="G140" s="82">
        <f t="shared" si="19"/>
        <v>64.979279192386826</v>
      </c>
      <c r="H140" s="86">
        <f t="shared" si="19"/>
        <v>68.275495113168716</v>
      </c>
      <c r="I140" s="82">
        <f t="shared" si="19"/>
        <v>70.205970293209873</v>
      </c>
      <c r="J140" s="82">
        <f t="shared" si="19"/>
        <v>72.969778806584358</v>
      </c>
      <c r="K140" s="82">
        <f t="shared" si="19"/>
        <v>75.432661394032934</v>
      </c>
      <c r="L140" s="82">
        <f t="shared" si="19"/>
        <v>78.747395833333329</v>
      </c>
      <c r="M140" s="86">
        <f t="shared" si="19"/>
        <v>82.363056198559661</v>
      </c>
      <c r="N140" s="82">
        <f t="shared" si="19"/>
        <v>84.224086934156375</v>
      </c>
      <c r="O140" s="82">
        <f t="shared" si="19"/>
        <v>86.061969521604937</v>
      </c>
      <c r="P140" s="82">
        <f t="shared" si="19"/>
        <v>90.302629886831255</v>
      </c>
      <c r="Q140" s="82">
        <f t="shared" si="19"/>
        <v>94.177549511316869</v>
      </c>
      <c r="R140" s="86">
        <f t="shared" si="19"/>
        <v>95.992283950617278</v>
      </c>
      <c r="S140" s="82">
        <f t="shared" si="19"/>
        <v>97.807018389917701</v>
      </c>
      <c r="T140" s="82">
        <f t="shared" si="19"/>
        <v>102.32545653292182</v>
      </c>
      <c r="U140" s="82">
        <f t="shared" si="19"/>
        <v>104.79296875</v>
      </c>
      <c r="V140" s="82">
        <f t="shared" si="19"/>
        <v>106.63085133744856</v>
      </c>
      <c r="W140" s="86">
        <f t="shared" si="19"/>
        <v>109.39465985082305</v>
      </c>
    </row>
  </sheetData>
  <mergeCells count="65">
    <mergeCell ref="B86:W86"/>
    <mergeCell ref="B94:B95"/>
    <mergeCell ref="C94:C95"/>
    <mergeCell ref="D94:W94"/>
    <mergeCell ref="Y19:AF20"/>
    <mergeCell ref="B71:W71"/>
    <mergeCell ref="B75:B76"/>
    <mergeCell ref="C75:C76"/>
    <mergeCell ref="D75:W75"/>
    <mergeCell ref="B41:W41"/>
    <mergeCell ref="B42:B43"/>
    <mergeCell ref="C42:C43"/>
    <mergeCell ref="D42:W42"/>
    <mergeCell ref="B48:W48"/>
    <mergeCell ref="B49:B50"/>
    <mergeCell ref="C49:C50"/>
    <mergeCell ref="A82:A85"/>
    <mergeCell ref="B82:W82"/>
    <mergeCell ref="A56:A59"/>
    <mergeCell ref="B56:W56"/>
    <mergeCell ref="B60:W60"/>
    <mergeCell ref="B65:B66"/>
    <mergeCell ref="C65:C66"/>
    <mergeCell ref="D65:W65"/>
    <mergeCell ref="D49:W49"/>
    <mergeCell ref="B27:W27"/>
    <mergeCell ref="B28:B29"/>
    <mergeCell ref="C28:C29"/>
    <mergeCell ref="D28:W28"/>
    <mergeCell ref="B34:W34"/>
    <mergeCell ref="B35:B36"/>
    <mergeCell ref="C35:C36"/>
    <mergeCell ref="D35:W35"/>
    <mergeCell ref="B21:B22"/>
    <mergeCell ref="C21:C22"/>
    <mergeCell ref="D21:W21"/>
    <mergeCell ref="A1:A4"/>
    <mergeCell ref="B1:W1"/>
    <mergeCell ref="C7:C8"/>
    <mergeCell ref="B7:B8"/>
    <mergeCell ref="D7:W7"/>
    <mergeCell ref="B6:W6"/>
    <mergeCell ref="B13:W13"/>
    <mergeCell ref="B14:B15"/>
    <mergeCell ref="C14:C15"/>
    <mergeCell ref="D14:W14"/>
    <mergeCell ref="B20:W20"/>
    <mergeCell ref="A102:A105"/>
    <mergeCell ref="B102:W102"/>
    <mergeCell ref="B107:W107"/>
    <mergeCell ref="B111:B112"/>
    <mergeCell ref="C111:C112"/>
    <mergeCell ref="D111:W111"/>
    <mergeCell ref="B117:W117"/>
    <mergeCell ref="B120:B121"/>
    <mergeCell ref="C120:C121"/>
    <mergeCell ref="D120:W120"/>
    <mergeCell ref="B126:W126"/>
    <mergeCell ref="B134:W134"/>
    <mergeCell ref="B136:B137"/>
    <mergeCell ref="C136:C137"/>
    <mergeCell ref="D136:W136"/>
    <mergeCell ref="B128:B129"/>
    <mergeCell ref="C128:C129"/>
    <mergeCell ref="D128:W128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0D5B9-1AF9-4DDA-88EF-EB9CEB7AC213}">
  <sheetPr>
    <tabColor rgb="FF00B0F0"/>
  </sheetPr>
  <dimension ref="A1:W25"/>
  <sheetViews>
    <sheetView workbookViewId="0">
      <selection sqref="A1:W25"/>
    </sheetView>
  </sheetViews>
  <sheetFormatPr defaultRowHeight="14.4" x14ac:dyDescent="0.3"/>
  <sheetData>
    <row r="1" spans="1:23" x14ac:dyDescent="0.3">
      <c r="A1" s="186" t="s">
        <v>76</v>
      </c>
      <c r="B1" s="186"/>
      <c r="C1" s="186"/>
      <c r="D1" s="186"/>
      <c r="E1" s="186"/>
      <c r="F1" s="186"/>
      <c r="G1" s="186"/>
      <c r="H1" s="186"/>
      <c r="I1" s="186"/>
      <c r="J1" s="186"/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</row>
    <row r="2" spans="1:23" x14ac:dyDescent="0.3">
      <c r="A2" s="186"/>
      <c r="B2" s="186"/>
      <c r="C2" s="186"/>
      <c r="D2" s="186"/>
      <c r="E2" s="186"/>
      <c r="F2" s="186"/>
      <c r="G2" s="186"/>
      <c r="H2" s="186"/>
      <c r="I2" s="186"/>
      <c r="J2" s="186"/>
      <c r="K2" s="186"/>
      <c r="L2" s="186"/>
      <c r="M2" s="186"/>
      <c r="N2" s="186"/>
      <c r="O2" s="186"/>
      <c r="P2" s="186"/>
      <c r="Q2" s="186"/>
      <c r="R2" s="186"/>
      <c r="S2" s="186"/>
      <c r="T2" s="186"/>
      <c r="U2" s="186"/>
      <c r="V2" s="186"/>
      <c r="W2" s="186"/>
    </row>
    <row r="3" spans="1:23" x14ac:dyDescent="0.3">
      <c r="A3" s="186"/>
      <c r="B3" s="186"/>
      <c r="C3" s="186"/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</row>
    <row r="4" spans="1:23" x14ac:dyDescent="0.3">
      <c r="A4" s="186"/>
      <c r="B4" s="186"/>
      <c r="C4" s="186"/>
      <c r="D4" s="186"/>
      <c r="E4" s="186"/>
      <c r="F4" s="186"/>
      <c r="G4" s="186"/>
      <c r="H4" s="186"/>
      <c r="I4" s="186"/>
      <c r="J4" s="186"/>
      <c r="K4" s="186"/>
      <c r="L4" s="186"/>
      <c r="M4" s="186"/>
      <c r="N4" s="186"/>
      <c r="O4" s="186"/>
      <c r="P4" s="186"/>
      <c r="Q4" s="186"/>
      <c r="R4" s="186"/>
      <c r="S4" s="186"/>
      <c r="T4" s="186"/>
      <c r="U4" s="186"/>
      <c r="V4" s="186"/>
      <c r="W4" s="186"/>
    </row>
    <row r="5" spans="1:23" x14ac:dyDescent="0.3">
      <c r="A5" s="186"/>
      <c r="B5" s="186"/>
      <c r="C5" s="186"/>
      <c r="D5" s="186"/>
      <c r="E5" s="186"/>
      <c r="F5" s="186"/>
      <c r="G5" s="186"/>
      <c r="H5" s="186"/>
      <c r="I5" s="186"/>
      <c r="J5" s="186"/>
      <c r="K5" s="186"/>
      <c r="L5" s="186"/>
      <c r="M5" s="186"/>
      <c r="N5" s="186"/>
      <c r="O5" s="186"/>
      <c r="P5" s="186"/>
      <c r="Q5" s="186"/>
      <c r="R5" s="186"/>
      <c r="S5" s="186"/>
      <c r="T5" s="186"/>
      <c r="U5" s="186"/>
      <c r="V5" s="186"/>
      <c r="W5" s="186"/>
    </row>
    <row r="6" spans="1:23" x14ac:dyDescent="0.3">
      <c r="A6" s="186"/>
      <c r="B6" s="186"/>
      <c r="C6" s="186"/>
      <c r="D6" s="186"/>
      <c r="E6" s="186"/>
      <c r="F6" s="186"/>
      <c r="G6" s="186"/>
      <c r="H6" s="186"/>
      <c r="I6" s="186"/>
      <c r="J6" s="186"/>
      <c r="K6" s="186"/>
      <c r="L6" s="186"/>
      <c r="M6" s="186"/>
      <c r="N6" s="186"/>
      <c r="O6" s="186"/>
      <c r="P6" s="186"/>
      <c r="Q6" s="186"/>
      <c r="R6" s="186"/>
      <c r="S6" s="186"/>
      <c r="T6" s="186"/>
      <c r="U6" s="186"/>
      <c r="V6" s="186"/>
      <c r="W6" s="186"/>
    </row>
    <row r="7" spans="1:23" x14ac:dyDescent="0.3">
      <c r="A7" s="186"/>
      <c r="B7" s="186"/>
      <c r="C7" s="186"/>
      <c r="D7" s="186"/>
      <c r="E7" s="186"/>
      <c r="F7" s="186"/>
      <c r="G7" s="186"/>
      <c r="H7" s="186"/>
      <c r="I7" s="186"/>
      <c r="J7" s="186"/>
      <c r="K7" s="186"/>
      <c r="L7" s="186"/>
      <c r="M7" s="186"/>
      <c r="N7" s="186"/>
      <c r="O7" s="186"/>
      <c r="P7" s="186"/>
      <c r="Q7" s="186"/>
      <c r="R7" s="186"/>
      <c r="S7" s="186"/>
      <c r="T7" s="186"/>
      <c r="U7" s="186"/>
      <c r="V7" s="186"/>
      <c r="W7" s="186"/>
    </row>
    <row r="8" spans="1:23" x14ac:dyDescent="0.3">
      <c r="A8" s="186"/>
      <c r="B8" s="186"/>
      <c r="C8" s="186"/>
      <c r="D8" s="186"/>
      <c r="E8" s="186"/>
      <c r="F8" s="186"/>
      <c r="G8" s="186"/>
      <c r="H8" s="186"/>
      <c r="I8" s="186"/>
      <c r="J8" s="186"/>
      <c r="K8" s="186"/>
      <c r="L8" s="186"/>
      <c r="M8" s="186"/>
      <c r="N8" s="186"/>
      <c r="O8" s="186"/>
      <c r="P8" s="186"/>
      <c r="Q8" s="186"/>
      <c r="R8" s="186"/>
      <c r="S8" s="186"/>
      <c r="T8" s="186"/>
      <c r="U8" s="186"/>
      <c r="V8" s="186"/>
      <c r="W8" s="186"/>
    </row>
    <row r="9" spans="1:23" x14ac:dyDescent="0.3">
      <c r="A9" s="186"/>
      <c r="B9" s="186"/>
      <c r="C9" s="186"/>
      <c r="D9" s="186"/>
      <c r="E9" s="186"/>
      <c r="F9" s="186"/>
      <c r="G9" s="186"/>
      <c r="H9" s="186"/>
      <c r="I9" s="186"/>
      <c r="J9" s="186"/>
      <c r="K9" s="186"/>
      <c r="L9" s="186"/>
      <c r="M9" s="186"/>
      <c r="N9" s="186"/>
      <c r="O9" s="186"/>
      <c r="P9" s="186"/>
      <c r="Q9" s="186"/>
      <c r="R9" s="186"/>
      <c r="S9" s="186"/>
      <c r="T9" s="186"/>
      <c r="U9" s="186"/>
      <c r="V9" s="186"/>
      <c r="W9" s="186"/>
    </row>
    <row r="10" spans="1:23" x14ac:dyDescent="0.3">
      <c r="A10" s="186"/>
      <c r="B10" s="186"/>
      <c r="C10" s="186"/>
      <c r="D10" s="186"/>
      <c r="E10" s="186"/>
      <c r="F10" s="186"/>
      <c r="G10" s="186"/>
      <c r="H10" s="186"/>
      <c r="I10" s="186"/>
      <c r="J10" s="186"/>
      <c r="K10" s="186"/>
      <c r="L10" s="186"/>
      <c r="M10" s="186"/>
      <c r="N10" s="186"/>
      <c r="O10" s="186"/>
      <c r="P10" s="186"/>
      <c r="Q10" s="186"/>
      <c r="R10" s="186"/>
      <c r="S10" s="186"/>
      <c r="T10" s="186"/>
      <c r="U10" s="186"/>
      <c r="V10" s="186"/>
      <c r="W10" s="186"/>
    </row>
    <row r="11" spans="1:23" x14ac:dyDescent="0.3">
      <c r="A11" s="186"/>
      <c r="B11" s="186"/>
      <c r="C11" s="186"/>
      <c r="D11" s="186"/>
      <c r="E11" s="186"/>
      <c r="F11" s="186"/>
      <c r="G11" s="186"/>
      <c r="H11" s="186"/>
      <c r="I11" s="186"/>
      <c r="J11" s="186"/>
      <c r="K11" s="186"/>
      <c r="L11" s="186"/>
      <c r="M11" s="186"/>
      <c r="N11" s="186"/>
      <c r="O11" s="186"/>
      <c r="P11" s="186"/>
      <c r="Q11" s="186"/>
      <c r="R11" s="186"/>
      <c r="S11" s="186"/>
      <c r="T11" s="186"/>
      <c r="U11" s="186"/>
      <c r="V11" s="186"/>
      <c r="W11" s="186"/>
    </row>
    <row r="12" spans="1:23" x14ac:dyDescent="0.3">
      <c r="A12" s="186"/>
      <c r="B12" s="186"/>
      <c r="C12" s="186"/>
      <c r="D12" s="186"/>
      <c r="E12" s="186"/>
      <c r="F12" s="186"/>
      <c r="G12" s="186"/>
      <c r="H12" s="186"/>
      <c r="I12" s="186"/>
      <c r="J12" s="186"/>
      <c r="K12" s="186"/>
      <c r="L12" s="186"/>
      <c r="M12" s="186"/>
      <c r="N12" s="186"/>
      <c r="O12" s="186"/>
      <c r="P12" s="186"/>
      <c r="Q12" s="186"/>
      <c r="R12" s="186"/>
      <c r="S12" s="186"/>
      <c r="T12" s="186"/>
      <c r="U12" s="186"/>
      <c r="V12" s="186"/>
      <c r="W12" s="186"/>
    </row>
    <row r="13" spans="1:23" x14ac:dyDescent="0.3">
      <c r="A13" s="186"/>
      <c r="B13" s="186"/>
      <c r="C13" s="186"/>
      <c r="D13" s="186"/>
      <c r="E13" s="186"/>
      <c r="F13" s="186"/>
      <c r="G13" s="186"/>
      <c r="H13" s="186"/>
      <c r="I13" s="186"/>
      <c r="J13" s="186"/>
      <c r="K13" s="186"/>
      <c r="L13" s="186"/>
      <c r="M13" s="186"/>
      <c r="N13" s="186"/>
      <c r="O13" s="186"/>
      <c r="P13" s="186"/>
      <c r="Q13" s="186"/>
      <c r="R13" s="186"/>
      <c r="S13" s="186"/>
      <c r="T13" s="186"/>
      <c r="U13" s="186"/>
      <c r="V13" s="186"/>
      <c r="W13" s="186"/>
    </row>
    <row r="14" spans="1:23" x14ac:dyDescent="0.3">
      <c r="A14" s="186"/>
      <c r="B14" s="186"/>
      <c r="C14" s="186"/>
      <c r="D14" s="186"/>
      <c r="E14" s="186"/>
      <c r="F14" s="186"/>
      <c r="G14" s="186"/>
      <c r="H14" s="186"/>
      <c r="I14" s="186"/>
      <c r="J14" s="186"/>
      <c r="K14" s="186"/>
      <c r="L14" s="186"/>
      <c r="M14" s="186"/>
      <c r="N14" s="186"/>
      <c r="O14" s="186"/>
      <c r="P14" s="186"/>
      <c r="Q14" s="186"/>
      <c r="R14" s="186"/>
      <c r="S14" s="186"/>
      <c r="T14" s="186"/>
      <c r="U14" s="186"/>
      <c r="V14" s="186"/>
      <c r="W14" s="186"/>
    </row>
    <row r="15" spans="1:23" x14ac:dyDescent="0.3">
      <c r="A15" s="186"/>
      <c r="B15" s="186"/>
      <c r="C15" s="186"/>
      <c r="D15" s="186"/>
      <c r="E15" s="186"/>
      <c r="F15" s="186"/>
      <c r="G15" s="186"/>
      <c r="H15" s="186"/>
      <c r="I15" s="186"/>
      <c r="J15" s="186"/>
      <c r="K15" s="186"/>
      <c r="L15" s="186"/>
      <c r="M15" s="186"/>
      <c r="N15" s="186"/>
      <c r="O15" s="186"/>
      <c r="P15" s="186"/>
      <c r="Q15" s="186"/>
      <c r="R15" s="186"/>
      <c r="S15" s="186"/>
      <c r="T15" s="186"/>
      <c r="U15" s="186"/>
      <c r="V15" s="186"/>
      <c r="W15" s="186"/>
    </row>
    <row r="16" spans="1:23" x14ac:dyDescent="0.3">
      <c r="A16" s="186"/>
      <c r="B16" s="186"/>
      <c r="C16" s="186"/>
      <c r="D16" s="186"/>
      <c r="E16" s="186"/>
      <c r="F16" s="186"/>
      <c r="G16" s="186"/>
      <c r="H16" s="186"/>
      <c r="I16" s="186"/>
      <c r="J16" s="186"/>
      <c r="K16" s="186"/>
      <c r="L16" s="186"/>
      <c r="M16" s="186"/>
      <c r="N16" s="186"/>
      <c r="O16" s="186"/>
      <c r="P16" s="186"/>
      <c r="Q16" s="186"/>
      <c r="R16" s="186"/>
      <c r="S16" s="186"/>
      <c r="T16" s="186"/>
      <c r="U16" s="186"/>
      <c r="V16" s="186"/>
      <c r="W16" s="186"/>
    </row>
    <row r="17" spans="1:23" x14ac:dyDescent="0.3">
      <c r="A17" s="186"/>
      <c r="B17" s="186"/>
      <c r="C17" s="186"/>
      <c r="D17" s="186"/>
      <c r="E17" s="186"/>
      <c r="F17" s="186"/>
      <c r="G17" s="186"/>
      <c r="H17" s="186"/>
      <c r="I17" s="186"/>
      <c r="J17" s="186"/>
      <c r="K17" s="186"/>
      <c r="L17" s="186"/>
      <c r="M17" s="186"/>
      <c r="N17" s="186"/>
      <c r="O17" s="186"/>
      <c r="P17" s="186"/>
      <c r="Q17" s="186"/>
      <c r="R17" s="186"/>
      <c r="S17" s="186"/>
      <c r="T17" s="186"/>
      <c r="U17" s="186"/>
      <c r="V17" s="186"/>
      <c r="W17" s="186"/>
    </row>
    <row r="18" spans="1:23" x14ac:dyDescent="0.3">
      <c r="A18" s="186"/>
      <c r="B18" s="186"/>
      <c r="C18" s="186"/>
      <c r="D18" s="186"/>
      <c r="E18" s="186"/>
      <c r="F18" s="186"/>
      <c r="G18" s="186"/>
      <c r="H18" s="186"/>
      <c r="I18" s="186"/>
      <c r="J18" s="186"/>
      <c r="K18" s="186"/>
      <c r="L18" s="186"/>
      <c r="M18" s="186"/>
      <c r="N18" s="186"/>
      <c r="O18" s="186"/>
      <c r="P18" s="186"/>
      <c r="Q18" s="186"/>
      <c r="R18" s="186"/>
      <c r="S18" s="186"/>
      <c r="T18" s="186"/>
      <c r="U18" s="186"/>
      <c r="V18" s="186"/>
      <c r="W18" s="186"/>
    </row>
    <row r="19" spans="1:23" x14ac:dyDescent="0.3">
      <c r="A19" s="186"/>
      <c r="B19" s="186"/>
      <c r="C19" s="186"/>
      <c r="D19" s="186"/>
      <c r="E19" s="186"/>
      <c r="F19" s="186"/>
      <c r="G19" s="186"/>
      <c r="H19" s="186"/>
      <c r="I19" s="186"/>
      <c r="J19" s="186"/>
      <c r="K19" s="186"/>
      <c r="L19" s="186"/>
      <c r="M19" s="186"/>
      <c r="N19" s="186"/>
      <c r="O19" s="186"/>
      <c r="P19" s="186"/>
      <c r="Q19" s="186"/>
      <c r="R19" s="186"/>
      <c r="S19" s="186"/>
      <c r="T19" s="186"/>
      <c r="U19" s="186"/>
      <c r="V19" s="186"/>
      <c r="W19" s="186"/>
    </row>
    <row r="20" spans="1:23" x14ac:dyDescent="0.3">
      <c r="A20" s="186"/>
      <c r="B20" s="186"/>
      <c r="C20" s="186"/>
      <c r="D20" s="186"/>
      <c r="E20" s="186"/>
      <c r="F20" s="186"/>
      <c r="G20" s="186"/>
      <c r="H20" s="186"/>
      <c r="I20" s="186"/>
      <c r="J20" s="186"/>
      <c r="K20" s="186"/>
      <c r="L20" s="186"/>
      <c r="M20" s="186"/>
      <c r="N20" s="186"/>
      <c r="O20" s="186"/>
      <c r="P20" s="186"/>
      <c r="Q20" s="186"/>
      <c r="R20" s="186"/>
      <c r="S20" s="186"/>
      <c r="T20" s="186"/>
      <c r="U20" s="186"/>
      <c r="V20" s="186"/>
      <c r="W20" s="186"/>
    </row>
    <row r="21" spans="1:23" x14ac:dyDescent="0.3">
      <c r="A21" s="186"/>
      <c r="B21" s="186"/>
      <c r="C21" s="186"/>
      <c r="D21" s="186"/>
      <c r="E21" s="186"/>
      <c r="F21" s="186"/>
      <c r="G21" s="186"/>
      <c r="H21" s="186"/>
      <c r="I21" s="186"/>
      <c r="J21" s="186"/>
      <c r="K21" s="186"/>
      <c r="L21" s="186"/>
      <c r="M21" s="186"/>
      <c r="N21" s="186"/>
      <c r="O21" s="186"/>
      <c r="P21" s="186"/>
      <c r="Q21" s="186"/>
      <c r="R21" s="186"/>
      <c r="S21" s="186"/>
      <c r="T21" s="186"/>
      <c r="U21" s="186"/>
      <c r="V21" s="186"/>
      <c r="W21" s="186"/>
    </row>
    <row r="22" spans="1:23" x14ac:dyDescent="0.3">
      <c r="A22" s="186"/>
      <c r="B22" s="186"/>
      <c r="C22" s="186"/>
      <c r="D22" s="186"/>
      <c r="E22" s="186"/>
      <c r="F22" s="186"/>
      <c r="G22" s="186"/>
      <c r="H22" s="186"/>
      <c r="I22" s="186"/>
      <c r="J22" s="186"/>
      <c r="K22" s="186"/>
      <c r="L22" s="186"/>
      <c r="M22" s="186"/>
      <c r="N22" s="186"/>
      <c r="O22" s="186"/>
      <c r="P22" s="186"/>
      <c r="Q22" s="186"/>
      <c r="R22" s="186"/>
      <c r="S22" s="186"/>
      <c r="T22" s="186"/>
      <c r="U22" s="186"/>
      <c r="V22" s="186"/>
      <c r="W22" s="186"/>
    </row>
    <row r="23" spans="1:23" x14ac:dyDescent="0.3">
      <c r="A23" s="186"/>
      <c r="B23" s="186"/>
      <c r="C23" s="186"/>
      <c r="D23" s="186"/>
      <c r="E23" s="186"/>
      <c r="F23" s="186"/>
      <c r="G23" s="186"/>
      <c r="H23" s="186"/>
      <c r="I23" s="186"/>
      <c r="J23" s="186"/>
      <c r="K23" s="186"/>
      <c r="L23" s="186"/>
      <c r="M23" s="186"/>
      <c r="N23" s="186"/>
      <c r="O23" s="186"/>
      <c r="P23" s="186"/>
      <c r="Q23" s="186"/>
      <c r="R23" s="186"/>
      <c r="S23" s="186"/>
      <c r="T23" s="186"/>
      <c r="U23" s="186"/>
      <c r="V23" s="186"/>
      <c r="W23" s="186"/>
    </row>
    <row r="24" spans="1:23" x14ac:dyDescent="0.3">
      <c r="A24" s="186"/>
      <c r="B24" s="186"/>
      <c r="C24" s="186"/>
      <c r="D24" s="186"/>
      <c r="E24" s="186"/>
      <c r="F24" s="186"/>
      <c r="G24" s="186"/>
      <c r="H24" s="186"/>
      <c r="I24" s="186"/>
      <c r="J24" s="186"/>
      <c r="K24" s="186"/>
      <c r="L24" s="186"/>
      <c r="M24" s="186"/>
      <c r="N24" s="186"/>
      <c r="O24" s="186"/>
      <c r="P24" s="186"/>
      <c r="Q24" s="186"/>
      <c r="R24" s="186"/>
      <c r="S24" s="186"/>
      <c r="T24" s="186"/>
      <c r="U24" s="186"/>
      <c r="V24" s="186"/>
      <c r="W24" s="186"/>
    </row>
    <row r="25" spans="1:23" x14ac:dyDescent="0.3">
      <c r="A25" s="186"/>
      <c r="B25" s="186"/>
      <c r="C25" s="186"/>
      <c r="D25" s="186"/>
      <c r="E25" s="186"/>
      <c r="F25" s="186"/>
      <c r="G25" s="186"/>
      <c r="H25" s="186"/>
      <c r="I25" s="186"/>
      <c r="J25" s="186"/>
      <c r="K25" s="186"/>
      <c r="L25" s="186"/>
      <c r="M25" s="186"/>
      <c r="N25" s="186"/>
      <c r="O25" s="186"/>
      <c r="P25" s="186"/>
      <c r="Q25" s="186"/>
      <c r="R25" s="186"/>
      <c r="S25" s="186"/>
      <c r="T25" s="186"/>
      <c r="U25" s="186"/>
      <c r="V25" s="186"/>
      <c r="W25" s="186"/>
    </row>
  </sheetData>
  <mergeCells count="1">
    <mergeCell ref="A1:W2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010C8-C8A4-4542-9B44-B27BFDA4EC92}">
  <dimension ref="A1:G47"/>
  <sheetViews>
    <sheetView topLeftCell="A36" zoomScaleNormal="100" workbookViewId="0">
      <selection activeCell="D51" sqref="D51"/>
    </sheetView>
  </sheetViews>
  <sheetFormatPr defaultRowHeight="13.2" x14ac:dyDescent="0.25"/>
  <cols>
    <col min="1" max="1" width="5.109375" style="97" customWidth="1"/>
    <col min="2" max="2" width="17.6640625" style="97" customWidth="1"/>
    <col min="3" max="3" width="11" style="97" customWidth="1"/>
    <col min="4" max="4" width="8.88671875" style="97"/>
    <col min="5" max="5" width="5" style="97" customWidth="1"/>
    <col min="6" max="6" width="19.6640625" style="97" customWidth="1"/>
    <col min="7" max="7" width="11.5546875" style="97" customWidth="1"/>
    <col min="8" max="16384" width="8.88671875" style="97"/>
  </cols>
  <sheetData>
    <row r="1" spans="1:7" x14ac:dyDescent="0.25">
      <c r="A1" s="248" t="s">
        <v>77</v>
      </c>
      <c r="B1" s="248"/>
      <c r="C1" s="248"/>
      <c r="D1" s="248"/>
      <c r="E1" s="248"/>
      <c r="F1" s="248"/>
      <c r="G1" s="248"/>
    </row>
    <row r="2" spans="1:7" x14ac:dyDescent="0.25">
      <c r="A2" s="248"/>
      <c r="B2" s="248"/>
      <c r="C2" s="248"/>
      <c r="D2" s="248"/>
      <c r="E2" s="248"/>
      <c r="F2" s="248"/>
      <c r="G2" s="248"/>
    </row>
    <row r="4" spans="1:7" x14ac:dyDescent="0.25">
      <c r="A4" s="245" t="s">
        <v>0</v>
      </c>
      <c r="B4" s="245"/>
      <c r="C4" s="245"/>
      <c r="E4" s="245" t="s">
        <v>19</v>
      </c>
      <c r="F4" s="245"/>
      <c r="G4" s="245"/>
    </row>
    <row r="5" spans="1:7" ht="15.75" customHeight="1" x14ac:dyDescent="0.25">
      <c r="A5" s="246" t="s">
        <v>4</v>
      </c>
      <c r="B5" s="247" t="s">
        <v>5</v>
      </c>
      <c r="C5" s="246" t="s">
        <v>6</v>
      </c>
      <c r="E5" s="246" t="s">
        <v>4</v>
      </c>
      <c r="F5" s="247" t="s">
        <v>5</v>
      </c>
      <c r="G5" s="246" t="s">
        <v>7</v>
      </c>
    </row>
    <row r="6" spans="1:7" x14ac:dyDescent="0.25">
      <c r="A6" s="246"/>
      <c r="B6" s="247"/>
      <c r="C6" s="246"/>
      <c r="E6" s="246"/>
      <c r="F6" s="247"/>
      <c r="G6" s="246"/>
    </row>
    <row r="7" spans="1:7" x14ac:dyDescent="0.25">
      <c r="A7" s="98">
        <v>1</v>
      </c>
      <c r="B7" s="99" t="s">
        <v>76</v>
      </c>
      <c r="C7" s="98">
        <v>1433</v>
      </c>
      <c r="E7" s="98">
        <v>1</v>
      </c>
      <c r="F7" s="99" t="s">
        <v>76</v>
      </c>
      <c r="G7" s="98">
        <v>1969</v>
      </c>
    </row>
    <row r="8" spans="1:7" x14ac:dyDescent="0.25">
      <c r="A8" s="98">
        <v>2</v>
      </c>
      <c r="B8" s="99" t="s">
        <v>75</v>
      </c>
      <c r="C8" s="98">
        <v>579</v>
      </c>
      <c r="E8" s="98">
        <v>2</v>
      </c>
      <c r="F8" s="99" t="s">
        <v>75</v>
      </c>
      <c r="G8" s="98">
        <v>783</v>
      </c>
    </row>
    <row r="9" spans="1:7" x14ac:dyDescent="0.25">
      <c r="A9" s="98">
        <v>3</v>
      </c>
      <c r="B9" s="99" t="s">
        <v>74</v>
      </c>
      <c r="C9" s="98">
        <v>670</v>
      </c>
      <c r="E9" s="98">
        <v>3</v>
      </c>
      <c r="F9" s="99" t="s">
        <v>74</v>
      </c>
      <c r="G9" s="98">
        <v>986</v>
      </c>
    </row>
    <row r="10" spans="1:7" x14ac:dyDescent="0.25">
      <c r="A10" s="98">
        <v>4</v>
      </c>
      <c r="B10" s="99" t="s">
        <v>73</v>
      </c>
      <c r="C10" s="98">
        <v>1081</v>
      </c>
      <c r="E10" s="98">
        <v>4</v>
      </c>
      <c r="F10" s="99" t="s">
        <v>73</v>
      </c>
      <c r="G10" s="98">
        <v>1382</v>
      </c>
    </row>
    <row r="11" spans="1:7" x14ac:dyDescent="0.25">
      <c r="A11" s="98">
        <v>5</v>
      </c>
      <c r="B11" s="99" t="s">
        <v>72</v>
      </c>
      <c r="C11" s="98">
        <v>910</v>
      </c>
      <c r="E11" s="98">
        <v>5</v>
      </c>
      <c r="F11" s="99" t="s">
        <v>72</v>
      </c>
      <c r="G11" s="98">
        <v>1166</v>
      </c>
    </row>
    <row r="13" spans="1:7" x14ac:dyDescent="0.25">
      <c r="A13" s="245" t="s">
        <v>15</v>
      </c>
      <c r="B13" s="245"/>
      <c r="C13" s="245"/>
      <c r="E13" s="245" t="s">
        <v>2</v>
      </c>
      <c r="F13" s="245"/>
      <c r="G13" s="245"/>
    </row>
    <row r="14" spans="1:7" x14ac:dyDescent="0.25">
      <c r="A14" s="246" t="s">
        <v>4</v>
      </c>
      <c r="B14" s="247" t="s">
        <v>5</v>
      </c>
      <c r="C14" s="246" t="s">
        <v>6</v>
      </c>
      <c r="E14" s="246" t="s">
        <v>4</v>
      </c>
      <c r="F14" s="247" t="s">
        <v>5</v>
      </c>
      <c r="G14" s="246" t="s">
        <v>7</v>
      </c>
    </row>
    <row r="15" spans="1:7" x14ac:dyDescent="0.25">
      <c r="A15" s="246"/>
      <c r="B15" s="247"/>
      <c r="C15" s="246"/>
      <c r="E15" s="246"/>
      <c r="F15" s="247"/>
      <c r="G15" s="246"/>
    </row>
    <row r="16" spans="1:7" x14ac:dyDescent="0.25">
      <c r="A16" s="98">
        <v>1</v>
      </c>
      <c r="B16" s="99" t="s">
        <v>76</v>
      </c>
      <c r="C16" s="98">
        <v>1714</v>
      </c>
      <c r="E16" s="98">
        <v>1</v>
      </c>
      <c r="F16" s="99" t="s">
        <v>76</v>
      </c>
      <c r="G16" s="98">
        <v>2032</v>
      </c>
    </row>
    <row r="17" spans="1:7" x14ac:dyDescent="0.25">
      <c r="A17" s="98">
        <v>2</v>
      </c>
      <c r="B17" s="99" t="s">
        <v>75</v>
      </c>
      <c r="C17" s="98">
        <v>708</v>
      </c>
      <c r="E17" s="98">
        <v>2</v>
      </c>
      <c r="F17" s="99" t="s">
        <v>75</v>
      </c>
      <c r="G17" s="98">
        <v>783</v>
      </c>
    </row>
    <row r="18" spans="1:7" x14ac:dyDescent="0.25">
      <c r="A18" s="98">
        <v>3</v>
      </c>
      <c r="B18" s="99" t="s">
        <v>74</v>
      </c>
      <c r="C18" s="98">
        <v>853</v>
      </c>
      <c r="E18" s="98">
        <v>3</v>
      </c>
      <c r="F18" s="99" t="s">
        <v>74</v>
      </c>
      <c r="G18" s="98">
        <v>1033</v>
      </c>
    </row>
    <row r="19" spans="1:7" x14ac:dyDescent="0.25">
      <c r="A19" s="98">
        <v>4</v>
      </c>
      <c r="B19" s="99" t="s">
        <v>73</v>
      </c>
      <c r="C19" s="98">
        <v>1320</v>
      </c>
      <c r="E19" s="98">
        <v>4</v>
      </c>
      <c r="F19" s="99" t="s">
        <v>73</v>
      </c>
      <c r="G19" s="98">
        <v>1520</v>
      </c>
    </row>
    <row r="20" spans="1:7" x14ac:dyDescent="0.25">
      <c r="A20" s="98">
        <v>5</v>
      </c>
      <c r="B20" s="99" t="s">
        <v>72</v>
      </c>
      <c r="C20" s="98">
        <v>1101</v>
      </c>
      <c r="E20" s="98">
        <v>5</v>
      </c>
      <c r="F20" s="99" t="s">
        <v>72</v>
      </c>
      <c r="G20" s="98">
        <v>1255</v>
      </c>
    </row>
    <row r="22" spans="1:7" x14ac:dyDescent="0.25">
      <c r="A22" s="245" t="s">
        <v>18</v>
      </c>
      <c r="B22" s="245"/>
      <c r="C22" s="245"/>
      <c r="E22" s="245" t="s">
        <v>17</v>
      </c>
      <c r="F22" s="245"/>
      <c r="G22" s="245"/>
    </row>
    <row r="23" spans="1:7" x14ac:dyDescent="0.25">
      <c r="A23" s="246" t="s">
        <v>4</v>
      </c>
      <c r="B23" s="247" t="s">
        <v>5</v>
      </c>
      <c r="C23" s="246" t="s">
        <v>7</v>
      </c>
      <c r="E23" s="246" t="s">
        <v>4</v>
      </c>
      <c r="F23" s="247" t="s">
        <v>5</v>
      </c>
      <c r="G23" s="246" t="s">
        <v>7</v>
      </c>
    </row>
    <row r="24" spans="1:7" x14ac:dyDescent="0.25">
      <c r="A24" s="246"/>
      <c r="B24" s="247"/>
      <c r="C24" s="246"/>
      <c r="E24" s="246"/>
      <c r="F24" s="247"/>
      <c r="G24" s="246"/>
    </row>
    <row r="25" spans="1:7" x14ac:dyDescent="0.25">
      <c r="A25" s="98">
        <v>1</v>
      </c>
      <c r="B25" s="99" t="s">
        <v>76</v>
      </c>
      <c r="C25" s="98">
        <v>1740</v>
      </c>
      <c r="E25" s="98">
        <v>1</v>
      </c>
      <c r="F25" s="99" t="s">
        <v>76</v>
      </c>
      <c r="G25" s="98">
        <v>2047</v>
      </c>
    </row>
    <row r="26" spans="1:7" x14ac:dyDescent="0.25">
      <c r="A26" s="98">
        <v>2</v>
      </c>
      <c r="B26" s="99" t="s">
        <v>75</v>
      </c>
      <c r="C26" s="98">
        <v>729</v>
      </c>
      <c r="E26" s="98">
        <v>2</v>
      </c>
      <c r="F26" s="99" t="s">
        <v>75</v>
      </c>
      <c r="G26" s="98">
        <v>799</v>
      </c>
    </row>
    <row r="27" spans="1:7" x14ac:dyDescent="0.25">
      <c r="A27" s="98">
        <v>3</v>
      </c>
      <c r="B27" s="99" t="s">
        <v>74</v>
      </c>
      <c r="C27" s="98">
        <v>868</v>
      </c>
      <c r="E27" s="98">
        <v>3</v>
      </c>
      <c r="F27" s="99" t="s">
        <v>74</v>
      </c>
      <c r="G27" s="98">
        <v>1071</v>
      </c>
    </row>
    <row r="28" spans="1:7" x14ac:dyDescent="0.25">
      <c r="A28" s="98">
        <v>4</v>
      </c>
      <c r="B28" s="99" t="s">
        <v>73</v>
      </c>
      <c r="C28" s="98">
        <v>1320</v>
      </c>
      <c r="E28" s="98">
        <v>4</v>
      </c>
      <c r="F28" s="99" t="s">
        <v>73</v>
      </c>
      <c r="G28" s="98">
        <v>1540</v>
      </c>
    </row>
    <row r="29" spans="1:7" x14ac:dyDescent="0.25">
      <c r="A29" s="98">
        <v>5</v>
      </c>
      <c r="B29" s="99" t="s">
        <v>72</v>
      </c>
      <c r="C29" s="98">
        <v>1086</v>
      </c>
      <c r="E29" s="98">
        <v>5</v>
      </c>
      <c r="F29" s="99" t="s">
        <v>72</v>
      </c>
      <c r="G29" s="98">
        <v>1279</v>
      </c>
    </row>
    <row r="31" spans="1:7" x14ac:dyDescent="0.25">
      <c r="A31" s="245" t="s">
        <v>1</v>
      </c>
      <c r="B31" s="245"/>
      <c r="C31" s="245"/>
      <c r="E31" s="245" t="s">
        <v>20</v>
      </c>
      <c r="F31" s="245"/>
      <c r="G31" s="245"/>
    </row>
    <row r="32" spans="1:7" x14ac:dyDescent="0.25">
      <c r="A32" s="246" t="s">
        <v>4</v>
      </c>
      <c r="B32" s="247" t="s">
        <v>5</v>
      </c>
      <c r="C32" s="246" t="s">
        <v>7</v>
      </c>
      <c r="E32" s="246" t="s">
        <v>4</v>
      </c>
      <c r="F32" s="247" t="s">
        <v>5</v>
      </c>
      <c r="G32" s="246" t="s">
        <v>7</v>
      </c>
    </row>
    <row r="33" spans="1:7" x14ac:dyDescent="0.25">
      <c r="A33" s="246"/>
      <c r="B33" s="247"/>
      <c r="C33" s="246"/>
      <c r="E33" s="246"/>
      <c r="F33" s="247"/>
      <c r="G33" s="246"/>
    </row>
    <row r="34" spans="1:7" x14ac:dyDescent="0.25">
      <c r="A34" s="98">
        <v>1</v>
      </c>
      <c r="B34" s="99" t="s">
        <v>76</v>
      </c>
      <c r="C34" s="98">
        <v>1720</v>
      </c>
      <c r="E34" s="98">
        <v>1</v>
      </c>
      <c r="F34" s="99" t="s">
        <v>76</v>
      </c>
      <c r="G34" s="98">
        <v>2103</v>
      </c>
    </row>
    <row r="35" spans="1:7" x14ac:dyDescent="0.25">
      <c r="A35" s="98">
        <v>2</v>
      </c>
      <c r="B35" s="99" t="s">
        <v>75</v>
      </c>
      <c r="C35" s="98">
        <v>715</v>
      </c>
      <c r="E35" s="98">
        <v>2</v>
      </c>
      <c r="F35" s="99" t="s">
        <v>75</v>
      </c>
      <c r="G35" s="98">
        <v>807</v>
      </c>
    </row>
    <row r="36" spans="1:7" x14ac:dyDescent="0.25">
      <c r="A36" s="98">
        <v>3</v>
      </c>
      <c r="B36" s="99" t="s">
        <v>74</v>
      </c>
      <c r="C36" s="98">
        <v>878</v>
      </c>
      <c r="E36" s="98">
        <v>3</v>
      </c>
      <c r="F36" s="99" t="s">
        <v>74</v>
      </c>
      <c r="G36" s="98">
        <v>1081</v>
      </c>
    </row>
    <row r="37" spans="1:7" x14ac:dyDescent="0.25">
      <c r="A37" s="98">
        <v>4</v>
      </c>
      <c r="B37" s="99" t="s">
        <v>73</v>
      </c>
      <c r="C37" s="98">
        <v>1228</v>
      </c>
      <c r="E37" s="98">
        <v>4</v>
      </c>
      <c r="F37" s="99" t="s">
        <v>73</v>
      </c>
      <c r="G37" s="98">
        <v>1528</v>
      </c>
    </row>
    <row r="38" spans="1:7" x14ac:dyDescent="0.25">
      <c r="A38" s="98">
        <v>5</v>
      </c>
      <c r="B38" s="99" t="s">
        <v>72</v>
      </c>
      <c r="C38" s="98">
        <v>1032</v>
      </c>
      <c r="E38" s="98">
        <v>5</v>
      </c>
      <c r="F38" s="99" t="s">
        <v>72</v>
      </c>
      <c r="G38" s="98">
        <v>1289</v>
      </c>
    </row>
    <row r="40" spans="1:7" x14ac:dyDescent="0.25">
      <c r="A40" s="245" t="s">
        <v>16</v>
      </c>
      <c r="B40" s="245"/>
      <c r="C40" s="245"/>
      <c r="E40" s="245" t="s">
        <v>3</v>
      </c>
      <c r="F40" s="245"/>
      <c r="G40" s="245"/>
    </row>
    <row r="41" spans="1:7" x14ac:dyDescent="0.25">
      <c r="A41" s="246" t="s">
        <v>4</v>
      </c>
      <c r="B41" s="247" t="s">
        <v>5</v>
      </c>
      <c r="C41" s="246" t="s">
        <v>7</v>
      </c>
      <c r="E41" s="246" t="s">
        <v>4</v>
      </c>
      <c r="F41" s="247" t="s">
        <v>5</v>
      </c>
      <c r="G41" s="246" t="s">
        <v>7</v>
      </c>
    </row>
    <row r="42" spans="1:7" x14ac:dyDescent="0.25">
      <c r="A42" s="246"/>
      <c r="B42" s="247"/>
      <c r="C42" s="246"/>
      <c r="E42" s="246"/>
      <c r="F42" s="247"/>
      <c r="G42" s="246"/>
    </row>
    <row r="43" spans="1:7" x14ac:dyDescent="0.25">
      <c r="A43" s="98">
        <v>1</v>
      </c>
      <c r="B43" s="99" t="s">
        <v>76</v>
      </c>
      <c r="C43" s="98">
        <v>1790</v>
      </c>
      <c r="E43" s="98">
        <v>1</v>
      </c>
      <c r="F43" s="99" t="s">
        <v>76</v>
      </c>
      <c r="G43" s="98">
        <v>2162</v>
      </c>
    </row>
    <row r="44" spans="1:7" x14ac:dyDescent="0.25">
      <c r="A44" s="98">
        <v>2</v>
      </c>
      <c r="B44" s="99" t="s">
        <v>75</v>
      </c>
      <c r="C44" s="98">
        <v>726</v>
      </c>
      <c r="E44" s="98">
        <v>2</v>
      </c>
      <c r="F44" s="99" t="s">
        <v>75</v>
      </c>
      <c r="G44" s="98">
        <v>828</v>
      </c>
    </row>
    <row r="45" spans="1:7" x14ac:dyDescent="0.25">
      <c r="A45" s="98">
        <v>3</v>
      </c>
      <c r="B45" s="99" t="s">
        <v>74</v>
      </c>
      <c r="C45" s="98">
        <v>928</v>
      </c>
      <c r="E45" s="98">
        <v>3</v>
      </c>
      <c r="F45" s="99" t="s">
        <v>74</v>
      </c>
      <c r="G45" s="98">
        <v>1110</v>
      </c>
    </row>
    <row r="46" spans="1:7" x14ac:dyDescent="0.25">
      <c r="A46" s="98">
        <v>4</v>
      </c>
      <c r="B46" s="99" t="s">
        <v>73</v>
      </c>
      <c r="C46" s="98">
        <v>1241</v>
      </c>
      <c r="E46" s="98">
        <v>4</v>
      </c>
      <c r="F46" s="99" t="s">
        <v>73</v>
      </c>
      <c r="G46" s="98">
        <v>1565</v>
      </c>
    </row>
    <row r="47" spans="1:7" x14ac:dyDescent="0.25">
      <c r="A47" s="98">
        <v>5</v>
      </c>
      <c r="B47" s="99" t="s">
        <v>72</v>
      </c>
      <c r="C47" s="98">
        <v>1041</v>
      </c>
      <c r="E47" s="98">
        <v>5</v>
      </c>
      <c r="F47" s="99" t="s">
        <v>72</v>
      </c>
      <c r="G47" s="98">
        <v>1318</v>
      </c>
    </row>
  </sheetData>
  <mergeCells count="41">
    <mergeCell ref="A32:A33"/>
    <mergeCell ref="B32:B33"/>
    <mergeCell ref="C32:C33"/>
    <mergeCell ref="E32:E33"/>
    <mergeCell ref="F32:F33"/>
    <mergeCell ref="A40:C40"/>
    <mergeCell ref="A41:A42"/>
    <mergeCell ref="B41:B42"/>
    <mergeCell ref="C41:C42"/>
    <mergeCell ref="A1:G2"/>
    <mergeCell ref="E40:G40"/>
    <mergeCell ref="E41:E42"/>
    <mergeCell ref="F41:F42"/>
    <mergeCell ref="G41:G42"/>
    <mergeCell ref="A31:C31"/>
    <mergeCell ref="G32:G33"/>
    <mergeCell ref="A22:C22"/>
    <mergeCell ref="E22:G22"/>
    <mergeCell ref="A23:A24"/>
    <mergeCell ref="B23:B24"/>
    <mergeCell ref="C23:C24"/>
    <mergeCell ref="E23:E24"/>
    <mergeCell ref="F23:F24"/>
    <mergeCell ref="G23:G24"/>
    <mergeCell ref="E31:G31"/>
    <mergeCell ref="A13:C13"/>
    <mergeCell ref="E13:G13"/>
    <mergeCell ref="A14:A15"/>
    <mergeCell ref="B14:B15"/>
    <mergeCell ref="C14:C15"/>
    <mergeCell ref="E14:E15"/>
    <mergeCell ref="F14:F15"/>
    <mergeCell ref="G14:G15"/>
    <mergeCell ref="A4:C4"/>
    <mergeCell ref="E4:G4"/>
    <mergeCell ref="A5:A6"/>
    <mergeCell ref="B5:B6"/>
    <mergeCell ref="C5:C6"/>
    <mergeCell ref="E5:E6"/>
    <mergeCell ref="F5:F6"/>
    <mergeCell ref="G5:G6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55C10-B933-4CD4-80AE-C2BDC4C0D276}">
  <dimension ref="A2:L259"/>
  <sheetViews>
    <sheetView topLeftCell="A33" zoomScale="66" workbookViewId="0">
      <selection activeCell="P44" sqref="P44"/>
    </sheetView>
  </sheetViews>
  <sheetFormatPr defaultRowHeight="13.2" x14ac:dyDescent="0.25"/>
  <cols>
    <col min="1" max="1" width="8.88671875" style="100"/>
    <col min="2" max="2" width="22.109375" style="100" customWidth="1"/>
    <col min="3" max="3" width="13.44140625" style="100" customWidth="1"/>
    <col min="4" max="4" width="15.77734375" style="100" customWidth="1"/>
    <col min="5" max="5" width="13" style="100" customWidth="1"/>
    <col min="6" max="6" width="20.33203125" style="100" customWidth="1"/>
    <col min="7" max="7" width="13" style="100" customWidth="1"/>
    <col min="8" max="8" width="14.88671875" style="100" customWidth="1"/>
    <col min="9" max="9" width="15.5546875" style="100" customWidth="1"/>
    <col min="10" max="10" width="15.21875" style="100" customWidth="1"/>
    <col min="11" max="11" width="16.6640625" style="100" customWidth="1"/>
    <col min="12" max="12" width="17.6640625" style="100" customWidth="1"/>
    <col min="13" max="16384" width="8.88671875" style="100"/>
  </cols>
  <sheetData>
    <row r="2" spans="1:12" x14ac:dyDescent="0.25">
      <c r="A2" s="250"/>
      <c r="B2" s="250"/>
      <c r="C2" s="250"/>
      <c r="D2" s="250"/>
      <c r="E2" s="250"/>
      <c r="F2" s="250"/>
      <c r="G2" s="250"/>
      <c r="H2" s="250"/>
      <c r="I2" s="250"/>
      <c r="J2" s="250"/>
      <c r="K2" s="250"/>
      <c r="L2" s="250"/>
    </row>
    <row r="3" spans="1:12" x14ac:dyDescent="0.25">
      <c r="A3" s="251">
        <v>1</v>
      </c>
      <c r="B3" s="252" t="s">
        <v>21</v>
      </c>
      <c r="C3" s="252" t="s">
        <v>22</v>
      </c>
      <c r="D3" s="252" t="s">
        <v>23</v>
      </c>
      <c r="E3" s="252" t="s">
        <v>24</v>
      </c>
      <c r="F3" s="252" t="s">
        <v>25</v>
      </c>
      <c r="G3" s="252" t="s">
        <v>26</v>
      </c>
      <c r="H3" s="252"/>
      <c r="I3" s="252"/>
      <c r="K3" s="101" t="s">
        <v>41</v>
      </c>
      <c r="L3" s="101" t="s">
        <v>42</v>
      </c>
    </row>
    <row r="4" spans="1:12" x14ac:dyDescent="0.25">
      <c r="A4" s="251"/>
      <c r="B4" s="252"/>
      <c r="C4" s="252"/>
      <c r="D4" s="252"/>
      <c r="E4" s="252"/>
      <c r="F4" s="252"/>
      <c r="G4" s="102" t="s">
        <v>27</v>
      </c>
      <c r="H4" s="102" t="s">
        <v>28</v>
      </c>
      <c r="I4" s="102" t="s">
        <v>29</v>
      </c>
      <c r="K4" s="120" t="s">
        <v>27</v>
      </c>
      <c r="L4" s="121">
        <f>K41</f>
        <v>245.23967868189683</v>
      </c>
    </row>
    <row r="5" spans="1:12" x14ac:dyDescent="0.25">
      <c r="A5" s="251"/>
      <c r="B5" s="105" t="s">
        <v>78</v>
      </c>
      <c r="C5" s="120">
        <v>2015</v>
      </c>
      <c r="D5" s="122">
        <f>'Data (2)'!C7</f>
        <v>1433</v>
      </c>
      <c r="E5" s="120"/>
      <c r="F5" s="120"/>
      <c r="G5" s="123">
        <f>F42</f>
        <v>1433</v>
      </c>
      <c r="H5" s="123">
        <f>G42</f>
        <v>1413.3690237665787</v>
      </c>
      <c r="I5" s="123">
        <f>H42</f>
        <v>641.51818181818203</v>
      </c>
      <c r="K5" s="122" t="s">
        <v>28</v>
      </c>
      <c r="L5" s="121">
        <f>K42</f>
        <v>251.76889160455499</v>
      </c>
    </row>
    <row r="6" spans="1:12" x14ac:dyDescent="0.25">
      <c r="A6" s="251"/>
      <c r="B6" s="105"/>
      <c r="C6" s="120">
        <v>2016</v>
      </c>
      <c r="D6" s="122">
        <f>'Data (2)'!C16</f>
        <v>1714</v>
      </c>
      <c r="E6" s="120">
        <f t="shared" ref="E6:E14" si="0">D6-D5</f>
        <v>281</v>
      </c>
      <c r="F6" s="121">
        <f t="shared" ref="F6:F14" si="1">((D6-D5)/D5)*100</f>
        <v>19.609211444521982</v>
      </c>
      <c r="G6" s="123">
        <f t="shared" ref="G6:I14" si="2">F43</f>
        <v>1514</v>
      </c>
      <c r="H6" s="123">
        <f t="shared" si="2"/>
        <v>1481.721877873536</v>
      </c>
      <c r="I6" s="123">
        <f t="shared" si="2"/>
        <v>914.73636363636376</v>
      </c>
      <c r="K6" s="122" t="s">
        <v>29</v>
      </c>
      <c r="L6" s="121">
        <f>K43</f>
        <v>827.20912492769071</v>
      </c>
    </row>
    <row r="7" spans="1:12" x14ac:dyDescent="0.25">
      <c r="A7" s="251"/>
      <c r="B7" s="105"/>
      <c r="C7" s="120">
        <v>2017</v>
      </c>
      <c r="D7" s="122">
        <f>'Data (2)'!C25</f>
        <v>1740</v>
      </c>
      <c r="E7" s="120">
        <f t="shared" si="0"/>
        <v>26</v>
      </c>
      <c r="F7" s="121">
        <f t="shared" si="1"/>
        <v>1.5169194865810969</v>
      </c>
      <c r="G7" s="123">
        <f t="shared" si="2"/>
        <v>1595</v>
      </c>
      <c r="H7" s="123">
        <f t="shared" si="2"/>
        <v>1553.3803885967081</v>
      </c>
      <c r="I7" s="123">
        <f t="shared" si="2"/>
        <v>1187.9545454545455</v>
      </c>
    </row>
    <row r="8" spans="1:12" x14ac:dyDescent="0.25">
      <c r="B8" s="105"/>
      <c r="C8" s="120">
        <v>2018</v>
      </c>
      <c r="D8" s="122">
        <f>'Data (2)'!C34</f>
        <v>1720</v>
      </c>
      <c r="E8" s="120">
        <f t="shared" si="0"/>
        <v>-20</v>
      </c>
      <c r="F8" s="121">
        <f t="shared" si="1"/>
        <v>-1.1494252873563218</v>
      </c>
      <c r="G8" s="123">
        <f t="shared" si="2"/>
        <v>1676</v>
      </c>
      <c r="H8" s="123">
        <f t="shared" si="2"/>
        <v>1628.5044229351706</v>
      </c>
      <c r="I8" s="123">
        <f t="shared" si="2"/>
        <v>1461.1727272727273</v>
      </c>
    </row>
    <row r="9" spans="1:12" x14ac:dyDescent="0.25">
      <c r="B9" s="105"/>
      <c r="C9" s="120">
        <v>2019</v>
      </c>
      <c r="D9" s="122">
        <f>'Data (2)'!C43</f>
        <v>1790</v>
      </c>
      <c r="E9" s="120">
        <f t="shared" si="0"/>
        <v>70</v>
      </c>
      <c r="F9" s="121">
        <f t="shared" si="1"/>
        <v>4.0697674418604652</v>
      </c>
      <c r="G9" s="123">
        <f t="shared" si="2"/>
        <v>1757</v>
      </c>
      <c r="H9" s="123">
        <f t="shared" si="2"/>
        <v>1707.2615793194088</v>
      </c>
      <c r="I9" s="123">
        <f t="shared" si="2"/>
        <v>1734.3909090909092</v>
      </c>
    </row>
    <row r="10" spans="1:12" x14ac:dyDescent="0.25">
      <c r="B10" s="105"/>
      <c r="C10" s="120">
        <v>2020</v>
      </c>
      <c r="D10" s="122">
        <f>'Data (2)'!G7</f>
        <v>1969</v>
      </c>
      <c r="E10" s="120">
        <f t="shared" si="0"/>
        <v>179</v>
      </c>
      <c r="F10" s="121">
        <f t="shared" si="1"/>
        <v>10</v>
      </c>
      <c r="G10" s="123">
        <f t="shared" si="2"/>
        <v>1838</v>
      </c>
      <c r="H10" s="123">
        <f t="shared" si="2"/>
        <v>1789.8275615160765</v>
      </c>
      <c r="I10" s="123">
        <f t="shared" si="2"/>
        <v>2007.6090909090908</v>
      </c>
    </row>
    <row r="11" spans="1:12" x14ac:dyDescent="0.25">
      <c r="B11" s="105"/>
      <c r="C11" s="120">
        <v>2021</v>
      </c>
      <c r="D11" s="122">
        <f>'Data (2)'!G16</f>
        <v>2032</v>
      </c>
      <c r="E11" s="120">
        <f t="shared" si="0"/>
        <v>63</v>
      </c>
      <c r="F11" s="121">
        <f t="shared" si="1"/>
        <v>3.1995937023869985</v>
      </c>
      <c r="G11" s="123">
        <f t="shared" si="2"/>
        <v>1919</v>
      </c>
      <c r="H11" s="123">
        <f t="shared" si="2"/>
        <v>1876.3865706154047</v>
      </c>
      <c r="I11" s="123">
        <f t="shared" si="2"/>
        <v>2280.8272727272724</v>
      </c>
    </row>
    <row r="12" spans="1:12" x14ac:dyDescent="0.25">
      <c r="B12" s="105"/>
      <c r="C12" s="120">
        <v>2022</v>
      </c>
      <c r="D12" s="122">
        <f>'Data (2)'!G25</f>
        <v>2047</v>
      </c>
      <c r="E12" s="120">
        <f t="shared" si="0"/>
        <v>15</v>
      </c>
      <c r="F12" s="121">
        <f t="shared" si="1"/>
        <v>0.73818897637795278</v>
      </c>
      <c r="G12" s="123">
        <f t="shared" si="2"/>
        <v>2000</v>
      </c>
      <c r="H12" s="123">
        <f t="shared" si="2"/>
        <v>1967.131715975765</v>
      </c>
      <c r="I12" s="123">
        <f t="shared" si="2"/>
        <v>2554.0454545454545</v>
      </c>
    </row>
    <row r="13" spans="1:12" x14ac:dyDescent="0.25">
      <c r="B13" s="105"/>
      <c r="C13" s="120">
        <v>2023</v>
      </c>
      <c r="D13" s="122">
        <f>'Data (2)'!G34</f>
        <v>2103</v>
      </c>
      <c r="E13" s="120">
        <f t="shared" si="0"/>
        <v>56</v>
      </c>
      <c r="F13" s="121">
        <f t="shared" si="1"/>
        <v>2.7357107962872496</v>
      </c>
      <c r="G13" s="123">
        <f t="shared" si="2"/>
        <v>2081</v>
      </c>
      <c r="H13" s="123">
        <f t="shared" si="2"/>
        <v>2062.2654460421927</v>
      </c>
      <c r="I13" s="123">
        <f t="shared" si="2"/>
        <v>2827.2636363636361</v>
      </c>
    </row>
    <row r="14" spans="1:12" x14ac:dyDescent="0.25">
      <c r="B14" s="105"/>
      <c r="C14" s="120">
        <v>2024</v>
      </c>
      <c r="D14" s="122">
        <f>'Data (2)'!G43</f>
        <v>2162</v>
      </c>
      <c r="E14" s="120">
        <f t="shared" si="0"/>
        <v>59</v>
      </c>
      <c r="F14" s="121">
        <f t="shared" si="1"/>
        <v>2.8055159296243461</v>
      </c>
      <c r="G14" s="123">
        <f t="shared" si="2"/>
        <v>2162</v>
      </c>
      <c r="H14" s="123">
        <f t="shared" si="2"/>
        <v>2162</v>
      </c>
      <c r="I14" s="123">
        <f t="shared" si="2"/>
        <v>3100.4818181818182</v>
      </c>
    </row>
    <row r="15" spans="1:12" x14ac:dyDescent="0.25">
      <c r="B15" s="253" t="s">
        <v>31</v>
      </c>
      <c r="C15" s="254"/>
      <c r="D15" s="254"/>
      <c r="E15" s="255"/>
      <c r="F15" s="124">
        <f>AVERAGE(F6:F14)</f>
        <v>4.8361647211426408</v>
      </c>
      <c r="G15" s="122"/>
      <c r="H15" s="122"/>
      <c r="I15" s="122"/>
    </row>
    <row r="18" spans="2:11" x14ac:dyDescent="0.25">
      <c r="B18" s="249" t="s">
        <v>29</v>
      </c>
      <c r="C18" s="249"/>
      <c r="D18" s="249"/>
      <c r="E18" s="249"/>
      <c r="F18" s="249"/>
      <c r="H18" s="249" t="s">
        <v>22</v>
      </c>
      <c r="I18" s="249" t="s">
        <v>23</v>
      </c>
      <c r="J18" s="249" t="s">
        <v>43</v>
      </c>
      <c r="K18" s="249"/>
    </row>
    <row r="19" spans="2:11" x14ac:dyDescent="0.25">
      <c r="B19" s="125" t="s">
        <v>22</v>
      </c>
      <c r="C19" s="125" t="s">
        <v>32</v>
      </c>
      <c r="D19" s="125" t="s">
        <v>33</v>
      </c>
      <c r="E19" s="125" t="s">
        <v>34</v>
      </c>
      <c r="F19" s="125" t="s">
        <v>429</v>
      </c>
      <c r="H19" s="249"/>
      <c r="I19" s="249"/>
      <c r="J19" s="125" t="s">
        <v>27</v>
      </c>
      <c r="K19" s="125" t="s">
        <v>44</v>
      </c>
    </row>
    <row r="20" spans="2:11" x14ac:dyDescent="0.25">
      <c r="B20" s="120">
        <v>2015</v>
      </c>
      <c r="C20" s="120">
        <v>1</v>
      </c>
      <c r="D20" s="120">
        <f>D5</f>
        <v>1433</v>
      </c>
      <c r="E20" s="120">
        <f>C20*D20</f>
        <v>1433</v>
      </c>
      <c r="F20" s="120">
        <f>(C20)^2</f>
        <v>1</v>
      </c>
      <c r="H20" s="120">
        <v>2015</v>
      </c>
      <c r="I20" s="120">
        <f>D5</f>
        <v>1433</v>
      </c>
      <c r="J20" s="120"/>
      <c r="K20" s="120"/>
    </row>
    <row r="21" spans="2:11" x14ac:dyDescent="0.25">
      <c r="B21" s="120">
        <v>2016</v>
      </c>
      <c r="C21" s="120">
        <v>2</v>
      </c>
      <c r="D21" s="120">
        <f t="shared" ref="D21:D29" si="3">D6</f>
        <v>1714</v>
      </c>
      <c r="E21" s="120">
        <f t="shared" ref="E21:E29" si="4">C21*D21</f>
        <v>3428</v>
      </c>
      <c r="F21" s="120">
        <f t="shared" ref="F21:F29" si="5">(C21)^2</f>
        <v>4</v>
      </c>
      <c r="H21" s="120">
        <v>2016</v>
      </c>
      <c r="I21" s="120">
        <f t="shared" ref="I21:I29" si="6">D6</f>
        <v>1714</v>
      </c>
      <c r="J21" s="120">
        <f>I21-I20</f>
        <v>281</v>
      </c>
      <c r="K21" s="121">
        <f>(E6/I20)*100</f>
        <v>19.609211444521982</v>
      </c>
    </row>
    <row r="22" spans="2:11" x14ac:dyDescent="0.25">
      <c r="B22" s="120">
        <v>2017</v>
      </c>
      <c r="C22" s="120">
        <v>3</v>
      </c>
      <c r="D22" s="120">
        <f t="shared" si="3"/>
        <v>1740</v>
      </c>
      <c r="E22" s="120">
        <f t="shared" si="4"/>
        <v>5220</v>
      </c>
      <c r="F22" s="120">
        <f t="shared" si="5"/>
        <v>9</v>
      </c>
      <c r="H22" s="120">
        <v>2017</v>
      </c>
      <c r="I22" s="120">
        <f t="shared" si="6"/>
        <v>1740</v>
      </c>
      <c r="J22" s="120">
        <f t="shared" ref="J22:J29" si="7">I22-I21</f>
        <v>26</v>
      </c>
      <c r="K22" s="121">
        <f>(E7/I21)*100</f>
        <v>1.5169194865810969</v>
      </c>
    </row>
    <row r="23" spans="2:11" x14ac:dyDescent="0.25">
      <c r="B23" s="120">
        <v>2018</v>
      </c>
      <c r="C23" s="120">
        <v>4</v>
      </c>
      <c r="D23" s="120">
        <f t="shared" si="3"/>
        <v>1720</v>
      </c>
      <c r="E23" s="120">
        <f t="shared" si="4"/>
        <v>6880</v>
      </c>
      <c r="F23" s="120">
        <f t="shared" si="5"/>
        <v>16</v>
      </c>
      <c r="H23" s="120">
        <v>2018</v>
      </c>
      <c r="I23" s="120">
        <f t="shared" si="6"/>
        <v>1720</v>
      </c>
      <c r="J23" s="120">
        <f t="shared" si="7"/>
        <v>-20</v>
      </c>
      <c r="K23" s="121">
        <f t="shared" ref="K23:K29" si="8">(E8/I22)*100</f>
        <v>-1.1494252873563218</v>
      </c>
    </row>
    <row r="24" spans="2:11" x14ac:dyDescent="0.25">
      <c r="B24" s="120">
        <v>2019</v>
      </c>
      <c r="C24" s="120">
        <v>5</v>
      </c>
      <c r="D24" s="120">
        <f t="shared" si="3"/>
        <v>1790</v>
      </c>
      <c r="E24" s="120">
        <f t="shared" si="4"/>
        <v>8950</v>
      </c>
      <c r="F24" s="120">
        <f t="shared" si="5"/>
        <v>25</v>
      </c>
      <c r="H24" s="120">
        <v>2019</v>
      </c>
      <c r="I24" s="120">
        <f t="shared" si="6"/>
        <v>1790</v>
      </c>
      <c r="J24" s="120">
        <f t="shared" si="7"/>
        <v>70</v>
      </c>
      <c r="K24" s="121">
        <f t="shared" si="8"/>
        <v>4.0697674418604652</v>
      </c>
    </row>
    <row r="25" spans="2:11" x14ac:dyDescent="0.25">
      <c r="B25" s="120">
        <v>2020</v>
      </c>
      <c r="C25" s="120">
        <v>6</v>
      </c>
      <c r="D25" s="120">
        <f t="shared" si="3"/>
        <v>1969</v>
      </c>
      <c r="E25" s="120">
        <f t="shared" si="4"/>
        <v>11814</v>
      </c>
      <c r="F25" s="120">
        <f t="shared" si="5"/>
        <v>36</v>
      </c>
      <c r="H25" s="120">
        <v>2020</v>
      </c>
      <c r="I25" s="120">
        <f t="shared" si="6"/>
        <v>1969</v>
      </c>
      <c r="J25" s="120">
        <f t="shared" si="7"/>
        <v>179</v>
      </c>
      <c r="K25" s="121">
        <f t="shared" si="8"/>
        <v>10</v>
      </c>
    </row>
    <row r="26" spans="2:11" x14ac:dyDescent="0.25">
      <c r="B26" s="120">
        <v>2021</v>
      </c>
      <c r="C26" s="120">
        <v>7</v>
      </c>
      <c r="D26" s="120">
        <f t="shared" si="3"/>
        <v>2032</v>
      </c>
      <c r="E26" s="120">
        <f t="shared" si="4"/>
        <v>14224</v>
      </c>
      <c r="F26" s="120">
        <f t="shared" si="5"/>
        <v>49</v>
      </c>
      <c r="H26" s="120">
        <v>2021</v>
      </c>
      <c r="I26" s="120">
        <f t="shared" si="6"/>
        <v>2032</v>
      </c>
      <c r="J26" s="120">
        <f t="shared" si="7"/>
        <v>63</v>
      </c>
      <c r="K26" s="121">
        <f t="shared" si="8"/>
        <v>3.1995937023869985</v>
      </c>
    </row>
    <row r="27" spans="2:11" x14ac:dyDescent="0.25">
      <c r="B27" s="120">
        <v>2022</v>
      </c>
      <c r="C27" s="120">
        <v>8</v>
      </c>
      <c r="D27" s="120">
        <f t="shared" si="3"/>
        <v>2047</v>
      </c>
      <c r="E27" s="120">
        <f t="shared" si="4"/>
        <v>16376</v>
      </c>
      <c r="F27" s="120">
        <f t="shared" si="5"/>
        <v>64</v>
      </c>
      <c r="H27" s="120">
        <v>2022</v>
      </c>
      <c r="I27" s="120">
        <f t="shared" si="6"/>
        <v>2047</v>
      </c>
      <c r="J27" s="120">
        <f t="shared" si="7"/>
        <v>15</v>
      </c>
      <c r="K27" s="121">
        <f t="shared" si="8"/>
        <v>0.73818897637795278</v>
      </c>
    </row>
    <row r="28" spans="2:11" x14ac:dyDescent="0.25">
      <c r="B28" s="120">
        <v>2023</v>
      </c>
      <c r="C28" s="120">
        <v>9</v>
      </c>
      <c r="D28" s="120">
        <f t="shared" si="3"/>
        <v>2103</v>
      </c>
      <c r="E28" s="120">
        <f t="shared" si="4"/>
        <v>18927</v>
      </c>
      <c r="F28" s="120">
        <f t="shared" si="5"/>
        <v>81</v>
      </c>
      <c r="H28" s="120">
        <v>2023</v>
      </c>
      <c r="I28" s="120">
        <f t="shared" si="6"/>
        <v>2103</v>
      </c>
      <c r="J28" s="120">
        <f t="shared" si="7"/>
        <v>56</v>
      </c>
      <c r="K28" s="121">
        <f t="shared" si="8"/>
        <v>2.7357107962872496</v>
      </c>
    </row>
    <row r="29" spans="2:11" x14ac:dyDescent="0.25">
      <c r="B29" s="120">
        <v>2024</v>
      </c>
      <c r="C29" s="120">
        <v>10</v>
      </c>
      <c r="D29" s="120">
        <f t="shared" si="3"/>
        <v>2162</v>
      </c>
      <c r="E29" s="120">
        <f t="shared" si="4"/>
        <v>21620</v>
      </c>
      <c r="F29" s="120">
        <f t="shared" si="5"/>
        <v>100</v>
      </c>
      <c r="H29" s="120">
        <v>2024</v>
      </c>
      <c r="I29" s="120">
        <f t="shared" si="6"/>
        <v>2162</v>
      </c>
      <c r="J29" s="120">
        <f t="shared" si="7"/>
        <v>59</v>
      </c>
      <c r="K29" s="121">
        <f t="shared" si="8"/>
        <v>2.8055159296243461</v>
      </c>
    </row>
    <row r="30" spans="2:11" x14ac:dyDescent="0.25">
      <c r="B30" s="126" t="s">
        <v>36</v>
      </c>
      <c r="C30" s="127">
        <f>SUM(C20:C29)</f>
        <v>55</v>
      </c>
      <c r="D30" s="127">
        <f>SUM(D20:D29)</f>
        <v>18710</v>
      </c>
      <c r="E30" s="127">
        <f>SUM(E20:E29)</f>
        <v>108872</v>
      </c>
      <c r="F30" s="127">
        <f>SUM(F20:F29)</f>
        <v>385</v>
      </c>
      <c r="H30" s="127" t="s">
        <v>36</v>
      </c>
      <c r="I30" s="127">
        <f>SUM(I20:I29)</f>
        <v>18710</v>
      </c>
      <c r="J30" s="127">
        <f>SUM(J20:J29)</f>
        <v>729</v>
      </c>
      <c r="K30" s="128">
        <f>SUM(K20:K29)</f>
        <v>43.525482490283771</v>
      </c>
    </row>
    <row r="31" spans="2:11" x14ac:dyDescent="0.25">
      <c r="B31" s="126" t="s">
        <v>37</v>
      </c>
      <c r="C31" s="128">
        <f>AVERAGE(C20:C29)</f>
        <v>5.5</v>
      </c>
      <c r="D31" s="128">
        <f>AVERAGE(D20:D29)</f>
        <v>1871</v>
      </c>
      <c r="E31" s="127">
        <f>AVERAGE(E20:E29)</f>
        <v>10887.2</v>
      </c>
      <c r="F31" s="128">
        <f>AVERAGE(F20:F29)</f>
        <v>38.5</v>
      </c>
      <c r="H31" s="127" t="s">
        <v>37</v>
      </c>
      <c r="I31" s="128">
        <f>AVERAGE(I20:I29)</f>
        <v>1871</v>
      </c>
      <c r="J31" s="128">
        <f>AVERAGE(J20:J29)</f>
        <v>81</v>
      </c>
      <c r="K31" s="128">
        <f>AVERAGE(K20:K29)</f>
        <v>4.8361647211426408</v>
      </c>
    </row>
    <row r="32" spans="2:11" x14ac:dyDescent="0.25">
      <c r="B32" s="129" t="s">
        <v>38</v>
      </c>
      <c r="C32" s="130">
        <f>D31-(C31*C33)</f>
        <v>368.30000000000018</v>
      </c>
      <c r="D32" s="131"/>
    </row>
    <row r="33" spans="2:12" x14ac:dyDescent="0.25">
      <c r="B33" s="132" t="s">
        <v>39</v>
      </c>
      <c r="C33" s="133">
        <f>((C30*E30)-(C30*D30))/((C30*F30)-(C30^2))</f>
        <v>273.21818181818179</v>
      </c>
      <c r="D33" s="134"/>
    </row>
    <row r="34" spans="2:12" x14ac:dyDescent="0.25">
      <c r="B34" s="135" t="s">
        <v>40</v>
      </c>
      <c r="C34" s="136" t="s">
        <v>79</v>
      </c>
      <c r="D34" s="137"/>
    </row>
    <row r="35" spans="2:12" ht="13.8" thickBot="1" x14ac:dyDescent="0.3">
      <c r="B35" s="138"/>
    </row>
    <row r="36" spans="2:12" x14ac:dyDescent="0.25">
      <c r="B36" s="139" t="s">
        <v>45</v>
      </c>
      <c r="C36" s="140">
        <f>J31</f>
        <v>81</v>
      </c>
      <c r="D36" s="141"/>
    </row>
    <row r="37" spans="2:12" x14ac:dyDescent="0.25">
      <c r="B37" s="139" t="s">
        <v>44</v>
      </c>
      <c r="C37" s="142">
        <f>K31</f>
        <v>4.8361647211426408</v>
      </c>
    </row>
    <row r="38" spans="2:12" x14ac:dyDescent="0.25">
      <c r="B38" s="139" t="s">
        <v>29</v>
      </c>
      <c r="C38" s="139" t="str">
        <f>C34</f>
        <v>368,3 + (273,22x)</v>
      </c>
    </row>
    <row r="39" spans="2:12" x14ac:dyDescent="0.25">
      <c r="B39" s="139"/>
      <c r="C39" s="139"/>
    </row>
    <row r="40" spans="2:12" x14ac:dyDescent="0.25">
      <c r="B40" s="249" t="s">
        <v>48</v>
      </c>
      <c r="C40" s="249"/>
      <c r="D40" s="249"/>
      <c r="E40" s="249"/>
      <c r="F40" s="249"/>
      <c r="G40" s="249"/>
      <c r="H40" s="249"/>
      <c r="J40" s="249" t="s">
        <v>42</v>
      </c>
      <c r="K40" s="249"/>
    </row>
    <row r="41" spans="2:12" x14ac:dyDescent="0.25">
      <c r="B41" s="143" t="s">
        <v>46</v>
      </c>
      <c r="C41" s="125" t="s">
        <v>22</v>
      </c>
      <c r="D41" s="125" t="s">
        <v>47</v>
      </c>
      <c r="E41" s="125" t="s">
        <v>23</v>
      </c>
      <c r="F41" s="125" t="s">
        <v>27</v>
      </c>
      <c r="G41" s="125" t="s">
        <v>28</v>
      </c>
      <c r="H41" s="125" t="s">
        <v>29</v>
      </c>
      <c r="J41" s="144" t="s">
        <v>27</v>
      </c>
      <c r="K41" s="124">
        <f>STDEV(F42:F51)</f>
        <v>245.23967868189683</v>
      </c>
    </row>
    <row r="42" spans="2:12" x14ac:dyDescent="0.25">
      <c r="B42" s="122">
        <v>1</v>
      </c>
      <c r="C42" s="145">
        <v>2015</v>
      </c>
      <c r="D42" s="145">
        <v>-9</v>
      </c>
      <c r="E42" s="145">
        <f>D5</f>
        <v>1433</v>
      </c>
      <c r="F42" s="146">
        <f>$E$51+(D42*$C$36)</f>
        <v>1433</v>
      </c>
      <c r="G42" s="146">
        <f t="shared" ref="G42:G51" si="9">$E$51*(1+$C$37%)^D42</f>
        <v>1413.3690237665787</v>
      </c>
      <c r="H42" s="123">
        <f>$C$32+($C$33*B42)</f>
        <v>641.51818181818203</v>
      </c>
      <c r="J42" s="147" t="s">
        <v>28</v>
      </c>
      <c r="K42" s="124">
        <f>STDEV(G42:G51)</f>
        <v>251.76889160455499</v>
      </c>
    </row>
    <row r="43" spans="2:12" x14ac:dyDescent="0.25">
      <c r="B43" s="122">
        <v>2</v>
      </c>
      <c r="C43" s="120">
        <v>2016</v>
      </c>
      <c r="D43" s="120">
        <v>-8</v>
      </c>
      <c r="E43" s="120">
        <f t="shared" ref="E43:E51" si="10">D6</f>
        <v>1714</v>
      </c>
      <c r="F43" s="123">
        <f t="shared" ref="F43:F51" si="11">$E$51+(D43*$C$36)</f>
        <v>1514</v>
      </c>
      <c r="G43" s="123">
        <f t="shared" si="9"/>
        <v>1481.721877873536</v>
      </c>
      <c r="H43" s="123">
        <f t="shared" ref="H43:H51" si="12">$C$32+($C$33*B43)</f>
        <v>914.73636363636376</v>
      </c>
      <c r="J43" s="147" t="s">
        <v>29</v>
      </c>
      <c r="K43" s="124">
        <f>STDEV(H42:H51)</f>
        <v>827.20912492769071</v>
      </c>
    </row>
    <row r="44" spans="2:12" x14ac:dyDescent="0.25">
      <c r="B44" s="122">
        <v>3</v>
      </c>
      <c r="C44" s="120">
        <v>2017</v>
      </c>
      <c r="D44" s="120">
        <v>-7</v>
      </c>
      <c r="E44" s="120">
        <f t="shared" si="10"/>
        <v>1740</v>
      </c>
      <c r="F44" s="123">
        <f t="shared" si="11"/>
        <v>1595</v>
      </c>
      <c r="G44" s="123">
        <f t="shared" si="9"/>
        <v>1553.3803885967081</v>
      </c>
      <c r="H44" s="123">
        <f t="shared" si="12"/>
        <v>1187.9545454545455</v>
      </c>
    </row>
    <row r="45" spans="2:12" x14ac:dyDescent="0.25">
      <c r="B45" s="122">
        <v>4</v>
      </c>
      <c r="C45" s="120">
        <v>2018</v>
      </c>
      <c r="D45" s="120">
        <v>-6</v>
      </c>
      <c r="E45" s="120">
        <f t="shared" si="10"/>
        <v>1720</v>
      </c>
      <c r="F45" s="123">
        <f t="shared" si="11"/>
        <v>1676</v>
      </c>
      <c r="G45" s="123">
        <f t="shared" si="9"/>
        <v>1628.5044229351706</v>
      </c>
      <c r="H45" s="123">
        <f t="shared" si="12"/>
        <v>1461.1727272727273</v>
      </c>
      <c r="J45" s="256" t="s">
        <v>430</v>
      </c>
      <c r="K45" s="256"/>
      <c r="L45" s="256"/>
    </row>
    <row r="46" spans="2:12" x14ac:dyDescent="0.25">
      <c r="B46" s="122">
        <v>5</v>
      </c>
      <c r="C46" s="120">
        <v>2019</v>
      </c>
      <c r="D46" s="120">
        <v>-5</v>
      </c>
      <c r="E46" s="120">
        <f t="shared" si="10"/>
        <v>1790</v>
      </c>
      <c r="F46" s="123">
        <f t="shared" si="11"/>
        <v>1757</v>
      </c>
      <c r="G46" s="123">
        <f t="shared" si="9"/>
        <v>1707.2615793194088</v>
      </c>
      <c r="H46" s="123">
        <f t="shared" si="12"/>
        <v>1734.3909090909092</v>
      </c>
      <c r="J46" s="256"/>
      <c r="K46" s="256"/>
      <c r="L46" s="256"/>
    </row>
    <row r="47" spans="2:12" x14ac:dyDescent="0.25">
      <c r="B47" s="122">
        <v>6</v>
      </c>
      <c r="C47" s="120">
        <v>2020</v>
      </c>
      <c r="D47" s="120">
        <v>-4</v>
      </c>
      <c r="E47" s="120">
        <f t="shared" si="10"/>
        <v>1969</v>
      </c>
      <c r="F47" s="123">
        <f t="shared" si="11"/>
        <v>1838</v>
      </c>
      <c r="G47" s="123">
        <f t="shared" si="9"/>
        <v>1789.8275615160765</v>
      </c>
      <c r="H47" s="123">
        <f t="shared" si="12"/>
        <v>2007.6090909090908</v>
      </c>
    </row>
    <row r="48" spans="2:12" x14ac:dyDescent="0.25">
      <c r="B48" s="122">
        <v>7</v>
      </c>
      <c r="C48" s="120">
        <v>2021</v>
      </c>
      <c r="D48" s="120">
        <v>-3</v>
      </c>
      <c r="E48" s="120">
        <f t="shared" si="10"/>
        <v>2032</v>
      </c>
      <c r="F48" s="123">
        <f t="shared" si="11"/>
        <v>1919</v>
      </c>
      <c r="G48" s="123">
        <f t="shared" si="9"/>
        <v>1876.3865706154047</v>
      </c>
      <c r="H48" s="123">
        <f t="shared" si="12"/>
        <v>2280.8272727272724</v>
      </c>
    </row>
    <row r="49" spans="1:12" x14ac:dyDescent="0.25">
      <c r="B49" s="122">
        <v>8</v>
      </c>
      <c r="C49" s="120">
        <v>2022</v>
      </c>
      <c r="D49" s="120">
        <v>-2</v>
      </c>
      <c r="E49" s="120">
        <f t="shared" si="10"/>
        <v>2047</v>
      </c>
      <c r="F49" s="123">
        <f t="shared" si="11"/>
        <v>2000</v>
      </c>
      <c r="G49" s="123">
        <f t="shared" si="9"/>
        <v>1967.131715975765</v>
      </c>
      <c r="H49" s="123">
        <f t="shared" si="12"/>
        <v>2554.0454545454545</v>
      </c>
    </row>
    <row r="50" spans="1:12" x14ac:dyDescent="0.25">
      <c r="B50" s="122">
        <v>9</v>
      </c>
      <c r="C50" s="120">
        <v>2023</v>
      </c>
      <c r="D50" s="120">
        <v>-1</v>
      </c>
      <c r="E50" s="120">
        <f t="shared" si="10"/>
        <v>2103</v>
      </c>
      <c r="F50" s="123">
        <f t="shared" si="11"/>
        <v>2081</v>
      </c>
      <c r="G50" s="123">
        <f t="shared" si="9"/>
        <v>2062.2654460421927</v>
      </c>
      <c r="H50" s="123">
        <f t="shared" si="12"/>
        <v>2827.2636363636361</v>
      </c>
    </row>
    <row r="51" spans="1:12" x14ac:dyDescent="0.25">
      <c r="B51" s="122">
        <v>10</v>
      </c>
      <c r="C51" s="120">
        <v>2024</v>
      </c>
      <c r="D51" s="120">
        <v>0</v>
      </c>
      <c r="E51" s="120">
        <f t="shared" si="10"/>
        <v>2162</v>
      </c>
      <c r="F51" s="123">
        <f t="shared" si="11"/>
        <v>2162</v>
      </c>
      <c r="G51" s="123">
        <f t="shared" si="9"/>
        <v>2162</v>
      </c>
      <c r="H51" s="123">
        <f t="shared" si="12"/>
        <v>3100.4818181818182</v>
      </c>
    </row>
    <row r="54" spans="1:12" x14ac:dyDescent="0.25">
      <c r="A54" s="250"/>
      <c r="B54" s="250"/>
      <c r="C54" s="250"/>
      <c r="D54" s="250"/>
      <c r="E54" s="250"/>
      <c r="F54" s="250"/>
      <c r="G54" s="250"/>
      <c r="H54" s="250"/>
      <c r="I54" s="250"/>
      <c r="J54" s="250"/>
      <c r="K54" s="250"/>
      <c r="L54" s="250"/>
    </row>
    <row r="55" spans="1:12" x14ac:dyDescent="0.25">
      <c r="A55" s="251">
        <v>2</v>
      </c>
      <c r="B55" s="252" t="s">
        <v>21</v>
      </c>
      <c r="C55" s="252" t="s">
        <v>22</v>
      </c>
      <c r="D55" s="252" t="s">
        <v>23</v>
      </c>
      <c r="E55" s="252" t="s">
        <v>24</v>
      </c>
      <c r="F55" s="252" t="s">
        <v>25</v>
      </c>
      <c r="G55" s="252" t="s">
        <v>26</v>
      </c>
      <c r="H55" s="252"/>
      <c r="I55" s="252"/>
      <c r="K55" s="101" t="s">
        <v>41</v>
      </c>
      <c r="L55" s="101" t="s">
        <v>42</v>
      </c>
    </row>
    <row r="56" spans="1:12" x14ac:dyDescent="0.25">
      <c r="A56" s="251"/>
      <c r="B56" s="252"/>
      <c r="C56" s="252"/>
      <c r="D56" s="252"/>
      <c r="E56" s="252"/>
      <c r="F56" s="252"/>
      <c r="G56" s="102" t="s">
        <v>27</v>
      </c>
      <c r="H56" s="102" t="s">
        <v>28</v>
      </c>
      <c r="I56" s="102" t="s">
        <v>29</v>
      </c>
      <c r="K56" s="120" t="s">
        <v>27</v>
      </c>
      <c r="L56" s="121">
        <f>K93</f>
        <v>83.764993130030192</v>
      </c>
    </row>
    <row r="57" spans="1:12" x14ac:dyDescent="0.25">
      <c r="A57" s="251"/>
      <c r="B57" s="105" t="s">
        <v>80</v>
      </c>
      <c r="C57" s="120">
        <v>2015</v>
      </c>
      <c r="D57" s="122">
        <f>'Data (2)'!C8</f>
        <v>579</v>
      </c>
      <c r="E57" s="120"/>
      <c r="F57" s="120"/>
      <c r="G57" s="123">
        <f>F94</f>
        <v>579</v>
      </c>
      <c r="H57" s="123">
        <f>G94</f>
        <v>568.6944050737244</v>
      </c>
      <c r="I57" s="123">
        <f>H94</f>
        <v>263.94090909090909</v>
      </c>
      <c r="K57" s="122" t="s">
        <v>28</v>
      </c>
      <c r="L57" s="121">
        <f>K94</f>
        <v>87.211618224505671</v>
      </c>
    </row>
    <row r="58" spans="1:12" x14ac:dyDescent="0.25">
      <c r="A58" s="251"/>
      <c r="B58" s="105"/>
      <c r="C58" s="120">
        <v>2016</v>
      </c>
      <c r="D58" s="122">
        <f>'Data (2)'!C17</f>
        <v>708</v>
      </c>
      <c r="E58" s="120">
        <f t="shared" ref="E58:E66" si="13">D58-D57</f>
        <v>129</v>
      </c>
      <c r="F58" s="121">
        <f t="shared" ref="F58:F66" si="14">((D58-D57)/D57)*100</f>
        <v>22.279792746113987</v>
      </c>
      <c r="G58" s="123">
        <f t="shared" ref="G58:I66" si="15">F95</f>
        <v>606.66666666666663</v>
      </c>
      <c r="H58" s="123">
        <f t="shared" si="15"/>
        <v>592.93472699189977</v>
      </c>
      <c r="I58" s="123">
        <f t="shared" si="15"/>
        <v>370.99848484848485</v>
      </c>
      <c r="K58" s="122" t="s">
        <v>29</v>
      </c>
      <c r="L58" s="121">
        <f>K95</f>
        <v>324.1329071512431</v>
      </c>
    </row>
    <row r="59" spans="1:12" x14ac:dyDescent="0.25">
      <c r="A59" s="251"/>
      <c r="B59" s="105"/>
      <c r="C59" s="120">
        <v>2017</v>
      </c>
      <c r="D59" s="122">
        <f>'Data (2)'!C26</f>
        <v>729</v>
      </c>
      <c r="E59" s="120">
        <f t="shared" si="13"/>
        <v>21</v>
      </c>
      <c r="F59" s="121">
        <f t="shared" si="14"/>
        <v>2.9661016949152543</v>
      </c>
      <c r="G59" s="123">
        <f t="shared" si="15"/>
        <v>634.33333333333326</v>
      </c>
      <c r="H59" s="123">
        <f t="shared" si="15"/>
        <v>618.20828082066635</v>
      </c>
      <c r="I59" s="123">
        <f t="shared" si="15"/>
        <v>478.05606060606061</v>
      </c>
    </row>
    <row r="60" spans="1:12" x14ac:dyDescent="0.25">
      <c r="B60" s="105"/>
      <c r="C60" s="120">
        <v>2018</v>
      </c>
      <c r="D60" s="122">
        <f>'Data (2)'!C35</f>
        <v>715</v>
      </c>
      <c r="E60" s="120">
        <f t="shared" si="13"/>
        <v>-14</v>
      </c>
      <c r="F60" s="121">
        <f t="shared" si="14"/>
        <v>-1.9204389574759946</v>
      </c>
      <c r="G60" s="123">
        <f t="shared" si="15"/>
        <v>662</v>
      </c>
      <c r="H60" s="123">
        <f t="shared" si="15"/>
        <v>644.55910756676747</v>
      </c>
      <c r="I60" s="123">
        <f t="shared" si="15"/>
        <v>585.11363636363637</v>
      </c>
    </row>
    <row r="61" spans="1:12" x14ac:dyDescent="0.25">
      <c r="B61" s="105"/>
      <c r="C61" s="120">
        <v>2019</v>
      </c>
      <c r="D61" s="122">
        <f>'Data (2)'!C44</f>
        <v>726</v>
      </c>
      <c r="E61" s="120">
        <f t="shared" si="13"/>
        <v>11</v>
      </c>
      <c r="F61" s="121">
        <f t="shared" si="14"/>
        <v>1.5384615384615385</v>
      </c>
      <c r="G61" s="123">
        <f t="shared" si="15"/>
        <v>689.66666666666663</v>
      </c>
      <c r="H61" s="123">
        <f t="shared" si="15"/>
        <v>672.03312546339987</v>
      </c>
      <c r="I61" s="123">
        <f t="shared" si="15"/>
        <v>692.17121212121208</v>
      </c>
    </row>
    <row r="62" spans="1:12" x14ac:dyDescent="0.25">
      <c r="B62" s="105"/>
      <c r="C62" s="120">
        <v>2020</v>
      </c>
      <c r="D62" s="122">
        <f>'Data (2)'!G8</f>
        <v>783</v>
      </c>
      <c r="E62" s="120">
        <f t="shared" si="13"/>
        <v>57</v>
      </c>
      <c r="F62" s="121">
        <f t="shared" si="14"/>
        <v>7.8512396694214877</v>
      </c>
      <c r="G62" s="123">
        <f t="shared" si="15"/>
        <v>717.33333333333337</v>
      </c>
      <c r="H62" s="123">
        <f t="shared" si="15"/>
        <v>700.67820998607692</v>
      </c>
      <c r="I62" s="123">
        <f t="shared" si="15"/>
        <v>799.2287878787879</v>
      </c>
    </row>
    <row r="63" spans="1:12" x14ac:dyDescent="0.25">
      <c r="B63" s="105"/>
      <c r="C63" s="120">
        <v>2021</v>
      </c>
      <c r="D63" s="122">
        <f>'Data (2)'!G17</f>
        <v>783</v>
      </c>
      <c r="E63" s="120">
        <f t="shared" si="13"/>
        <v>0</v>
      </c>
      <c r="F63" s="121">
        <f t="shared" si="14"/>
        <v>0</v>
      </c>
      <c r="G63" s="123">
        <f t="shared" si="15"/>
        <v>745</v>
      </c>
      <c r="H63" s="123">
        <f t="shared" si="15"/>
        <v>730.54427727912798</v>
      </c>
      <c r="I63" s="123">
        <f t="shared" si="15"/>
        <v>906.28636363636372</v>
      </c>
    </row>
    <row r="64" spans="1:12" x14ac:dyDescent="0.25">
      <c r="B64" s="105"/>
      <c r="C64" s="120">
        <v>2022</v>
      </c>
      <c r="D64" s="122">
        <f>'Data (2)'!G26</f>
        <v>799</v>
      </c>
      <c r="E64" s="120">
        <f t="shared" si="13"/>
        <v>16</v>
      </c>
      <c r="F64" s="121">
        <f t="shared" si="14"/>
        <v>2.0434227330779056</v>
      </c>
      <c r="G64" s="123">
        <f t="shared" si="15"/>
        <v>772.66666666666663</v>
      </c>
      <c r="H64" s="123">
        <f t="shared" si="15"/>
        <v>761.68337113821235</v>
      </c>
      <c r="I64" s="123">
        <f t="shared" si="15"/>
        <v>1013.3439393939394</v>
      </c>
    </row>
    <row r="65" spans="2:11" x14ac:dyDescent="0.25">
      <c r="B65" s="105"/>
      <c r="C65" s="120">
        <v>2023</v>
      </c>
      <c r="D65" s="122">
        <f>'Data (2)'!G35</f>
        <v>807</v>
      </c>
      <c r="E65" s="120">
        <f t="shared" si="13"/>
        <v>8</v>
      </c>
      <c r="F65" s="121">
        <f t="shared" si="14"/>
        <v>1.0012515644555695</v>
      </c>
      <c r="G65" s="123">
        <f t="shared" si="15"/>
        <v>800.33333333333337</v>
      </c>
      <c r="H65" s="123">
        <f t="shared" si="15"/>
        <v>794.14975370042134</v>
      </c>
      <c r="I65" s="123">
        <f t="shared" si="15"/>
        <v>1120.401515151515</v>
      </c>
    </row>
    <row r="66" spans="2:11" x14ac:dyDescent="0.25">
      <c r="B66" s="105"/>
      <c r="C66" s="120">
        <v>2024</v>
      </c>
      <c r="D66" s="122">
        <f>'Data (2)'!G44</f>
        <v>828</v>
      </c>
      <c r="E66" s="120">
        <f t="shared" si="13"/>
        <v>21</v>
      </c>
      <c r="F66" s="121">
        <f t="shared" si="14"/>
        <v>2.6022304832713754</v>
      </c>
      <c r="G66" s="123">
        <f t="shared" si="15"/>
        <v>828</v>
      </c>
      <c r="H66" s="123">
        <f t="shared" si="15"/>
        <v>828</v>
      </c>
      <c r="I66" s="123">
        <f t="shared" si="15"/>
        <v>1227.4590909090907</v>
      </c>
    </row>
    <row r="67" spans="2:11" x14ac:dyDescent="0.25">
      <c r="B67" s="253" t="s">
        <v>31</v>
      </c>
      <c r="C67" s="254"/>
      <c r="D67" s="254"/>
      <c r="E67" s="255"/>
      <c r="F67" s="124">
        <f>AVERAGE(F58:F66)</f>
        <v>4.2624512746934586</v>
      </c>
      <c r="G67" s="122"/>
      <c r="H67" s="122"/>
      <c r="I67" s="122"/>
    </row>
    <row r="70" spans="2:11" x14ac:dyDescent="0.25">
      <c r="B70" s="249" t="s">
        <v>29</v>
      </c>
      <c r="C70" s="249"/>
      <c r="D70" s="249"/>
      <c r="E70" s="249"/>
      <c r="F70" s="249"/>
      <c r="H70" s="249" t="s">
        <v>22</v>
      </c>
      <c r="I70" s="249" t="s">
        <v>23</v>
      </c>
      <c r="J70" s="249" t="s">
        <v>43</v>
      </c>
      <c r="K70" s="249"/>
    </row>
    <row r="71" spans="2:11" x14ac:dyDescent="0.25">
      <c r="B71" s="125" t="s">
        <v>22</v>
      </c>
      <c r="C71" s="125" t="s">
        <v>32</v>
      </c>
      <c r="D71" s="125" t="s">
        <v>33</v>
      </c>
      <c r="E71" s="125" t="s">
        <v>34</v>
      </c>
      <c r="F71" s="125" t="s">
        <v>429</v>
      </c>
      <c r="H71" s="249"/>
      <c r="I71" s="249"/>
      <c r="J71" s="125" t="s">
        <v>27</v>
      </c>
      <c r="K71" s="125" t="s">
        <v>44</v>
      </c>
    </row>
    <row r="72" spans="2:11" x14ac:dyDescent="0.25">
      <c r="B72" s="120">
        <v>2015</v>
      </c>
      <c r="C72" s="120">
        <v>1</v>
      </c>
      <c r="D72" s="120">
        <f>D57</f>
        <v>579</v>
      </c>
      <c r="E72" s="120">
        <f>C72*D72</f>
        <v>579</v>
      </c>
      <c r="F72" s="120">
        <f>(C72)^2</f>
        <v>1</v>
      </c>
      <c r="H72" s="120">
        <v>2015</v>
      </c>
      <c r="I72" s="120">
        <f>D57</f>
        <v>579</v>
      </c>
      <c r="J72" s="120"/>
      <c r="K72" s="120"/>
    </row>
    <row r="73" spans="2:11" x14ac:dyDescent="0.25">
      <c r="B73" s="120">
        <v>2016</v>
      </c>
      <c r="C73" s="120">
        <v>2</v>
      </c>
      <c r="D73" s="120">
        <f t="shared" ref="D73:D81" si="16">D58</f>
        <v>708</v>
      </c>
      <c r="E73" s="120">
        <f t="shared" ref="E73:E81" si="17">C73*D73</f>
        <v>1416</v>
      </c>
      <c r="F73" s="120">
        <f t="shared" ref="F73:F81" si="18">(C73)^2</f>
        <v>4</v>
      </c>
      <c r="H73" s="120">
        <v>2016</v>
      </c>
      <c r="I73" s="120">
        <f t="shared" ref="I73:I81" si="19">D58</f>
        <v>708</v>
      </c>
      <c r="J73" s="120">
        <f>I73-I72</f>
        <v>129</v>
      </c>
      <c r="K73" s="121">
        <f>(E58/I72)*100</f>
        <v>22.279792746113987</v>
      </c>
    </row>
    <row r="74" spans="2:11" x14ac:dyDescent="0.25">
      <c r="B74" s="120">
        <v>2017</v>
      </c>
      <c r="C74" s="120">
        <v>3</v>
      </c>
      <c r="D74" s="120">
        <f t="shared" si="16"/>
        <v>729</v>
      </c>
      <c r="E74" s="120">
        <f t="shared" si="17"/>
        <v>2187</v>
      </c>
      <c r="F74" s="120">
        <f t="shared" si="18"/>
        <v>9</v>
      </c>
      <c r="H74" s="120">
        <v>2017</v>
      </c>
      <c r="I74" s="120">
        <f t="shared" si="19"/>
        <v>729</v>
      </c>
      <c r="J74" s="120">
        <f t="shared" ref="J74:J81" si="20">I74-I73</f>
        <v>21</v>
      </c>
      <c r="K74" s="121">
        <f>(E59/I73)*100</f>
        <v>2.9661016949152543</v>
      </c>
    </row>
    <row r="75" spans="2:11" x14ac:dyDescent="0.25">
      <c r="B75" s="120">
        <v>2018</v>
      </c>
      <c r="C75" s="120">
        <v>4</v>
      </c>
      <c r="D75" s="120">
        <f t="shared" si="16"/>
        <v>715</v>
      </c>
      <c r="E75" s="120">
        <f t="shared" si="17"/>
        <v>2860</v>
      </c>
      <c r="F75" s="120">
        <f t="shared" si="18"/>
        <v>16</v>
      </c>
      <c r="H75" s="120">
        <v>2018</v>
      </c>
      <c r="I75" s="120">
        <f t="shared" si="19"/>
        <v>715</v>
      </c>
      <c r="J75" s="120">
        <f t="shared" si="20"/>
        <v>-14</v>
      </c>
      <c r="K75" s="121">
        <f t="shared" ref="K75:K81" si="21">(E60/I74)*100</f>
        <v>-1.9204389574759946</v>
      </c>
    </row>
    <row r="76" spans="2:11" x14ac:dyDescent="0.25">
      <c r="B76" s="120">
        <v>2019</v>
      </c>
      <c r="C76" s="120">
        <v>5</v>
      </c>
      <c r="D76" s="120">
        <f t="shared" si="16"/>
        <v>726</v>
      </c>
      <c r="E76" s="120">
        <f t="shared" si="17"/>
        <v>3630</v>
      </c>
      <c r="F76" s="120">
        <f t="shared" si="18"/>
        <v>25</v>
      </c>
      <c r="H76" s="120">
        <v>2019</v>
      </c>
      <c r="I76" s="120">
        <f t="shared" si="19"/>
        <v>726</v>
      </c>
      <c r="J76" s="120">
        <f t="shared" si="20"/>
        <v>11</v>
      </c>
      <c r="K76" s="121">
        <f t="shared" si="21"/>
        <v>1.5384615384615385</v>
      </c>
    </row>
    <row r="77" spans="2:11" x14ac:dyDescent="0.25">
      <c r="B77" s="120">
        <v>2020</v>
      </c>
      <c r="C77" s="120">
        <v>6</v>
      </c>
      <c r="D77" s="120">
        <f t="shared" si="16"/>
        <v>783</v>
      </c>
      <c r="E77" s="120">
        <f t="shared" si="17"/>
        <v>4698</v>
      </c>
      <c r="F77" s="120">
        <f t="shared" si="18"/>
        <v>36</v>
      </c>
      <c r="H77" s="120">
        <v>2020</v>
      </c>
      <c r="I77" s="120">
        <f t="shared" si="19"/>
        <v>783</v>
      </c>
      <c r="J77" s="120">
        <f t="shared" si="20"/>
        <v>57</v>
      </c>
      <c r="K77" s="121">
        <f t="shared" si="21"/>
        <v>7.8512396694214877</v>
      </c>
    </row>
    <row r="78" spans="2:11" x14ac:dyDescent="0.25">
      <c r="B78" s="120">
        <v>2021</v>
      </c>
      <c r="C78" s="120">
        <v>7</v>
      </c>
      <c r="D78" s="120">
        <f t="shared" si="16"/>
        <v>783</v>
      </c>
      <c r="E78" s="120">
        <f t="shared" si="17"/>
        <v>5481</v>
      </c>
      <c r="F78" s="120">
        <f t="shared" si="18"/>
        <v>49</v>
      </c>
      <c r="H78" s="120">
        <v>2021</v>
      </c>
      <c r="I78" s="120">
        <f t="shared" si="19"/>
        <v>783</v>
      </c>
      <c r="J78" s="120">
        <f t="shared" si="20"/>
        <v>0</v>
      </c>
      <c r="K78" s="121">
        <f t="shared" si="21"/>
        <v>0</v>
      </c>
    </row>
    <row r="79" spans="2:11" x14ac:dyDescent="0.25">
      <c r="B79" s="120">
        <v>2022</v>
      </c>
      <c r="C79" s="120">
        <v>8</v>
      </c>
      <c r="D79" s="120">
        <f t="shared" si="16"/>
        <v>799</v>
      </c>
      <c r="E79" s="120">
        <f t="shared" si="17"/>
        <v>6392</v>
      </c>
      <c r="F79" s="120">
        <f t="shared" si="18"/>
        <v>64</v>
      </c>
      <c r="H79" s="120">
        <v>2022</v>
      </c>
      <c r="I79" s="120">
        <f t="shared" si="19"/>
        <v>799</v>
      </c>
      <c r="J79" s="120">
        <f t="shared" si="20"/>
        <v>16</v>
      </c>
      <c r="K79" s="121">
        <f t="shared" si="21"/>
        <v>2.0434227330779056</v>
      </c>
    </row>
    <row r="80" spans="2:11" x14ac:dyDescent="0.25">
      <c r="B80" s="120">
        <v>2023</v>
      </c>
      <c r="C80" s="120">
        <v>9</v>
      </c>
      <c r="D80" s="120">
        <f t="shared" si="16"/>
        <v>807</v>
      </c>
      <c r="E80" s="120">
        <f t="shared" si="17"/>
        <v>7263</v>
      </c>
      <c r="F80" s="120">
        <f t="shared" si="18"/>
        <v>81</v>
      </c>
      <c r="H80" s="120">
        <v>2023</v>
      </c>
      <c r="I80" s="120">
        <f t="shared" si="19"/>
        <v>807</v>
      </c>
      <c r="J80" s="120">
        <f t="shared" si="20"/>
        <v>8</v>
      </c>
      <c r="K80" s="121">
        <f t="shared" si="21"/>
        <v>1.0012515644555695</v>
      </c>
    </row>
    <row r="81" spans="2:11" x14ac:dyDescent="0.25">
      <c r="B81" s="120">
        <v>2024</v>
      </c>
      <c r="C81" s="120">
        <v>10</v>
      </c>
      <c r="D81" s="120">
        <f t="shared" si="16"/>
        <v>828</v>
      </c>
      <c r="E81" s="120">
        <f t="shared" si="17"/>
        <v>8280</v>
      </c>
      <c r="F81" s="120">
        <f t="shared" si="18"/>
        <v>100</v>
      </c>
      <c r="H81" s="120">
        <v>2024</v>
      </c>
      <c r="I81" s="120">
        <f t="shared" si="19"/>
        <v>828</v>
      </c>
      <c r="J81" s="120">
        <f t="shared" si="20"/>
        <v>21</v>
      </c>
      <c r="K81" s="121">
        <f t="shared" si="21"/>
        <v>2.6022304832713754</v>
      </c>
    </row>
    <row r="82" spans="2:11" x14ac:dyDescent="0.25">
      <c r="B82" s="126" t="s">
        <v>36</v>
      </c>
      <c r="C82" s="127">
        <f>SUM(C72:C81)</f>
        <v>55</v>
      </c>
      <c r="D82" s="127">
        <f>SUM(D72:D81)</f>
        <v>7457</v>
      </c>
      <c r="E82" s="127">
        <f>SUM(E72:E81)</f>
        <v>42786</v>
      </c>
      <c r="F82" s="127">
        <f>SUM(F72:F81)</f>
        <v>385</v>
      </c>
      <c r="H82" s="127" t="s">
        <v>36</v>
      </c>
      <c r="I82" s="127">
        <f>SUM(I72:I81)</f>
        <v>7457</v>
      </c>
      <c r="J82" s="127">
        <f>SUM(J72:J81)</f>
        <v>249</v>
      </c>
      <c r="K82" s="128">
        <f>SUM(K72:K81)</f>
        <v>38.36206147224113</v>
      </c>
    </row>
    <row r="83" spans="2:11" x14ac:dyDescent="0.25">
      <c r="B83" s="126" t="s">
        <v>37</v>
      </c>
      <c r="C83" s="128">
        <f>AVERAGE(C72:C81)</f>
        <v>5.5</v>
      </c>
      <c r="D83" s="128">
        <f>AVERAGE(D72:D81)</f>
        <v>745.7</v>
      </c>
      <c r="E83" s="127">
        <f>AVERAGE(E72:E81)</f>
        <v>4278.6000000000004</v>
      </c>
      <c r="F83" s="128">
        <f>AVERAGE(F72:F81)</f>
        <v>38.5</v>
      </c>
      <c r="H83" s="127" t="s">
        <v>37</v>
      </c>
      <c r="I83" s="128">
        <f>AVERAGE(I72:I81)</f>
        <v>745.7</v>
      </c>
      <c r="J83" s="128">
        <f>AVERAGE(J72:J81)</f>
        <v>27.666666666666668</v>
      </c>
      <c r="K83" s="128">
        <f>AVERAGE(K72:K81)</f>
        <v>4.2624512746934586</v>
      </c>
    </row>
    <row r="84" spans="2:11" x14ac:dyDescent="0.25">
      <c r="B84" s="129" t="s">
        <v>38</v>
      </c>
      <c r="C84" s="148">
        <f>D83-(C83*C85)</f>
        <v>156.88333333333333</v>
      </c>
      <c r="D84" s="131"/>
    </row>
    <row r="85" spans="2:11" x14ac:dyDescent="0.25">
      <c r="B85" s="132" t="s">
        <v>39</v>
      </c>
      <c r="C85" s="133">
        <f>((C82*E82)-(C82*D82))/((C82*F82)-(C82^2))</f>
        <v>107.05757575757576</v>
      </c>
      <c r="D85" s="134"/>
    </row>
    <row r="86" spans="2:11" x14ac:dyDescent="0.25">
      <c r="B86" s="135" t="s">
        <v>40</v>
      </c>
      <c r="C86" s="136" t="s">
        <v>81</v>
      </c>
      <c r="D86" s="137"/>
    </row>
    <row r="87" spans="2:11" ht="13.8" thickBot="1" x14ac:dyDescent="0.3">
      <c r="B87" s="138"/>
    </row>
    <row r="88" spans="2:11" x14ac:dyDescent="0.25">
      <c r="B88" s="139" t="s">
        <v>45</v>
      </c>
      <c r="C88" s="140">
        <f>J83</f>
        <v>27.666666666666668</v>
      </c>
      <c r="D88" s="141"/>
    </row>
    <row r="89" spans="2:11" x14ac:dyDescent="0.25">
      <c r="B89" s="139" t="s">
        <v>44</v>
      </c>
      <c r="C89" s="142">
        <f>K83</f>
        <v>4.2624512746934586</v>
      </c>
    </row>
    <row r="90" spans="2:11" x14ac:dyDescent="0.25">
      <c r="B90" s="139" t="s">
        <v>29</v>
      </c>
      <c r="C90" s="139" t="str">
        <f>C86</f>
        <v>156,88 + (107,06)</v>
      </c>
    </row>
    <row r="91" spans="2:11" x14ac:dyDescent="0.25">
      <c r="B91" s="139"/>
      <c r="C91" s="139"/>
    </row>
    <row r="92" spans="2:11" x14ac:dyDescent="0.25">
      <c r="B92" s="249" t="s">
        <v>48</v>
      </c>
      <c r="C92" s="249"/>
      <c r="D92" s="249"/>
      <c r="E92" s="249"/>
      <c r="F92" s="249"/>
      <c r="G92" s="249"/>
      <c r="H92" s="249"/>
      <c r="J92" s="249" t="s">
        <v>42</v>
      </c>
      <c r="K92" s="249"/>
    </row>
    <row r="93" spans="2:11" x14ac:dyDescent="0.25">
      <c r="B93" s="143" t="s">
        <v>46</v>
      </c>
      <c r="C93" s="125" t="s">
        <v>22</v>
      </c>
      <c r="D93" s="125" t="s">
        <v>47</v>
      </c>
      <c r="E93" s="125" t="s">
        <v>23</v>
      </c>
      <c r="F93" s="125" t="s">
        <v>27</v>
      </c>
      <c r="G93" s="125" t="s">
        <v>28</v>
      </c>
      <c r="H93" s="125" t="s">
        <v>29</v>
      </c>
      <c r="J93" s="144" t="s">
        <v>27</v>
      </c>
      <c r="K93" s="124">
        <f>STDEV(F94:F103)</f>
        <v>83.764993130030192</v>
      </c>
    </row>
    <row r="94" spans="2:11" x14ac:dyDescent="0.25">
      <c r="B94" s="122">
        <v>1</v>
      </c>
      <c r="C94" s="145">
        <v>2015</v>
      </c>
      <c r="D94" s="145">
        <v>-9</v>
      </c>
      <c r="E94" s="145">
        <f t="shared" ref="E94:E103" si="22">D57</f>
        <v>579</v>
      </c>
      <c r="F94" s="146">
        <f>$E$103+(D94*$C$88)</f>
        <v>579</v>
      </c>
      <c r="G94" s="146">
        <f>$E$103*(1+$C$89%)^D94</f>
        <v>568.6944050737244</v>
      </c>
      <c r="H94" s="123">
        <f>$C$84+($C$85*B94)</f>
        <v>263.94090909090909</v>
      </c>
      <c r="J94" s="147" t="s">
        <v>28</v>
      </c>
      <c r="K94" s="124">
        <f>STDEV(G94:G103)</f>
        <v>87.211618224505671</v>
      </c>
    </row>
    <row r="95" spans="2:11" x14ac:dyDescent="0.25">
      <c r="B95" s="122">
        <v>2</v>
      </c>
      <c r="C95" s="120">
        <v>2016</v>
      </c>
      <c r="D95" s="120">
        <v>-8</v>
      </c>
      <c r="E95" s="120">
        <f t="shared" si="22"/>
        <v>708</v>
      </c>
      <c r="F95" s="146">
        <f t="shared" ref="F95:F103" si="23">$E$103+(D95*$C$88)</f>
        <v>606.66666666666663</v>
      </c>
      <c r="G95" s="146">
        <f t="shared" ref="G95:G103" si="24">$E$103*(1+$C$89%)^D95</f>
        <v>592.93472699189977</v>
      </c>
      <c r="H95" s="123">
        <f t="shared" ref="H95:H103" si="25">$C$84+($C$85*B95)</f>
        <v>370.99848484848485</v>
      </c>
      <c r="J95" s="147" t="s">
        <v>29</v>
      </c>
      <c r="K95" s="124">
        <f>STDEV(H94:H103)</f>
        <v>324.1329071512431</v>
      </c>
    </row>
    <row r="96" spans="2:11" x14ac:dyDescent="0.25">
      <c r="B96" s="122">
        <v>3</v>
      </c>
      <c r="C96" s="120">
        <v>2017</v>
      </c>
      <c r="D96" s="120">
        <v>-7</v>
      </c>
      <c r="E96" s="120">
        <f t="shared" si="22"/>
        <v>729</v>
      </c>
      <c r="F96" s="146">
        <f t="shared" si="23"/>
        <v>634.33333333333326</v>
      </c>
      <c r="G96" s="146">
        <f t="shared" si="24"/>
        <v>618.20828082066635</v>
      </c>
      <c r="H96" s="123">
        <f t="shared" si="25"/>
        <v>478.05606060606061</v>
      </c>
    </row>
    <row r="97" spans="1:12" x14ac:dyDescent="0.25">
      <c r="B97" s="122">
        <v>4</v>
      </c>
      <c r="C97" s="120">
        <v>2018</v>
      </c>
      <c r="D97" s="120">
        <v>-6</v>
      </c>
      <c r="E97" s="120">
        <f t="shared" si="22"/>
        <v>715</v>
      </c>
      <c r="F97" s="146">
        <f t="shared" si="23"/>
        <v>662</v>
      </c>
      <c r="G97" s="146">
        <f t="shared" si="24"/>
        <v>644.55910756676747</v>
      </c>
      <c r="H97" s="123">
        <f t="shared" si="25"/>
        <v>585.11363636363637</v>
      </c>
      <c r="J97" s="256" t="s">
        <v>430</v>
      </c>
      <c r="K97" s="256"/>
      <c r="L97" s="256"/>
    </row>
    <row r="98" spans="1:12" x14ac:dyDescent="0.25">
      <c r="B98" s="122">
        <v>5</v>
      </c>
      <c r="C98" s="120">
        <v>2019</v>
      </c>
      <c r="D98" s="120">
        <v>-5</v>
      </c>
      <c r="E98" s="120">
        <f t="shared" si="22"/>
        <v>726</v>
      </c>
      <c r="F98" s="146">
        <f t="shared" si="23"/>
        <v>689.66666666666663</v>
      </c>
      <c r="G98" s="146">
        <f t="shared" si="24"/>
        <v>672.03312546339987</v>
      </c>
      <c r="H98" s="123">
        <f t="shared" si="25"/>
        <v>692.17121212121208</v>
      </c>
      <c r="J98" s="256"/>
      <c r="K98" s="256"/>
      <c r="L98" s="256"/>
    </row>
    <row r="99" spans="1:12" x14ac:dyDescent="0.25">
      <c r="B99" s="122">
        <v>6</v>
      </c>
      <c r="C99" s="120">
        <v>2020</v>
      </c>
      <c r="D99" s="120">
        <v>-4</v>
      </c>
      <c r="E99" s="120">
        <f t="shared" si="22"/>
        <v>783</v>
      </c>
      <c r="F99" s="146">
        <f t="shared" si="23"/>
        <v>717.33333333333337</v>
      </c>
      <c r="G99" s="146">
        <f t="shared" si="24"/>
        <v>700.67820998607692</v>
      </c>
      <c r="H99" s="123">
        <f t="shared" si="25"/>
        <v>799.2287878787879</v>
      </c>
    </row>
    <row r="100" spans="1:12" x14ac:dyDescent="0.25">
      <c r="B100" s="122">
        <v>7</v>
      </c>
      <c r="C100" s="120">
        <v>2021</v>
      </c>
      <c r="D100" s="120">
        <v>-3</v>
      </c>
      <c r="E100" s="120">
        <f t="shared" si="22"/>
        <v>783</v>
      </c>
      <c r="F100" s="146">
        <f t="shared" si="23"/>
        <v>745</v>
      </c>
      <c r="G100" s="146">
        <f t="shared" si="24"/>
        <v>730.54427727912798</v>
      </c>
      <c r="H100" s="123">
        <f t="shared" si="25"/>
        <v>906.28636363636372</v>
      </c>
    </row>
    <row r="101" spans="1:12" x14ac:dyDescent="0.25">
      <c r="B101" s="122">
        <v>8</v>
      </c>
      <c r="C101" s="120">
        <v>2022</v>
      </c>
      <c r="D101" s="120">
        <v>-2</v>
      </c>
      <c r="E101" s="120">
        <f t="shared" si="22"/>
        <v>799</v>
      </c>
      <c r="F101" s="146">
        <f t="shared" si="23"/>
        <v>772.66666666666663</v>
      </c>
      <c r="G101" s="146">
        <f t="shared" si="24"/>
        <v>761.68337113821235</v>
      </c>
      <c r="H101" s="123">
        <f t="shared" si="25"/>
        <v>1013.3439393939394</v>
      </c>
    </row>
    <row r="102" spans="1:12" x14ac:dyDescent="0.25">
      <c r="B102" s="122">
        <v>9</v>
      </c>
      <c r="C102" s="120">
        <v>2023</v>
      </c>
      <c r="D102" s="120">
        <v>-1</v>
      </c>
      <c r="E102" s="120">
        <f t="shared" si="22"/>
        <v>807</v>
      </c>
      <c r="F102" s="146">
        <f t="shared" si="23"/>
        <v>800.33333333333337</v>
      </c>
      <c r="G102" s="146">
        <f t="shared" si="24"/>
        <v>794.14975370042134</v>
      </c>
      <c r="H102" s="123">
        <f t="shared" si="25"/>
        <v>1120.401515151515</v>
      </c>
    </row>
    <row r="103" spans="1:12" x14ac:dyDescent="0.25">
      <c r="B103" s="122">
        <v>10</v>
      </c>
      <c r="C103" s="120">
        <v>2024</v>
      </c>
      <c r="D103" s="120">
        <v>0</v>
      </c>
      <c r="E103" s="120">
        <f t="shared" si="22"/>
        <v>828</v>
      </c>
      <c r="F103" s="146">
        <f t="shared" si="23"/>
        <v>828</v>
      </c>
      <c r="G103" s="146">
        <f t="shared" si="24"/>
        <v>828</v>
      </c>
      <c r="H103" s="123">
        <f t="shared" si="25"/>
        <v>1227.4590909090907</v>
      </c>
    </row>
    <row r="106" spans="1:12" x14ac:dyDescent="0.25">
      <c r="A106" s="250"/>
      <c r="B106" s="250"/>
      <c r="C106" s="250"/>
      <c r="D106" s="250"/>
      <c r="E106" s="250"/>
      <c r="F106" s="250"/>
      <c r="G106" s="250"/>
      <c r="H106" s="250"/>
      <c r="I106" s="250"/>
      <c r="J106" s="250"/>
      <c r="K106" s="250"/>
      <c r="L106" s="250"/>
    </row>
    <row r="107" spans="1:12" x14ac:dyDescent="0.25">
      <c r="A107" s="251">
        <v>3</v>
      </c>
      <c r="B107" s="252" t="s">
        <v>21</v>
      </c>
      <c r="C107" s="252" t="s">
        <v>22</v>
      </c>
      <c r="D107" s="252" t="s">
        <v>23</v>
      </c>
      <c r="E107" s="252" t="s">
        <v>24</v>
      </c>
      <c r="F107" s="252" t="s">
        <v>25</v>
      </c>
      <c r="G107" s="252" t="s">
        <v>26</v>
      </c>
      <c r="H107" s="252"/>
      <c r="I107" s="252"/>
      <c r="K107" s="101" t="s">
        <v>41</v>
      </c>
      <c r="L107" s="101" t="s">
        <v>42</v>
      </c>
    </row>
    <row r="108" spans="1:12" x14ac:dyDescent="0.25">
      <c r="A108" s="251"/>
      <c r="B108" s="252"/>
      <c r="C108" s="252"/>
      <c r="D108" s="252"/>
      <c r="E108" s="252"/>
      <c r="F108" s="252"/>
      <c r="G108" s="102" t="s">
        <v>27</v>
      </c>
      <c r="H108" s="102" t="s">
        <v>28</v>
      </c>
      <c r="I108" s="102" t="s">
        <v>29</v>
      </c>
      <c r="K108" s="120" t="s">
        <v>27</v>
      </c>
      <c r="L108" s="121">
        <f>K145</f>
        <v>148.01846175587718</v>
      </c>
    </row>
    <row r="109" spans="1:12" x14ac:dyDescent="0.25">
      <c r="A109" s="251"/>
      <c r="B109" s="105" t="s">
        <v>82</v>
      </c>
      <c r="C109" s="120">
        <v>2015</v>
      </c>
      <c r="D109" s="122">
        <f>'Data (2)'!C9</f>
        <v>670</v>
      </c>
      <c r="E109" s="120"/>
      <c r="F109" s="120"/>
      <c r="G109" s="123">
        <f>F146</f>
        <v>670</v>
      </c>
      <c r="H109" s="123">
        <f>G146</f>
        <v>655.58024459755154</v>
      </c>
      <c r="I109" s="123">
        <f>H146</f>
        <v>317.82727272727266</v>
      </c>
      <c r="K109" s="122" t="s">
        <v>28</v>
      </c>
      <c r="L109" s="121">
        <f>K146</f>
        <v>152.79977267230765</v>
      </c>
    </row>
    <row r="110" spans="1:12" x14ac:dyDescent="0.25">
      <c r="A110" s="251"/>
      <c r="B110" s="105"/>
      <c r="C110" s="120">
        <v>2016</v>
      </c>
      <c r="D110" s="122">
        <f>'Data (2)'!C18</f>
        <v>853</v>
      </c>
      <c r="E110" s="120">
        <f t="shared" ref="E110:E118" si="26">D110-D109</f>
        <v>183</v>
      </c>
      <c r="F110" s="121">
        <f t="shared" ref="F110:F118" si="27">((D110-D109)/D109)*100</f>
        <v>27.313432835820894</v>
      </c>
      <c r="G110" s="123">
        <f t="shared" ref="G110:I118" si="28">F147</f>
        <v>718.88888888888891</v>
      </c>
      <c r="H110" s="123">
        <f t="shared" si="28"/>
        <v>695.08297165958038</v>
      </c>
      <c r="I110" s="123">
        <f t="shared" si="28"/>
        <v>457.82121212121206</v>
      </c>
      <c r="K110" s="122" t="s">
        <v>29</v>
      </c>
      <c r="L110" s="121">
        <f>K147</f>
        <v>423.85270017756375</v>
      </c>
    </row>
    <row r="111" spans="1:12" x14ac:dyDescent="0.25">
      <c r="A111" s="251"/>
      <c r="B111" s="105"/>
      <c r="C111" s="120">
        <v>2017</v>
      </c>
      <c r="D111" s="122">
        <f>'Data (2)'!C27</f>
        <v>868</v>
      </c>
      <c r="E111" s="120">
        <f t="shared" si="26"/>
        <v>15</v>
      </c>
      <c r="F111" s="121">
        <f t="shared" si="27"/>
        <v>1.7584994138335288</v>
      </c>
      <c r="G111" s="123">
        <f t="shared" si="28"/>
        <v>767.77777777777783</v>
      </c>
      <c r="H111" s="123">
        <f t="shared" si="28"/>
        <v>736.96598009554737</v>
      </c>
      <c r="I111" s="123">
        <f t="shared" si="28"/>
        <v>597.81515151515146</v>
      </c>
    </row>
    <row r="112" spans="1:12" x14ac:dyDescent="0.25">
      <c r="B112" s="105"/>
      <c r="C112" s="120">
        <v>2018</v>
      </c>
      <c r="D112" s="122">
        <f>'Data (2)'!C36</f>
        <v>878</v>
      </c>
      <c r="E112" s="120">
        <f t="shared" si="26"/>
        <v>10</v>
      </c>
      <c r="F112" s="121">
        <f t="shared" si="27"/>
        <v>1.1520737327188941</v>
      </c>
      <c r="G112" s="123">
        <f t="shared" si="28"/>
        <v>816.66666666666674</v>
      </c>
      <c r="H112" s="123">
        <f t="shared" si="28"/>
        <v>781.37269644433923</v>
      </c>
      <c r="I112" s="123">
        <f t="shared" si="28"/>
        <v>737.80909090909086</v>
      </c>
    </row>
    <row r="113" spans="2:11" x14ac:dyDescent="0.25">
      <c r="B113" s="105"/>
      <c r="C113" s="120">
        <v>2019</v>
      </c>
      <c r="D113" s="122">
        <f>'Data (2)'!C45</f>
        <v>928</v>
      </c>
      <c r="E113" s="120">
        <f t="shared" si="26"/>
        <v>50</v>
      </c>
      <c r="F113" s="121">
        <f t="shared" si="27"/>
        <v>5.6947608200455582</v>
      </c>
      <c r="G113" s="123">
        <f t="shared" si="28"/>
        <v>865.55555555555554</v>
      </c>
      <c r="H113" s="123">
        <f t="shared" si="28"/>
        <v>828.45518957271383</v>
      </c>
      <c r="I113" s="123">
        <f t="shared" si="28"/>
        <v>877.80303030303025</v>
      </c>
    </row>
    <row r="114" spans="2:11" x14ac:dyDescent="0.25">
      <c r="B114" s="105"/>
      <c r="C114" s="120">
        <v>2020</v>
      </c>
      <c r="D114" s="122">
        <f>'Data (2)'!G9</f>
        <v>986</v>
      </c>
      <c r="E114" s="120">
        <f t="shared" si="26"/>
        <v>58</v>
      </c>
      <c r="F114" s="121">
        <f t="shared" si="27"/>
        <v>6.25</v>
      </c>
      <c r="G114" s="123">
        <f t="shared" si="28"/>
        <v>914.44444444444446</v>
      </c>
      <c r="H114" s="123">
        <f t="shared" si="28"/>
        <v>878.37469142851239</v>
      </c>
      <c r="I114" s="123">
        <f t="shared" si="28"/>
        <v>1017.7969696969697</v>
      </c>
    </row>
    <row r="115" spans="2:11" x14ac:dyDescent="0.25">
      <c r="B115" s="105"/>
      <c r="C115" s="120">
        <v>2021</v>
      </c>
      <c r="D115" s="122">
        <f>'Data (2)'!G18</f>
        <v>1033</v>
      </c>
      <c r="E115" s="120">
        <f t="shared" si="26"/>
        <v>47</v>
      </c>
      <c r="F115" s="121">
        <f t="shared" si="27"/>
        <v>4.7667342799188637</v>
      </c>
      <c r="G115" s="123">
        <f t="shared" si="28"/>
        <v>963.33333333333337</v>
      </c>
      <c r="H115" s="123">
        <f t="shared" si="28"/>
        <v>931.30214917244598</v>
      </c>
      <c r="I115" s="123">
        <f t="shared" si="28"/>
        <v>1157.7909090909091</v>
      </c>
    </row>
    <row r="116" spans="2:11" x14ac:dyDescent="0.25">
      <c r="B116" s="105"/>
      <c r="C116" s="120">
        <v>2022</v>
      </c>
      <c r="D116" s="122">
        <f>'Data (2)'!G27</f>
        <v>1071</v>
      </c>
      <c r="E116" s="120">
        <f t="shared" si="26"/>
        <v>38</v>
      </c>
      <c r="F116" s="121">
        <f t="shared" si="27"/>
        <v>3.6786060019361084</v>
      </c>
      <c r="G116" s="123">
        <f t="shared" si="28"/>
        <v>1012.2222222222222</v>
      </c>
      <c r="H116" s="123">
        <f t="shared" si="28"/>
        <v>987.41881057920352</v>
      </c>
      <c r="I116" s="123">
        <f t="shared" si="28"/>
        <v>1297.7848484848485</v>
      </c>
    </row>
    <row r="117" spans="2:11" x14ac:dyDescent="0.25">
      <c r="B117" s="105"/>
      <c r="C117" s="120">
        <v>2023</v>
      </c>
      <c r="D117" s="122">
        <f>'Data (2)'!G36</f>
        <v>1081</v>
      </c>
      <c r="E117" s="120">
        <f t="shared" si="26"/>
        <v>10</v>
      </c>
      <c r="F117" s="121">
        <f t="shared" si="27"/>
        <v>0.93370681605975725</v>
      </c>
      <c r="G117" s="123">
        <f t="shared" si="28"/>
        <v>1061.1111111111111</v>
      </c>
      <c r="H117" s="123">
        <f t="shared" si="28"/>
        <v>1046.9168447125664</v>
      </c>
      <c r="I117" s="123">
        <f t="shared" si="28"/>
        <v>1437.7787878787879</v>
      </c>
    </row>
    <row r="118" spans="2:11" x14ac:dyDescent="0.25">
      <c r="B118" s="105"/>
      <c r="C118" s="120">
        <v>2024</v>
      </c>
      <c r="D118" s="122">
        <f>'Data (2)'!G45</f>
        <v>1110</v>
      </c>
      <c r="E118" s="120">
        <f t="shared" si="26"/>
        <v>29</v>
      </c>
      <c r="F118" s="121">
        <f t="shared" si="27"/>
        <v>2.6827012025901942</v>
      </c>
      <c r="G118" s="123">
        <f t="shared" si="28"/>
        <v>1110</v>
      </c>
      <c r="H118" s="123">
        <f t="shared" si="28"/>
        <v>1110</v>
      </c>
      <c r="I118" s="123">
        <f t="shared" si="28"/>
        <v>1577.7727272727273</v>
      </c>
    </row>
    <row r="119" spans="2:11" x14ac:dyDescent="0.25">
      <c r="B119" s="253" t="s">
        <v>31</v>
      </c>
      <c r="C119" s="254"/>
      <c r="D119" s="254"/>
      <c r="E119" s="255"/>
      <c r="F119" s="124">
        <f>AVERAGE(F110:F118)</f>
        <v>6.0256127892137554</v>
      </c>
      <c r="G119" s="122"/>
      <c r="H119" s="122"/>
      <c r="I119" s="122"/>
    </row>
    <row r="122" spans="2:11" x14ac:dyDescent="0.25">
      <c r="B122" s="249" t="s">
        <v>29</v>
      </c>
      <c r="C122" s="249"/>
      <c r="D122" s="249"/>
      <c r="E122" s="249"/>
      <c r="F122" s="249"/>
      <c r="H122" s="249" t="s">
        <v>22</v>
      </c>
      <c r="I122" s="249" t="s">
        <v>23</v>
      </c>
      <c r="J122" s="249" t="s">
        <v>43</v>
      </c>
      <c r="K122" s="249"/>
    </row>
    <row r="123" spans="2:11" x14ac:dyDescent="0.25">
      <c r="B123" s="125" t="s">
        <v>22</v>
      </c>
      <c r="C123" s="125" t="s">
        <v>32</v>
      </c>
      <c r="D123" s="125" t="s">
        <v>33</v>
      </c>
      <c r="E123" s="125" t="s">
        <v>34</v>
      </c>
      <c r="F123" s="125" t="s">
        <v>429</v>
      </c>
      <c r="H123" s="249"/>
      <c r="I123" s="249"/>
      <c r="J123" s="125" t="s">
        <v>27</v>
      </c>
      <c r="K123" s="125" t="s">
        <v>44</v>
      </c>
    </row>
    <row r="124" spans="2:11" x14ac:dyDescent="0.25">
      <c r="B124" s="120">
        <v>2015</v>
      </c>
      <c r="C124" s="120">
        <v>1</v>
      </c>
      <c r="D124" s="120">
        <f>D109</f>
        <v>670</v>
      </c>
      <c r="E124" s="120">
        <f>C124*D124</f>
        <v>670</v>
      </c>
      <c r="F124" s="120">
        <f>(C124)^2</f>
        <v>1</v>
      </c>
      <c r="H124" s="120">
        <v>2015</v>
      </c>
      <c r="I124" s="120">
        <f>D109</f>
        <v>670</v>
      </c>
      <c r="J124" s="120"/>
      <c r="K124" s="120"/>
    </row>
    <row r="125" spans="2:11" x14ac:dyDescent="0.25">
      <c r="B125" s="120">
        <v>2016</v>
      </c>
      <c r="C125" s="120">
        <v>2</v>
      </c>
      <c r="D125" s="120">
        <f t="shared" ref="D125:D133" si="29">D110</f>
        <v>853</v>
      </c>
      <c r="E125" s="120">
        <f t="shared" ref="E125:E133" si="30">C125*D125</f>
        <v>1706</v>
      </c>
      <c r="F125" s="120">
        <f t="shared" ref="F125:F133" si="31">(C125)^2</f>
        <v>4</v>
      </c>
      <c r="H125" s="120">
        <v>2016</v>
      </c>
      <c r="I125" s="120">
        <f t="shared" ref="I125:I133" si="32">D110</f>
        <v>853</v>
      </c>
      <c r="J125" s="120">
        <f>I125-I124</f>
        <v>183</v>
      </c>
      <c r="K125" s="121">
        <f>(E110/I124)*100</f>
        <v>27.313432835820894</v>
      </c>
    </row>
    <row r="126" spans="2:11" x14ac:dyDescent="0.25">
      <c r="B126" s="120">
        <v>2017</v>
      </c>
      <c r="C126" s="120">
        <v>3</v>
      </c>
      <c r="D126" s="120">
        <f t="shared" si="29"/>
        <v>868</v>
      </c>
      <c r="E126" s="120">
        <f t="shared" si="30"/>
        <v>2604</v>
      </c>
      <c r="F126" s="120">
        <f t="shared" si="31"/>
        <v>9</v>
      </c>
      <c r="H126" s="120">
        <v>2017</v>
      </c>
      <c r="I126" s="120">
        <f t="shared" si="32"/>
        <v>868</v>
      </c>
      <c r="J126" s="120">
        <f t="shared" ref="J126:J133" si="33">I126-I125</f>
        <v>15</v>
      </c>
      <c r="K126" s="121">
        <f>(E111/I125)*100</f>
        <v>1.7584994138335288</v>
      </c>
    </row>
    <row r="127" spans="2:11" x14ac:dyDescent="0.25">
      <c r="B127" s="120">
        <v>2018</v>
      </c>
      <c r="C127" s="120">
        <v>4</v>
      </c>
      <c r="D127" s="120">
        <f t="shared" si="29"/>
        <v>878</v>
      </c>
      <c r="E127" s="120">
        <f t="shared" si="30"/>
        <v>3512</v>
      </c>
      <c r="F127" s="120">
        <f t="shared" si="31"/>
        <v>16</v>
      </c>
      <c r="H127" s="120">
        <v>2018</v>
      </c>
      <c r="I127" s="120">
        <f t="shared" si="32"/>
        <v>878</v>
      </c>
      <c r="J127" s="120">
        <f t="shared" si="33"/>
        <v>10</v>
      </c>
      <c r="K127" s="121">
        <f t="shared" ref="K127:K133" si="34">(E112/I126)*100</f>
        <v>1.1520737327188941</v>
      </c>
    </row>
    <row r="128" spans="2:11" x14ac:dyDescent="0.25">
      <c r="B128" s="120">
        <v>2019</v>
      </c>
      <c r="C128" s="120">
        <v>5</v>
      </c>
      <c r="D128" s="120">
        <f t="shared" si="29"/>
        <v>928</v>
      </c>
      <c r="E128" s="120">
        <f t="shared" si="30"/>
        <v>4640</v>
      </c>
      <c r="F128" s="120">
        <f t="shared" si="31"/>
        <v>25</v>
      </c>
      <c r="H128" s="120">
        <v>2019</v>
      </c>
      <c r="I128" s="120">
        <f t="shared" si="32"/>
        <v>928</v>
      </c>
      <c r="J128" s="120">
        <f t="shared" si="33"/>
        <v>50</v>
      </c>
      <c r="K128" s="121">
        <f t="shared" si="34"/>
        <v>5.6947608200455582</v>
      </c>
    </row>
    <row r="129" spans="2:11" x14ac:dyDescent="0.25">
      <c r="B129" s="120">
        <v>2020</v>
      </c>
      <c r="C129" s="120">
        <v>6</v>
      </c>
      <c r="D129" s="120">
        <f t="shared" si="29"/>
        <v>986</v>
      </c>
      <c r="E129" s="120">
        <f t="shared" si="30"/>
        <v>5916</v>
      </c>
      <c r="F129" s="120">
        <f t="shared" si="31"/>
        <v>36</v>
      </c>
      <c r="H129" s="120">
        <v>2020</v>
      </c>
      <c r="I129" s="120">
        <f t="shared" si="32"/>
        <v>986</v>
      </c>
      <c r="J129" s="120">
        <f t="shared" si="33"/>
        <v>58</v>
      </c>
      <c r="K129" s="121">
        <f t="shared" si="34"/>
        <v>6.25</v>
      </c>
    </row>
    <row r="130" spans="2:11" x14ac:dyDescent="0.25">
      <c r="B130" s="120">
        <v>2021</v>
      </c>
      <c r="C130" s="120">
        <v>7</v>
      </c>
      <c r="D130" s="120">
        <f t="shared" si="29"/>
        <v>1033</v>
      </c>
      <c r="E130" s="120">
        <f t="shared" si="30"/>
        <v>7231</v>
      </c>
      <c r="F130" s="120">
        <f t="shared" si="31"/>
        <v>49</v>
      </c>
      <c r="H130" s="120">
        <v>2021</v>
      </c>
      <c r="I130" s="120">
        <f t="shared" si="32"/>
        <v>1033</v>
      </c>
      <c r="J130" s="120">
        <f t="shared" si="33"/>
        <v>47</v>
      </c>
      <c r="K130" s="121">
        <f t="shared" si="34"/>
        <v>4.7667342799188637</v>
      </c>
    </row>
    <row r="131" spans="2:11" x14ac:dyDescent="0.25">
      <c r="B131" s="120">
        <v>2022</v>
      </c>
      <c r="C131" s="120">
        <v>8</v>
      </c>
      <c r="D131" s="120">
        <f t="shared" si="29"/>
        <v>1071</v>
      </c>
      <c r="E131" s="120">
        <f t="shared" si="30"/>
        <v>8568</v>
      </c>
      <c r="F131" s="120">
        <f t="shared" si="31"/>
        <v>64</v>
      </c>
      <c r="H131" s="120">
        <v>2022</v>
      </c>
      <c r="I131" s="120">
        <f t="shared" si="32"/>
        <v>1071</v>
      </c>
      <c r="J131" s="120">
        <f t="shared" si="33"/>
        <v>38</v>
      </c>
      <c r="K131" s="121">
        <f t="shared" si="34"/>
        <v>3.6786060019361084</v>
      </c>
    </row>
    <row r="132" spans="2:11" x14ac:dyDescent="0.25">
      <c r="B132" s="120">
        <v>2023</v>
      </c>
      <c r="C132" s="120">
        <v>9</v>
      </c>
      <c r="D132" s="120">
        <f t="shared" si="29"/>
        <v>1081</v>
      </c>
      <c r="E132" s="120">
        <f t="shared" si="30"/>
        <v>9729</v>
      </c>
      <c r="F132" s="120">
        <f t="shared" si="31"/>
        <v>81</v>
      </c>
      <c r="H132" s="120">
        <v>2023</v>
      </c>
      <c r="I132" s="120">
        <f t="shared" si="32"/>
        <v>1081</v>
      </c>
      <c r="J132" s="120">
        <f t="shared" si="33"/>
        <v>10</v>
      </c>
      <c r="K132" s="121">
        <f t="shared" si="34"/>
        <v>0.93370681605975725</v>
      </c>
    </row>
    <row r="133" spans="2:11" x14ac:dyDescent="0.25">
      <c r="B133" s="120">
        <v>2024</v>
      </c>
      <c r="C133" s="120">
        <v>10</v>
      </c>
      <c r="D133" s="120">
        <f t="shared" si="29"/>
        <v>1110</v>
      </c>
      <c r="E133" s="120">
        <f t="shared" si="30"/>
        <v>11100</v>
      </c>
      <c r="F133" s="120">
        <f t="shared" si="31"/>
        <v>100</v>
      </c>
      <c r="H133" s="120">
        <v>2024</v>
      </c>
      <c r="I133" s="120">
        <f t="shared" si="32"/>
        <v>1110</v>
      </c>
      <c r="J133" s="120">
        <f t="shared" si="33"/>
        <v>29</v>
      </c>
      <c r="K133" s="121">
        <f t="shared" si="34"/>
        <v>2.6827012025901942</v>
      </c>
    </row>
    <row r="134" spans="2:11" x14ac:dyDescent="0.25">
      <c r="B134" s="126" t="s">
        <v>36</v>
      </c>
      <c r="C134" s="127">
        <f>SUM(C124:C133)</f>
        <v>55</v>
      </c>
      <c r="D134" s="127">
        <f>SUM(D124:D133)</f>
        <v>9478</v>
      </c>
      <c r="E134" s="127">
        <f>SUM(E124:E133)</f>
        <v>55676</v>
      </c>
      <c r="F134" s="127">
        <f>SUM(F124:F133)</f>
        <v>385</v>
      </c>
      <c r="H134" s="127" t="s">
        <v>36</v>
      </c>
      <c r="I134" s="127">
        <f>SUM(I124:I133)</f>
        <v>9478</v>
      </c>
      <c r="J134" s="127">
        <f>SUM(J124:J133)</f>
        <v>440</v>
      </c>
      <c r="K134" s="128">
        <f>SUM(K124:K133)</f>
        <v>54.230515102923796</v>
      </c>
    </row>
    <row r="135" spans="2:11" x14ac:dyDescent="0.25">
      <c r="B135" s="126" t="s">
        <v>37</v>
      </c>
      <c r="C135" s="128">
        <f>AVERAGE(C124:C133)</f>
        <v>5.5</v>
      </c>
      <c r="D135" s="128">
        <f>AVERAGE(D124:D133)</f>
        <v>947.8</v>
      </c>
      <c r="E135" s="127">
        <f>AVERAGE(E124:E133)</f>
        <v>5567.6</v>
      </c>
      <c r="F135" s="128">
        <f>AVERAGE(F124:F133)</f>
        <v>38.5</v>
      </c>
      <c r="H135" s="127" t="s">
        <v>37</v>
      </c>
      <c r="I135" s="128">
        <f>AVERAGE(I124:I133)</f>
        <v>947.8</v>
      </c>
      <c r="J135" s="128">
        <f>AVERAGE(J124:J133)</f>
        <v>48.888888888888886</v>
      </c>
      <c r="K135" s="128">
        <f>AVERAGE(K124:K133)</f>
        <v>6.0256127892137554</v>
      </c>
    </row>
    <row r="136" spans="2:11" x14ac:dyDescent="0.25">
      <c r="B136" s="129" t="s">
        <v>38</v>
      </c>
      <c r="C136" s="148">
        <f>D135-(C135*C137)</f>
        <v>177.83333333333326</v>
      </c>
      <c r="D136" s="131"/>
    </row>
    <row r="137" spans="2:11" x14ac:dyDescent="0.25">
      <c r="B137" s="132" t="s">
        <v>39</v>
      </c>
      <c r="C137" s="133">
        <f>((C134*E134)-(C134*D134))/((C134*F134)-(C134^2))</f>
        <v>139.9939393939394</v>
      </c>
      <c r="D137" s="134"/>
    </row>
    <row r="138" spans="2:11" x14ac:dyDescent="0.25">
      <c r="B138" s="135" t="s">
        <v>40</v>
      </c>
      <c r="C138" s="136" t="s">
        <v>83</v>
      </c>
      <c r="D138" s="137"/>
    </row>
    <row r="139" spans="2:11" ht="13.8" thickBot="1" x14ac:dyDescent="0.3">
      <c r="B139" s="138"/>
    </row>
    <row r="140" spans="2:11" x14ac:dyDescent="0.25">
      <c r="B140" s="139" t="s">
        <v>45</v>
      </c>
      <c r="C140" s="140">
        <f>J135</f>
        <v>48.888888888888886</v>
      </c>
      <c r="D140" s="141"/>
    </row>
    <row r="141" spans="2:11" x14ac:dyDescent="0.25">
      <c r="B141" s="139" t="s">
        <v>44</v>
      </c>
      <c r="C141" s="142">
        <f>K135</f>
        <v>6.0256127892137554</v>
      </c>
    </row>
    <row r="142" spans="2:11" x14ac:dyDescent="0.25">
      <c r="B142" s="139" t="s">
        <v>29</v>
      </c>
      <c r="C142" s="139" t="str">
        <f>C138</f>
        <v>177,83 + (139,99x)</v>
      </c>
    </row>
    <row r="143" spans="2:11" x14ac:dyDescent="0.25">
      <c r="B143" s="139"/>
      <c r="C143" s="139"/>
    </row>
    <row r="144" spans="2:11" x14ac:dyDescent="0.25">
      <c r="B144" s="249" t="s">
        <v>48</v>
      </c>
      <c r="C144" s="249"/>
      <c r="D144" s="249"/>
      <c r="E144" s="249"/>
      <c r="F144" s="249"/>
      <c r="G144" s="249"/>
      <c r="H144" s="249"/>
      <c r="J144" s="249" t="s">
        <v>42</v>
      </c>
      <c r="K144" s="249"/>
    </row>
    <row r="145" spans="1:12" x14ac:dyDescent="0.25">
      <c r="B145" s="143" t="s">
        <v>46</v>
      </c>
      <c r="C145" s="125" t="s">
        <v>22</v>
      </c>
      <c r="D145" s="125" t="s">
        <v>47</v>
      </c>
      <c r="E145" s="125" t="s">
        <v>23</v>
      </c>
      <c r="F145" s="125" t="s">
        <v>27</v>
      </c>
      <c r="G145" s="125" t="s">
        <v>28</v>
      </c>
      <c r="H145" s="125" t="s">
        <v>29</v>
      </c>
      <c r="J145" s="144" t="s">
        <v>27</v>
      </c>
      <c r="K145" s="124">
        <f>STDEV(F146:F155)</f>
        <v>148.01846175587718</v>
      </c>
    </row>
    <row r="146" spans="1:12" x14ac:dyDescent="0.25">
      <c r="B146" s="122">
        <v>1</v>
      </c>
      <c r="C146" s="145">
        <v>2015</v>
      </c>
      <c r="D146" s="145">
        <v>-9</v>
      </c>
      <c r="E146" s="145">
        <f t="shared" ref="E146:E155" si="35">D109</f>
        <v>670</v>
      </c>
      <c r="F146" s="146">
        <f>$E$155+(D146*$C$140)</f>
        <v>670</v>
      </c>
      <c r="G146" s="146">
        <f>$E$155*(1+$C$141%)^D146</f>
        <v>655.58024459755154</v>
      </c>
      <c r="H146" s="123">
        <f>$C$136+($C$137*B146)</f>
        <v>317.82727272727266</v>
      </c>
      <c r="J146" s="147" t="s">
        <v>28</v>
      </c>
      <c r="K146" s="124">
        <f>STDEV(G146:G155)</f>
        <v>152.79977267230765</v>
      </c>
    </row>
    <row r="147" spans="1:12" x14ac:dyDescent="0.25">
      <c r="B147" s="122">
        <v>2</v>
      </c>
      <c r="C147" s="120">
        <v>2016</v>
      </c>
      <c r="D147" s="120">
        <v>-8</v>
      </c>
      <c r="E147" s="120">
        <f t="shared" si="35"/>
        <v>853</v>
      </c>
      <c r="F147" s="146">
        <f t="shared" ref="F147:F155" si="36">$E$155+(D147*$C$140)</f>
        <v>718.88888888888891</v>
      </c>
      <c r="G147" s="146">
        <f t="shared" ref="G147:G155" si="37">$E$155*(1+$C$141%)^D147</f>
        <v>695.08297165958038</v>
      </c>
      <c r="H147" s="123">
        <f t="shared" ref="H147:H155" si="38">$C$136+($C$137*B147)</f>
        <v>457.82121212121206</v>
      </c>
      <c r="J147" s="147" t="s">
        <v>29</v>
      </c>
      <c r="K147" s="124">
        <f>STDEV(H146:H155)</f>
        <v>423.85270017756375</v>
      </c>
    </row>
    <row r="148" spans="1:12" x14ac:dyDescent="0.25">
      <c r="B148" s="122">
        <v>3</v>
      </c>
      <c r="C148" s="120">
        <v>2017</v>
      </c>
      <c r="D148" s="120">
        <v>-7</v>
      </c>
      <c r="E148" s="120">
        <f t="shared" si="35"/>
        <v>868</v>
      </c>
      <c r="F148" s="146">
        <f t="shared" si="36"/>
        <v>767.77777777777783</v>
      </c>
      <c r="G148" s="146">
        <f t="shared" si="37"/>
        <v>736.96598009554737</v>
      </c>
      <c r="H148" s="123">
        <f t="shared" si="38"/>
        <v>597.81515151515146</v>
      </c>
    </row>
    <row r="149" spans="1:12" x14ac:dyDescent="0.25">
      <c r="B149" s="122">
        <v>4</v>
      </c>
      <c r="C149" s="120">
        <v>2018</v>
      </c>
      <c r="D149" s="120">
        <v>-6</v>
      </c>
      <c r="E149" s="120">
        <f t="shared" si="35"/>
        <v>878</v>
      </c>
      <c r="F149" s="146">
        <f t="shared" si="36"/>
        <v>816.66666666666674</v>
      </c>
      <c r="G149" s="146">
        <f t="shared" si="37"/>
        <v>781.37269644433923</v>
      </c>
      <c r="H149" s="123">
        <f t="shared" si="38"/>
        <v>737.80909090909086</v>
      </c>
      <c r="J149" s="256" t="s">
        <v>430</v>
      </c>
      <c r="K149" s="256"/>
      <c r="L149" s="256"/>
    </row>
    <row r="150" spans="1:12" x14ac:dyDescent="0.25">
      <c r="B150" s="122">
        <v>5</v>
      </c>
      <c r="C150" s="120">
        <v>2019</v>
      </c>
      <c r="D150" s="120">
        <v>-5</v>
      </c>
      <c r="E150" s="120">
        <f t="shared" si="35"/>
        <v>928</v>
      </c>
      <c r="F150" s="146">
        <f t="shared" si="36"/>
        <v>865.55555555555554</v>
      </c>
      <c r="G150" s="146">
        <f t="shared" si="37"/>
        <v>828.45518957271383</v>
      </c>
      <c r="H150" s="123">
        <f t="shared" si="38"/>
        <v>877.80303030303025</v>
      </c>
      <c r="J150" s="256"/>
      <c r="K150" s="256"/>
      <c r="L150" s="256"/>
    </row>
    <row r="151" spans="1:12" x14ac:dyDescent="0.25">
      <c r="B151" s="122">
        <v>6</v>
      </c>
      <c r="C151" s="120">
        <v>2020</v>
      </c>
      <c r="D151" s="120">
        <v>-4</v>
      </c>
      <c r="E151" s="120">
        <f t="shared" si="35"/>
        <v>986</v>
      </c>
      <c r="F151" s="146">
        <f t="shared" si="36"/>
        <v>914.44444444444446</v>
      </c>
      <c r="G151" s="146">
        <f t="shared" si="37"/>
        <v>878.37469142851239</v>
      </c>
      <c r="H151" s="123">
        <f t="shared" si="38"/>
        <v>1017.7969696969697</v>
      </c>
    </row>
    <row r="152" spans="1:12" x14ac:dyDescent="0.25">
      <c r="B152" s="122">
        <v>7</v>
      </c>
      <c r="C152" s="120">
        <v>2021</v>
      </c>
      <c r="D152" s="120">
        <v>-3</v>
      </c>
      <c r="E152" s="120">
        <f t="shared" si="35"/>
        <v>1033</v>
      </c>
      <c r="F152" s="146">
        <f t="shared" si="36"/>
        <v>963.33333333333337</v>
      </c>
      <c r="G152" s="146">
        <f t="shared" si="37"/>
        <v>931.30214917244598</v>
      </c>
      <c r="H152" s="123">
        <f t="shared" si="38"/>
        <v>1157.7909090909091</v>
      </c>
    </row>
    <row r="153" spans="1:12" x14ac:dyDescent="0.25">
      <c r="B153" s="122">
        <v>8</v>
      </c>
      <c r="C153" s="120">
        <v>2022</v>
      </c>
      <c r="D153" s="120">
        <v>-2</v>
      </c>
      <c r="E153" s="120">
        <f t="shared" si="35"/>
        <v>1071</v>
      </c>
      <c r="F153" s="146">
        <f t="shared" si="36"/>
        <v>1012.2222222222222</v>
      </c>
      <c r="G153" s="146">
        <f t="shared" si="37"/>
        <v>987.41881057920352</v>
      </c>
      <c r="H153" s="123">
        <f t="shared" si="38"/>
        <v>1297.7848484848485</v>
      </c>
    </row>
    <row r="154" spans="1:12" x14ac:dyDescent="0.25">
      <c r="B154" s="122">
        <v>9</v>
      </c>
      <c r="C154" s="120">
        <v>2023</v>
      </c>
      <c r="D154" s="120">
        <v>-1</v>
      </c>
      <c r="E154" s="120">
        <f t="shared" si="35"/>
        <v>1081</v>
      </c>
      <c r="F154" s="146">
        <f t="shared" si="36"/>
        <v>1061.1111111111111</v>
      </c>
      <c r="G154" s="146">
        <f t="shared" si="37"/>
        <v>1046.9168447125664</v>
      </c>
      <c r="H154" s="123">
        <f t="shared" si="38"/>
        <v>1437.7787878787879</v>
      </c>
    </row>
    <row r="155" spans="1:12" x14ac:dyDescent="0.25">
      <c r="B155" s="122">
        <v>10</v>
      </c>
      <c r="C155" s="120">
        <v>2024</v>
      </c>
      <c r="D155" s="120">
        <v>0</v>
      </c>
      <c r="E155" s="120">
        <f t="shared" si="35"/>
        <v>1110</v>
      </c>
      <c r="F155" s="146">
        <f t="shared" si="36"/>
        <v>1110</v>
      </c>
      <c r="G155" s="146">
        <f t="shared" si="37"/>
        <v>1110</v>
      </c>
      <c r="H155" s="123">
        <f t="shared" si="38"/>
        <v>1577.7727272727273</v>
      </c>
    </row>
    <row r="158" spans="1:12" x14ac:dyDescent="0.25">
      <c r="A158" s="250"/>
      <c r="B158" s="250"/>
      <c r="C158" s="250"/>
      <c r="D158" s="250"/>
      <c r="E158" s="250"/>
      <c r="F158" s="250"/>
      <c r="G158" s="250"/>
      <c r="H158" s="250"/>
      <c r="I158" s="250"/>
      <c r="J158" s="250"/>
      <c r="K158" s="250"/>
      <c r="L158" s="250"/>
    </row>
    <row r="159" spans="1:12" x14ac:dyDescent="0.25">
      <c r="A159" s="251">
        <v>4</v>
      </c>
      <c r="B159" s="252" t="s">
        <v>21</v>
      </c>
      <c r="C159" s="252" t="s">
        <v>22</v>
      </c>
      <c r="D159" s="252" t="s">
        <v>23</v>
      </c>
      <c r="E159" s="252" t="s">
        <v>24</v>
      </c>
      <c r="F159" s="252" t="s">
        <v>25</v>
      </c>
      <c r="G159" s="252" t="s">
        <v>26</v>
      </c>
      <c r="H159" s="252"/>
      <c r="I159" s="252"/>
      <c r="K159" s="101" t="s">
        <v>41</v>
      </c>
      <c r="L159" s="101" t="s">
        <v>42</v>
      </c>
    </row>
    <row r="160" spans="1:12" x14ac:dyDescent="0.25">
      <c r="A160" s="251"/>
      <c r="B160" s="252"/>
      <c r="C160" s="252"/>
      <c r="D160" s="252"/>
      <c r="E160" s="252"/>
      <c r="F160" s="252"/>
      <c r="G160" s="102" t="s">
        <v>27</v>
      </c>
      <c r="H160" s="102" t="s">
        <v>28</v>
      </c>
      <c r="I160" s="102" t="s">
        <v>29</v>
      </c>
      <c r="K160" s="120" t="s">
        <v>27</v>
      </c>
      <c r="L160" s="121">
        <f>K197</f>
        <v>162.82030793146529</v>
      </c>
    </row>
    <row r="161" spans="1:12" x14ac:dyDescent="0.25">
      <c r="A161" s="251"/>
      <c r="B161" s="105" t="s">
        <v>84</v>
      </c>
      <c r="C161" s="120">
        <v>2015</v>
      </c>
      <c r="D161" s="122">
        <f>'Data (2)'!C10</f>
        <v>1081</v>
      </c>
      <c r="E161" s="120"/>
      <c r="F161" s="120"/>
      <c r="G161" s="123">
        <f>F198</f>
        <v>1081</v>
      </c>
      <c r="H161" s="123">
        <f>G198</f>
        <v>1053.0605517269855</v>
      </c>
      <c r="I161" s="123">
        <f>H198</f>
        <v>476.22272727272724</v>
      </c>
      <c r="K161" s="122" t="s">
        <v>28</v>
      </c>
      <c r="L161" s="121">
        <f>K198</f>
        <v>172.17487100315697</v>
      </c>
    </row>
    <row r="162" spans="1:12" x14ac:dyDescent="0.25">
      <c r="A162" s="251"/>
      <c r="B162" s="105"/>
      <c r="C162" s="120">
        <v>2016</v>
      </c>
      <c r="D162" s="122">
        <f>'Data (2)'!C19</f>
        <v>1320</v>
      </c>
      <c r="E162" s="120">
        <f t="shared" ref="E162:E170" si="39">D162-D161</f>
        <v>239</v>
      </c>
      <c r="F162" s="121">
        <f t="shared" ref="F162:F170" si="40">((D162-D161)/D161)*100</f>
        <v>22.109158186864015</v>
      </c>
      <c r="G162" s="123">
        <f t="shared" ref="G162:I170" si="41">F199</f>
        <v>1134.7777777777778</v>
      </c>
      <c r="H162" s="123">
        <f t="shared" si="41"/>
        <v>1100.4523261785962</v>
      </c>
      <c r="I162" s="123">
        <f t="shared" si="41"/>
        <v>675.39545454545453</v>
      </c>
      <c r="K162" s="122" t="s">
        <v>29</v>
      </c>
      <c r="L162" s="121">
        <f>K199</f>
        <v>603.02537825383581</v>
      </c>
    </row>
    <row r="163" spans="1:12" x14ac:dyDescent="0.25">
      <c r="A163" s="251"/>
      <c r="B163" s="105"/>
      <c r="C163" s="120">
        <v>2017</v>
      </c>
      <c r="D163" s="122">
        <f>'Data (2)'!C28</f>
        <v>1320</v>
      </c>
      <c r="E163" s="120">
        <f t="shared" si="39"/>
        <v>0</v>
      </c>
      <c r="F163" s="121">
        <f t="shared" si="40"/>
        <v>0</v>
      </c>
      <c r="G163" s="123">
        <f t="shared" si="41"/>
        <v>1188.5555555555557</v>
      </c>
      <c r="H163" s="123">
        <f t="shared" si="41"/>
        <v>1149.9769127291775</v>
      </c>
      <c r="I163" s="123">
        <f t="shared" si="41"/>
        <v>874.56818181818176</v>
      </c>
    </row>
    <row r="164" spans="1:12" x14ac:dyDescent="0.25">
      <c r="B164" s="105"/>
      <c r="C164" s="120">
        <v>2018</v>
      </c>
      <c r="D164" s="122">
        <f>'Data (2)'!C37</f>
        <v>1228</v>
      </c>
      <c r="E164" s="120">
        <f t="shared" si="39"/>
        <v>-92</v>
      </c>
      <c r="F164" s="121">
        <f t="shared" si="40"/>
        <v>-6.9696969696969706</v>
      </c>
      <c r="G164" s="123">
        <f t="shared" si="41"/>
        <v>1242.3333333333333</v>
      </c>
      <c r="H164" s="123">
        <f t="shared" si="41"/>
        <v>1201.7302961250739</v>
      </c>
      <c r="I164" s="123">
        <f t="shared" si="41"/>
        <v>1073.7409090909091</v>
      </c>
    </row>
    <row r="165" spans="1:12" x14ac:dyDescent="0.25">
      <c r="B165" s="105"/>
      <c r="C165" s="120">
        <v>2019</v>
      </c>
      <c r="D165" s="122">
        <f>'Data (2)'!C46</f>
        <v>1241</v>
      </c>
      <c r="E165" s="120">
        <f t="shared" si="39"/>
        <v>13</v>
      </c>
      <c r="F165" s="121">
        <f t="shared" si="40"/>
        <v>1.0586319218241043</v>
      </c>
      <c r="G165" s="123">
        <f t="shared" si="41"/>
        <v>1296.1111111111111</v>
      </c>
      <c r="H165" s="123">
        <f t="shared" si="41"/>
        <v>1255.8127807953304</v>
      </c>
      <c r="I165" s="123">
        <f t="shared" si="41"/>
        <v>1272.9136363636364</v>
      </c>
    </row>
    <row r="166" spans="1:12" x14ac:dyDescent="0.25">
      <c r="B166" s="105"/>
      <c r="C166" s="120">
        <v>2020</v>
      </c>
      <c r="D166" s="122">
        <f>'Data (2)'!G10</f>
        <v>1382</v>
      </c>
      <c r="E166" s="120">
        <f t="shared" si="39"/>
        <v>141</v>
      </c>
      <c r="F166" s="121">
        <f t="shared" si="40"/>
        <v>11.36180499597099</v>
      </c>
      <c r="G166" s="123">
        <f t="shared" si="41"/>
        <v>1349.8888888888889</v>
      </c>
      <c r="H166" s="123">
        <f t="shared" si="41"/>
        <v>1312.3291852540287</v>
      </c>
      <c r="I166" s="123">
        <f t="shared" si="41"/>
        <v>1472.0863636363636</v>
      </c>
    </row>
    <row r="167" spans="1:12" x14ac:dyDescent="0.25">
      <c r="B167" s="105"/>
      <c r="C167" s="120">
        <v>2021</v>
      </c>
      <c r="D167" s="122">
        <f>'Data (2)'!G19</f>
        <v>1520</v>
      </c>
      <c r="E167" s="120">
        <f t="shared" si="39"/>
        <v>138</v>
      </c>
      <c r="F167" s="121">
        <f t="shared" si="40"/>
        <v>9.9855282199710569</v>
      </c>
      <c r="G167" s="123">
        <f t="shared" si="41"/>
        <v>1403.6666666666667</v>
      </c>
      <c r="H167" s="123">
        <f t="shared" si="41"/>
        <v>1371.3890452514706</v>
      </c>
      <c r="I167" s="123">
        <f t="shared" si="41"/>
        <v>1671.2590909090909</v>
      </c>
    </row>
    <row r="168" spans="1:12" x14ac:dyDescent="0.25">
      <c r="B168" s="105"/>
      <c r="C168" s="120">
        <v>2022</v>
      </c>
      <c r="D168" s="122">
        <f>'Data (2)'!G28</f>
        <v>1540</v>
      </c>
      <c r="E168" s="120">
        <f t="shared" si="39"/>
        <v>20</v>
      </c>
      <c r="F168" s="121">
        <f t="shared" si="40"/>
        <v>1.3157894736842104</v>
      </c>
      <c r="G168" s="123">
        <f t="shared" si="41"/>
        <v>1457.4444444444443</v>
      </c>
      <c r="H168" s="123">
        <f t="shared" si="41"/>
        <v>1433.1068260679506</v>
      </c>
      <c r="I168" s="123">
        <f t="shared" si="41"/>
        <v>1870.4318181818182</v>
      </c>
    </row>
    <row r="169" spans="1:12" x14ac:dyDescent="0.25">
      <c r="B169" s="105"/>
      <c r="C169" s="120">
        <v>2023</v>
      </c>
      <c r="D169" s="122">
        <f>'Data (2)'!G37</f>
        <v>1528</v>
      </c>
      <c r="E169" s="120">
        <f t="shared" si="39"/>
        <v>-12</v>
      </c>
      <c r="F169" s="121">
        <f t="shared" si="40"/>
        <v>-0.77922077922077926</v>
      </c>
      <c r="G169" s="123">
        <f t="shared" si="41"/>
        <v>1511.2222222222222</v>
      </c>
      <c r="H169" s="123">
        <f t="shared" si="41"/>
        <v>1497.60214436156</v>
      </c>
      <c r="I169" s="123">
        <f t="shared" si="41"/>
        <v>2069.6045454545456</v>
      </c>
    </row>
    <row r="170" spans="1:12" x14ac:dyDescent="0.25">
      <c r="B170" s="105"/>
      <c r="C170" s="120">
        <v>2024</v>
      </c>
      <c r="D170" s="122">
        <f>'Data (2)'!G46</f>
        <v>1565</v>
      </c>
      <c r="E170" s="120">
        <f t="shared" si="39"/>
        <v>37</v>
      </c>
      <c r="F170" s="121">
        <f t="shared" si="40"/>
        <v>2.4214659685863875</v>
      </c>
      <c r="G170" s="123">
        <f t="shared" si="41"/>
        <v>1565</v>
      </c>
      <c r="H170" s="123">
        <f t="shared" si="41"/>
        <v>1565</v>
      </c>
      <c r="I170" s="123">
        <f t="shared" si="41"/>
        <v>2268.7772727272732</v>
      </c>
    </row>
    <row r="171" spans="1:12" x14ac:dyDescent="0.25">
      <c r="B171" s="253" t="s">
        <v>31</v>
      </c>
      <c r="C171" s="254"/>
      <c r="D171" s="254"/>
      <c r="E171" s="255"/>
      <c r="F171" s="124">
        <f>AVERAGE(F162:F170)</f>
        <v>4.5003845575536694</v>
      </c>
      <c r="G171" s="122"/>
      <c r="H171" s="122"/>
      <c r="I171" s="122"/>
    </row>
    <row r="174" spans="1:12" x14ac:dyDescent="0.25">
      <c r="B174" s="249" t="s">
        <v>29</v>
      </c>
      <c r="C174" s="249"/>
      <c r="D174" s="249"/>
      <c r="E174" s="249"/>
      <c r="F174" s="249"/>
      <c r="H174" s="249" t="s">
        <v>22</v>
      </c>
      <c r="I174" s="249" t="s">
        <v>23</v>
      </c>
      <c r="J174" s="249" t="s">
        <v>43</v>
      </c>
      <c r="K174" s="249"/>
    </row>
    <row r="175" spans="1:12" x14ac:dyDescent="0.25">
      <c r="B175" s="125" t="s">
        <v>22</v>
      </c>
      <c r="C175" s="125" t="s">
        <v>32</v>
      </c>
      <c r="D175" s="125" t="s">
        <v>33</v>
      </c>
      <c r="E175" s="125" t="s">
        <v>34</v>
      </c>
      <c r="F175" s="125" t="s">
        <v>429</v>
      </c>
      <c r="H175" s="249"/>
      <c r="I175" s="249"/>
      <c r="J175" s="125" t="s">
        <v>27</v>
      </c>
      <c r="K175" s="125" t="s">
        <v>44</v>
      </c>
    </row>
    <row r="176" spans="1:12" x14ac:dyDescent="0.25">
      <c r="B176" s="120">
        <v>2015</v>
      </c>
      <c r="C176" s="120">
        <v>1</v>
      </c>
      <c r="D176" s="120">
        <f>D161</f>
        <v>1081</v>
      </c>
      <c r="E176" s="120">
        <f>C176*D176</f>
        <v>1081</v>
      </c>
      <c r="F176" s="120">
        <f>(C176)^2</f>
        <v>1</v>
      </c>
      <c r="H176" s="120">
        <v>2015</v>
      </c>
      <c r="I176" s="120">
        <f>D161</f>
        <v>1081</v>
      </c>
      <c r="J176" s="120"/>
      <c r="K176" s="120"/>
    </row>
    <row r="177" spans="2:11" x14ac:dyDescent="0.25">
      <c r="B177" s="120">
        <v>2016</v>
      </c>
      <c r="C177" s="120">
        <v>2</v>
      </c>
      <c r="D177" s="120">
        <f t="shared" ref="D177:D185" si="42">D162</f>
        <v>1320</v>
      </c>
      <c r="E177" s="120">
        <f t="shared" ref="E177:E185" si="43">C177*D177</f>
        <v>2640</v>
      </c>
      <c r="F177" s="120">
        <f t="shared" ref="F177:F185" si="44">(C177)^2</f>
        <v>4</v>
      </c>
      <c r="H177" s="120">
        <v>2016</v>
      </c>
      <c r="I177" s="120">
        <f t="shared" ref="I177:I185" si="45">D162</f>
        <v>1320</v>
      </c>
      <c r="J177" s="120">
        <f>I177-I176</f>
        <v>239</v>
      </c>
      <c r="K177" s="121">
        <f>(E162/I176)*100</f>
        <v>22.109158186864015</v>
      </c>
    </row>
    <row r="178" spans="2:11" x14ac:dyDescent="0.25">
      <c r="B178" s="120">
        <v>2017</v>
      </c>
      <c r="C178" s="120">
        <v>3</v>
      </c>
      <c r="D178" s="120">
        <f t="shared" si="42"/>
        <v>1320</v>
      </c>
      <c r="E178" s="120">
        <f t="shared" si="43"/>
        <v>3960</v>
      </c>
      <c r="F178" s="120">
        <f t="shared" si="44"/>
        <v>9</v>
      </c>
      <c r="H178" s="120">
        <v>2017</v>
      </c>
      <c r="I178" s="120">
        <f t="shared" si="45"/>
        <v>1320</v>
      </c>
      <c r="J178" s="120">
        <f t="shared" ref="J178:J185" si="46">I178-I177</f>
        <v>0</v>
      </c>
      <c r="K178" s="121">
        <f>(E163/I177)*100</f>
        <v>0</v>
      </c>
    </row>
    <row r="179" spans="2:11" x14ac:dyDescent="0.25">
      <c r="B179" s="120">
        <v>2018</v>
      </c>
      <c r="C179" s="120">
        <v>4</v>
      </c>
      <c r="D179" s="120">
        <f t="shared" si="42"/>
        <v>1228</v>
      </c>
      <c r="E179" s="120">
        <f t="shared" si="43"/>
        <v>4912</v>
      </c>
      <c r="F179" s="120">
        <f t="shared" si="44"/>
        <v>16</v>
      </c>
      <c r="H179" s="120">
        <v>2018</v>
      </c>
      <c r="I179" s="120">
        <f t="shared" si="45"/>
        <v>1228</v>
      </c>
      <c r="J179" s="120">
        <f t="shared" si="46"/>
        <v>-92</v>
      </c>
      <c r="K179" s="121">
        <f t="shared" ref="K179:K185" si="47">(E164/I178)*100</f>
        <v>-6.9696969696969706</v>
      </c>
    </row>
    <row r="180" spans="2:11" x14ac:dyDescent="0.25">
      <c r="B180" s="120">
        <v>2019</v>
      </c>
      <c r="C180" s="120">
        <v>5</v>
      </c>
      <c r="D180" s="120">
        <f t="shared" si="42"/>
        <v>1241</v>
      </c>
      <c r="E180" s="120">
        <f t="shared" si="43"/>
        <v>6205</v>
      </c>
      <c r="F180" s="120">
        <f t="shared" si="44"/>
        <v>25</v>
      </c>
      <c r="H180" s="120">
        <v>2019</v>
      </c>
      <c r="I180" s="120">
        <f t="shared" si="45"/>
        <v>1241</v>
      </c>
      <c r="J180" s="120">
        <f t="shared" si="46"/>
        <v>13</v>
      </c>
      <c r="K180" s="121">
        <f t="shared" si="47"/>
        <v>1.0586319218241043</v>
      </c>
    </row>
    <row r="181" spans="2:11" x14ac:dyDescent="0.25">
      <c r="B181" s="120">
        <v>2020</v>
      </c>
      <c r="C181" s="120">
        <v>6</v>
      </c>
      <c r="D181" s="120">
        <f t="shared" si="42"/>
        <v>1382</v>
      </c>
      <c r="E181" s="120">
        <f t="shared" si="43"/>
        <v>8292</v>
      </c>
      <c r="F181" s="120">
        <f t="shared" si="44"/>
        <v>36</v>
      </c>
      <c r="H181" s="120">
        <v>2020</v>
      </c>
      <c r="I181" s="120">
        <f t="shared" si="45"/>
        <v>1382</v>
      </c>
      <c r="J181" s="120">
        <f t="shared" si="46"/>
        <v>141</v>
      </c>
      <c r="K181" s="121">
        <f t="shared" si="47"/>
        <v>11.36180499597099</v>
      </c>
    </row>
    <row r="182" spans="2:11" x14ac:dyDescent="0.25">
      <c r="B182" s="120">
        <v>2021</v>
      </c>
      <c r="C182" s="120">
        <v>7</v>
      </c>
      <c r="D182" s="120">
        <f t="shared" si="42"/>
        <v>1520</v>
      </c>
      <c r="E182" s="120">
        <f t="shared" si="43"/>
        <v>10640</v>
      </c>
      <c r="F182" s="120">
        <f t="shared" si="44"/>
        <v>49</v>
      </c>
      <c r="H182" s="120">
        <v>2021</v>
      </c>
      <c r="I182" s="120">
        <f t="shared" si="45"/>
        <v>1520</v>
      </c>
      <c r="J182" s="120">
        <f t="shared" si="46"/>
        <v>138</v>
      </c>
      <c r="K182" s="121">
        <f t="shared" si="47"/>
        <v>9.9855282199710569</v>
      </c>
    </row>
    <row r="183" spans="2:11" x14ac:dyDescent="0.25">
      <c r="B183" s="120">
        <v>2022</v>
      </c>
      <c r="C183" s="120">
        <v>8</v>
      </c>
      <c r="D183" s="120">
        <f t="shared" si="42"/>
        <v>1540</v>
      </c>
      <c r="E183" s="120">
        <f t="shared" si="43"/>
        <v>12320</v>
      </c>
      <c r="F183" s="120">
        <f t="shared" si="44"/>
        <v>64</v>
      </c>
      <c r="H183" s="120">
        <v>2022</v>
      </c>
      <c r="I183" s="120">
        <f t="shared" si="45"/>
        <v>1540</v>
      </c>
      <c r="J183" s="120">
        <f t="shared" si="46"/>
        <v>20</v>
      </c>
      <c r="K183" s="121">
        <f t="shared" si="47"/>
        <v>1.3157894736842104</v>
      </c>
    </row>
    <row r="184" spans="2:11" x14ac:dyDescent="0.25">
      <c r="B184" s="120">
        <v>2023</v>
      </c>
      <c r="C184" s="120">
        <v>9</v>
      </c>
      <c r="D184" s="120">
        <f t="shared" si="42"/>
        <v>1528</v>
      </c>
      <c r="E184" s="120">
        <f t="shared" si="43"/>
        <v>13752</v>
      </c>
      <c r="F184" s="120">
        <f t="shared" si="44"/>
        <v>81</v>
      </c>
      <c r="H184" s="120">
        <v>2023</v>
      </c>
      <c r="I184" s="120">
        <f t="shared" si="45"/>
        <v>1528</v>
      </c>
      <c r="J184" s="120">
        <f t="shared" si="46"/>
        <v>-12</v>
      </c>
      <c r="K184" s="121">
        <f t="shared" si="47"/>
        <v>-0.77922077922077926</v>
      </c>
    </row>
    <row r="185" spans="2:11" x14ac:dyDescent="0.25">
      <c r="B185" s="120">
        <v>2024</v>
      </c>
      <c r="C185" s="120">
        <v>10</v>
      </c>
      <c r="D185" s="120">
        <f t="shared" si="42"/>
        <v>1565</v>
      </c>
      <c r="E185" s="120">
        <f t="shared" si="43"/>
        <v>15650</v>
      </c>
      <c r="F185" s="120">
        <f t="shared" si="44"/>
        <v>100</v>
      </c>
      <c r="H185" s="120">
        <v>2024</v>
      </c>
      <c r="I185" s="120">
        <f t="shared" si="45"/>
        <v>1565</v>
      </c>
      <c r="J185" s="120">
        <f t="shared" si="46"/>
        <v>37</v>
      </c>
      <c r="K185" s="121">
        <f t="shared" si="47"/>
        <v>2.4214659685863875</v>
      </c>
    </row>
    <row r="186" spans="2:11" x14ac:dyDescent="0.25">
      <c r="B186" s="126" t="s">
        <v>36</v>
      </c>
      <c r="C186" s="127">
        <f>SUM(C176:C185)</f>
        <v>55</v>
      </c>
      <c r="D186" s="127">
        <f>SUM(D176:D185)</f>
        <v>13725</v>
      </c>
      <c r="E186" s="127">
        <f>SUM(E176:E185)</f>
        <v>79452</v>
      </c>
      <c r="F186" s="127">
        <f>SUM(F176:F185)</f>
        <v>385</v>
      </c>
      <c r="H186" s="127" t="s">
        <v>36</v>
      </c>
      <c r="I186" s="127">
        <f>SUM(I176:I185)</f>
        <v>13725</v>
      </c>
      <c r="J186" s="127">
        <f>SUM(J176:J185)</f>
        <v>484</v>
      </c>
      <c r="K186" s="128">
        <f>SUM(K176:K185)</f>
        <v>40.503461017983021</v>
      </c>
    </row>
    <row r="187" spans="2:11" x14ac:dyDescent="0.25">
      <c r="B187" s="126" t="s">
        <v>37</v>
      </c>
      <c r="C187" s="128">
        <f>AVERAGE(C176:C185)</f>
        <v>5.5</v>
      </c>
      <c r="D187" s="128">
        <f>AVERAGE(D176:D185)</f>
        <v>1372.5</v>
      </c>
      <c r="E187" s="127">
        <f>AVERAGE(E176:E185)</f>
        <v>7945.2</v>
      </c>
      <c r="F187" s="128">
        <f>AVERAGE(F176:F185)</f>
        <v>38.5</v>
      </c>
      <c r="H187" s="127" t="s">
        <v>37</v>
      </c>
      <c r="I187" s="128">
        <f>AVERAGE(I176:I185)</f>
        <v>1372.5</v>
      </c>
      <c r="J187" s="128">
        <f>AVERAGE(J176:J185)</f>
        <v>53.777777777777779</v>
      </c>
      <c r="K187" s="128">
        <f>AVERAGE(K176:K185)</f>
        <v>4.5003845575536694</v>
      </c>
    </row>
    <row r="188" spans="2:11" x14ac:dyDescent="0.25">
      <c r="B188" s="129" t="s">
        <v>38</v>
      </c>
      <c r="C188" s="148">
        <f>D187-(C187*C189)</f>
        <v>277.04999999999995</v>
      </c>
      <c r="D188" s="131"/>
    </row>
    <row r="189" spans="2:11" x14ac:dyDescent="0.25">
      <c r="B189" s="132" t="s">
        <v>39</v>
      </c>
      <c r="C189" s="133">
        <f>((C186*E186)-(C186*D186))/((C186*F186)-(C186^2))</f>
        <v>199.17272727272729</v>
      </c>
      <c r="D189" s="134"/>
    </row>
    <row r="190" spans="2:11" x14ac:dyDescent="0.25">
      <c r="B190" s="135" t="s">
        <v>40</v>
      </c>
      <c r="C190" s="136" t="s">
        <v>85</v>
      </c>
      <c r="D190" s="137"/>
    </row>
    <row r="191" spans="2:11" ht="13.8" thickBot="1" x14ac:dyDescent="0.3">
      <c r="B191" s="138"/>
    </row>
    <row r="192" spans="2:11" x14ac:dyDescent="0.25">
      <c r="B192" s="139" t="s">
        <v>45</v>
      </c>
      <c r="C192" s="140">
        <f>J187</f>
        <v>53.777777777777779</v>
      </c>
      <c r="D192" s="141"/>
    </row>
    <row r="193" spans="2:12" x14ac:dyDescent="0.25">
      <c r="B193" s="139" t="s">
        <v>44</v>
      </c>
      <c r="C193" s="142">
        <f>K187</f>
        <v>4.5003845575536694</v>
      </c>
    </row>
    <row r="194" spans="2:12" x14ac:dyDescent="0.25">
      <c r="B194" s="139" t="s">
        <v>29</v>
      </c>
      <c r="C194" s="139" t="str">
        <f>C190</f>
        <v>277,05 + (199,17x)</v>
      </c>
    </row>
    <row r="195" spans="2:12" x14ac:dyDescent="0.25">
      <c r="B195" s="139"/>
      <c r="C195" s="139"/>
    </row>
    <row r="196" spans="2:12" x14ac:dyDescent="0.25">
      <c r="B196" s="249" t="s">
        <v>48</v>
      </c>
      <c r="C196" s="249"/>
      <c r="D196" s="249"/>
      <c r="E196" s="249"/>
      <c r="F196" s="249"/>
      <c r="G196" s="249"/>
      <c r="H196" s="249"/>
      <c r="J196" s="249" t="s">
        <v>42</v>
      </c>
      <c r="K196" s="249"/>
    </row>
    <row r="197" spans="2:12" x14ac:dyDescent="0.25">
      <c r="B197" s="143" t="s">
        <v>46</v>
      </c>
      <c r="C197" s="125" t="s">
        <v>22</v>
      </c>
      <c r="D197" s="125" t="s">
        <v>47</v>
      </c>
      <c r="E197" s="125" t="s">
        <v>23</v>
      </c>
      <c r="F197" s="125" t="s">
        <v>27</v>
      </c>
      <c r="G197" s="125" t="s">
        <v>28</v>
      </c>
      <c r="H197" s="125" t="s">
        <v>29</v>
      </c>
      <c r="J197" s="144" t="s">
        <v>27</v>
      </c>
      <c r="K197" s="124">
        <f>STDEV(F198:F207)</f>
        <v>162.82030793146529</v>
      </c>
    </row>
    <row r="198" spans="2:12" x14ac:dyDescent="0.25">
      <c r="B198" s="122">
        <v>1</v>
      </c>
      <c r="C198" s="145">
        <v>2015</v>
      </c>
      <c r="D198" s="145">
        <v>-9</v>
      </c>
      <c r="E198" s="145">
        <f t="shared" ref="E198:E207" si="48">D161</f>
        <v>1081</v>
      </c>
      <c r="F198" s="146">
        <f>$E$207+(D198*$C$192)</f>
        <v>1081</v>
      </c>
      <c r="G198" s="146">
        <f>$E$207*(1+$C$193%)^D198</f>
        <v>1053.0605517269855</v>
      </c>
      <c r="H198" s="123">
        <f>$C$188+($C$189*B198)</f>
        <v>476.22272727272724</v>
      </c>
      <c r="J198" s="147" t="s">
        <v>28</v>
      </c>
      <c r="K198" s="124">
        <f>STDEV(G198:G207)</f>
        <v>172.17487100315697</v>
      </c>
    </row>
    <row r="199" spans="2:12" x14ac:dyDescent="0.25">
      <c r="B199" s="122">
        <v>2</v>
      </c>
      <c r="C199" s="120">
        <v>2016</v>
      </c>
      <c r="D199" s="120">
        <v>-8</v>
      </c>
      <c r="E199" s="120">
        <f t="shared" si="48"/>
        <v>1320</v>
      </c>
      <c r="F199" s="146">
        <f t="shared" ref="F199:F207" si="49">$E$207+(D199*$C$192)</f>
        <v>1134.7777777777778</v>
      </c>
      <c r="G199" s="146">
        <f t="shared" ref="G199:G207" si="50">$E$207*(1+$C$193%)^D199</f>
        <v>1100.4523261785962</v>
      </c>
      <c r="H199" s="123">
        <f t="shared" ref="H199:H207" si="51">$C$188+($C$189*B199)</f>
        <v>675.39545454545453</v>
      </c>
      <c r="J199" s="147" t="s">
        <v>29</v>
      </c>
      <c r="K199" s="124">
        <f>STDEV(H198:H207)</f>
        <v>603.02537825383581</v>
      </c>
    </row>
    <row r="200" spans="2:12" x14ac:dyDescent="0.25">
      <c r="B200" s="122">
        <v>3</v>
      </c>
      <c r="C200" s="120">
        <v>2017</v>
      </c>
      <c r="D200" s="120">
        <v>-7</v>
      </c>
      <c r="E200" s="120">
        <f t="shared" si="48"/>
        <v>1320</v>
      </c>
      <c r="F200" s="146">
        <f t="shared" si="49"/>
        <v>1188.5555555555557</v>
      </c>
      <c r="G200" s="146">
        <f t="shared" si="50"/>
        <v>1149.9769127291775</v>
      </c>
      <c r="H200" s="123">
        <f t="shared" si="51"/>
        <v>874.56818181818176</v>
      </c>
    </row>
    <row r="201" spans="2:12" x14ac:dyDescent="0.25">
      <c r="B201" s="122">
        <v>4</v>
      </c>
      <c r="C201" s="120">
        <v>2018</v>
      </c>
      <c r="D201" s="120">
        <v>-6</v>
      </c>
      <c r="E201" s="120">
        <f t="shared" si="48"/>
        <v>1228</v>
      </c>
      <c r="F201" s="146">
        <f t="shared" si="49"/>
        <v>1242.3333333333333</v>
      </c>
      <c r="G201" s="146">
        <f t="shared" si="50"/>
        <v>1201.7302961250739</v>
      </c>
      <c r="H201" s="123">
        <f t="shared" si="51"/>
        <v>1073.7409090909091</v>
      </c>
      <c r="J201" s="256" t="s">
        <v>430</v>
      </c>
      <c r="K201" s="256"/>
      <c r="L201" s="256"/>
    </row>
    <row r="202" spans="2:12" x14ac:dyDescent="0.25">
      <c r="B202" s="122">
        <v>5</v>
      </c>
      <c r="C202" s="120">
        <v>2019</v>
      </c>
      <c r="D202" s="120">
        <v>-5</v>
      </c>
      <c r="E202" s="120">
        <f t="shared" si="48"/>
        <v>1241</v>
      </c>
      <c r="F202" s="146">
        <f t="shared" si="49"/>
        <v>1296.1111111111111</v>
      </c>
      <c r="G202" s="146">
        <f t="shared" si="50"/>
        <v>1255.8127807953304</v>
      </c>
      <c r="H202" s="123">
        <f t="shared" si="51"/>
        <v>1272.9136363636364</v>
      </c>
      <c r="J202" s="256"/>
      <c r="K202" s="256"/>
      <c r="L202" s="256"/>
    </row>
    <row r="203" spans="2:12" x14ac:dyDescent="0.25">
      <c r="B203" s="122">
        <v>6</v>
      </c>
      <c r="C203" s="120">
        <v>2020</v>
      </c>
      <c r="D203" s="120">
        <v>-4</v>
      </c>
      <c r="E203" s="120">
        <f t="shared" si="48"/>
        <v>1382</v>
      </c>
      <c r="F203" s="146">
        <f t="shared" si="49"/>
        <v>1349.8888888888889</v>
      </c>
      <c r="G203" s="146">
        <f t="shared" si="50"/>
        <v>1312.3291852540287</v>
      </c>
      <c r="H203" s="123">
        <f t="shared" si="51"/>
        <v>1472.0863636363636</v>
      </c>
    </row>
    <row r="204" spans="2:12" x14ac:dyDescent="0.25">
      <c r="B204" s="122">
        <v>7</v>
      </c>
      <c r="C204" s="120">
        <v>2021</v>
      </c>
      <c r="D204" s="120">
        <v>-3</v>
      </c>
      <c r="E204" s="120">
        <f t="shared" si="48"/>
        <v>1520</v>
      </c>
      <c r="F204" s="146">
        <f t="shared" si="49"/>
        <v>1403.6666666666667</v>
      </c>
      <c r="G204" s="146">
        <f t="shared" si="50"/>
        <v>1371.3890452514706</v>
      </c>
      <c r="H204" s="123">
        <f t="shared" si="51"/>
        <v>1671.2590909090909</v>
      </c>
    </row>
    <row r="205" spans="2:12" x14ac:dyDescent="0.25">
      <c r="B205" s="122">
        <v>8</v>
      </c>
      <c r="C205" s="120">
        <v>2022</v>
      </c>
      <c r="D205" s="120">
        <v>-2</v>
      </c>
      <c r="E205" s="120">
        <f t="shared" si="48"/>
        <v>1540</v>
      </c>
      <c r="F205" s="146">
        <f t="shared" si="49"/>
        <v>1457.4444444444443</v>
      </c>
      <c r="G205" s="146">
        <f t="shared" si="50"/>
        <v>1433.1068260679506</v>
      </c>
      <c r="H205" s="123">
        <f t="shared" si="51"/>
        <v>1870.4318181818182</v>
      </c>
    </row>
    <row r="206" spans="2:12" x14ac:dyDescent="0.25">
      <c r="B206" s="122">
        <v>9</v>
      </c>
      <c r="C206" s="120">
        <v>2023</v>
      </c>
      <c r="D206" s="120">
        <v>-1</v>
      </c>
      <c r="E206" s="120">
        <f t="shared" si="48"/>
        <v>1528</v>
      </c>
      <c r="F206" s="146">
        <f t="shared" si="49"/>
        <v>1511.2222222222222</v>
      </c>
      <c r="G206" s="146">
        <f t="shared" si="50"/>
        <v>1497.60214436156</v>
      </c>
      <c r="H206" s="123">
        <f t="shared" si="51"/>
        <v>2069.6045454545456</v>
      </c>
    </row>
    <row r="207" spans="2:12" x14ac:dyDescent="0.25">
      <c r="B207" s="122">
        <v>10</v>
      </c>
      <c r="C207" s="120">
        <v>2024</v>
      </c>
      <c r="D207" s="120">
        <v>0</v>
      </c>
      <c r="E207" s="120">
        <f t="shared" si="48"/>
        <v>1565</v>
      </c>
      <c r="F207" s="146">
        <f t="shared" si="49"/>
        <v>1565</v>
      </c>
      <c r="G207" s="146">
        <f t="shared" si="50"/>
        <v>1565</v>
      </c>
      <c r="H207" s="123">
        <f t="shared" si="51"/>
        <v>2268.7772727272732</v>
      </c>
    </row>
    <row r="210" spans="1:12" x14ac:dyDescent="0.25">
      <c r="A210" s="250"/>
      <c r="B210" s="250"/>
      <c r="C210" s="250"/>
      <c r="D210" s="250"/>
      <c r="E210" s="250"/>
      <c r="F210" s="250"/>
      <c r="G210" s="250"/>
      <c r="H210" s="250"/>
      <c r="I210" s="250"/>
      <c r="J210" s="250"/>
      <c r="K210" s="250"/>
      <c r="L210" s="250"/>
    </row>
    <row r="211" spans="1:12" x14ac:dyDescent="0.25">
      <c r="A211" s="251">
        <v>5</v>
      </c>
      <c r="B211" s="252" t="s">
        <v>21</v>
      </c>
      <c r="C211" s="252" t="s">
        <v>22</v>
      </c>
      <c r="D211" s="252" t="s">
        <v>23</v>
      </c>
      <c r="E211" s="252" t="s">
        <v>24</v>
      </c>
      <c r="F211" s="252" t="s">
        <v>25</v>
      </c>
      <c r="G211" s="252" t="s">
        <v>26</v>
      </c>
      <c r="H211" s="252"/>
      <c r="I211" s="252"/>
      <c r="K211" s="101" t="s">
        <v>41</v>
      </c>
      <c r="L211" s="101" t="s">
        <v>42</v>
      </c>
    </row>
    <row r="212" spans="1:12" x14ac:dyDescent="0.25">
      <c r="A212" s="251"/>
      <c r="B212" s="252"/>
      <c r="C212" s="252"/>
      <c r="D212" s="252"/>
      <c r="E212" s="252"/>
      <c r="F212" s="252"/>
      <c r="G212" s="102" t="s">
        <v>27</v>
      </c>
      <c r="H212" s="102" t="s">
        <v>28</v>
      </c>
      <c r="I212" s="102" t="s">
        <v>29</v>
      </c>
      <c r="K212" s="120" t="s">
        <v>27</v>
      </c>
      <c r="L212" s="121">
        <f>K249</f>
        <v>137.25348271908527</v>
      </c>
    </row>
    <row r="213" spans="1:12" x14ac:dyDescent="0.25">
      <c r="A213" s="251"/>
      <c r="B213" s="105" t="s">
        <v>86</v>
      </c>
      <c r="C213" s="120">
        <v>2015</v>
      </c>
      <c r="D213" s="122">
        <f>'Data (2)'!C11</f>
        <v>910</v>
      </c>
      <c r="E213" s="120"/>
      <c r="F213" s="120"/>
      <c r="G213" s="123">
        <f>F250</f>
        <v>910</v>
      </c>
      <c r="H213" s="123">
        <f>G250</f>
        <v>890.19659346291189</v>
      </c>
      <c r="I213" s="123">
        <f>H250</f>
        <v>397.42727272727279</v>
      </c>
      <c r="K213" s="122" t="s">
        <v>28</v>
      </c>
      <c r="L213" s="121">
        <f>K250</f>
        <v>143.87903628449885</v>
      </c>
    </row>
    <row r="214" spans="1:12" x14ac:dyDescent="0.25">
      <c r="A214" s="251"/>
      <c r="B214" s="105"/>
      <c r="C214" s="120">
        <v>2016</v>
      </c>
      <c r="D214" s="122">
        <f>'Data (2)'!C20</f>
        <v>1101</v>
      </c>
      <c r="E214" s="120">
        <f t="shared" ref="E214:E222" si="52">D214-D213</f>
        <v>191</v>
      </c>
      <c r="F214" s="121">
        <f t="shared" ref="F214:F222" si="53">((D214-D213)/D213)*100</f>
        <v>20.989010989010989</v>
      </c>
      <c r="G214" s="123">
        <f t="shared" ref="G214:I222" si="54">F251</f>
        <v>955.33333333333326</v>
      </c>
      <c r="H214" s="123">
        <f t="shared" si="54"/>
        <v>929.87064379128924</v>
      </c>
      <c r="I214" s="123">
        <f t="shared" si="54"/>
        <v>564.15454545454554</v>
      </c>
      <c r="K214" s="122" t="s">
        <v>29</v>
      </c>
      <c r="L214" s="121">
        <f>K251</f>
        <v>504.79188631043678</v>
      </c>
    </row>
    <row r="215" spans="1:12" x14ac:dyDescent="0.25">
      <c r="A215" s="251"/>
      <c r="B215" s="105"/>
      <c r="C215" s="120">
        <v>2017</v>
      </c>
      <c r="D215" s="122">
        <f>'Data (2)'!C29</f>
        <v>1086</v>
      </c>
      <c r="E215" s="120">
        <f t="shared" si="52"/>
        <v>-15</v>
      </c>
      <c r="F215" s="121">
        <f t="shared" si="53"/>
        <v>-1.3623978201634876</v>
      </c>
      <c r="G215" s="123">
        <f t="shared" si="54"/>
        <v>1000.6666666666666</v>
      </c>
      <c r="H215" s="123">
        <f t="shared" si="54"/>
        <v>971.31287687953954</v>
      </c>
      <c r="I215" s="123">
        <f t="shared" si="54"/>
        <v>730.88181818181818</v>
      </c>
    </row>
    <row r="216" spans="1:12" x14ac:dyDescent="0.25">
      <c r="B216" s="105"/>
      <c r="C216" s="120">
        <v>2018</v>
      </c>
      <c r="D216" s="122">
        <f>'Data (2)'!C38</f>
        <v>1032</v>
      </c>
      <c r="E216" s="120">
        <f t="shared" si="52"/>
        <v>-54</v>
      </c>
      <c r="F216" s="121">
        <f t="shared" si="53"/>
        <v>-4.972375690607735</v>
      </c>
      <c r="G216" s="123">
        <f t="shared" si="54"/>
        <v>1046</v>
      </c>
      <c r="H216" s="123">
        <f t="shared" si="54"/>
        <v>1014.6020966371811</v>
      </c>
      <c r="I216" s="123">
        <f t="shared" si="54"/>
        <v>897.60909090909092</v>
      </c>
    </row>
    <row r="217" spans="1:12" x14ac:dyDescent="0.25">
      <c r="B217" s="105"/>
      <c r="C217" s="120">
        <v>2019</v>
      </c>
      <c r="D217" s="122">
        <f>'Data (2)'!C47</f>
        <v>1041</v>
      </c>
      <c r="E217" s="120">
        <f t="shared" si="52"/>
        <v>9</v>
      </c>
      <c r="F217" s="121">
        <f t="shared" si="53"/>
        <v>0.87209302325581395</v>
      </c>
      <c r="G217" s="123">
        <f t="shared" si="54"/>
        <v>1091.3333333333333</v>
      </c>
      <c r="H217" s="123">
        <f t="shared" si="54"/>
        <v>1059.8206190858832</v>
      </c>
      <c r="I217" s="123">
        <f t="shared" si="54"/>
        <v>1064.3363636363638</v>
      </c>
    </row>
    <row r="218" spans="1:12" x14ac:dyDescent="0.25">
      <c r="B218" s="105"/>
      <c r="C218" s="120">
        <v>2020</v>
      </c>
      <c r="D218" s="122">
        <f>'Data (2)'!G11</f>
        <v>1166</v>
      </c>
      <c r="E218" s="120">
        <f t="shared" si="52"/>
        <v>125</v>
      </c>
      <c r="F218" s="121">
        <f t="shared" si="53"/>
        <v>12.007684918347742</v>
      </c>
      <c r="G218" s="123">
        <f t="shared" si="54"/>
        <v>1136.6666666666667</v>
      </c>
      <c r="H218" s="123">
        <f t="shared" si="54"/>
        <v>1107.0544288863666</v>
      </c>
      <c r="I218" s="123">
        <f t="shared" si="54"/>
        <v>1231.0636363636363</v>
      </c>
    </row>
    <row r="219" spans="1:12" x14ac:dyDescent="0.25">
      <c r="B219" s="105"/>
      <c r="C219" s="120">
        <v>2021</v>
      </c>
      <c r="D219" s="122">
        <f>'Data (2)'!G20</f>
        <v>1255</v>
      </c>
      <c r="E219" s="120">
        <f t="shared" si="52"/>
        <v>89</v>
      </c>
      <c r="F219" s="121">
        <f t="shared" si="53"/>
        <v>7.6329331046312179</v>
      </c>
      <c r="G219" s="123">
        <f t="shared" si="54"/>
        <v>1182</v>
      </c>
      <c r="H219" s="123">
        <f t="shared" si="54"/>
        <v>1156.3933428413554</v>
      </c>
      <c r="I219" s="123">
        <f t="shared" si="54"/>
        <v>1397.7909090909091</v>
      </c>
    </row>
    <row r="220" spans="1:12" x14ac:dyDescent="0.25">
      <c r="B220" s="105"/>
      <c r="C220" s="120">
        <v>2022</v>
      </c>
      <c r="D220" s="122">
        <f>'Data (2)'!G29</f>
        <v>1279</v>
      </c>
      <c r="E220" s="120">
        <f t="shared" si="52"/>
        <v>24</v>
      </c>
      <c r="F220" s="121">
        <f t="shared" si="53"/>
        <v>1.9123505976095616</v>
      </c>
      <c r="G220" s="123">
        <f t="shared" si="54"/>
        <v>1227.3333333333333</v>
      </c>
      <c r="H220" s="123">
        <f t="shared" si="54"/>
        <v>1207.9311806854855</v>
      </c>
      <c r="I220" s="123">
        <f t="shared" si="54"/>
        <v>1564.5181818181818</v>
      </c>
    </row>
    <row r="221" spans="1:12" x14ac:dyDescent="0.25">
      <c r="B221" s="105"/>
      <c r="C221" s="120">
        <v>2023</v>
      </c>
      <c r="D221" s="122">
        <f>'Data (2)'!G38</f>
        <v>1289</v>
      </c>
      <c r="E221" s="120">
        <f t="shared" si="52"/>
        <v>10</v>
      </c>
      <c r="F221" s="121">
        <f t="shared" si="53"/>
        <v>0.78186082877247842</v>
      </c>
      <c r="G221" s="123">
        <f t="shared" si="54"/>
        <v>1272.6666666666667</v>
      </c>
      <c r="H221" s="123">
        <f t="shared" si="54"/>
        <v>1261.7659434869329</v>
      </c>
      <c r="I221" s="123">
        <f t="shared" si="54"/>
        <v>1731.2454545454545</v>
      </c>
    </row>
    <row r="222" spans="1:12" x14ac:dyDescent="0.25">
      <c r="B222" s="105"/>
      <c r="C222" s="120">
        <v>2024</v>
      </c>
      <c r="D222" s="122">
        <f>'Data (2)'!G47</f>
        <v>1318</v>
      </c>
      <c r="E222" s="120">
        <f t="shared" si="52"/>
        <v>29</v>
      </c>
      <c r="F222" s="121">
        <f t="shared" si="53"/>
        <v>2.2498060512024827</v>
      </c>
      <c r="G222" s="123">
        <f t="shared" si="54"/>
        <v>1318</v>
      </c>
      <c r="H222" s="123">
        <f t="shared" si="54"/>
        <v>1318</v>
      </c>
      <c r="I222" s="123">
        <f t="shared" si="54"/>
        <v>1897.9727272727273</v>
      </c>
    </row>
    <row r="223" spans="1:12" x14ac:dyDescent="0.25">
      <c r="B223" s="253" t="s">
        <v>31</v>
      </c>
      <c r="C223" s="254"/>
      <c r="D223" s="254"/>
      <c r="E223" s="255"/>
      <c r="F223" s="124">
        <f>AVERAGE(F214:F222)</f>
        <v>4.4567740002287852</v>
      </c>
      <c r="G223" s="122"/>
      <c r="H223" s="122"/>
      <c r="I223" s="122"/>
    </row>
    <row r="226" spans="2:11" x14ac:dyDescent="0.25">
      <c r="B226" s="249" t="s">
        <v>29</v>
      </c>
      <c r="C226" s="249"/>
      <c r="D226" s="249"/>
      <c r="E226" s="249"/>
      <c r="F226" s="249"/>
      <c r="H226" s="249" t="s">
        <v>22</v>
      </c>
      <c r="I226" s="249" t="s">
        <v>23</v>
      </c>
      <c r="J226" s="249" t="s">
        <v>43</v>
      </c>
      <c r="K226" s="249"/>
    </row>
    <row r="227" spans="2:11" x14ac:dyDescent="0.25">
      <c r="B227" s="125" t="s">
        <v>22</v>
      </c>
      <c r="C227" s="125" t="s">
        <v>32</v>
      </c>
      <c r="D227" s="125" t="s">
        <v>33</v>
      </c>
      <c r="E227" s="125" t="s">
        <v>34</v>
      </c>
      <c r="F227" s="125" t="s">
        <v>429</v>
      </c>
      <c r="H227" s="249"/>
      <c r="I227" s="249"/>
      <c r="J227" s="125" t="s">
        <v>27</v>
      </c>
      <c r="K227" s="125" t="s">
        <v>44</v>
      </c>
    </row>
    <row r="228" spans="2:11" x14ac:dyDescent="0.25">
      <c r="B228" s="120">
        <v>2015</v>
      </c>
      <c r="C228" s="120">
        <v>1</v>
      </c>
      <c r="D228" s="120">
        <f>D213</f>
        <v>910</v>
      </c>
      <c r="E228" s="120">
        <f>C228*D228</f>
        <v>910</v>
      </c>
      <c r="F228" s="120">
        <f>(C228)^2</f>
        <v>1</v>
      </c>
      <c r="H228" s="120">
        <v>2015</v>
      </c>
      <c r="I228" s="120">
        <f>D213</f>
        <v>910</v>
      </c>
      <c r="J228" s="120"/>
      <c r="K228" s="120"/>
    </row>
    <row r="229" spans="2:11" x14ac:dyDescent="0.25">
      <c r="B229" s="120">
        <v>2016</v>
      </c>
      <c r="C229" s="120">
        <v>2</v>
      </c>
      <c r="D229" s="120">
        <f t="shared" ref="D229:D237" si="55">D214</f>
        <v>1101</v>
      </c>
      <c r="E229" s="120">
        <f t="shared" ref="E229:E237" si="56">C229*D229</f>
        <v>2202</v>
      </c>
      <c r="F229" s="120">
        <f t="shared" ref="F229:F237" si="57">(C229)^2</f>
        <v>4</v>
      </c>
      <c r="H229" s="120">
        <v>2016</v>
      </c>
      <c r="I229" s="120">
        <f t="shared" ref="I229:I237" si="58">D214</f>
        <v>1101</v>
      </c>
      <c r="J229" s="120">
        <f>I229-I228</f>
        <v>191</v>
      </c>
      <c r="K229" s="121">
        <f>(E214/I228)*100</f>
        <v>20.989010989010989</v>
      </c>
    </row>
    <row r="230" spans="2:11" x14ac:dyDescent="0.25">
      <c r="B230" s="120">
        <v>2017</v>
      </c>
      <c r="C230" s="120">
        <v>3</v>
      </c>
      <c r="D230" s="120">
        <f t="shared" si="55"/>
        <v>1086</v>
      </c>
      <c r="E230" s="120">
        <f t="shared" si="56"/>
        <v>3258</v>
      </c>
      <c r="F230" s="120">
        <f t="shared" si="57"/>
        <v>9</v>
      </c>
      <c r="H230" s="120">
        <v>2017</v>
      </c>
      <c r="I230" s="120">
        <f t="shared" si="58"/>
        <v>1086</v>
      </c>
      <c r="J230" s="120">
        <f t="shared" ref="J230:J237" si="59">I230-I229</f>
        <v>-15</v>
      </c>
      <c r="K230" s="121">
        <f>(E215/I229)*100</f>
        <v>-1.3623978201634876</v>
      </c>
    </row>
    <row r="231" spans="2:11" x14ac:dyDescent="0.25">
      <c r="B231" s="120">
        <v>2018</v>
      </c>
      <c r="C231" s="120">
        <v>4</v>
      </c>
      <c r="D231" s="120">
        <f t="shared" si="55"/>
        <v>1032</v>
      </c>
      <c r="E231" s="120">
        <f t="shared" si="56"/>
        <v>4128</v>
      </c>
      <c r="F231" s="120">
        <f t="shared" si="57"/>
        <v>16</v>
      </c>
      <c r="H231" s="120">
        <v>2018</v>
      </c>
      <c r="I231" s="120">
        <f t="shared" si="58"/>
        <v>1032</v>
      </c>
      <c r="J231" s="120">
        <f>I231-I230</f>
        <v>-54</v>
      </c>
      <c r="K231" s="121">
        <f t="shared" ref="K231:K237" si="60">(E216/I230)*100</f>
        <v>-4.972375690607735</v>
      </c>
    </row>
    <row r="232" spans="2:11" x14ac:dyDescent="0.25">
      <c r="B232" s="120">
        <v>2019</v>
      </c>
      <c r="C232" s="120">
        <v>5</v>
      </c>
      <c r="D232" s="120">
        <f t="shared" si="55"/>
        <v>1041</v>
      </c>
      <c r="E232" s="120">
        <f t="shared" si="56"/>
        <v>5205</v>
      </c>
      <c r="F232" s="120">
        <f t="shared" si="57"/>
        <v>25</v>
      </c>
      <c r="H232" s="120">
        <v>2019</v>
      </c>
      <c r="I232" s="120">
        <f t="shared" si="58"/>
        <v>1041</v>
      </c>
      <c r="J232" s="120">
        <f t="shared" si="59"/>
        <v>9</v>
      </c>
      <c r="K232" s="121">
        <f t="shared" si="60"/>
        <v>0.87209302325581395</v>
      </c>
    </row>
    <row r="233" spans="2:11" x14ac:dyDescent="0.25">
      <c r="B233" s="120">
        <v>2020</v>
      </c>
      <c r="C233" s="120">
        <v>6</v>
      </c>
      <c r="D233" s="120">
        <f t="shared" si="55"/>
        <v>1166</v>
      </c>
      <c r="E233" s="120">
        <f t="shared" si="56"/>
        <v>6996</v>
      </c>
      <c r="F233" s="120">
        <f t="shared" si="57"/>
        <v>36</v>
      </c>
      <c r="H233" s="120">
        <v>2020</v>
      </c>
      <c r="I233" s="120">
        <f t="shared" si="58"/>
        <v>1166</v>
      </c>
      <c r="J233" s="120">
        <f t="shared" si="59"/>
        <v>125</v>
      </c>
      <c r="K233" s="121">
        <f t="shared" si="60"/>
        <v>12.007684918347742</v>
      </c>
    </row>
    <row r="234" spans="2:11" x14ac:dyDescent="0.25">
      <c r="B234" s="120">
        <v>2021</v>
      </c>
      <c r="C234" s="120">
        <v>7</v>
      </c>
      <c r="D234" s="120">
        <f t="shared" si="55"/>
        <v>1255</v>
      </c>
      <c r="E234" s="120">
        <f t="shared" si="56"/>
        <v>8785</v>
      </c>
      <c r="F234" s="120">
        <f t="shared" si="57"/>
        <v>49</v>
      </c>
      <c r="H234" s="120">
        <v>2021</v>
      </c>
      <c r="I234" s="120">
        <f t="shared" si="58"/>
        <v>1255</v>
      </c>
      <c r="J234" s="120">
        <f t="shared" si="59"/>
        <v>89</v>
      </c>
      <c r="K234" s="121">
        <f t="shared" si="60"/>
        <v>7.6329331046312179</v>
      </c>
    </row>
    <row r="235" spans="2:11" x14ac:dyDescent="0.25">
      <c r="B235" s="120">
        <v>2022</v>
      </c>
      <c r="C235" s="120">
        <v>8</v>
      </c>
      <c r="D235" s="120">
        <f t="shared" si="55"/>
        <v>1279</v>
      </c>
      <c r="E235" s="120">
        <f t="shared" si="56"/>
        <v>10232</v>
      </c>
      <c r="F235" s="120">
        <f t="shared" si="57"/>
        <v>64</v>
      </c>
      <c r="H235" s="120">
        <v>2022</v>
      </c>
      <c r="I235" s="120">
        <f t="shared" si="58"/>
        <v>1279</v>
      </c>
      <c r="J235" s="120">
        <f t="shared" si="59"/>
        <v>24</v>
      </c>
      <c r="K235" s="121">
        <f t="shared" si="60"/>
        <v>1.9123505976095616</v>
      </c>
    </row>
    <row r="236" spans="2:11" x14ac:dyDescent="0.25">
      <c r="B236" s="120">
        <v>2023</v>
      </c>
      <c r="C236" s="120">
        <v>9</v>
      </c>
      <c r="D236" s="120">
        <f t="shared" si="55"/>
        <v>1289</v>
      </c>
      <c r="E236" s="120">
        <f t="shared" si="56"/>
        <v>11601</v>
      </c>
      <c r="F236" s="120">
        <f t="shared" si="57"/>
        <v>81</v>
      </c>
      <c r="H236" s="120">
        <v>2023</v>
      </c>
      <c r="I236" s="120">
        <f t="shared" si="58"/>
        <v>1289</v>
      </c>
      <c r="J236" s="120">
        <f t="shared" si="59"/>
        <v>10</v>
      </c>
      <c r="K236" s="121">
        <f t="shared" si="60"/>
        <v>0.78186082877247842</v>
      </c>
    </row>
    <row r="237" spans="2:11" x14ac:dyDescent="0.25">
      <c r="B237" s="120">
        <v>2024</v>
      </c>
      <c r="C237" s="120">
        <v>10</v>
      </c>
      <c r="D237" s="120">
        <f t="shared" si="55"/>
        <v>1318</v>
      </c>
      <c r="E237" s="120">
        <f t="shared" si="56"/>
        <v>13180</v>
      </c>
      <c r="F237" s="120">
        <f t="shared" si="57"/>
        <v>100</v>
      </c>
      <c r="H237" s="120">
        <v>2024</v>
      </c>
      <c r="I237" s="120">
        <f t="shared" si="58"/>
        <v>1318</v>
      </c>
      <c r="J237" s="120">
        <f t="shared" si="59"/>
        <v>29</v>
      </c>
      <c r="K237" s="121">
        <f t="shared" si="60"/>
        <v>2.2498060512024827</v>
      </c>
    </row>
    <row r="238" spans="2:11" x14ac:dyDescent="0.25">
      <c r="B238" s="126" t="s">
        <v>36</v>
      </c>
      <c r="C238" s="127">
        <f>SUM(C228:C237)</f>
        <v>55</v>
      </c>
      <c r="D238" s="127">
        <f>SUM(D228:D237)</f>
        <v>11477</v>
      </c>
      <c r="E238" s="127">
        <f>SUM(E228:E237)</f>
        <v>66497</v>
      </c>
      <c r="F238" s="127">
        <f>SUM(F228:F237)</f>
        <v>385</v>
      </c>
      <c r="H238" s="127" t="s">
        <v>36</v>
      </c>
      <c r="I238" s="127">
        <f>SUM(I228:I237)</f>
        <v>11477</v>
      </c>
      <c r="J238" s="127">
        <f>SUM(J228:J237)</f>
        <v>408</v>
      </c>
      <c r="K238" s="128">
        <f>SUM(K228:K237)</f>
        <v>40.110966002059065</v>
      </c>
    </row>
    <row r="239" spans="2:11" x14ac:dyDescent="0.25">
      <c r="B239" s="126" t="s">
        <v>37</v>
      </c>
      <c r="C239" s="128">
        <f>AVERAGE(C228:C237)</f>
        <v>5.5</v>
      </c>
      <c r="D239" s="128">
        <f>AVERAGE(D228:D237)</f>
        <v>1147.7</v>
      </c>
      <c r="E239" s="127">
        <f>AVERAGE(E228:E237)</f>
        <v>6649.7</v>
      </c>
      <c r="F239" s="128">
        <f>AVERAGE(F228:F237)</f>
        <v>38.5</v>
      </c>
      <c r="H239" s="127" t="s">
        <v>37</v>
      </c>
      <c r="I239" s="128">
        <f>AVERAGE(I228:I237)</f>
        <v>1147.7</v>
      </c>
      <c r="J239" s="128">
        <f>AVERAGE(J228:J237)</f>
        <v>45.333333333333336</v>
      </c>
      <c r="K239" s="128">
        <f>AVERAGE(K228:K237)</f>
        <v>4.4567740002287852</v>
      </c>
    </row>
    <row r="240" spans="2:11" x14ac:dyDescent="0.25">
      <c r="B240" s="129" t="s">
        <v>38</v>
      </c>
      <c r="C240" s="148">
        <f>D239-(C239*C241)</f>
        <v>230.70000000000005</v>
      </c>
      <c r="D240" s="131"/>
    </row>
    <row r="241" spans="2:12" x14ac:dyDescent="0.25">
      <c r="B241" s="132" t="s">
        <v>39</v>
      </c>
      <c r="C241" s="133">
        <f>((C238*E238)-(C238*D238))/((C238*F238)-(C238^2))</f>
        <v>166.72727272727272</v>
      </c>
      <c r="D241" s="134"/>
    </row>
    <row r="242" spans="2:12" x14ac:dyDescent="0.25">
      <c r="B242" s="135" t="s">
        <v>40</v>
      </c>
      <c r="C242" s="136" t="s">
        <v>87</v>
      </c>
      <c r="D242" s="137"/>
    </row>
    <row r="243" spans="2:12" ht="13.8" thickBot="1" x14ac:dyDescent="0.3">
      <c r="B243" s="138"/>
    </row>
    <row r="244" spans="2:12" x14ac:dyDescent="0.25">
      <c r="B244" s="139" t="s">
        <v>45</v>
      </c>
      <c r="C244" s="140">
        <f>J239</f>
        <v>45.333333333333336</v>
      </c>
      <c r="D244" s="141"/>
    </row>
    <row r="245" spans="2:12" x14ac:dyDescent="0.25">
      <c r="B245" s="139" t="s">
        <v>44</v>
      </c>
      <c r="C245" s="142">
        <f>K239</f>
        <v>4.4567740002287852</v>
      </c>
    </row>
    <row r="246" spans="2:12" x14ac:dyDescent="0.25">
      <c r="B246" s="139" t="s">
        <v>29</v>
      </c>
      <c r="C246" s="139" t="str">
        <f>C242</f>
        <v>230,70 + (166,73x)</v>
      </c>
    </row>
    <row r="247" spans="2:12" x14ac:dyDescent="0.25">
      <c r="B247" s="139"/>
      <c r="C247" s="139"/>
    </row>
    <row r="248" spans="2:12" x14ac:dyDescent="0.25">
      <c r="B248" s="249" t="s">
        <v>48</v>
      </c>
      <c r="C248" s="249"/>
      <c r="D248" s="249"/>
      <c r="E248" s="249"/>
      <c r="F248" s="249"/>
      <c r="G248" s="249"/>
      <c r="H248" s="249"/>
      <c r="J248" s="249" t="s">
        <v>42</v>
      </c>
      <c r="K248" s="249"/>
    </row>
    <row r="249" spans="2:12" x14ac:dyDescent="0.25">
      <c r="B249" s="143" t="s">
        <v>46</v>
      </c>
      <c r="C249" s="125" t="s">
        <v>22</v>
      </c>
      <c r="D249" s="125" t="s">
        <v>47</v>
      </c>
      <c r="E249" s="125" t="s">
        <v>23</v>
      </c>
      <c r="F249" s="125" t="s">
        <v>27</v>
      </c>
      <c r="G249" s="125" t="s">
        <v>28</v>
      </c>
      <c r="H249" s="125" t="s">
        <v>29</v>
      </c>
      <c r="J249" s="144" t="s">
        <v>27</v>
      </c>
      <c r="K249" s="124">
        <f>STDEV(F250:F259)</f>
        <v>137.25348271908527</v>
      </c>
    </row>
    <row r="250" spans="2:12" x14ac:dyDescent="0.25">
      <c r="B250" s="122">
        <v>1</v>
      </c>
      <c r="C250" s="145">
        <v>2015</v>
      </c>
      <c r="D250" s="145">
        <v>-9</v>
      </c>
      <c r="E250" s="145">
        <f t="shared" ref="E250:E259" si="61">D213</f>
        <v>910</v>
      </c>
      <c r="F250" s="146">
        <f>$E$259+(D250*$C$244)</f>
        <v>910</v>
      </c>
      <c r="G250" s="146">
        <f>$E$259*(1+$C$245%)^D250</f>
        <v>890.19659346291189</v>
      </c>
      <c r="H250" s="123">
        <f>$C$240+($C$241*B250)</f>
        <v>397.42727272727279</v>
      </c>
      <c r="J250" s="147" t="s">
        <v>28</v>
      </c>
      <c r="K250" s="124">
        <f>STDEV(G250:G259)</f>
        <v>143.87903628449885</v>
      </c>
    </row>
    <row r="251" spans="2:12" x14ac:dyDescent="0.25">
      <c r="B251" s="122">
        <v>2</v>
      </c>
      <c r="C251" s="120">
        <v>2016</v>
      </c>
      <c r="D251" s="120">
        <v>-8</v>
      </c>
      <c r="E251" s="120">
        <f t="shared" si="61"/>
        <v>1101</v>
      </c>
      <c r="F251" s="146">
        <f t="shared" ref="F251:F259" si="62">$E$259+(D251*$C$244)</f>
        <v>955.33333333333326</v>
      </c>
      <c r="G251" s="146">
        <f t="shared" ref="G251:G259" si="63">$E$259*(1+$C$245%)^D251</f>
        <v>929.87064379128924</v>
      </c>
      <c r="H251" s="123">
        <f t="shared" ref="H251:H259" si="64">$C$240+($C$241*B251)</f>
        <v>564.15454545454554</v>
      </c>
      <c r="J251" s="147" t="s">
        <v>29</v>
      </c>
      <c r="K251" s="124">
        <f>STDEV(H250:H259)</f>
        <v>504.79188631043678</v>
      </c>
    </row>
    <row r="252" spans="2:12" x14ac:dyDescent="0.25">
      <c r="B252" s="122">
        <v>3</v>
      </c>
      <c r="C252" s="120">
        <v>2017</v>
      </c>
      <c r="D252" s="120">
        <v>-7</v>
      </c>
      <c r="E252" s="120">
        <f t="shared" si="61"/>
        <v>1086</v>
      </c>
      <c r="F252" s="146">
        <f t="shared" si="62"/>
        <v>1000.6666666666666</v>
      </c>
      <c r="G252" s="146">
        <f t="shared" si="63"/>
        <v>971.31287687953954</v>
      </c>
      <c r="H252" s="123">
        <f t="shared" si="64"/>
        <v>730.88181818181818</v>
      </c>
    </row>
    <row r="253" spans="2:12" x14ac:dyDescent="0.25">
      <c r="B253" s="122">
        <v>4</v>
      </c>
      <c r="C253" s="120">
        <v>2018</v>
      </c>
      <c r="D253" s="120">
        <v>-6</v>
      </c>
      <c r="E253" s="120">
        <f t="shared" si="61"/>
        <v>1032</v>
      </c>
      <c r="F253" s="146">
        <f t="shared" si="62"/>
        <v>1046</v>
      </c>
      <c r="G253" s="146">
        <f t="shared" si="63"/>
        <v>1014.6020966371811</v>
      </c>
      <c r="H253" s="123">
        <f t="shared" si="64"/>
        <v>897.60909090909092</v>
      </c>
      <c r="J253" s="256" t="s">
        <v>430</v>
      </c>
      <c r="K253" s="256"/>
      <c r="L253" s="256"/>
    </row>
    <row r="254" spans="2:12" x14ac:dyDescent="0.25">
      <c r="B254" s="122">
        <v>5</v>
      </c>
      <c r="C254" s="120">
        <v>2019</v>
      </c>
      <c r="D254" s="120">
        <v>-5</v>
      </c>
      <c r="E254" s="120">
        <f t="shared" si="61"/>
        <v>1041</v>
      </c>
      <c r="F254" s="146">
        <f t="shared" si="62"/>
        <v>1091.3333333333333</v>
      </c>
      <c r="G254" s="146">
        <f t="shared" si="63"/>
        <v>1059.8206190858832</v>
      </c>
      <c r="H254" s="123">
        <f t="shared" si="64"/>
        <v>1064.3363636363638</v>
      </c>
      <c r="J254" s="256"/>
      <c r="K254" s="256"/>
      <c r="L254" s="256"/>
    </row>
    <row r="255" spans="2:12" x14ac:dyDescent="0.25">
      <c r="B255" s="122">
        <v>6</v>
      </c>
      <c r="C255" s="120">
        <v>2020</v>
      </c>
      <c r="D255" s="120">
        <v>-4</v>
      </c>
      <c r="E255" s="120">
        <f t="shared" si="61"/>
        <v>1166</v>
      </c>
      <c r="F255" s="146">
        <f t="shared" si="62"/>
        <v>1136.6666666666667</v>
      </c>
      <c r="G255" s="146">
        <f t="shared" si="63"/>
        <v>1107.0544288863666</v>
      </c>
      <c r="H255" s="123">
        <f t="shared" si="64"/>
        <v>1231.0636363636363</v>
      </c>
    </row>
    <row r="256" spans="2:12" x14ac:dyDescent="0.25">
      <c r="B256" s="122">
        <v>7</v>
      </c>
      <c r="C256" s="120">
        <v>2021</v>
      </c>
      <c r="D256" s="120">
        <v>-3</v>
      </c>
      <c r="E256" s="120">
        <f t="shared" si="61"/>
        <v>1255</v>
      </c>
      <c r="F256" s="146">
        <f t="shared" si="62"/>
        <v>1182</v>
      </c>
      <c r="G256" s="146">
        <f t="shared" si="63"/>
        <v>1156.3933428413554</v>
      </c>
      <c r="H256" s="123">
        <f t="shared" si="64"/>
        <v>1397.7909090909091</v>
      </c>
    </row>
    <row r="257" spans="2:8" x14ac:dyDescent="0.25">
      <c r="B257" s="122">
        <v>8</v>
      </c>
      <c r="C257" s="120">
        <v>2022</v>
      </c>
      <c r="D257" s="120">
        <v>-2</v>
      </c>
      <c r="E257" s="120">
        <f t="shared" si="61"/>
        <v>1279</v>
      </c>
      <c r="F257" s="146">
        <f t="shared" si="62"/>
        <v>1227.3333333333333</v>
      </c>
      <c r="G257" s="146">
        <f t="shared" si="63"/>
        <v>1207.9311806854855</v>
      </c>
      <c r="H257" s="123">
        <f t="shared" si="64"/>
        <v>1564.5181818181818</v>
      </c>
    </row>
    <row r="258" spans="2:8" x14ac:dyDescent="0.25">
      <c r="B258" s="122">
        <v>9</v>
      </c>
      <c r="C258" s="120">
        <v>2023</v>
      </c>
      <c r="D258" s="120">
        <v>-1</v>
      </c>
      <c r="E258" s="120">
        <f t="shared" si="61"/>
        <v>1289</v>
      </c>
      <c r="F258" s="146">
        <f t="shared" si="62"/>
        <v>1272.6666666666667</v>
      </c>
      <c r="G258" s="146">
        <f t="shared" si="63"/>
        <v>1261.7659434869329</v>
      </c>
      <c r="H258" s="123">
        <f t="shared" si="64"/>
        <v>1731.2454545454545</v>
      </c>
    </row>
    <row r="259" spans="2:8" x14ac:dyDescent="0.25">
      <c r="B259" s="122">
        <v>10</v>
      </c>
      <c r="C259" s="120">
        <v>2024</v>
      </c>
      <c r="D259" s="120">
        <v>0</v>
      </c>
      <c r="E259" s="120">
        <f t="shared" si="61"/>
        <v>1318</v>
      </c>
      <c r="F259" s="146">
        <f t="shared" si="62"/>
        <v>1318</v>
      </c>
      <c r="G259" s="146">
        <f t="shared" si="63"/>
        <v>1318</v>
      </c>
      <c r="H259" s="123">
        <f t="shared" si="64"/>
        <v>1897.9727272727273</v>
      </c>
    </row>
  </sheetData>
  <mergeCells count="80">
    <mergeCell ref="J253:L254"/>
    <mergeCell ref="B223:E223"/>
    <mergeCell ref="B226:F226"/>
    <mergeCell ref="H226:H227"/>
    <mergeCell ref="I226:I227"/>
    <mergeCell ref="J226:K226"/>
    <mergeCell ref="B248:H248"/>
    <mergeCell ref="J248:K248"/>
    <mergeCell ref="J201:L202"/>
    <mergeCell ref="A210:L210"/>
    <mergeCell ref="A211:A215"/>
    <mergeCell ref="B211:B212"/>
    <mergeCell ref="C211:C212"/>
    <mergeCell ref="D211:D212"/>
    <mergeCell ref="E211:E212"/>
    <mergeCell ref="F211:F212"/>
    <mergeCell ref="G211:I211"/>
    <mergeCell ref="B196:H196"/>
    <mergeCell ref="J196:K196"/>
    <mergeCell ref="J149:L150"/>
    <mergeCell ref="A158:L158"/>
    <mergeCell ref="A159:A163"/>
    <mergeCell ref="B159:B160"/>
    <mergeCell ref="C159:C160"/>
    <mergeCell ref="D159:D160"/>
    <mergeCell ref="E159:E160"/>
    <mergeCell ref="F159:F160"/>
    <mergeCell ref="G159:I159"/>
    <mergeCell ref="B171:E171"/>
    <mergeCell ref="B174:F174"/>
    <mergeCell ref="H174:H175"/>
    <mergeCell ref="I174:I175"/>
    <mergeCell ref="J174:K174"/>
    <mergeCell ref="B144:H144"/>
    <mergeCell ref="J144:K144"/>
    <mergeCell ref="J97:L98"/>
    <mergeCell ref="A106:L106"/>
    <mergeCell ref="A107:A111"/>
    <mergeCell ref="B107:B108"/>
    <mergeCell ref="C107:C108"/>
    <mergeCell ref="D107:D108"/>
    <mergeCell ref="E107:E108"/>
    <mergeCell ref="F107:F108"/>
    <mergeCell ref="G107:I107"/>
    <mergeCell ref="B119:E119"/>
    <mergeCell ref="B122:F122"/>
    <mergeCell ref="H122:H123"/>
    <mergeCell ref="I122:I123"/>
    <mergeCell ref="J122:K122"/>
    <mergeCell ref="B92:H92"/>
    <mergeCell ref="J92:K92"/>
    <mergeCell ref="J45:L46"/>
    <mergeCell ref="A54:L54"/>
    <mergeCell ref="A55:A59"/>
    <mergeCell ref="B55:B56"/>
    <mergeCell ref="C55:C56"/>
    <mergeCell ref="D55:D56"/>
    <mergeCell ref="E55:E56"/>
    <mergeCell ref="F55:F56"/>
    <mergeCell ref="G55:I55"/>
    <mergeCell ref="B67:E67"/>
    <mergeCell ref="B70:F70"/>
    <mergeCell ref="H70:H71"/>
    <mergeCell ref="I70:I71"/>
    <mergeCell ref="J70:K70"/>
    <mergeCell ref="B40:H40"/>
    <mergeCell ref="J40:K40"/>
    <mergeCell ref="A2:L2"/>
    <mergeCell ref="A3:A7"/>
    <mergeCell ref="B3:B4"/>
    <mergeCell ref="C3:C4"/>
    <mergeCell ref="D3:D4"/>
    <mergeCell ref="E3:E4"/>
    <mergeCell ref="F3:F4"/>
    <mergeCell ref="G3:I3"/>
    <mergeCell ref="B15:E15"/>
    <mergeCell ref="B18:F18"/>
    <mergeCell ref="H18:H19"/>
    <mergeCell ref="I18:I19"/>
    <mergeCell ref="J18:K18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89A7D-DFC7-454F-9C24-D71CDBDEE80C}">
  <dimension ref="A2:L129"/>
  <sheetViews>
    <sheetView topLeftCell="A65" workbookViewId="0">
      <selection activeCell="B67" sqref="B67:E87"/>
    </sheetView>
  </sheetViews>
  <sheetFormatPr defaultRowHeight="14.4" x14ac:dyDescent="0.3"/>
  <cols>
    <col min="2" max="2" width="13.33203125" customWidth="1"/>
    <col min="3" max="3" width="15.77734375" customWidth="1"/>
    <col min="4" max="4" width="15.5546875" customWidth="1"/>
    <col min="5" max="5" width="18.77734375" customWidth="1"/>
    <col min="9" max="9" width="12" customWidth="1"/>
    <col min="10" max="11" width="14.5546875" customWidth="1"/>
    <col min="12" max="12" width="17.6640625" customWidth="1"/>
    <col min="16" max="16" width="11.77734375" customWidth="1"/>
    <col min="17" max="17" width="13.5546875" customWidth="1"/>
    <col min="18" max="18" width="13.44140625" customWidth="1"/>
    <col min="19" max="19" width="17.21875" customWidth="1"/>
  </cols>
  <sheetData>
    <row r="2" spans="1:12" x14ac:dyDescent="0.3">
      <c r="B2" s="205" t="s">
        <v>63</v>
      </c>
      <c r="C2" s="205"/>
      <c r="D2" s="205"/>
      <c r="E2" s="205"/>
      <c r="F2" s="205"/>
      <c r="G2" s="205"/>
    </row>
    <row r="3" spans="1:12" x14ac:dyDescent="0.3">
      <c r="B3" s="205"/>
      <c r="C3" s="205"/>
      <c r="D3" s="205"/>
      <c r="E3" s="205"/>
      <c r="F3" s="205"/>
      <c r="G3" s="205"/>
    </row>
    <row r="6" spans="1:12" x14ac:dyDescent="0.3">
      <c r="A6" s="203" t="s">
        <v>89</v>
      </c>
      <c r="B6" s="203"/>
      <c r="C6" s="203"/>
      <c r="D6" s="203"/>
      <c r="E6" s="203"/>
      <c r="H6" s="203" t="s">
        <v>88</v>
      </c>
      <c r="I6" s="203"/>
      <c r="J6" s="203"/>
      <c r="K6" s="203"/>
      <c r="L6" s="203"/>
    </row>
    <row r="7" spans="1:12" x14ac:dyDescent="0.3">
      <c r="A7" s="204">
        <v>1</v>
      </c>
      <c r="B7" s="195" t="s">
        <v>22</v>
      </c>
      <c r="C7" s="195" t="s">
        <v>23</v>
      </c>
      <c r="D7" s="195" t="s">
        <v>43</v>
      </c>
      <c r="E7" s="195"/>
      <c r="H7" s="204">
        <v>2</v>
      </c>
      <c r="I7" s="195" t="s">
        <v>22</v>
      </c>
      <c r="J7" s="195" t="s">
        <v>23</v>
      </c>
      <c r="K7" s="195" t="s">
        <v>43</v>
      </c>
      <c r="L7" s="195"/>
    </row>
    <row r="8" spans="1:12" x14ac:dyDescent="0.3">
      <c r="A8" s="204"/>
      <c r="B8" s="195"/>
      <c r="C8" s="195"/>
      <c r="D8" s="9" t="s">
        <v>27</v>
      </c>
      <c r="E8" s="9" t="s">
        <v>44</v>
      </c>
      <c r="H8" s="204"/>
      <c r="I8" s="195"/>
      <c r="J8" s="195"/>
      <c r="K8" s="9" t="s">
        <v>27</v>
      </c>
      <c r="L8" s="9" t="s">
        <v>44</v>
      </c>
    </row>
    <row r="9" spans="1:12" x14ac:dyDescent="0.3">
      <c r="A9" s="204"/>
      <c r="B9" s="7">
        <v>2015</v>
      </c>
      <c r="C9" s="7">
        <f>'Backward Projection (2)'!D5</f>
        <v>1433</v>
      </c>
      <c r="D9" s="7"/>
      <c r="E9" s="7"/>
      <c r="H9" s="204"/>
      <c r="I9" s="7">
        <v>2015</v>
      </c>
      <c r="J9" s="7">
        <f>'Backward Projection (2)'!D57</f>
        <v>579</v>
      </c>
      <c r="K9" s="7"/>
      <c r="L9" s="7"/>
    </row>
    <row r="10" spans="1:12" x14ac:dyDescent="0.3">
      <c r="A10" s="204"/>
      <c r="B10" s="7">
        <v>2016</v>
      </c>
      <c r="C10" s="7">
        <f>'Backward Projection (2)'!D6</f>
        <v>1714</v>
      </c>
      <c r="D10" s="7">
        <f>'Backward Projection (1)'!J21</f>
        <v>10</v>
      </c>
      <c r="E10" s="12">
        <f>'Backward Projection (1)'!K21</f>
        <v>0.71530758226037194</v>
      </c>
      <c r="H10" s="204"/>
      <c r="I10" s="7">
        <v>2016</v>
      </c>
      <c r="J10" s="7">
        <f>'Backward Projection (2)'!D58</f>
        <v>708</v>
      </c>
      <c r="K10" s="7">
        <f>'Backward Projection (1)'!J73</f>
        <v>238</v>
      </c>
      <c r="L10" s="12">
        <f>'Backward Projection (1)'!K73</f>
        <v>16.891412349183817</v>
      </c>
    </row>
    <row r="11" spans="1:12" x14ac:dyDescent="0.3">
      <c r="A11" s="204"/>
      <c r="B11" s="7">
        <v>2017</v>
      </c>
      <c r="C11" s="7">
        <f>'Backward Projection (2)'!D7</f>
        <v>1740</v>
      </c>
      <c r="D11" s="7">
        <f>'Backward Projection (1)'!J22</f>
        <v>61</v>
      </c>
      <c r="E11" s="12">
        <f>'Backward Projection (1)'!K22</f>
        <v>4.3323863636363642</v>
      </c>
      <c r="H11" s="204"/>
      <c r="I11" s="7">
        <v>2017</v>
      </c>
      <c r="J11" s="7">
        <f>'Backward Projection (2)'!D59</f>
        <v>729</v>
      </c>
      <c r="K11" s="7">
        <f>'Backward Projection (1)'!J74</f>
        <v>64</v>
      </c>
      <c r="L11" s="12">
        <f>'Backward Projection (1)'!K74</f>
        <v>3.8858530661809354</v>
      </c>
    </row>
    <row r="12" spans="1:12" x14ac:dyDescent="0.3">
      <c r="B12" s="7">
        <v>2018</v>
      </c>
      <c r="C12" s="7">
        <f>'Backward Projection (2)'!D8</f>
        <v>1720</v>
      </c>
      <c r="D12" s="7">
        <f>'Backward Projection (1)'!J23</f>
        <v>23</v>
      </c>
      <c r="E12" s="12">
        <f>'Backward Projection (1)'!K23</f>
        <v>1.5656909462219197</v>
      </c>
      <c r="I12" s="7">
        <v>2018</v>
      </c>
      <c r="J12" s="7">
        <f>'Backward Projection (2)'!D60</f>
        <v>715</v>
      </c>
      <c r="K12" s="7">
        <f>'Backward Projection (1)'!J75</f>
        <v>11</v>
      </c>
      <c r="L12" s="12">
        <f>'Backward Projection (1)'!K75</f>
        <v>0.64289888953828178</v>
      </c>
    </row>
    <row r="13" spans="1:12" x14ac:dyDescent="0.3">
      <c r="B13" s="7">
        <v>2019</v>
      </c>
      <c r="C13" s="7">
        <f>'Backward Projection (2)'!D9</f>
        <v>1790</v>
      </c>
      <c r="D13" s="7">
        <f>'Backward Projection (1)'!J24</f>
        <v>33</v>
      </c>
      <c r="E13" s="12">
        <f>'Backward Projection (1)'!K24</f>
        <v>2.2117962466487935</v>
      </c>
      <c r="I13" s="7">
        <v>2019</v>
      </c>
      <c r="J13" s="7">
        <f>'Backward Projection (2)'!D61</f>
        <v>726</v>
      </c>
      <c r="K13" s="7">
        <f>'Backward Projection (1)'!J76</f>
        <v>-14</v>
      </c>
      <c r="L13" s="12">
        <f>'Backward Projection (1)'!K76</f>
        <v>-0.81300813008130091</v>
      </c>
    </row>
    <row r="14" spans="1:12" x14ac:dyDescent="0.3">
      <c r="B14" s="7">
        <v>2020</v>
      </c>
      <c r="C14" s="7">
        <f>'Backward Projection (2)'!D10</f>
        <v>1969</v>
      </c>
      <c r="D14" s="7">
        <f>'Backward Projection (1)'!J25</f>
        <v>212</v>
      </c>
      <c r="E14" s="12">
        <f>'Backward Projection (1)'!K25</f>
        <v>13.901639344262296</v>
      </c>
      <c r="I14" s="7">
        <v>2020</v>
      </c>
      <c r="J14" s="7">
        <f>'Backward Projection (2)'!D62</f>
        <v>783</v>
      </c>
      <c r="K14" s="7">
        <f>'Backward Projection (1)'!J77</f>
        <v>109</v>
      </c>
      <c r="L14" s="12">
        <f>'Backward Projection (1)'!K77</f>
        <v>6.3817330210772836</v>
      </c>
    </row>
    <row r="15" spans="1:12" x14ac:dyDescent="0.3">
      <c r="B15" s="7">
        <v>2021</v>
      </c>
      <c r="C15" s="7">
        <f>'Backward Projection (2)'!D11</f>
        <v>2032</v>
      </c>
      <c r="D15" s="7">
        <f>'Backward Projection (1)'!J26</f>
        <v>47</v>
      </c>
      <c r="E15" s="12">
        <f>'Backward Projection (1)'!K26</f>
        <v>2.7058146229130684</v>
      </c>
      <c r="I15" s="7">
        <v>2021</v>
      </c>
      <c r="J15" s="7">
        <f>'Backward Projection (2)'!D63</f>
        <v>783</v>
      </c>
      <c r="K15" s="7">
        <f>'Backward Projection (1)'!J78</f>
        <v>-14</v>
      </c>
      <c r="L15" s="12">
        <f>'Backward Projection (1)'!K78</f>
        <v>-0.77050082553659882</v>
      </c>
    </row>
    <row r="16" spans="1:12" x14ac:dyDescent="0.3">
      <c r="B16" s="7">
        <v>2022</v>
      </c>
      <c r="C16" s="7">
        <f>'Backward Projection (2)'!D12</f>
        <v>2047</v>
      </c>
      <c r="D16" s="7">
        <f>'Backward Projection (1)'!J27</f>
        <v>61</v>
      </c>
      <c r="E16" s="12">
        <f>'Backward Projection (1)'!K27</f>
        <v>3.4192825112107625</v>
      </c>
      <c r="I16" s="7">
        <v>2022</v>
      </c>
      <c r="J16" s="7">
        <f>'Backward Projection (2)'!D64</f>
        <v>799</v>
      </c>
      <c r="K16" s="7">
        <f>'Backward Projection (1)'!J79</f>
        <v>39</v>
      </c>
      <c r="L16" s="12">
        <f>'Backward Projection (1)'!K79</f>
        <v>2.1630615640599005</v>
      </c>
    </row>
    <row r="17" spans="2:12" x14ac:dyDescent="0.3">
      <c r="B17" s="7">
        <v>2023</v>
      </c>
      <c r="C17" s="7">
        <f>'Backward Projection (2)'!D13</f>
        <v>2103</v>
      </c>
      <c r="D17" s="7">
        <f>'Backward Projection (1)'!J28</f>
        <v>9</v>
      </c>
      <c r="E17" s="12">
        <f>'Backward Projection (1)'!K28</f>
        <v>0.48780487804878048</v>
      </c>
      <c r="I17" s="7">
        <v>2023</v>
      </c>
      <c r="J17" s="7">
        <f>'Backward Projection (2)'!D65</f>
        <v>807</v>
      </c>
      <c r="K17" s="7">
        <f>'Backward Projection (1)'!J80</f>
        <v>42</v>
      </c>
      <c r="L17" s="12">
        <f>'Backward Projection (1)'!K80</f>
        <v>2.2801302931596092</v>
      </c>
    </row>
    <row r="18" spans="2:12" x14ac:dyDescent="0.3">
      <c r="B18" s="7">
        <v>2024</v>
      </c>
      <c r="C18" s="7">
        <f>'Backward Projection (2)'!D14</f>
        <v>2162</v>
      </c>
      <c r="D18" s="7">
        <f>'Backward Projection (1)'!J29</f>
        <v>13</v>
      </c>
      <c r="E18" s="12">
        <f>'Backward Projection (1)'!K29</f>
        <v>0.70118662351672068</v>
      </c>
      <c r="I18" s="7">
        <v>2024</v>
      </c>
      <c r="J18" s="7">
        <f>'Backward Projection (2)'!D66</f>
        <v>828</v>
      </c>
      <c r="K18" s="7">
        <f>'Backward Projection (1)'!J81</f>
        <v>52</v>
      </c>
      <c r="L18" s="12">
        <f>'Backward Projection (1)'!K81</f>
        <v>2.7600849256900215</v>
      </c>
    </row>
    <row r="19" spans="2:12" x14ac:dyDescent="0.3">
      <c r="B19" s="14" t="s">
        <v>36</v>
      </c>
      <c r="C19" s="14">
        <f>SUM(C9:C18)</f>
        <v>18710</v>
      </c>
      <c r="D19" s="14">
        <f>SUM(D9:D18)</f>
        <v>469</v>
      </c>
      <c r="E19" s="26">
        <f>SUM(E9:E18)</f>
        <v>30.040909118719075</v>
      </c>
      <c r="I19" s="45" t="s">
        <v>36</v>
      </c>
      <c r="J19" s="14">
        <f>SUM(J9:J18)</f>
        <v>7457</v>
      </c>
      <c r="K19" s="47">
        <f>SUM(K9:K18)</f>
        <v>527</v>
      </c>
      <c r="L19" s="26">
        <f>SUM(L9:L18)</f>
        <v>33.421665153271952</v>
      </c>
    </row>
    <row r="20" spans="2:12" x14ac:dyDescent="0.3">
      <c r="B20" s="14" t="s">
        <v>37</v>
      </c>
      <c r="C20" s="26">
        <f>AVERAGE(C9:C18)</f>
        <v>1871</v>
      </c>
      <c r="D20" s="26">
        <f>AVERAGE(D9:D18)</f>
        <v>52.111111111111114</v>
      </c>
      <c r="E20" s="26">
        <f>AVERAGE(E9:E18)</f>
        <v>3.3378787909687859</v>
      </c>
      <c r="I20" s="45" t="s">
        <v>37</v>
      </c>
      <c r="J20" s="26">
        <f>AVERAGE(J9:J18)</f>
        <v>745.7</v>
      </c>
      <c r="K20" s="46">
        <f>AVERAGE(K9:K18)</f>
        <v>58.555555555555557</v>
      </c>
      <c r="L20" s="26">
        <f>AVERAGE(L9:L18)</f>
        <v>3.7135183503635503</v>
      </c>
    </row>
    <row r="21" spans="2:12" x14ac:dyDescent="0.3">
      <c r="B21" s="39" t="s">
        <v>45</v>
      </c>
      <c r="C21" s="43">
        <f>'Backward Projection (2)'!C36</f>
        <v>81</v>
      </c>
      <c r="D21" s="15"/>
      <c r="E21" s="16"/>
      <c r="I21" s="39" t="s">
        <v>45</v>
      </c>
      <c r="J21" s="48">
        <f>'Backward Projection (2)'!C88</f>
        <v>27.666666666666668</v>
      </c>
      <c r="K21" s="15"/>
      <c r="L21" s="16"/>
    </row>
    <row r="22" spans="2:12" x14ac:dyDescent="0.3">
      <c r="B22" s="40" t="s">
        <v>44</v>
      </c>
      <c r="C22" s="31">
        <f>'Backward Projection (2)'!C37</f>
        <v>4.8361647211426408</v>
      </c>
      <c r="E22" s="17"/>
      <c r="I22" s="40" t="s">
        <v>44</v>
      </c>
      <c r="J22" s="31">
        <f>'Backward Projection (2)'!C89</f>
        <v>4.2624512746934586</v>
      </c>
      <c r="L22" s="17"/>
    </row>
    <row r="23" spans="2:12" x14ac:dyDescent="0.3">
      <c r="B23" s="41" t="s">
        <v>29</v>
      </c>
      <c r="C23" s="42" t="str">
        <f>'Backward Projection (2)'!C38</f>
        <v>368,3 + (273,22x)</v>
      </c>
      <c r="D23" s="18"/>
      <c r="E23" s="19"/>
      <c r="I23" s="41" t="s">
        <v>29</v>
      </c>
      <c r="J23" s="42" t="str">
        <f>'Backward Projection (2)'!C90</f>
        <v>156,88 + (107,06)</v>
      </c>
      <c r="K23" s="18"/>
      <c r="L23" s="19"/>
    </row>
    <row r="25" spans="2:12" x14ac:dyDescent="0.3">
      <c r="B25" s="11" t="s">
        <v>46</v>
      </c>
      <c r="C25" s="11" t="s">
        <v>47</v>
      </c>
      <c r="D25" s="11" t="s">
        <v>22</v>
      </c>
      <c r="E25" s="11" t="s">
        <v>65</v>
      </c>
      <c r="I25" s="11" t="s">
        <v>46</v>
      </c>
      <c r="J25" s="11" t="s">
        <v>47</v>
      </c>
      <c r="K25" s="11" t="s">
        <v>22</v>
      </c>
      <c r="L25" s="11" t="s">
        <v>65</v>
      </c>
    </row>
    <row r="26" spans="2:12" x14ac:dyDescent="0.3">
      <c r="B26" s="6">
        <v>1</v>
      </c>
      <c r="C26" s="6">
        <v>1</v>
      </c>
      <c r="D26" s="6">
        <v>2025</v>
      </c>
      <c r="E26" s="44">
        <f>$C$18+(C26*$C$21)</f>
        <v>2243</v>
      </c>
      <c r="I26" s="6">
        <v>1</v>
      </c>
      <c r="J26" s="6">
        <v>1</v>
      </c>
      <c r="K26" s="6">
        <v>2025</v>
      </c>
      <c r="L26" s="44">
        <f>$J$18+(J26*$J$21)</f>
        <v>855.66666666666663</v>
      </c>
    </row>
    <row r="27" spans="2:12" x14ac:dyDescent="0.3">
      <c r="B27" s="6">
        <v>2</v>
      </c>
      <c r="C27" s="6">
        <v>2</v>
      </c>
      <c r="D27" s="6">
        <v>2026</v>
      </c>
      <c r="E27" s="44">
        <f t="shared" ref="E27:E45" si="0">$C$18+(C27*$C$21)</f>
        <v>2324</v>
      </c>
      <c r="I27" s="6">
        <v>2</v>
      </c>
      <c r="J27" s="6">
        <v>2</v>
      </c>
      <c r="K27" s="6">
        <v>2026</v>
      </c>
      <c r="L27" s="44">
        <f t="shared" ref="L27:L45" si="1">$J$18+(J27*$J$21)</f>
        <v>883.33333333333337</v>
      </c>
    </row>
    <row r="28" spans="2:12" x14ac:dyDescent="0.3">
      <c r="B28" s="6">
        <v>3</v>
      </c>
      <c r="C28" s="6">
        <v>3</v>
      </c>
      <c r="D28" s="6">
        <v>2027</v>
      </c>
      <c r="E28" s="44">
        <f t="shared" si="0"/>
        <v>2405</v>
      </c>
      <c r="I28" s="6">
        <v>3</v>
      </c>
      <c r="J28" s="6">
        <v>3</v>
      </c>
      <c r="K28" s="6">
        <v>2027</v>
      </c>
      <c r="L28" s="44">
        <f t="shared" si="1"/>
        <v>911</v>
      </c>
    </row>
    <row r="29" spans="2:12" x14ac:dyDescent="0.3">
      <c r="B29" s="6">
        <v>4</v>
      </c>
      <c r="C29" s="6">
        <v>4</v>
      </c>
      <c r="D29" s="6">
        <v>2028</v>
      </c>
      <c r="E29" s="44">
        <f t="shared" si="0"/>
        <v>2486</v>
      </c>
      <c r="I29" s="6">
        <v>4</v>
      </c>
      <c r="J29" s="6">
        <v>4</v>
      </c>
      <c r="K29" s="6">
        <v>2028</v>
      </c>
      <c r="L29" s="44">
        <f t="shared" si="1"/>
        <v>938.66666666666663</v>
      </c>
    </row>
    <row r="30" spans="2:12" x14ac:dyDescent="0.3">
      <c r="B30" s="6">
        <v>5</v>
      </c>
      <c r="C30" s="6">
        <v>5</v>
      </c>
      <c r="D30" s="6">
        <v>2029</v>
      </c>
      <c r="E30" s="44">
        <f t="shared" si="0"/>
        <v>2567</v>
      </c>
      <c r="I30" s="6">
        <v>5</v>
      </c>
      <c r="J30" s="6">
        <v>5</v>
      </c>
      <c r="K30" s="6">
        <v>2029</v>
      </c>
      <c r="L30" s="44">
        <f t="shared" si="1"/>
        <v>966.33333333333337</v>
      </c>
    </row>
    <row r="31" spans="2:12" x14ac:dyDescent="0.3">
      <c r="B31" s="6">
        <v>6</v>
      </c>
      <c r="C31" s="6">
        <v>6</v>
      </c>
      <c r="D31" s="6">
        <v>2030</v>
      </c>
      <c r="E31" s="44">
        <f t="shared" si="0"/>
        <v>2648</v>
      </c>
      <c r="I31" s="6">
        <v>6</v>
      </c>
      <c r="J31" s="6">
        <v>6</v>
      </c>
      <c r="K31" s="6">
        <v>2030</v>
      </c>
      <c r="L31" s="44">
        <f t="shared" si="1"/>
        <v>994</v>
      </c>
    </row>
    <row r="32" spans="2:12" x14ac:dyDescent="0.3">
      <c r="B32" s="6">
        <v>7</v>
      </c>
      <c r="C32" s="6">
        <v>7</v>
      </c>
      <c r="D32" s="6">
        <v>2031</v>
      </c>
      <c r="E32" s="44">
        <f t="shared" si="0"/>
        <v>2729</v>
      </c>
      <c r="I32" s="6">
        <v>7</v>
      </c>
      <c r="J32" s="6">
        <v>7</v>
      </c>
      <c r="K32" s="6">
        <v>2031</v>
      </c>
      <c r="L32" s="44">
        <f t="shared" si="1"/>
        <v>1021.6666666666667</v>
      </c>
    </row>
    <row r="33" spans="1:12" x14ac:dyDescent="0.3">
      <c r="B33" s="6">
        <v>8</v>
      </c>
      <c r="C33" s="6">
        <v>8</v>
      </c>
      <c r="D33" s="6">
        <v>2032</v>
      </c>
      <c r="E33" s="44">
        <f t="shared" si="0"/>
        <v>2810</v>
      </c>
      <c r="I33" s="6">
        <v>8</v>
      </c>
      <c r="J33" s="6">
        <v>8</v>
      </c>
      <c r="K33" s="6">
        <v>2032</v>
      </c>
      <c r="L33" s="44">
        <f t="shared" si="1"/>
        <v>1049.3333333333333</v>
      </c>
    </row>
    <row r="34" spans="1:12" x14ac:dyDescent="0.3">
      <c r="B34" s="6">
        <v>9</v>
      </c>
      <c r="C34" s="6">
        <v>9</v>
      </c>
      <c r="D34" s="6">
        <v>2033</v>
      </c>
      <c r="E34" s="44">
        <f t="shared" si="0"/>
        <v>2891</v>
      </c>
      <c r="I34" s="6">
        <v>9</v>
      </c>
      <c r="J34" s="6">
        <v>9</v>
      </c>
      <c r="K34" s="6">
        <v>2033</v>
      </c>
      <c r="L34" s="44">
        <f t="shared" si="1"/>
        <v>1077</v>
      </c>
    </row>
    <row r="35" spans="1:12" x14ac:dyDescent="0.3">
      <c r="B35" s="6">
        <v>10</v>
      </c>
      <c r="C35" s="6">
        <v>10</v>
      </c>
      <c r="D35" s="6">
        <v>2034</v>
      </c>
      <c r="E35" s="44">
        <f t="shared" si="0"/>
        <v>2972</v>
      </c>
      <c r="I35" s="6">
        <v>10</v>
      </c>
      <c r="J35" s="6">
        <v>10</v>
      </c>
      <c r="K35" s="6">
        <v>2034</v>
      </c>
      <c r="L35" s="44">
        <f t="shared" si="1"/>
        <v>1104.6666666666667</v>
      </c>
    </row>
    <row r="36" spans="1:12" x14ac:dyDescent="0.3">
      <c r="B36" s="6">
        <v>11</v>
      </c>
      <c r="C36" s="6">
        <v>11</v>
      </c>
      <c r="D36" s="6">
        <v>2035</v>
      </c>
      <c r="E36" s="44">
        <f t="shared" si="0"/>
        <v>3053</v>
      </c>
      <c r="I36" s="6">
        <v>11</v>
      </c>
      <c r="J36" s="6">
        <v>11</v>
      </c>
      <c r="K36" s="6">
        <v>2035</v>
      </c>
      <c r="L36" s="44">
        <f>$J$18+(J36*$J$21)</f>
        <v>1132.3333333333335</v>
      </c>
    </row>
    <row r="37" spans="1:12" x14ac:dyDescent="0.3">
      <c r="B37" s="6">
        <v>12</v>
      </c>
      <c r="C37" s="6">
        <v>12</v>
      </c>
      <c r="D37" s="6">
        <v>2036</v>
      </c>
      <c r="E37" s="44">
        <f t="shared" si="0"/>
        <v>3134</v>
      </c>
      <c r="I37" s="6">
        <v>12</v>
      </c>
      <c r="J37" s="6">
        <v>12</v>
      </c>
      <c r="K37" s="6">
        <v>2036</v>
      </c>
      <c r="L37" s="44">
        <f t="shared" si="1"/>
        <v>1160</v>
      </c>
    </row>
    <row r="38" spans="1:12" x14ac:dyDescent="0.3">
      <c r="B38" s="6">
        <v>13</v>
      </c>
      <c r="C38" s="6">
        <v>13</v>
      </c>
      <c r="D38" s="6">
        <v>2037</v>
      </c>
      <c r="E38" s="44">
        <f t="shared" si="0"/>
        <v>3215</v>
      </c>
      <c r="I38" s="6">
        <v>13</v>
      </c>
      <c r="J38" s="6">
        <v>13</v>
      </c>
      <c r="K38" s="6">
        <v>2037</v>
      </c>
      <c r="L38" s="44">
        <f t="shared" si="1"/>
        <v>1187.6666666666667</v>
      </c>
    </row>
    <row r="39" spans="1:12" x14ac:dyDescent="0.3">
      <c r="B39" s="6">
        <v>14</v>
      </c>
      <c r="C39" s="6">
        <v>14</v>
      </c>
      <c r="D39" s="6">
        <v>2038</v>
      </c>
      <c r="E39" s="44">
        <f t="shared" si="0"/>
        <v>3296</v>
      </c>
      <c r="I39" s="6">
        <v>14</v>
      </c>
      <c r="J39" s="6">
        <v>14</v>
      </c>
      <c r="K39" s="6">
        <v>2038</v>
      </c>
      <c r="L39" s="44">
        <f t="shared" si="1"/>
        <v>1215.3333333333335</v>
      </c>
    </row>
    <row r="40" spans="1:12" x14ac:dyDescent="0.3">
      <c r="B40" s="6">
        <v>15</v>
      </c>
      <c r="C40" s="6">
        <v>15</v>
      </c>
      <c r="D40" s="6">
        <v>2039</v>
      </c>
      <c r="E40" s="44">
        <f t="shared" si="0"/>
        <v>3377</v>
      </c>
      <c r="I40" s="6">
        <v>15</v>
      </c>
      <c r="J40" s="6">
        <v>15</v>
      </c>
      <c r="K40" s="6">
        <v>2039</v>
      </c>
      <c r="L40" s="44">
        <f t="shared" si="1"/>
        <v>1243</v>
      </c>
    </row>
    <row r="41" spans="1:12" x14ac:dyDescent="0.3">
      <c r="B41" s="6">
        <v>16</v>
      </c>
      <c r="C41" s="6">
        <v>16</v>
      </c>
      <c r="D41" s="6">
        <v>2040</v>
      </c>
      <c r="E41" s="44">
        <f t="shared" si="0"/>
        <v>3458</v>
      </c>
      <c r="I41" s="6">
        <v>16</v>
      </c>
      <c r="J41" s="6">
        <v>16</v>
      </c>
      <c r="K41" s="6">
        <v>2040</v>
      </c>
      <c r="L41" s="44">
        <f t="shared" si="1"/>
        <v>1270.6666666666667</v>
      </c>
    </row>
    <row r="42" spans="1:12" x14ac:dyDescent="0.3">
      <c r="B42" s="6">
        <v>17</v>
      </c>
      <c r="C42" s="6">
        <v>17</v>
      </c>
      <c r="D42" s="6">
        <v>2041</v>
      </c>
      <c r="E42" s="44">
        <f t="shared" si="0"/>
        <v>3539</v>
      </c>
      <c r="I42" s="6">
        <v>17</v>
      </c>
      <c r="J42" s="6">
        <v>17</v>
      </c>
      <c r="K42" s="6">
        <v>2041</v>
      </c>
      <c r="L42" s="44">
        <f t="shared" si="1"/>
        <v>1298.3333333333335</v>
      </c>
    </row>
    <row r="43" spans="1:12" x14ac:dyDescent="0.3">
      <c r="B43" s="6">
        <v>18</v>
      </c>
      <c r="C43" s="6">
        <v>18</v>
      </c>
      <c r="D43" s="6">
        <v>2042</v>
      </c>
      <c r="E43" s="44">
        <f t="shared" si="0"/>
        <v>3620</v>
      </c>
      <c r="I43" s="6">
        <v>18</v>
      </c>
      <c r="J43" s="6">
        <v>18</v>
      </c>
      <c r="K43" s="6">
        <v>2042</v>
      </c>
      <c r="L43" s="44">
        <f t="shared" si="1"/>
        <v>1326</v>
      </c>
    </row>
    <row r="44" spans="1:12" x14ac:dyDescent="0.3">
      <c r="B44" s="6">
        <v>19</v>
      </c>
      <c r="C44" s="6">
        <v>19</v>
      </c>
      <c r="D44" s="6">
        <v>2043</v>
      </c>
      <c r="E44" s="44">
        <f t="shared" si="0"/>
        <v>3701</v>
      </c>
      <c r="I44" s="6">
        <v>19</v>
      </c>
      <c r="J44" s="6">
        <v>19</v>
      </c>
      <c r="K44" s="6">
        <v>2043</v>
      </c>
      <c r="L44" s="44">
        <f t="shared" si="1"/>
        <v>1353.6666666666667</v>
      </c>
    </row>
    <row r="45" spans="1:12" x14ac:dyDescent="0.3">
      <c r="B45" s="6">
        <v>20</v>
      </c>
      <c r="C45" s="6">
        <v>20</v>
      </c>
      <c r="D45" s="6">
        <v>2044</v>
      </c>
      <c r="E45" s="44">
        <f t="shared" si="0"/>
        <v>3782</v>
      </c>
      <c r="I45" s="6">
        <v>20</v>
      </c>
      <c r="J45" s="6">
        <v>20</v>
      </c>
      <c r="K45" s="6">
        <v>2044</v>
      </c>
      <c r="L45" s="44">
        <f t="shared" si="1"/>
        <v>1381.3333333333335</v>
      </c>
    </row>
    <row r="46" spans="1:12" x14ac:dyDescent="0.3">
      <c r="B46" s="4"/>
    </row>
    <row r="47" spans="1:12" x14ac:dyDescent="0.3">
      <c r="B47" s="4"/>
    </row>
    <row r="48" spans="1:12" x14ac:dyDescent="0.3">
      <c r="A48" s="203" t="s">
        <v>90</v>
      </c>
      <c r="B48" s="203"/>
      <c r="C48" s="203"/>
      <c r="D48" s="203"/>
      <c r="E48" s="203"/>
      <c r="H48" s="203" t="s">
        <v>91</v>
      </c>
      <c r="I48" s="203"/>
      <c r="J48" s="203"/>
      <c r="K48" s="203"/>
      <c r="L48" s="203"/>
    </row>
    <row r="49" spans="1:12" x14ac:dyDescent="0.3">
      <c r="A49" s="204">
        <v>3</v>
      </c>
      <c r="B49" s="195" t="s">
        <v>22</v>
      </c>
      <c r="C49" s="195" t="s">
        <v>23</v>
      </c>
      <c r="D49" s="195" t="s">
        <v>43</v>
      </c>
      <c r="E49" s="195"/>
      <c r="H49" s="204">
        <v>4</v>
      </c>
      <c r="I49" s="195" t="s">
        <v>22</v>
      </c>
      <c r="J49" s="195" t="s">
        <v>23</v>
      </c>
      <c r="K49" s="195" t="s">
        <v>43</v>
      </c>
      <c r="L49" s="195"/>
    </row>
    <row r="50" spans="1:12" x14ac:dyDescent="0.3">
      <c r="A50" s="204"/>
      <c r="B50" s="195"/>
      <c r="C50" s="195"/>
      <c r="D50" s="9" t="s">
        <v>27</v>
      </c>
      <c r="E50" s="9" t="s">
        <v>44</v>
      </c>
      <c r="H50" s="204"/>
      <c r="I50" s="195"/>
      <c r="J50" s="195"/>
      <c r="K50" s="9" t="s">
        <v>27</v>
      </c>
      <c r="L50" s="9" t="s">
        <v>44</v>
      </c>
    </row>
    <row r="51" spans="1:12" x14ac:dyDescent="0.3">
      <c r="A51" s="204"/>
      <c r="B51" s="7">
        <v>2015</v>
      </c>
      <c r="C51" s="7">
        <f>'Backward Projection (2)'!D109</f>
        <v>670</v>
      </c>
      <c r="D51" s="7"/>
      <c r="E51" s="7"/>
      <c r="H51" s="204"/>
      <c r="I51" s="7">
        <v>2015</v>
      </c>
      <c r="J51" s="7">
        <f>'Backward Projection (2)'!D161</f>
        <v>1081</v>
      </c>
      <c r="K51" s="7"/>
      <c r="L51" s="7"/>
    </row>
    <row r="52" spans="1:12" x14ac:dyDescent="0.3">
      <c r="A52" s="204"/>
      <c r="B52" s="7">
        <v>2016</v>
      </c>
      <c r="C52" s="7">
        <f>'Backward Projection (2)'!D110</f>
        <v>853</v>
      </c>
      <c r="D52" s="7">
        <f>'Backward Projection (1)'!J125</f>
        <v>135</v>
      </c>
      <c r="E52" s="12">
        <f>'Backward Projection (1)'!K125</f>
        <v>12.021371326803205</v>
      </c>
      <c r="H52" s="204"/>
      <c r="I52" s="7">
        <v>2016</v>
      </c>
      <c r="J52" s="7">
        <f>'Backward Projection (2)'!D162</f>
        <v>1320</v>
      </c>
      <c r="K52" s="7">
        <f>'Backward Projection (1)'!J177</f>
        <v>52</v>
      </c>
      <c r="L52" s="12">
        <f>'Backward Projection (1)'!K177</f>
        <v>10.420841683366733</v>
      </c>
    </row>
    <row r="53" spans="1:12" x14ac:dyDescent="0.3">
      <c r="A53" s="204"/>
      <c r="B53" s="7">
        <v>2017</v>
      </c>
      <c r="C53" s="7">
        <f>'Backward Projection (2)'!D111</f>
        <v>868</v>
      </c>
      <c r="D53" s="7">
        <f>'Backward Projection (1)'!J126</f>
        <v>130</v>
      </c>
      <c r="E53" s="12">
        <f>'Backward Projection (1)'!K126</f>
        <v>10.333863275039745</v>
      </c>
      <c r="H53" s="204"/>
      <c r="I53" s="7">
        <v>2017</v>
      </c>
      <c r="J53" s="7">
        <f>'Backward Projection (2)'!D163</f>
        <v>1320</v>
      </c>
      <c r="K53" s="7">
        <f>'Backward Projection (1)'!J178</f>
        <v>13</v>
      </c>
      <c r="L53" s="12">
        <f>'Backward Projection (1)'!K178</f>
        <v>2.3593466424682399</v>
      </c>
    </row>
    <row r="54" spans="1:12" x14ac:dyDescent="0.3">
      <c r="B54" s="7">
        <v>2018</v>
      </c>
      <c r="C54" s="7">
        <f>'Backward Projection (2)'!D112</f>
        <v>878</v>
      </c>
      <c r="D54" s="7">
        <f>'Backward Projection (1)'!J127</f>
        <v>15</v>
      </c>
      <c r="E54" s="12">
        <f>'Backward Projection (1)'!K127</f>
        <v>1.0806916426512969</v>
      </c>
      <c r="I54" s="7">
        <v>2018</v>
      </c>
      <c r="J54" s="7">
        <f>'Backward Projection (2)'!D164</f>
        <v>1228</v>
      </c>
      <c r="K54" s="7">
        <f>'Backward Projection (1)'!J179</f>
        <v>7</v>
      </c>
      <c r="L54" s="12">
        <f>'Backward Projection (1)'!K179</f>
        <v>1.2411347517730498</v>
      </c>
    </row>
    <row r="55" spans="1:12" x14ac:dyDescent="0.3">
      <c r="B55" s="7">
        <v>2019</v>
      </c>
      <c r="C55" s="7">
        <f>'Backward Projection (2)'!D113</f>
        <v>928</v>
      </c>
      <c r="D55" s="7">
        <f>'Backward Projection (1)'!J128</f>
        <v>56</v>
      </c>
      <c r="E55" s="12">
        <f>'Backward Projection (1)'!K128</f>
        <v>3.9914468995010695</v>
      </c>
      <c r="I55" s="7">
        <v>2019</v>
      </c>
      <c r="J55" s="7">
        <f>'Backward Projection (2)'!D165</f>
        <v>1241</v>
      </c>
      <c r="K55" s="7">
        <f>'Backward Projection (1)'!J180</f>
        <v>-1</v>
      </c>
      <c r="L55" s="12">
        <f>'Backward Projection (1)'!K180</f>
        <v>-0.17513134851138354</v>
      </c>
    </row>
    <row r="56" spans="1:12" x14ac:dyDescent="0.3">
      <c r="B56" s="7">
        <v>2020</v>
      </c>
      <c r="C56" s="7">
        <f>'Backward Projection (2)'!D114</f>
        <v>986</v>
      </c>
      <c r="D56" s="7">
        <f>'Backward Projection (1)'!J129</f>
        <v>85</v>
      </c>
      <c r="E56" s="12">
        <f>'Backward Projection (1)'!K129</f>
        <v>5.8259081562714181</v>
      </c>
      <c r="I56" s="7">
        <v>2020</v>
      </c>
      <c r="J56" s="7">
        <f>'Backward Projection (2)'!D166</f>
        <v>1382</v>
      </c>
      <c r="K56" s="7">
        <f>'Backward Projection (1)'!J181</f>
        <v>-4</v>
      </c>
      <c r="L56" s="12">
        <f>'Backward Projection (1)'!K181</f>
        <v>-0.70175438596491224</v>
      </c>
    </row>
    <row r="57" spans="1:12" x14ac:dyDescent="0.3">
      <c r="B57" s="7">
        <v>2021</v>
      </c>
      <c r="C57" s="7">
        <f>'Backward Projection (2)'!D115</f>
        <v>1033</v>
      </c>
      <c r="D57" s="7">
        <f>'Backward Projection (1)'!J130</f>
        <v>36</v>
      </c>
      <c r="E57" s="12">
        <f>'Backward Projection (1)'!K130</f>
        <v>2.3316062176165802</v>
      </c>
      <c r="I57" s="7">
        <v>2021</v>
      </c>
      <c r="J57" s="7">
        <f>'Backward Projection (2)'!D167</f>
        <v>1520</v>
      </c>
      <c r="K57" s="7">
        <f>'Backward Projection (1)'!J182</f>
        <v>17</v>
      </c>
      <c r="L57" s="12">
        <f>'Backward Projection (1)'!K182</f>
        <v>3.0035335689045937</v>
      </c>
    </row>
    <row r="58" spans="1:12" x14ac:dyDescent="0.3">
      <c r="B58" s="7">
        <v>2022</v>
      </c>
      <c r="C58" s="7">
        <f>'Backward Projection (2)'!D116</f>
        <v>1071</v>
      </c>
      <c r="D58" s="7">
        <f>'Backward Projection (1)'!J131</f>
        <v>87</v>
      </c>
      <c r="E58" s="12">
        <f>'Backward Projection (1)'!K131</f>
        <v>5.5063291139240507</v>
      </c>
      <c r="I58" s="7">
        <v>2022</v>
      </c>
      <c r="J58" s="7">
        <f>'Backward Projection (2)'!D168</f>
        <v>1540</v>
      </c>
      <c r="K58" s="7">
        <f>'Backward Projection (1)'!J183</f>
        <v>30</v>
      </c>
      <c r="L58" s="12">
        <f>'Backward Projection (1)'!K183</f>
        <v>5.1457975986277873</v>
      </c>
    </row>
    <row r="59" spans="1:12" x14ac:dyDescent="0.3">
      <c r="B59" s="7">
        <v>2023</v>
      </c>
      <c r="C59" s="7">
        <f>'Backward Projection (2)'!D117</f>
        <v>1081</v>
      </c>
      <c r="D59" s="7">
        <f>'Backward Projection (1)'!J132</f>
        <v>33</v>
      </c>
      <c r="E59" s="12">
        <f>'Backward Projection (1)'!K132</f>
        <v>1.9796040791841631</v>
      </c>
      <c r="I59" s="7">
        <v>2023</v>
      </c>
      <c r="J59" s="7">
        <f>'Backward Projection (2)'!D169</f>
        <v>1528</v>
      </c>
      <c r="K59" s="7">
        <f>'Backward Projection (1)'!J184</f>
        <v>0</v>
      </c>
      <c r="L59" s="12">
        <f>'Backward Projection (1)'!K184</f>
        <v>0</v>
      </c>
    </row>
    <row r="60" spans="1:12" x14ac:dyDescent="0.3">
      <c r="B60" s="7">
        <v>2024</v>
      </c>
      <c r="C60" s="7">
        <f>'Backward Projection (2)'!D118</f>
        <v>1110</v>
      </c>
      <c r="D60" s="7">
        <f>'Backward Projection (1)'!J133</f>
        <v>19</v>
      </c>
      <c r="E60" s="12">
        <f>'Backward Projection (1)'!K133</f>
        <v>1.1176470588235294</v>
      </c>
      <c r="I60" s="7">
        <v>2024</v>
      </c>
      <c r="J60" s="7">
        <f>'Backward Projection (2)'!D170</f>
        <v>1565</v>
      </c>
      <c r="K60" s="7">
        <f>'Backward Projection (1)'!J185</f>
        <v>33</v>
      </c>
      <c r="L60" s="12">
        <f>'Backward Projection (1)'!K185</f>
        <v>5.383360522022838</v>
      </c>
    </row>
    <row r="61" spans="1:12" x14ac:dyDescent="0.3">
      <c r="B61" s="14" t="s">
        <v>36</v>
      </c>
      <c r="C61" s="14">
        <f>SUM(C51:C60)</f>
        <v>9478</v>
      </c>
      <c r="D61" s="14">
        <f>SUM(D51:D60)</f>
        <v>596</v>
      </c>
      <c r="E61" s="26">
        <f>SUM(E51:E60)</f>
        <v>44.188467769815063</v>
      </c>
      <c r="I61" s="14" t="s">
        <v>36</v>
      </c>
      <c r="J61" s="14">
        <f>SUM(J51:J60)</f>
        <v>13725</v>
      </c>
      <c r="K61" s="14">
        <f>SUM(K51:K60)</f>
        <v>147</v>
      </c>
      <c r="L61" s="26">
        <f>SUM(L51:L60)</f>
        <v>26.677129032686945</v>
      </c>
    </row>
    <row r="62" spans="1:12" x14ac:dyDescent="0.3">
      <c r="B62" s="14" t="s">
        <v>37</v>
      </c>
      <c r="C62" s="26">
        <f>AVERAGE(C51:C60)</f>
        <v>947.8</v>
      </c>
      <c r="D62" s="26">
        <f>AVERAGE(D51:D60)</f>
        <v>66.222222222222229</v>
      </c>
      <c r="E62" s="26">
        <f>AVERAGE(E51:E60)</f>
        <v>4.9098297522016736</v>
      </c>
      <c r="I62" s="14" t="s">
        <v>37</v>
      </c>
      <c r="J62" s="26">
        <f>AVERAGE(J51:J60)</f>
        <v>1372.5</v>
      </c>
      <c r="K62" s="26">
        <f>AVERAGE(K51:K60)</f>
        <v>16.333333333333332</v>
      </c>
      <c r="L62" s="26">
        <f>AVERAGE(L51:L60)</f>
        <v>2.9641254480763273</v>
      </c>
    </row>
    <row r="63" spans="1:12" x14ac:dyDescent="0.3">
      <c r="B63" s="39" t="s">
        <v>45</v>
      </c>
      <c r="C63" s="43">
        <f>'Backward Projection (2)'!C140</f>
        <v>48.888888888888886</v>
      </c>
      <c r="D63" s="15"/>
      <c r="E63" s="16"/>
      <c r="I63" s="39" t="s">
        <v>45</v>
      </c>
      <c r="J63" s="43">
        <f>'Backward Projection (2)'!C192</f>
        <v>53.777777777777779</v>
      </c>
      <c r="K63" s="15"/>
      <c r="L63" s="16"/>
    </row>
    <row r="64" spans="1:12" x14ac:dyDescent="0.3">
      <c r="B64" s="40" t="s">
        <v>44</v>
      </c>
      <c r="C64" s="31">
        <f>'Backward Projection (2)'!C141</f>
        <v>6.0256127892137554</v>
      </c>
      <c r="E64" s="17"/>
      <c r="I64" s="40" t="s">
        <v>44</v>
      </c>
      <c r="J64" s="31">
        <f>'Backward Projection (2)'!C193</f>
        <v>4.5003845575536694</v>
      </c>
      <c r="L64" s="17"/>
    </row>
    <row r="65" spans="2:12" x14ac:dyDescent="0.3">
      <c r="B65" s="41" t="s">
        <v>29</v>
      </c>
      <c r="C65" s="42" t="str">
        <f>'Backward Projection (2)'!C142</f>
        <v>177,83 + (139,99x)</v>
      </c>
      <c r="D65" s="18"/>
      <c r="E65" s="19"/>
      <c r="I65" s="41" t="s">
        <v>29</v>
      </c>
      <c r="J65" s="42" t="str">
        <f>'Backward Projection (2)'!C194</f>
        <v>277,05 + (199,17x)</v>
      </c>
      <c r="K65" s="18"/>
      <c r="L65" s="19"/>
    </row>
    <row r="67" spans="2:12" x14ac:dyDescent="0.3">
      <c r="B67" s="11" t="s">
        <v>46</v>
      </c>
      <c r="C67" s="11" t="s">
        <v>47</v>
      </c>
      <c r="D67" s="11" t="s">
        <v>22</v>
      </c>
      <c r="E67" s="11" t="s">
        <v>65</v>
      </c>
      <c r="I67" s="11" t="s">
        <v>46</v>
      </c>
      <c r="J67" s="11" t="s">
        <v>47</v>
      </c>
      <c r="K67" s="11" t="s">
        <v>22</v>
      </c>
      <c r="L67" s="11" t="s">
        <v>65</v>
      </c>
    </row>
    <row r="68" spans="2:12" x14ac:dyDescent="0.3">
      <c r="B68" s="6">
        <v>1</v>
      </c>
      <c r="C68" s="6">
        <v>1</v>
      </c>
      <c r="D68" s="6">
        <v>2025</v>
      </c>
      <c r="E68" s="44">
        <f>$C$60+(C68*$C$63)</f>
        <v>1158.8888888888889</v>
      </c>
      <c r="I68" s="6">
        <v>1</v>
      </c>
      <c r="J68" s="6">
        <v>1</v>
      </c>
      <c r="K68" s="6">
        <v>2025</v>
      </c>
      <c r="L68" s="44">
        <f>$J$60+(J68*$J$63)</f>
        <v>1618.7777777777778</v>
      </c>
    </row>
    <row r="69" spans="2:12" x14ac:dyDescent="0.3">
      <c r="B69" s="6">
        <v>2</v>
      </c>
      <c r="C69" s="6">
        <v>2</v>
      </c>
      <c r="D69" s="6">
        <v>2026</v>
      </c>
      <c r="E69" s="44">
        <f t="shared" ref="E69:E87" si="2">$C$60+(C69*$C$63)</f>
        <v>1207.7777777777778</v>
      </c>
      <c r="I69" s="6">
        <v>2</v>
      </c>
      <c r="J69" s="6">
        <v>2</v>
      </c>
      <c r="K69" s="6">
        <v>2026</v>
      </c>
      <c r="L69" s="44">
        <f t="shared" ref="L69:L87" si="3">$J$60+(J69*$J$63)</f>
        <v>1672.5555555555557</v>
      </c>
    </row>
    <row r="70" spans="2:12" x14ac:dyDescent="0.3">
      <c r="B70" s="6">
        <v>3</v>
      </c>
      <c r="C70" s="6">
        <v>3</v>
      </c>
      <c r="D70" s="6">
        <v>2027</v>
      </c>
      <c r="E70" s="44">
        <f t="shared" si="2"/>
        <v>1256.6666666666667</v>
      </c>
      <c r="I70" s="6">
        <v>3</v>
      </c>
      <c r="J70" s="6">
        <v>3</v>
      </c>
      <c r="K70" s="6">
        <v>2027</v>
      </c>
      <c r="L70" s="44">
        <f t="shared" si="3"/>
        <v>1726.3333333333333</v>
      </c>
    </row>
    <row r="71" spans="2:12" x14ac:dyDescent="0.3">
      <c r="B71" s="6">
        <v>4</v>
      </c>
      <c r="C71" s="6">
        <v>4</v>
      </c>
      <c r="D71" s="6">
        <v>2028</v>
      </c>
      <c r="E71" s="44">
        <f t="shared" si="2"/>
        <v>1305.5555555555557</v>
      </c>
      <c r="I71" s="6">
        <v>4</v>
      </c>
      <c r="J71" s="6">
        <v>4</v>
      </c>
      <c r="K71" s="6">
        <v>2028</v>
      </c>
      <c r="L71" s="44">
        <f t="shared" si="3"/>
        <v>1780.1111111111111</v>
      </c>
    </row>
    <row r="72" spans="2:12" x14ac:dyDescent="0.3">
      <c r="B72" s="6">
        <v>5</v>
      </c>
      <c r="C72" s="6">
        <v>5</v>
      </c>
      <c r="D72" s="6">
        <v>2029</v>
      </c>
      <c r="E72" s="44">
        <f t="shared" si="2"/>
        <v>1354.4444444444443</v>
      </c>
      <c r="I72" s="6">
        <v>5</v>
      </c>
      <c r="J72" s="6">
        <v>5</v>
      </c>
      <c r="K72" s="6">
        <v>2029</v>
      </c>
      <c r="L72" s="44">
        <f t="shared" si="3"/>
        <v>1833.8888888888889</v>
      </c>
    </row>
    <row r="73" spans="2:12" x14ac:dyDescent="0.3">
      <c r="B73" s="6">
        <v>6</v>
      </c>
      <c r="C73" s="6">
        <v>6</v>
      </c>
      <c r="D73" s="6">
        <v>2030</v>
      </c>
      <c r="E73" s="44">
        <f t="shared" si="2"/>
        <v>1403.3333333333333</v>
      </c>
      <c r="I73" s="6">
        <v>6</v>
      </c>
      <c r="J73" s="6">
        <v>6</v>
      </c>
      <c r="K73" s="6">
        <v>2030</v>
      </c>
      <c r="L73" s="44">
        <f t="shared" si="3"/>
        <v>1887.6666666666667</v>
      </c>
    </row>
    <row r="74" spans="2:12" x14ac:dyDescent="0.3">
      <c r="B74" s="6">
        <v>7</v>
      </c>
      <c r="C74" s="6">
        <v>7</v>
      </c>
      <c r="D74" s="6">
        <v>2031</v>
      </c>
      <c r="E74" s="44">
        <f t="shared" si="2"/>
        <v>1452.2222222222222</v>
      </c>
      <c r="I74" s="6">
        <v>7</v>
      </c>
      <c r="J74" s="6">
        <v>7</v>
      </c>
      <c r="K74" s="6">
        <v>2031</v>
      </c>
      <c r="L74" s="44">
        <f t="shared" si="3"/>
        <v>1941.4444444444443</v>
      </c>
    </row>
    <row r="75" spans="2:12" x14ac:dyDescent="0.3">
      <c r="B75" s="6">
        <v>8</v>
      </c>
      <c r="C75" s="6">
        <v>8</v>
      </c>
      <c r="D75" s="6">
        <v>2032</v>
      </c>
      <c r="E75" s="44">
        <f t="shared" si="2"/>
        <v>1501.1111111111111</v>
      </c>
      <c r="I75" s="6">
        <v>8</v>
      </c>
      <c r="J75" s="6">
        <v>8</v>
      </c>
      <c r="K75" s="6">
        <v>2032</v>
      </c>
      <c r="L75" s="44">
        <f t="shared" si="3"/>
        <v>1995.2222222222222</v>
      </c>
    </row>
    <row r="76" spans="2:12" x14ac:dyDescent="0.3">
      <c r="B76" s="6">
        <v>9</v>
      </c>
      <c r="C76" s="6">
        <v>9</v>
      </c>
      <c r="D76" s="6">
        <v>2033</v>
      </c>
      <c r="E76" s="44">
        <f t="shared" si="2"/>
        <v>1550</v>
      </c>
      <c r="I76" s="6">
        <v>9</v>
      </c>
      <c r="J76" s="6">
        <v>9</v>
      </c>
      <c r="K76" s="6">
        <v>2033</v>
      </c>
      <c r="L76" s="44">
        <f t="shared" si="3"/>
        <v>2049</v>
      </c>
    </row>
    <row r="77" spans="2:12" x14ac:dyDescent="0.3">
      <c r="B77" s="6">
        <v>10</v>
      </c>
      <c r="C77" s="6">
        <v>10</v>
      </c>
      <c r="D77" s="6">
        <v>2034</v>
      </c>
      <c r="E77" s="44">
        <f t="shared" si="2"/>
        <v>1598.8888888888889</v>
      </c>
      <c r="I77" s="6">
        <v>10</v>
      </c>
      <c r="J77" s="6">
        <v>10</v>
      </c>
      <c r="K77" s="6">
        <v>2034</v>
      </c>
      <c r="L77" s="44">
        <f t="shared" si="3"/>
        <v>2102.7777777777778</v>
      </c>
    </row>
    <row r="78" spans="2:12" x14ac:dyDescent="0.3">
      <c r="B78" s="6">
        <v>11</v>
      </c>
      <c r="C78" s="6">
        <v>11</v>
      </c>
      <c r="D78" s="6">
        <v>2035</v>
      </c>
      <c r="E78" s="44">
        <f t="shared" si="2"/>
        <v>1647.7777777777778</v>
      </c>
      <c r="I78" s="6">
        <v>11</v>
      </c>
      <c r="J78" s="6">
        <v>11</v>
      </c>
      <c r="K78" s="6">
        <v>2035</v>
      </c>
      <c r="L78" s="44">
        <f t="shared" si="3"/>
        <v>2156.5555555555557</v>
      </c>
    </row>
    <row r="79" spans="2:12" x14ac:dyDescent="0.3">
      <c r="B79" s="6">
        <v>12</v>
      </c>
      <c r="C79" s="6">
        <v>12</v>
      </c>
      <c r="D79" s="6">
        <v>2036</v>
      </c>
      <c r="E79" s="44">
        <f t="shared" si="2"/>
        <v>1696.6666666666665</v>
      </c>
      <c r="I79" s="6">
        <v>12</v>
      </c>
      <c r="J79" s="6">
        <v>12</v>
      </c>
      <c r="K79" s="6">
        <v>2036</v>
      </c>
      <c r="L79" s="44">
        <f t="shared" si="3"/>
        <v>2210.3333333333335</v>
      </c>
    </row>
    <row r="80" spans="2:12" x14ac:dyDescent="0.3">
      <c r="B80" s="6">
        <v>13</v>
      </c>
      <c r="C80" s="6">
        <v>13</v>
      </c>
      <c r="D80" s="6">
        <v>2037</v>
      </c>
      <c r="E80" s="44">
        <f t="shared" si="2"/>
        <v>1745.5555555555557</v>
      </c>
      <c r="I80" s="6">
        <v>13</v>
      </c>
      <c r="J80" s="6">
        <v>13</v>
      </c>
      <c r="K80" s="6">
        <v>2037</v>
      </c>
      <c r="L80" s="44">
        <f t="shared" si="3"/>
        <v>2264.1111111111113</v>
      </c>
    </row>
    <row r="81" spans="1:12" x14ac:dyDescent="0.3">
      <c r="B81" s="6">
        <v>14</v>
      </c>
      <c r="C81" s="6">
        <v>14</v>
      </c>
      <c r="D81" s="6">
        <v>2038</v>
      </c>
      <c r="E81" s="44">
        <f t="shared" si="2"/>
        <v>1794.4444444444443</v>
      </c>
      <c r="I81" s="6">
        <v>14</v>
      </c>
      <c r="J81" s="6">
        <v>14</v>
      </c>
      <c r="K81" s="6">
        <v>2038</v>
      </c>
      <c r="L81" s="44">
        <f t="shared" si="3"/>
        <v>2317.8888888888887</v>
      </c>
    </row>
    <row r="82" spans="1:12" x14ac:dyDescent="0.3">
      <c r="B82" s="6">
        <v>15</v>
      </c>
      <c r="C82" s="6">
        <v>15</v>
      </c>
      <c r="D82" s="6">
        <v>2039</v>
      </c>
      <c r="E82" s="44">
        <f t="shared" si="2"/>
        <v>1843.3333333333333</v>
      </c>
      <c r="I82" s="6">
        <v>15</v>
      </c>
      <c r="J82" s="6">
        <v>15</v>
      </c>
      <c r="K82" s="6">
        <v>2039</v>
      </c>
      <c r="L82" s="44">
        <f t="shared" si="3"/>
        <v>2371.6666666666665</v>
      </c>
    </row>
    <row r="83" spans="1:12" x14ac:dyDescent="0.3">
      <c r="B83" s="6">
        <v>16</v>
      </c>
      <c r="C83" s="6">
        <v>16</v>
      </c>
      <c r="D83" s="6">
        <v>2040</v>
      </c>
      <c r="E83" s="44">
        <f t="shared" si="2"/>
        <v>1892.2222222222222</v>
      </c>
      <c r="I83" s="6">
        <v>16</v>
      </c>
      <c r="J83" s="6">
        <v>16</v>
      </c>
      <c r="K83" s="6">
        <v>2040</v>
      </c>
      <c r="L83" s="44">
        <f t="shared" si="3"/>
        <v>2425.4444444444443</v>
      </c>
    </row>
    <row r="84" spans="1:12" x14ac:dyDescent="0.3">
      <c r="B84" s="6">
        <v>17</v>
      </c>
      <c r="C84" s="6">
        <v>17</v>
      </c>
      <c r="D84" s="6">
        <v>2041</v>
      </c>
      <c r="E84" s="44">
        <f t="shared" si="2"/>
        <v>1941.1111111111111</v>
      </c>
      <c r="I84" s="6">
        <v>17</v>
      </c>
      <c r="J84" s="6">
        <v>17</v>
      </c>
      <c r="K84" s="6">
        <v>2041</v>
      </c>
      <c r="L84" s="44">
        <f t="shared" si="3"/>
        <v>2479.2222222222222</v>
      </c>
    </row>
    <row r="85" spans="1:12" x14ac:dyDescent="0.3">
      <c r="B85" s="6">
        <v>18</v>
      </c>
      <c r="C85" s="6">
        <v>18</v>
      </c>
      <c r="D85" s="6">
        <v>2042</v>
      </c>
      <c r="E85" s="44">
        <f t="shared" si="2"/>
        <v>1990</v>
      </c>
      <c r="I85" s="6">
        <v>18</v>
      </c>
      <c r="J85" s="6">
        <v>18</v>
      </c>
      <c r="K85" s="6">
        <v>2042</v>
      </c>
      <c r="L85" s="44">
        <f t="shared" si="3"/>
        <v>2533</v>
      </c>
    </row>
    <row r="86" spans="1:12" x14ac:dyDescent="0.3">
      <c r="B86" s="6">
        <v>19</v>
      </c>
      <c r="C86" s="6">
        <v>19</v>
      </c>
      <c r="D86" s="6">
        <v>2043</v>
      </c>
      <c r="E86" s="44">
        <f t="shared" si="2"/>
        <v>2038.8888888888887</v>
      </c>
      <c r="I86" s="6">
        <v>19</v>
      </c>
      <c r="J86" s="6">
        <v>19</v>
      </c>
      <c r="K86" s="6">
        <v>2043</v>
      </c>
      <c r="L86" s="44">
        <f t="shared" si="3"/>
        <v>2586.7777777777778</v>
      </c>
    </row>
    <row r="87" spans="1:12" x14ac:dyDescent="0.3">
      <c r="B87" s="6">
        <v>20</v>
      </c>
      <c r="C87" s="6">
        <v>20</v>
      </c>
      <c r="D87" s="6">
        <v>2044</v>
      </c>
      <c r="E87" s="44">
        <f t="shared" si="2"/>
        <v>2087.7777777777778</v>
      </c>
      <c r="I87" s="6">
        <v>20</v>
      </c>
      <c r="J87" s="6">
        <v>20</v>
      </c>
      <c r="K87" s="6">
        <v>2044</v>
      </c>
      <c r="L87" s="44">
        <f t="shared" si="3"/>
        <v>2640.5555555555557</v>
      </c>
    </row>
    <row r="90" spans="1:12" x14ac:dyDescent="0.3">
      <c r="A90" s="203" t="s">
        <v>92</v>
      </c>
      <c r="B90" s="203"/>
      <c r="C90" s="203"/>
      <c r="D90" s="203"/>
      <c r="E90" s="203"/>
    </row>
    <row r="91" spans="1:12" x14ac:dyDescent="0.3">
      <c r="A91" s="204">
        <v>5</v>
      </c>
      <c r="B91" s="195" t="s">
        <v>22</v>
      </c>
      <c r="C91" s="195" t="s">
        <v>23</v>
      </c>
      <c r="D91" s="195" t="s">
        <v>43</v>
      </c>
      <c r="E91" s="195"/>
    </row>
    <row r="92" spans="1:12" x14ac:dyDescent="0.3">
      <c r="A92" s="204"/>
      <c r="B92" s="195"/>
      <c r="C92" s="195"/>
      <c r="D92" s="9" t="s">
        <v>27</v>
      </c>
      <c r="E92" s="9" t="s">
        <v>44</v>
      </c>
    </row>
    <row r="93" spans="1:12" x14ac:dyDescent="0.3">
      <c r="A93" s="204"/>
      <c r="B93" s="7">
        <v>2015</v>
      </c>
      <c r="C93" s="7">
        <f>'Backward Projection (2)'!D213</f>
        <v>910</v>
      </c>
      <c r="D93" s="7"/>
      <c r="E93" s="7"/>
    </row>
    <row r="94" spans="1:12" x14ac:dyDescent="0.3">
      <c r="A94" s="204"/>
      <c r="B94" s="7">
        <v>2016</v>
      </c>
      <c r="C94" s="7">
        <f>'Backward Projection (2)'!D214</f>
        <v>1101</v>
      </c>
      <c r="D94" s="7">
        <f>'Backward Projection (1)'!J229</f>
        <v>-4</v>
      </c>
      <c r="E94" s="12">
        <f>'Backward Projection (1)'!K229</f>
        <v>-0.17204301075268819</v>
      </c>
    </row>
    <row r="95" spans="1:12" x14ac:dyDescent="0.3">
      <c r="A95" s="204"/>
      <c r="B95" s="7">
        <v>2017</v>
      </c>
      <c r="C95" s="7">
        <f>'Backward Projection (2)'!D215</f>
        <v>1086</v>
      </c>
      <c r="D95" s="7">
        <f>'Backward Projection (1)'!J230</f>
        <v>236</v>
      </c>
      <c r="E95" s="12">
        <f>'Backward Projection (1)'!K230</f>
        <v>10.16803102111159</v>
      </c>
    </row>
    <row r="96" spans="1:12" x14ac:dyDescent="0.3">
      <c r="B96" s="7">
        <v>2018</v>
      </c>
      <c r="C96" s="7">
        <f>'Backward Projection (2)'!D216</f>
        <v>1032</v>
      </c>
      <c r="D96" s="7">
        <f>'Backward Projection (1)'!J231</f>
        <v>-104</v>
      </c>
      <c r="E96" s="12">
        <f>'Backward Projection (1)'!K231</f>
        <v>-4.0672663277278058</v>
      </c>
    </row>
    <row r="97" spans="2:5" x14ac:dyDescent="0.3">
      <c r="B97" s="7">
        <v>2019</v>
      </c>
      <c r="C97" s="7">
        <f>'Backward Projection (2)'!D217</f>
        <v>1041</v>
      </c>
      <c r="D97" s="7">
        <f>'Backward Projection (1)'!J232</f>
        <v>-105</v>
      </c>
      <c r="E97" s="12">
        <f>'Backward Projection (1)'!K232</f>
        <v>-4.2804728903383609</v>
      </c>
    </row>
    <row r="98" spans="2:5" x14ac:dyDescent="0.3">
      <c r="B98" s="7">
        <v>2020</v>
      </c>
      <c r="C98" s="7">
        <f>'Backward Projection (2)'!D218</f>
        <v>1166</v>
      </c>
      <c r="D98" s="7">
        <f>'Backward Projection (1)'!J233</f>
        <v>418</v>
      </c>
      <c r="E98" s="12">
        <f>'Backward Projection (1)'!K233</f>
        <v>17.802385008517888</v>
      </c>
    </row>
    <row r="99" spans="2:5" x14ac:dyDescent="0.3">
      <c r="B99" s="7">
        <v>2021</v>
      </c>
      <c r="C99" s="7">
        <f>'Backward Projection (2)'!D219</f>
        <v>1255</v>
      </c>
      <c r="D99" s="7">
        <f>'Backward Projection (1)'!J234</f>
        <v>257</v>
      </c>
      <c r="E99" s="12">
        <f>'Backward Projection (1)'!K234</f>
        <v>9.2913955169920452</v>
      </c>
    </row>
    <row r="100" spans="2:5" x14ac:dyDescent="0.3">
      <c r="B100" s="7">
        <v>2022</v>
      </c>
      <c r="C100" s="7">
        <f>'Backward Projection (2)'!D220</f>
        <v>1279</v>
      </c>
      <c r="D100" s="7">
        <f>'Backward Projection (1)'!J235</f>
        <v>256</v>
      </c>
      <c r="E100" s="12">
        <f>'Backward Projection (1)'!K235</f>
        <v>8.4684088653655323</v>
      </c>
    </row>
    <row r="101" spans="2:5" x14ac:dyDescent="0.3">
      <c r="B101" s="7">
        <v>2023</v>
      </c>
      <c r="C101" s="7">
        <f>'Backward Projection (2)'!D221</f>
        <v>1289</v>
      </c>
      <c r="D101" s="7">
        <f>'Backward Projection (1)'!J236</f>
        <v>107</v>
      </c>
      <c r="E101" s="12">
        <f>'Backward Projection (1)'!K236</f>
        <v>3.26318999695029</v>
      </c>
    </row>
    <row r="102" spans="2:5" x14ac:dyDescent="0.3">
      <c r="B102" s="7">
        <v>2024</v>
      </c>
      <c r="C102" s="7">
        <f>'Backward Projection (2)'!D222</f>
        <v>1318</v>
      </c>
      <c r="D102" s="7">
        <f>'Backward Projection (1)'!J237</f>
        <v>144</v>
      </c>
      <c r="E102" s="12">
        <f>'Backward Projection (1)'!K237</f>
        <v>4.2528056704075601</v>
      </c>
    </row>
    <row r="103" spans="2:5" x14ac:dyDescent="0.3">
      <c r="B103" s="14" t="s">
        <v>36</v>
      </c>
      <c r="C103" s="14">
        <f>SUM(C93:C102)</f>
        <v>11477</v>
      </c>
      <c r="D103" s="14">
        <f>SUM(D93:D102)</f>
        <v>1205</v>
      </c>
      <c r="E103" s="26">
        <f>SUM(E93:E102)</f>
        <v>44.72643385052605</v>
      </c>
    </row>
    <row r="104" spans="2:5" x14ac:dyDescent="0.3">
      <c r="B104" s="14" t="s">
        <v>37</v>
      </c>
      <c r="C104" s="26">
        <f>AVERAGE(C93:C102)</f>
        <v>1147.7</v>
      </c>
      <c r="D104" s="26">
        <f>AVERAGE(D93:D102)</f>
        <v>133.88888888888889</v>
      </c>
      <c r="E104" s="26">
        <f>AVERAGE(E93:E102)</f>
        <v>4.9696037611695614</v>
      </c>
    </row>
    <row r="105" spans="2:5" x14ac:dyDescent="0.3">
      <c r="B105" s="39" t="s">
        <v>45</v>
      </c>
      <c r="C105" s="43">
        <f>'Backward Projection (2)'!C244</f>
        <v>45.333333333333336</v>
      </c>
      <c r="D105" s="15"/>
      <c r="E105" s="16"/>
    </row>
    <row r="106" spans="2:5" x14ac:dyDescent="0.3">
      <c r="B106" s="40" t="s">
        <v>44</v>
      </c>
      <c r="C106" s="31">
        <f>'Backward Projection (2)'!C245</f>
        <v>4.4567740002287852</v>
      </c>
      <c r="E106" s="17"/>
    </row>
    <row r="107" spans="2:5" x14ac:dyDescent="0.3">
      <c r="B107" s="41" t="s">
        <v>29</v>
      </c>
      <c r="C107" s="42" t="str">
        <f>'Backward Projection (2)'!C246</f>
        <v>230,70 + (166,73x)</v>
      </c>
      <c r="D107" s="18"/>
      <c r="E107" s="19"/>
    </row>
    <row r="109" spans="2:5" x14ac:dyDescent="0.3">
      <c r="B109" s="11" t="s">
        <v>46</v>
      </c>
      <c r="C109" s="11" t="s">
        <v>47</v>
      </c>
      <c r="D109" s="11" t="s">
        <v>22</v>
      </c>
      <c r="E109" s="11" t="s">
        <v>65</v>
      </c>
    </row>
    <row r="110" spans="2:5" x14ac:dyDescent="0.3">
      <c r="B110" s="6">
        <v>1</v>
      </c>
      <c r="C110" s="6">
        <v>1</v>
      </c>
      <c r="D110" s="6">
        <v>2025</v>
      </c>
      <c r="E110" s="44">
        <f>$C$102+(C110*$C$105)</f>
        <v>1363.3333333333333</v>
      </c>
    </row>
    <row r="111" spans="2:5" x14ac:dyDescent="0.3">
      <c r="B111" s="6">
        <v>2</v>
      </c>
      <c r="C111" s="6">
        <v>2</v>
      </c>
      <c r="D111" s="6">
        <v>2026</v>
      </c>
      <c r="E111" s="44">
        <f t="shared" ref="E111:E129" si="4">$C$102+(C111*$C$105)</f>
        <v>1408.6666666666667</v>
      </c>
    </row>
    <row r="112" spans="2:5" x14ac:dyDescent="0.3">
      <c r="B112" s="6">
        <v>3</v>
      </c>
      <c r="C112" s="6">
        <v>3</v>
      </c>
      <c r="D112" s="6">
        <v>2027</v>
      </c>
      <c r="E112" s="44">
        <f t="shared" si="4"/>
        <v>1454</v>
      </c>
    </row>
    <row r="113" spans="2:5" x14ac:dyDescent="0.3">
      <c r="B113" s="6">
        <v>4</v>
      </c>
      <c r="C113" s="6">
        <v>4</v>
      </c>
      <c r="D113" s="6">
        <v>2028</v>
      </c>
      <c r="E113" s="44">
        <f t="shared" si="4"/>
        <v>1499.3333333333333</v>
      </c>
    </row>
    <row r="114" spans="2:5" x14ac:dyDescent="0.3">
      <c r="B114" s="6">
        <v>5</v>
      </c>
      <c r="C114" s="6">
        <v>5</v>
      </c>
      <c r="D114" s="6">
        <v>2029</v>
      </c>
      <c r="E114" s="44">
        <f t="shared" si="4"/>
        <v>1544.6666666666667</v>
      </c>
    </row>
    <row r="115" spans="2:5" x14ac:dyDescent="0.3">
      <c r="B115" s="6">
        <v>6</v>
      </c>
      <c r="C115" s="6">
        <v>6</v>
      </c>
      <c r="D115" s="6">
        <v>2030</v>
      </c>
      <c r="E115" s="44">
        <f t="shared" si="4"/>
        <v>1590</v>
      </c>
    </row>
    <row r="116" spans="2:5" x14ac:dyDescent="0.3">
      <c r="B116" s="6">
        <v>7</v>
      </c>
      <c r="C116" s="6">
        <v>7</v>
      </c>
      <c r="D116" s="6">
        <v>2031</v>
      </c>
      <c r="E116" s="44">
        <f t="shared" si="4"/>
        <v>1635.3333333333335</v>
      </c>
    </row>
    <row r="117" spans="2:5" x14ac:dyDescent="0.3">
      <c r="B117" s="6">
        <v>8</v>
      </c>
      <c r="C117" s="6">
        <v>8</v>
      </c>
      <c r="D117" s="6">
        <v>2032</v>
      </c>
      <c r="E117" s="44">
        <f t="shared" si="4"/>
        <v>1680.6666666666667</v>
      </c>
    </row>
    <row r="118" spans="2:5" x14ac:dyDescent="0.3">
      <c r="B118" s="6">
        <v>9</v>
      </c>
      <c r="C118" s="6">
        <v>9</v>
      </c>
      <c r="D118" s="6">
        <v>2033</v>
      </c>
      <c r="E118" s="44">
        <f t="shared" si="4"/>
        <v>1726</v>
      </c>
    </row>
    <row r="119" spans="2:5" x14ac:dyDescent="0.3">
      <c r="B119" s="6">
        <v>10</v>
      </c>
      <c r="C119" s="6">
        <v>10</v>
      </c>
      <c r="D119" s="6">
        <v>2034</v>
      </c>
      <c r="E119" s="44">
        <f t="shared" si="4"/>
        <v>1771.3333333333335</v>
      </c>
    </row>
    <row r="120" spans="2:5" x14ac:dyDescent="0.3">
      <c r="B120" s="6">
        <v>11</v>
      </c>
      <c r="C120" s="6">
        <v>11</v>
      </c>
      <c r="D120" s="6">
        <v>2035</v>
      </c>
      <c r="E120" s="44">
        <f t="shared" si="4"/>
        <v>1816.6666666666667</v>
      </c>
    </row>
    <row r="121" spans="2:5" x14ac:dyDescent="0.3">
      <c r="B121" s="6">
        <v>12</v>
      </c>
      <c r="C121" s="6">
        <v>12</v>
      </c>
      <c r="D121" s="6">
        <v>2036</v>
      </c>
      <c r="E121" s="44">
        <f t="shared" si="4"/>
        <v>1862</v>
      </c>
    </row>
    <row r="122" spans="2:5" x14ac:dyDescent="0.3">
      <c r="B122" s="6">
        <v>13</v>
      </c>
      <c r="C122" s="6">
        <v>13</v>
      </c>
      <c r="D122" s="6">
        <v>2037</v>
      </c>
      <c r="E122" s="44">
        <f t="shared" si="4"/>
        <v>1907.3333333333335</v>
      </c>
    </row>
    <row r="123" spans="2:5" x14ac:dyDescent="0.3">
      <c r="B123" s="6">
        <v>14</v>
      </c>
      <c r="C123" s="6">
        <v>14</v>
      </c>
      <c r="D123" s="6">
        <v>2038</v>
      </c>
      <c r="E123" s="44">
        <f t="shared" si="4"/>
        <v>1952.6666666666667</v>
      </c>
    </row>
    <row r="124" spans="2:5" x14ac:dyDescent="0.3">
      <c r="B124" s="6">
        <v>15</v>
      </c>
      <c r="C124" s="6">
        <v>15</v>
      </c>
      <c r="D124" s="6">
        <v>2039</v>
      </c>
      <c r="E124" s="44">
        <f t="shared" si="4"/>
        <v>1998</v>
      </c>
    </row>
    <row r="125" spans="2:5" x14ac:dyDescent="0.3">
      <c r="B125" s="6">
        <v>16</v>
      </c>
      <c r="C125" s="6">
        <v>16</v>
      </c>
      <c r="D125" s="6">
        <v>2040</v>
      </c>
      <c r="E125" s="44">
        <f t="shared" si="4"/>
        <v>2043.3333333333335</v>
      </c>
    </row>
    <row r="126" spans="2:5" x14ac:dyDescent="0.3">
      <c r="B126" s="6">
        <v>17</v>
      </c>
      <c r="C126" s="6">
        <v>17</v>
      </c>
      <c r="D126" s="6">
        <v>2041</v>
      </c>
      <c r="E126" s="44">
        <f t="shared" si="4"/>
        <v>2088.666666666667</v>
      </c>
    </row>
    <row r="127" spans="2:5" x14ac:dyDescent="0.3">
      <c r="B127" s="6">
        <v>18</v>
      </c>
      <c r="C127" s="6">
        <v>18</v>
      </c>
      <c r="D127" s="6">
        <v>2042</v>
      </c>
      <c r="E127" s="44">
        <f t="shared" si="4"/>
        <v>2134</v>
      </c>
    </row>
    <row r="128" spans="2:5" x14ac:dyDescent="0.3">
      <c r="B128" s="6">
        <v>19</v>
      </c>
      <c r="C128" s="6">
        <v>19</v>
      </c>
      <c r="D128" s="6">
        <v>2043</v>
      </c>
      <c r="E128" s="44">
        <f t="shared" si="4"/>
        <v>2179.3333333333335</v>
      </c>
    </row>
    <row r="129" spans="2:5" x14ac:dyDescent="0.3">
      <c r="B129" s="6">
        <v>20</v>
      </c>
      <c r="C129" s="6">
        <v>20</v>
      </c>
      <c r="D129" s="6">
        <v>2044</v>
      </c>
      <c r="E129" s="44">
        <f t="shared" si="4"/>
        <v>2224.666666666667</v>
      </c>
    </row>
  </sheetData>
  <mergeCells count="26">
    <mergeCell ref="A90:E90"/>
    <mergeCell ref="A91:A95"/>
    <mergeCell ref="B91:B92"/>
    <mergeCell ref="C91:C92"/>
    <mergeCell ref="D91:E91"/>
    <mergeCell ref="A48:E48"/>
    <mergeCell ref="H48:L48"/>
    <mergeCell ref="A49:A53"/>
    <mergeCell ref="B49:B50"/>
    <mergeCell ref="C49:C50"/>
    <mergeCell ref="D49:E49"/>
    <mergeCell ref="H49:H53"/>
    <mergeCell ref="I49:I50"/>
    <mergeCell ref="J49:J50"/>
    <mergeCell ref="K49:L49"/>
    <mergeCell ref="J7:J8"/>
    <mergeCell ref="K7:L7"/>
    <mergeCell ref="B2:G3"/>
    <mergeCell ref="A6:E6"/>
    <mergeCell ref="H6:L6"/>
    <mergeCell ref="A7:A11"/>
    <mergeCell ref="B7:B8"/>
    <mergeCell ref="C7:C8"/>
    <mergeCell ref="D7:E7"/>
    <mergeCell ref="H7:H11"/>
    <mergeCell ref="I7:I8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E0903-77C8-4567-86C7-80B17C0A8752}">
  <dimension ref="A2:AA245"/>
  <sheetViews>
    <sheetView topLeftCell="A148" zoomScale="70" zoomScaleNormal="70" workbookViewId="0">
      <selection activeCell="B126" activeCellId="1" sqref="N126:W147 B126:C147"/>
    </sheetView>
  </sheetViews>
  <sheetFormatPr defaultRowHeight="14.4" x14ac:dyDescent="0.3"/>
  <cols>
    <col min="2" max="2" width="26" customWidth="1"/>
    <col min="3" max="3" width="9.33203125" customWidth="1"/>
    <col min="26" max="26" width="14.44140625" customWidth="1"/>
    <col min="27" max="27" width="16.5546875" customWidth="1"/>
  </cols>
  <sheetData>
    <row r="2" spans="1:27" x14ac:dyDescent="0.3">
      <c r="A2" s="218">
        <v>1</v>
      </c>
      <c r="B2" s="217" t="s">
        <v>323</v>
      </c>
      <c r="C2" s="217"/>
      <c r="D2" s="217"/>
    </row>
    <row r="3" spans="1:27" ht="14.4" customHeight="1" x14ac:dyDescent="0.3">
      <c r="A3" s="218"/>
      <c r="B3" s="209" t="s">
        <v>169</v>
      </c>
      <c r="C3" s="211" t="s">
        <v>175</v>
      </c>
      <c r="D3" s="62" t="s">
        <v>22</v>
      </c>
      <c r="Z3" s="206" t="s">
        <v>184</v>
      </c>
      <c r="AA3" s="206"/>
    </row>
    <row r="4" spans="1:27" x14ac:dyDescent="0.3">
      <c r="A4" s="218"/>
      <c r="B4" s="210"/>
      <c r="C4" s="211"/>
      <c r="D4" s="62">
        <v>2025</v>
      </c>
      <c r="Z4" s="206"/>
      <c r="AA4" s="206"/>
    </row>
    <row r="5" spans="1:27" x14ac:dyDescent="0.3">
      <c r="B5" s="58" t="s">
        <v>181</v>
      </c>
      <c r="C5" s="5"/>
      <c r="D5" s="6"/>
      <c r="Z5" s="206" t="s">
        <v>22</v>
      </c>
      <c r="AA5" s="207" t="s">
        <v>65</v>
      </c>
    </row>
    <row r="6" spans="1:27" x14ac:dyDescent="0.3">
      <c r="B6" s="59" t="s">
        <v>170</v>
      </c>
      <c r="C6" s="212" t="s">
        <v>176</v>
      </c>
      <c r="D6" s="6">
        <v>1</v>
      </c>
      <c r="Z6" s="206"/>
      <c r="AA6" s="207"/>
    </row>
    <row r="7" spans="1:27" x14ac:dyDescent="0.3">
      <c r="B7" s="59" t="s">
        <v>171</v>
      </c>
      <c r="C7" s="213"/>
      <c r="D7" s="6">
        <v>2</v>
      </c>
      <c r="Z7" s="6">
        <v>2024</v>
      </c>
      <c r="AA7" s="44">
        <f>'Forward Projection (2)'!C18</f>
        <v>2162</v>
      </c>
    </row>
    <row r="8" spans="1:27" x14ac:dyDescent="0.3">
      <c r="B8" s="59" t="s">
        <v>173</v>
      </c>
      <c r="C8" s="213"/>
      <c r="D8" s="6">
        <v>1</v>
      </c>
      <c r="Z8" s="6">
        <v>2025</v>
      </c>
      <c r="AA8" s="44">
        <f>'Forward Projection (2)'!E26</f>
        <v>2243</v>
      </c>
    </row>
    <row r="9" spans="1:27" x14ac:dyDescent="0.3">
      <c r="B9" s="59" t="s">
        <v>174</v>
      </c>
      <c r="C9" s="214"/>
      <c r="D9" s="6">
        <v>1</v>
      </c>
      <c r="Z9" s="6">
        <v>2026</v>
      </c>
      <c r="AA9" s="44">
        <f>'Forward Projection (2)'!E27</f>
        <v>2324</v>
      </c>
    </row>
    <row r="10" spans="1:27" x14ac:dyDescent="0.3">
      <c r="B10" s="60" t="s">
        <v>180</v>
      </c>
      <c r="C10" s="7"/>
      <c r="D10" s="6"/>
      <c r="Z10" s="6">
        <v>2027</v>
      </c>
      <c r="AA10" s="44">
        <f>'Forward Projection (2)'!E28</f>
        <v>2405</v>
      </c>
    </row>
    <row r="11" spans="1:27" x14ac:dyDescent="0.3">
      <c r="B11" s="5" t="s">
        <v>301</v>
      </c>
      <c r="C11" s="212" t="s">
        <v>167</v>
      </c>
      <c r="D11" s="6">
        <v>1</v>
      </c>
      <c r="Z11" s="6">
        <v>2028</v>
      </c>
      <c r="AA11" s="44">
        <f>'Forward Projection (2)'!E29</f>
        <v>2486</v>
      </c>
    </row>
    <row r="12" spans="1:27" x14ac:dyDescent="0.3">
      <c r="B12" s="5" t="s">
        <v>302</v>
      </c>
      <c r="C12" s="214"/>
      <c r="D12" s="6">
        <v>4</v>
      </c>
      <c r="Z12" s="6">
        <v>2029</v>
      </c>
      <c r="AA12" s="44">
        <f>'Forward Projection (2)'!E30</f>
        <v>2567</v>
      </c>
    </row>
    <row r="13" spans="1:27" x14ac:dyDescent="0.3">
      <c r="B13" s="60" t="s">
        <v>178</v>
      </c>
      <c r="C13" s="7"/>
      <c r="D13" s="6"/>
      <c r="Z13" s="6">
        <v>2030</v>
      </c>
      <c r="AA13" s="44">
        <f>'Forward Projection (2)'!E31</f>
        <v>2648</v>
      </c>
    </row>
    <row r="14" spans="1:27" ht="14.4" customHeight="1" x14ac:dyDescent="0.3">
      <c r="B14" s="5" t="s">
        <v>303</v>
      </c>
      <c r="C14" s="212" t="s">
        <v>167</v>
      </c>
      <c r="D14" s="6">
        <v>1</v>
      </c>
      <c r="F14" s="208" t="s">
        <v>185</v>
      </c>
      <c r="G14" s="208"/>
      <c r="H14" s="208"/>
      <c r="I14" s="208"/>
      <c r="J14" s="208"/>
      <c r="Z14" s="6">
        <v>2031</v>
      </c>
      <c r="AA14" s="44">
        <f>'Forward Projection (2)'!E32</f>
        <v>2729</v>
      </c>
    </row>
    <row r="15" spans="1:27" x14ac:dyDescent="0.3">
      <c r="B15" s="5" t="s">
        <v>304</v>
      </c>
      <c r="C15" s="214"/>
      <c r="D15" s="6">
        <v>1</v>
      </c>
      <c r="F15" s="208"/>
      <c r="G15" s="208"/>
      <c r="H15" s="208"/>
      <c r="I15" s="208"/>
      <c r="J15" s="208"/>
      <c r="Z15" s="6">
        <v>2032</v>
      </c>
      <c r="AA15" s="44">
        <f>'Forward Projection (2)'!E33</f>
        <v>2810</v>
      </c>
    </row>
    <row r="16" spans="1:27" x14ac:dyDescent="0.3">
      <c r="B16" s="60" t="s">
        <v>179</v>
      </c>
      <c r="C16" s="7"/>
      <c r="D16" s="6"/>
      <c r="F16" s="208"/>
      <c r="G16" s="208"/>
      <c r="H16" s="208"/>
      <c r="I16" s="208"/>
      <c r="J16" s="208"/>
      <c r="Z16" s="6">
        <v>2033</v>
      </c>
      <c r="AA16" s="44">
        <f>'Forward Projection (2)'!E34</f>
        <v>2891</v>
      </c>
    </row>
    <row r="17" spans="2:27" x14ac:dyDescent="0.3">
      <c r="B17" s="61" t="s">
        <v>183</v>
      </c>
      <c r="C17" s="215" t="s">
        <v>167</v>
      </c>
      <c r="D17" s="6">
        <v>8</v>
      </c>
      <c r="Z17" s="6">
        <v>2034</v>
      </c>
      <c r="AA17" s="44">
        <f>'Forward Projection (2)'!E35</f>
        <v>2972</v>
      </c>
    </row>
    <row r="18" spans="2:27" x14ac:dyDescent="0.3">
      <c r="B18" s="61" t="s">
        <v>172</v>
      </c>
      <c r="C18" s="216"/>
      <c r="D18" s="6"/>
      <c r="Z18" s="6">
        <v>2035</v>
      </c>
      <c r="AA18" s="44">
        <f>'Forward Projection (2)'!E36</f>
        <v>3053</v>
      </c>
    </row>
    <row r="19" spans="2:27" x14ac:dyDescent="0.3">
      <c r="B19" s="60" t="s">
        <v>305</v>
      </c>
      <c r="C19" s="7"/>
      <c r="D19" s="6"/>
      <c r="Z19" s="6">
        <v>2036</v>
      </c>
      <c r="AA19" s="44">
        <f>'Forward Projection (2)'!E37</f>
        <v>3134</v>
      </c>
    </row>
    <row r="20" spans="2:27" x14ac:dyDescent="0.3">
      <c r="B20" s="5" t="s">
        <v>306</v>
      </c>
      <c r="C20" s="257" t="s">
        <v>167</v>
      </c>
      <c r="D20" s="6"/>
      <c r="Z20" s="6">
        <v>2037</v>
      </c>
      <c r="AA20" s="44">
        <f>'Forward Projection (2)'!E38</f>
        <v>3215</v>
      </c>
    </row>
    <row r="21" spans="2:27" x14ac:dyDescent="0.3">
      <c r="B21" s="5" t="s">
        <v>307</v>
      </c>
      <c r="C21" s="257"/>
      <c r="D21" s="6"/>
      <c r="Z21" s="6">
        <v>2038</v>
      </c>
      <c r="AA21" s="44">
        <f>'Forward Projection (2)'!E39</f>
        <v>3296</v>
      </c>
    </row>
    <row r="22" spans="2:27" x14ac:dyDescent="0.3">
      <c r="B22" s="5" t="s">
        <v>308</v>
      </c>
      <c r="C22" s="257"/>
      <c r="D22" s="6"/>
      <c r="Z22" s="6">
        <v>2039</v>
      </c>
      <c r="AA22" s="44">
        <f>'Forward Projection (2)'!E40</f>
        <v>3377</v>
      </c>
    </row>
    <row r="23" spans="2:27" x14ac:dyDescent="0.3">
      <c r="B23" s="5" t="s">
        <v>310</v>
      </c>
      <c r="C23" s="257"/>
      <c r="D23" s="6"/>
      <c r="Z23" s="6">
        <v>2040</v>
      </c>
      <c r="AA23" s="44">
        <f>'Forward Projection (2)'!E41</f>
        <v>3458</v>
      </c>
    </row>
    <row r="24" spans="2:27" x14ac:dyDescent="0.3">
      <c r="B24" s="5" t="s">
        <v>322</v>
      </c>
      <c r="C24" s="257"/>
      <c r="D24" s="6"/>
      <c r="Z24" s="6">
        <v>2041</v>
      </c>
      <c r="AA24" s="44">
        <f>'Forward Projection (2)'!E42</f>
        <v>3539</v>
      </c>
    </row>
    <row r="25" spans="2:27" x14ac:dyDescent="0.3">
      <c r="Z25" s="6">
        <v>2042</v>
      </c>
      <c r="AA25" s="44">
        <f>'Forward Projection (2)'!E43</f>
        <v>3620</v>
      </c>
    </row>
    <row r="26" spans="2:27" x14ac:dyDescent="0.3">
      <c r="Z26" s="6">
        <v>2043</v>
      </c>
      <c r="AA26" s="44">
        <f>'Forward Projection (2)'!E44</f>
        <v>3701</v>
      </c>
    </row>
    <row r="27" spans="2:27" x14ac:dyDescent="0.3">
      <c r="Z27" s="6">
        <v>2044</v>
      </c>
      <c r="AA27" s="44">
        <f>'Forward Projection (2)'!E45</f>
        <v>3782</v>
      </c>
    </row>
    <row r="28" spans="2:27" x14ac:dyDescent="0.3">
      <c r="B28" s="209" t="s">
        <v>169</v>
      </c>
      <c r="C28" s="219" t="s">
        <v>175</v>
      </c>
      <c r="D28" s="221" t="s">
        <v>22</v>
      </c>
      <c r="E28" s="222"/>
      <c r="F28" s="222"/>
      <c r="G28" s="222"/>
      <c r="H28" s="222"/>
      <c r="I28" s="222"/>
      <c r="J28" s="222"/>
      <c r="K28" s="222"/>
      <c r="L28" s="222"/>
      <c r="M28" s="223"/>
      <c r="N28" s="221" t="s">
        <v>22</v>
      </c>
      <c r="O28" s="222"/>
      <c r="P28" s="222"/>
      <c r="Q28" s="222"/>
      <c r="R28" s="222"/>
      <c r="S28" s="222"/>
      <c r="T28" s="222"/>
      <c r="U28" s="222"/>
      <c r="V28" s="222"/>
      <c r="W28" s="223"/>
    </row>
    <row r="29" spans="2:27" x14ac:dyDescent="0.3">
      <c r="B29" s="210"/>
      <c r="C29" s="219"/>
      <c r="D29" s="62">
        <v>2025</v>
      </c>
      <c r="E29" s="63">
        <v>2026</v>
      </c>
      <c r="F29" s="62">
        <v>2027</v>
      </c>
      <c r="G29" s="63">
        <v>2028</v>
      </c>
      <c r="H29" s="62">
        <v>2029</v>
      </c>
      <c r="I29" s="63">
        <v>2030</v>
      </c>
      <c r="J29" s="62">
        <v>2031</v>
      </c>
      <c r="K29" s="63">
        <v>2032</v>
      </c>
      <c r="L29" s="62">
        <v>2033</v>
      </c>
      <c r="M29" s="63">
        <v>2034</v>
      </c>
      <c r="N29" s="62">
        <v>2035</v>
      </c>
      <c r="O29" s="63">
        <v>2036</v>
      </c>
      <c r="P29" s="62">
        <v>2037</v>
      </c>
      <c r="Q29" s="63">
        <v>2038</v>
      </c>
      <c r="R29" s="62">
        <v>2039</v>
      </c>
      <c r="S29" s="63">
        <v>2040</v>
      </c>
      <c r="T29" s="62">
        <v>2041</v>
      </c>
      <c r="U29" s="63">
        <v>2042</v>
      </c>
      <c r="V29" s="62">
        <v>2043</v>
      </c>
      <c r="W29" s="63">
        <v>2044</v>
      </c>
    </row>
    <row r="30" spans="2:27" x14ac:dyDescent="0.3">
      <c r="B30" s="58" t="s">
        <v>181</v>
      </c>
      <c r="C30" s="5"/>
      <c r="D30" s="6"/>
      <c r="E30" s="6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</row>
    <row r="31" spans="2:27" x14ac:dyDescent="0.3">
      <c r="B31" s="59" t="s">
        <v>170</v>
      </c>
      <c r="C31" s="212" t="s">
        <v>176</v>
      </c>
      <c r="D31" s="44">
        <f>ROUND(($AA$8/$AA$7)*D6,0)</f>
        <v>1</v>
      </c>
      <c r="E31" s="6">
        <f t="shared" ref="E31" si="0">ROUND(($AA$9/$AA$7)*D6,0)</f>
        <v>1</v>
      </c>
      <c r="F31" s="6">
        <f t="shared" ref="F31" si="1">ROUND(($AA$10/$AA$7)*D6,0)</f>
        <v>1</v>
      </c>
      <c r="G31" s="6">
        <f t="shared" ref="G31" si="2">ROUND(($AA$11/$AA$7)*D6,0)</f>
        <v>1</v>
      </c>
      <c r="H31" s="6">
        <f t="shared" ref="H31" si="3">ROUND(($AA$12/$AA$7)*D6,0)</f>
        <v>1</v>
      </c>
      <c r="I31" s="6">
        <f t="shared" ref="I31" si="4">ROUND(($AA$13/$AA$7)*D6,0)</f>
        <v>1</v>
      </c>
      <c r="J31" s="6">
        <f t="shared" ref="J31" si="5">ROUND(($AA$14/$AA$7)*D6,0)</f>
        <v>1</v>
      </c>
      <c r="K31" s="6">
        <f t="shared" ref="K31" si="6">ROUND(($AA$15/$AA$7)*D6,0)</f>
        <v>1</v>
      </c>
      <c r="L31" s="6">
        <f t="shared" ref="L31" si="7">ROUND(($AA$16/$AA$7)*D6,0)</f>
        <v>1</v>
      </c>
      <c r="M31" s="6">
        <f t="shared" ref="M31" si="8">ROUND(($AA$17/$AA$7)*D6,0)</f>
        <v>1</v>
      </c>
      <c r="N31" s="6">
        <f t="shared" ref="N31" si="9">ROUND(($AA$18/$AA$7)*D6,0)</f>
        <v>1</v>
      </c>
      <c r="O31" s="6">
        <f t="shared" ref="O31" si="10">ROUND(($AA$19/$AA$7)*D6,0)</f>
        <v>1</v>
      </c>
      <c r="P31" s="6">
        <f t="shared" ref="P31" si="11">ROUND(($AA$20/$AA$7)*D6,0)</f>
        <v>1</v>
      </c>
      <c r="Q31" s="6">
        <f t="shared" ref="Q31" si="12">ROUND(($AA$21/$AA$7)*D6,0)</f>
        <v>2</v>
      </c>
      <c r="R31" s="6">
        <f t="shared" ref="R31" si="13">ROUND(($AA$22/$AA$7)*D6,0)</f>
        <v>2</v>
      </c>
      <c r="S31" s="6">
        <f t="shared" ref="S31" si="14">ROUND(($AA$23/$AA$7)*D6,0)</f>
        <v>2</v>
      </c>
      <c r="T31" s="6">
        <f t="shared" ref="T31" si="15">ROUND(($AA$24/$AA$7)*D6,0)</f>
        <v>2</v>
      </c>
      <c r="U31" s="6">
        <f t="shared" ref="U31" si="16">ROUND(($AA$25/$AA$7)*D6,0)</f>
        <v>2</v>
      </c>
      <c r="V31" s="6">
        <f t="shared" ref="V31" si="17">ROUND(($AA$26/$AA$7)*D6,0)</f>
        <v>2</v>
      </c>
      <c r="W31" s="6">
        <f>ROUND(($AA$27/$AA$7)*D6,0)</f>
        <v>2</v>
      </c>
    </row>
    <row r="32" spans="2:27" x14ac:dyDescent="0.3">
      <c r="B32" s="59" t="s">
        <v>171</v>
      </c>
      <c r="C32" s="213"/>
      <c r="D32" s="44">
        <f t="shared" ref="D32:D42" si="18">ROUND(($AA$8/$AA$7)*D7,0)</f>
        <v>2</v>
      </c>
      <c r="E32" s="6">
        <f t="shared" ref="E32:E42" si="19">ROUND(($AA$9/$AA$7)*D7,0)</f>
        <v>2</v>
      </c>
      <c r="F32" s="6">
        <f t="shared" ref="F32:F42" si="20">ROUND(($AA$10/$AA$7)*D7,0)</f>
        <v>2</v>
      </c>
      <c r="G32" s="6">
        <f t="shared" ref="G32:G42" si="21">ROUND(($AA$11/$AA$7)*D7,0)</f>
        <v>2</v>
      </c>
      <c r="H32" s="6">
        <f t="shared" ref="H32:H42" si="22">ROUND(($AA$12/$AA$7)*D7,0)</f>
        <v>2</v>
      </c>
      <c r="I32" s="6">
        <f t="shared" ref="I32:I42" si="23">ROUND(($AA$13/$AA$7)*D7,0)</f>
        <v>2</v>
      </c>
      <c r="J32" s="6">
        <f t="shared" ref="J32:J42" si="24">ROUND(($AA$14/$AA$7)*D7,0)</f>
        <v>3</v>
      </c>
      <c r="K32" s="6">
        <f t="shared" ref="K32:K42" si="25">ROUND(($AA$15/$AA$7)*D7,0)</f>
        <v>3</v>
      </c>
      <c r="L32" s="6">
        <f t="shared" ref="L32:L42" si="26">ROUND(($AA$16/$AA$7)*D7,0)</f>
        <v>3</v>
      </c>
      <c r="M32" s="6">
        <f t="shared" ref="M32:M42" si="27">ROUND(($AA$17/$AA$7)*D7,0)</f>
        <v>3</v>
      </c>
      <c r="N32" s="6">
        <f t="shared" ref="N32:N42" si="28">ROUND(($AA$18/$AA$7)*D7,0)</f>
        <v>3</v>
      </c>
      <c r="O32" s="6">
        <f t="shared" ref="O32:O42" si="29">ROUND(($AA$19/$AA$7)*D7,0)</f>
        <v>3</v>
      </c>
      <c r="P32" s="6">
        <f t="shared" ref="P32:P42" si="30">ROUND(($AA$20/$AA$7)*D7,0)</f>
        <v>3</v>
      </c>
      <c r="Q32" s="6">
        <f t="shared" ref="Q32:Q42" si="31">ROUND(($AA$21/$AA$7)*D7,0)</f>
        <v>3</v>
      </c>
      <c r="R32" s="6">
        <f t="shared" ref="R32:R42" si="32">ROUND(($AA$22/$AA$7)*D7,0)</f>
        <v>3</v>
      </c>
      <c r="S32" s="6">
        <f t="shared" ref="S32:S42" si="33">ROUND(($AA$23/$AA$7)*D7,0)</f>
        <v>3</v>
      </c>
      <c r="T32" s="6">
        <f t="shared" ref="T32:T42" si="34">ROUND(($AA$24/$AA$7)*D7,0)</f>
        <v>3</v>
      </c>
      <c r="U32" s="6">
        <f t="shared" ref="U32:U42" si="35">ROUND(($AA$25/$AA$7)*D7,0)</f>
        <v>3</v>
      </c>
      <c r="V32" s="6">
        <f t="shared" ref="V32:V42" si="36">ROUND(($AA$26/$AA$7)*D7,0)</f>
        <v>3</v>
      </c>
      <c r="W32" s="6">
        <f t="shared" ref="W32:W42" si="37">ROUND(($AA$27/$AA$7)*D7,0)</f>
        <v>3</v>
      </c>
    </row>
    <row r="33" spans="2:23" x14ac:dyDescent="0.3">
      <c r="B33" s="59" t="s">
        <v>173</v>
      </c>
      <c r="C33" s="213"/>
      <c r="D33" s="44">
        <f t="shared" si="18"/>
        <v>1</v>
      </c>
      <c r="E33" s="6">
        <f t="shared" si="19"/>
        <v>1</v>
      </c>
      <c r="F33" s="6">
        <f t="shared" si="20"/>
        <v>1</v>
      </c>
      <c r="G33" s="6">
        <f t="shared" si="21"/>
        <v>1</v>
      </c>
      <c r="H33" s="6">
        <f t="shared" si="22"/>
        <v>1</v>
      </c>
      <c r="I33" s="6">
        <f t="shared" si="23"/>
        <v>1</v>
      </c>
      <c r="J33" s="6">
        <f t="shared" si="24"/>
        <v>1</v>
      </c>
      <c r="K33" s="6">
        <f t="shared" si="25"/>
        <v>1</v>
      </c>
      <c r="L33" s="6">
        <f t="shared" si="26"/>
        <v>1</v>
      </c>
      <c r="M33" s="6">
        <f t="shared" si="27"/>
        <v>1</v>
      </c>
      <c r="N33" s="6">
        <f t="shared" si="28"/>
        <v>1</v>
      </c>
      <c r="O33" s="6">
        <f t="shared" si="29"/>
        <v>1</v>
      </c>
      <c r="P33" s="6">
        <f t="shared" si="30"/>
        <v>1</v>
      </c>
      <c r="Q33" s="6">
        <f t="shared" si="31"/>
        <v>2</v>
      </c>
      <c r="R33" s="6">
        <f t="shared" si="32"/>
        <v>2</v>
      </c>
      <c r="S33" s="6">
        <f t="shared" si="33"/>
        <v>2</v>
      </c>
      <c r="T33" s="6">
        <f t="shared" si="34"/>
        <v>2</v>
      </c>
      <c r="U33" s="6">
        <f t="shared" si="35"/>
        <v>2</v>
      </c>
      <c r="V33" s="6">
        <f t="shared" si="36"/>
        <v>2</v>
      </c>
      <c r="W33" s="6">
        <f t="shared" si="37"/>
        <v>2</v>
      </c>
    </row>
    <row r="34" spans="2:23" x14ac:dyDescent="0.3">
      <c r="B34" s="59" t="s">
        <v>174</v>
      </c>
      <c r="C34" s="214"/>
      <c r="D34" s="44">
        <f t="shared" si="18"/>
        <v>1</v>
      </c>
      <c r="E34" s="6">
        <f t="shared" si="19"/>
        <v>1</v>
      </c>
      <c r="F34" s="6">
        <f t="shared" si="20"/>
        <v>1</v>
      </c>
      <c r="G34" s="6">
        <f t="shared" si="21"/>
        <v>1</v>
      </c>
      <c r="H34" s="6">
        <f t="shared" si="22"/>
        <v>1</v>
      </c>
      <c r="I34" s="6">
        <f t="shared" si="23"/>
        <v>1</v>
      </c>
      <c r="J34" s="6">
        <f t="shared" si="24"/>
        <v>1</v>
      </c>
      <c r="K34" s="6">
        <f t="shared" si="25"/>
        <v>1</v>
      </c>
      <c r="L34" s="6">
        <f t="shared" si="26"/>
        <v>1</v>
      </c>
      <c r="M34" s="6">
        <f t="shared" si="27"/>
        <v>1</v>
      </c>
      <c r="N34" s="6">
        <f t="shared" si="28"/>
        <v>1</v>
      </c>
      <c r="O34" s="6">
        <f t="shared" si="29"/>
        <v>1</v>
      </c>
      <c r="P34" s="6">
        <f t="shared" si="30"/>
        <v>1</v>
      </c>
      <c r="Q34" s="6">
        <f t="shared" si="31"/>
        <v>2</v>
      </c>
      <c r="R34" s="6">
        <f t="shared" si="32"/>
        <v>2</v>
      </c>
      <c r="S34" s="6">
        <f t="shared" si="33"/>
        <v>2</v>
      </c>
      <c r="T34" s="6">
        <f t="shared" si="34"/>
        <v>2</v>
      </c>
      <c r="U34" s="6">
        <f t="shared" si="35"/>
        <v>2</v>
      </c>
      <c r="V34" s="6">
        <f t="shared" si="36"/>
        <v>2</v>
      </c>
      <c r="W34" s="6">
        <f t="shared" si="37"/>
        <v>2</v>
      </c>
    </row>
    <row r="35" spans="2:23" x14ac:dyDescent="0.3">
      <c r="B35" s="60" t="s">
        <v>180</v>
      </c>
      <c r="C35" s="7"/>
      <c r="D35" s="44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</row>
    <row r="36" spans="2:23" x14ac:dyDescent="0.3">
      <c r="B36" s="5" t="s">
        <v>301</v>
      </c>
      <c r="C36" s="212" t="s">
        <v>167</v>
      </c>
      <c r="D36" s="44">
        <f t="shared" si="18"/>
        <v>1</v>
      </c>
      <c r="E36" s="6">
        <f t="shared" si="19"/>
        <v>1</v>
      </c>
      <c r="F36" s="6">
        <f t="shared" si="20"/>
        <v>1</v>
      </c>
      <c r="G36" s="6">
        <f t="shared" si="21"/>
        <v>1</v>
      </c>
      <c r="H36" s="6">
        <f t="shared" si="22"/>
        <v>1</v>
      </c>
      <c r="I36" s="6">
        <f t="shared" si="23"/>
        <v>1</v>
      </c>
      <c r="J36" s="6">
        <f t="shared" si="24"/>
        <v>1</v>
      </c>
      <c r="K36" s="6">
        <f t="shared" si="25"/>
        <v>1</v>
      </c>
      <c r="L36" s="6">
        <f t="shared" si="26"/>
        <v>1</v>
      </c>
      <c r="M36" s="6">
        <f t="shared" si="27"/>
        <v>1</v>
      </c>
      <c r="N36" s="6">
        <f t="shared" si="28"/>
        <v>1</v>
      </c>
      <c r="O36" s="6">
        <f t="shared" si="29"/>
        <v>1</v>
      </c>
      <c r="P36" s="6">
        <f t="shared" si="30"/>
        <v>1</v>
      </c>
      <c r="Q36" s="6">
        <f t="shared" si="31"/>
        <v>2</v>
      </c>
      <c r="R36" s="6">
        <f t="shared" si="32"/>
        <v>2</v>
      </c>
      <c r="S36" s="6">
        <f t="shared" si="33"/>
        <v>2</v>
      </c>
      <c r="T36" s="6">
        <f t="shared" si="34"/>
        <v>2</v>
      </c>
      <c r="U36" s="6">
        <f t="shared" si="35"/>
        <v>2</v>
      </c>
      <c r="V36" s="6">
        <f t="shared" si="36"/>
        <v>2</v>
      </c>
      <c r="W36" s="6">
        <f t="shared" si="37"/>
        <v>2</v>
      </c>
    </row>
    <row r="37" spans="2:23" x14ac:dyDescent="0.3">
      <c r="B37" s="5" t="s">
        <v>302</v>
      </c>
      <c r="C37" s="214"/>
      <c r="D37" s="44">
        <f t="shared" si="18"/>
        <v>4</v>
      </c>
      <c r="E37" s="6">
        <f t="shared" si="19"/>
        <v>4</v>
      </c>
      <c r="F37" s="6">
        <f t="shared" si="20"/>
        <v>4</v>
      </c>
      <c r="G37" s="6">
        <f t="shared" si="21"/>
        <v>5</v>
      </c>
      <c r="H37" s="6">
        <f t="shared" si="22"/>
        <v>5</v>
      </c>
      <c r="I37" s="6">
        <f t="shared" si="23"/>
        <v>5</v>
      </c>
      <c r="J37" s="6">
        <f t="shared" si="24"/>
        <v>5</v>
      </c>
      <c r="K37" s="6">
        <f t="shared" si="25"/>
        <v>5</v>
      </c>
      <c r="L37" s="6">
        <f t="shared" si="26"/>
        <v>5</v>
      </c>
      <c r="M37" s="6">
        <f t="shared" si="27"/>
        <v>5</v>
      </c>
      <c r="N37" s="6">
        <f t="shared" si="28"/>
        <v>6</v>
      </c>
      <c r="O37" s="6">
        <f t="shared" si="29"/>
        <v>6</v>
      </c>
      <c r="P37" s="6">
        <f t="shared" si="30"/>
        <v>6</v>
      </c>
      <c r="Q37" s="6">
        <f t="shared" si="31"/>
        <v>6</v>
      </c>
      <c r="R37" s="6">
        <f t="shared" si="32"/>
        <v>6</v>
      </c>
      <c r="S37" s="6">
        <f t="shared" si="33"/>
        <v>6</v>
      </c>
      <c r="T37" s="6">
        <f t="shared" si="34"/>
        <v>7</v>
      </c>
      <c r="U37" s="6">
        <f t="shared" si="35"/>
        <v>7</v>
      </c>
      <c r="V37" s="6">
        <f t="shared" si="36"/>
        <v>7</v>
      </c>
      <c r="W37" s="6">
        <f t="shared" si="37"/>
        <v>7</v>
      </c>
    </row>
    <row r="38" spans="2:23" x14ac:dyDescent="0.3">
      <c r="B38" s="60" t="s">
        <v>178</v>
      </c>
      <c r="C38" s="7"/>
      <c r="D38" s="44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</row>
    <row r="39" spans="2:23" x14ac:dyDescent="0.3">
      <c r="B39" s="5" t="s">
        <v>303</v>
      </c>
      <c r="C39" s="212" t="s">
        <v>167</v>
      </c>
      <c r="D39" s="44">
        <f t="shared" si="18"/>
        <v>1</v>
      </c>
      <c r="E39" s="6">
        <f t="shared" si="19"/>
        <v>1</v>
      </c>
      <c r="F39" s="6">
        <f t="shared" si="20"/>
        <v>1</v>
      </c>
      <c r="G39" s="6">
        <f t="shared" si="21"/>
        <v>1</v>
      </c>
      <c r="H39" s="6">
        <f t="shared" si="22"/>
        <v>1</v>
      </c>
      <c r="I39" s="6">
        <f t="shared" si="23"/>
        <v>1</v>
      </c>
      <c r="J39" s="6">
        <f t="shared" si="24"/>
        <v>1</v>
      </c>
      <c r="K39" s="6">
        <f t="shared" si="25"/>
        <v>1</v>
      </c>
      <c r="L39" s="6">
        <f t="shared" si="26"/>
        <v>1</v>
      </c>
      <c r="M39" s="6">
        <f t="shared" si="27"/>
        <v>1</v>
      </c>
      <c r="N39" s="6">
        <f t="shared" si="28"/>
        <v>1</v>
      </c>
      <c r="O39" s="6">
        <f t="shared" si="29"/>
        <v>1</v>
      </c>
      <c r="P39" s="6">
        <f t="shared" si="30"/>
        <v>1</v>
      </c>
      <c r="Q39" s="6">
        <f t="shared" si="31"/>
        <v>2</v>
      </c>
      <c r="R39" s="6">
        <f t="shared" si="32"/>
        <v>2</v>
      </c>
      <c r="S39" s="6">
        <f t="shared" si="33"/>
        <v>2</v>
      </c>
      <c r="T39" s="6">
        <f t="shared" si="34"/>
        <v>2</v>
      </c>
      <c r="U39" s="6">
        <f t="shared" si="35"/>
        <v>2</v>
      </c>
      <c r="V39" s="6">
        <f t="shared" si="36"/>
        <v>2</v>
      </c>
      <c r="W39" s="6">
        <f t="shared" si="37"/>
        <v>2</v>
      </c>
    </row>
    <row r="40" spans="2:23" x14ac:dyDescent="0.3">
      <c r="B40" s="5" t="s">
        <v>304</v>
      </c>
      <c r="C40" s="214"/>
      <c r="D40" s="44">
        <f t="shared" si="18"/>
        <v>1</v>
      </c>
      <c r="E40" s="6">
        <f t="shared" si="19"/>
        <v>1</v>
      </c>
      <c r="F40" s="6">
        <f t="shared" si="20"/>
        <v>1</v>
      </c>
      <c r="G40" s="6">
        <f t="shared" si="21"/>
        <v>1</v>
      </c>
      <c r="H40" s="6">
        <f t="shared" si="22"/>
        <v>1</v>
      </c>
      <c r="I40" s="6">
        <f t="shared" si="23"/>
        <v>1</v>
      </c>
      <c r="J40" s="6">
        <f t="shared" si="24"/>
        <v>1</v>
      </c>
      <c r="K40" s="6">
        <f t="shared" si="25"/>
        <v>1</v>
      </c>
      <c r="L40" s="6">
        <f t="shared" si="26"/>
        <v>1</v>
      </c>
      <c r="M40" s="6">
        <f t="shared" si="27"/>
        <v>1</v>
      </c>
      <c r="N40" s="6">
        <f t="shared" si="28"/>
        <v>1</v>
      </c>
      <c r="O40" s="6">
        <f t="shared" si="29"/>
        <v>1</v>
      </c>
      <c r="P40" s="6">
        <f t="shared" si="30"/>
        <v>1</v>
      </c>
      <c r="Q40" s="6">
        <f t="shared" si="31"/>
        <v>2</v>
      </c>
      <c r="R40" s="6">
        <f t="shared" si="32"/>
        <v>2</v>
      </c>
      <c r="S40" s="6">
        <f t="shared" si="33"/>
        <v>2</v>
      </c>
      <c r="T40" s="6">
        <f t="shared" si="34"/>
        <v>2</v>
      </c>
      <c r="U40" s="6">
        <f t="shared" si="35"/>
        <v>2</v>
      </c>
      <c r="V40" s="6">
        <f t="shared" si="36"/>
        <v>2</v>
      </c>
      <c r="W40" s="6">
        <f t="shared" si="37"/>
        <v>2</v>
      </c>
    </row>
    <row r="41" spans="2:23" x14ac:dyDescent="0.3">
      <c r="B41" s="60" t="s">
        <v>179</v>
      </c>
      <c r="C41" s="7"/>
      <c r="D41" s="44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</row>
    <row r="42" spans="2:23" x14ac:dyDescent="0.3">
      <c r="B42" s="61" t="s">
        <v>183</v>
      </c>
      <c r="C42" s="215" t="s">
        <v>167</v>
      </c>
      <c r="D42" s="44">
        <f t="shared" si="18"/>
        <v>8</v>
      </c>
      <c r="E42" s="6">
        <f t="shared" si="19"/>
        <v>9</v>
      </c>
      <c r="F42" s="6">
        <f t="shared" si="20"/>
        <v>9</v>
      </c>
      <c r="G42" s="6">
        <f t="shared" si="21"/>
        <v>9</v>
      </c>
      <c r="H42" s="6">
        <f t="shared" si="22"/>
        <v>9</v>
      </c>
      <c r="I42" s="6">
        <f t="shared" si="23"/>
        <v>10</v>
      </c>
      <c r="J42" s="6">
        <f t="shared" si="24"/>
        <v>10</v>
      </c>
      <c r="K42" s="6">
        <f t="shared" si="25"/>
        <v>10</v>
      </c>
      <c r="L42" s="6">
        <f t="shared" si="26"/>
        <v>11</v>
      </c>
      <c r="M42" s="6">
        <f t="shared" si="27"/>
        <v>11</v>
      </c>
      <c r="N42" s="6">
        <f t="shared" si="28"/>
        <v>11</v>
      </c>
      <c r="O42" s="6">
        <f t="shared" si="29"/>
        <v>12</v>
      </c>
      <c r="P42" s="6">
        <f t="shared" si="30"/>
        <v>12</v>
      </c>
      <c r="Q42" s="6">
        <f t="shared" si="31"/>
        <v>12</v>
      </c>
      <c r="R42" s="6">
        <f t="shared" si="32"/>
        <v>12</v>
      </c>
      <c r="S42" s="6">
        <f t="shared" si="33"/>
        <v>13</v>
      </c>
      <c r="T42" s="6">
        <f t="shared" si="34"/>
        <v>13</v>
      </c>
      <c r="U42" s="6">
        <f t="shared" si="35"/>
        <v>13</v>
      </c>
      <c r="V42" s="6">
        <f t="shared" si="36"/>
        <v>14</v>
      </c>
      <c r="W42" s="6">
        <f t="shared" si="37"/>
        <v>14</v>
      </c>
    </row>
    <row r="43" spans="2:23" x14ac:dyDescent="0.3">
      <c r="B43" s="61" t="s">
        <v>172</v>
      </c>
      <c r="C43" s="216"/>
      <c r="D43" s="44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</row>
    <row r="44" spans="2:23" x14ac:dyDescent="0.3">
      <c r="B44" s="60" t="s">
        <v>305</v>
      </c>
      <c r="C44" s="7"/>
      <c r="D44" s="44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</row>
    <row r="45" spans="2:23" x14ac:dyDescent="0.3">
      <c r="B45" s="5" t="s">
        <v>306</v>
      </c>
      <c r="C45" s="257" t="s">
        <v>167</v>
      </c>
      <c r="D45" s="44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</row>
    <row r="46" spans="2:23" x14ac:dyDescent="0.3">
      <c r="B46" s="5" t="s">
        <v>307</v>
      </c>
      <c r="C46" s="257"/>
      <c r="D46" s="44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</row>
    <row r="47" spans="2:23" x14ac:dyDescent="0.3">
      <c r="B47" s="5" t="s">
        <v>308</v>
      </c>
      <c r="C47" s="257"/>
      <c r="D47" s="44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</row>
    <row r="48" spans="2:23" x14ac:dyDescent="0.3">
      <c r="B48" s="5" t="s">
        <v>311</v>
      </c>
      <c r="C48" s="257"/>
      <c r="D48" s="44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</row>
    <row r="49" spans="1:27" x14ac:dyDescent="0.3">
      <c r="B49" s="5" t="s">
        <v>322</v>
      </c>
      <c r="C49" s="257"/>
      <c r="D49" s="44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</row>
    <row r="51" spans="1:27" x14ac:dyDescent="0.3">
      <c r="A51" s="218">
        <v>2</v>
      </c>
      <c r="B51" s="217" t="s">
        <v>324</v>
      </c>
      <c r="C51" s="217"/>
      <c r="D51" s="217"/>
    </row>
    <row r="52" spans="1:27" ht="14.4" customHeight="1" x14ac:dyDescent="0.3">
      <c r="A52" s="218"/>
      <c r="B52" s="209" t="s">
        <v>169</v>
      </c>
      <c r="C52" s="211" t="s">
        <v>175</v>
      </c>
      <c r="D52" s="62" t="s">
        <v>22</v>
      </c>
      <c r="Z52" s="206" t="s">
        <v>184</v>
      </c>
      <c r="AA52" s="206"/>
    </row>
    <row r="53" spans="1:27" x14ac:dyDescent="0.3">
      <c r="A53" s="218"/>
      <c r="B53" s="210"/>
      <c r="C53" s="211"/>
      <c r="D53" s="62">
        <v>2025</v>
      </c>
      <c r="Z53" s="206"/>
      <c r="AA53" s="206"/>
    </row>
    <row r="54" spans="1:27" x14ac:dyDescent="0.3">
      <c r="B54" s="58" t="s">
        <v>181</v>
      </c>
      <c r="C54" s="5"/>
      <c r="D54" s="6"/>
      <c r="Z54" s="206" t="s">
        <v>22</v>
      </c>
      <c r="AA54" s="207" t="s">
        <v>65</v>
      </c>
    </row>
    <row r="55" spans="1:27" x14ac:dyDescent="0.3">
      <c r="B55" s="59" t="s">
        <v>170</v>
      </c>
      <c r="C55" s="212" t="s">
        <v>176</v>
      </c>
      <c r="D55" s="6">
        <v>1</v>
      </c>
      <c r="Z55" s="206"/>
      <c r="AA55" s="207"/>
    </row>
    <row r="56" spans="1:27" x14ac:dyDescent="0.3">
      <c r="B56" s="59" t="s">
        <v>171</v>
      </c>
      <c r="C56" s="213"/>
      <c r="D56" s="6">
        <v>2</v>
      </c>
      <c r="Z56" s="6">
        <v>2024</v>
      </c>
      <c r="AA56" s="44">
        <f>'Forward Projection (2)'!J18</f>
        <v>828</v>
      </c>
    </row>
    <row r="57" spans="1:27" x14ac:dyDescent="0.3">
      <c r="B57" s="59" t="s">
        <v>173</v>
      </c>
      <c r="C57" s="213"/>
      <c r="D57" s="6">
        <v>1</v>
      </c>
      <c r="Z57" s="6">
        <v>2025</v>
      </c>
      <c r="AA57" s="44">
        <f>'Forward Projection (2)'!L26</f>
        <v>855.66666666666663</v>
      </c>
    </row>
    <row r="58" spans="1:27" x14ac:dyDescent="0.3">
      <c r="B58" s="59" t="s">
        <v>174</v>
      </c>
      <c r="C58" s="214"/>
      <c r="D58" s="6"/>
      <c r="Z58" s="6">
        <v>2026</v>
      </c>
      <c r="AA58" s="44">
        <f>'Forward Projection (2)'!L27</f>
        <v>883.33333333333337</v>
      </c>
    </row>
    <row r="59" spans="1:27" x14ac:dyDescent="0.3">
      <c r="B59" s="60" t="s">
        <v>180</v>
      </c>
      <c r="C59" s="7"/>
      <c r="D59" s="6"/>
      <c r="Z59" s="6">
        <v>2027</v>
      </c>
      <c r="AA59" s="44">
        <f>'Forward Projection (2)'!L28</f>
        <v>911</v>
      </c>
    </row>
    <row r="60" spans="1:27" x14ac:dyDescent="0.3">
      <c r="B60" s="5" t="s">
        <v>301</v>
      </c>
      <c r="C60" s="212" t="s">
        <v>167</v>
      </c>
      <c r="D60" s="6">
        <v>2</v>
      </c>
      <c r="Z60" s="6">
        <v>2028</v>
      </c>
      <c r="AA60" s="44">
        <f>'Forward Projection (2)'!L29</f>
        <v>938.66666666666663</v>
      </c>
    </row>
    <row r="61" spans="1:27" x14ac:dyDescent="0.3">
      <c r="B61" s="5" t="s">
        <v>302</v>
      </c>
      <c r="C61" s="214"/>
      <c r="D61" s="6">
        <v>3</v>
      </c>
      <c r="Z61" s="6">
        <v>2029</v>
      </c>
      <c r="AA61" s="44">
        <f>'Forward Projection (2)'!L30</f>
        <v>966.33333333333337</v>
      </c>
    </row>
    <row r="62" spans="1:27" x14ac:dyDescent="0.3">
      <c r="B62" s="60" t="s">
        <v>178</v>
      </c>
      <c r="C62" s="7"/>
      <c r="D62" s="6"/>
      <c r="Z62" s="6">
        <v>2030</v>
      </c>
      <c r="AA62" s="44">
        <f>'Forward Projection (2)'!L31</f>
        <v>994</v>
      </c>
    </row>
    <row r="63" spans="1:27" ht="14.4" customHeight="1" x14ac:dyDescent="0.3">
      <c r="B63" s="5" t="s">
        <v>303</v>
      </c>
      <c r="C63" s="212" t="s">
        <v>167</v>
      </c>
      <c r="D63" s="6">
        <v>7</v>
      </c>
      <c r="F63" s="208" t="s">
        <v>185</v>
      </c>
      <c r="G63" s="208"/>
      <c r="H63" s="208"/>
      <c r="I63" s="208"/>
      <c r="J63" s="208"/>
      <c r="Z63" s="6">
        <v>2031</v>
      </c>
      <c r="AA63" s="44">
        <f>'Forward Projection (2)'!L32</f>
        <v>1021.6666666666667</v>
      </c>
    </row>
    <row r="64" spans="1:27" x14ac:dyDescent="0.3">
      <c r="B64" s="5" t="s">
        <v>304</v>
      </c>
      <c r="C64" s="214"/>
      <c r="D64" s="6">
        <v>1</v>
      </c>
      <c r="F64" s="208"/>
      <c r="G64" s="208"/>
      <c r="H64" s="208"/>
      <c r="I64" s="208"/>
      <c r="J64" s="208"/>
      <c r="Z64" s="6">
        <v>2032</v>
      </c>
      <c r="AA64" s="44">
        <f>'Forward Projection (2)'!L33</f>
        <v>1049.3333333333333</v>
      </c>
    </row>
    <row r="65" spans="2:27" x14ac:dyDescent="0.3">
      <c r="B65" s="60" t="s">
        <v>179</v>
      </c>
      <c r="C65" s="7"/>
      <c r="D65" s="6"/>
      <c r="F65" s="208"/>
      <c r="G65" s="208"/>
      <c r="H65" s="208"/>
      <c r="I65" s="208"/>
      <c r="J65" s="208"/>
      <c r="Z65" s="6">
        <v>2033</v>
      </c>
      <c r="AA65" s="44">
        <f>'Forward Projection (2)'!L34</f>
        <v>1077</v>
      </c>
    </row>
    <row r="66" spans="2:27" x14ac:dyDescent="0.3">
      <c r="B66" s="61" t="s">
        <v>183</v>
      </c>
      <c r="C66" s="215" t="s">
        <v>167</v>
      </c>
      <c r="D66" s="6">
        <v>3</v>
      </c>
      <c r="Z66" s="6">
        <v>2034</v>
      </c>
      <c r="AA66" s="44">
        <f>'Forward Projection (2)'!L35</f>
        <v>1104.6666666666667</v>
      </c>
    </row>
    <row r="67" spans="2:27" x14ac:dyDescent="0.3">
      <c r="B67" s="61" t="s">
        <v>172</v>
      </c>
      <c r="C67" s="216"/>
      <c r="D67" s="6"/>
      <c r="Z67" s="6">
        <v>2035</v>
      </c>
      <c r="AA67" s="44">
        <f>'Forward Projection (2)'!L36</f>
        <v>1132.3333333333335</v>
      </c>
    </row>
    <row r="68" spans="2:27" x14ac:dyDescent="0.3">
      <c r="B68" s="60" t="s">
        <v>305</v>
      </c>
      <c r="C68" s="7"/>
      <c r="D68" s="6"/>
      <c r="Z68" s="6">
        <v>2036</v>
      </c>
      <c r="AA68" s="44">
        <f>'Forward Projection (2)'!L37</f>
        <v>1160</v>
      </c>
    </row>
    <row r="69" spans="2:27" x14ac:dyDescent="0.3">
      <c r="B69" s="5" t="s">
        <v>306</v>
      </c>
      <c r="C69" s="257" t="s">
        <v>167</v>
      </c>
      <c r="D69" s="6">
        <v>16</v>
      </c>
      <c r="Z69" s="6">
        <v>2037</v>
      </c>
      <c r="AA69" s="44">
        <f>'Forward Projection (2)'!L38</f>
        <v>1187.6666666666667</v>
      </c>
    </row>
    <row r="70" spans="2:27" x14ac:dyDescent="0.3">
      <c r="B70" s="5" t="s">
        <v>307</v>
      </c>
      <c r="C70" s="257"/>
      <c r="D70" s="6"/>
      <c r="Z70" s="6">
        <v>2038</v>
      </c>
      <c r="AA70" s="44">
        <f>'Forward Projection (2)'!L39</f>
        <v>1215.3333333333335</v>
      </c>
    </row>
    <row r="71" spans="2:27" x14ac:dyDescent="0.3">
      <c r="B71" s="5" t="s">
        <v>308</v>
      </c>
      <c r="C71" s="257"/>
      <c r="D71" s="6"/>
      <c r="Z71" s="6">
        <v>2039</v>
      </c>
      <c r="AA71" s="44">
        <f>'Forward Projection (2)'!L40</f>
        <v>1243</v>
      </c>
    </row>
    <row r="72" spans="2:27" x14ac:dyDescent="0.3">
      <c r="B72" s="5" t="s">
        <v>310</v>
      </c>
      <c r="C72" s="257"/>
      <c r="D72" s="6"/>
      <c r="Z72" s="6">
        <v>2040</v>
      </c>
      <c r="AA72" s="44">
        <f>'Forward Projection (2)'!L41</f>
        <v>1270.6666666666667</v>
      </c>
    </row>
    <row r="73" spans="2:27" x14ac:dyDescent="0.3">
      <c r="B73" s="5" t="s">
        <v>322</v>
      </c>
      <c r="C73" s="257"/>
      <c r="D73" s="6">
        <v>1</v>
      </c>
      <c r="Z73" s="6">
        <v>2041</v>
      </c>
      <c r="AA73" s="44">
        <f>'Forward Projection (2)'!L42</f>
        <v>1298.3333333333335</v>
      </c>
    </row>
    <row r="74" spans="2:27" x14ac:dyDescent="0.3">
      <c r="Z74" s="6">
        <v>2042</v>
      </c>
      <c r="AA74" s="44">
        <f>'Forward Projection (2)'!L43</f>
        <v>1326</v>
      </c>
    </row>
    <row r="75" spans="2:27" x14ac:dyDescent="0.3">
      <c r="Z75" s="6">
        <v>2043</v>
      </c>
      <c r="AA75" s="44">
        <f>'Forward Projection (2)'!L44</f>
        <v>1353.6666666666667</v>
      </c>
    </row>
    <row r="76" spans="2:27" x14ac:dyDescent="0.3">
      <c r="Z76" s="6">
        <v>2044</v>
      </c>
      <c r="AA76" s="44">
        <f>'Forward Projection (2)'!L45</f>
        <v>1381.3333333333335</v>
      </c>
    </row>
    <row r="77" spans="2:27" x14ac:dyDescent="0.3">
      <c r="B77" s="209" t="s">
        <v>169</v>
      </c>
      <c r="C77" s="219" t="s">
        <v>175</v>
      </c>
      <c r="D77" s="221" t="s">
        <v>22</v>
      </c>
      <c r="E77" s="222"/>
      <c r="F77" s="222"/>
      <c r="G77" s="222"/>
      <c r="H77" s="222"/>
      <c r="I77" s="222"/>
      <c r="J77" s="222"/>
      <c r="K77" s="222"/>
      <c r="L77" s="222"/>
      <c r="M77" s="223"/>
      <c r="N77" s="221" t="s">
        <v>22</v>
      </c>
      <c r="O77" s="222"/>
      <c r="P77" s="222"/>
      <c r="Q77" s="222"/>
      <c r="R77" s="222"/>
      <c r="S77" s="222"/>
      <c r="T77" s="222"/>
      <c r="U77" s="222"/>
      <c r="V77" s="222"/>
      <c r="W77" s="223"/>
    </row>
    <row r="78" spans="2:27" x14ac:dyDescent="0.3">
      <c r="B78" s="210"/>
      <c r="C78" s="219"/>
      <c r="D78" s="62">
        <v>2025</v>
      </c>
      <c r="E78" s="63">
        <v>2026</v>
      </c>
      <c r="F78" s="62">
        <v>2027</v>
      </c>
      <c r="G78" s="63">
        <v>2028</v>
      </c>
      <c r="H78" s="62">
        <v>2029</v>
      </c>
      <c r="I78" s="63">
        <v>2030</v>
      </c>
      <c r="J78" s="62">
        <v>2031</v>
      </c>
      <c r="K78" s="63">
        <v>2032</v>
      </c>
      <c r="L78" s="62">
        <v>2033</v>
      </c>
      <c r="M78" s="63">
        <v>2034</v>
      </c>
      <c r="N78" s="62">
        <v>2035</v>
      </c>
      <c r="O78" s="63">
        <v>2036</v>
      </c>
      <c r="P78" s="62">
        <v>2037</v>
      </c>
      <c r="Q78" s="63">
        <v>2038</v>
      </c>
      <c r="R78" s="62">
        <v>2039</v>
      </c>
      <c r="S78" s="63">
        <v>2040</v>
      </c>
      <c r="T78" s="62">
        <v>2041</v>
      </c>
      <c r="U78" s="63">
        <v>2042</v>
      </c>
      <c r="V78" s="62">
        <v>2043</v>
      </c>
      <c r="W78" s="63">
        <v>2044</v>
      </c>
    </row>
    <row r="79" spans="2:27" x14ac:dyDescent="0.3">
      <c r="B79" s="58" t="s">
        <v>181</v>
      </c>
      <c r="C79" s="5"/>
      <c r="D79" s="6"/>
      <c r="E79" s="6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</row>
    <row r="80" spans="2:27" x14ac:dyDescent="0.3">
      <c r="B80" s="59" t="s">
        <v>170</v>
      </c>
      <c r="C80" s="212" t="s">
        <v>176</v>
      </c>
      <c r="D80" s="44">
        <f t="shared" ref="D80:D98" si="38">ROUND(($AA$57/$AA$56)*D55,0)</f>
        <v>1</v>
      </c>
      <c r="E80" s="44">
        <f t="shared" ref="E80" si="39">ROUND(($AA$58/$AA$56)*D55,0)</f>
        <v>1</v>
      </c>
      <c r="F80" s="6">
        <f>ROUND(($AA$59/$AA$56)*D55,0)</f>
        <v>1</v>
      </c>
      <c r="G80" s="6">
        <f t="shared" ref="G80" si="40">ROUND(($AA$60/$AA$56)*D55,0)</f>
        <v>1</v>
      </c>
      <c r="H80" s="6">
        <f t="shared" ref="H80" si="41">ROUND(($AA$61/$AA$56)*D55,0)</f>
        <v>1</v>
      </c>
      <c r="I80" s="6">
        <f t="shared" ref="I80" si="42">ROUND(($AA$62/$AA$56)*D55,0)</f>
        <v>1</v>
      </c>
      <c r="J80" s="6">
        <f t="shared" ref="J80" si="43">ROUND(($AA$63/$AA$56)*D55,0)</f>
        <v>1</v>
      </c>
      <c r="K80" s="6">
        <f t="shared" ref="K80" si="44">ROUND(($AA$64/$AA$56)*D55,0)</f>
        <v>1</v>
      </c>
      <c r="L80" s="6">
        <f t="shared" ref="L80" si="45">ROUND(($AA$65/$AA$56)*D55,0)</f>
        <v>1</v>
      </c>
      <c r="M80" s="6">
        <f t="shared" ref="M80" si="46">ROUND(($AA$66/$AA$56)*D55,0)</f>
        <v>1</v>
      </c>
      <c r="N80" s="6">
        <f t="shared" ref="N80" si="47">ROUND(($AA$67/$AA$56)*D55,0)</f>
        <v>1</v>
      </c>
      <c r="O80" s="6">
        <f t="shared" ref="O80" si="48">ROUND(($AA$68/$AA$56)*D55,0)</f>
        <v>1</v>
      </c>
      <c r="P80" s="6">
        <f t="shared" ref="P80" si="49">ROUND(($AA$69/$AA$56)*D55,0)</f>
        <v>1</v>
      </c>
      <c r="Q80" s="6">
        <f t="shared" ref="Q80" si="50">ROUND(($AA$70/$AA$56)*D55,0)</f>
        <v>1</v>
      </c>
      <c r="R80" s="6">
        <f t="shared" ref="R80" si="51">ROUND(($AA$71/$AA$56)*D55,0)</f>
        <v>2</v>
      </c>
      <c r="S80" s="6">
        <f t="shared" ref="S80" si="52">ROUND(($AA$72/$AA$56)*D55,0)</f>
        <v>2</v>
      </c>
      <c r="T80" s="6">
        <f t="shared" ref="T80" si="53">ROUND(($AA$73/$AA$56)*D55,0)</f>
        <v>2</v>
      </c>
      <c r="U80" s="6">
        <f t="shared" ref="U80" si="54">ROUND(($AA$74/$AA$56)*D55,0)</f>
        <v>2</v>
      </c>
      <c r="V80" s="6">
        <f t="shared" ref="V80" si="55">ROUND(($AA$75/$AA$56)*D55,0)</f>
        <v>2</v>
      </c>
      <c r="W80" s="6">
        <f t="shared" ref="W80" si="56">ROUND(($AA$76/$AA$56)*D55,0)</f>
        <v>2</v>
      </c>
    </row>
    <row r="81" spans="2:23" x14ac:dyDescent="0.3">
      <c r="B81" s="59" t="s">
        <v>171</v>
      </c>
      <c r="C81" s="213"/>
      <c r="D81" s="44">
        <f t="shared" si="38"/>
        <v>2</v>
      </c>
      <c r="E81" s="44">
        <f t="shared" ref="E81:E98" si="57">ROUND(($AA$58/$AA$56)*D56,0)</f>
        <v>2</v>
      </c>
      <c r="F81" s="6">
        <f t="shared" ref="F81:F98" si="58">ROUND(($AA$59/$AA$56)*D56,0)</f>
        <v>2</v>
      </c>
      <c r="G81" s="6">
        <f t="shared" ref="G81:G98" si="59">ROUND(($AA$60/$AA$56)*D56,0)</f>
        <v>2</v>
      </c>
      <c r="H81" s="6">
        <f t="shared" ref="H81:H98" si="60">ROUND(($AA$61/$AA$56)*D56,0)</f>
        <v>2</v>
      </c>
      <c r="I81" s="6">
        <f t="shared" ref="I81:I98" si="61">ROUND(($AA$62/$AA$56)*D56,0)</f>
        <v>2</v>
      </c>
      <c r="J81" s="6">
        <f t="shared" ref="J81:J98" si="62">ROUND(($AA$63/$AA$56)*D56,0)</f>
        <v>2</v>
      </c>
      <c r="K81" s="6">
        <f t="shared" ref="K81:K98" si="63">ROUND(($AA$64/$AA$56)*D56,0)</f>
        <v>3</v>
      </c>
      <c r="L81" s="6">
        <f t="shared" ref="L81:L98" si="64">ROUND(($AA$65/$AA$56)*D56,0)</f>
        <v>3</v>
      </c>
      <c r="M81" s="6">
        <f t="shared" ref="M81:M98" si="65">ROUND(($AA$66/$AA$56)*D56,0)</f>
        <v>3</v>
      </c>
      <c r="N81" s="6">
        <f t="shared" ref="N81:N98" si="66">ROUND(($AA$67/$AA$56)*D56,0)</f>
        <v>3</v>
      </c>
      <c r="O81" s="6">
        <f t="shared" ref="O81:O98" si="67">ROUND(($AA$68/$AA$56)*D56,0)</f>
        <v>3</v>
      </c>
      <c r="P81" s="6">
        <f t="shared" ref="P81:P98" si="68">ROUND(($AA$69/$AA$56)*D56,0)</f>
        <v>3</v>
      </c>
      <c r="Q81" s="6">
        <f t="shared" ref="Q81:Q98" si="69">ROUND(($AA$70/$AA$56)*D56,0)</f>
        <v>3</v>
      </c>
      <c r="R81" s="6">
        <f t="shared" ref="R81:R94" si="70">ROUND(($AA$71/$AA$56)*D56,0)</f>
        <v>3</v>
      </c>
      <c r="S81" s="6">
        <f t="shared" ref="S81:S94" si="71">ROUND(($AA$72/$AA$56)*D56,0)</f>
        <v>3</v>
      </c>
      <c r="T81" s="6">
        <f t="shared" ref="T81:T94" si="72">ROUND(($AA$73/$AA$56)*D56,0)</f>
        <v>3</v>
      </c>
      <c r="U81" s="6">
        <f t="shared" ref="U81:U94" si="73">ROUND(($AA$74/$AA$56)*D56,0)</f>
        <v>3</v>
      </c>
      <c r="V81" s="6">
        <f t="shared" ref="V81:V94" si="74">ROUND(($AA$75/$AA$56)*D56,0)</f>
        <v>3</v>
      </c>
      <c r="W81" s="6">
        <f t="shared" ref="W81:W94" si="75">ROUND(($AA$76/$AA$56)*D56,0)</f>
        <v>3</v>
      </c>
    </row>
    <row r="82" spans="2:23" x14ac:dyDescent="0.3">
      <c r="B82" s="59" t="s">
        <v>173</v>
      </c>
      <c r="C82" s="213"/>
      <c r="D82" s="44">
        <f t="shared" si="38"/>
        <v>1</v>
      </c>
      <c r="E82" s="44">
        <f t="shared" si="57"/>
        <v>1</v>
      </c>
      <c r="F82" s="6">
        <f t="shared" si="58"/>
        <v>1</v>
      </c>
      <c r="G82" s="6">
        <f t="shared" si="59"/>
        <v>1</v>
      </c>
      <c r="H82" s="6">
        <f t="shared" si="60"/>
        <v>1</v>
      </c>
      <c r="I82" s="6">
        <f t="shared" si="61"/>
        <v>1</v>
      </c>
      <c r="J82" s="6">
        <f t="shared" si="62"/>
        <v>1</v>
      </c>
      <c r="K82" s="6">
        <f t="shared" si="63"/>
        <v>1</v>
      </c>
      <c r="L82" s="6">
        <f t="shared" si="64"/>
        <v>1</v>
      </c>
      <c r="M82" s="6">
        <f t="shared" si="65"/>
        <v>1</v>
      </c>
      <c r="N82" s="6">
        <f t="shared" si="66"/>
        <v>1</v>
      </c>
      <c r="O82" s="6">
        <f t="shared" si="67"/>
        <v>1</v>
      </c>
      <c r="P82" s="6">
        <f t="shared" si="68"/>
        <v>1</v>
      </c>
      <c r="Q82" s="6">
        <f t="shared" si="69"/>
        <v>1</v>
      </c>
      <c r="R82" s="6">
        <f t="shared" si="70"/>
        <v>2</v>
      </c>
      <c r="S82" s="6">
        <f t="shared" si="71"/>
        <v>2</v>
      </c>
      <c r="T82" s="6">
        <f t="shared" si="72"/>
        <v>2</v>
      </c>
      <c r="U82" s="6">
        <f t="shared" si="73"/>
        <v>2</v>
      </c>
      <c r="V82" s="6">
        <f t="shared" si="74"/>
        <v>2</v>
      </c>
      <c r="W82" s="6">
        <f t="shared" si="75"/>
        <v>2</v>
      </c>
    </row>
    <row r="83" spans="2:23" x14ac:dyDescent="0.3">
      <c r="B83" s="59" t="s">
        <v>174</v>
      </c>
      <c r="C83" s="214"/>
      <c r="D83" s="44"/>
      <c r="E83" s="44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</row>
    <row r="84" spans="2:23" x14ac:dyDescent="0.3">
      <c r="B84" s="60" t="s">
        <v>180</v>
      </c>
      <c r="C84" s="7"/>
      <c r="D84" s="44"/>
      <c r="E84" s="44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</row>
    <row r="85" spans="2:23" x14ac:dyDescent="0.3">
      <c r="B85" s="5" t="s">
        <v>301</v>
      </c>
      <c r="C85" s="212" t="s">
        <v>167</v>
      </c>
      <c r="D85" s="44">
        <f t="shared" si="38"/>
        <v>2</v>
      </c>
      <c r="E85" s="44">
        <f t="shared" si="57"/>
        <v>2</v>
      </c>
      <c r="F85" s="6">
        <f t="shared" si="58"/>
        <v>2</v>
      </c>
      <c r="G85" s="6">
        <f t="shared" si="59"/>
        <v>2</v>
      </c>
      <c r="H85" s="6">
        <f t="shared" si="60"/>
        <v>2</v>
      </c>
      <c r="I85" s="6">
        <f t="shared" si="61"/>
        <v>2</v>
      </c>
      <c r="J85" s="6">
        <f t="shared" si="62"/>
        <v>2</v>
      </c>
      <c r="K85" s="6">
        <f t="shared" si="63"/>
        <v>3</v>
      </c>
      <c r="L85" s="6">
        <f t="shared" si="64"/>
        <v>3</v>
      </c>
      <c r="M85" s="6">
        <f t="shared" si="65"/>
        <v>3</v>
      </c>
      <c r="N85" s="6">
        <f t="shared" si="66"/>
        <v>3</v>
      </c>
      <c r="O85" s="6">
        <f t="shared" si="67"/>
        <v>3</v>
      </c>
      <c r="P85" s="6">
        <f t="shared" si="68"/>
        <v>3</v>
      </c>
      <c r="Q85" s="6">
        <f t="shared" si="69"/>
        <v>3</v>
      </c>
      <c r="R85" s="6">
        <f t="shared" si="70"/>
        <v>3</v>
      </c>
      <c r="S85" s="6">
        <f t="shared" si="71"/>
        <v>3</v>
      </c>
      <c r="T85" s="6">
        <f t="shared" si="72"/>
        <v>3</v>
      </c>
      <c r="U85" s="6">
        <f t="shared" si="73"/>
        <v>3</v>
      </c>
      <c r="V85" s="6">
        <f t="shared" si="74"/>
        <v>3</v>
      </c>
      <c r="W85" s="6">
        <f t="shared" si="75"/>
        <v>3</v>
      </c>
    </row>
    <row r="86" spans="2:23" x14ac:dyDescent="0.3">
      <c r="B86" s="5" t="s">
        <v>302</v>
      </c>
      <c r="C86" s="214"/>
      <c r="D86" s="44">
        <f t="shared" si="38"/>
        <v>3</v>
      </c>
      <c r="E86" s="44">
        <f t="shared" si="57"/>
        <v>3</v>
      </c>
      <c r="F86" s="6">
        <f t="shared" si="58"/>
        <v>3</v>
      </c>
      <c r="G86" s="6">
        <f t="shared" si="59"/>
        <v>3</v>
      </c>
      <c r="H86" s="6">
        <f t="shared" si="60"/>
        <v>4</v>
      </c>
      <c r="I86" s="6">
        <f t="shared" si="61"/>
        <v>4</v>
      </c>
      <c r="J86" s="6">
        <f t="shared" si="62"/>
        <v>4</v>
      </c>
      <c r="K86" s="6">
        <f t="shared" si="63"/>
        <v>4</v>
      </c>
      <c r="L86" s="6">
        <f t="shared" si="64"/>
        <v>4</v>
      </c>
      <c r="M86" s="6">
        <f t="shared" si="65"/>
        <v>4</v>
      </c>
      <c r="N86" s="6">
        <f t="shared" si="66"/>
        <v>4</v>
      </c>
      <c r="O86" s="6">
        <f t="shared" si="67"/>
        <v>4</v>
      </c>
      <c r="P86" s="6">
        <f t="shared" si="68"/>
        <v>4</v>
      </c>
      <c r="Q86" s="6">
        <f t="shared" si="69"/>
        <v>4</v>
      </c>
      <c r="R86" s="6">
        <f t="shared" si="70"/>
        <v>5</v>
      </c>
      <c r="S86" s="6">
        <f t="shared" si="71"/>
        <v>5</v>
      </c>
      <c r="T86" s="6">
        <f t="shared" si="72"/>
        <v>5</v>
      </c>
      <c r="U86" s="6">
        <f t="shared" si="73"/>
        <v>5</v>
      </c>
      <c r="V86" s="6">
        <f t="shared" si="74"/>
        <v>5</v>
      </c>
      <c r="W86" s="6">
        <f t="shared" si="75"/>
        <v>5</v>
      </c>
    </row>
    <row r="87" spans="2:23" x14ac:dyDescent="0.3">
      <c r="B87" s="60" t="s">
        <v>178</v>
      </c>
      <c r="C87" s="7"/>
      <c r="D87" s="44"/>
      <c r="E87" s="44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</row>
    <row r="88" spans="2:23" x14ac:dyDescent="0.3">
      <c r="B88" s="5" t="s">
        <v>303</v>
      </c>
      <c r="C88" s="212" t="s">
        <v>167</v>
      </c>
      <c r="D88" s="44">
        <f t="shared" si="38"/>
        <v>7</v>
      </c>
      <c r="E88" s="44">
        <f t="shared" si="57"/>
        <v>7</v>
      </c>
      <c r="F88" s="6">
        <f t="shared" si="58"/>
        <v>8</v>
      </c>
      <c r="G88" s="6">
        <f t="shared" si="59"/>
        <v>8</v>
      </c>
      <c r="H88" s="6">
        <f t="shared" si="60"/>
        <v>8</v>
      </c>
      <c r="I88" s="6">
        <f t="shared" si="61"/>
        <v>8</v>
      </c>
      <c r="J88" s="6">
        <f t="shared" si="62"/>
        <v>9</v>
      </c>
      <c r="K88" s="6">
        <f t="shared" si="63"/>
        <v>9</v>
      </c>
      <c r="L88" s="6">
        <f t="shared" si="64"/>
        <v>9</v>
      </c>
      <c r="M88" s="6">
        <f t="shared" si="65"/>
        <v>9</v>
      </c>
      <c r="N88" s="6">
        <f t="shared" si="66"/>
        <v>10</v>
      </c>
      <c r="O88" s="6">
        <f t="shared" si="67"/>
        <v>10</v>
      </c>
      <c r="P88" s="6">
        <f t="shared" si="68"/>
        <v>10</v>
      </c>
      <c r="Q88" s="6">
        <f t="shared" si="69"/>
        <v>10</v>
      </c>
      <c r="R88" s="6">
        <f t="shared" si="70"/>
        <v>11</v>
      </c>
      <c r="S88" s="6">
        <f t="shared" si="71"/>
        <v>11</v>
      </c>
      <c r="T88" s="6">
        <f t="shared" si="72"/>
        <v>11</v>
      </c>
      <c r="U88" s="6">
        <f t="shared" si="73"/>
        <v>11</v>
      </c>
      <c r="V88" s="6">
        <f t="shared" si="74"/>
        <v>11</v>
      </c>
      <c r="W88" s="6">
        <f t="shared" si="75"/>
        <v>12</v>
      </c>
    </row>
    <row r="89" spans="2:23" x14ac:dyDescent="0.3">
      <c r="B89" s="5" t="s">
        <v>304</v>
      </c>
      <c r="C89" s="214"/>
      <c r="D89" s="44">
        <f t="shared" si="38"/>
        <v>1</v>
      </c>
      <c r="E89" s="44">
        <f t="shared" si="57"/>
        <v>1</v>
      </c>
      <c r="F89" s="6">
        <f t="shared" si="58"/>
        <v>1</v>
      </c>
      <c r="G89" s="6">
        <f t="shared" si="59"/>
        <v>1</v>
      </c>
      <c r="H89" s="6">
        <f t="shared" si="60"/>
        <v>1</v>
      </c>
      <c r="I89" s="6">
        <f t="shared" si="61"/>
        <v>1</v>
      </c>
      <c r="J89" s="6">
        <f t="shared" si="62"/>
        <v>1</v>
      </c>
      <c r="K89" s="6">
        <f t="shared" si="63"/>
        <v>1</v>
      </c>
      <c r="L89" s="6">
        <f t="shared" si="64"/>
        <v>1</v>
      </c>
      <c r="M89" s="6">
        <f t="shared" si="65"/>
        <v>1</v>
      </c>
      <c r="N89" s="6">
        <f t="shared" si="66"/>
        <v>1</v>
      </c>
      <c r="O89" s="6">
        <f t="shared" si="67"/>
        <v>1</v>
      </c>
      <c r="P89" s="6">
        <f t="shared" si="68"/>
        <v>1</v>
      </c>
      <c r="Q89" s="6">
        <f t="shared" si="69"/>
        <v>1</v>
      </c>
      <c r="R89" s="6">
        <f t="shared" si="70"/>
        <v>2</v>
      </c>
      <c r="S89" s="6">
        <f t="shared" si="71"/>
        <v>2</v>
      </c>
      <c r="T89" s="6">
        <f t="shared" si="72"/>
        <v>2</v>
      </c>
      <c r="U89" s="6">
        <f t="shared" si="73"/>
        <v>2</v>
      </c>
      <c r="V89" s="6">
        <f t="shared" si="74"/>
        <v>2</v>
      </c>
      <c r="W89" s="6">
        <f t="shared" si="75"/>
        <v>2</v>
      </c>
    </row>
    <row r="90" spans="2:23" x14ac:dyDescent="0.3">
      <c r="B90" s="60" t="s">
        <v>179</v>
      </c>
      <c r="C90" s="7"/>
      <c r="D90" s="44"/>
      <c r="E90" s="44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</row>
    <row r="91" spans="2:23" x14ac:dyDescent="0.3">
      <c r="B91" s="61" t="s">
        <v>183</v>
      </c>
      <c r="C91" s="215" t="s">
        <v>167</v>
      </c>
      <c r="D91" s="44">
        <f t="shared" si="38"/>
        <v>3</v>
      </c>
      <c r="E91" s="44">
        <f t="shared" si="57"/>
        <v>3</v>
      </c>
      <c r="F91" s="6">
        <f t="shared" si="58"/>
        <v>3</v>
      </c>
      <c r="G91" s="6">
        <f t="shared" si="59"/>
        <v>3</v>
      </c>
      <c r="H91" s="6">
        <f t="shared" si="60"/>
        <v>4</v>
      </c>
      <c r="I91" s="6">
        <f t="shared" si="61"/>
        <v>4</v>
      </c>
      <c r="J91" s="6">
        <f t="shared" si="62"/>
        <v>4</v>
      </c>
      <c r="K91" s="6">
        <f t="shared" si="63"/>
        <v>4</v>
      </c>
      <c r="L91" s="6">
        <f t="shared" si="64"/>
        <v>4</v>
      </c>
      <c r="M91" s="6">
        <f t="shared" si="65"/>
        <v>4</v>
      </c>
      <c r="N91" s="6">
        <f t="shared" si="66"/>
        <v>4</v>
      </c>
      <c r="O91" s="6">
        <f t="shared" si="67"/>
        <v>4</v>
      </c>
      <c r="P91" s="6">
        <f t="shared" si="68"/>
        <v>4</v>
      </c>
      <c r="Q91" s="6">
        <f t="shared" si="69"/>
        <v>4</v>
      </c>
      <c r="R91" s="6">
        <f t="shared" si="70"/>
        <v>5</v>
      </c>
      <c r="S91" s="6">
        <f t="shared" si="71"/>
        <v>5</v>
      </c>
      <c r="T91" s="6">
        <f t="shared" si="72"/>
        <v>5</v>
      </c>
      <c r="U91" s="6">
        <f t="shared" si="73"/>
        <v>5</v>
      </c>
      <c r="V91" s="6">
        <f t="shared" si="74"/>
        <v>5</v>
      </c>
      <c r="W91" s="6">
        <f t="shared" si="75"/>
        <v>5</v>
      </c>
    </row>
    <row r="92" spans="2:23" x14ac:dyDescent="0.3">
      <c r="B92" s="61" t="s">
        <v>172</v>
      </c>
      <c r="C92" s="216"/>
      <c r="D92" s="44"/>
      <c r="E92" s="44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</row>
    <row r="93" spans="2:23" x14ac:dyDescent="0.3">
      <c r="B93" s="60" t="s">
        <v>305</v>
      </c>
      <c r="C93" s="7"/>
      <c r="D93" s="44"/>
      <c r="E93" s="44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</row>
    <row r="94" spans="2:23" x14ac:dyDescent="0.3">
      <c r="B94" s="5" t="s">
        <v>306</v>
      </c>
      <c r="C94" s="257" t="s">
        <v>167</v>
      </c>
      <c r="D94" s="44">
        <f t="shared" si="38"/>
        <v>17</v>
      </c>
      <c r="E94" s="44">
        <f t="shared" si="57"/>
        <v>17</v>
      </c>
      <c r="F94" s="6">
        <f t="shared" si="58"/>
        <v>18</v>
      </c>
      <c r="G94" s="6">
        <f t="shared" si="59"/>
        <v>18</v>
      </c>
      <c r="H94" s="6">
        <f t="shared" si="60"/>
        <v>19</v>
      </c>
      <c r="I94" s="6">
        <f t="shared" si="61"/>
        <v>19</v>
      </c>
      <c r="J94" s="6">
        <f t="shared" si="62"/>
        <v>20</v>
      </c>
      <c r="K94" s="6">
        <f t="shared" si="63"/>
        <v>20</v>
      </c>
      <c r="L94" s="6">
        <f t="shared" si="64"/>
        <v>21</v>
      </c>
      <c r="M94" s="6">
        <f t="shared" si="65"/>
        <v>21</v>
      </c>
      <c r="N94" s="6">
        <f t="shared" si="66"/>
        <v>22</v>
      </c>
      <c r="O94" s="6">
        <f t="shared" si="67"/>
        <v>22</v>
      </c>
      <c r="P94" s="6">
        <f t="shared" si="68"/>
        <v>23</v>
      </c>
      <c r="Q94" s="6">
        <f t="shared" si="69"/>
        <v>23</v>
      </c>
      <c r="R94" s="6">
        <f t="shared" si="70"/>
        <v>24</v>
      </c>
      <c r="S94" s="6">
        <f t="shared" si="71"/>
        <v>25</v>
      </c>
      <c r="T94" s="6">
        <f t="shared" si="72"/>
        <v>25</v>
      </c>
      <c r="U94" s="6">
        <f t="shared" si="73"/>
        <v>26</v>
      </c>
      <c r="V94" s="6">
        <f t="shared" si="74"/>
        <v>26</v>
      </c>
      <c r="W94" s="6">
        <f t="shared" si="75"/>
        <v>27</v>
      </c>
    </row>
    <row r="95" spans="2:23" x14ac:dyDescent="0.3">
      <c r="B95" s="5" t="s">
        <v>307</v>
      </c>
      <c r="C95" s="257"/>
      <c r="D95" s="44"/>
      <c r="E95" s="44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</row>
    <row r="96" spans="2:23" x14ac:dyDescent="0.3">
      <c r="B96" s="5" t="s">
        <v>308</v>
      </c>
      <c r="C96" s="257"/>
      <c r="D96" s="44"/>
      <c r="E96" s="44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</row>
    <row r="97" spans="1:27" x14ac:dyDescent="0.3">
      <c r="B97" s="5" t="s">
        <v>311</v>
      </c>
      <c r="C97" s="257"/>
      <c r="D97" s="44"/>
      <c r="E97" s="44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</row>
    <row r="98" spans="1:27" x14ac:dyDescent="0.3">
      <c r="B98" s="5" t="s">
        <v>322</v>
      </c>
      <c r="C98" s="257"/>
      <c r="D98" s="44">
        <f t="shared" si="38"/>
        <v>1</v>
      </c>
      <c r="E98" s="44">
        <f t="shared" si="57"/>
        <v>1</v>
      </c>
      <c r="F98" s="6">
        <f t="shared" si="58"/>
        <v>1</v>
      </c>
      <c r="G98" s="6">
        <f t="shared" si="59"/>
        <v>1</v>
      </c>
      <c r="H98" s="6">
        <f t="shared" si="60"/>
        <v>1</v>
      </c>
      <c r="I98" s="6">
        <f t="shared" si="61"/>
        <v>1</v>
      </c>
      <c r="J98" s="6">
        <f t="shared" si="62"/>
        <v>1</v>
      </c>
      <c r="K98" s="6">
        <f t="shared" si="63"/>
        <v>1</v>
      </c>
      <c r="L98" s="6">
        <f t="shared" si="64"/>
        <v>1</v>
      </c>
      <c r="M98" s="6">
        <f t="shared" si="65"/>
        <v>1</v>
      </c>
      <c r="N98" s="6">
        <f t="shared" si="66"/>
        <v>1</v>
      </c>
      <c r="O98" s="6">
        <f t="shared" si="67"/>
        <v>1</v>
      </c>
      <c r="P98" s="6">
        <f t="shared" si="68"/>
        <v>1</v>
      </c>
      <c r="Q98" s="6">
        <f t="shared" si="69"/>
        <v>1</v>
      </c>
      <c r="R98" s="6">
        <v>1</v>
      </c>
      <c r="S98" s="6">
        <v>1</v>
      </c>
      <c r="T98" s="6">
        <v>1</v>
      </c>
      <c r="U98" s="6">
        <v>1</v>
      </c>
      <c r="V98" s="6">
        <v>1</v>
      </c>
      <c r="W98" s="6">
        <v>1</v>
      </c>
    </row>
    <row r="100" spans="1:27" x14ac:dyDescent="0.3">
      <c r="A100" s="218">
        <v>3</v>
      </c>
      <c r="B100" s="217" t="s">
        <v>325</v>
      </c>
      <c r="C100" s="217"/>
      <c r="D100" s="217"/>
    </row>
    <row r="101" spans="1:27" ht="14.4" customHeight="1" x14ac:dyDescent="0.3">
      <c r="A101" s="218"/>
      <c r="B101" s="209" t="s">
        <v>169</v>
      </c>
      <c r="C101" s="211" t="s">
        <v>175</v>
      </c>
      <c r="D101" s="62" t="s">
        <v>22</v>
      </c>
      <c r="Z101" s="206" t="s">
        <v>184</v>
      </c>
      <c r="AA101" s="206"/>
    </row>
    <row r="102" spans="1:27" x14ac:dyDescent="0.3">
      <c r="A102" s="218"/>
      <c r="B102" s="210"/>
      <c r="C102" s="211"/>
      <c r="D102" s="62">
        <v>2025</v>
      </c>
      <c r="Z102" s="206"/>
      <c r="AA102" s="206"/>
    </row>
    <row r="103" spans="1:27" x14ac:dyDescent="0.3">
      <c r="B103" s="58" t="s">
        <v>181</v>
      </c>
      <c r="C103" s="5"/>
      <c r="D103" s="6"/>
      <c r="Z103" s="206" t="s">
        <v>22</v>
      </c>
      <c r="AA103" s="207" t="s">
        <v>65</v>
      </c>
    </row>
    <row r="104" spans="1:27" x14ac:dyDescent="0.3">
      <c r="B104" s="59" t="s">
        <v>170</v>
      </c>
      <c r="C104" s="212" t="s">
        <v>176</v>
      </c>
      <c r="D104" s="6">
        <v>1</v>
      </c>
      <c r="Z104" s="206"/>
      <c r="AA104" s="207"/>
    </row>
    <row r="105" spans="1:27" x14ac:dyDescent="0.3">
      <c r="B105" s="59" t="s">
        <v>171</v>
      </c>
      <c r="C105" s="213"/>
      <c r="D105" s="6">
        <v>2</v>
      </c>
      <c r="Z105" s="6">
        <v>2024</v>
      </c>
      <c r="AA105" s="44">
        <f>'Forward Projection (2)'!C60</f>
        <v>1110</v>
      </c>
    </row>
    <row r="106" spans="1:27" x14ac:dyDescent="0.3">
      <c r="B106" s="59" t="s">
        <v>173</v>
      </c>
      <c r="C106" s="213"/>
      <c r="D106" s="6">
        <v>1</v>
      </c>
      <c r="Z106" s="6">
        <v>2025</v>
      </c>
      <c r="AA106" s="44">
        <f>'Forward Projection (2)'!E68</f>
        <v>1158.8888888888889</v>
      </c>
    </row>
    <row r="107" spans="1:27" x14ac:dyDescent="0.3">
      <c r="B107" s="59" t="s">
        <v>174</v>
      </c>
      <c r="C107" s="214"/>
      <c r="D107" s="6"/>
      <c r="Z107" s="6">
        <v>2026</v>
      </c>
      <c r="AA107" s="44">
        <f>'Forward Projection (2)'!E69</f>
        <v>1207.7777777777778</v>
      </c>
    </row>
    <row r="108" spans="1:27" x14ac:dyDescent="0.3">
      <c r="B108" s="60" t="s">
        <v>180</v>
      </c>
      <c r="C108" s="7"/>
      <c r="D108" s="6"/>
      <c r="Z108" s="6">
        <v>2027</v>
      </c>
      <c r="AA108" s="44">
        <f>'Forward Projection (2)'!E70</f>
        <v>1256.6666666666667</v>
      </c>
    </row>
    <row r="109" spans="1:27" x14ac:dyDescent="0.3">
      <c r="B109" s="5" t="s">
        <v>301</v>
      </c>
      <c r="C109" s="212" t="s">
        <v>167</v>
      </c>
      <c r="D109" s="6">
        <v>1</v>
      </c>
      <c r="Z109" s="6">
        <v>2028</v>
      </c>
      <c r="AA109" s="44">
        <f>'Forward Projection (2)'!E71</f>
        <v>1305.5555555555557</v>
      </c>
    </row>
    <row r="110" spans="1:27" x14ac:dyDescent="0.3">
      <c r="B110" s="5" t="s">
        <v>302</v>
      </c>
      <c r="C110" s="214"/>
      <c r="D110" s="6">
        <v>2</v>
      </c>
      <c r="Z110" s="6">
        <v>2029</v>
      </c>
      <c r="AA110" s="44">
        <f>'Forward Projection (2)'!E72</f>
        <v>1354.4444444444443</v>
      </c>
    </row>
    <row r="111" spans="1:27" x14ac:dyDescent="0.3">
      <c r="B111" s="60" t="s">
        <v>178</v>
      </c>
      <c r="C111" s="7"/>
      <c r="D111" s="6"/>
      <c r="Z111" s="6">
        <v>2030</v>
      </c>
      <c r="AA111" s="44">
        <f>'Forward Projection (2)'!E73</f>
        <v>1403.3333333333333</v>
      </c>
    </row>
    <row r="112" spans="1:27" ht="14.4" customHeight="1" x14ac:dyDescent="0.3">
      <c r="B112" s="5" t="s">
        <v>303</v>
      </c>
      <c r="C112" s="212" t="s">
        <v>167</v>
      </c>
      <c r="D112" s="6">
        <v>1</v>
      </c>
      <c r="F112" s="208" t="s">
        <v>185</v>
      </c>
      <c r="G112" s="208"/>
      <c r="H112" s="208"/>
      <c r="I112" s="208"/>
      <c r="J112" s="208"/>
      <c r="Z112" s="6">
        <v>2031</v>
      </c>
      <c r="AA112" s="44">
        <f>'Forward Projection (2)'!E74</f>
        <v>1452.2222222222222</v>
      </c>
    </row>
    <row r="113" spans="2:27" x14ac:dyDescent="0.3">
      <c r="B113" s="5" t="s">
        <v>304</v>
      </c>
      <c r="C113" s="214"/>
      <c r="D113" s="6"/>
      <c r="F113" s="208"/>
      <c r="G113" s="208"/>
      <c r="H113" s="208"/>
      <c r="I113" s="208"/>
      <c r="J113" s="208"/>
      <c r="Z113" s="6">
        <v>2032</v>
      </c>
      <c r="AA113" s="44">
        <f>'Forward Projection (2)'!E75</f>
        <v>1501.1111111111111</v>
      </c>
    </row>
    <row r="114" spans="2:27" x14ac:dyDescent="0.3">
      <c r="B114" s="60" t="s">
        <v>179</v>
      </c>
      <c r="C114" s="7"/>
      <c r="D114" s="6"/>
      <c r="F114" s="208"/>
      <c r="G114" s="208"/>
      <c r="H114" s="208"/>
      <c r="I114" s="208"/>
      <c r="J114" s="208"/>
      <c r="Z114" s="6">
        <v>2033</v>
      </c>
      <c r="AA114" s="44">
        <f>'Forward Projection (2)'!E76</f>
        <v>1550</v>
      </c>
    </row>
    <row r="115" spans="2:27" x14ac:dyDescent="0.3">
      <c r="B115" s="61" t="s">
        <v>183</v>
      </c>
      <c r="C115" s="215" t="s">
        <v>167</v>
      </c>
      <c r="D115" s="6">
        <v>5</v>
      </c>
      <c r="Z115" s="6">
        <v>2034</v>
      </c>
      <c r="AA115" s="44">
        <f>'Forward Projection (2)'!E77</f>
        <v>1598.8888888888889</v>
      </c>
    </row>
    <row r="116" spans="2:27" x14ac:dyDescent="0.3">
      <c r="B116" s="61" t="s">
        <v>172</v>
      </c>
      <c r="C116" s="216"/>
      <c r="D116" s="6"/>
      <c r="Z116" s="6">
        <v>2035</v>
      </c>
      <c r="AA116" s="44">
        <f>'Forward Projection (2)'!E78</f>
        <v>1647.7777777777778</v>
      </c>
    </row>
    <row r="117" spans="2:27" x14ac:dyDescent="0.3">
      <c r="B117" s="60" t="s">
        <v>305</v>
      </c>
      <c r="C117" s="7"/>
      <c r="D117" s="6"/>
      <c r="Z117" s="6">
        <v>2036</v>
      </c>
      <c r="AA117" s="44">
        <f>'Forward Projection (2)'!E79</f>
        <v>1696.6666666666665</v>
      </c>
    </row>
    <row r="118" spans="2:27" x14ac:dyDescent="0.3">
      <c r="B118" s="5" t="s">
        <v>306</v>
      </c>
      <c r="C118" s="257" t="s">
        <v>167</v>
      </c>
      <c r="D118" s="6"/>
      <c r="Z118" s="6">
        <v>2037</v>
      </c>
      <c r="AA118" s="44">
        <f>'Forward Projection (2)'!E80</f>
        <v>1745.5555555555557</v>
      </c>
    </row>
    <row r="119" spans="2:27" x14ac:dyDescent="0.3">
      <c r="B119" s="5" t="s">
        <v>307</v>
      </c>
      <c r="C119" s="257"/>
      <c r="D119" s="6"/>
      <c r="Z119" s="6">
        <v>2038</v>
      </c>
      <c r="AA119" s="44">
        <f>'Forward Projection (2)'!E81</f>
        <v>1794.4444444444443</v>
      </c>
    </row>
    <row r="120" spans="2:27" x14ac:dyDescent="0.3">
      <c r="B120" s="5" t="s">
        <v>308</v>
      </c>
      <c r="C120" s="257"/>
      <c r="D120" s="6"/>
      <c r="Z120" s="6">
        <v>2039</v>
      </c>
      <c r="AA120" s="44">
        <f>'Forward Projection (2)'!E82</f>
        <v>1843.3333333333333</v>
      </c>
    </row>
    <row r="121" spans="2:27" x14ac:dyDescent="0.3">
      <c r="B121" s="5" t="s">
        <v>310</v>
      </c>
      <c r="C121" s="257"/>
      <c r="D121" s="6"/>
      <c r="Z121" s="6">
        <v>2040</v>
      </c>
      <c r="AA121" s="44">
        <f>'Forward Projection (2)'!E83</f>
        <v>1892.2222222222222</v>
      </c>
    </row>
    <row r="122" spans="2:27" x14ac:dyDescent="0.3">
      <c r="B122" s="5" t="s">
        <v>322</v>
      </c>
      <c r="C122" s="257"/>
      <c r="D122" s="6"/>
      <c r="Z122" s="6">
        <v>2041</v>
      </c>
      <c r="AA122" s="44">
        <f>'Forward Projection (2)'!E84</f>
        <v>1941.1111111111111</v>
      </c>
    </row>
    <row r="123" spans="2:27" x14ac:dyDescent="0.3">
      <c r="Z123" s="6">
        <v>2042</v>
      </c>
      <c r="AA123" s="44">
        <f>'Forward Projection (2)'!E85</f>
        <v>1990</v>
      </c>
    </row>
    <row r="124" spans="2:27" x14ac:dyDescent="0.3">
      <c r="Z124" s="6">
        <v>2043</v>
      </c>
      <c r="AA124" s="44">
        <f>'Forward Projection (2)'!E86</f>
        <v>2038.8888888888887</v>
      </c>
    </row>
    <row r="125" spans="2:27" x14ac:dyDescent="0.3">
      <c r="Z125" s="6">
        <v>2044</v>
      </c>
      <c r="AA125" s="44">
        <f>'Forward Projection (2)'!E87</f>
        <v>2087.7777777777778</v>
      </c>
    </row>
    <row r="126" spans="2:27" x14ac:dyDescent="0.3">
      <c r="B126" s="209" t="s">
        <v>169</v>
      </c>
      <c r="C126" s="219" t="s">
        <v>175</v>
      </c>
      <c r="D126" s="221" t="s">
        <v>22</v>
      </c>
      <c r="E126" s="222"/>
      <c r="F126" s="222"/>
      <c r="G126" s="222"/>
      <c r="H126" s="222"/>
      <c r="I126" s="222"/>
      <c r="J126" s="222"/>
      <c r="K126" s="222"/>
      <c r="L126" s="222"/>
      <c r="M126" s="223"/>
      <c r="N126" s="221" t="s">
        <v>22</v>
      </c>
      <c r="O126" s="222"/>
      <c r="P126" s="222"/>
      <c r="Q126" s="222"/>
      <c r="R126" s="222"/>
      <c r="S126" s="222"/>
      <c r="T126" s="222"/>
      <c r="U126" s="222"/>
      <c r="V126" s="222"/>
      <c r="W126" s="223"/>
    </row>
    <row r="127" spans="2:27" x14ac:dyDescent="0.3">
      <c r="B127" s="210"/>
      <c r="C127" s="219"/>
      <c r="D127" s="62">
        <v>2025</v>
      </c>
      <c r="E127" s="63">
        <v>2026</v>
      </c>
      <c r="F127" s="62">
        <v>2027</v>
      </c>
      <c r="G127" s="63">
        <v>2028</v>
      </c>
      <c r="H127" s="62">
        <v>2029</v>
      </c>
      <c r="I127" s="63">
        <v>2030</v>
      </c>
      <c r="J127" s="62">
        <v>2031</v>
      </c>
      <c r="K127" s="63">
        <v>2032</v>
      </c>
      <c r="L127" s="62">
        <v>2033</v>
      </c>
      <c r="M127" s="63">
        <v>2034</v>
      </c>
      <c r="N127" s="62">
        <v>2035</v>
      </c>
      <c r="O127" s="63">
        <v>2036</v>
      </c>
      <c r="P127" s="62">
        <v>2037</v>
      </c>
      <c r="Q127" s="63">
        <v>2038</v>
      </c>
      <c r="R127" s="62">
        <v>2039</v>
      </c>
      <c r="S127" s="63">
        <v>2040</v>
      </c>
      <c r="T127" s="62">
        <v>2041</v>
      </c>
      <c r="U127" s="63">
        <v>2042</v>
      </c>
      <c r="V127" s="62">
        <v>2043</v>
      </c>
      <c r="W127" s="63">
        <v>2044</v>
      </c>
    </row>
    <row r="128" spans="2:27" x14ac:dyDescent="0.3">
      <c r="B128" s="58" t="s">
        <v>181</v>
      </c>
      <c r="C128" s="5"/>
      <c r="D128" s="6"/>
      <c r="E128" s="6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</row>
    <row r="129" spans="2:23" x14ac:dyDescent="0.3">
      <c r="B129" s="59" t="s">
        <v>170</v>
      </c>
      <c r="C129" s="212" t="s">
        <v>176</v>
      </c>
      <c r="D129" s="44">
        <f>ROUND(($AA$106/$AA$105)*D104,0)</f>
        <v>1</v>
      </c>
      <c r="E129" s="44">
        <f>ROUND(($AA$107/$AA$105)*D104,0)</f>
        <v>1</v>
      </c>
      <c r="F129" s="44">
        <f>ROUND(($AA$108/$AA$105)*D104,0)</f>
        <v>1</v>
      </c>
      <c r="G129" s="44">
        <f>ROUND(($AA$109/$AA$105)*D104,0)</f>
        <v>1</v>
      </c>
      <c r="H129" s="44">
        <f>ROUND(($AA$110/$AA$105)*D104,0)</f>
        <v>1</v>
      </c>
      <c r="I129" s="44">
        <f>ROUND(($AA$111/$AA$105)*D104,0)</f>
        <v>1</v>
      </c>
      <c r="J129" s="44">
        <f>ROUND(($AA$112/$AA$105)*D104,0)</f>
        <v>1</v>
      </c>
      <c r="K129" s="44">
        <f>ROUND(($AA$113/$AA$105)*D104,0)</f>
        <v>1</v>
      </c>
      <c r="L129" s="44">
        <f>ROUND(($AA$114/$AA$105)*D104,0)</f>
        <v>1</v>
      </c>
      <c r="M129" s="44">
        <f>ROUND(($AA$115/$AA$105)*D104,0)</f>
        <v>1</v>
      </c>
      <c r="N129" s="44">
        <f>ROUND(($AA$116/$AA$105)*D104,0)</f>
        <v>1</v>
      </c>
      <c r="O129" s="44">
        <f>ROUND(($AA$117/$AA$105)*D104,0)</f>
        <v>2</v>
      </c>
      <c r="P129" s="44">
        <f>ROUND(($AA$118/$AA$105)*D104,0)</f>
        <v>2</v>
      </c>
      <c r="Q129" s="44">
        <f>ROUND(($AA$119/$AA$105)*D104,0)</f>
        <v>2</v>
      </c>
      <c r="R129" s="44">
        <f>ROUND(($AA$120/$AA$105)*D104,0)</f>
        <v>2</v>
      </c>
      <c r="S129" s="44">
        <f>ROUND(($AA$121/$AA$105)*D104,0)</f>
        <v>2</v>
      </c>
      <c r="T129" s="44">
        <f>ROUND(($AA$122/$AA$105)*D104,0)</f>
        <v>2</v>
      </c>
      <c r="U129" s="44">
        <f>ROUND(($AA$123/$AA$105)*D104,0)</f>
        <v>2</v>
      </c>
      <c r="V129" s="44">
        <f>ROUND(($AA$124/$AA$105)*D104,0)</f>
        <v>2</v>
      </c>
      <c r="W129" s="44">
        <f>ROUND(($AA$125/$AA$105)*D104,0)</f>
        <v>2</v>
      </c>
    </row>
    <row r="130" spans="2:23" x14ac:dyDescent="0.3">
      <c r="B130" s="59" t="s">
        <v>171</v>
      </c>
      <c r="C130" s="213"/>
      <c r="D130" s="44">
        <f t="shared" ref="D130:D140" si="76">ROUND(($AA$106/$AA$105)*D105,0)</f>
        <v>2</v>
      </c>
      <c r="E130" s="44">
        <f t="shared" ref="E130:E140" si="77">ROUND(($AA$107/$AA$105)*D105,0)</f>
        <v>2</v>
      </c>
      <c r="F130" s="44">
        <f t="shared" ref="F130:F140" si="78">ROUND(($AA$108/$AA$105)*D105,0)</f>
        <v>2</v>
      </c>
      <c r="G130" s="44">
        <f t="shared" ref="G130:G140" si="79">ROUND(($AA$109/$AA$105)*D105,0)</f>
        <v>2</v>
      </c>
      <c r="H130" s="44">
        <f t="shared" ref="H130:H140" si="80">ROUND(($AA$110/$AA$105)*D105,0)</f>
        <v>2</v>
      </c>
      <c r="I130" s="44">
        <f t="shared" ref="I130:I140" si="81">ROUND(($AA$111/$AA$105)*D105,0)</f>
        <v>3</v>
      </c>
      <c r="J130" s="44">
        <f t="shared" ref="J130:J140" si="82">ROUND(($AA$112/$AA$105)*D105,0)</f>
        <v>3</v>
      </c>
      <c r="K130" s="44">
        <f t="shared" ref="K130:K140" si="83">ROUND(($AA$113/$AA$105)*D105,0)</f>
        <v>3</v>
      </c>
      <c r="L130" s="44">
        <f t="shared" ref="L130:L140" si="84">ROUND(($AA$114/$AA$105)*D105,0)</f>
        <v>3</v>
      </c>
      <c r="M130" s="44">
        <f t="shared" ref="M130:M140" si="85">ROUND(($AA$115/$AA$105)*D105,0)</f>
        <v>3</v>
      </c>
      <c r="N130" s="44">
        <f t="shared" ref="N130:N140" si="86">ROUND(($AA$116/$AA$105)*D105,0)</f>
        <v>3</v>
      </c>
      <c r="O130" s="44">
        <f t="shared" ref="O130:O140" si="87">ROUND(($AA$117/$AA$105)*D105,0)</f>
        <v>3</v>
      </c>
      <c r="P130" s="44">
        <f t="shared" ref="P130:P140" si="88">ROUND(($AA$118/$AA$105)*D105,0)</f>
        <v>3</v>
      </c>
      <c r="Q130" s="44">
        <f t="shared" ref="Q130:Q140" si="89">ROUND(($AA$119/$AA$105)*D105,0)</f>
        <v>3</v>
      </c>
      <c r="R130" s="44">
        <f t="shared" ref="R130:R140" si="90">ROUND(($AA$120/$AA$105)*D105,0)</f>
        <v>3</v>
      </c>
      <c r="S130" s="44">
        <f t="shared" ref="S130:S140" si="91">ROUND(($AA$121/$AA$105)*D105,0)</f>
        <v>3</v>
      </c>
      <c r="T130" s="44">
        <f t="shared" ref="T130:T140" si="92">ROUND(($AA$122/$AA$105)*D105,0)</f>
        <v>3</v>
      </c>
      <c r="U130" s="44">
        <f t="shared" ref="U130:U140" si="93">ROUND(($AA$123/$AA$105)*D105,0)</f>
        <v>4</v>
      </c>
      <c r="V130" s="44">
        <f t="shared" ref="V130:V140" si="94">ROUND(($AA$124/$AA$105)*D105,0)</f>
        <v>4</v>
      </c>
      <c r="W130" s="44">
        <f t="shared" ref="W130:W140" si="95">ROUND(($AA$125/$AA$105)*D105,0)</f>
        <v>4</v>
      </c>
    </row>
    <row r="131" spans="2:23" x14ac:dyDescent="0.3">
      <c r="B131" s="59" t="s">
        <v>173</v>
      </c>
      <c r="C131" s="213"/>
      <c r="D131" s="44">
        <f t="shared" si="76"/>
        <v>1</v>
      </c>
      <c r="E131" s="44">
        <f t="shared" si="77"/>
        <v>1</v>
      </c>
      <c r="F131" s="44">
        <f t="shared" si="78"/>
        <v>1</v>
      </c>
      <c r="G131" s="44">
        <f t="shared" si="79"/>
        <v>1</v>
      </c>
      <c r="H131" s="44">
        <f t="shared" si="80"/>
        <v>1</v>
      </c>
      <c r="I131" s="44">
        <f t="shared" si="81"/>
        <v>1</v>
      </c>
      <c r="J131" s="44">
        <f t="shared" si="82"/>
        <v>1</v>
      </c>
      <c r="K131" s="44">
        <f t="shared" si="83"/>
        <v>1</v>
      </c>
      <c r="L131" s="44">
        <f t="shared" si="84"/>
        <v>1</v>
      </c>
      <c r="M131" s="44">
        <f t="shared" si="85"/>
        <v>1</v>
      </c>
      <c r="N131" s="44">
        <f t="shared" si="86"/>
        <v>1</v>
      </c>
      <c r="O131" s="44">
        <f t="shared" si="87"/>
        <v>2</v>
      </c>
      <c r="P131" s="44">
        <f t="shared" si="88"/>
        <v>2</v>
      </c>
      <c r="Q131" s="44">
        <f t="shared" si="89"/>
        <v>2</v>
      </c>
      <c r="R131" s="44">
        <f t="shared" si="90"/>
        <v>2</v>
      </c>
      <c r="S131" s="44">
        <f t="shared" si="91"/>
        <v>2</v>
      </c>
      <c r="T131" s="44">
        <f t="shared" si="92"/>
        <v>2</v>
      </c>
      <c r="U131" s="44">
        <f t="shared" si="93"/>
        <v>2</v>
      </c>
      <c r="V131" s="44">
        <f t="shared" si="94"/>
        <v>2</v>
      </c>
      <c r="W131" s="44">
        <f t="shared" si="95"/>
        <v>2</v>
      </c>
    </row>
    <row r="132" spans="2:23" x14ac:dyDescent="0.3">
      <c r="B132" s="59" t="s">
        <v>174</v>
      </c>
      <c r="C132" s="21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</row>
    <row r="133" spans="2:23" x14ac:dyDescent="0.3">
      <c r="B133" s="60" t="s">
        <v>180</v>
      </c>
      <c r="C133" s="7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</row>
    <row r="134" spans="2:23" x14ac:dyDescent="0.3">
      <c r="B134" s="5" t="s">
        <v>301</v>
      </c>
      <c r="C134" s="212" t="s">
        <v>167</v>
      </c>
      <c r="D134" s="44">
        <f t="shared" si="76"/>
        <v>1</v>
      </c>
      <c r="E134" s="44">
        <f t="shared" si="77"/>
        <v>1</v>
      </c>
      <c r="F134" s="44">
        <f t="shared" si="78"/>
        <v>1</v>
      </c>
      <c r="G134" s="44">
        <f t="shared" si="79"/>
        <v>1</v>
      </c>
      <c r="H134" s="44">
        <f t="shared" si="80"/>
        <v>1</v>
      </c>
      <c r="I134" s="44">
        <f t="shared" si="81"/>
        <v>1</v>
      </c>
      <c r="J134" s="44">
        <f t="shared" si="82"/>
        <v>1</v>
      </c>
      <c r="K134" s="44">
        <f t="shared" si="83"/>
        <v>1</v>
      </c>
      <c r="L134" s="44">
        <f t="shared" si="84"/>
        <v>1</v>
      </c>
      <c r="M134" s="44">
        <f t="shared" si="85"/>
        <v>1</v>
      </c>
      <c r="N134" s="44">
        <f t="shared" si="86"/>
        <v>1</v>
      </c>
      <c r="O134" s="44">
        <f t="shared" si="87"/>
        <v>2</v>
      </c>
      <c r="P134" s="44">
        <f t="shared" si="88"/>
        <v>2</v>
      </c>
      <c r="Q134" s="44">
        <f t="shared" si="89"/>
        <v>2</v>
      </c>
      <c r="R134" s="44">
        <f t="shared" si="90"/>
        <v>2</v>
      </c>
      <c r="S134" s="44">
        <f t="shared" si="91"/>
        <v>2</v>
      </c>
      <c r="T134" s="44">
        <f t="shared" si="92"/>
        <v>2</v>
      </c>
      <c r="U134" s="44">
        <f t="shared" si="93"/>
        <v>2</v>
      </c>
      <c r="V134" s="44">
        <f t="shared" si="94"/>
        <v>2</v>
      </c>
      <c r="W134" s="44">
        <f t="shared" si="95"/>
        <v>2</v>
      </c>
    </row>
    <row r="135" spans="2:23" x14ac:dyDescent="0.3">
      <c r="B135" s="5" t="s">
        <v>302</v>
      </c>
      <c r="C135" s="214"/>
      <c r="D135" s="44">
        <f t="shared" si="76"/>
        <v>2</v>
      </c>
      <c r="E135" s="44">
        <f t="shared" si="77"/>
        <v>2</v>
      </c>
      <c r="F135" s="44">
        <f t="shared" si="78"/>
        <v>2</v>
      </c>
      <c r="G135" s="44">
        <f t="shared" si="79"/>
        <v>2</v>
      </c>
      <c r="H135" s="44">
        <f t="shared" si="80"/>
        <v>2</v>
      </c>
      <c r="I135" s="44">
        <f t="shared" si="81"/>
        <v>3</v>
      </c>
      <c r="J135" s="44">
        <f t="shared" si="82"/>
        <v>3</v>
      </c>
      <c r="K135" s="44">
        <f t="shared" si="83"/>
        <v>3</v>
      </c>
      <c r="L135" s="44">
        <f t="shared" si="84"/>
        <v>3</v>
      </c>
      <c r="M135" s="44">
        <f t="shared" si="85"/>
        <v>3</v>
      </c>
      <c r="N135" s="44">
        <f t="shared" si="86"/>
        <v>3</v>
      </c>
      <c r="O135" s="44">
        <f t="shared" si="87"/>
        <v>3</v>
      </c>
      <c r="P135" s="44">
        <f t="shared" si="88"/>
        <v>3</v>
      </c>
      <c r="Q135" s="44">
        <f t="shared" si="89"/>
        <v>3</v>
      </c>
      <c r="R135" s="44">
        <f t="shared" si="90"/>
        <v>3</v>
      </c>
      <c r="S135" s="44">
        <f t="shared" si="91"/>
        <v>3</v>
      </c>
      <c r="T135" s="44">
        <f t="shared" si="92"/>
        <v>3</v>
      </c>
      <c r="U135" s="44">
        <f t="shared" si="93"/>
        <v>4</v>
      </c>
      <c r="V135" s="44">
        <f t="shared" si="94"/>
        <v>4</v>
      </c>
      <c r="W135" s="44">
        <f t="shared" si="95"/>
        <v>4</v>
      </c>
    </row>
    <row r="136" spans="2:23" x14ac:dyDescent="0.3">
      <c r="B136" s="60" t="s">
        <v>178</v>
      </c>
      <c r="C136" s="7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</row>
    <row r="137" spans="2:23" x14ac:dyDescent="0.3">
      <c r="B137" s="5" t="s">
        <v>303</v>
      </c>
      <c r="C137" s="212" t="s">
        <v>167</v>
      </c>
      <c r="D137" s="44">
        <f t="shared" si="76"/>
        <v>1</v>
      </c>
      <c r="E137" s="44">
        <f t="shared" si="77"/>
        <v>1</v>
      </c>
      <c r="F137" s="44">
        <f t="shared" si="78"/>
        <v>1</v>
      </c>
      <c r="G137" s="44">
        <f t="shared" si="79"/>
        <v>1</v>
      </c>
      <c r="H137" s="44">
        <f t="shared" si="80"/>
        <v>1</v>
      </c>
      <c r="I137" s="44">
        <f t="shared" si="81"/>
        <v>1</v>
      </c>
      <c r="J137" s="44">
        <f t="shared" si="82"/>
        <v>1</v>
      </c>
      <c r="K137" s="44">
        <f t="shared" si="83"/>
        <v>1</v>
      </c>
      <c r="L137" s="44">
        <f t="shared" si="84"/>
        <v>1</v>
      </c>
      <c r="M137" s="44">
        <f t="shared" si="85"/>
        <v>1</v>
      </c>
      <c r="N137" s="44">
        <f t="shared" si="86"/>
        <v>1</v>
      </c>
      <c r="O137" s="44">
        <f t="shared" si="87"/>
        <v>2</v>
      </c>
      <c r="P137" s="44">
        <f t="shared" si="88"/>
        <v>2</v>
      </c>
      <c r="Q137" s="44">
        <f t="shared" si="89"/>
        <v>2</v>
      </c>
      <c r="R137" s="44">
        <f t="shared" si="90"/>
        <v>2</v>
      </c>
      <c r="S137" s="44">
        <f t="shared" si="91"/>
        <v>2</v>
      </c>
      <c r="T137" s="44">
        <f t="shared" si="92"/>
        <v>2</v>
      </c>
      <c r="U137" s="44">
        <f t="shared" si="93"/>
        <v>2</v>
      </c>
      <c r="V137" s="44">
        <f t="shared" si="94"/>
        <v>2</v>
      </c>
      <c r="W137" s="44">
        <f t="shared" si="95"/>
        <v>2</v>
      </c>
    </row>
    <row r="138" spans="2:23" x14ac:dyDescent="0.3">
      <c r="B138" s="5" t="s">
        <v>304</v>
      </c>
      <c r="C138" s="21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</row>
    <row r="139" spans="2:23" x14ac:dyDescent="0.3">
      <c r="B139" s="60" t="s">
        <v>179</v>
      </c>
      <c r="C139" s="7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</row>
    <row r="140" spans="2:23" x14ac:dyDescent="0.3">
      <c r="B140" s="61" t="s">
        <v>183</v>
      </c>
      <c r="C140" s="215" t="s">
        <v>167</v>
      </c>
      <c r="D140" s="44">
        <f t="shared" si="76"/>
        <v>5</v>
      </c>
      <c r="E140" s="44">
        <f t="shared" si="77"/>
        <v>5</v>
      </c>
      <c r="F140" s="44">
        <f t="shared" si="78"/>
        <v>6</v>
      </c>
      <c r="G140" s="44">
        <f t="shared" si="79"/>
        <v>6</v>
      </c>
      <c r="H140" s="44">
        <f t="shared" si="80"/>
        <v>6</v>
      </c>
      <c r="I140" s="44">
        <f t="shared" si="81"/>
        <v>6</v>
      </c>
      <c r="J140" s="44">
        <f t="shared" si="82"/>
        <v>7</v>
      </c>
      <c r="K140" s="44">
        <f t="shared" si="83"/>
        <v>7</v>
      </c>
      <c r="L140" s="44">
        <f t="shared" si="84"/>
        <v>7</v>
      </c>
      <c r="M140" s="44">
        <f t="shared" si="85"/>
        <v>7</v>
      </c>
      <c r="N140" s="44">
        <f t="shared" si="86"/>
        <v>7</v>
      </c>
      <c r="O140" s="44">
        <f t="shared" si="87"/>
        <v>8</v>
      </c>
      <c r="P140" s="44">
        <f t="shared" si="88"/>
        <v>8</v>
      </c>
      <c r="Q140" s="44">
        <f t="shared" si="89"/>
        <v>8</v>
      </c>
      <c r="R140" s="44">
        <f t="shared" si="90"/>
        <v>8</v>
      </c>
      <c r="S140" s="44">
        <f t="shared" si="91"/>
        <v>9</v>
      </c>
      <c r="T140" s="44">
        <f t="shared" si="92"/>
        <v>9</v>
      </c>
      <c r="U140" s="44">
        <f t="shared" si="93"/>
        <v>9</v>
      </c>
      <c r="V140" s="44">
        <f t="shared" si="94"/>
        <v>9</v>
      </c>
      <c r="W140" s="44">
        <f t="shared" si="95"/>
        <v>9</v>
      </c>
    </row>
    <row r="141" spans="2:23" x14ac:dyDescent="0.3">
      <c r="B141" s="61" t="s">
        <v>172</v>
      </c>
      <c r="C141" s="216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</row>
    <row r="142" spans="2:23" x14ac:dyDescent="0.3">
      <c r="B142" s="60" t="s">
        <v>305</v>
      </c>
      <c r="C142" s="7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</row>
    <row r="143" spans="2:23" x14ac:dyDescent="0.3">
      <c r="B143" s="5" t="s">
        <v>306</v>
      </c>
      <c r="C143" s="257" t="s">
        <v>167</v>
      </c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</row>
    <row r="144" spans="2:23" x14ac:dyDescent="0.3">
      <c r="B144" s="5" t="s">
        <v>307</v>
      </c>
      <c r="C144" s="257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</row>
    <row r="145" spans="1:27" x14ac:dyDescent="0.3">
      <c r="B145" s="5" t="s">
        <v>308</v>
      </c>
      <c r="C145" s="257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</row>
    <row r="146" spans="1:27" x14ac:dyDescent="0.3">
      <c r="B146" s="5" t="s">
        <v>311</v>
      </c>
      <c r="C146" s="257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</row>
    <row r="147" spans="1:27" x14ac:dyDescent="0.3">
      <c r="B147" s="5" t="s">
        <v>322</v>
      </c>
      <c r="C147" s="257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</row>
    <row r="149" spans="1:27" x14ac:dyDescent="0.3">
      <c r="A149" s="218">
        <v>4</v>
      </c>
      <c r="B149" s="217" t="s">
        <v>326</v>
      </c>
      <c r="C149" s="217"/>
      <c r="D149" s="217"/>
    </row>
    <row r="150" spans="1:27" x14ac:dyDescent="0.3">
      <c r="A150" s="218"/>
      <c r="B150" s="209" t="s">
        <v>169</v>
      </c>
      <c r="C150" s="211" t="s">
        <v>175</v>
      </c>
      <c r="D150" s="62" t="s">
        <v>22</v>
      </c>
      <c r="Z150" s="206" t="s">
        <v>184</v>
      </c>
      <c r="AA150" s="206"/>
    </row>
    <row r="151" spans="1:27" x14ac:dyDescent="0.3">
      <c r="A151" s="218"/>
      <c r="B151" s="210"/>
      <c r="C151" s="211"/>
      <c r="D151" s="62">
        <v>2025</v>
      </c>
      <c r="Z151" s="206"/>
      <c r="AA151" s="206"/>
    </row>
    <row r="152" spans="1:27" x14ac:dyDescent="0.3">
      <c r="B152" s="58" t="s">
        <v>181</v>
      </c>
      <c r="C152" s="5"/>
      <c r="D152" s="6"/>
      <c r="Z152" s="206" t="s">
        <v>22</v>
      </c>
      <c r="AA152" s="207" t="s">
        <v>65</v>
      </c>
    </row>
    <row r="153" spans="1:27" x14ac:dyDescent="0.3">
      <c r="B153" s="59" t="s">
        <v>170</v>
      </c>
      <c r="C153" s="212" t="s">
        <v>176</v>
      </c>
      <c r="D153" s="6">
        <v>1</v>
      </c>
      <c r="Z153" s="206"/>
      <c r="AA153" s="207"/>
    </row>
    <row r="154" spans="1:27" x14ac:dyDescent="0.3">
      <c r="B154" s="59" t="s">
        <v>171</v>
      </c>
      <c r="C154" s="213"/>
      <c r="D154" s="6">
        <v>2</v>
      </c>
      <c r="Z154" s="6">
        <v>2024</v>
      </c>
      <c r="AA154" s="44">
        <f>'Forward Projection (2)'!J60</f>
        <v>1565</v>
      </c>
    </row>
    <row r="155" spans="1:27" x14ac:dyDescent="0.3">
      <c r="B155" s="59" t="s">
        <v>173</v>
      </c>
      <c r="C155" s="213"/>
      <c r="D155" s="6">
        <v>1</v>
      </c>
      <c r="Z155" s="6">
        <v>2025</v>
      </c>
      <c r="AA155" s="44">
        <f>'Forward Projection (2)'!L68</f>
        <v>1618.7777777777778</v>
      </c>
    </row>
    <row r="156" spans="1:27" x14ac:dyDescent="0.3">
      <c r="B156" s="59" t="s">
        <v>174</v>
      </c>
      <c r="C156" s="214"/>
      <c r="D156" s="6"/>
      <c r="Z156" s="6">
        <v>2026</v>
      </c>
      <c r="AA156" s="44">
        <f>'Forward Projection (2)'!L69</f>
        <v>1672.5555555555557</v>
      </c>
    </row>
    <row r="157" spans="1:27" x14ac:dyDescent="0.3">
      <c r="B157" s="60" t="s">
        <v>180</v>
      </c>
      <c r="C157" s="7"/>
      <c r="D157" s="6"/>
      <c r="Z157" s="6">
        <v>2027</v>
      </c>
      <c r="AA157" s="44">
        <f>'Forward Projection (2)'!L70</f>
        <v>1726.3333333333333</v>
      </c>
    </row>
    <row r="158" spans="1:27" x14ac:dyDescent="0.3">
      <c r="B158" s="5" t="s">
        <v>301</v>
      </c>
      <c r="C158" s="212" t="s">
        <v>167</v>
      </c>
      <c r="D158" s="6">
        <v>1</v>
      </c>
      <c r="Z158" s="6">
        <v>2028</v>
      </c>
      <c r="AA158" s="44">
        <f>'Forward Projection (2)'!L71</f>
        <v>1780.1111111111111</v>
      </c>
    </row>
    <row r="159" spans="1:27" x14ac:dyDescent="0.3">
      <c r="B159" s="5" t="s">
        <v>302</v>
      </c>
      <c r="C159" s="214"/>
      <c r="D159" s="6">
        <v>2</v>
      </c>
      <c r="Z159" s="6">
        <v>2029</v>
      </c>
      <c r="AA159" s="44">
        <f>'Forward Projection (2)'!L72</f>
        <v>1833.8888888888889</v>
      </c>
    </row>
    <row r="160" spans="1:27" x14ac:dyDescent="0.3">
      <c r="B160" s="60" t="s">
        <v>178</v>
      </c>
      <c r="C160" s="7"/>
      <c r="D160" s="6"/>
      <c r="Z160" s="6">
        <v>2030</v>
      </c>
      <c r="AA160" s="44">
        <f>'Forward Projection (2)'!L73</f>
        <v>1887.6666666666667</v>
      </c>
    </row>
    <row r="161" spans="2:27" ht="14.4" customHeight="1" x14ac:dyDescent="0.3">
      <c r="B161" s="5" t="s">
        <v>303</v>
      </c>
      <c r="C161" s="212" t="s">
        <v>167</v>
      </c>
      <c r="D161" s="6">
        <v>1</v>
      </c>
      <c r="F161" s="208" t="s">
        <v>185</v>
      </c>
      <c r="G161" s="208"/>
      <c r="H161" s="208"/>
      <c r="I161" s="208"/>
      <c r="J161" s="208"/>
      <c r="Z161" s="6">
        <v>2031</v>
      </c>
      <c r="AA161" s="44">
        <f>'Forward Projection (2)'!L74</f>
        <v>1941.4444444444443</v>
      </c>
    </row>
    <row r="162" spans="2:27" x14ac:dyDescent="0.3">
      <c r="B162" s="5" t="s">
        <v>304</v>
      </c>
      <c r="C162" s="214"/>
      <c r="D162" s="6"/>
      <c r="F162" s="208"/>
      <c r="G162" s="208"/>
      <c r="H162" s="208"/>
      <c r="I162" s="208"/>
      <c r="J162" s="208"/>
      <c r="Z162" s="6">
        <v>2032</v>
      </c>
      <c r="AA162" s="44">
        <f>'Forward Projection (2)'!L75</f>
        <v>1995.2222222222222</v>
      </c>
    </row>
    <row r="163" spans="2:27" x14ac:dyDescent="0.3">
      <c r="B163" s="60" t="s">
        <v>179</v>
      </c>
      <c r="C163" s="7"/>
      <c r="D163" s="6"/>
      <c r="F163" s="208"/>
      <c r="G163" s="208"/>
      <c r="H163" s="208"/>
      <c r="I163" s="208"/>
      <c r="J163" s="208"/>
      <c r="Z163" s="6">
        <v>2033</v>
      </c>
      <c r="AA163" s="44">
        <f>'Forward Projection (2)'!L76</f>
        <v>2049</v>
      </c>
    </row>
    <row r="164" spans="2:27" x14ac:dyDescent="0.3">
      <c r="B164" s="61" t="s">
        <v>183</v>
      </c>
      <c r="C164" s="215" t="s">
        <v>167</v>
      </c>
      <c r="D164" s="6">
        <v>3</v>
      </c>
      <c r="Z164" s="6">
        <v>2034</v>
      </c>
      <c r="AA164" s="44">
        <f>'Forward Projection (2)'!L77</f>
        <v>2102.7777777777778</v>
      </c>
    </row>
    <row r="165" spans="2:27" x14ac:dyDescent="0.3">
      <c r="B165" s="61" t="s">
        <v>172</v>
      </c>
      <c r="C165" s="216"/>
      <c r="D165" s="6"/>
      <c r="Z165" s="6">
        <v>2035</v>
      </c>
      <c r="AA165" s="44">
        <f>'Forward Projection (2)'!L78</f>
        <v>2156.5555555555557</v>
      </c>
    </row>
    <row r="166" spans="2:27" x14ac:dyDescent="0.3">
      <c r="B166" s="60" t="s">
        <v>305</v>
      </c>
      <c r="C166" s="7"/>
      <c r="D166" s="6"/>
      <c r="Z166" s="6">
        <v>2036</v>
      </c>
      <c r="AA166" s="44">
        <f>'Forward Projection (2)'!L79</f>
        <v>2210.3333333333335</v>
      </c>
    </row>
    <row r="167" spans="2:27" x14ac:dyDescent="0.3">
      <c r="B167" s="5" t="s">
        <v>306</v>
      </c>
      <c r="C167" s="257" t="s">
        <v>167</v>
      </c>
      <c r="D167" s="6"/>
      <c r="Z167" s="6">
        <v>2037</v>
      </c>
      <c r="AA167" s="44">
        <f>'Forward Projection (2)'!L80</f>
        <v>2264.1111111111113</v>
      </c>
    </row>
    <row r="168" spans="2:27" x14ac:dyDescent="0.3">
      <c r="B168" s="5" t="s">
        <v>307</v>
      </c>
      <c r="C168" s="257"/>
      <c r="D168" s="6"/>
      <c r="Z168" s="6">
        <v>2038</v>
      </c>
      <c r="AA168" s="44">
        <f>'Forward Projection (2)'!L81</f>
        <v>2317.8888888888887</v>
      </c>
    </row>
    <row r="169" spans="2:27" x14ac:dyDescent="0.3">
      <c r="B169" s="5" t="s">
        <v>308</v>
      </c>
      <c r="C169" s="257"/>
      <c r="D169" s="6"/>
      <c r="Z169" s="6">
        <v>2039</v>
      </c>
      <c r="AA169" s="44">
        <f>'Forward Projection (2)'!L82</f>
        <v>2371.6666666666665</v>
      </c>
    </row>
    <row r="170" spans="2:27" x14ac:dyDescent="0.3">
      <c r="B170" s="5" t="s">
        <v>310</v>
      </c>
      <c r="C170" s="257"/>
      <c r="D170" s="6"/>
      <c r="Z170" s="6">
        <v>2040</v>
      </c>
      <c r="AA170" s="44">
        <f>'Forward Projection (2)'!L83</f>
        <v>2425.4444444444443</v>
      </c>
    </row>
    <row r="171" spans="2:27" x14ac:dyDescent="0.3">
      <c r="B171" s="5" t="s">
        <v>322</v>
      </c>
      <c r="C171" s="257"/>
      <c r="D171" s="6"/>
      <c r="Z171" s="6">
        <v>2041</v>
      </c>
      <c r="AA171" s="44">
        <f>'Forward Projection (2)'!L84</f>
        <v>2479.2222222222222</v>
      </c>
    </row>
    <row r="172" spans="2:27" x14ac:dyDescent="0.3">
      <c r="Z172" s="6">
        <v>2042</v>
      </c>
      <c r="AA172" s="44">
        <f>'Forward Projection (2)'!L85</f>
        <v>2533</v>
      </c>
    </row>
    <row r="173" spans="2:27" x14ac:dyDescent="0.3">
      <c r="Z173" s="6">
        <v>2043</v>
      </c>
      <c r="AA173" s="44">
        <f>'Forward Projection (2)'!L86</f>
        <v>2586.7777777777778</v>
      </c>
    </row>
    <row r="174" spans="2:27" x14ac:dyDescent="0.3">
      <c r="Z174" s="6">
        <v>2044</v>
      </c>
      <c r="AA174" s="44">
        <f>'Forward Projection (2)'!L87</f>
        <v>2640.5555555555557</v>
      </c>
    </row>
    <row r="175" spans="2:27" x14ac:dyDescent="0.3">
      <c r="B175" s="209" t="s">
        <v>169</v>
      </c>
      <c r="C175" s="219" t="s">
        <v>175</v>
      </c>
      <c r="D175" s="221" t="s">
        <v>22</v>
      </c>
      <c r="E175" s="222"/>
      <c r="F175" s="222"/>
      <c r="G175" s="222"/>
      <c r="H175" s="222"/>
      <c r="I175" s="222"/>
      <c r="J175" s="222"/>
      <c r="K175" s="222"/>
      <c r="L175" s="222"/>
      <c r="M175" s="223"/>
      <c r="N175" s="221" t="s">
        <v>22</v>
      </c>
      <c r="O175" s="222"/>
      <c r="P175" s="222"/>
      <c r="Q175" s="222"/>
      <c r="R175" s="222"/>
      <c r="S175" s="222"/>
      <c r="T175" s="222"/>
      <c r="U175" s="222"/>
      <c r="V175" s="222"/>
      <c r="W175" s="223"/>
    </row>
    <row r="176" spans="2:27" x14ac:dyDescent="0.3">
      <c r="B176" s="210"/>
      <c r="C176" s="219"/>
      <c r="D176" s="62">
        <v>2025</v>
      </c>
      <c r="E176" s="63">
        <v>2026</v>
      </c>
      <c r="F176" s="62">
        <v>2027</v>
      </c>
      <c r="G176" s="63">
        <v>2028</v>
      </c>
      <c r="H176" s="62">
        <v>2029</v>
      </c>
      <c r="I176" s="63">
        <v>2030</v>
      </c>
      <c r="J176" s="62">
        <v>2031</v>
      </c>
      <c r="K176" s="63">
        <v>2032</v>
      </c>
      <c r="L176" s="62">
        <v>2033</v>
      </c>
      <c r="M176" s="63">
        <v>2034</v>
      </c>
      <c r="N176" s="62">
        <v>2035</v>
      </c>
      <c r="O176" s="63">
        <v>2036</v>
      </c>
      <c r="P176" s="62">
        <v>2037</v>
      </c>
      <c r="Q176" s="63">
        <v>2038</v>
      </c>
      <c r="R176" s="62">
        <v>2039</v>
      </c>
      <c r="S176" s="63">
        <v>2040</v>
      </c>
      <c r="T176" s="62">
        <v>2041</v>
      </c>
      <c r="U176" s="63">
        <v>2042</v>
      </c>
      <c r="V176" s="62">
        <v>2043</v>
      </c>
      <c r="W176" s="63">
        <v>2044</v>
      </c>
    </row>
    <row r="177" spans="2:23" x14ac:dyDescent="0.3">
      <c r="B177" s="58" t="s">
        <v>181</v>
      </c>
      <c r="C177" s="5"/>
      <c r="D177" s="6"/>
      <c r="E177" s="6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</row>
    <row r="178" spans="2:23" x14ac:dyDescent="0.3">
      <c r="B178" s="59" t="s">
        <v>170</v>
      </c>
      <c r="C178" s="212" t="s">
        <v>176</v>
      </c>
      <c r="D178" s="44">
        <f>ROUND(($AA$155/$AA$154)*D153,0)</f>
        <v>1</v>
      </c>
      <c r="E178" s="6">
        <f>ROUND(($AA$156/$AA$154)*D153,0)</f>
        <v>1</v>
      </c>
      <c r="F178" s="6">
        <f>ROUND(($AA$157/$AA$154)*D153,0)</f>
        <v>1</v>
      </c>
      <c r="G178" s="6">
        <f>ROUND(($AA$158/$AA$154)*D153,0)</f>
        <v>1</v>
      </c>
      <c r="H178" s="6">
        <f>ROUND(($AA$159/$AA$154)*D153,0)</f>
        <v>1</v>
      </c>
      <c r="I178" s="6">
        <f>ROUND(($AA$160/$AA$154)*D153,0)</f>
        <v>1</v>
      </c>
      <c r="J178" s="6">
        <f>ROUND(($AA$161/$AA$154)*D153,0)</f>
        <v>1</v>
      </c>
      <c r="K178" s="6">
        <f>ROUND(($AA$162/$AA$154)*D153,0)</f>
        <v>1</v>
      </c>
      <c r="L178" s="6">
        <f>ROUND(($AA$163/$AA$154)*D153,0)</f>
        <v>1</v>
      </c>
      <c r="M178" s="6">
        <f>ROUND(($AA$164/$AA$154)*D153,0)</f>
        <v>1</v>
      </c>
      <c r="N178" s="6">
        <f>ROUND(($AA$165/$AA$154)*D153,0)</f>
        <v>1</v>
      </c>
      <c r="O178" s="6">
        <f>ROUND(($AA$166/$AA$154)*D153,0)</f>
        <v>1</v>
      </c>
      <c r="P178" s="6">
        <f>ROUND(($AA$167/$AA$154)*D153,0)</f>
        <v>1</v>
      </c>
      <c r="Q178" s="6">
        <f>ROUND(($AA$168/$AA$154)*D153,0)</f>
        <v>1</v>
      </c>
      <c r="R178" s="6">
        <f>ROUND(($AA$169/$AA$154)*D153,0)</f>
        <v>2</v>
      </c>
      <c r="S178" s="6">
        <f>ROUND(($AA$170/$AA$154)*D153,0)</f>
        <v>2</v>
      </c>
      <c r="T178" s="6">
        <f>ROUND(($AA$171/$AA$154)*D153,0)</f>
        <v>2</v>
      </c>
      <c r="U178" s="6">
        <f>ROUND(($AA$172/$AA$154)*D153,0)</f>
        <v>2</v>
      </c>
      <c r="V178" s="6">
        <f>ROUND(($AA$173/$AA$154)*D153,0)</f>
        <v>2</v>
      </c>
      <c r="W178" s="6">
        <f>ROUND(($AA$174/$AA$154)*D153,0)</f>
        <v>2</v>
      </c>
    </row>
    <row r="179" spans="2:23" x14ac:dyDescent="0.3">
      <c r="B179" s="59" t="s">
        <v>171</v>
      </c>
      <c r="C179" s="213"/>
      <c r="D179" s="44">
        <f t="shared" ref="D179:D189" si="96">ROUND(($AA$155/$AA$154)*D154,0)</f>
        <v>2</v>
      </c>
      <c r="E179" s="6">
        <f t="shared" ref="E179:E189" si="97">ROUND(($AA$156/$AA$154)*D154,0)</f>
        <v>2</v>
      </c>
      <c r="F179" s="6">
        <f t="shared" ref="F179:F189" si="98">ROUND(($AA$157/$AA$154)*D154,0)</f>
        <v>2</v>
      </c>
      <c r="G179" s="6">
        <f t="shared" ref="G179:G189" si="99">ROUND(($AA$158/$AA$154)*D154,0)</f>
        <v>2</v>
      </c>
      <c r="H179" s="6">
        <f t="shared" ref="H179:H189" si="100">ROUND(($AA$159/$AA$154)*D154,0)</f>
        <v>2</v>
      </c>
      <c r="I179" s="6">
        <f t="shared" ref="I179:I189" si="101">ROUND(($AA$160/$AA$154)*D154,0)</f>
        <v>2</v>
      </c>
      <c r="J179" s="6">
        <f t="shared" ref="J179:J189" si="102">ROUND(($AA$161/$AA$154)*D154,0)</f>
        <v>2</v>
      </c>
      <c r="K179" s="6">
        <f t="shared" ref="K179:K189" si="103">ROUND(($AA$162/$AA$154)*D154,0)</f>
        <v>3</v>
      </c>
      <c r="L179" s="6">
        <f t="shared" ref="L179:L189" si="104">ROUND(($AA$163/$AA$154)*D154,0)</f>
        <v>3</v>
      </c>
      <c r="M179" s="6">
        <f t="shared" ref="M179:M189" si="105">ROUND(($AA$164/$AA$154)*D154,0)</f>
        <v>3</v>
      </c>
      <c r="N179" s="6">
        <f t="shared" ref="N179:N189" si="106">ROUND(($AA$165/$AA$154)*D154,0)</f>
        <v>3</v>
      </c>
      <c r="O179" s="6">
        <f t="shared" ref="O179:O189" si="107">ROUND(($AA$166/$AA$154)*D154,0)</f>
        <v>3</v>
      </c>
      <c r="P179" s="6">
        <f t="shared" ref="P179:P189" si="108">ROUND(($AA$167/$AA$154)*D154,0)</f>
        <v>3</v>
      </c>
      <c r="Q179" s="6">
        <f t="shared" ref="Q179:Q189" si="109">ROUND(($AA$168/$AA$154)*D154,0)</f>
        <v>3</v>
      </c>
      <c r="R179" s="6">
        <f t="shared" ref="R179:R189" si="110">ROUND(($AA$169/$AA$154)*D154,0)</f>
        <v>3</v>
      </c>
      <c r="S179" s="6">
        <f t="shared" ref="S179:S189" si="111">ROUND(($AA$170/$AA$154)*D154,0)</f>
        <v>3</v>
      </c>
      <c r="T179" s="6">
        <f t="shared" ref="T179:T189" si="112">ROUND(($AA$171/$AA$154)*D154,0)</f>
        <v>3</v>
      </c>
      <c r="U179" s="6">
        <f t="shared" ref="U179:U189" si="113">ROUND(($AA$172/$AA$154)*D154,0)</f>
        <v>3</v>
      </c>
      <c r="V179" s="6">
        <f t="shared" ref="V179:V189" si="114">ROUND(($AA$173/$AA$154)*D154,0)</f>
        <v>3</v>
      </c>
      <c r="W179" s="6">
        <f t="shared" ref="W179:W189" si="115">ROUND(($AA$174/$AA$154)*D154,0)</f>
        <v>3</v>
      </c>
    </row>
    <row r="180" spans="2:23" x14ac:dyDescent="0.3">
      <c r="B180" s="59" t="s">
        <v>173</v>
      </c>
      <c r="C180" s="213"/>
      <c r="D180" s="44">
        <f t="shared" si="96"/>
        <v>1</v>
      </c>
      <c r="E180" s="6">
        <f t="shared" si="97"/>
        <v>1</v>
      </c>
      <c r="F180" s="6">
        <f t="shared" si="98"/>
        <v>1</v>
      </c>
      <c r="G180" s="6">
        <f t="shared" si="99"/>
        <v>1</v>
      </c>
      <c r="H180" s="6">
        <f t="shared" si="100"/>
        <v>1</v>
      </c>
      <c r="I180" s="6">
        <f t="shared" si="101"/>
        <v>1</v>
      </c>
      <c r="J180" s="6">
        <f t="shared" si="102"/>
        <v>1</v>
      </c>
      <c r="K180" s="6">
        <f t="shared" si="103"/>
        <v>1</v>
      </c>
      <c r="L180" s="6">
        <f t="shared" si="104"/>
        <v>1</v>
      </c>
      <c r="M180" s="6">
        <f t="shared" si="105"/>
        <v>1</v>
      </c>
      <c r="N180" s="6">
        <f t="shared" si="106"/>
        <v>1</v>
      </c>
      <c r="O180" s="6">
        <f t="shared" si="107"/>
        <v>1</v>
      </c>
      <c r="P180" s="6">
        <f t="shared" si="108"/>
        <v>1</v>
      </c>
      <c r="Q180" s="6">
        <f t="shared" si="109"/>
        <v>1</v>
      </c>
      <c r="R180" s="6">
        <f t="shared" si="110"/>
        <v>2</v>
      </c>
      <c r="S180" s="6">
        <f t="shared" si="111"/>
        <v>2</v>
      </c>
      <c r="T180" s="6">
        <f t="shared" si="112"/>
        <v>2</v>
      </c>
      <c r="U180" s="6">
        <f t="shared" si="113"/>
        <v>2</v>
      </c>
      <c r="V180" s="6">
        <f t="shared" si="114"/>
        <v>2</v>
      </c>
      <c r="W180" s="6">
        <f t="shared" si="115"/>
        <v>2</v>
      </c>
    </row>
    <row r="181" spans="2:23" x14ac:dyDescent="0.3">
      <c r="B181" s="59" t="s">
        <v>174</v>
      </c>
      <c r="C181" s="214"/>
      <c r="D181" s="44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</row>
    <row r="182" spans="2:23" x14ac:dyDescent="0.3">
      <c r="B182" s="60" t="s">
        <v>180</v>
      </c>
      <c r="C182" s="7"/>
      <c r="D182" s="44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</row>
    <row r="183" spans="2:23" x14ac:dyDescent="0.3">
      <c r="B183" s="5" t="s">
        <v>301</v>
      </c>
      <c r="C183" s="212" t="s">
        <v>167</v>
      </c>
      <c r="D183" s="44">
        <f t="shared" si="96"/>
        <v>1</v>
      </c>
      <c r="E183" s="6">
        <f t="shared" si="97"/>
        <v>1</v>
      </c>
      <c r="F183" s="6">
        <f t="shared" si="98"/>
        <v>1</v>
      </c>
      <c r="G183" s="6">
        <f t="shared" si="99"/>
        <v>1</v>
      </c>
      <c r="H183" s="6">
        <f t="shared" si="100"/>
        <v>1</v>
      </c>
      <c r="I183" s="6">
        <f t="shared" si="101"/>
        <v>1</v>
      </c>
      <c r="J183" s="6">
        <f t="shared" si="102"/>
        <v>1</v>
      </c>
      <c r="K183" s="6">
        <f t="shared" si="103"/>
        <v>1</v>
      </c>
      <c r="L183" s="6">
        <f t="shared" si="104"/>
        <v>1</v>
      </c>
      <c r="M183" s="6">
        <f t="shared" si="105"/>
        <v>1</v>
      </c>
      <c r="N183" s="6">
        <f t="shared" si="106"/>
        <v>1</v>
      </c>
      <c r="O183" s="6">
        <f t="shared" si="107"/>
        <v>1</v>
      </c>
      <c r="P183" s="6">
        <f t="shared" si="108"/>
        <v>1</v>
      </c>
      <c r="Q183" s="6">
        <f t="shared" si="109"/>
        <v>1</v>
      </c>
      <c r="R183" s="6">
        <f t="shared" si="110"/>
        <v>2</v>
      </c>
      <c r="S183" s="6">
        <f t="shared" si="111"/>
        <v>2</v>
      </c>
      <c r="T183" s="6">
        <f t="shared" si="112"/>
        <v>2</v>
      </c>
      <c r="U183" s="6">
        <f t="shared" si="113"/>
        <v>2</v>
      </c>
      <c r="V183" s="6">
        <f t="shared" si="114"/>
        <v>2</v>
      </c>
      <c r="W183" s="6">
        <f t="shared" si="115"/>
        <v>2</v>
      </c>
    </row>
    <row r="184" spans="2:23" x14ac:dyDescent="0.3">
      <c r="B184" s="5" t="s">
        <v>302</v>
      </c>
      <c r="C184" s="214"/>
      <c r="D184" s="44">
        <f t="shared" si="96"/>
        <v>2</v>
      </c>
      <c r="E184" s="6">
        <f t="shared" si="97"/>
        <v>2</v>
      </c>
      <c r="F184" s="6">
        <f t="shared" si="98"/>
        <v>2</v>
      </c>
      <c r="G184" s="6">
        <f t="shared" si="99"/>
        <v>2</v>
      </c>
      <c r="H184" s="6">
        <f t="shared" si="100"/>
        <v>2</v>
      </c>
      <c r="I184" s="6">
        <f t="shared" si="101"/>
        <v>2</v>
      </c>
      <c r="J184" s="6">
        <f t="shared" si="102"/>
        <v>2</v>
      </c>
      <c r="K184" s="6">
        <f t="shared" si="103"/>
        <v>3</v>
      </c>
      <c r="L184" s="6">
        <f t="shared" si="104"/>
        <v>3</v>
      </c>
      <c r="M184" s="6">
        <f t="shared" si="105"/>
        <v>3</v>
      </c>
      <c r="N184" s="6">
        <f t="shared" si="106"/>
        <v>3</v>
      </c>
      <c r="O184" s="6">
        <f t="shared" si="107"/>
        <v>3</v>
      </c>
      <c r="P184" s="6">
        <f t="shared" si="108"/>
        <v>3</v>
      </c>
      <c r="Q184" s="6">
        <f t="shared" si="109"/>
        <v>3</v>
      </c>
      <c r="R184" s="6">
        <f t="shared" si="110"/>
        <v>3</v>
      </c>
      <c r="S184" s="6">
        <f t="shared" si="111"/>
        <v>3</v>
      </c>
      <c r="T184" s="6">
        <f t="shared" si="112"/>
        <v>3</v>
      </c>
      <c r="U184" s="6">
        <f t="shared" si="113"/>
        <v>3</v>
      </c>
      <c r="V184" s="6">
        <f t="shared" si="114"/>
        <v>3</v>
      </c>
      <c r="W184" s="6">
        <f t="shared" si="115"/>
        <v>3</v>
      </c>
    </row>
    <row r="185" spans="2:23" x14ac:dyDescent="0.3">
      <c r="B185" s="60" t="s">
        <v>178</v>
      </c>
      <c r="C185" s="7"/>
      <c r="D185" s="44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</row>
    <row r="186" spans="2:23" x14ac:dyDescent="0.3">
      <c r="B186" s="5" t="s">
        <v>303</v>
      </c>
      <c r="C186" s="212" t="s">
        <v>167</v>
      </c>
      <c r="D186" s="44">
        <f t="shared" si="96"/>
        <v>1</v>
      </c>
      <c r="E186" s="6">
        <f t="shared" si="97"/>
        <v>1</v>
      </c>
      <c r="F186" s="6">
        <f t="shared" si="98"/>
        <v>1</v>
      </c>
      <c r="G186" s="6">
        <f t="shared" si="99"/>
        <v>1</v>
      </c>
      <c r="H186" s="6">
        <f t="shared" si="100"/>
        <v>1</v>
      </c>
      <c r="I186" s="6">
        <f t="shared" si="101"/>
        <v>1</v>
      </c>
      <c r="J186" s="6">
        <f t="shared" si="102"/>
        <v>1</v>
      </c>
      <c r="K186" s="6">
        <f t="shared" si="103"/>
        <v>1</v>
      </c>
      <c r="L186" s="6">
        <f t="shared" si="104"/>
        <v>1</v>
      </c>
      <c r="M186" s="6">
        <f t="shared" si="105"/>
        <v>1</v>
      </c>
      <c r="N186" s="6">
        <f t="shared" si="106"/>
        <v>1</v>
      </c>
      <c r="O186" s="6">
        <f t="shared" si="107"/>
        <v>1</v>
      </c>
      <c r="P186" s="6">
        <f t="shared" si="108"/>
        <v>1</v>
      </c>
      <c r="Q186" s="6">
        <f t="shared" si="109"/>
        <v>1</v>
      </c>
      <c r="R186" s="6">
        <f t="shared" si="110"/>
        <v>2</v>
      </c>
      <c r="S186" s="6">
        <f t="shared" si="111"/>
        <v>2</v>
      </c>
      <c r="T186" s="6">
        <f t="shared" si="112"/>
        <v>2</v>
      </c>
      <c r="U186" s="6">
        <f t="shared" si="113"/>
        <v>2</v>
      </c>
      <c r="V186" s="6">
        <f t="shared" si="114"/>
        <v>2</v>
      </c>
      <c r="W186" s="6">
        <f t="shared" si="115"/>
        <v>2</v>
      </c>
    </row>
    <row r="187" spans="2:23" x14ac:dyDescent="0.3">
      <c r="B187" s="5" t="s">
        <v>304</v>
      </c>
      <c r="C187" s="214"/>
      <c r="D187" s="44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</row>
    <row r="188" spans="2:23" x14ac:dyDescent="0.3">
      <c r="B188" s="60" t="s">
        <v>179</v>
      </c>
      <c r="C188" s="7"/>
      <c r="D188" s="44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</row>
    <row r="189" spans="2:23" x14ac:dyDescent="0.3">
      <c r="B189" s="61" t="s">
        <v>183</v>
      </c>
      <c r="C189" s="215" t="s">
        <v>167</v>
      </c>
      <c r="D189" s="44">
        <f t="shared" si="96"/>
        <v>3</v>
      </c>
      <c r="E189" s="6">
        <f t="shared" si="97"/>
        <v>3</v>
      </c>
      <c r="F189" s="6">
        <f t="shared" si="98"/>
        <v>3</v>
      </c>
      <c r="G189" s="6">
        <f t="shared" si="99"/>
        <v>3</v>
      </c>
      <c r="H189" s="6">
        <f t="shared" si="100"/>
        <v>4</v>
      </c>
      <c r="I189" s="6">
        <f t="shared" si="101"/>
        <v>4</v>
      </c>
      <c r="J189" s="6">
        <f t="shared" si="102"/>
        <v>4</v>
      </c>
      <c r="K189" s="6">
        <f t="shared" si="103"/>
        <v>4</v>
      </c>
      <c r="L189" s="6">
        <f t="shared" si="104"/>
        <v>4</v>
      </c>
      <c r="M189" s="6">
        <f t="shared" si="105"/>
        <v>4</v>
      </c>
      <c r="N189" s="6">
        <f t="shared" si="106"/>
        <v>4</v>
      </c>
      <c r="O189" s="6">
        <f t="shared" si="107"/>
        <v>4</v>
      </c>
      <c r="P189" s="6">
        <f t="shared" si="108"/>
        <v>4</v>
      </c>
      <c r="Q189" s="6">
        <f t="shared" si="109"/>
        <v>4</v>
      </c>
      <c r="R189" s="6">
        <f t="shared" si="110"/>
        <v>5</v>
      </c>
      <c r="S189" s="6">
        <f t="shared" si="111"/>
        <v>5</v>
      </c>
      <c r="T189" s="6">
        <f t="shared" si="112"/>
        <v>5</v>
      </c>
      <c r="U189" s="6">
        <f t="shared" si="113"/>
        <v>5</v>
      </c>
      <c r="V189" s="6">
        <f t="shared" si="114"/>
        <v>5</v>
      </c>
      <c r="W189" s="6">
        <f t="shared" si="115"/>
        <v>5</v>
      </c>
    </row>
    <row r="190" spans="2:23" x14ac:dyDescent="0.3">
      <c r="B190" s="61" t="s">
        <v>172</v>
      </c>
      <c r="C190" s="216"/>
      <c r="D190" s="44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</row>
    <row r="191" spans="2:23" x14ac:dyDescent="0.3">
      <c r="B191" s="60" t="s">
        <v>305</v>
      </c>
      <c r="C191" s="7"/>
      <c r="D191" s="44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</row>
    <row r="192" spans="2:23" x14ac:dyDescent="0.3">
      <c r="B192" s="5" t="s">
        <v>306</v>
      </c>
      <c r="C192" s="257" t="s">
        <v>167</v>
      </c>
      <c r="D192" s="44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</row>
    <row r="193" spans="1:27" x14ac:dyDescent="0.3">
      <c r="B193" s="5" t="s">
        <v>307</v>
      </c>
      <c r="C193" s="257"/>
      <c r="D193" s="44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</row>
    <row r="194" spans="1:27" x14ac:dyDescent="0.3">
      <c r="B194" s="5" t="s">
        <v>308</v>
      </c>
      <c r="C194" s="257"/>
      <c r="D194" s="44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</row>
    <row r="195" spans="1:27" x14ac:dyDescent="0.3">
      <c r="B195" s="5" t="s">
        <v>311</v>
      </c>
      <c r="C195" s="257"/>
      <c r="D195" s="44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</row>
    <row r="196" spans="1:27" x14ac:dyDescent="0.3">
      <c r="B196" s="5" t="s">
        <v>322</v>
      </c>
      <c r="C196" s="257"/>
      <c r="D196" s="44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</row>
    <row r="198" spans="1:27" x14ac:dyDescent="0.3">
      <c r="A198" s="218">
        <v>5</v>
      </c>
      <c r="B198" s="217" t="s">
        <v>327</v>
      </c>
      <c r="C198" s="217"/>
      <c r="D198" s="217"/>
    </row>
    <row r="199" spans="1:27" x14ac:dyDescent="0.3">
      <c r="A199" s="218"/>
      <c r="B199" s="209" t="s">
        <v>169</v>
      </c>
      <c r="C199" s="211" t="s">
        <v>175</v>
      </c>
      <c r="D199" s="62" t="s">
        <v>22</v>
      </c>
      <c r="Z199" s="206" t="s">
        <v>184</v>
      </c>
      <c r="AA199" s="206"/>
    </row>
    <row r="200" spans="1:27" x14ac:dyDescent="0.3">
      <c r="A200" s="218"/>
      <c r="B200" s="210"/>
      <c r="C200" s="211"/>
      <c r="D200" s="62">
        <v>2025</v>
      </c>
      <c r="Z200" s="206"/>
      <c r="AA200" s="206"/>
    </row>
    <row r="201" spans="1:27" x14ac:dyDescent="0.3">
      <c r="B201" s="58" t="s">
        <v>181</v>
      </c>
      <c r="C201" s="5"/>
      <c r="D201" s="6"/>
      <c r="Z201" s="206" t="s">
        <v>22</v>
      </c>
      <c r="AA201" s="207" t="s">
        <v>65</v>
      </c>
    </row>
    <row r="202" spans="1:27" x14ac:dyDescent="0.3">
      <c r="B202" s="59" t="s">
        <v>170</v>
      </c>
      <c r="C202" s="212" t="s">
        <v>176</v>
      </c>
      <c r="D202" s="6">
        <v>1</v>
      </c>
      <c r="Z202" s="206"/>
      <c r="AA202" s="207"/>
    </row>
    <row r="203" spans="1:27" x14ac:dyDescent="0.3">
      <c r="B203" s="59" t="s">
        <v>171</v>
      </c>
      <c r="C203" s="213"/>
      <c r="D203" s="6">
        <v>2</v>
      </c>
      <c r="Z203" s="6">
        <v>2024</v>
      </c>
      <c r="AA203" s="44">
        <f>'Forward Projection (2)'!C102</f>
        <v>1318</v>
      </c>
    </row>
    <row r="204" spans="1:27" x14ac:dyDescent="0.3">
      <c r="B204" s="59" t="s">
        <v>173</v>
      </c>
      <c r="C204" s="213"/>
      <c r="D204" s="6">
        <v>1</v>
      </c>
      <c r="Z204" s="6">
        <v>2025</v>
      </c>
      <c r="AA204" s="44">
        <f>'Forward Projection (2)'!E110</f>
        <v>1363.3333333333333</v>
      </c>
    </row>
    <row r="205" spans="1:27" x14ac:dyDescent="0.3">
      <c r="B205" s="59" t="s">
        <v>174</v>
      </c>
      <c r="C205" s="214"/>
      <c r="D205" s="6"/>
      <c r="Z205" s="6">
        <v>2026</v>
      </c>
      <c r="AA205" s="44">
        <f>'Forward Projection (2)'!E111</f>
        <v>1408.6666666666667</v>
      </c>
    </row>
    <row r="206" spans="1:27" x14ac:dyDescent="0.3">
      <c r="B206" s="60" t="s">
        <v>180</v>
      </c>
      <c r="C206" s="7"/>
      <c r="D206" s="6"/>
      <c r="Z206" s="6">
        <v>2027</v>
      </c>
      <c r="AA206" s="44">
        <f>'Forward Projection (2)'!E112</f>
        <v>1454</v>
      </c>
    </row>
    <row r="207" spans="1:27" x14ac:dyDescent="0.3">
      <c r="B207" s="5" t="s">
        <v>301</v>
      </c>
      <c r="C207" s="212" t="s">
        <v>167</v>
      </c>
      <c r="D207" s="6">
        <v>1</v>
      </c>
      <c r="Z207" s="6">
        <v>2028</v>
      </c>
      <c r="AA207" s="44">
        <f>'Forward Projection (2)'!E113</f>
        <v>1499.3333333333333</v>
      </c>
    </row>
    <row r="208" spans="1:27" x14ac:dyDescent="0.3">
      <c r="B208" s="5" t="s">
        <v>302</v>
      </c>
      <c r="C208" s="214"/>
      <c r="D208" s="6">
        <v>6</v>
      </c>
      <c r="Z208" s="6">
        <v>2029</v>
      </c>
      <c r="AA208" s="44">
        <f>'Forward Projection (2)'!E114</f>
        <v>1544.6666666666667</v>
      </c>
    </row>
    <row r="209" spans="2:27" x14ac:dyDescent="0.3">
      <c r="B209" s="60" t="s">
        <v>178</v>
      </c>
      <c r="C209" s="7"/>
      <c r="D209" s="6"/>
      <c r="Z209" s="6">
        <v>2030</v>
      </c>
      <c r="AA209" s="44">
        <f>'Forward Projection (2)'!E115</f>
        <v>1590</v>
      </c>
    </row>
    <row r="210" spans="2:27" x14ac:dyDescent="0.3">
      <c r="B210" s="5" t="s">
        <v>303</v>
      </c>
      <c r="C210" s="212" t="s">
        <v>167</v>
      </c>
      <c r="D210" s="6">
        <v>1</v>
      </c>
      <c r="F210" s="208" t="s">
        <v>185</v>
      </c>
      <c r="G210" s="208"/>
      <c r="H210" s="208"/>
      <c r="I210" s="208"/>
      <c r="J210" s="208"/>
      <c r="Z210" s="6">
        <v>2031</v>
      </c>
      <c r="AA210" s="44">
        <f>'Forward Projection (2)'!E116</f>
        <v>1635.3333333333335</v>
      </c>
    </row>
    <row r="211" spans="2:27" x14ac:dyDescent="0.3">
      <c r="B211" s="5" t="s">
        <v>304</v>
      </c>
      <c r="C211" s="214"/>
      <c r="D211" s="6"/>
      <c r="F211" s="208"/>
      <c r="G211" s="208"/>
      <c r="H211" s="208"/>
      <c r="I211" s="208"/>
      <c r="J211" s="208"/>
      <c r="Z211" s="6">
        <v>2032</v>
      </c>
      <c r="AA211" s="44">
        <f>'Forward Projection (2)'!E117</f>
        <v>1680.6666666666667</v>
      </c>
    </row>
    <row r="212" spans="2:27" x14ac:dyDescent="0.3">
      <c r="B212" s="60" t="s">
        <v>179</v>
      </c>
      <c r="C212" s="7"/>
      <c r="D212" s="6"/>
      <c r="F212" s="208"/>
      <c r="G212" s="208"/>
      <c r="H212" s="208"/>
      <c r="I212" s="208"/>
      <c r="J212" s="208"/>
      <c r="Z212" s="6">
        <v>2033</v>
      </c>
      <c r="AA212" s="44">
        <f>'Forward Projection (2)'!E118</f>
        <v>1726</v>
      </c>
    </row>
    <row r="213" spans="2:27" x14ac:dyDescent="0.3">
      <c r="B213" s="61" t="s">
        <v>183</v>
      </c>
      <c r="C213" s="215" t="s">
        <v>167</v>
      </c>
      <c r="D213" s="6">
        <v>3</v>
      </c>
      <c r="Z213" s="6">
        <v>2034</v>
      </c>
      <c r="AA213" s="44">
        <f>'Forward Projection (2)'!E119</f>
        <v>1771.3333333333335</v>
      </c>
    </row>
    <row r="214" spans="2:27" x14ac:dyDescent="0.3">
      <c r="B214" s="61" t="s">
        <v>172</v>
      </c>
      <c r="C214" s="216"/>
      <c r="D214" s="6"/>
      <c r="Z214" s="6">
        <v>2035</v>
      </c>
      <c r="AA214" s="44">
        <f>'Forward Projection (2)'!E120</f>
        <v>1816.6666666666667</v>
      </c>
    </row>
    <row r="215" spans="2:27" x14ac:dyDescent="0.3">
      <c r="B215" s="60" t="s">
        <v>305</v>
      </c>
      <c r="C215" s="7"/>
      <c r="D215" s="6"/>
      <c r="Z215" s="6">
        <v>2036</v>
      </c>
      <c r="AA215" s="44">
        <f>'Forward Projection (2)'!E121</f>
        <v>1862</v>
      </c>
    </row>
    <row r="216" spans="2:27" x14ac:dyDescent="0.3">
      <c r="B216" s="5" t="s">
        <v>306</v>
      </c>
      <c r="C216" s="257" t="s">
        <v>167</v>
      </c>
      <c r="D216" s="6"/>
      <c r="Z216" s="6">
        <v>2037</v>
      </c>
      <c r="AA216" s="44">
        <f>'Forward Projection (2)'!E122</f>
        <v>1907.3333333333335</v>
      </c>
    </row>
    <row r="217" spans="2:27" x14ac:dyDescent="0.3">
      <c r="B217" s="5" t="s">
        <v>307</v>
      </c>
      <c r="C217" s="257"/>
      <c r="D217" s="6"/>
      <c r="Z217" s="6">
        <v>2038</v>
      </c>
      <c r="AA217" s="44">
        <f>'Forward Projection (2)'!E123</f>
        <v>1952.6666666666667</v>
      </c>
    </row>
    <row r="218" spans="2:27" x14ac:dyDescent="0.3">
      <c r="B218" s="5" t="s">
        <v>308</v>
      </c>
      <c r="C218" s="257"/>
      <c r="D218" s="6"/>
      <c r="Z218" s="6">
        <v>2039</v>
      </c>
      <c r="AA218" s="44">
        <f>'Forward Projection (2)'!E124</f>
        <v>1998</v>
      </c>
    </row>
    <row r="219" spans="2:27" x14ac:dyDescent="0.3">
      <c r="B219" s="5" t="s">
        <v>310</v>
      </c>
      <c r="C219" s="257"/>
      <c r="D219" s="6"/>
      <c r="Z219" s="6">
        <v>2040</v>
      </c>
      <c r="AA219" s="44">
        <f>'Forward Projection (2)'!E125</f>
        <v>2043.3333333333335</v>
      </c>
    </row>
    <row r="220" spans="2:27" x14ac:dyDescent="0.3">
      <c r="B220" s="5" t="s">
        <v>322</v>
      </c>
      <c r="C220" s="257"/>
      <c r="D220" s="6"/>
      <c r="Z220" s="6">
        <v>2041</v>
      </c>
      <c r="AA220" s="44">
        <f>'Forward Projection (2)'!E126</f>
        <v>2088.666666666667</v>
      </c>
    </row>
    <row r="221" spans="2:27" x14ac:dyDescent="0.3">
      <c r="Z221" s="6">
        <v>2042</v>
      </c>
      <c r="AA221" s="44">
        <f>'Forward Projection (2)'!E127</f>
        <v>2134</v>
      </c>
    </row>
    <row r="222" spans="2:27" x14ac:dyDescent="0.3">
      <c r="Z222" s="6">
        <v>2043</v>
      </c>
      <c r="AA222" s="44">
        <f>'Forward Projection (2)'!E128</f>
        <v>2179.3333333333335</v>
      </c>
    </row>
    <row r="223" spans="2:27" x14ac:dyDescent="0.3">
      <c r="Z223" s="6">
        <v>2044</v>
      </c>
      <c r="AA223" s="44">
        <f>'Forward Projection (2)'!E129</f>
        <v>2224.666666666667</v>
      </c>
    </row>
    <row r="224" spans="2:27" x14ac:dyDescent="0.3">
      <c r="B224" s="209" t="s">
        <v>169</v>
      </c>
      <c r="C224" s="219" t="s">
        <v>175</v>
      </c>
      <c r="D224" s="221" t="s">
        <v>22</v>
      </c>
      <c r="E224" s="222"/>
      <c r="F224" s="222"/>
      <c r="G224" s="222"/>
      <c r="H224" s="222"/>
      <c r="I224" s="222"/>
      <c r="J224" s="222"/>
      <c r="K224" s="222"/>
      <c r="L224" s="222"/>
      <c r="M224" s="223"/>
      <c r="N224" s="221" t="s">
        <v>22</v>
      </c>
      <c r="O224" s="222"/>
      <c r="P224" s="222"/>
      <c r="Q224" s="222"/>
      <c r="R224" s="222"/>
      <c r="S224" s="222"/>
      <c r="T224" s="222"/>
      <c r="U224" s="222"/>
      <c r="V224" s="222"/>
      <c r="W224" s="223"/>
    </row>
    <row r="225" spans="2:23" x14ac:dyDescent="0.3">
      <c r="B225" s="210"/>
      <c r="C225" s="219"/>
      <c r="D225" s="62">
        <v>2025</v>
      </c>
      <c r="E225" s="63">
        <v>2026</v>
      </c>
      <c r="F225" s="62">
        <v>2027</v>
      </c>
      <c r="G225" s="63">
        <v>2028</v>
      </c>
      <c r="H225" s="62">
        <v>2029</v>
      </c>
      <c r="I225" s="63">
        <v>2030</v>
      </c>
      <c r="J225" s="62">
        <v>2031</v>
      </c>
      <c r="K225" s="63">
        <v>2032</v>
      </c>
      <c r="L225" s="62">
        <v>2033</v>
      </c>
      <c r="M225" s="63">
        <v>2034</v>
      </c>
      <c r="N225" s="62">
        <v>2035</v>
      </c>
      <c r="O225" s="63">
        <v>2036</v>
      </c>
      <c r="P225" s="62">
        <v>2037</v>
      </c>
      <c r="Q225" s="63">
        <v>2038</v>
      </c>
      <c r="R225" s="62">
        <v>2039</v>
      </c>
      <c r="S225" s="63">
        <v>2040</v>
      </c>
      <c r="T225" s="62">
        <v>2041</v>
      </c>
      <c r="U225" s="63">
        <v>2042</v>
      </c>
      <c r="V225" s="62">
        <v>2043</v>
      </c>
      <c r="W225" s="63">
        <v>2044</v>
      </c>
    </row>
    <row r="226" spans="2:23" x14ac:dyDescent="0.3">
      <c r="B226" s="58" t="s">
        <v>181</v>
      </c>
      <c r="C226" s="5"/>
      <c r="D226" s="6"/>
      <c r="E226" s="6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</row>
    <row r="227" spans="2:23" x14ac:dyDescent="0.3">
      <c r="B227" s="59" t="s">
        <v>170</v>
      </c>
      <c r="C227" s="212" t="s">
        <v>176</v>
      </c>
      <c r="D227" s="44">
        <f>ROUND(($AA$204/$AA$203)*D202,0)</f>
        <v>1</v>
      </c>
      <c r="E227" s="6">
        <f>ROUND(($AA$205/$AA$203)*D202,0)</f>
        <v>1</v>
      </c>
      <c r="F227" s="6">
        <f>ROUND(($AA$206/$AA$203)*D202,0)</f>
        <v>1</v>
      </c>
      <c r="G227" s="6">
        <f>ROUND(($AA$207/$AA$203)*D202,0)</f>
        <v>1</v>
      </c>
      <c r="H227" s="6">
        <f>ROUND(($AA$208/$AA$203)*D202,0)</f>
        <v>1</v>
      </c>
      <c r="I227" s="6">
        <f>ROUND(($AA$209/$AA$203)*D202,0)</f>
        <v>1</v>
      </c>
      <c r="J227" s="6">
        <f>ROUND(($AA$210/$AA$203)*D202,0)</f>
        <v>1</v>
      </c>
      <c r="K227" s="6">
        <f>ROUND(($AA$211/$AA$203)*D202,0)</f>
        <v>1</v>
      </c>
      <c r="L227" s="6">
        <f>ROUND(($AA$212/$AA$203)*D202,0)</f>
        <v>1</v>
      </c>
      <c r="M227" s="6">
        <f>ROUND(($AA$213/$AA$203)*D202,0)</f>
        <v>1</v>
      </c>
      <c r="N227" s="6">
        <f>ROUND(($AA$214/$AA$203)*D202,0)</f>
        <v>1</v>
      </c>
      <c r="O227" s="6">
        <f>ROUND(($AA$215/$AA$203)*D202,0)</f>
        <v>1</v>
      </c>
      <c r="P227" s="6">
        <f>ROUND(($AA$216/$AA$203)*D202,0)</f>
        <v>1</v>
      </c>
      <c r="Q227" s="6">
        <f>ROUND(($AA$217/$AA$203)*D202,0)</f>
        <v>1</v>
      </c>
      <c r="R227" s="6">
        <f>ROUND(($AA$218/$AA$203)*D202,0)</f>
        <v>2</v>
      </c>
      <c r="S227" s="6">
        <f>ROUND(($AA$219/$AA$203)*D202,0)</f>
        <v>2</v>
      </c>
      <c r="T227" s="6">
        <f>ROUND(($AA$220/$AA$203)*D202,0)</f>
        <v>2</v>
      </c>
      <c r="U227" s="6">
        <f>ROUND(($AA$221/$AA$203)*D202,0)</f>
        <v>2</v>
      </c>
      <c r="V227" s="6">
        <f>ROUND(($AA$222/$AA$203)*D202,0)</f>
        <v>2</v>
      </c>
      <c r="W227" s="6">
        <f>ROUND(($AA$223/$AA$203)*D202,0)</f>
        <v>2</v>
      </c>
    </row>
    <row r="228" spans="2:23" x14ac:dyDescent="0.3">
      <c r="B228" s="59" t="s">
        <v>171</v>
      </c>
      <c r="C228" s="213"/>
      <c r="D228" s="44">
        <f t="shared" ref="D228:D238" si="116">ROUND(($AA$204/$AA$203)*D203,0)</f>
        <v>2</v>
      </c>
      <c r="E228" s="6">
        <f t="shared" ref="E228:E238" si="117">ROUND(($AA$205/$AA$203)*D203,0)</f>
        <v>2</v>
      </c>
      <c r="F228" s="6">
        <f t="shared" ref="F228:F238" si="118">ROUND(($AA$206/$AA$203)*D203,0)</f>
        <v>2</v>
      </c>
      <c r="G228" s="6">
        <f t="shared" ref="G228:G238" si="119">ROUND(($AA$207/$AA$203)*D203,0)</f>
        <v>2</v>
      </c>
      <c r="H228" s="6">
        <f t="shared" ref="H228:H238" si="120">ROUND(($AA$208/$AA$203)*D203,0)</f>
        <v>2</v>
      </c>
      <c r="I228" s="6">
        <f t="shared" ref="I228:I238" si="121">ROUND(($AA$209/$AA$203)*D203,0)</f>
        <v>2</v>
      </c>
      <c r="J228" s="6">
        <f t="shared" ref="J228:J238" si="122">ROUND(($AA$210/$AA$203)*D203,0)</f>
        <v>2</v>
      </c>
      <c r="K228" s="6">
        <f t="shared" ref="K228:K238" si="123">ROUND(($AA$211/$AA$203)*D203,0)</f>
        <v>3</v>
      </c>
      <c r="L228" s="6">
        <f t="shared" ref="L228:L238" si="124">ROUND(($AA$212/$AA$203)*D203,0)</f>
        <v>3</v>
      </c>
      <c r="M228" s="6">
        <f t="shared" ref="M228:M238" si="125">ROUND(($AA$213/$AA$203)*D203,0)</f>
        <v>3</v>
      </c>
      <c r="N228" s="6">
        <f t="shared" ref="N228:N238" si="126">ROUND(($AA$214/$AA$203)*D203,0)</f>
        <v>3</v>
      </c>
      <c r="O228" s="6">
        <f t="shared" ref="O228:O238" si="127">ROUND(($AA$215/$AA$203)*D203,0)</f>
        <v>3</v>
      </c>
      <c r="P228" s="6">
        <f t="shared" ref="P228:P238" si="128">ROUND(($AA$216/$AA$203)*D203,0)</f>
        <v>3</v>
      </c>
      <c r="Q228" s="6">
        <f t="shared" ref="Q228:Q238" si="129">ROUND(($AA$217/$AA$203)*D203,0)</f>
        <v>3</v>
      </c>
      <c r="R228" s="6">
        <f t="shared" ref="R228:R238" si="130">ROUND(($AA$218/$AA$203)*D203,0)</f>
        <v>3</v>
      </c>
      <c r="S228" s="6">
        <f t="shared" ref="S228:S238" si="131">ROUND(($AA$219/$AA$203)*D203,0)</f>
        <v>3</v>
      </c>
      <c r="T228" s="6">
        <f t="shared" ref="T228:T238" si="132">ROUND(($AA$220/$AA$203)*D203,0)</f>
        <v>3</v>
      </c>
      <c r="U228" s="6">
        <f t="shared" ref="U228:U238" si="133">ROUND(($AA$221/$AA$203)*D203,0)</f>
        <v>3</v>
      </c>
      <c r="V228" s="6">
        <f t="shared" ref="V228:V238" si="134">ROUND(($AA$222/$AA$203)*D203,0)</f>
        <v>3</v>
      </c>
      <c r="W228" s="6">
        <f t="shared" ref="W228:W238" si="135">ROUND(($AA$223/$AA$203)*D203,0)</f>
        <v>3</v>
      </c>
    </row>
    <row r="229" spans="2:23" x14ac:dyDescent="0.3">
      <c r="B229" s="59" t="s">
        <v>173</v>
      </c>
      <c r="C229" s="213"/>
      <c r="D229" s="44">
        <f t="shared" si="116"/>
        <v>1</v>
      </c>
      <c r="E229" s="6">
        <f t="shared" si="117"/>
        <v>1</v>
      </c>
      <c r="F229" s="6">
        <f t="shared" si="118"/>
        <v>1</v>
      </c>
      <c r="G229" s="6">
        <f t="shared" si="119"/>
        <v>1</v>
      </c>
      <c r="H229" s="6">
        <f t="shared" si="120"/>
        <v>1</v>
      </c>
      <c r="I229" s="6">
        <f t="shared" si="121"/>
        <v>1</v>
      </c>
      <c r="J229" s="6">
        <f t="shared" si="122"/>
        <v>1</v>
      </c>
      <c r="K229" s="6">
        <f t="shared" si="123"/>
        <v>1</v>
      </c>
      <c r="L229" s="6">
        <f t="shared" si="124"/>
        <v>1</v>
      </c>
      <c r="M229" s="6">
        <f t="shared" si="125"/>
        <v>1</v>
      </c>
      <c r="N229" s="6">
        <f t="shared" si="126"/>
        <v>1</v>
      </c>
      <c r="O229" s="6">
        <f t="shared" si="127"/>
        <v>1</v>
      </c>
      <c r="P229" s="6">
        <f t="shared" si="128"/>
        <v>1</v>
      </c>
      <c r="Q229" s="6">
        <f t="shared" si="129"/>
        <v>1</v>
      </c>
      <c r="R229" s="6">
        <f t="shared" si="130"/>
        <v>2</v>
      </c>
      <c r="S229" s="6">
        <f t="shared" si="131"/>
        <v>2</v>
      </c>
      <c r="T229" s="6">
        <f t="shared" si="132"/>
        <v>2</v>
      </c>
      <c r="U229" s="6">
        <f t="shared" si="133"/>
        <v>2</v>
      </c>
      <c r="V229" s="6">
        <f t="shared" si="134"/>
        <v>2</v>
      </c>
      <c r="W229" s="6">
        <f t="shared" si="135"/>
        <v>2</v>
      </c>
    </row>
    <row r="230" spans="2:23" x14ac:dyDescent="0.3">
      <c r="B230" s="59" t="s">
        <v>174</v>
      </c>
      <c r="C230" s="214"/>
      <c r="D230" s="44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</row>
    <row r="231" spans="2:23" x14ac:dyDescent="0.3">
      <c r="B231" s="60" t="s">
        <v>180</v>
      </c>
      <c r="C231" s="7"/>
      <c r="D231" s="44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</row>
    <row r="232" spans="2:23" x14ac:dyDescent="0.3">
      <c r="B232" s="5" t="s">
        <v>301</v>
      </c>
      <c r="C232" s="212" t="s">
        <v>167</v>
      </c>
      <c r="D232" s="44">
        <f t="shared" si="116"/>
        <v>1</v>
      </c>
      <c r="E232" s="6">
        <f t="shared" si="117"/>
        <v>1</v>
      </c>
      <c r="F232" s="6">
        <f t="shared" si="118"/>
        <v>1</v>
      </c>
      <c r="G232" s="6">
        <f t="shared" si="119"/>
        <v>1</v>
      </c>
      <c r="H232" s="6">
        <f t="shared" si="120"/>
        <v>1</v>
      </c>
      <c r="I232" s="6">
        <f t="shared" si="121"/>
        <v>1</v>
      </c>
      <c r="J232" s="6">
        <f t="shared" si="122"/>
        <v>1</v>
      </c>
      <c r="K232" s="6">
        <f t="shared" si="123"/>
        <v>1</v>
      </c>
      <c r="L232" s="6">
        <f t="shared" si="124"/>
        <v>1</v>
      </c>
      <c r="M232" s="6">
        <f t="shared" si="125"/>
        <v>1</v>
      </c>
      <c r="N232" s="6">
        <f t="shared" si="126"/>
        <v>1</v>
      </c>
      <c r="O232" s="6">
        <f t="shared" si="127"/>
        <v>1</v>
      </c>
      <c r="P232" s="6">
        <f t="shared" si="128"/>
        <v>1</v>
      </c>
      <c r="Q232" s="6">
        <f t="shared" si="129"/>
        <v>1</v>
      </c>
      <c r="R232" s="6">
        <f t="shared" si="130"/>
        <v>2</v>
      </c>
      <c r="S232" s="6">
        <f t="shared" si="131"/>
        <v>2</v>
      </c>
      <c r="T232" s="6">
        <f t="shared" si="132"/>
        <v>2</v>
      </c>
      <c r="U232" s="6">
        <f t="shared" si="133"/>
        <v>2</v>
      </c>
      <c r="V232" s="6">
        <f t="shared" si="134"/>
        <v>2</v>
      </c>
      <c r="W232" s="6">
        <f t="shared" si="135"/>
        <v>2</v>
      </c>
    </row>
    <row r="233" spans="2:23" x14ac:dyDescent="0.3">
      <c r="B233" s="5" t="s">
        <v>302</v>
      </c>
      <c r="C233" s="214"/>
      <c r="D233" s="44">
        <f t="shared" si="116"/>
        <v>6</v>
      </c>
      <c r="E233" s="6">
        <f t="shared" si="117"/>
        <v>6</v>
      </c>
      <c r="F233" s="6">
        <f t="shared" si="118"/>
        <v>7</v>
      </c>
      <c r="G233" s="6">
        <f t="shared" si="119"/>
        <v>7</v>
      </c>
      <c r="H233" s="6">
        <f t="shared" si="120"/>
        <v>7</v>
      </c>
      <c r="I233" s="6">
        <f t="shared" si="121"/>
        <v>7</v>
      </c>
      <c r="J233" s="6">
        <f t="shared" si="122"/>
        <v>7</v>
      </c>
      <c r="K233" s="6">
        <f t="shared" si="123"/>
        <v>8</v>
      </c>
      <c r="L233" s="6">
        <f t="shared" si="124"/>
        <v>8</v>
      </c>
      <c r="M233" s="6">
        <f t="shared" si="125"/>
        <v>8</v>
      </c>
      <c r="N233" s="6">
        <f t="shared" si="126"/>
        <v>8</v>
      </c>
      <c r="O233" s="6">
        <f t="shared" si="127"/>
        <v>8</v>
      </c>
      <c r="P233" s="6">
        <f t="shared" si="128"/>
        <v>9</v>
      </c>
      <c r="Q233" s="6">
        <f t="shared" si="129"/>
        <v>9</v>
      </c>
      <c r="R233" s="6">
        <f t="shared" si="130"/>
        <v>9</v>
      </c>
      <c r="S233" s="6">
        <f t="shared" si="131"/>
        <v>9</v>
      </c>
      <c r="T233" s="6">
        <f t="shared" si="132"/>
        <v>10</v>
      </c>
      <c r="U233" s="6">
        <f t="shared" si="133"/>
        <v>10</v>
      </c>
      <c r="V233" s="6">
        <f t="shared" si="134"/>
        <v>10</v>
      </c>
      <c r="W233" s="6">
        <f t="shared" si="135"/>
        <v>10</v>
      </c>
    </row>
    <row r="234" spans="2:23" x14ac:dyDescent="0.3">
      <c r="B234" s="60" t="s">
        <v>178</v>
      </c>
      <c r="C234" s="7"/>
      <c r="D234" s="44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</row>
    <row r="235" spans="2:23" x14ac:dyDescent="0.3">
      <c r="B235" s="5" t="s">
        <v>303</v>
      </c>
      <c r="C235" s="212" t="s">
        <v>167</v>
      </c>
      <c r="D235" s="44">
        <f t="shared" si="116"/>
        <v>1</v>
      </c>
      <c r="E235" s="6">
        <f t="shared" si="117"/>
        <v>1</v>
      </c>
      <c r="F235" s="6">
        <f t="shared" si="118"/>
        <v>1</v>
      </c>
      <c r="G235" s="6">
        <f t="shared" si="119"/>
        <v>1</v>
      </c>
      <c r="H235" s="6">
        <f t="shared" si="120"/>
        <v>1</v>
      </c>
      <c r="I235" s="6">
        <f t="shared" si="121"/>
        <v>1</v>
      </c>
      <c r="J235" s="6">
        <f t="shared" si="122"/>
        <v>1</v>
      </c>
      <c r="K235" s="6">
        <f t="shared" si="123"/>
        <v>1</v>
      </c>
      <c r="L235" s="6">
        <f t="shared" si="124"/>
        <v>1</v>
      </c>
      <c r="M235" s="6">
        <f t="shared" si="125"/>
        <v>1</v>
      </c>
      <c r="N235" s="6">
        <f t="shared" si="126"/>
        <v>1</v>
      </c>
      <c r="O235" s="6">
        <f t="shared" si="127"/>
        <v>1</v>
      </c>
      <c r="P235" s="6">
        <f t="shared" si="128"/>
        <v>1</v>
      </c>
      <c r="Q235" s="6">
        <f t="shared" si="129"/>
        <v>1</v>
      </c>
      <c r="R235" s="6">
        <f t="shared" si="130"/>
        <v>2</v>
      </c>
      <c r="S235" s="6">
        <f t="shared" si="131"/>
        <v>2</v>
      </c>
      <c r="T235" s="6">
        <f t="shared" si="132"/>
        <v>2</v>
      </c>
      <c r="U235" s="6">
        <f t="shared" si="133"/>
        <v>2</v>
      </c>
      <c r="V235" s="6">
        <f t="shared" si="134"/>
        <v>2</v>
      </c>
      <c r="W235" s="6">
        <f t="shared" si="135"/>
        <v>2</v>
      </c>
    </row>
    <row r="236" spans="2:23" x14ac:dyDescent="0.3">
      <c r="B236" s="5" t="s">
        <v>304</v>
      </c>
      <c r="C236" s="214"/>
      <c r="D236" s="44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</row>
    <row r="237" spans="2:23" x14ac:dyDescent="0.3">
      <c r="B237" s="60" t="s">
        <v>179</v>
      </c>
      <c r="C237" s="7"/>
      <c r="D237" s="44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</row>
    <row r="238" spans="2:23" x14ac:dyDescent="0.3">
      <c r="B238" s="61" t="s">
        <v>183</v>
      </c>
      <c r="C238" s="215" t="s">
        <v>167</v>
      </c>
      <c r="D238" s="44">
        <f t="shared" si="116"/>
        <v>3</v>
      </c>
      <c r="E238" s="6">
        <f t="shared" si="117"/>
        <v>3</v>
      </c>
      <c r="F238" s="6">
        <f t="shared" si="118"/>
        <v>3</v>
      </c>
      <c r="G238" s="6">
        <f t="shared" si="119"/>
        <v>3</v>
      </c>
      <c r="H238" s="6">
        <f t="shared" si="120"/>
        <v>4</v>
      </c>
      <c r="I238" s="6">
        <f t="shared" si="121"/>
        <v>4</v>
      </c>
      <c r="J238" s="6">
        <f t="shared" si="122"/>
        <v>4</v>
      </c>
      <c r="K238" s="6">
        <f t="shared" si="123"/>
        <v>4</v>
      </c>
      <c r="L238" s="6">
        <f t="shared" si="124"/>
        <v>4</v>
      </c>
      <c r="M238" s="6">
        <f t="shared" si="125"/>
        <v>4</v>
      </c>
      <c r="N238" s="6">
        <f t="shared" si="126"/>
        <v>4</v>
      </c>
      <c r="O238" s="6">
        <f t="shared" si="127"/>
        <v>4</v>
      </c>
      <c r="P238" s="6">
        <f t="shared" si="128"/>
        <v>4</v>
      </c>
      <c r="Q238" s="6">
        <f t="shared" si="129"/>
        <v>4</v>
      </c>
      <c r="R238" s="6">
        <f t="shared" si="130"/>
        <v>5</v>
      </c>
      <c r="S238" s="6">
        <f t="shared" si="131"/>
        <v>5</v>
      </c>
      <c r="T238" s="6">
        <f t="shared" si="132"/>
        <v>5</v>
      </c>
      <c r="U238" s="6">
        <f t="shared" si="133"/>
        <v>5</v>
      </c>
      <c r="V238" s="6">
        <f t="shared" si="134"/>
        <v>5</v>
      </c>
      <c r="W238" s="6">
        <f t="shared" si="135"/>
        <v>5</v>
      </c>
    </row>
    <row r="239" spans="2:23" x14ac:dyDescent="0.3">
      <c r="B239" s="61" t="s">
        <v>172</v>
      </c>
      <c r="C239" s="216"/>
      <c r="D239" s="44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</row>
    <row r="240" spans="2:23" x14ac:dyDescent="0.3">
      <c r="B240" s="60" t="s">
        <v>305</v>
      </c>
      <c r="C240" s="7"/>
      <c r="D240" s="44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</row>
    <row r="241" spans="2:23" x14ac:dyDescent="0.3">
      <c r="B241" s="5" t="s">
        <v>306</v>
      </c>
      <c r="C241" s="257" t="s">
        <v>167</v>
      </c>
      <c r="D241" s="44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</row>
    <row r="242" spans="2:23" x14ac:dyDescent="0.3">
      <c r="B242" s="5" t="s">
        <v>307</v>
      </c>
      <c r="C242" s="257"/>
      <c r="D242" s="44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</row>
    <row r="243" spans="2:23" x14ac:dyDescent="0.3">
      <c r="B243" s="5" t="s">
        <v>308</v>
      </c>
      <c r="C243" s="257"/>
      <c r="D243" s="44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</row>
    <row r="244" spans="2:23" x14ac:dyDescent="0.3">
      <c r="B244" s="5" t="s">
        <v>311</v>
      </c>
      <c r="C244" s="257"/>
      <c r="D244" s="44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</row>
    <row r="245" spans="2:23" x14ac:dyDescent="0.3">
      <c r="B245" s="5" t="s">
        <v>322</v>
      </c>
      <c r="C245" s="257"/>
      <c r="D245" s="44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</row>
  </sheetData>
  <mergeCells count="110">
    <mergeCell ref="A2:A4"/>
    <mergeCell ref="B2:D2"/>
    <mergeCell ref="B3:B4"/>
    <mergeCell ref="C3:C4"/>
    <mergeCell ref="Z3:AA4"/>
    <mergeCell ref="Z5:Z6"/>
    <mergeCell ref="AA5:AA6"/>
    <mergeCell ref="C6:C9"/>
    <mergeCell ref="A51:A53"/>
    <mergeCell ref="B51:D51"/>
    <mergeCell ref="B52:B53"/>
    <mergeCell ref="C52:C53"/>
    <mergeCell ref="C45:C49"/>
    <mergeCell ref="C11:C12"/>
    <mergeCell ref="C14:C15"/>
    <mergeCell ref="F14:J16"/>
    <mergeCell ref="C17:C18"/>
    <mergeCell ref="B28:B29"/>
    <mergeCell ref="C28:C29"/>
    <mergeCell ref="C20:C24"/>
    <mergeCell ref="Z52:AA53"/>
    <mergeCell ref="D28:M28"/>
    <mergeCell ref="N28:W28"/>
    <mergeCell ref="N77:W77"/>
    <mergeCell ref="Z54:Z55"/>
    <mergeCell ref="AA54:AA55"/>
    <mergeCell ref="C55:C58"/>
    <mergeCell ref="C60:C61"/>
    <mergeCell ref="C63:C64"/>
    <mergeCell ref="F63:J65"/>
    <mergeCell ref="C31:C34"/>
    <mergeCell ref="C36:C37"/>
    <mergeCell ref="C39:C40"/>
    <mergeCell ref="C42:C43"/>
    <mergeCell ref="A100:A102"/>
    <mergeCell ref="B100:D100"/>
    <mergeCell ref="B101:B102"/>
    <mergeCell ref="C101:C102"/>
    <mergeCell ref="C66:C67"/>
    <mergeCell ref="B77:B78"/>
    <mergeCell ref="C77:C78"/>
    <mergeCell ref="C80:C83"/>
    <mergeCell ref="D77:M77"/>
    <mergeCell ref="N126:W126"/>
    <mergeCell ref="Z101:AA102"/>
    <mergeCell ref="Z103:Z104"/>
    <mergeCell ref="AA103:AA104"/>
    <mergeCell ref="C104:C107"/>
    <mergeCell ref="C109:C110"/>
    <mergeCell ref="C112:C113"/>
    <mergeCell ref="F112:J114"/>
    <mergeCell ref="C85:C86"/>
    <mergeCell ref="C88:C89"/>
    <mergeCell ref="C91:C92"/>
    <mergeCell ref="A149:A151"/>
    <mergeCell ref="B149:D149"/>
    <mergeCell ref="B150:B151"/>
    <mergeCell ref="C150:C151"/>
    <mergeCell ref="C115:C116"/>
    <mergeCell ref="B126:B127"/>
    <mergeCell ref="C126:C127"/>
    <mergeCell ref="C129:C132"/>
    <mergeCell ref="D126:M126"/>
    <mergeCell ref="B175:B176"/>
    <mergeCell ref="C175:C176"/>
    <mergeCell ref="C178:C181"/>
    <mergeCell ref="Z150:AA151"/>
    <mergeCell ref="Z152:Z153"/>
    <mergeCell ref="AA152:AA153"/>
    <mergeCell ref="C153:C156"/>
    <mergeCell ref="C158:C159"/>
    <mergeCell ref="C161:C162"/>
    <mergeCell ref="F161:J163"/>
    <mergeCell ref="D175:M175"/>
    <mergeCell ref="N175:W175"/>
    <mergeCell ref="C183:C184"/>
    <mergeCell ref="C186:C187"/>
    <mergeCell ref="C189:C190"/>
    <mergeCell ref="C192:C196"/>
    <mergeCell ref="C118:C122"/>
    <mergeCell ref="C69:C73"/>
    <mergeCell ref="C94:C98"/>
    <mergeCell ref="C143:C147"/>
    <mergeCell ref="C164:C165"/>
    <mergeCell ref="C167:C171"/>
    <mergeCell ref="C134:C135"/>
    <mergeCell ref="C137:C138"/>
    <mergeCell ref="C140:C141"/>
    <mergeCell ref="B224:B225"/>
    <mergeCell ref="C224:C225"/>
    <mergeCell ref="A198:A200"/>
    <mergeCell ref="B198:D198"/>
    <mergeCell ref="B199:B200"/>
    <mergeCell ref="C199:C200"/>
    <mergeCell ref="Z199:AA200"/>
    <mergeCell ref="Z201:Z202"/>
    <mergeCell ref="AA201:AA202"/>
    <mergeCell ref="C202:C205"/>
    <mergeCell ref="D224:M224"/>
    <mergeCell ref="N224:W224"/>
    <mergeCell ref="C227:C230"/>
    <mergeCell ref="C232:C233"/>
    <mergeCell ref="C235:C236"/>
    <mergeCell ref="C238:C239"/>
    <mergeCell ref="C241:C245"/>
    <mergeCell ref="C207:C208"/>
    <mergeCell ref="C210:C211"/>
    <mergeCell ref="F210:J212"/>
    <mergeCell ref="C213:C214"/>
    <mergeCell ref="C216:C220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29B00-F722-491E-99E8-7D6408701A2E}">
  <dimension ref="A2:AA1052"/>
  <sheetViews>
    <sheetView topLeftCell="A543" zoomScale="90" zoomScaleNormal="90" workbookViewId="0">
      <selection activeCell="B544" sqref="B544:J567"/>
    </sheetView>
  </sheetViews>
  <sheetFormatPr defaultRowHeight="14.4" x14ac:dyDescent="0.3"/>
  <cols>
    <col min="4" max="4" width="11.77734375" customWidth="1"/>
    <col min="5" max="6" width="10.5546875" customWidth="1"/>
    <col min="7" max="7" width="14.33203125" customWidth="1"/>
    <col min="8" max="8" width="13.77734375" customWidth="1"/>
    <col min="9" max="10" width="11" customWidth="1"/>
    <col min="14" max="14" width="11" customWidth="1"/>
    <col min="15" max="15" width="10.77734375" customWidth="1"/>
    <col min="16" max="16" width="10.88671875" customWidth="1"/>
    <col min="17" max="17" width="13.77734375" customWidth="1"/>
    <col min="18" max="18" width="12.109375" customWidth="1"/>
    <col min="19" max="19" width="10.77734375" customWidth="1"/>
    <col min="20" max="20" width="10.6640625" customWidth="1"/>
  </cols>
  <sheetData>
    <row r="2" spans="2:27" x14ac:dyDescent="0.3">
      <c r="B2" s="77" t="s">
        <v>195</v>
      </c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9"/>
    </row>
    <row r="3" spans="2:27" x14ac:dyDescent="0.3">
      <c r="B3" s="70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  <c r="Z3" s="65"/>
      <c r="AA3" s="71"/>
    </row>
    <row r="4" spans="2:27" x14ac:dyDescent="0.3">
      <c r="B4" s="70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  <c r="AA4" s="71"/>
    </row>
    <row r="5" spans="2:27" x14ac:dyDescent="0.3">
      <c r="B5" s="70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71"/>
    </row>
    <row r="6" spans="2:27" x14ac:dyDescent="0.3">
      <c r="B6" s="70"/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  <c r="AA6" s="71"/>
    </row>
    <row r="7" spans="2:27" x14ac:dyDescent="0.3">
      <c r="B7" s="70"/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71"/>
    </row>
    <row r="8" spans="2:27" x14ac:dyDescent="0.3">
      <c r="B8" s="70"/>
      <c r="C8" s="65"/>
      <c r="D8" s="65"/>
      <c r="E8" s="65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  <c r="AA8" s="71"/>
    </row>
    <row r="9" spans="2:27" x14ac:dyDescent="0.3">
      <c r="B9" s="70"/>
      <c r="C9" s="65"/>
      <c r="D9" s="65"/>
      <c r="E9" s="65"/>
      <c r="F9" s="65"/>
      <c r="G9" s="65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71"/>
    </row>
    <row r="10" spans="2:27" x14ac:dyDescent="0.3">
      <c r="B10" s="70"/>
      <c r="C10" s="65"/>
      <c r="D10" s="65"/>
      <c r="E10" s="65"/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71"/>
    </row>
    <row r="11" spans="2:27" x14ac:dyDescent="0.3">
      <c r="B11" s="70"/>
      <c r="C11" s="65"/>
      <c r="D11" s="65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227" t="s">
        <v>219</v>
      </c>
      <c r="V11" s="227"/>
      <c r="W11" s="227"/>
      <c r="X11" s="227"/>
      <c r="Y11" s="227"/>
      <c r="Z11" s="65"/>
      <c r="AA11" s="71"/>
    </row>
    <row r="12" spans="2:27" ht="14.4" customHeight="1" x14ac:dyDescent="0.3">
      <c r="B12" s="70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6" t="s">
        <v>198</v>
      </c>
      <c r="R12" s="65"/>
      <c r="T12" s="65"/>
      <c r="U12" s="227"/>
      <c r="V12" s="227"/>
      <c r="W12" s="227"/>
      <c r="X12" s="227"/>
      <c r="Y12" s="227"/>
      <c r="Z12" s="65"/>
      <c r="AA12" s="71"/>
    </row>
    <row r="13" spans="2:27" x14ac:dyDescent="0.3">
      <c r="B13" s="70"/>
      <c r="C13" s="65"/>
      <c r="D13" s="65"/>
      <c r="E13" s="65"/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227"/>
      <c r="V13" s="227"/>
      <c r="W13" s="227"/>
      <c r="X13" s="227"/>
      <c r="Y13" s="227"/>
      <c r="Z13" s="65"/>
      <c r="AA13" s="71"/>
    </row>
    <row r="14" spans="2:27" x14ac:dyDescent="0.3">
      <c r="B14" s="75" t="s">
        <v>196</v>
      </c>
      <c r="C14" s="66"/>
      <c r="D14" s="66"/>
      <c r="E14" s="66"/>
      <c r="F14" s="66"/>
      <c r="G14" s="66" t="s">
        <v>197</v>
      </c>
      <c r="I14" s="66"/>
      <c r="J14" s="66"/>
      <c r="K14" s="66" t="s">
        <v>198</v>
      </c>
      <c r="L14" s="66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  <c r="AA14" s="71"/>
    </row>
    <row r="15" spans="2:27" x14ac:dyDescent="0.3">
      <c r="B15" s="70"/>
      <c r="C15" s="65"/>
      <c r="D15" s="65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71"/>
    </row>
    <row r="16" spans="2:27" x14ac:dyDescent="0.3">
      <c r="B16" s="70"/>
      <c r="C16" s="65"/>
      <c r="D16" s="65"/>
      <c r="E16" s="65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  <c r="AA16" s="71"/>
    </row>
    <row r="17" spans="1:27" x14ac:dyDescent="0.3">
      <c r="B17" s="70"/>
      <c r="C17" s="65"/>
      <c r="D17" s="65"/>
      <c r="E17" s="65"/>
      <c r="F17" s="65"/>
      <c r="G17" s="65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  <c r="AA17" s="71"/>
    </row>
    <row r="18" spans="1:27" x14ac:dyDescent="0.3">
      <c r="B18" s="70"/>
      <c r="C18" s="65"/>
      <c r="D18" s="65"/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  <c r="AA18" s="71"/>
    </row>
    <row r="19" spans="1:27" x14ac:dyDescent="0.3">
      <c r="B19" s="70"/>
      <c r="C19" s="65"/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  <c r="AA19" s="71"/>
    </row>
    <row r="20" spans="1:27" x14ac:dyDescent="0.3">
      <c r="B20" s="70"/>
      <c r="C20" s="65"/>
      <c r="D20" s="65"/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  <c r="AA20" s="71"/>
    </row>
    <row r="21" spans="1:27" x14ac:dyDescent="0.3">
      <c r="B21" s="70"/>
      <c r="C21" s="65"/>
      <c r="D21" s="65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  <c r="AA21" s="71"/>
    </row>
    <row r="22" spans="1:27" x14ac:dyDescent="0.3">
      <c r="B22" s="70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  <c r="AA22" s="71"/>
    </row>
    <row r="23" spans="1:27" x14ac:dyDescent="0.3">
      <c r="B23" s="70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  <c r="AA23" s="71"/>
    </row>
    <row r="24" spans="1:27" x14ac:dyDescent="0.3">
      <c r="B24" s="75" t="s">
        <v>198</v>
      </c>
      <c r="C24" s="65"/>
      <c r="D24" s="65"/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  <c r="AA24" s="71"/>
    </row>
    <row r="25" spans="1:27" x14ac:dyDescent="0.3">
      <c r="B25" s="70"/>
      <c r="C25" s="65"/>
      <c r="D25" s="65"/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  <c r="AA25" s="71"/>
    </row>
    <row r="26" spans="1:27" x14ac:dyDescent="0.3">
      <c r="B26" s="70"/>
      <c r="C26" s="65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  <c r="AA26" s="71"/>
    </row>
    <row r="27" spans="1:27" x14ac:dyDescent="0.3">
      <c r="B27" s="70"/>
      <c r="C27" s="65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  <c r="AA27" s="71"/>
    </row>
    <row r="28" spans="1:27" x14ac:dyDescent="0.3">
      <c r="B28" s="72"/>
      <c r="C28" s="73"/>
      <c r="D28" s="73"/>
      <c r="E28" s="73"/>
      <c r="F28" s="73"/>
      <c r="G28" s="76" t="s">
        <v>198</v>
      </c>
      <c r="H28" s="18"/>
      <c r="I28" s="73"/>
      <c r="J28" s="79" t="s">
        <v>198</v>
      </c>
      <c r="K28" s="18"/>
      <c r="L28" s="73"/>
      <c r="M28" s="18"/>
      <c r="N28" s="73"/>
      <c r="O28" s="73"/>
      <c r="P28" s="79" t="s">
        <v>217</v>
      </c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4"/>
    </row>
    <row r="30" spans="1:27" x14ac:dyDescent="0.3">
      <c r="A30" s="203">
        <v>1</v>
      </c>
      <c r="B30" s="224" t="s">
        <v>89</v>
      </c>
      <c r="C30" s="201"/>
      <c r="D30" s="201"/>
      <c r="E30" s="201"/>
      <c r="F30" s="201"/>
      <c r="G30" s="201"/>
      <c r="H30" s="201"/>
      <c r="I30" s="201"/>
      <c r="J30" s="201"/>
      <c r="K30" s="201"/>
      <c r="L30" s="201"/>
      <c r="M30" s="201"/>
      <c r="N30" s="201"/>
      <c r="O30" s="201"/>
      <c r="P30" s="201"/>
      <c r="Q30" s="201"/>
      <c r="R30" s="201"/>
      <c r="S30" s="201"/>
      <c r="T30" s="201"/>
      <c r="U30" s="201"/>
    </row>
    <row r="31" spans="1:27" x14ac:dyDescent="0.3">
      <c r="A31" s="203"/>
    </row>
    <row r="32" spans="1:27" x14ac:dyDescent="0.3">
      <c r="A32" s="203"/>
    </row>
    <row r="33" spans="1:20" x14ac:dyDescent="0.3">
      <c r="A33" s="203"/>
    </row>
    <row r="34" spans="1:20" x14ac:dyDescent="0.3">
      <c r="B34" s="78" t="s">
        <v>200</v>
      </c>
      <c r="L34" s="78" t="s">
        <v>209</v>
      </c>
    </row>
    <row r="35" spans="1:20" ht="14.4" customHeight="1" x14ac:dyDescent="0.3">
      <c r="B35" s="225" t="s">
        <v>22</v>
      </c>
      <c r="C35" s="225" t="s">
        <v>203</v>
      </c>
      <c r="D35" s="225" t="s">
        <v>204</v>
      </c>
      <c r="E35" s="225" t="s">
        <v>201</v>
      </c>
      <c r="F35" s="225" t="s">
        <v>202</v>
      </c>
      <c r="G35" s="225" t="s">
        <v>151</v>
      </c>
      <c r="H35" s="225" t="s">
        <v>205</v>
      </c>
      <c r="I35" s="225" t="s">
        <v>206</v>
      </c>
      <c r="J35" s="225" t="s">
        <v>207</v>
      </c>
      <c r="L35" s="225" t="s">
        <v>22</v>
      </c>
      <c r="M35" s="225" t="s">
        <v>203</v>
      </c>
      <c r="N35" s="225" t="s">
        <v>204</v>
      </c>
      <c r="O35" s="225" t="s">
        <v>201</v>
      </c>
      <c r="P35" s="225" t="s">
        <v>202</v>
      </c>
      <c r="Q35" s="225" t="s">
        <v>151</v>
      </c>
      <c r="R35" s="225" t="s">
        <v>205</v>
      </c>
      <c r="S35" s="225" t="s">
        <v>206</v>
      </c>
      <c r="T35" s="225" t="s">
        <v>207</v>
      </c>
    </row>
    <row r="36" spans="1:20" x14ac:dyDescent="0.3">
      <c r="B36" s="225"/>
      <c r="C36" s="225"/>
      <c r="D36" s="225"/>
      <c r="E36" s="225"/>
      <c r="F36" s="225"/>
      <c r="G36" s="225"/>
      <c r="H36" s="225"/>
      <c r="I36" s="225"/>
      <c r="J36" s="225"/>
      <c r="L36" s="225"/>
      <c r="M36" s="225"/>
      <c r="N36" s="225"/>
      <c r="O36" s="225"/>
      <c r="P36" s="225"/>
      <c r="Q36" s="225"/>
      <c r="R36" s="225"/>
      <c r="S36" s="225"/>
      <c r="T36" s="225"/>
    </row>
    <row r="37" spans="1:20" x14ac:dyDescent="0.3">
      <c r="B37" s="225"/>
      <c r="C37" s="225"/>
      <c r="D37" s="225"/>
      <c r="E37" s="225"/>
      <c r="F37" s="225"/>
      <c r="G37" s="225"/>
      <c r="H37" s="225"/>
      <c r="I37" s="225"/>
      <c r="J37" s="225"/>
      <c r="L37" s="225"/>
      <c r="M37" s="225"/>
      <c r="N37" s="225"/>
      <c r="O37" s="225"/>
      <c r="P37" s="225"/>
      <c r="Q37" s="225"/>
      <c r="R37" s="225"/>
      <c r="S37" s="225"/>
      <c r="T37" s="225"/>
    </row>
    <row r="38" spans="1:20" x14ac:dyDescent="0.3">
      <c r="B38" s="6">
        <v>2025</v>
      </c>
      <c r="C38" s="6" cm="1">
        <f t="array" ref="C38:C57">TRANSPOSE('Proyeksi Fasum (2)'!D31:W31)</f>
        <v>1</v>
      </c>
      <c r="D38" s="6">
        <f>4*30</f>
        <v>120</v>
      </c>
      <c r="E38" s="6">
        <f>C38*D38</f>
        <v>120</v>
      </c>
      <c r="F38" s="6">
        <v>40</v>
      </c>
      <c r="G38" s="6" t="s">
        <v>208</v>
      </c>
      <c r="H38" s="6">
        <f>E38*F38</f>
        <v>4800</v>
      </c>
      <c r="I38" s="13">
        <f>H38/86400</f>
        <v>5.5555555555555552E-2</v>
      </c>
      <c r="J38" s="6">
        <f>H38/1000</f>
        <v>4.8</v>
      </c>
      <c r="L38" s="6">
        <v>2025</v>
      </c>
      <c r="M38" s="6" cm="1">
        <f t="array" ref="M38:M57">TRANSPOSE('Proyeksi Fasum (2)'!D32:W32)</f>
        <v>2</v>
      </c>
      <c r="N38" s="6">
        <f>12*40</f>
        <v>480</v>
      </c>
      <c r="O38" s="6">
        <f>M38*N38</f>
        <v>960</v>
      </c>
      <c r="P38" s="6">
        <v>40</v>
      </c>
      <c r="Q38" s="6" t="s">
        <v>208</v>
      </c>
      <c r="R38" s="6">
        <f>O38*P38</f>
        <v>38400</v>
      </c>
      <c r="S38" s="13">
        <f>R38/86400</f>
        <v>0.44444444444444442</v>
      </c>
      <c r="T38" s="6">
        <f>R38/1000</f>
        <v>38.4</v>
      </c>
    </row>
    <row r="39" spans="1:20" x14ac:dyDescent="0.3">
      <c r="B39" s="6">
        <v>2026</v>
      </c>
      <c r="C39" s="6">
        <v>1</v>
      </c>
      <c r="D39" s="6">
        <f t="shared" ref="D39:D57" si="0">4*30</f>
        <v>120</v>
      </c>
      <c r="E39" s="6">
        <f t="shared" ref="E39:E57" si="1">C39*D39</f>
        <v>120</v>
      </c>
      <c r="F39" s="6">
        <v>40</v>
      </c>
      <c r="G39" s="6" t="s">
        <v>208</v>
      </c>
      <c r="H39" s="6">
        <f t="shared" ref="H39:H57" si="2">E39*F39</f>
        <v>4800</v>
      </c>
      <c r="I39" s="13">
        <f t="shared" ref="I39:I57" si="3">H39/86400</f>
        <v>5.5555555555555552E-2</v>
      </c>
      <c r="J39" s="6">
        <f t="shared" ref="J39:J57" si="4">H39/1000</f>
        <v>4.8</v>
      </c>
      <c r="L39" s="6">
        <v>2026</v>
      </c>
      <c r="M39" s="6">
        <v>2</v>
      </c>
      <c r="N39" s="6">
        <f t="shared" ref="N39:N57" si="5">12*40</f>
        <v>480</v>
      </c>
      <c r="O39" s="6">
        <f t="shared" ref="O39:O57" si="6">M39*N39</f>
        <v>960</v>
      </c>
      <c r="P39" s="6">
        <v>40</v>
      </c>
      <c r="Q39" s="6" t="s">
        <v>208</v>
      </c>
      <c r="R39" s="6">
        <f t="shared" ref="R39:R57" si="7">O39*P39</f>
        <v>38400</v>
      </c>
      <c r="S39" s="13">
        <f t="shared" ref="S39:S57" si="8">R39/86400</f>
        <v>0.44444444444444442</v>
      </c>
      <c r="T39" s="6">
        <f t="shared" ref="T39:T57" si="9">R39/1000</f>
        <v>38.4</v>
      </c>
    </row>
    <row r="40" spans="1:20" x14ac:dyDescent="0.3">
      <c r="B40" s="6">
        <v>2027</v>
      </c>
      <c r="C40" s="6">
        <v>1</v>
      </c>
      <c r="D40" s="6">
        <f t="shared" si="0"/>
        <v>120</v>
      </c>
      <c r="E40" s="6">
        <f t="shared" si="1"/>
        <v>120</v>
      </c>
      <c r="F40" s="6">
        <v>40</v>
      </c>
      <c r="G40" s="6" t="s">
        <v>208</v>
      </c>
      <c r="H40" s="6">
        <f t="shared" si="2"/>
        <v>4800</v>
      </c>
      <c r="I40" s="13">
        <f t="shared" si="3"/>
        <v>5.5555555555555552E-2</v>
      </c>
      <c r="J40" s="6">
        <f t="shared" si="4"/>
        <v>4.8</v>
      </c>
      <c r="L40" s="6">
        <v>2027</v>
      </c>
      <c r="M40" s="6">
        <v>2</v>
      </c>
      <c r="N40" s="6">
        <f t="shared" si="5"/>
        <v>480</v>
      </c>
      <c r="O40" s="6">
        <f t="shared" si="6"/>
        <v>960</v>
      </c>
      <c r="P40" s="6">
        <v>40</v>
      </c>
      <c r="Q40" s="6" t="s">
        <v>208</v>
      </c>
      <c r="R40" s="6">
        <f t="shared" si="7"/>
        <v>38400</v>
      </c>
      <c r="S40" s="13">
        <f t="shared" si="8"/>
        <v>0.44444444444444442</v>
      </c>
      <c r="T40" s="6">
        <f t="shared" si="9"/>
        <v>38.4</v>
      </c>
    </row>
    <row r="41" spans="1:20" x14ac:dyDescent="0.3">
      <c r="B41" s="6">
        <v>2028</v>
      </c>
      <c r="C41" s="6">
        <v>1</v>
      </c>
      <c r="D41" s="6">
        <f t="shared" si="0"/>
        <v>120</v>
      </c>
      <c r="E41" s="6">
        <f t="shared" si="1"/>
        <v>120</v>
      </c>
      <c r="F41" s="6">
        <v>40</v>
      </c>
      <c r="G41" s="6" t="s">
        <v>208</v>
      </c>
      <c r="H41" s="6">
        <f t="shared" si="2"/>
        <v>4800</v>
      </c>
      <c r="I41" s="13">
        <f t="shared" si="3"/>
        <v>5.5555555555555552E-2</v>
      </c>
      <c r="J41" s="6">
        <f t="shared" si="4"/>
        <v>4.8</v>
      </c>
      <c r="L41" s="6">
        <v>2028</v>
      </c>
      <c r="M41" s="6">
        <v>2</v>
      </c>
      <c r="N41" s="6">
        <f t="shared" si="5"/>
        <v>480</v>
      </c>
      <c r="O41" s="6">
        <f t="shared" si="6"/>
        <v>960</v>
      </c>
      <c r="P41" s="6">
        <v>40</v>
      </c>
      <c r="Q41" s="6" t="s">
        <v>208</v>
      </c>
      <c r="R41" s="6">
        <f t="shared" si="7"/>
        <v>38400</v>
      </c>
      <c r="S41" s="13">
        <f t="shared" si="8"/>
        <v>0.44444444444444442</v>
      </c>
      <c r="T41" s="6">
        <f t="shared" si="9"/>
        <v>38.4</v>
      </c>
    </row>
    <row r="42" spans="1:20" x14ac:dyDescent="0.3">
      <c r="B42" s="6">
        <v>2029</v>
      </c>
      <c r="C42" s="6">
        <v>1</v>
      </c>
      <c r="D42" s="6">
        <f t="shared" si="0"/>
        <v>120</v>
      </c>
      <c r="E42" s="6">
        <f t="shared" si="1"/>
        <v>120</v>
      </c>
      <c r="F42" s="6">
        <v>40</v>
      </c>
      <c r="G42" s="6" t="s">
        <v>208</v>
      </c>
      <c r="H42" s="6">
        <f t="shared" si="2"/>
        <v>4800</v>
      </c>
      <c r="I42" s="13">
        <f t="shared" si="3"/>
        <v>5.5555555555555552E-2</v>
      </c>
      <c r="J42" s="6">
        <f t="shared" si="4"/>
        <v>4.8</v>
      </c>
      <c r="L42" s="6">
        <v>2029</v>
      </c>
      <c r="M42" s="6">
        <v>2</v>
      </c>
      <c r="N42" s="6">
        <f t="shared" si="5"/>
        <v>480</v>
      </c>
      <c r="O42" s="6">
        <f t="shared" si="6"/>
        <v>960</v>
      </c>
      <c r="P42" s="6">
        <v>40</v>
      </c>
      <c r="Q42" s="6" t="s">
        <v>208</v>
      </c>
      <c r="R42" s="6">
        <f t="shared" si="7"/>
        <v>38400</v>
      </c>
      <c r="S42" s="13">
        <f t="shared" si="8"/>
        <v>0.44444444444444442</v>
      </c>
      <c r="T42" s="6">
        <f t="shared" si="9"/>
        <v>38.4</v>
      </c>
    </row>
    <row r="43" spans="1:20" x14ac:dyDescent="0.3">
      <c r="B43" s="6">
        <v>2030</v>
      </c>
      <c r="C43" s="6">
        <v>1</v>
      </c>
      <c r="D43" s="6">
        <f t="shared" si="0"/>
        <v>120</v>
      </c>
      <c r="E43" s="6">
        <f t="shared" si="1"/>
        <v>120</v>
      </c>
      <c r="F43" s="6">
        <v>40</v>
      </c>
      <c r="G43" s="6" t="s">
        <v>208</v>
      </c>
      <c r="H43" s="6">
        <f t="shared" si="2"/>
        <v>4800</v>
      </c>
      <c r="I43" s="13">
        <f t="shared" si="3"/>
        <v>5.5555555555555552E-2</v>
      </c>
      <c r="J43" s="6">
        <f t="shared" si="4"/>
        <v>4.8</v>
      </c>
      <c r="L43" s="6">
        <v>2030</v>
      </c>
      <c r="M43" s="6">
        <v>2</v>
      </c>
      <c r="N43" s="6">
        <f t="shared" si="5"/>
        <v>480</v>
      </c>
      <c r="O43" s="6">
        <f t="shared" si="6"/>
        <v>960</v>
      </c>
      <c r="P43" s="6">
        <v>40</v>
      </c>
      <c r="Q43" s="6" t="s">
        <v>208</v>
      </c>
      <c r="R43" s="6">
        <f t="shared" si="7"/>
        <v>38400</v>
      </c>
      <c r="S43" s="13">
        <f t="shared" si="8"/>
        <v>0.44444444444444442</v>
      </c>
      <c r="T43" s="6">
        <f t="shared" si="9"/>
        <v>38.4</v>
      </c>
    </row>
    <row r="44" spans="1:20" x14ac:dyDescent="0.3">
      <c r="B44" s="6">
        <v>2031</v>
      </c>
      <c r="C44" s="6">
        <v>1</v>
      </c>
      <c r="D44" s="6">
        <f t="shared" si="0"/>
        <v>120</v>
      </c>
      <c r="E44" s="6">
        <f t="shared" si="1"/>
        <v>120</v>
      </c>
      <c r="F44" s="6">
        <v>40</v>
      </c>
      <c r="G44" s="6" t="s">
        <v>208</v>
      </c>
      <c r="H44" s="6">
        <f t="shared" si="2"/>
        <v>4800</v>
      </c>
      <c r="I44" s="13">
        <f t="shared" si="3"/>
        <v>5.5555555555555552E-2</v>
      </c>
      <c r="J44" s="6">
        <f t="shared" si="4"/>
        <v>4.8</v>
      </c>
      <c r="L44" s="6">
        <v>2031</v>
      </c>
      <c r="M44" s="6">
        <v>3</v>
      </c>
      <c r="N44" s="6">
        <f t="shared" si="5"/>
        <v>480</v>
      </c>
      <c r="O44" s="6">
        <f t="shared" si="6"/>
        <v>1440</v>
      </c>
      <c r="P44" s="6">
        <v>40</v>
      </c>
      <c r="Q44" s="6" t="s">
        <v>208</v>
      </c>
      <c r="R44" s="6">
        <f t="shared" si="7"/>
        <v>57600</v>
      </c>
      <c r="S44" s="13">
        <f t="shared" si="8"/>
        <v>0.66666666666666663</v>
      </c>
      <c r="T44" s="6">
        <f t="shared" si="9"/>
        <v>57.6</v>
      </c>
    </row>
    <row r="45" spans="1:20" x14ac:dyDescent="0.3">
      <c r="B45" s="6">
        <v>2032</v>
      </c>
      <c r="C45" s="6">
        <v>1</v>
      </c>
      <c r="D45" s="6">
        <f t="shared" si="0"/>
        <v>120</v>
      </c>
      <c r="E45" s="6">
        <f t="shared" si="1"/>
        <v>120</v>
      </c>
      <c r="F45" s="6">
        <v>40</v>
      </c>
      <c r="G45" s="6" t="s">
        <v>208</v>
      </c>
      <c r="H45" s="6">
        <f t="shared" si="2"/>
        <v>4800</v>
      </c>
      <c r="I45" s="13">
        <f t="shared" si="3"/>
        <v>5.5555555555555552E-2</v>
      </c>
      <c r="J45" s="6">
        <f t="shared" si="4"/>
        <v>4.8</v>
      </c>
      <c r="L45" s="6">
        <v>2032</v>
      </c>
      <c r="M45" s="6">
        <v>3</v>
      </c>
      <c r="N45" s="6">
        <f t="shared" si="5"/>
        <v>480</v>
      </c>
      <c r="O45" s="6">
        <f t="shared" si="6"/>
        <v>1440</v>
      </c>
      <c r="P45" s="6">
        <v>40</v>
      </c>
      <c r="Q45" s="6" t="s">
        <v>208</v>
      </c>
      <c r="R45" s="6">
        <f t="shared" si="7"/>
        <v>57600</v>
      </c>
      <c r="S45" s="13">
        <f t="shared" si="8"/>
        <v>0.66666666666666663</v>
      </c>
      <c r="T45" s="6">
        <f t="shared" si="9"/>
        <v>57.6</v>
      </c>
    </row>
    <row r="46" spans="1:20" x14ac:dyDescent="0.3">
      <c r="B46" s="6">
        <v>2033</v>
      </c>
      <c r="C46" s="6">
        <v>1</v>
      </c>
      <c r="D46" s="6">
        <f t="shared" si="0"/>
        <v>120</v>
      </c>
      <c r="E46" s="6">
        <f t="shared" si="1"/>
        <v>120</v>
      </c>
      <c r="F46" s="6">
        <v>40</v>
      </c>
      <c r="G46" s="6" t="s">
        <v>208</v>
      </c>
      <c r="H46" s="6">
        <f t="shared" si="2"/>
        <v>4800</v>
      </c>
      <c r="I46" s="13">
        <f t="shared" si="3"/>
        <v>5.5555555555555552E-2</v>
      </c>
      <c r="J46" s="6">
        <f t="shared" si="4"/>
        <v>4.8</v>
      </c>
      <c r="L46" s="6">
        <v>2033</v>
      </c>
      <c r="M46" s="6">
        <v>3</v>
      </c>
      <c r="N46" s="6">
        <f t="shared" si="5"/>
        <v>480</v>
      </c>
      <c r="O46" s="6">
        <f t="shared" si="6"/>
        <v>1440</v>
      </c>
      <c r="P46" s="6">
        <v>40</v>
      </c>
      <c r="Q46" s="6" t="s">
        <v>208</v>
      </c>
      <c r="R46" s="6">
        <f t="shared" si="7"/>
        <v>57600</v>
      </c>
      <c r="S46" s="13">
        <f t="shared" si="8"/>
        <v>0.66666666666666663</v>
      </c>
      <c r="T46" s="6">
        <f t="shared" si="9"/>
        <v>57.6</v>
      </c>
    </row>
    <row r="47" spans="1:20" x14ac:dyDescent="0.3">
      <c r="B47" s="6">
        <v>2034</v>
      </c>
      <c r="C47" s="6">
        <v>1</v>
      </c>
      <c r="D47" s="6">
        <f t="shared" si="0"/>
        <v>120</v>
      </c>
      <c r="E47" s="6">
        <f t="shared" si="1"/>
        <v>120</v>
      </c>
      <c r="F47" s="6">
        <v>40</v>
      </c>
      <c r="G47" s="6" t="s">
        <v>208</v>
      </c>
      <c r="H47" s="6">
        <f t="shared" si="2"/>
        <v>4800</v>
      </c>
      <c r="I47" s="13">
        <f t="shared" si="3"/>
        <v>5.5555555555555552E-2</v>
      </c>
      <c r="J47" s="6">
        <f t="shared" si="4"/>
        <v>4.8</v>
      </c>
      <c r="L47" s="6">
        <v>2034</v>
      </c>
      <c r="M47" s="6">
        <v>3</v>
      </c>
      <c r="N47" s="6">
        <f t="shared" si="5"/>
        <v>480</v>
      </c>
      <c r="O47" s="6">
        <f t="shared" si="6"/>
        <v>1440</v>
      </c>
      <c r="P47" s="6">
        <v>40</v>
      </c>
      <c r="Q47" s="6" t="s">
        <v>208</v>
      </c>
      <c r="R47" s="6">
        <f t="shared" si="7"/>
        <v>57600</v>
      </c>
      <c r="S47" s="13">
        <f t="shared" si="8"/>
        <v>0.66666666666666663</v>
      </c>
      <c r="T47" s="6">
        <f t="shared" si="9"/>
        <v>57.6</v>
      </c>
    </row>
    <row r="48" spans="1:20" x14ac:dyDescent="0.3">
      <c r="B48" s="6">
        <v>2035</v>
      </c>
      <c r="C48" s="6">
        <v>1</v>
      </c>
      <c r="D48" s="6">
        <f t="shared" si="0"/>
        <v>120</v>
      </c>
      <c r="E48" s="6">
        <f t="shared" si="1"/>
        <v>120</v>
      </c>
      <c r="F48" s="6">
        <v>40</v>
      </c>
      <c r="G48" s="6" t="s">
        <v>208</v>
      </c>
      <c r="H48" s="6">
        <f t="shared" si="2"/>
        <v>4800</v>
      </c>
      <c r="I48" s="13">
        <f t="shared" si="3"/>
        <v>5.5555555555555552E-2</v>
      </c>
      <c r="J48" s="6">
        <f t="shared" si="4"/>
        <v>4.8</v>
      </c>
      <c r="L48" s="6">
        <v>2035</v>
      </c>
      <c r="M48" s="6">
        <v>3</v>
      </c>
      <c r="N48" s="6">
        <f t="shared" si="5"/>
        <v>480</v>
      </c>
      <c r="O48" s="6">
        <f t="shared" si="6"/>
        <v>1440</v>
      </c>
      <c r="P48" s="6">
        <v>40</v>
      </c>
      <c r="Q48" s="6" t="s">
        <v>208</v>
      </c>
      <c r="R48" s="6">
        <f t="shared" si="7"/>
        <v>57600</v>
      </c>
      <c r="S48" s="13">
        <f t="shared" si="8"/>
        <v>0.66666666666666663</v>
      </c>
      <c r="T48" s="6">
        <f t="shared" si="9"/>
        <v>57.6</v>
      </c>
    </row>
    <row r="49" spans="2:20" x14ac:dyDescent="0.3">
      <c r="B49" s="6">
        <v>2036</v>
      </c>
      <c r="C49" s="6">
        <v>1</v>
      </c>
      <c r="D49" s="6">
        <f t="shared" si="0"/>
        <v>120</v>
      </c>
      <c r="E49" s="6">
        <f t="shared" si="1"/>
        <v>120</v>
      </c>
      <c r="F49" s="6">
        <v>40</v>
      </c>
      <c r="G49" s="6" t="s">
        <v>208</v>
      </c>
      <c r="H49" s="6">
        <f t="shared" si="2"/>
        <v>4800</v>
      </c>
      <c r="I49" s="13">
        <f t="shared" si="3"/>
        <v>5.5555555555555552E-2</v>
      </c>
      <c r="J49" s="6">
        <f t="shared" si="4"/>
        <v>4.8</v>
      </c>
      <c r="L49" s="6">
        <v>2036</v>
      </c>
      <c r="M49" s="6">
        <v>3</v>
      </c>
      <c r="N49" s="6">
        <f t="shared" si="5"/>
        <v>480</v>
      </c>
      <c r="O49" s="6">
        <f t="shared" si="6"/>
        <v>1440</v>
      </c>
      <c r="P49" s="6">
        <v>40</v>
      </c>
      <c r="Q49" s="6" t="s">
        <v>208</v>
      </c>
      <c r="R49" s="6">
        <f t="shared" si="7"/>
        <v>57600</v>
      </c>
      <c r="S49" s="13">
        <f t="shared" si="8"/>
        <v>0.66666666666666663</v>
      </c>
      <c r="T49" s="6">
        <f t="shared" si="9"/>
        <v>57.6</v>
      </c>
    </row>
    <row r="50" spans="2:20" x14ac:dyDescent="0.3">
      <c r="B50" s="6">
        <v>2037</v>
      </c>
      <c r="C50" s="6">
        <v>1</v>
      </c>
      <c r="D50" s="6">
        <f t="shared" si="0"/>
        <v>120</v>
      </c>
      <c r="E50" s="6">
        <f t="shared" si="1"/>
        <v>120</v>
      </c>
      <c r="F50" s="6">
        <v>40</v>
      </c>
      <c r="G50" s="6" t="s">
        <v>208</v>
      </c>
      <c r="H50" s="6">
        <f t="shared" si="2"/>
        <v>4800</v>
      </c>
      <c r="I50" s="13">
        <f t="shared" si="3"/>
        <v>5.5555555555555552E-2</v>
      </c>
      <c r="J50" s="6">
        <f t="shared" si="4"/>
        <v>4.8</v>
      </c>
      <c r="L50" s="6">
        <v>2037</v>
      </c>
      <c r="M50" s="6">
        <v>3</v>
      </c>
      <c r="N50" s="6">
        <f t="shared" si="5"/>
        <v>480</v>
      </c>
      <c r="O50" s="6">
        <f t="shared" si="6"/>
        <v>1440</v>
      </c>
      <c r="P50" s="6">
        <v>40</v>
      </c>
      <c r="Q50" s="6" t="s">
        <v>208</v>
      </c>
      <c r="R50" s="6">
        <f t="shared" si="7"/>
        <v>57600</v>
      </c>
      <c r="S50" s="13">
        <f t="shared" si="8"/>
        <v>0.66666666666666663</v>
      </c>
      <c r="T50" s="6">
        <f t="shared" si="9"/>
        <v>57.6</v>
      </c>
    </row>
    <row r="51" spans="2:20" x14ac:dyDescent="0.3">
      <c r="B51" s="6">
        <v>2038</v>
      </c>
      <c r="C51" s="6">
        <v>2</v>
      </c>
      <c r="D51" s="6">
        <f t="shared" si="0"/>
        <v>120</v>
      </c>
      <c r="E51" s="6">
        <f t="shared" si="1"/>
        <v>240</v>
      </c>
      <c r="F51" s="6">
        <v>40</v>
      </c>
      <c r="G51" s="6" t="s">
        <v>208</v>
      </c>
      <c r="H51" s="6">
        <f t="shared" si="2"/>
        <v>9600</v>
      </c>
      <c r="I51" s="13">
        <f t="shared" si="3"/>
        <v>0.1111111111111111</v>
      </c>
      <c r="J51" s="6">
        <f t="shared" si="4"/>
        <v>9.6</v>
      </c>
      <c r="L51" s="6">
        <v>2038</v>
      </c>
      <c r="M51" s="6">
        <v>3</v>
      </c>
      <c r="N51" s="6">
        <f t="shared" si="5"/>
        <v>480</v>
      </c>
      <c r="O51" s="6">
        <f t="shared" si="6"/>
        <v>1440</v>
      </c>
      <c r="P51" s="6">
        <v>40</v>
      </c>
      <c r="Q51" s="6" t="s">
        <v>208</v>
      </c>
      <c r="R51" s="6">
        <f t="shared" si="7"/>
        <v>57600</v>
      </c>
      <c r="S51" s="13">
        <f t="shared" si="8"/>
        <v>0.66666666666666663</v>
      </c>
      <c r="T51" s="6">
        <f t="shared" si="9"/>
        <v>57.6</v>
      </c>
    </row>
    <row r="52" spans="2:20" x14ac:dyDescent="0.3">
      <c r="B52" s="6">
        <v>2039</v>
      </c>
      <c r="C52" s="6">
        <v>2</v>
      </c>
      <c r="D52" s="6">
        <f t="shared" si="0"/>
        <v>120</v>
      </c>
      <c r="E52" s="6">
        <f t="shared" si="1"/>
        <v>240</v>
      </c>
      <c r="F52" s="6">
        <v>40</v>
      </c>
      <c r="G52" s="6" t="s">
        <v>208</v>
      </c>
      <c r="H52" s="6">
        <f t="shared" si="2"/>
        <v>9600</v>
      </c>
      <c r="I52" s="13">
        <f t="shared" si="3"/>
        <v>0.1111111111111111</v>
      </c>
      <c r="J52" s="6">
        <f t="shared" si="4"/>
        <v>9.6</v>
      </c>
      <c r="L52" s="6">
        <v>2039</v>
      </c>
      <c r="M52" s="6">
        <v>3</v>
      </c>
      <c r="N52" s="6">
        <f t="shared" si="5"/>
        <v>480</v>
      </c>
      <c r="O52" s="6">
        <f t="shared" si="6"/>
        <v>1440</v>
      </c>
      <c r="P52" s="6">
        <v>40</v>
      </c>
      <c r="Q52" s="6" t="s">
        <v>208</v>
      </c>
      <c r="R52" s="6">
        <f t="shared" si="7"/>
        <v>57600</v>
      </c>
      <c r="S52" s="13">
        <f t="shared" si="8"/>
        <v>0.66666666666666663</v>
      </c>
      <c r="T52" s="6">
        <f t="shared" si="9"/>
        <v>57.6</v>
      </c>
    </row>
    <row r="53" spans="2:20" x14ac:dyDescent="0.3">
      <c r="B53" s="6">
        <v>2040</v>
      </c>
      <c r="C53" s="6">
        <v>2</v>
      </c>
      <c r="D53" s="6">
        <f t="shared" si="0"/>
        <v>120</v>
      </c>
      <c r="E53" s="6">
        <f t="shared" si="1"/>
        <v>240</v>
      </c>
      <c r="F53" s="6">
        <v>40</v>
      </c>
      <c r="G53" s="6" t="s">
        <v>208</v>
      </c>
      <c r="H53" s="6">
        <f t="shared" si="2"/>
        <v>9600</v>
      </c>
      <c r="I53" s="13">
        <f t="shared" si="3"/>
        <v>0.1111111111111111</v>
      </c>
      <c r="J53" s="6">
        <f t="shared" si="4"/>
        <v>9.6</v>
      </c>
      <c r="L53" s="6">
        <v>2040</v>
      </c>
      <c r="M53" s="6">
        <v>3</v>
      </c>
      <c r="N53" s="6">
        <f t="shared" si="5"/>
        <v>480</v>
      </c>
      <c r="O53" s="6">
        <f t="shared" si="6"/>
        <v>1440</v>
      </c>
      <c r="P53" s="6">
        <v>40</v>
      </c>
      <c r="Q53" s="6" t="s">
        <v>208</v>
      </c>
      <c r="R53" s="6">
        <f t="shared" si="7"/>
        <v>57600</v>
      </c>
      <c r="S53" s="13">
        <f t="shared" si="8"/>
        <v>0.66666666666666663</v>
      </c>
      <c r="T53" s="6">
        <f t="shared" si="9"/>
        <v>57.6</v>
      </c>
    </row>
    <row r="54" spans="2:20" x14ac:dyDescent="0.3">
      <c r="B54" s="6">
        <v>2041</v>
      </c>
      <c r="C54" s="6">
        <v>2</v>
      </c>
      <c r="D54" s="6">
        <f t="shared" si="0"/>
        <v>120</v>
      </c>
      <c r="E54" s="6">
        <f t="shared" si="1"/>
        <v>240</v>
      </c>
      <c r="F54" s="6">
        <v>40</v>
      </c>
      <c r="G54" s="6" t="s">
        <v>208</v>
      </c>
      <c r="H54" s="6">
        <f t="shared" si="2"/>
        <v>9600</v>
      </c>
      <c r="I54" s="13">
        <f t="shared" si="3"/>
        <v>0.1111111111111111</v>
      </c>
      <c r="J54" s="6">
        <f t="shared" si="4"/>
        <v>9.6</v>
      </c>
      <c r="L54" s="6">
        <v>2041</v>
      </c>
      <c r="M54" s="6">
        <v>3</v>
      </c>
      <c r="N54" s="6">
        <f t="shared" si="5"/>
        <v>480</v>
      </c>
      <c r="O54" s="6">
        <f t="shared" si="6"/>
        <v>1440</v>
      </c>
      <c r="P54" s="6">
        <v>40</v>
      </c>
      <c r="Q54" s="6" t="s">
        <v>208</v>
      </c>
      <c r="R54" s="6">
        <f t="shared" si="7"/>
        <v>57600</v>
      </c>
      <c r="S54" s="13">
        <f t="shared" si="8"/>
        <v>0.66666666666666663</v>
      </c>
      <c r="T54" s="6">
        <f t="shared" si="9"/>
        <v>57.6</v>
      </c>
    </row>
    <row r="55" spans="2:20" x14ac:dyDescent="0.3">
      <c r="B55" s="6">
        <v>2042</v>
      </c>
      <c r="C55" s="6">
        <v>2</v>
      </c>
      <c r="D55" s="6">
        <f t="shared" si="0"/>
        <v>120</v>
      </c>
      <c r="E55" s="6">
        <f t="shared" si="1"/>
        <v>240</v>
      </c>
      <c r="F55" s="6">
        <v>40</v>
      </c>
      <c r="G55" s="6" t="s">
        <v>208</v>
      </c>
      <c r="H55" s="6">
        <f t="shared" si="2"/>
        <v>9600</v>
      </c>
      <c r="I55" s="13">
        <f t="shared" si="3"/>
        <v>0.1111111111111111</v>
      </c>
      <c r="J55" s="6">
        <f t="shared" si="4"/>
        <v>9.6</v>
      </c>
      <c r="L55" s="6">
        <v>2042</v>
      </c>
      <c r="M55" s="6">
        <v>3</v>
      </c>
      <c r="N55" s="6">
        <f t="shared" si="5"/>
        <v>480</v>
      </c>
      <c r="O55" s="6">
        <f t="shared" si="6"/>
        <v>1440</v>
      </c>
      <c r="P55" s="6">
        <v>40</v>
      </c>
      <c r="Q55" s="6" t="s">
        <v>208</v>
      </c>
      <c r="R55" s="6">
        <f t="shared" si="7"/>
        <v>57600</v>
      </c>
      <c r="S55" s="13">
        <f t="shared" si="8"/>
        <v>0.66666666666666663</v>
      </c>
      <c r="T55" s="6">
        <f t="shared" si="9"/>
        <v>57.6</v>
      </c>
    </row>
    <row r="56" spans="2:20" x14ac:dyDescent="0.3">
      <c r="B56" s="6">
        <v>2043</v>
      </c>
      <c r="C56" s="6">
        <v>2</v>
      </c>
      <c r="D56" s="6">
        <f t="shared" si="0"/>
        <v>120</v>
      </c>
      <c r="E56" s="6">
        <f t="shared" si="1"/>
        <v>240</v>
      </c>
      <c r="F56" s="6">
        <v>40</v>
      </c>
      <c r="G56" s="6" t="s">
        <v>208</v>
      </c>
      <c r="H56" s="6">
        <f t="shared" si="2"/>
        <v>9600</v>
      </c>
      <c r="I56" s="13">
        <f t="shared" si="3"/>
        <v>0.1111111111111111</v>
      </c>
      <c r="J56" s="6">
        <f t="shared" si="4"/>
        <v>9.6</v>
      </c>
      <c r="L56" s="6">
        <v>2043</v>
      </c>
      <c r="M56" s="6">
        <v>3</v>
      </c>
      <c r="N56" s="6">
        <f t="shared" si="5"/>
        <v>480</v>
      </c>
      <c r="O56" s="6">
        <f t="shared" si="6"/>
        <v>1440</v>
      </c>
      <c r="P56" s="6">
        <v>40</v>
      </c>
      <c r="Q56" s="6" t="s">
        <v>208</v>
      </c>
      <c r="R56" s="6">
        <f t="shared" si="7"/>
        <v>57600</v>
      </c>
      <c r="S56" s="13">
        <f t="shared" si="8"/>
        <v>0.66666666666666663</v>
      </c>
      <c r="T56" s="6">
        <f t="shared" si="9"/>
        <v>57.6</v>
      </c>
    </row>
    <row r="57" spans="2:20" x14ac:dyDescent="0.3">
      <c r="B57" s="6">
        <v>2044</v>
      </c>
      <c r="C57" s="6">
        <v>2</v>
      </c>
      <c r="D57" s="6">
        <f t="shared" si="0"/>
        <v>120</v>
      </c>
      <c r="E57" s="6">
        <f t="shared" si="1"/>
        <v>240</v>
      </c>
      <c r="F57" s="6">
        <v>40</v>
      </c>
      <c r="G57" s="6" t="s">
        <v>208</v>
      </c>
      <c r="H57" s="6">
        <f t="shared" si="2"/>
        <v>9600</v>
      </c>
      <c r="I57" s="13">
        <f t="shared" si="3"/>
        <v>0.1111111111111111</v>
      </c>
      <c r="J57" s="6">
        <f t="shared" si="4"/>
        <v>9.6</v>
      </c>
      <c r="L57" s="6">
        <v>2044</v>
      </c>
      <c r="M57" s="6">
        <v>3</v>
      </c>
      <c r="N57" s="6">
        <f t="shared" si="5"/>
        <v>480</v>
      </c>
      <c r="O57" s="6">
        <f t="shared" si="6"/>
        <v>1440</v>
      </c>
      <c r="P57" s="6">
        <v>40</v>
      </c>
      <c r="Q57" s="6" t="s">
        <v>208</v>
      </c>
      <c r="R57" s="6">
        <f t="shared" si="7"/>
        <v>57600</v>
      </c>
      <c r="S57" s="13">
        <f t="shared" si="8"/>
        <v>0.66666666666666663</v>
      </c>
      <c r="T57" s="6">
        <f t="shared" si="9"/>
        <v>57.6</v>
      </c>
    </row>
    <row r="59" spans="2:20" x14ac:dyDescent="0.3">
      <c r="B59" s="226" t="s">
        <v>210</v>
      </c>
      <c r="C59" s="226"/>
      <c r="L59" s="226" t="s">
        <v>211</v>
      </c>
      <c r="M59" s="226"/>
    </row>
    <row r="60" spans="2:20" x14ac:dyDescent="0.3">
      <c r="B60" s="225" t="s">
        <v>22</v>
      </c>
      <c r="C60" s="225" t="s">
        <v>203</v>
      </c>
      <c r="D60" s="225" t="s">
        <v>204</v>
      </c>
      <c r="E60" s="225" t="s">
        <v>201</v>
      </c>
      <c r="F60" s="225" t="s">
        <v>202</v>
      </c>
      <c r="G60" s="225" t="s">
        <v>151</v>
      </c>
      <c r="H60" s="225" t="s">
        <v>205</v>
      </c>
      <c r="I60" s="225" t="s">
        <v>206</v>
      </c>
      <c r="J60" s="225" t="s">
        <v>207</v>
      </c>
      <c r="L60" s="225" t="s">
        <v>22</v>
      </c>
      <c r="M60" s="225" t="s">
        <v>203</v>
      </c>
      <c r="N60" s="225" t="s">
        <v>204</v>
      </c>
      <c r="O60" s="225" t="s">
        <v>201</v>
      </c>
      <c r="P60" s="225" t="s">
        <v>202</v>
      </c>
      <c r="Q60" s="225" t="s">
        <v>151</v>
      </c>
      <c r="R60" s="225" t="s">
        <v>205</v>
      </c>
      <c r="S60" s="225" t="s">
        <v>206</v>
      </c>
      <c r="T60" s="225" t="s">
        <v>207</v>
      </c>
    </row>
    <row r="61" spans="2:20" x14ac:dyDescent="0.3">
      <c r="B61" s="225"/>
      <c r="C61" s="225"/>
      <c r="D61" s="225"/>
      <c r="E61" s="225"/>
      <c r="F61" s="225"/>
      <c r="G61" s="225"/>
      <c r="H61" s="225"/>
      <c r="I61" s="225"/>
      <c r="J61" s="225"/>
      <c r="L61" s="225"/>
      <c r="M61" s="225"/>
      <c r="N61" s="225"/>
      <c r="O61" s="225"/>
      <c r="P61" s="225"/>
      <c r="Q61" s="225"/>
      <c r="R61" s="225"/>
      <c r="S61" s="225"/>
      <c r="T61" s="225"/>
    </row>
    <row r="62" spans="2:20" x14ac:dyDescent="0.3">
      <c r="B62" s="225"/>
      <c r="C62" s="225"/>
      <c r="D62" s="225"/>
      <c r="E62" s="225"/>
      <c r="F62" s="225"/>
      <c r="G62" s="225"/>
      <c r="H62" s="225"/>
      <c r="I62" s="225"/>
      <c r="J62" s="225"/>
      <c r="L62" s="225"/>
      <c r="M62" s="225"/>
      <c r="N62" s="225"/>
      <c r="O62" s="225"/>
      <c r="P62" s="225"/>
      <c r="Q62" s="225"/>
      <c r="R62" s="225"/>
      <c r="S62" s="225"/>
      <c r="T62" s="225"/>
    </row>
    <row r="63" spans="2:20" x14ac:dyDescent="0.3">
      <c r="B63" s="6">
        <v>2025</v>
      </c>
      <c r="C63" s="6" cm="1">
        <f t="array" ref="C63:C82">TRANSPOSE('Proyeksi Fasum (2)'!D33:W33)</f>
        <v>1</v>
      </c>
      <c r="D63" s="6">
        <f>18*40</f>
        <v>720</v>
      </c>
      <c r="E63" s="6">
        <f>C63*D63</f>
        <v>720</v>
      </c>
      <c r="F63" s="6">
        <v>50</v>
      </c>
      <c r="G63" s="6" t="s">
        <v>208</v>
      </c>
      <c r="H63" s="6">
        <f>E63*F63</f>
        <v>36000</v>
      </c>
      <c r="I63" s="13">
        <f>H63/86400</f>
        <v>0.41666666666666669</v>
      </c>
      <c r="J63" s="6">
        <f>H63/1000</f>
        <v>36</v>
      </c>
      <c r="L63" s="6">
        <v>2025</v>
      </c>
      <c r="M63" s="6" cm="1">
        <f t="array" ref="M63:M82">TRANSPOSE('Proyeksi Fasum (2)'!D34:W34)</f>
        <v>1</v>
      </c>
      <c r="N63" s="6">
        <f>24*40</f>
        <v>960</v>
      </c>
      <c r="O63" s="6">
        <f>M63*N63</f>
        <v>960</v>
      </c>
      <c r="P63" s="6">
        <v>80</v>
      </c>
      <c r="Q63" s="6" t="s">
        <v>208</v>
      </c>
      <c r="R63" s="6">
        <f>O63*P63</f>
        <v>76800</v>
      </c>
      <c r="S63" s="13">
        <f>R63/86400</f>
        <v>0.88888888888888884</v>
      </c>
      <c r="T63" s="6">
        <f>R63/1000</f>
        <v>76.8</v>
      </c>
    </row>
    <row r="64" spans="2:20" x14ac:dyDescent="0.3">
      <c r="B64" s="6">
        <v>2026</v>
      </c>
      <c r="C64" s="6">
        <v>1</v>
      </c>
      <c r="D64" s="6">
        <f t="shared" ref="D64:D82" si="10">18*40</f>
        <v>720</v>
      </c>
      <c r="E64" s="6">
        <f t="shared" ref="E64:E82" si="11">C64*D64</f>
        <v>720</v>
      </c>
      <c r="F64" s="6">
        <v>50</v>
      </c>
      <c r="G64" s="6" t="s">
        <v>208</v>
      </c>
      <c r="H64" s="6">
        <f t="shared" ref="H64:H82" si="12">E64*F64</f>
        <v>36000</v>
      </c>
      <c r="I64" s="13">
        <f t="shared" ref="I64:I82" si="13">H64/86400</f>
        <v>0.41666666666666669</v>
      </c>
      <c r="J64" s="6">
        <f t="shared" ref="J64:J82" si="14">H64/1000</f>
        <v>36</v>
      </c>
      <c r="L64" s="6">
        <v>2026</v>
      </c>
      <c r="M64" s="6">
        <v>1</v>
      </c>
      <c r="N64" s="6">
        <f t="shared" ref="N64:N82" si="15">24*40</f>
        <v>960</v>
      </c>
      <c r="O64" s="6">
        <f t="shared" ref="O64:O82" si="16">M64*N64</f>
        <v>960</v>
      </c>
      <c r="P64" s="6">
        <v>80</v>
      </c>
      <c r="Q64" s="6" t="s">
        <v>208</v>
      </c>
      <c r="R64" s="6">
        <f t="shared" ref="R64:R82" si="17">O64*P64</f>
        <v>76800</v>
      </c>
      <c r="S64" s="13">
        <f t="shared" ref="S64:S82" si="18">R64/86400</f>
        <v>0.88888888888888884</v>
      </c>
      <c r="T64" s="6">
        <f t="shared" ref="T64:T82" si="19">R64/1000</f>
        <v>76.8</v>
      </c>
    </row>
    <row r="65" spans="2:20" x14ac:dyDescent="0.3">
      <c r="B65" s="6">
        <v>2027</v>
      </c>
      <c r="C65" s="6">
        <v>1</v>
      </c>
      <c r="D65" s="6">
        <f t="shared" si="10"/>
        <v>720</v>
      </c>
      <c r="E65" s="6">
        <f t="shared" si="11"/>
        <v>720</v>
      </c>
      <c r="F65" s="6">
        <v>50</v>
      </c>
      <c r="G65" s="6" t="s">
        <v>208</v>
      </c>
      <c r="H65" s="6">
        <f t="shared" si="12"/>
        <v>36000</v>
      </c>
      <c r="I65" s="13">
        <f t="shared" si="13"/>
        <v>0.41666666666666669</v>
      </c>
      <c r="J65" s="6">
        <f t="shared" si="14"/>
        <v>36</v>
      </c>
      <c r="L65" s="6">
        <v>2027</v>
      </c>
      <c r="M65" s="6">
        <v>1</v>
      </c>
      <c r="N65" s="6">
        <f t="shared" si="15"/>
        <v>960</v>
      </c>
      <c r="O65" s="6">
        <f t="shared" si="16"/>
        <v>960</v>
      </c>
      <c r="P65" s="6">
        <v>80</v>
      </c>
      <c r="Q65" s="6" t="s">
        <v>208</v>
      </c>
      <c r="R65" s="6">
        <f t="shared" si="17"/>
        <v>76800</v>
      </c>
      <c r="S65" s="13">
        <f t="shared" si="18"/>
        <v>0.88888888888888884</v>
      </c>
      <c r="T65" s="6">
        <f t="shared" si="19"/>
        <v>76.8</v>
      </c>
    </row>
    <row r="66" spans="2:20" x14ac:dyDescent="0.3">
      <c r="B66" s="6">
        <v>2028</v>
      </c>
      <c r="C66" s="6">
        <v>1</v>
      </c>
      <c r="D66" s="6">
        <f t="shared" si="10"/>
        <v>720</v>
      </c>
      <c r="E66" s="6">
        <f t="shared" si="11"/>
        <v>720</v>
      </c>
      <c r="F66" s="6">
        <v>50</v>
      </c>
      <c r="G66" s="6" t="s">
        <v>208</v>
      </c>
      <c r="H66" s="6">
        <f t="shared" si="12"/>
        <v>36000</v>
      </c>
      <c r="I66" s="13">
        <f t="shared" si="13"/>
        <v>0.41666666666666669</v>
      </c>
      <c r="J66" s="6">
        <f t="shared" si="14"/>
        <v>36</v>
      </c>
      <c r="L66" s="6">
        <v>2028</v>
      </c>
      <c r="M66" s="6">
        <v>1</v>
      </c>
      <c r="N66" s="6">
        <f t="shared" si="15"/>
        <v>960</v>
      </c>
      <c r="O66" s="6">
        <f t="shared" si="16"/>
        <v>960</v>
      </c>
      <c r="P66" s="6">
        <v>80</v>
      </c>
      <c r="Q66" s="6" t="s">
        <v>208</v>
      </c>
      <c r="R66" s="6">
        <f t="shared" si="17"/>
        <v>76800</v>
      </c>
      <c r="S66" s="13">
        <f t="shared" si="18"/>
        <v>0.88888888888888884</v>
      </c>
      <c r="T66" s="6">
        <f t="shared" si="19"/>
        <v>76.8</v>
      </c>
    </row>
    <row r="67" spans="2:20" x14ac:dyDescent="0.3">
      <c r="B67" s="6">
        <v>2029</v>
      </c>
      <c r="C67" s="6">
        <v>1</v>
      </c>
      <c r="D67" s="6">
        <f t="shared" si="10"/>
        <v>720</v>
      </c>
      <c r="E67" s="6">
        <f t="shared" si="11"/>
        <v>720</v>
      </c>
      <c r="F67" s="6">
        <v>50</v>
      </c>
      <c r="G67" s="6" t="s">
        <v>208</v>
      </c>
      <c r="H67" s="6">
        <f t="shared" si="12"/>
        <v>36000</v>
      </c>
      <c r="I67" s="13">
        <f t="shared" si="13"/>
        <v>0.41666666666666669</v>
      </c>
      <c r="J67" s="6">
        <f t="shared" si="14"/>
        <v>36</v>
      </c>
      <c r="L67" s="6">
        <v>2029</v>
      </c>
      <c r="M67" s="6">
        <v>1</v>
      </c>
      <c r="N67" s="6">
        <f t="shared" si="15"/>
        <v>960</v>
      </c>
      <c r="O67" s="6">
        <f t="shared" si="16"/>
        <v>960</v>
      </c>
      <c r="P67" s="6">
        <v>80</v>
      </c>
      <c r="Q67" s="6" t="s">
        <v>208</v>
      </c>
      <c r="R67" s="6">
        <f t="shared" si="17"/>
        <v>76800</v>
      </c>
      <c r="S67" s="13">
        <f t="shared" si="18"/>
        <v>0.88888888888888884</v>
      </c>
      <c r="T67" s="6">
        <f t="shared" si="19"/>
        <v>76.8</v>
      </c>
    </row>
    <row r="68" spans="2:20" x14ac:dyDescent="0.3">
      <c r="B68" s="6">
        <v>2030</v>
      </c>
      <c r="C68" s="6">
        <v>1</v>
      </c>
      <c r="D68" s="6">
        <f t="shared" si="10"/>
        <v>720</v>
      </c>
      <c r="E68" s="6">
        <f t="shared" si="11"/>
        <v>720</v>
      </c>
      <c r="F68" s="6">
        <v>50</v>
      </c>
      <c r="G68" s="6" t="s">
        <v>208</v>
      </c>
      <c r="H68" s="6">
        <f t="shared" si="12"/>
        <v>36000</v>
      </c>
      <c r="I68" s="13">
        <f t="shared" si="13"/>
        <v>0.41666666666666669</v>
      </c>
      <c r="J68" s="6">
        <f t="shared" si="14"/>
        <v>36</v>
      </c>
      <c r="L68" s="6">
        <v>2030</v>
      </c>
      <c r="M68" s="6">
        <v>1</v>
      </c>
      <c r="N68" s="6">
        <f t="shared" si="15"/>
        <v>960</v>
      </c>
      <c r="O68" s="6">
        <f t="shared" si="16"/>
        <v>960</v>
      </c>
      <c r="P68" s="6">
        <v>80</v>
      </c>
      <c r="Q68" s="6" t="s">
        <v>208</v>
      </c>
      <c r="R68" s="6">
        <f t="shared" si="17"/>
        <v>76800</v>
      </c>
      <c r="S68" s="13">
        <f t="shared" si="18"/>
        <v>0.88888888888888884</v>
      </c>
      <c r="T68" s="6">
        <f t="shared" si="19"/>
        <v>76.8</v>
      </c>
    </row>
    <row r="69" spans="2:20" x14ac:dyDescent="0.3">
      <c r="B69" s="6">
        <v>2031</v>
      </c>
      <c r="C69" s="6">
        <v>1</v>
      </c>
      <c r="D69" s="6">
        <f t="shared" si="10"/>
        <v>720</v>
      </c>
      <c r="E69" s="6">
        <f t="shared" si="11"/>
        <v>720</v>
      </c>
      <c r="F69" s="6">
        <v>50</v>
      </c>
      <c r="G69" s="6" t="s">
        <v>208</v>
      </c>
      <c r="H69" s="6">
        <f t="shared" si="12"/>
        <v>36000</v>
      </c>
      <c r="I69" s="13">
        <f t="shared" si="13"/>
        <v>0.41666666666666669</v>
      </c>
      <c r="J69" s="6">
        <f t="shared" si="14"/>
        <v>36</v>
      </c>
      <c r="L69" s="6">
        <v>2031</v>
      </c>
      <c r="M69" s="6">
        <v>1</v>
      </c>
      <c r="N69" s="6">
        <f t="shared" si="15"/>
        <v>960</v>
      </c>
      <c r="O69" s="6">
        <f t="shared" si="16"/>
        <v>960</v>
      </c>
      <c r="P69" s="6">
        <v>80</v>
      </c>
      <c r="Q69" s="6" t="s">
        <v>208</v>
      </c>
      <c r="R69" s="6">
        <f t="shared" si="17"/>
        <v>76800</v>
      </c>
      <c r="S69" s="13">
        <f t="shared" si="18"/>
        <v>0.88888888888888884</v>
      </c>
      <c r="T69" s="6">
        <f t="shared" si="19"/>
        <v>76.8</v>
      </c>
    </row>
    <row r="70" spans="2:20" x14ac:dyDescent="0.3">
      <c r="B70" s="6">
        <v>2032</v>
      </c>
      <c r="C70" s="6">
        <v>1</v>
      </c>
      <c r="D70" s="6">
        <f t="shared" si="10"/>
        <v>720</v>
      </c>
      <c r="E70" s="6">
        <f t="shared" si="11"/>
        <v>720</v>
      </c>
      <c r="F70" s="6">
        <v>50</v>
      </c>
      <c r="G70" s="6" t="s">
        <v>208</v>
      </c>
      <c r="H70" s="6">
        <f t="shared" si="12"/>
        <v>36000</v>
      </c>
      <c r="I70" s="13">
        <f t="shared" si="13"/>
        <v>0.41666666666666669</v>
      </c>
      <c r="J70" s="6">
        <f t="shared" si="14"/>
        <v>36</v>
      </c>
      <c r="L70" s="6">
        <v>2032</v>
      </c>
      <c r="M70" s="6">
        <v>1</v>
      </c>
      <c r="N70" s="6">
        <f t="shared" si="15"/>
        <v>960</v>
      </c>
      <c r="O70" s="6">
        <f t="shared" si="16"/>
        <v>960</v>
      </c>
      <c r="P70" s="6">
        <v>80</v>
      </c>
      <c r="Q70" s="6" t="s">
        <v>208</v>
      </c>
      <c r="R70" s="6">
        <f t="shared" si="17"/>
        <v>76800</v>
      </c>
      <c r="S70" s="13">
        <f t="shared" si="18"/>
        <v>0.88888888888888884</v>
      </c>
      <c r="T70" s="6">
        <f t="shared" si="19"/>
        <v>76.8</v>
      </c>
    </row>
    <row r="71" spans="2:20" x14ac:dyDescent="0.3">
      <c r="B71" s="6">
        <v>2033</v>
      </c>
      <c r="C71" s="6">
        <v>1</v>
      </c>
      <c r="D71" s="6">
        <f t="shared" si="10"/>
        <v>720</v>
      </c>
      <c r="E71" s="6">
        <f t="shared" si="11"/>
        <v>720</v>
      </c>
      <c r="F71" s="6">
        <v>50</v>
      </c>
      <c r="G71" s="6" t="s">
        <v>208</v>
      </c>
      <c r="H71" s="6">
        <f t="shared" si="12"/>
        <v>36000</v>
      </c>
      <c r="I71" s="13">
        <f t="shared" si="13"/>
        <v>0.41666666666666669</v>
      </c>
      <c r="J71" s="6">
        <f t="shared" si="14"/>
        <v>36</v>
      </c>
      <c r="L71" s="6">
        <v>2033</v>
      </c>
      <c r="M71" s="6">
        <v>1</v>
      </c>
      <c r="N71" s="6">
        <f t="shared" si="15"/>
        <v>960</v>
      </c>
      <c r="O71" s="6">
        <f t="shared" si="16"/>
        <v>960</v>
      </c>
      <c r="P71" s="6">
        <v>80</v>
      </c>
      <c r="Q71" s="6" t="s">
        <v>208</v>
      </c>
      <c r="R71" s="6">
        <f t="shared" si="17"/>
        <v>76800</v>
      </c>
      <c r="S71" s="13">
        <f t="shared" si="18"/>
        <v>0.88888888888888884</v>
      </c>
      <c r="T71" s="6">
        <f t="shared" si="19"/>
        <v>76.8</v>
      </c>
    </row>
    <row r="72" spans="2:20" x14ac:dyDescent="0.3">
      <c r="B72" s="6">
        <v>2034</v>
      </c>
      <c r="C72" s="6">
        <v>1</v>
      </c>
      <c r="D72" s="6">
        <f t="shared" si="10"/>
        <v>720</v>
      </c>
      <c r="E72" s="6">
        <f t="shared" si="11"/>
        <v>720</v>
      </c>
      <c r="F72" s="6">
        <v>50</v>
      </c>
      <c r="G72" s="6" t="s">
        <v>208</v>
      </c>
      <c r="H72" s="6">
        <f t="shared" si="12"/>
        <v>36000</v>
      </c>
      <c r="I72" s="13">
        <f t="shared" si="13"/>
        <v>0.41666666666666669</v>
      </c>
      <c r="J72" s="6">
        <f t="shared" si="14"/>
        <v>36</v>
      </c>
      <c r="L72" s="6">
        <v>2034</v>
      </c>
      <c r="M72" s="6">
        <v>1</v>
      </c>
      <c r="N72" s="6">
        <f t="shared" si="15"/>
        <v>960</v>
      </c>
      <c r="O72" s="6">
        <f t="shared" si="16"/>
        <v>960</v>
      </c>
      <c r="P72" s="6">
        <v>80</v>
      </c>
      <c r="Q72" s="6" t="s">
        <v>208</v>
      </c>
      <c r="R72" s="6">
        <f t="shared" si="17"/>
        <v>76800</v>
      </c>
      <c r="S72" s="13">
        <f t="shared" si="18"/>
        <v>0.88888888888888884</v>
      </c>
      <c r="T72" s="6">
        <f t="shared" si="19"/>
        <v>76.8</v>
      </c>
    </row>
    <row r="73" spans="2:20" x14ac:dyDescent="0.3">
      <c r="B73" s="6">
        <v>2035</v>
      </c>
      <c r="C73" s="6">
        <v>1</v>
      </c>
      <c r="D73" s="6">
        <f t="shared" si="10"/>
        <v>720</v>
      </c>
      <c r="E73" s="6">
        <f t="shared" si="11"/>
        <v>720</v>
      </c>
      <c r="F73" s="6">
        <v>50</v>
      </c>
      <c r="G73" s="6" t="s">
        <v>208</v>
      </c>
      <c r="H73" s="6">
        <f t="shared" si="12"/>
        <v>36000</v>
      </c>
      <c r="I73" s="13">
        <f t="shared" si="13"/>
        <v>0.41666666666666669</v>
      </c>
      <c r="J73" s="6">
        <f t="shared" si="14"/>
        <v>36</v>
      </c>
      <c r="L73" s="6">
        <v>2035</v>
      </c>
      <c r="M73" s="6">
        <v>1</v>
      </c>
      <c r="N73" s="6">
        <f t="shared" si="15"/>
        <v>960</v>
      </c>
      <c r="O73" s="6">
        <f t="shared" si="16"/>
        <v>960</v>
      </c>
      <c r="P73" s="6">
        <v>80</v>
      </c>
      <c r="Q73" s="6" t="s">
        <v>208</v>
      </c>
      <c r="R73" s="6">
        <f t="shared" si="17"/>
        <v>76800</v>
      </c>
      <c r="S73" s="13">
        <f t="shared" si="18"/>
        <v>0.88888888888888884</v>
      </c>
      <c r="T73" s="6">
        <f t="shared" si="19"/>
        <v>76.8</v>
      </c>
    </row>
    <row r="74" spans="2:20" x14ac:dyDescent="0.3">
      <c r="B74" s="6">
        <v>2036</v>
      </c>
      <c r="C74" s="6">
        <v>1</v>
      </c>
      <c r="D74" s="6">
        <f t="shared" si="10"/>
        <v>720</v>
      </c>
      <c r="E74" s="6">
        <f t="shared" si="11"/>
        <v>720</v>
      </c>
      <c r="F74" s="6">
        <v>50</v>
      </c>
      <c r="G74" s="6" t="s">
        <v>208</v>
      </c>
      <c r="H74" s="6">
        <f t="shared" si="12"/>
        <v>36000</v>
      </c>
      <c r="I74" s="13">
        <f t="shared" si="13"/>
        <v>0.41666666666666669</v>
      </c>
      <c r="J74" s="6">
        <f t="shared" si="14"/>
        <v>36</v>
      </c>
      <c r="L74" s="6">
        <v>2036</v>
      </c>
      <c r="M74" s="6">
        <v>1</v>
      </c>
      <c r="N74" s="6">
        <f t="shared" si="15"/>
        <v>960</v>
      </c>
      <c r="O74" s="6">
        <f t="shared" si="16"/>
        <v>960</v>
      </c>
      <c r="P74" s="6">
        <v>80</v>
      </c>
      <c r="Q74" s="6" t="s">
        <v>208</v>
      </c>
      <c r="R74" s="6">
        <f t="shared" si="17"/>
        <v>76800</v>
      </c>
      <c r="S74" s="13">
        <f t="shared" si="18"/>
        <v>0.88888888888888884</v>
      </c>
      <c r="T74" s="6">
        <f t="shared" si="19"/>
        <v>76.8</v>
      </c>
    </row>
    <row r="75" spans="2:20" x14ac:dyDescent="0.3">
      <c r="B75" s="6">
        <v>2037</v>
      </c>
      <c r="C75" s="6">
        <v>1</v>
      </c>
      <c r="D75" s="6">
        <f t="shared" si="10"/>
        <v>720</v>
      </c>
      <c r="E75" s="6">
        <f t="shared" si="11"/>
        <v>720</v>
      </c>
      <c r="F75" s="6">
        <v>50</v>
      </c>
      <c r="G75" s="6" t="s">
        <v>208</v>
      </c>
      <c r="H75" s="6">
        <f t="shared" si="12"/>
        <v>36000</v>
      </c>
      <c r="I75" s="13">
        <f t="shared" si="13"/>
        <v>0.41666666666666669</v>
      </c>
      <c r="J75" s="6">
        <f t="shared" si="14"/>
        <v>36</v>
      </c>
      <c r="L75" s="6">
        <v>2037</v>
      </c>
      <c r="M75" s="6">
        <v>1</v>
      </c>
      <c r="N75" s="6">
        <f t="shared" si="15"/>
        <v>960</v>
      </c>
      <c r="O75" s="6">
        <f t="shared" si="16"/>
        <v>960</v>
      </c>
      <c r="P75" s="6">
        <v>80</v>
      </c>
      <c r="Q75" s="6" t="s">
        <v>208</v>
      </c>
      <c r="R75" s="6">
        <f t="shared" si="17"/>
        <v>76800</v>
      </c>
      <c r="S75" s="13">
        <f t="shared" si="18"/>
        <v>0.88888888888888884</v>
      </c>
      <c r="T75" s="6">
        <f t="shared" si="19"/>
        <v>76.8</v>
      </c>
    </row>
    <row r="76" spans="2:20" x14ac:dyDescent="0.3">
      <c r="B76" s="6">
        <v>2038</v>
      </c>
      <c r="C76" s="6">
        <v>2</v>
      </c>
      <c r="D76" s="6">
        <f t="shared" si="10"/>
        <v>720</v>
      </c>
      <c r="E76" s="6">
        <f t="shared" si="11"/>
        <v>1440</v>
      </c>
      <c r="F76" s="6">
        <v>50</v>
      </c>
      <c r="G76" s="6" t="s">
        <v>208</v>
      </c>
      <c r="H76" s="6">
        <f t="shared" si="12"/>
        <v>72000</v>
      </c>
      <c r="I76" s="13">
        <f t="shared" si="13"/>
        <v>0.83333333333333337</v>
      </c>
      <c r="J76" s="6">
        <f t="shared" si="14"/>
        <v>72</v>
      </c>
      <c r="L76" s="6">
        <v>2038</v>
      </c>
      <c r="M76" s="6">
        <v>2</v>
      </c>
      <c r="N76" s="6">
        <f t="shared" si="15"/>
        <v>960</v>
      </c>
      <c r="O76" s="6">
        <f t="shared" si="16"/>
        <v>1920</v>
      </c>
      <c r="P76" s="6">
        <v>80</v>
      </c>
      <c r="Q76" s="6" t="s">
        <v>208</v>
      </c>
      <c r="R76" s="6">
        <f t="shared" si="17"/>
        <v>153600</v>
      </c>
      <c r="S76" s="13">
        <f t="shared" si="18"/>
        <v>1.7777777777777777</v>
      </c>
      <c r="T76" s="6">
        <f t="shared" si="19"/>
        <v>153.6</v>
      </c>
    </row>
    <row r="77" spans="2:20" x14ac:dyDescent="0.3">
      <c r="B77" s="6">
        <v>2039</v>
      </c>
      <c r="C77" s="6">
        <v>2</v>
      </c>
      <c r="D77" s="6">
        <f t="shared" si="10"/>
        <v>720</v>
      </c>
      <c r="E77" s="6">
        <f t="shared" si="11"/>
        <v>1440</v>
      </c>
      <c r="F77" s="6">
        <v>50</v>
      </c>
      <c r="G77" s="6" t="s">
        <v>208</v>
      </c>
      <c r="H77" s="6">
        <f t="shared" si="12"/>
        <v>72000</v>
      </c>
      <c r="I77" s="13">
        <f t="shared" si="13"/>
        <v>0.83333333333333337</v>
      </c>
      <c r="J77" s="6">
        <f t="shared" si="14"/>
        <v>72</v>
      </c>
      <c r="L77" s="6">
        <v>2039</v>
      </c>
      <c r="M77" s="6">
        <v>2</v>
      </c>
      <c r="N77" s="6">
        <f t="shared" si="15"/>
        <v>960</v>
      </c>
      <c r="O77" s="6">
        <f t="shared" si="16"/>
        <v>1920</v>
      </c>
      <c r="P77" s="6">
        <v>80</v>
      </c>
      <c r="Q77" s="6" t="s">
        <v>208</v>
      </c>
      <c r="R77" s="6">
        <f t="shared" si="17"/>
        <v>153600</v>
      </c>
      <c r="S77" s="13">
        <f t="shared" si="18"/>
        <v>1.7777777777777777</v>
      </c>
      <c r="T77" s="6">
        <f t="shared" si="19"/>
        <v>153.6</v>
      </c>
    </row>
    <row r="78" spans="2:20" x14ac:dyDescent="0.3">
      <c r="B78" s="6">
        <v>2040</v>
      </c>
      <c r="C78" s="6">
        <v>2</v>
      </c>
      <c r="D78" s="6">
        <f t="shared" si="10"/>
        <v>720</v>
      </c>
      <c r="E78" s="6">
        <f t="shared" si="11"/>
        <v>1440</v>
      </c>
      <c r="F78" s="6">
        <v>50</v>
      </c>
      <c r="G78" s="6" t="s">
        <v>208</v>
      </c>
      <c r="H78" s="6">
        <f t="shared" si="12"/>
        <v>72000</v>
      </c>
      <c r="I78" s="13">
        <f t="shared" si="13"/>
        <v>0.83333333333333337</v>
      </c>
      <c r="J78" s="6">
        <f t="shared" si="14"/>
        <v>72</v>
      </c>
      <c r="L78" s="6">
        <v>2040</v>
      </c>
      <c r="M78" s="6">
        <v>2</v>
      </c>
      <c r="N78" s="6">
        <f t="shared" si="15"/>
        <v>960</v>
      </c>
      <c r="O78" s="6">
        <f t="shared" si="16"/>
        <v>1920</v>
      </c>
      <c r="P78" s="6">
        <v>80</v>
      </c>
      <c r="Q78" s="6" t="s">
        <v>208</v>
      </c>
      <c r="R78" s="6">
        <f t="shared" si="17"/>
        <v>153600</v>
      </c>
      <c r="S78" s="13">
        <f t="shared" si="18"/>
        <v>1.7777777777777777</v>
      </c>
      <c r="T78" s="6">
        <f t="shared" si="19"/>
        <v>153.6</v>
      </c>
    </row>
    <row r="79" spans="2:20" x14ac:dyDescent="0.3">
      <c r="B79" s="6">
        <v>2041</v>
      </c>
      <c r="C79" s="6">
        <v>2</v>
      </c>
      <c r="D79" s="6">
        <f t="shared" si="10"/>
        <v>720</v>
      </c>
      <c r="E79" s="6">
        <f t="shared" si="11"/>
        <v>1440</v>
      </c>
      <c r="F79" s="6">
        <v>50</v>
      </c>
      <c r="G79" s="6" t="s">
        <v>208</v>
      </c>
      <c r="H79" s="6">
        <f t="shared" si="12"/>
        <v>72000</v>
      </c>
      <c r="I79" s="13">
        <f t="shared" si="13"/>
        <v>0.83333333333333337</v>
      </c>
      <c r="J79" s="6">
        <f t="shared" si="14"/>
        <v>72</v>
      </c>
      <c r="L79" s="6">
        <v>2041</v>
      </c>
      <c r="M79" s="6">
        <v>2</v>
      </c>
      <c r="N79" s="6">
        <f t="shared" si="15"/>
        <v>960</v>
      </c>
      <c r="O79" s="6">
        <f t="shared" si="16"/>
        <v>1920</v>
      </c>
      <c r="P79" s="6">
        <v>80</v>
      </c>
      <c r="Q79" s="6" t="s">
        <v>208</v>
      </c>
      <c r="R79" s="6">
        <f t="shared" si="17"/>
        <v>153600</v>
      </c>
      <c r="S79" s="13">
        <f t="shared" si="18"/>
        <v>1.7777777777777777</v>
      </c>
      <c r="T79" s="6">
        <f t="shared" si="19"/>
        <v>153.6</v>
      </c>
    </row>
    <row r="80" spans="2:20" x14ac:dyDescent="0.3">
      <c r="B80" s="6">
        <v>2042</v>
      </c>
      <c r="C80" s="6">
        <v>2</v>
      </c>
      <c r="D80" s="6">
        <f t="shared" si="10"/>
        <v>720</v>
      </c>
      <c r="E80" s="6">
        <f t="shared" si="11"/>
        <v>1440</v>
      </c>
      <c r="F80" s="6">
        <v>50</v>
      </c>
      <c r="G80" s="6" t="s">
        <v>208</v>
      </c>
      <c r="H80" s="6">
        <f t="shared" si="12"/>
        <v>72000</v>
      </c>
      <c r="I80" s="13">
        <f t="shared" si="13"/>
        <v>0.83333333333333337</v>
      </c>
      <c r="J80" s="6">
        <f t="shared" si="14"/>
        <v>72</v>
      </c>
      <c r="L80" s="6">
        <v>2042</v>
      </c>
      <c r="M80" s="6">
        <v>2</v>
      </c>
      <c r="N80" s="6">
        <f t="shared" si="15"/>
        <v>960</v>
      </c>
      <c r="O80" s="6">
        <f t="shared" si="16"/>
        <v>1920</v>
      </c>
      <c r="P80" s="6">
        <v>80</v>
      </c>
      <c r="Q80" s="6" t="s">
        <v>208</v>
      </c>
      <c r="R80" s="6">
        <f t="shared" si="17"/>
        <v>153600</v>
      </c>
      <c r="S80" s="13">
        <f t="shared" si="18"/>
        <v>1.7777777777777777</v>
      </c>
      <c r="T80" s="6">
        <f t="shared" si="19"/>
        <v>153.6</v>
      </c>
    </row>
    <row r="81" spans="2:20" x14ac:dyDescent="0.3">
      <c r="B81" s="6">
        <v>2043</v>
      </c>
      <c r="C81" s="6">
        <v>2</v>
      </c>
      <c r="D81" s="6">
        <f t="shared" si="10"/>
        <v>720</v>
      </c>
      <c r="E81" s="6">
        <f t="shared" si="11"/>
        <v>1440</v>
      </c>
      <c r="F81" s="6">
        <v>50</v>
      </c>
      <c r="G81" s="6" t="s">
        <v>208</v>
      </c>
      <c r="H81" s="6">
        <f t="shared" si="12"/>
        <v>72000</v>
      </c>
      <c r="I81" s="13">
        <f t="shared" si="13"/>
        <v>0.83333333333333337</v>
      </c>
      <c r="J81" s="6">
        <f t="shared" si="14"/>
        <v>72</v>
      </c>
      <c r="L81" s="6">
        <v>2043</v>
      </c>
      <c r="M81" s="6">
        <v>2</v>
      </c>
      <c r="N81" s="6">
        <f t="shared" si="15"/>
        <v>960</v>
      </c>
      <c r="O81" s="6">
        <f t="shared" si="16"/>
        <v>1920</v>
      </c>
      <c r="P81" s="6">
        <v>80</v>
      </c>
      <c r="Q81" s="6" t="s">
        <v>208</v>
      </c>
      <c r="R81" s="6">
        <f t="shared" si="17"/>
        <v>153600</v>
      </c>
      <c r="S81" s="13">
        <f t="shared" si="18"/>
        <v>1.7777777777777777</v>
      </c>
      <c r="T81" s="6">
        <f t="shared" si="19"/>
        <v>153.6</v>
      </c>
    </row>
    <row r="82" spans="2:20" x14ac:dyDescent="0.3">
      <c r="B82" s="6">
        <v>2044</v>
      </c>
      <c r="C82" s="6">
        <v>2</v>
      </c>
      <c r="D82" s="6">
        <f t="shared" si="10"/>
        <v>720</v>
      </c>
      <c r="E82" s="6">
        <f t="shared" si="11"/>
        <v>1440</v>
      </c>
      <c r="F82" s="6">
        <v>50</v>
      </c>
      <c r="G82" s="6" t="s">
        <v>208</v>
      </c>
      <c r="H82" s="6">
        <f t="shared" si="12"/>
        <v>72000</v>
      </c>
      <c r="I82" s="13">
        <f t="shared" si="13"/>
        <v>0.83333333333333337</v>
      </c>
      <c r="J82" s="6">
        <f t="shared" si="14"/>
        <v>72</v>
      </c>
      <c r="L82" s="6">
        <v>2044</v>
      </c>
      <c r="M82" s="6">
        <v>2</v>
      </c>
      <c r="N82" s="6">
        <f t="shared" si="15"/>
        <v>960</v>
      </c>
      <c r="O82" s="6">
        <f t="shared" si="16"/>
        <v>1920</v>
      </c>
      <c r="P82" s="6">
        <v>80</v>
      </c>
      <c r="Q82" s="6" t="s">
        <v>208</v>
      </c>
      <c r="R82" s="6">
        <f t="shared" si="17"/>
        <v>153600</v>
      </c>
      <c r="S82" s="13">
        <f t="shared" si="18"/>
        <v>1.7777777777777777</v>
      </c>
      <c r="T82" s="6">
        <f t="shared" si="19"/>
        <v>153.6</v>
      </c>
    </row>
    <row r="84" spans="2:20" x14ac:dyDescent="0.3">
      <c r="B84" s="226" t="s">
        <v>229</v>
      </c>
      <c r="C84" s="226"/>
      <c r="L84" s="226" t="s">
        <v>338</v>
      </c>
      <c r="M84" s="226"/>
    </row>
    <row r="85" spans="2:20" x14ac:dyDescent="0.3">
      <c r="B85" s="225" t="s">
        <v>22</v>
      </c>
      <c r="C85" s="225" t="s">
        <v>203</v>
      </c>
      <c r="D85" s="225" t="s">
        <v>204</v>
      </c>
      <c r="E85" s="225" t="s">
        <v>201</v>
      </c>
      <c r="F85" s="225" t="s">
        <v>202</v>
      </c>
      <c r="G85" s="225" t="s">
        <v>151</v>
      </c>
      <c r="H85" s="225" t="s">
        <v>205</v>
      </c>
      <c r="I85" s="225" t="s">
        <v>206</v>
      </c>
      <c r="J85" s="225" t="s">
        <v>207</v>
      </c>
      <c r="L85" s="225" t="s">
        <v>22</v>
      </c>
      <c r="M85" s="225" t="s">
        <v>203</v>
      </c>
      <c r="N85" s="225" t="s">
        <v>204</v>
      </c>
      <c r="O85" s="225" t="s">
        <v>201</v>
      </c>
      <c r="P85" s="225" t="s">
        <v>202</v>
      </c>
      <c r="Q85" s="225" t="s">
        <v>151</v>
      </c>
      <c r="R85" s="225" t="s">
        <v>205</v>
      </c>
      <c r="S85" s="225" t="s">
        <v>206</v>
      </c>
      <c r="T85" s="225" t="s">
        <v>207</v>
      </c>
    </row>
    <row r="86" spans="2:20" x14ac:dyDescent="0.3">
      <c r="B86" s="225"/>
      <c r="C86" s="225"/>
      <c r="D86" s="225"/>
      <c r="E86" s="225"/>
      <c r="F86" s="225"/>
      <c r="G86" s="225"/>
      <c r="H86" s="225"/>
      <c r="I86" s="225"/>
      <c r="J86" s="225"/>
      <c r="L86" s="225"/>
      <c r="M86" s="225"/>
      <c r="N86" s="225"/>
      <c r="O86" s="225"/>
      <c r="P86" s="225"/>
      <c r="Q86" s="225"/>
      <c r="R86" s="225"/>
      <c r="S86" s="225"/>
      <c r="T86" s="225"/>
    </row>
    <row r="87" spans="2:20" x14ac:dyDescent="0.3">
      <c r="B87" s="225"/>
      <c r="C87" s="225"/>
      <c r="D87" s="225"/>
      <c r="E87" s="225"/>
      <c r="F87" s="225"/>
      <c r="G87" s="225"/>
      <c r="H87" s="225"/>
      <c r="I87" s="225"/>
      <c r="J87" s="225"/>
      <c r="L87" s="225"/>
      <c r="M87" s="225"/>
      <c r="N87" s="225"/>
      <c r="O87" s="225"/>
      <c r="P87" s="225"/>
      <c r="Q87" s="225"/>
      <c r="R87" s="225"/>
      <c r="S87" s="225"/>
      <c r="T87" s="225"/>
    </row>
    <row r="88" spans="2:20" x14ac:dyDescent="0.3">
      <c r="B88" s="6">
        <v>2025</v>
      </c>
      <c r="C88" s="6" cm="1">
        <f t="array" ref="C88:C107">TRANSPOSE('Proyeksi Fasum (2)'!D36:W36)</f>
        <v>1</v>
      </c>
      <c r="D88" s="80">
        <v>16000</v>
      </c>
      <c r="E88" s="6">
        <f>C88*D88</f>
        <v>16000</v>
      </c>
      <c r="F88" s="6">
        <v>1000</v>
      </c>
      <c r="G88" s="6" t="s">
        <v>218</v>
      </c>
      <c r="H88" s="6">
        <f>F88*C88</f>
        <v>1000</v>
      </c>
      <c r="I88" s="13">
        <f>H88/86400</f>
        <v>1.1574074074074073E-2</v>
      </c>
      <c r="J88" s="6">
        <f>H88/1000</f>
        <v>1</v>
      </c>
      <c r="L88" s="6">
        <v>2025</v>
      </c>
      <c r="M88" s="6" cm="1">
        <f t="array" ref="M88:M107">TRANSPOSE('Proyeksi Fasum (2)'!D37:W37)</f>
        <v>4</v>
      </c>
      <c r="N88" s="80">
        <v>16000</v>
      </c>
      <c r="O88" s="6">
        <f>M88*N88</f>
        <v>64000</v>
      </c>
      <c r="P88" s="6">
        <v>500</v>
      </c>
      <c r="Q88" s="6" t="s">
        <v>218</v>
      </c>
      <c r="R88" s="6">
        <f>P88*M88</f>
        <v>2000</v>
      </c>
      <c r="S88" s="13">
        <f>R88/86400</f>
        <v>2.3148148148148147E-2</v>
      </c>
      <c r="T88" s="6">
        <f>R88/1000</f>
        <v>2</v>
      </c>
    </row>
    <row r="89" spans="2:20" x14ac:dyDescent="0.3">
      <c r="B89" s="6">
        <v>2026</v>
      </c>
      <c r="C89" s="6">
        <v>1</v>
      </c>
      <c r="D89" s="80">
        <v>16000</v>
      </c>
      <c r="E89" s="6">
        <f t="shared" ref="E89:E107" si="20">C89*D89</f>
        <v>16000</v>
      </c>
      <c r="F89" s="6">
        <v>1000</v>
      </c>
      <c r="G89" s="6" t="s">
        <v>218</v>
      </c>
      <c r="H89" s="6">
        <f t="shared" ref="H89:H107" si="21">F89*C89</f>
        <v>1000</v>
      </c>
      <c r="I89" s="13">
        <f t="shared" ref="I89:I107" si="22">H89/86400</f>
        <v>1.1574074074074073E-2</v>
      </c>
      <c r="J89" s="6">
        <f t="shared" ref="J89:J107" si="23">H89/1000</f>
        <v>1</v>
      </c>
      <c r="L89" s="6">
        <v>2026</v>
      </c>
      <c r="M89" s="6">
        <v>4</v>
      </c>
      <c r="N89" s="80">
        <v>16000</v>
      </c>
      <c r="O89" s="6">
        <f t="shared" ref="O89:O107" si="24">M89*N89</f>
        <v>64000</v>
      </c>
      <c r="P89" s="6">
        <v>500</v>
      </c>
      <c r="Q89" s="6" t="s">
        <v>218</v>
      </c>
      <c r="R89" s="6">
        <f t="shared" ref="R89:R107" si="25">P89*M89</f>
        <v>2000</v>
      </c>
      <c r="S89" s="13">
        <f t="shared" ref="S89:S107" si="26">R89/86400</f>
        <v>2.3148148148148147E-2</v>
      </c>
      <c r="T89" s="6">
        <f t="shared" ref="T89:T107" si="27">R89/1000</f>
        <v>2</v>
      </c>
    </row>
    <row r="90" spans="2:20" x14ac:dyDescent="0.3">
      <c r="B90" s="6">
        <v>2027</v>
      </c>
      <c r="C90" s="6">
        <v>1</v>
      </c>
      <c r="D90" s="80">
        <v>16000</v>
      </c>
      <c r="E90" s="6">
        <f t="shared" si="20"/>
        <v>16000</v>
      </c>
      <c r="F90" s="6">
        <v>1000</v>
      </c>
      <c r="G90" s="6" t="s">
        <v>218</v>
      </c>
      <c r="H90" s="6">
        <f t="shared" si="21"/>
        <v>1000</v>
      </c>
      <c r="I90" s="13">
        <f t="shared" si="22"/>
        <v>1.1574074074074073E-2</v>
      </c>
      <c r="J90" s="6">
        <f t="shared" si="23"/>
        <v>1</v>
      </c>
      <c r="L90" s="6">
        <v>2027</v>
      </c>
      <c r="M90" s="6">
        <v>4</v>
      </c>
      <c r="N90" s="80">
        <v>16000</v>
      </c>
      <c r="O90" s="6">
        <f t="shared" si="24"/>
        <v>64000</v>
      </c>
      <c r="P90" s="6">
        <v>500</v>
      </c>
      <c r="Q90" s="6" t="s">
        <v>218</v>
      </c>
      <c r="R90" s="6">
        <f t="shared" si="25"/>
        <v>2000</v>
      </c>
      <c r="S90" s="13">
        <f t="shared" si="26"/>
        <v>2.3148148148148147E-2</v>
      </c>
      <c r="T90" s="6">
        <f t="shared" si="27"/>
        <v>2</v>
      </c>
    </row>
    <row r="91" spans="2:20" x14ac:dyDescent="0.3">
      <c r="B91" s="6">
        <v>2028</v>
      </c>
      <c r="C91" s="6">
        <v>1</v>
      </c>
      <c r="D91" s="80">
        <v>16000</v>
      </c>
      <c r="E91" s="6">
        <f t="shared" si="20"/>
        <v>16000</v>
      </c>
      <c r="F91" s="6">
        <v>1000</v>
      </c>
      <c r="G91" s="6" t="s">
        <v>218</v>
      </c>
      <c r="H91" s="6">
        <f t="shared" si="21"/>
        <v>1000</v>
      </c>
      <c r="I91" s="13">
        <f t="shared" si="22"/>
        <v>1.1574074074074073E-2</v>
      </c>
      <c r="J91" s="6">
        <f t="shared" si="23"/>
        <v>1</v>
      </c>
      <c r="L91" s="6">
        <v>2028</v>
      </c>
      <c r="M91" s="6">
        <v>5</v>
      </c>
      <c r="N91" s="80">
        <v>16000</v>
      </c>
      <c r="O91" s="6">
        <f t="shared" si="24"/>
        <v>80000</v>
      </c>
      <c r="P91" s="6">
        <v>500</v>
      </c>
      <c r="Q91" s="6" t="s">
        <v>218</v>
      </c>
      <c r="R91" s="6">
        <f t="shared" si="25"/>
        <v>2500</v>
      </c>
      <c r="S91" s="13">
        <f t="shared" si="26"/>
        <v>2.8935185185185185E-2</v>
      </c>
      <c r="T91" s="6">
        <f t="shared" si="27"/>
        <v>2.5</v>
      </c>
    </row>
    <row r="92" spans="2:20" x14ac:dyDescent="0.3">
      <c r="B92" s="6">
        <v>2029</v>
      </c>
      <c r="C92" s="6">
        <v>1</v>
      </c>
      <c r="D92" s="80">
        <v>16000</v>
      </c>
      <c r="E92" s="6">
        <f t="shared" si="20"/>
        <v>16000</v>
      </c>
      <c r="F92" s="6">
        <v>1000</v>
      </c>
      <c r="G92" s="6" t="s">
        <v>218</v>
      </c>
      <c r="H92" s="6">
        <f t="shared" si="21"/>
        <v>1000</v>
      </c>
      <c r="I92" s="13">
        <f t="shared" si="22"/>
        <v>1.1574074074074073E-2</v>
      </c>
      <c r="J92" s="6">
        <f t="shared" si="23"/>
        <v>1</v>
      </c>
      <c r="L92" s="6">
        <v>2029</v>
      </c>
      <c r="M92" s="6">
        <v>5</v>
      </c>
      <c r="N92" s="80">
        <v>16000</v>
      </c>
      <c r="O92" s="6">
        <f t="shared" si="24"/>
        <v>80000</v>
      </c>
      <c r="P92" s="6">
        <v>500</v>
      </c>
      <c r="Q92" s="6" t="s">
        <v>218</v>
      </c>
      <c r="R92" s="6">
        <f t="shared" si="25"/>
        <v>2500</v>
      </c>
      <c r="S92" s="13">
        <f t="shared" si="26"/>
        <v>2.8935185185185185E-2</v>
      </c>
      <c r="T92" s="6">
        <f t="shared" si="27"/>
        <v>2.5</v>
      </c>
    </row>
    <row r="93" spans="2:20" x14ac:dyDescent="0.3">
      <c r="B93" s="6">
        <v>2030</v>
      </c>
      <c r="C93" s="6">
        <v>1</v>
      </c>
      <c r="D93" s="80">
        <v>16000</v>
      </c>
      <c r="E93" s="6">
        <f t="shared" si="20"/>
        <v>16000</v>
      </c>
      <c r="F93" s="6">
        <v>1000</v>
      </c>
      <c r="G93" s="6" t="s">
        <v>218</v>
      </c>
      <c r="H93" s="6">
        <f t="shared" si="21"/>
        <v>1000</v>
      </c>
      <c r="I93" s="13">
        <f t="shared" si="22"/>
        <v>1.1574074074074073E-2</v>
      </c>
      <c r="J93" s="6">
        <f t="shared" si="23"/>
        <v>1</v>
      </c>
      <c r="L93" s="6">
        <v>2030</v>
      </c>
      <c r="M93" s="6">
        <v>5</v>
      </c>
      <c r="N93" s="80">
        <v>16000</v>
      </c>
      <c r="O93" s="6">
        <f t="shared" si="24"/>
        <v>80000</v>
      </c>
      <c r="P93" s="6">
        <v>500</v>
      </c>
      <c r="Q93" s="6" t="s">
        <v>218</v>
      </c>
      <c r="R93" s="6">
        <f t="shared" si="25"/>
        <v>2500</v>
      </c>
      <c r="S93" s="13">
        <f t="shared" si="26"/>
        <v>2.8935185185185185E-2</v>
      </c>
      <c r="T93" s="6">
        <f t="shared" si="27"/>
        <v>2.5</v>
      </c>
    </row>
    <row r="94" spans="2:20" x14ac:dyDescent="0.3">
      <c r="B94" s="6">
        <v>2031</v>
      </c>
      <c r="C94" s="6">
        <v>1</v>
      </c>
      <c r="D94" s="80">
        <v>16000</v>
      </c>
      <c r="E94" s="6">
        <f t="shared" si="20"/>
        <v>16000</v>
      </c>
      <c r="F94" s="6">
        <v>1000</v>
      </c>
      <c r="G94" s="6" t="s">
        <v>218</v>
      </c>
      <c r="H94" s="6">
        <f t="shared" si="21"/>
        <v>1000</v>
      </c>
      <c r="I94" s="13">
        <f t="shared" si="22"/>
        <v>1.1574074074074073E-2</v>
      </c>
      <c r="J94" s="6">
        <f t="shared" si="23"/>
        <v>1</v>
      </c>
      <c r="L94" s="6">
        <v>2031</v>
      </c>
      <c r="M94" s="6">
        <v>5</v>
      </c>
      <c r="N94" s="80">
        <v>16000</v>
      </c>
      <c r="O94" s="6">
        <f t="shared" si="24"/>
        <v>80000</v>
      </c>
      <c r="P94" s="6">
        <v>500</v>
      </c>
      <c r="Q94" s="6" t="s">
        <v>218</v>
      </c>
      <c r="R94" s="6">
        <f t="shared" si="25"/>
        <v>2500</v>
      </c>
      <c r="S94" s="13">
        <f t="shared" si="26"/>
        <v>2.8935185185185185E-2</v>
      </c>
      <c r="T94" s="6">
        <f t="shared" si="27"/>
        <v>2.5</v>
      </c>
    </row>
    <row r="95" spans="2:20" x14ac:dyDescent="0.3">
      <c r="B95" s="6">
        <v>2032</v>
      </c>
      <c r="C95" s="6">
        <v>1</v>
      </c>
      <c r="D95" s="80">
        <v>16000</v>
      </c>
      <c r="E95" s="6">
        <f t="shared" si="20"/>
        <v>16000</v>
      </c>
      <c r="F95" s="6">
        <v>1000</v>
      </c>
      <c r="G95" s="6" t="s">
        <v>218</v>
      </c>
      <c r="H95" s="6">
        <f t="shared" si="21"/>
        <v>1000</v>
      </c>
      <c r="I95" s="13">
        <f t="shared" si="22"/>
        <v>1.1574074074074073E-2</v>
      </c>
      <c r="J95" s="6">
        <f t="shared" si="23"/>
        <v>1</v>
      </c>
      <c r="L95" s="6">
        <v>2032</v>
      </c>
      <c r="M95" s="6">
        <v>5</v>
      </c>
      <c r="N95" s="80">
        <v>16000</v>
      </c>
      <c r="O95" s="6">
        <f t="shared" si="24"/>
        <v>80000</v>
      </c>
      <c r="P95" s="6">
        <v>500</v>
      </c>
      <c r="Q95" s="6" t="s">
        <v>218</v>
      </c>
      <c r="R95" s="6">
        <f t="shared" si="25"/>
        <v>2500</v>
      </c>
      <c r="S95" s="13">
        <f t="shared" si="26"/>
        <v>2.8935185185185185E-2</v>
      </c>
      <c r="T95" s="6">
        <f t="shared" si="27"/>
        <v>2.5</v>
      </c>
    </row>
    <row r="96" spans="2:20" x14ac:dyDescent="0.3">
      <c r="B96" s="6">
        <v>2033</v>
      </c>
      <c r="C96" s="6">
        <v>1</v>
      </c>
      <c r="D96" s="80">
        <v>16000</v>
      </c>
      <c r="E96" s="6">
        <f t="shared" si="20"/>
        <v>16000</v>
      </c>
      <c r="F96" s="6">
        <v>1000</v>
      </c>
      <c r="G96" s="6" t="s">
        <v>218</v>
      </c>
      <c r="H96" s="6">
        <f t="shared" si="21"/>
        <v>1000</v>
      </c>
      <c r="I96" s="13">
        <f t="shared" si="22"/>
        <v>1.1574074074074073E-2</v>
      </c>
      <c r="J96" s="6">
        <f t="shared" si="23"/>
        <v>1</v>
      </c>
      <c r="L96" s="6">
        <v>2033</v>
      </c>
      <c r="M96" s="6">
        <v>5</v>
      </c>
      <c r="N96" s="80">
        <v>16000</v>
      </c>
      <c r="O96" s="6">
        <f t="shared" si="24"/>
        <v>80000</v>
      </c>
      <c r="P96" s="6">
        <v>500</v>
      </c>
      <c r="Q96" s="6" t="s">
        <v>218</v>
      </c>
      <c r="R96" s="6">
        <f t="shared" si="25"/>
        <v>2500</v>
      </c>
      <c r="S96" s="13">
        <f t="shared" si="26"/>
        <v>2.8935185185185185E-2</v>
      </c>
      <c r="T96" s="6">
        <f t="shared" si="27"/>
        <v>2.5</v>
      </c>
    </row>
    <row r="97" spans="2:20" x14ac:dyDescent="0.3">
      <c r="B97" s="6">
        <v>2034</v>
      </c>
      <c r="C97" s="6">
        <v>1</v>
      </c>
      <c r="D97" s="80">
        <v>16000</v>
      </c>
      <c r="E97" s="6">
        <f t="shared" si="20"/>
        <v>16000</v>
      </c>
      <c r="F97" s="6">
        <v>1000</v>
      </c>
      <c r="G97" s="6" t="s">
        <v>218</v>
      </c>
      <c r="H97" s="6">
        <f t="shared" si="21"/>
        <v>1000</v>
      </c>
      <c r="I97" s="13">
        <f t="shared" si="22"/>
        <v>1.1574074074074073E-2</v>
      </c>
      <c r="J97" s="6">
        <f t="shared" si="23"/>
        <v>1</v>
      </c>
      <c r="L97" s="6">
        <v>2034</v>
      </c>
      <c r="M97" s="6">
        <v>5</v>
      </c>
      <c r="N97" s="80">
        <v>16000</v>
      </c>
      <c r="O97" s="6">
        <f t="shared" si="24"/>
        <v>80000</v>
      </c>
      <c r="P97" s="6">
        <v>500</v>
      </c>
      <c r="Q97" s="6" t="s">
        <v>218</v>
      </c>
      <c r="R97" s="6">
        <f t="shared" si="25"/>
        <v>2500</v>
      </c>
      <c r="S97" s="13">
        <f t="shared" si="26"/>
        <v>2.8935185185185185E-2</v>
      </c>
      <c r="T97" s="6">
        <f t="shared" si="27"/>
        <v>2.5</v>
      </c>
    </row>
    <row r="98" spans="2:20" x14ac:dyDescent="0.3">
      <c r="B98" s="6">
        <v>2035</v>
      </c>
      <c r="C98" s="6">
        <v>1</v>
      </c>
      <c r="D98" s="80">
        <v>16000</v>
      </c>
      <c r="E98" s="6">
        <f t="shared" si="20"/>
        <v>16000</v>
      </c>
      <c r="F98" s="6">
        <v>1000</v>
      </c>
      <c r="G98" s="6" t="s">
        <v>218</v>
      </c>
      <c r="H98" s="6">
        <f t="shared" si="21"/>
        <v>1000</v>
      </c>
      <c r="I98" s="13">
        <f t="shared" si="22"/>
        <v>1.1574074074074073E-2</v>
      </c>
      <c r="J98" s="6">
        <f t="shared" si="23"/>
        <v>1</v>
      </c>
      <c r="L98" s="6">
        <v>2035</v>
      </c>
      <c r="M98" s="6">
        <v>6</v>
      </c>
      <c r="N98" s="80">
        <v>16000</v>
      </c>
      <c r="O98" s="6">
        <f t="shared" si="24"/>
        <v>96000</v>
      </c>
      <c r="P98" s="6">
        <v>500</v>
      </c>
      <c r="Q98" s="6" t="s">
        <v>218</v>
      </c>
      <c r="R98" s="6">
        <f t="shared" si="25"/>
        <v>3000</v>
      </c>
      <c r="S98" s="13">
        <f t="shared" si="26"/>
        <v>3.4722222222222224E-2</v>
      </c>
      <c r="T98" s="6">
        <f t="shared" si="27"/>
        <v>3</v>
      </c>
    </row>
    <row r="99" spans="2:20" x14ac:dyDescent="0.3">
      <c r="B99" s="6">
        <v>2036</v>
      </c>
      <c r="C99" s="6">
        <v>1</v>
      </c>
      <c r="D99" s="80">
        <v>16000</v>
      </c>
      <c r="E99" s="6">
        <f t="shared" si="20"/>
        <v>16000</v>
      </c>
      <c r="F99" s="6">
        <v>1000</v>
      </c>
      <c r="G99" s="6" t="s">
        <v>218</v>
      </c>
      <c r="H99" s="6">
        <f t="shared" si="21"/>
        <v>1000</v>
      </c>
      <c r="I99" s="13">
        <f t="shared" si="22"/>
        <v>1.1574074074074073E-2</v>
      </c>
      <c r="J99" s="6">
        <f t="shared" si="23"/>
        <v>1</v>
      </c>
      <c r="L99" s="6">
        <v>2036</v>
      </c>
      <c r="M99" s="6">
        <v>6</v>
      </c>
      <c r="N99" s="80">
        <v>16000</v>
      </c>
      <c r="O99" s="6">
        <f t="shared" si="24"/>
        <v>96000</v>
      </c>
      <c r="P99" s="6">
        <v>500</v>
      </c>
      <c r="Q99" s="6" t="s">
        <v>218</v>
      </c>
      <c r="R99" s="6">
        <f t="shared" si="25"/>
        <v>3000</v>
      </c>
      <c r="S99" s="13">
        <f t="shared" si="26"/>
        <v>3.4722222222222224E-2</v>
      </c>
      <c r="T99" s="6">
        <f t="shared" si="27"/>
        <v>3</v>
      </c>
    </row>
    <row r="100" spans="2:20" x14ac:dyDescent="0.3">
      <c r="B100" s="6">
        <v>2037</v>
      </c>
      <c r="C100" s="6">
        <v>1</v>
      </c>
      <c r="D100" s="80">
        <v>16000</v>
      </c>
      <c r="E100" s="6">
        <f t="shared" si="20"/>
        <v>16000</v>
      </c>
      <c r="F100" s="6">
        <v>1000</v>
      </c>
      <c r="G100" s="6" t="s">
        <v>218</v>
      </c>
      <c r="H100" s="6">
        <f t="shared" si="21"/>
        <v>1000</v>
      </c>
      <c r="I100" s="13">
        <f t="shared" si="22"/>
        <v>1.1574074074074073E-2</v>
      </c>
      <c r="J100" s="6">
        <f t="shared" si="23"/>
        <v>1</v>
      </c>
      <c r="L100" s="6">
        <v>2037</v>
      </c>
      <c r="M100" s="6">
        <v>6</v>
      </c>
      <c r="N100" s="80">
        <v>16000</v>
      </c>
      <c r="O100" s="6">
        <f t="shared" si="24"/>
        <v>96000</v>
      </c>
      <c r="P100" s="6">
        <v>500</v>
      </c>
      <c r="Q100" s="6" t="s">
        <v>218</v>
      </c>
      <c r="R100" s="6">
        <f t="shared" si="25"/>
        <v>3000</v>
      </c>
      <c r="S100" s="13">
        <f t="shared" si="26"/>
        <v>3.4722222222222224E-2</v>
      </c>
      <c r="T100" s="6">
        <f t="shared" si="27"/>
        <v>3</v>
      </c>
    </row>
    <row r="101" spans="2:20" x14ac:dyDescent="0.3">
      <c r="B101" s="6">
        <v>2038</v>
      </c>
      <c r="C101" s="6">
        <v>2</v>
      </c>
      <c r="D101" s="80">
        <v>16000</v>
      </c>
      <c r="E101" s="6">
        <f t="shared" si="20"/>
        <v>32000</v>
      </c>
      <c r="F101" s="6">
        <v>1000</v>
      </c>
      <c r="G101" s="6" t="s">
        <v>218</v>
      </c>
      <c r="H101" s="6">
        <f t="shared" si="21"/>
        <v>2000</v>
      </c>
      <c r="I101" s="13">
        <f t="shared" si="22"/>
        <v>2.3148148148148147E-2</v>
      </c>
      <c r="J101" s="6">
        <f t="shared" si="23"/>
        <v>2</v>
      </c>
      <c r="L101" s="6">
        <v>2038</v>
      </c>
      <c r="M101" s="6">
        <v>6</v>
      </c>
      <c r="N101" s="80">
        <v>16000</v>
      </c>
      <c r="O101" s="6">
        <f t="shared" si="24"/>
        <v>96000</v>
      </c>
      <c r="P101" s="6">
        <v>500</v>
      </c>
      <c r="Q101" s="6" t="s">
        <v>218</v>
      </c>
      <c r="R101" s="6">
        <f t="shared" si="25"/>
        <v>3000</v>
      </c>
      <c r="S101" s="13">
        <f t="shared" si="26"/>
        <v>3.4722222222222224E-2</v>
      </c>
      <c r="T101" s="6">
        <f t="shared" si="27"/>
        <v>3</v>
      </c>
    </row>
    <row r="102" spans="2:20" x14ac:dyDescent="0.3">
      <c r="B102" s="6">
        <v>2039</v>
      </c>
      <c r="C102" s="6">
        <v>2</v>
      </c>
      <c r="D102" s="80">
        <v>16000</v>
      </c>
      <c r="E102" s="6">
        <f t="shared" si="20"/>
        <v>32000</v>
      </c>
      <c r="F102" s="6">
        <v>1000</v>
      </c>
      <c r="G102" s="6" t="s">
        <v>218</v>
      </c>
      <c r="H102" s="6">
        <f t="shared" si="21"/>
        <v>2000</v>
      </c>
      <c r="I102" s="13">
        <f t="shared" si="22"/>
        <v>2.3148148148148147E-2</v>
      </c>
      <c r="J102" s="6">
        <f t="shared" si="23"/>
        <v>2</v>
      </c>
      <c r="L102" s="6">
        <v>2039</v>
      </c>
      <c r="M102" s="6">
        <v>6</v>
      </c>
      <c r="N102" s="80">
        <v>16000</v>
      </c>
      <c r="O102" s="6">
        <f t="shared" si="24"/>
        <v>96000</v>
      </c>
      <c r="P102" s="6">
        <v>500</v>
      </c>
      <c r="Q102" s="6" t="s">
        <v>218</v>
      </c>
      <c r="R102" s="6">
        <f t="shared" si="25"/>
        <v>3000</v>
      </c>
      <c r="S102" s="13">
        <f t="shared" si="26"/>
        <v>3.4722222222222224E-2</v>
      </c>
      <c r="T102" s="6">
        <f t="shared" si="27"/>
        <v>3</v>
      </c>
    </row>
    <row r="103" spans="2:20" x14ac:dyDescent="0.3">
      <c r="B103" s="6">
        <v>2040</v>
      </c>
      <c r="C103" s="6">
        <v>2</v>
      </c>
      <c r="D103" s="80">
        <v>16000</v>
      </c>
      <c r="E103" s="6">
        <f t="shared" si="20"/>
        <v>32000</v>
      </c>
      <c r="F103" s="6">
        <v>1000</v>
      </c>
      <c r="G103" s="6" t="s">
        <v>218</v>
      </c>
      <c r="H103" s="6">
        <f t="shared" si="21"/>
        <v>2000</v>
      </c>
      <c r="I103" s="13">
        <f t="shared" si="22"/>
        <v>2.3148148148148147E-2</v>
      </c>
      <c r="J103" s="6">
        <f t="shared" si="23"/>
        <v>2</v>
      </c>
      <c r="L103" s="6">
        <v>2040</v>
      </c>
      <c r="M103" s="6">
        <v>6</v>
      </c>
      <c r="N103" s="80">
        <v>16000</v>
      </c>
      <c r="O103" s="6">
        <f t="shared" si="24"/>
        <v>96000</v>
      </c>
      <c r="P103" s="6">
        <v>500</v>
      </c>
      <c r="Q103" s="6" t="s">
        <v>218</v>
      </c>
      <c r="R103" s="6">
        <f t="shared" si="25"/>
        <v>3000</v>
      </c>
      <c r="S103" s="13">
        <f t="shared" si="26"/>
        <v>3.4722222222222224E-2</v>
      </c>
      <c r="T103" s="6">
        <f t="shared" si="27"/>
        <v>3</v>
      </c>
    </row>
    <row r="104" spans="2:20" x14ac:dyDescent="0.3">
      <c r="B104" s="6">
        <v>2041</v>
      </c>
      <c r="C104" s="6">
        <v>2</v>
      </c>
      <c r="D104" s="80">
        <v>16000</v>
      </c>
      <c r="E104" s="6">
        <f t="shared" si="20"/>
        <v>32000</v>
      </c>
      <c r="F104" s="6">
        <v>1000</v>
      </c>
      <c r="G104" s="6" t="s">
        <v>218</v>
      </c>
      <c r="H104" s="6">
        <f t="shared" si="21"/>
        <v>2000</v>
      </c>
      <c r="I104" s="13">
        <f t="shared" si="22"/>
        <v>2.3148148148148147E-2</v>
      </c>
      <c r="J104" s="6">
        <f t="shared" si="23"/>
        <v>2</v>
      </c>
      <c r="L104" s="6">
        <v>2041</v>
      </c>
      <c r="M104" s="6">
        <v>7</v>
      </c>
      <c r="N104" s="80">
        <v>16000</v>
      </c>
      <c r="O104" s="6">
        <f t="shared" si="24"/>
        <v>112000</v>
      </c>
      <c r="P104" s="6">
        <v>500</v>
      </c>
      <c r="Q104" s="6" t="s">
        <v>218</v>
      </c>
      <c r="R104" s="6">
        <f t="shared" si="25"/>
        <v>3500</v>
      </c>
      <c r="S104" s="13">
        <f t="shared" si="26"/>
        <v>4.0509259259259259E-2</v>
      </c>
      <c r="T104" s="6">
        <f t="shared" si="27"/>
        <v>3.5</v>
      </c>
    </row>
    <row r="105" spans="2:20" x14ac:dyDescent="0.3">
      <c r="B105" s="6">
        <v>2042</v>
      </c>
      <c r="C105" s="6">
        <v>2</v>
      </c>
      <c r="D105" s="80">
        <v>16000</v>
      </c>
      <c r="E105" s="6">
        <f t="shared" si="20"/>
        <v>32000</v>
      </c>
      <c r="F105" s="6">
        <v>1000</v>
      </c>
      <c r="G105" s="6" t="s">
        <v>218</v>
      </c>
      <c r="H105" s="6">
        <f t="shared" si="21"/>
        <v>2000</v>
      </c>
      <c r="I105" s="13">
        <f t="shared" si="22"/>
        <v>2.3148148148148147E-2</v>
      </c>
      <c r="J105" s="6">
        <f t="shared" si="23"/>
        <v>2</v>
      </c>
      <c r="L105" s="6">
        <v>2042</v>
      </c>
      <c r="M105" s="6">
        <v>7</v>
      </c>
      <c r="N105" s="80">
        <v>16000</v>
      </c>
      <c r="O105" s="6">
        <f t="shared" si="24"/>
        <v>112000</v>
      </c>
      <c r="P105" s="6">
        <v>500</v>
      </c>
      <c r="Q105" s="6" t="s">
        <v>218</v>
      </c>
      <c r="R105" s="6">
        <f t="shared" si="25"/>
        <v>3500</v>
      </c>
      <c r="S105" s="13">
        <f t="shared" si="26"/>
        <v>4.0509259259259259E-2</v>
      </c>
      <c r="T105" s="6">
        <f t="shared" si="27"/>
        <v>3.5</v>
      </c>
    </row>
    <row r="106" spans="2:20" x14ac:dyDescent="0.3">
      <c r="B106" s="6">
        <v>2043</v>
      </c>
      <c r="C106" s="6">
        <v>2</v>
      </c>
      <c r="D106" s="80">
        <v>16000</v>
      </c>
      <c r="E106" s="6">
        <f t="shared" si="20"/>
        <v>32000</v>
      </c>
      <c r="F106" s="6">
        <v>1000</v>
      </c>
      <c r="G106" s="6" t="s">
        <v>218</v>
      </c>
      <c r="H106" s="6">
        <f t="shared" si="21"/>
        <v>2000</v>
      </c>
      <c r="I106" s="13">
        <f t="shared" si="22"/>
        <v>2.3148148148148147E-2</v>
      </c>
      <c r="J106" s="6">
        <f t="shared" si="23"/>
        <v>2</v>
      </c>
      <c r="L106" s="6">
        <v>2043</v>
      </c>
      <c r="M106" s="6">
        <v>7</v>
      </c>
      <c r="N106" s="80">
        <v>16000</v>
      </c>
      <c r="O106" s="6">
        <f t="shared" si="24"/>
        <v>112000</v>
      </c>
      <c r="P106" s="6">
        <v>500</v>
      </c>
      <c r="Q106" s="6" t="s">
        <v>218</v>
      </c>
      <c r="R106" s="6">
        <f t="shared" si="25"/>
        <v>3500</v>
      </c>
      <c r="S106" s="13">
        <f t="shared" si="26"/>
        <v>4.0509259259259259E-2</v>
      </c>
      <c r="T106" s="6">
        <f t="shared" si="27"/>
        <v>3.5</v>
      </c>
    </row>
    <row r="107" spans="2:20" x14ac:dyDescent="0.3">
      <c r="B107" s="6">
        <v>2044</v>
      </c>
      <c r="C107" s="6">
        <v>2</v>
      </c>
      <c r="D107" s="80">
        <v>16000</v>
      </c>
      <c r="E107" s="6">
        <f t="shared" si="20"/>
        <v>32000</v>
      </c>
      <c r="F107" s="6">
        <v>1000</v>
      </c>
      <c r="G107" s="6" t="s">
        <v>218</v>
      </c>
      <c r="H107" s="6">
        <f t="shared" si="21"/>
        <v>2000</v>
      </c>
      <c r="I107" s="13">
        <f t="shared" si="22"/>
        <v>2.3148148148148147E-2</v>
      </c>
      <c r="J107" s="6">
        <f t="shared" si="23"/>
        <v>2</v>
      </c>
      <c r="L107" s="6">
        <v>2044</v>
      </c>
      <c r="M107" s="6">
        <v>7</v>
      </c>
      <c r="N107" s="80">
        <v>16000</v>
      </c>
      <c r="O107" s="6">
        <f t="shared" si="24"/>
        <v>112000</v>
      </c>
      <c r="P107" s="6">
        <v>500</v>
      </c>
      <c r="Q107" s="6" t="s">
        <v>218</v>
      </c>
      <c r="R107" s="6">
        <f t="shared" si="25"/>
        <v>3500</v>
      </c>
      <c r="S107" s="13">
        <f t="shared" si="26"/>
        <v>4.0509259259259259E-2</v>
      </c>
      <c r="T107" s="6">
        <f t="shared" si="27"/>
        <v>3.5</v>
      </c>
    </row>
    <row r="109" spans="2:20" x14ac:dyDescent="0.3">
      <c r="B109" s="226" t="s">
        <v>339</v>
      </c>
      <c r="C109" s="226"/>
      <c r="D109" s="226"/>
      <c r="L109" s="226" t="s">
        <v>340</v>
      </c>
      <c r="M109" s="226"/>
      <c r="N109" s="226"/>
    </row>
    <row r="110" spans="2:20" x14ac:dyDescent="0.3">
      <c r="B110" s="225" t="s">
        <v>22</v>
      </c>
      <c r="C110" s="225" t="s">
        <v>203</v>
      </c>
      <c r="D110" s="225" t="s">
        <v>204</v>
      </c>
      <c r="E110" s="225" t="s">
        <v>201</v>
      </c>
      <c r="F110" s="225" t="s">
        <v>202</v>
      </c>
      <c r="G110" s="225" t="s">
        <v>151</v>
      </c>
      <c r="H110" s="225" t="s">
        <v>205</v>
      </c>
      <c r="I110" s="225" t="s">
        <v>206</v>
      </c>
      <c r="J110" s="225" t="s">
        <v>207</v>
      </c>
      <c r="L110" s="225" t="s">
        <v>22</v>
      </c>
      <c r="M110" s="225" t="s">
        <v>203</v>
      </c>
      <c r="N110" s="225" t="s">
        <v>204</v>
      </c>
      <c r="O110" s="225" t="s">
        <v>201</v>
      </c>
      <c r="P110" s="225" t="s">
        <v>202</v>
      </c>
      <c r="Q110" s="225" t="s">
        <v>151</v>
      </c>
      <c r="R110" s="225" t="s">
        <v>205</v>
      </c>
      <c r="S110" s="225" t="s">
        <v>206</v>
      </c>
      <c r="T110" s="225" t="s">
        <v>207</v>
      </c>
    </row>
    <row r="111" spans="2:20" x14ac:dyDescent="0.3">
      <c r="B111" s="225"/>
      <c r="C111" s="225"/>
      <c r="D111" s="225"/>
      <c r="E111" s="225"/>
      <c r="F111" s="225"/>
      <c r="G111" s="225"/>
      <c r="H111" s="225"/>
      <c r="I111" s="225"/>
      <c r="J111" s="225"/>
      <c r="L111" s="225"/>
      <c r="M111" s="225"/>
      <c r="N111" s="225"/>
      <c r="O111" s="225"/>
      <c r="P111" s="225"/>
      <c r="Q111" s="225"/>
      <c r="R111" s="225"/>
      <c r="S111" s="225"/>
      <c r="T111" s="225"/>
    </row>
    <row r="112" spans="2:20" x14ac:dyDescent="0.3">
      <c r="B112" s="225"/>
      <c r="C112" s="225"/>
      <c r="D112" s="225"/>
      <c r="E112" s="225"/>
      <c r="F112" s="225"/>
      <c r="G112" s="225"/>
      <c r="H112" s="225"/>
      <c r="I112" s="225"/>
      <c r="J112" s="225"/>
      <c r="L112" s="225"/>
      <c r="M112" s="225"/>
      <c r="N112" s="225"/>
      <c r="O112" s="225"/>
      <c r="P112" s="225"/>
      <c r="Q112" s="225"/>
      <c r="R112" s="225"/>
      <c r="S112" s="225"/>
      <c r="T112" s="225"/>
    </row>
    <row r="113" spans="2:20" x14ac:dyDescent="0.3">
      <c r="B113" s="6">
        <v>2025</v>
      </c>
      <c r="C113" s="6" cm="1">
        <f t="array" ref="C113:C132">TRANSPOSE('Proyeksi Fasum (2)'!D39:W39)</f>
        <v>1</v>
      </c>
      <c r="D113" s="6">
        <v>20</v>
      </c>
      <c r="E113" s="6">
        <f>C113*D113</f>
        <v>20</v>
      </c>
      <c r="F113" s="6">
        <v>50</v>
      </c>
      <c r="G113" s="6" t="s">
        <v>220</v>
      </c>
      <c r="H113" s="6">
        <f>E113*F113</f>
        <v>1000</v>
      </c>
      <c r="I113" s="13">
        <f>H113/86400</f>
        <v>1.1574074074074073E-2</v>
      </c>
      <c r="J113" s="6">
        <f>H113/1000</f>
        <v>1</v>
      </c>
      <c r="L113" s="6">
        <v>2025</v>
      </c>
      <c r="M113" s="6" cm="1">
        <f t="array" ref="M113:M132">TRANSPOSE('Proyeksi Fasum (2)'!D40:W40)</f>
        <v>1</v>
      </c>
      <c r="N113" s="6">
        <v>20</v>
      </c>
      <c r="O113" s="6">
        <f>M113*N113</f>
        <v>20</v>
      </c>
      <c r="P113" s="6">
        <v>50</v>
      </c>
      <c r="Q113" s="6" t="s">
        <v>220</v>
      </c>
      <c r="R113" s="6">
        <f>O113*P113</f>
        <v>1000</v>
      </c>
      <c r="S113" s="13">
        <f>R113/86400</f>
        <v>1.1574074074074073E-2</v>
      </c>
      <c r="T113" s="6">
        <f>R113/1000</f>
        <v>1</v>
      </c>
    </row>
    <row r="114" spans="2:20" x14ac:dyDescent="0.3">
      <c r="B114" s="6">
        <v>2026</v>
      </c>
      <c r="C114" s="6">
        <v>1</v>
      </c>
      <c r="D114" s="6">
        <v>20</v>
      </c>
      <c r="E114" s="6">
        <f t="shared" ref="E114:E132" si="28">C114*D114</f>
        <v>20</v>
      </c>
      <c r="F114" s="6">
        <v>50</v>
      </c>
      <c r="G114" s="6" t="s">
        <v>220</v>
      </c>
      <c r="H114" s="6">
        <f t="shared" ref="H114:H132" si="29">E114*F114</f>
        <v>1000</v>
      </c>
      <c r="I114" s="13">
        <f t="shared" ref="I114:I132" si="30">H114/86400</f>
        <v>1.1574074074074073E-2</v>
      </c>
      <c r="J114" s="6">
        <f t="shared" ref="J114:J132" si="31">H114/1000</f>
        <v>1</v>
      </c>
      <c r="L114" s="6">
        <v>2026</v>
      </c>
      <c r="M114" s="6">
        <v>1</v>
      </c>
      <c r="N114" s="6">
        <v>20</v>
      </c>
      <c r="O114" s="6">
        <f t="shared" ref="O114:O132" si="32">M114*N114</f>
        <v>20</v>
      </c>
      <c r="P114" s="6">
        <v>50</v>
      </c>
      <c r="Q114" s="6" t="s">
        <v>220</v>
      </c>
      <c r="R114" s="6">
        <f t="shared" ref="R114:R132" si="33">O114*P114</f>
        <v>1000</v>
      </c>
      <c r="S114" s="13">
        <f t="shared" ref="S114:S132" si="34">R114/86400</f>
        <v>1.1574074074074073E-2</v>
      </c>
      <c r="T114" s="6">
        <f t="shared" ref="T114:T132" si="35">R114/1000</f>
        <v>1</v>
      </c>
    </row>
    <row r="115" spans="2:20" x14ac:dyDescent="0.3">
      <c r="B115" s="6">
        <v>2027</v>
      </c>
      <c r="C115" s="6">
        <v>1</v>
      </c>
      <c r="D115" s="6">
        <v>20</v>
      </c>
      <c r="E115" s="6">
        <f t="shared" si="28"/>
        <v>20</v>
      </c>
      <c r="F115" s="6">
        <v>50</v>
      </c>
      <c r="G115" s="6" t="s">
        <v>220</v>
      </c>
      <c r="H115" s="6">
        <f t="shared" si="29"/>
        <v>1000</v>
      </c>
      <c r="I115" s="13">
        <f t="shared" si="30"/>
        <v>1.1574074074074073E-2</v>
      </c>
      <c r="J115" s="6">
        <f t="shared" si="31"/>
        <v>1</v>
      </c>
      <c r="L115" s="6">
        <v>2027</v>
      </c>
      <c r="M115" s="6">
        <v>1</v>
      </c>
      <c r="N115" s="6">
        <v>20</v>
      </c>
      <c r="O115" s="6">
        <f t="shared" si="32"/>
        <v>20</v>
      </c>
      <c r="P115" s="6">
        <v>50</v>
      </c>
      <c r="Q115" s="6" t="s">
        <v>220</v>
      </c>
      <c r="R115" s="6">
        <f t="shared" si="33"/>
        <v>1000</v>
      </c>
      <c r="S115" s="13">
        <f t="shared" si="34"/>
        <v>1.1574074074074073E-2</v>
      </c>
      <c r="T115" s="6">
        <f t="shared" si="35"/>
        <v>1</v>
      </c>
    </row>
    <row r="116" spans="2:20" x14ac:dyDescent="0.3">
      <c r="B116" s="6">
        <v>2028</v>
      </c>
      <c r="C116" s="6">
        <v>1</v>
      </c>
      <c r="D116" s="6">
        <v>20</v>
      </c>
      <c r="E116" s="6">
        <f t="shared" si="28"/>
        <v>20</v>
      </c>
      <c r="F116" s="6">
        <v>50</v>
      </c>
      <c r="G116" s="6" t="s">
        <v>220</v>
      </c>
      <c r="H116" s="6">
        <f t="shared" si="29"/>
        <v>1000</v>
      </c>
      <c r="I116" s="13">
        <f t="shared" si="30"/>
        <v>1.1574074074074073E-2</v>
      </c>
      <c r="J116" s="6">
        <f t="shared" si="31"/>
        <v>1</v>
      </c>
      <c r="L116" s="6">
        <v>2028</v>
      </c>
      <c r="M116" s="6">
        <v>1</v>
      </c>
      <c r="N116" s="6">
        <v>20</v>
      </c>
      <c r="O116" s="6">
        <f t="shared" si="32"/>
        <v>20</v>
      </c>
      <c r="P116" s="6">
        <v>50</v>
      </c>
      <c r="Q116" s="6" t="s">
        <v>220</v>
      </c>
      <c r="R116" s="6">
        <f t="shared" si="33"/>
        <v>1000</v>
      </c>
      <c r="S116" s="13">
        <f t="shared" si="34"/>
        <v>1.1574074074074073E-2</v>
      </c>
      <c r="T116" s="6">
        <f t="shared" si="35"/>
        <v>1</v>
      </c>
    </row>
    <row r="117" spans="2:20" x14ac:dyDescent="0.3">
      <c r="B117" s="6">
        <v>2029</v>
      </c>
      <c r="C117" s="6">
        <v>1</v>
      </c>
      <c r="D117" s="6">
        <v>20</v>
      </c>
      <c r="E117" s="6">
        <f t="shared" si="28"/>
        <v>20</v>
      </c>
      <c r="F117" s="6">
        <v>50</v>
      </c>
      <c r="G117" s="6" t="s">
        <v>220</v>
      </c>
      <c r="H117" s="6">
        <f t="shared" si="29"/>
        <v>1000</v>
      </c>
      <c r="I117" s="13">
        <f t="shared" si="30"/>
        <v>1.1574074074074073E-2</v>
      </c>
      <c r="J117" s="6">
        <f t="shared" si="31"/>
        <v>1</v>
      </c>
      <c r="L117" s="6">
        <v>2029</v>
      </c>
      <c r="M117" s="6">
        <v>1</v>
      </c>
      <c r="N117" s="6">
        <v>20</v>
      </c>
      <c r="O117" s="6">
        <f t="shared" si="32"/>
        <v>20</v>
      </c>
      <c r="P117" s="6">
        <v>50</v>
      </c>
      <c r="Q117" s="6" t="s">
        <v>220</v>
      </c>
      <c r="R117" s="6">
        <f t="shared" si="33"/>
        <v>1000</v>
      </c>
      <c r="S117" s="13">
        <f t="shared" si="34"/>
        <v>1.1574074074074073E-2</v>
      </c>
      <c r="T117" s="6">
        <f t="shared" si="35"/>
        <v>1</v>
      </c>
    </row>
    <row r="118" spans="2:20" x14ac:dyDescent="0.3">
      <c r="B118" s="6">
        <v>2030</v>
      </c>
      <c r="C118" s="6">
        <v>1</v>
      </c>
      <c r="D118" s="6">
        <v>20</v>
      </c>
      <c r="E118" s="6">
        <f t="shared" si="28"/>
        <v>20</v>
      </c>
      <c r="F118" s="6">
        <v>50</v>
      </c>
      <c r="G118" s="6" t="s">
        <v>220</v>
      </c>
      <c r="H118" s="6">
        <f t="shared" si="29"/>
        <v>1000</v>
      </c>
      <c r="I118" s="13">
        <f t="shared" si="30"/>
        <v>1.1574074074074073E-2</v>
      </c>
      <c r="J118" s="6">
        <f t="shared" si="31"/>
        <v>1</v>
      </c>
      <c r="L118" s="6">
        <v>2030</v>
      </c>
      <c r="M118" s="6">
        <v>1</v>
      </c>
      <c r="N118" s="6">
        <v>20</v>
      </c>
      <c r="O118" s="6">
        <f t="shared" si="32"/>
        <v>20</v>
      </c>
      <c r="P118" s="6">
        <v>50</v>
      </c>
      <c r="Q118" s="6" t="s">
        <v>220</v>
      </c>
      <c r="R118" s="6">
        <f t="shared" si="33"/>
        <v>1000</v>
      </c>
      <c r="S118" s="13">
        <f t="shared" si="34"/>
        <v>1.1574074074074073E-2</v>
      </c>
      <c r="T118" s="6">
        <f t="shared" si="35"/>
        <v>1</v>
      </c>
    </row>
    <row r="119" spans="2:20" x14ac:dyDescent="0.3">
      <c r="B119" s="6">
        <v>2031</v>
      </c>
      <c r="C119" s="6">
        <v>1</v>
      </c>
      <c r="D119" s="6">
        <v>20</v>
      </c>
      <c r="E119" s="6">
        <f t="shared" si="28"/>
        <v>20</v>
      </c>
      <c r="F119" s="6">
        <v>50</v>
      </c>
      <c r="G119" s="6" t="s">
        <v>220</v>
      </c>
      <c r="H119" s="6">
        <f t="shared" si="29"/>
        <v>1000</v>
      </c>
      <c r="I119" s="13">
        <f t="shared" si="30"/>
        <v>1.1574074074074073E-2</v>
      </c>
      <c r="J119" s="6">
        <f t="shared" si="31"/>
        <v>1</v>
      </c>
      <c r="L119" s="6">
        <v>2031</v>
      </c>
      <c r="M119" s="6">
        <v>1</v>
      </c>
      <c r="N119" s="6">
        <v>20</v>
      </c>
      <c r="O119" s="6">
        <f t="shared" si="32"/>
        <v>20</v>
      </c>
      <c r="P119" s="6">
        <v>50</v>
      </c>
      <c r="Q119" s="6" t="s">
        <v>220</v>
      </c>
      <c r="R119" s="6">
        <f t="shared" si="33"/>
        <v>1000</v>
      </c>
      <c r="S119" s="13">
        <f t="shared" si="34"/>
        <v>1.1574074074074073E-2</v>
      </c>
      <c r="T119" s="6">
        <f t="shared" si="35"/>
        <v>1</v>
      </c>
    </row>
    <row r="120" spans="2:20" x14ac:dyDescent="0.3">
      <c r="B120" s="6">
        <v>2032</v>
      </c>
      <c r="C120" s="6">
        <v>1</v>
      </c>
      <c r="D120" s="6">
        <v>20</v>
      </c>
      <c r="E120" s="6">
        <f t="shared" si="28"/>
        <v>20</v>
      </c>
      <c r="F120" s="6">
        <v>50</v>
      </c>
      <c r="G120" s="6" t="s">
        <v>220</v>
      </c>
      <c r="H120" s="6">
        <f t="shared" si="29"/>
        <v>1000</v>
      </c>
      <c r="I120" s="13">
        <f t="shared" si="30"/>
        <v>1.1574074074074073E-2</v>
      </c>
      <c r="J120" s="6">
        <f t="shared" si="31"/>
        <v>1</v>
      </c>
      <c r="L120" s="6">
        <v>2032</v>
      </c>
      <c r="M120" s="6">
        <v>1</v>
      </c>
      <c r="N120" s="6">
        <v>20</v>
      </c>
      <c r="O120" s="6">
        <f t="shared" si="32"/>
        <v>20</v>
      </c>
      <c r="P120" s="6">
        <v>50</v>
      </c>
      <c r="Q120" s="6" t="s">
        <v>220</v>
      </c>
      <c r="R120" s="6">
        <f t="shared" si="33"/>
        <v>1000</v>
      </c>
      <c r="S120" s="13">
        <f t="shared" si="34"/>
        <v>1.1574074074074073E-2</v>
      </c>
      <c r="T120" s="6">
        <f t="shared" si="35"/>
        <v>1</v>
      </c>
    </row>
    <row r="121" spans="2:20" x14ac:dyDescent="0.3">
      <c r="B121" s="6">
        <v>2033</v>
      </c>
      <c r="C121" s="6">
        <v>1</v>
      </c>
      <c r="D121" s="6">
        <v>20</v>
      </c>
      <c r="E121" s="6">
        <f t="shared" si="28"/>
        <v>20</v>
      </c>
      <c r="F121" s="6">
        <v>50</v>
      </c>
      <c r="G121" s="6" t="s">
        <v>220</v>
      </c>
      <c r="H121" s="6">
        <f t="shared" si="29"/>
        <v>1000</v>
      </c>
      <c r="I121" s="13">
        <f t="shared" si="30"/>
        <v>1.1574074074074073E-2</v>
      </c>
      <c r="J121" s="6">
        <f t="shared" si="31"/>
        <v>1</v>
      </c>
      <c r="L121" s="6">
        <v>2033</v>
      </c>
      <c r="M121" s="6">
        <v>1</v>
      </c>
      <c r="N121" s="6">
        <v>20</v>
      </c>
      <c r="O121" s="6">
        <f t="shared" si="32"/>
        <v>20</v>
      </c>
      <c r="P121" s="6">
        <v>50</v>
      </c>
      <c r="Q121" s="6" t="s">
        <v>220</v>
      </c>
      <c r="R121" s="6">
        <f t="shared" si="33"/>
        <v>1000</v>
      </c>
      <c r="S121" s="13">
        <f t="shared" si="34"/>
        <v>1.1574074074074073E-2</v>
      </c>
      <c r="T121" s="6">
        <f t="shared" si="35"/>
        <v>1</v>
      </c>
    </row>
    <row r="122" spans="2:20" x14ac:dyDescent="0.3">
      <c r="B122" s="6">
        <v>2034</v>
      </c>
      <c r="C122" s="6">
        <v>1</v>
      </c>
      <c r="D122" s="6">
        <v>20</v>
      </c>
      <c r="E122" s="6">
        <f t="shared" si="28"/>
        <v>20</v>
      </c>
      <c r="F122" s="6">
        <v>50</v>
      </c>
      <c r="G122" s="6" t="s">
        <v>220</v>
      </c>
      <c r="H122" s="6">
        <f t="shared" si="29"/>
        <v>1000</v>
      </c>
      <c r="I122" s="13">
        <f t="shared" si="30"/>
        <v>1.1574074074074073E-2</v>
      </c>
      <c r="J122" s="6">
        <f t="shared" si="31"/>
        <v>1</v>
      </c>
      <c r="L122" s="6">
        <v>2034</v>
      </c>
      <c r="M122" s="6">
        <v>1</v>
      </c>
      <c r="N122" s="6">
        <v>20</v>
      </c>
      <c r="O122" s="6">
        <f t="shared" si="32"/>
        <v>20</v>
      </c>
      <c r="P122" s="6">
        <v>50</v>
      </c>
      <c r="Q122" s="6" t="s">
        <v>220</v>
      </c>
      <c r="R122" s="6">
        <f t="shared" si="33"/>
        <v>1000</v>
      </c>
      <c r="S122" s="13">
        <f t="shared" si="34"/>
        <v>1.1574074074074073E-2</v>
      </c>
      <c r="T122" s="6">
        <f t="shared" si="35"/>
        <v>1</v>
      </c>
    </row>
    <row r="123" spans="2:20" x14ac:dyDescent="0.3">
      <c r="B123" s="6">
        <v>2035</v>
      </c>
      <c r="C123" s="6">
        <v>1</v>
      </c>
      <c r="D123" s="6">
        <v>20</v>
      </c>
      <c r="E123" s="6">
        <f t="shared" si="28"/>
        <v>20</v>
      </c>
      <c r="F123" s="6">
        <v>50</v>
      </c>
      <c r="G123" s="6" t="s">
        <v>220</v>
      </c>
      <c r="H123" s="6">
        <f t="shared" si="29"/>
        <v>1000</v>
      </c>
      <c r="I123" s="13">
        <f t="shared" si="30"/>
        <v>1.1574074074074073E-2</v>
      </c>
      <c r="J123" s="6">
        <f t="shared" si="31"/>
        <v>1</v>
      </c>
      <c r="L123" s="6">
        <v>2035</v>
      </c>
      <c r="M123" s="6">
        <v>1</v>
      </c>
      <c r="N123" s="6">
        <v>20</v>
      </c>
      <c r="O123" s="6">
        <f t="shared" si="32"/>
        <v>20</v>
      </c>
      <c r="P123" s="6">
        <v>50</v>
      </c>
      <c r="Q123" s="6" t="s">
        <v>220</v>
      </c>
      <c r="R123" s="6">
        <f t="shared" si="33"/>
        <v>1000</v>
      </c>
      <c r="S123" s="13">
        <f t="shared" si="34"/>
        <v>1.1574074074074073E-2</v>
      </c>
      <c r="T123" s="6">
        <f t="shared" si="35"/>
        <v>1</v>
      </c>
    </row>
    <row r="124" spans="2:20" x14ac:dyDescent="0.3">
      <c r="B124" s="6">
        <v>2036</v>
      </c>
      <c r="C124" s="6">
        <v>1</v>
      </c>
      <c r="D124" s="6">
        <v>20</v>
      </c>
      <c r="E124" s="6">
        <f t="shared" si="28"/>
        <v>20</v>
      </c>
      <c r="F124" s="6">
        <v>50</v>
      </c>
      <c r="G124" s="6" t="s">
        <v>220</v>
      </c>
      <c r="H124" s="6">
        <f t="shared" si="29"/>
        <v>1000</v>
      </c>
      <c r="I124" s="13">
        <f t="shared" si="30"/>
        <v>1.1574074074074073E-2</v>
      </c>
      <c r="J124" s="6">
        <f t="shared" si="31"/>
        <v>1</v>
      </c>
      <c r="L124" s="6">
        <v>2036</v>
      </c>
      <c r="M124" s="6">
        <v>1</v>
      </c>
      <c r="N124" s="6">
        <v>20</v>
      </c>
      <c r="O124" s="6">
        <f t="shared" si="32"/>
        <v>20</v>
      </c>
      <c r="P124" s="6">
        <v>50</v>
      </c>
      <c r="Q124" s="6" t="s">
        <v>220</v>
      </c>
      <c r="R124" s="6">
        <f t="shared" si="33"/>
        <v>1000</v>
      </c>
      <c r="S124" s="13">
        <f t="shared" si="34"/>
        <v>1.1574074074074073E-2</v>
      </c>
      <c r="T124" s="6">
        <f t="shared" si="35"/>
        <v>1</v>
      </c>
    </row>
    <row r="125" spans="2:20" x14ac:dyDescent="0.3">
      <c r="B125" s="6">
        <v>2037</v>
      </c>
      <c r="C125" s="6">
        <v>1</v>
      </c>
      <c r="D125" s="6">
        <v>20</v>
      </c>
      <c r="E125" s="6">
        <f t="shared" si="28"/>
        <v>20</v>
      </c>
      <c r="F125" s="6">
        <v>50</v>
      </c>
      <c r="G125" s="6" t="s">
        <v>220</v>
      </c>
      <c r="H125" s="6">
        <f t="shared" si="29"/>
        <v>1000</v>
      </c>
      <c r="I125" s="13">
        <f t="shared" si="30"/>
        <v>1.1574074074074073E-2</v>
      </c>
      <c r="J125" s="6">
        <f t="shared" si="31"/>
        <v>1</v>
      </c>
      <c r="L125" s="6">
        <v>2037</v>
      </c>
      <c r="M125" s="6">
        <v>1</v>
      </c>
      <c r="N125" s="6">
        <v>20</v>
      </c>
      <c r="O125" s="6">
        <f t="shared" si="32"/>
        <v>20</v>
      </c>
      <c r="P125" s="6">
        <v>50</v>
      </c>
      <c r="Q125" s="6" t="s">
        <v>220</v>
      </c>
      <c r="R125" s="6">
        <f t="shared" si="33"/>
        <v>1000</v>
      </c>
      <c r="S125" s="13">
        <f t="shared" si="34"/>
        <v>1.1574074074074073E-2</v>
      </c>
      <c r="T125" s="6">
        <f t="shared" si="35"/>
        <v>1</v>
      </c>
    </row>
    <row r="126" spans="2:20" x14ac:dyDescent="0.3">
      <c r="B126" s="6">
        <v>2038</v>
      </c>
      <c r="C126" s="6">
        <v>2</v>
      </c>
      <c r="D126" s="6">
        <v>20</v>
      </c>
      <c r="E126" s="6">
        <f t="shared" si="28"/>
        <v>40</v>
      </c>
      <c r="F126" s="6">
        <v>50</v>
      </c>
      <c r="G126" s="6" t="s">
        <v>220</v>
      </c>
      <c r="H126" s="6">
        <f t="shared" si="29"/>
        <v>2000</v>
      </c>
      <c r="I126" s="13">
        <f t="shared" si="30"/>
        <v>2.3148148148148147E-2</v>
      </c>
      <c r="J126" s="6">
        <f t="shared" si="31"/>
        <v>2</v>
      </c>
      <c r="L126" s="6">
        <v>2038</v>
      </c>
      <c r="M126" s="6">
        <v>2</v>
      </c>
      <c r="N126" s="6">
        <v>20</v>
      </c>
      <c r="O126" s="6">
        <f t="shared" si="32"/>
        <v>40</v>
      </c>
      <c r="P126" s="6">
        <v>50</v>
      </c>
      <c r="Q126" s="6" t="s">
        <v>220</v>
      </c>
      <c r="R126" s="6">
        <f t="shared" si="33"/>
        <v>2000</v>
      </c>
      <c r="S126" s="13">
        <f t="shared" si="34"/>
        <v>2.3148148148148147E-2</v>
      </c>
      <c r="T126" s="6">
        <f t="shared" si="35"/>
        <v>2</v>
      </c>
    </row>
    <row r="127" spans="2:20" x14ac:dyDescent="0.3">
      <c r="B127" s="6">
        <v>2039</v>
      </c>
      <c r="C127" s="6">
        <v>2</v>
      </c>
      <c r="D127" s="6">
        <v>20</v>
      </c>
      <c r="E127" s="6">
        <f t="shared" si="28"/>
        <v>40</v>
      </c>
      <c r="F127" s="6">
        <v>50</v>
      </c>
      <c r="G127" s="6" t="s">
        <v>220</v>
      </c>
      <c r="H127" s="6">
        <f t="shared" si="29"/>
        <v>2000</v>
      </c>
      <c r="I127" s="13">
        <f t="shared" si="30"/>
        <v>2.3148148148148147E-2</v>
      </c>
      <c r="J127" s="6">
        <f t="shared" si="31"/>
        <v>2</v>
      </c>
      <c r="L127" s="6">
        <v>2039</v>
      </c>
      <c r="M127" s="6">
        <v>2</v>
      </c>
      <c r="N127" s="6">
        <v>20</v>
      </c>
      <c r="O127" s="6">
        <f t="shared" si="32"/>
        <v>40</v>
      </c>
      <c r="P127" s="6">
        <v>50</v>
      </c>
      <c r="Q127" s="6" t="s">
        <v>220</v>
      </c>
      <c r="R127" s="6">
        <f t="shared" si="33"/>
        <v>2000</v>
      </c>
      <c r="S127" s="13">
        <f t="shared" si="34"/>
        <v>2.3148148148148147E-2</v>
      </c>
      <c r="T127" s="6">
        <f t="shared" si="35"/>
        <v>2</v>
      </c>
    </row>
    <row r="128" spans="2:20" x14ac:dyDescent="0.3">
      <c r="B128" s="6">
        <v>2040</v>
      </c>
      <c r="C128" s="6">
        <v>2</v>
      </c>
      <c r="D128" s="6">
        <v>20</v>
      </c>
      <c r="E128" s="6">
        <f t="shared" si="28"/>
        <v>40</v>
      </c>
      <c r="F128" s="6">
        <v>50</v>
      </c>
      <c r="G128" s="6" t="s">
        <v>220</v>
      </c>
      <c r="H128" s="6">
        <f t="shared" si="29"/>
        <v>2000</v>
      </c>
      <c r="I128" s="13">
        <f t="shared" si="30"/>
        <v>2.3148148148148147E-2</v>
      </c>
      <c r="J128" s="6">
        <f t="shared" si="31"/>
        <v>2</v>
      </c>
      <c r="L128" s="6">
        <v>2040</v>
      </c>
      <c r="M128" s="6">
        <v>2</v>
      </c>
      <c r="N128" s="6">
        <v>20</v>
      </c>
      <c r="O128" s="6">
        <f t="shared" si="32"/>
        <v>40</v>
      </c>
      <c r="P128" s="6">
        <v>50</v>
      </c>
      <c r="Q128" s="6" t="s">
        <v>220</v>
      </c>
      <c r="R128" s="6">
        <f t="shared" si="33"/>
        <v>2000</v>
      </c>
      <c r="S128" s="13">
        <f t="shared" si="34"/>
        <v>2.3148148148148147E-2</v>
      </c>
      <c r="T128" s="6">
        <f t="shared" si="35"/>
        <v>2</v>
      </c>
    </row>
    <row r="129" spans="2:20" x14ac:dyDescent="0.3">
      <c r="B129" s="6">
        <v>2041</v>
      </c>
      <c r="C129" s="6">
        <v>2</v>
      </c>
      <c r="D129" s="6">
        <v>20</v>
      </c>
      <c r="E129" s="6">
        <f t="shared" si="28"/>
        <v>40</v>
      </c>
      <c r="F129" s="6">
        <v>50</v>
      </c>
      <c r="G129" s="6" t="s">
        <v>220</v>
      </c>
      <c r="H129" s="6">
        <f t="shared" si="29"/>
        <v>2000</v>
      </c>
      <c r="I129" s="13">
        <f t="shared" si="30"/>
        <v>2.3148148148148147E-2</v>
      </c>
      <c r="J129" s="6">
        <f t="shared" si="31"/>
        <v>2</v>
      </c>
      <c r="L129" s="6">
        <v>2041</v>
      </c>
      <c r="M129" s="6">
        <v>2</v>
      </c>
      <c r="N129" s="6">
        <v>20</v>
      </c>
      <c r="O129" s="6">
        <f t="shared" si="32"/>
        <v>40</v>
      </c>
      <c r="P129" s="6">
        <v>50</v>
      </c>
      <c r="Q129" s="6" t="s">
        <v>220</v>
      </c>
      <c r="R129" s="6">
        <f t="shared" si="33"/>
        <v>2000</v>
      </c>
      <c r="S129" s="13">
        <f t="shared" si="34"/>
        <v>2.3148148148148147E-2</v>
      </c>
      <c r="T129" s="6">
        <f t="shared" si="35"/>
        <v>2</v>
      </c>
    </row>
    <row r="130" spans="2:20" x14ac:dyDescent="0.3">
      <c r="B130" s="6">
        <v>2042</v>
      </c>
      <c r="C130" s="6">
        <v>2</v>
      </c>
      <c r="D130" s="6">
        <v>20</v>
      </c>
      <c r="E130" s="6">
        <f t="shared" si="28"/>
        <v>40</v>
      </c>
      <c r="F130" s="6">
        <v>50</v>
      </c>
      <c r="G130" s="6" t="s">
        <v>220</v>
      </c>
      <c r="H130" s="6">
        <f t="shared" si="29"/>
        <v>2000</v>
      </c>
      <c r="I130" s="13">
        <f t="shared" si="30"/>
        <v>2.3148148148148147E-2</v>
      </c>
      <c r="J130" s="6">
        <f t="shared" si="31"/>
        <v>2</v>
      </c>
      <c r="L130" s="6">
        <v>2042</v>
      </c>
      <c r="M130" s="6">
        <v>2</v>
      </c>
      <c r="N130" s="6">
        <v>20</v>
      </c>
      <c r="O130" s="6">
        <f t="shared" si="32"/>
        <v>40</v>
      </c>
      <c r="P130" s="6">
        <v>50</v>
      </c>
      <c r="Q130" s="6" t="s">
        <v>220</v>
      </c>
      <c r="R130" s="6">
        <f t="shared" si="33"/>
        <v>2000</v>
      </c>
      <c r="S130" s="13">
        <f t="shared" si="34"/>
        <v>2.3148148148148147E-2</v>
      </c>
      <c r="T130" s="6">
        <f t="shared" si="35"/>
        <v>2</v>
      </c>
    </row>
    <row r="131" spans="2:20" x14ac:dyDescent="0.3">
      <c r="B131" s="6">
        <v>2043</v>
      </c>
      <c r="C131" s="6">
        <v>2</v>
      </c>
      <c r="D131" s="6">
        <v>20</v>
      </c>
      <c r="E131" s="6">
        <f t="shared" si="28"/>
        <v>40</v>
      </c>
      <c r="F131" s="6">
        <v>50</v>
      </c>
      <c r="G131" s="6" t="s">
        <v>220</v>
      </c>
      <c r="H131" s="6">
        <f t="shared" si="29"/>
        <v>2000</v>
      </c>
      <c r="I131" s="13">
        <f t="shared" si="30"/>
        <v>2.3148148148148147E-2</v>
      </c>
      <c r="J131" s="6">
        <f t="shared" si="31"/>
        <v>2</v>
      </c>
      <c r="L131" s="6">
        <v>2043</v>
      </c>
      <c r="M131" s="6">
        <v>2</v>
      </c>
      <c r="N131" s="6">
        <v>20</v>
      </c>
      <c r="O131" s="6">
        <f t="shared" si="32"/>
        <v>40</v>
      </c>
      <c r="P131" s="6">
        <v>50</v>
      </c>
      <c r="Q131" s="6" t="s">
        <v>220</v>
      </c>
      <c r="R131" s="6">
        <f t="shared" si="33"/>
        <v>2000</v>
      </c>
      <c r="S131" s="13">
        <f t="shared" si="34"/>
        <v>2.3148148148148147E-2</v>
      </c>
      <c r="T131" s="6">
        <f t="shared" si="35"/>
        <v>2</v>
      </c>
    </row>
    <row r="132" spans="2:20" x14ac:dyDescent="0.3">
      <c r="B132" s="6">
        <v>2044</v>
      </c>
      <c r="C132" s="6">
        <v>2</v>
      </c>
      <c r="D132" s="6">
        <v>20</v>
      </c>
      <c r="E132" s="6">
        <f t="shared" si="28"/>
        <v>40</v>
      </c>
      <c r="F132" s="6">
        <v>50</v>
      </c>
      <c r="G132" s="6" t="s">
        <v>220</v>
      </c>
      <c r="H132" s="6">
        <f t="shared" si="29"/>
        <v>2000</v>
      </c>
      <c r="I132" s="13">
        <f t="shared" si="30"/>
        <v>2.3148148148148147E-2</v>
      </c>
      <c r="J132" s="6">
        <f t="shared" si="31"/>
        <v>2</v>
      </c>
      <c r="L132" s="6">
        <v>2044</v>
      </c>
      <c r="M132" s="6">
        <v>2</v>
      </c>
      <c r="N132" s="6">
        <v>20</v>
      </c>
      <c r="O132" s="6">
        <f t="shared" si="32"/>
        <v>40</v>
      </c>
      <c r="P132" s="6">
        <v>50</v>
      </c>
      <c r="Q132" s="6" t="s">
        <v>220</v>
      </c>
      <c r="R132" s="6">
        <f t="shared" si="33"/>
        <v>2000</v>
      </c>
      <c r="S132" s="13">
        <f t="shared" si="34"/>
        <v>2.3148148148148147E-2</v>
      </c>
      <c r="T132" s="6">
        <f t="shared" si="35"/>
        <v>2</v>
      </c>
    </row>
    <row r="134" spans="2:20" x14ac:dyDescent="0.3">
      <c r="B134" s="226" t="s">
        <v>341</v>
      </c>
      <c r="C134" s="226"/>
      <c r="D134" s="226"/>
      <c r="L134" s="226" t="s">
        <v>342</v>
      </c>
      <c r="M134" s="226"/>
      <c r="N134" s="226"/>
    </row>
    <row r="135" spans="2:20" x14ac:dyDescent="0.3">
      <c r="B135" s="225" t="s">
        <v>22</v>
      </c>
      <c r="C135" s="225" t="s">
        <v>203</v>
      </c>
      <c r="D135" s="225" t="s">
        <v>204</v>
      </c>
      <c r="E135" s="225" t="s">
        <v>201</v>
      </c>
      <c r="F135" s="225" t="s">
        <v>202</v>
      </c>
      <c r="G135" s="225" t="s">
        <v>151</v>
      </c>
      <c r="H135" s="225" t="s">
        <v>205</v>
      </c>
      <c r="I135" s="225" t="s">
        <v>206</v>
      </c>
      <c r="J135" s="225" t="s">
        <v>207</v>
      </c>
      <c r="L135" s="225" t="s">
        <v>22</v>
      </c>
      <c r="M135" s="225" t="s">
        <v>203</v>
      </c>
      <c r="N135" s="225" t="s">
        <v>204</v>
      </c>
      <c r="O135" s="225" t="s">
        <v>201</v>
      </c>
      <c r="P135" s="225" t="s">
        <v>202</v>
      </c>
      <c r="Q135" s="225" t="s">
        <v>151</v>
      </c>
      <c r="R135" s="225" t="s">
        <v>205</v>
      </c>
      <c r="S135" s="225" t="s">
        <v>206</v>
      </c>
      <c r="T135" s="225" t="s">
        <v>207</v>
      </c>
    </row>
    <row r="136" spans="2:20" x14ac:dyDescent="0.3">
      <c r="B136" s="225"/>
      <c r="C136" s="225"/>
      <c r="D136" s="225"/>
      <c r="E136" s="225"/>
      <c r="F136" s="225"/>
      <c r="G136" s="225"/>
      <c r="H136" s="225"/>
      <c r="I136" s="225"/>
      <c r="J136" s="225"/>
      <c r="L136" s="225"/>
      <c r="M136" s="225"/>
      <c r="N136" s="225"/>
      <c r="O136" s="225"/>
      <c r="P136" s="225"/>
      <c r="Q136" s="225"/>
      <c r="R136" s="225"/>
      <c r="S136" s="225"/>
      <c r="T136" s="225"/>
    </row>
    <row r="137" spans="2:20" x14ac:dyDescent="0.3">
      <c r="B137" s="225"/>
      <c r="C137" s="225"/>
      <c r="D137" s="225"/>
      <c r="E137" s="225"/>
      <c r="F137" s="225"/>
      <c r="G137" s="225"/>
      <c r="H137" s="225"/>
      <c r="I137" s="225"/>
      <c r="J137" s="225"/>
      <c r="L137" s="225"/>
      <c r="M137" s="225"/>
      <c r="N137" s="225"/>
      <c r="O137" s="225"/>
      <c r="P137" s="225"/>
      <c r="Q137" s="225"/>
      <c r="R137" s="225"/>
      <c r="S137" s="225"/>
      <c r="T137" s="225"/>
    </row>
    <row r="138" spans="2:20" x14ac:dyDescent="0.3">
      <c r="B138" s="6">
        <v>2025</v>
      </c>
      <c r="C138" s="6" cm="1">
        <f t="array" ref="C138:C157">TRANSPOSE('Proyeksi Fasum (2)'!D42:W42)</f>
        <v>8</v>
      </c>
      <c r="D138" s="6">
        <v>250</v>
      </c>
      <c r="E138" s="6">
        <f>C138*D138</f>
        <v>2000</v>
      </c>
      <c r="F138" s="6">
        <v>2000</v>
      </c>
      <c r="G138" s="6" t="s">
        <v>218</v>
      </c>
      <c r="H138" s="6">
        <f>F138*C138</f>
        <v>16000</v>
      </c>
      <c r="I138" s="13">
        <f>H138/86400</f>
        <v>0.18518518518518517</v>
      </c>
      <c r="J138" s="6">
        <f>H138/1000</f>
        <v>16</v>
      </c>
      <c r="L138" s="6">
        <v>2025</v>
      </c>
      <c r="M138" s="6" cm="1">
        <f t="array" ref="M138:M157">TRANSPOSE('Proyeksi Fasum (2)'!D43:W43)</f>
        <v>0</v>
      </c>
      <c r="N138" s="6">
        <v>250</v>
      </c>
      <c r="O138" s="6">
        <f>M138*N138</f>
        <v>0</v>
      </c>
      <c r="P138" s="6">
        <v>1000</v>
      </c>
      <c r="Q138" s="6" t="s">
        <v>218</v>
      </c>
      <c r="R138" s="6">
        <f>P138*M138</f>
        <v>0</v>
      </c>
      <c r="S138" s="13">
        <f>R138/86400</f>
        <v>0</v>
      </c>
      <c r="T138" s="6">
        <f>R138/1000</f>
        <v>0</v>
      </c>
    </row>
    <row r="139" spans="2:20" x14ac:dyDescent="0.3">
      <c r="B139" s="6">
        <v>2026</v>
      </c>
      <c r="C139" s="6">
        <v>9</v>
      </c>
      <c r="D139" s="6">
        <v>250</v>
      </c>
      <c r="E139" s="6">
        <f t="shared" ref="E139:E157" si="36">C139*D139</f>
        <v>2250</v>
      </c>
      <c r="F139" s="6">
        <v>2000</v>
      </c>
      <c r="G139" s="6" t="s">
        <v>218</v>
      </c>
      <c r="H139" s="6">
        <f t="shared" ref="H139:H157" si="37">F139*C139</f>
        <v>18000</v>
      </c>
      <c r="I139" s="13">
        <f t="shared" ref="I139:I157" si="38">H139/86400</f>
        <v>0.20833333333333334</v>
      </c>
      <c r="J139" s="6">
        <f t="shared" ref="J139:J157" si="39">H139/1000</f>
        <v>18</v>
      </c>
      <c r="L139" s="6">
        <v>2026</v>
      </c>
      <c r="M139" s="6">
        <v>0</v>
      </c>
      <c r="N139" s="6">
        <v>250</v>
      </c>
      <c r="O139" s="6">
        <f t="shared" ref="O139:O157" si="40">M139*N139</f>
        <v>0</v>
      </c>
      <c r="P139" s="6">
        <v>1000</v>
      </c>
      <c r="Q139" s="6" t="s">
        <v>218</v>
      </c>
      <c r="R139" s="6">
        <f t="shared" ref="R139:R157" si="41">P139*M139</f>
        <v>0</v>
      </c>
      <c r="S139" s="13">
        <f t="shared" ref="S139:S157" si="42">R139/86400</f>
        <v>0</v>
      </c>
      <c r="T139" s="6">
        <f t="shared" ref="T139:T157" si="43">R139/1000</f>
        <v>0</v>
      </c>
    </row>
    <row r="140" spans="2:20" x14ac:dyDescent="0.3">
      <c r="B140" s="6">
        <v>2027</v>
      </c>
      <c r="C140" s="6">
        <v>9</v>
      </c>
      <c r="D140" s="6">
        <v>250</v>
      </c>
      <c r="E140" s="6">
        <f t="shared" si="36"/>
        <v>2250</v>
      </c>
      <c r="F140" s="6">
        <v>2000</v>
      </c>
      <c r="G140" s="6" t="s">
        <v>218</v>
      </c>
      <c r="H140" s="6">
        <f t="shared" si="37"/>
        <v>18000</v>
      </c>
      <c r="I140" s="13">
        <f t="shared" si="38"/>
        <v>0.20833333333333334</v>
      </c>
      <c r="J140" s="6">
        <f t="shared" si="39"/>
        <v>18</v>
      </c>
      <c r="L140" s="6">
        <v>2027</v>
      </c>
      <c r="M140" s="6">
        <v>0</v>
      </c>
      <c r="N140" s="6">
        <v>250</v>
      </c>
      <c r="O140" s="6">
        <f t="shared" si="40"/>
        <v>0</v>
      </c>
      <c r="P140" s="6">
        <v>1000</v>
      </c>
      <c r="Q140" s="6" t="s">
        <v>218</v>
      </c>
      <c r="R140" s="6">
        <f t="shared" si="41"/>
        <v>0</v>
      </c>
      <c r="S140" s="13">
        <f t="shared" si="42"/>
        <v>0</v>
      </c>
      <c r="T140" s="6">
        <f t="shared" si="43"/>
        <v>0</v>
      </c>
    </row>
    <row r="141" spans="2:20" x14ac:dyDescent="0.3">
      <c r="B141" s="6">
        <v>2028</v>
      </c>
      <c r="C141" s="6">
        <v>9</v>
      </c>
      <c r="D141" s="6">
        <v>250</v>
      </c>
      <c r="E141" s="6">
        <f t="shared" si="36"/>
        <v>2250</v>
      </c>
      <c r="F141" s="6">
        <v>2000</v>
      </c>
      <c r="G141" s="6" t="s">
        <v>218</v>
      </c>
      <c r="H141" s="6">
        <f t="shared" si="37"/>
        <v>18000</v>
      </c>
      <c r="I141" s="13">
        <f t="shared" si="38"/>
        <v>0.20833333333333334</v>
      </c>
      <c r="J141" s="6">
        <f t="shared" si="39"/>
        <v>18</v>
      </c>
      <c r="L141" s="6">
        <v>2028</v>
      </c>
      <c r="M141" s="6">
        <v>0</v>
      </c>
      <c r="N141" s="6">
        <v>250</v>
      </c>
      <c r="O141" s="6">
        <f t="shared" si="40"/>
        <v>0</v>
      </c>
      <c r="P141" s="6">
        <v>1000</v>
      </c>
      <c r="Q141" s="6" t="s">
        <v>218</v>
      </c>
      <c r="R141" s="6">
        <f t="shared" si="41"/>
        <v>0</v>
      </c>
      <c r="S141" s="13">
        <f t="shared" si="42"/>
        <v>0</v>
      </c>
      <c r="T141" s="6">
        <f t="shared" si="43"/>
        <v>0</v>
      </c>
    </row>
    <row r="142" spans="2:20" x14ac:dyDescent="0.3">
      <c r="B142" s="6">
        <v>2029</v>
      </c>
      <c r="C142" s="6">
        <v>9</v>
      </c>
      <c r="D142" s="6">
        <v>250</v>
      </c>
      <c r="E142" s="6">
        <f t="shared" si="36"/>
        <v>2250</v>
      </c>
      <c r="F142" s="6">
        <v>2000</v>
      </c>
      <c r="G142" s="6" t="s">
        <v>218</v>
      </c>
      <c r="H142" s="6">
        <f t="shared" si="37"/>
        <v>18000</v>
      </c>
      <c r="I142" s="13">
        <f t="shared" si="38"/>
        <v>0.20833333333333334</v>
      </c>
      <c r="J142" s="6">
        <f t="shared" si="39"/>
        <v>18</v>
      </c>
      <c r="L142" s="6">
        <v>2029</v>
      </c>
      <c r="M142" s="6">
        <v>0</v>
      </c>
      <c r="N142" s="6">
        <v>250</v>
      </c>
      <c r="O142" s="6">
        <f t="shared" si="40"/>
        <v>0</v>
      </c>
      <c r="P142" s="6">
        <v>1000</v>
      </c>
      <c r="Q142" s="6" t="s">
        <v>218</v>
      </c>
      <c r="R142" s="6">
        <f t="shared" si="41"/>
        <v>0</v>
      </c>
      <c r="S142" s="13">
        <f t="shared" si="42"/>
        <v>0</v>
      </c>
      <c r="T142" s="6">
        <f t="shared" si="43"/>
        <v>0</v>
      </c>
    </row>
    <row r="143" spans="2:20" x14ac:dyDescent="0.3">
      <c r="B143" s="6">
        <v>2030</v>
      </c>
      <c r="C143" s="6">
        <v>10</v>
      </c>
      <c r="D143" s="6">
        <v>250</v>
      </c>
      <c r="E143" s="6">
        <f t="shared" si="36"/>
        <v>2500</v>
      </c>
      <c r="F143" s="6">
        <v>2000</v>
      </c>
      <c r="G143" s="6" t="s">
        <v>218</v>
      </c>
      <c r="H143" s="6">
        <f t="shared" si="37"/>
        <v>20000</v>
      </c>
      <c r="I143" s="13">
        <f t="shared" si="38"/>
        <v>0.23148148148148148</v>
      </c>
      <c r="J143" s="6">
        <f t="shared" si="39"/>
        <v>20</v>
      </c>
      <c r="L143" s="6">
        <v>2030</v>
      </c>
      <c r="M143" s="6">
        <v>0</v>
      </c>
      <c r="N143" s="6">
        <v>250</v>
      </c>
      <c r="O143" s="6">
        <f t="shared" si="40"/>
        <v>0</v>
      </c>
      <c r="P143" s="6">
        <v>1000</v>
      </c>
      <c r="Q143" s="6" t="s">
        <v>218</v>
      </c>
      <c r="R143" s="6">
        <f t="shared" si="41"/>
        <v>0</v>
      </c>
      <c r="S143" s="13">
        <f t="shared" si="42"/>
        <v>0</v>
      </c>
      <c r="T143" s="6">
        <f t="shared" si="43"/>
        <v>0</v>
      </c>
    </row>
    <row r="144" spans="2:20" x14ac:dyDescent="0.3">
      <c r="B144" s="6">
        <v>2031</v>
      </c>
      <c r="C144" s="6">
        <v>10</v>
      </c>
      <c r="D144" s="6">
        <v>250</v>
      </c>
      <c r="E144" s="6">
        <f t="shared" si="36"/>
        <v>2500</v>
      </c>
      <c r="F144" s="6">
        <v>2000</v>
      </c>
      <c r="G144" s="6" t="s">
        <v>218</v>
      </c>
      <c r="H144" s="6">
        <f t="shared" si="37"/>
        <v>20000</v>
      </c>
      <c r="I144" s="13">
        <f t="shared" si="38"/>
        <v>0.23148148148148148</v>
      </c>
      <c r="J144" s="6">
        <f t="shared" si="39"/>
        <v>20</v>
      </c>
      <c r="L144" s="6">
        <v>2031</v>
      </c>
      <c r="M144" s="6">
        <v>0</v>
      </c>
      <c r="N144" s="6">
        <v>250</v>
      </c>
      <c r="O144" s="6">
        <f t="shared" si="40"/>
        <v>0</v>
      </c>
      <c r="P144" s="6">
        <v>1000</v>
      </c>
      <c r="Q144" s="6" t="s">
        <v>218</v>
      </c>
      <c r="R144" s="6">
        <f t="shared" si="41"/>
        <v>0</v>
      </c>
      <c r="S144" s="13">
        <f t="shared" si="42"/>
        <v>0</v>
      </c>
      <c r="T144" s="6">
        <f t="shared" si="43"/>
        <v>0</v>
      </c>
    </row>
    <row r="145" spans="2:20" x14ac:dyDescent="0.3">
      <c r="B145" s="6">
        <v>2032</v>
      </c>
      <c r="C145" s="6">
        <v>10</v>
      </c>
      <c r="D145" s="6">
        <v>250</v>
      </c>
      <c r="E145" s="6">
        <f t="shared" si="36"/>
        <v>2500</v>
      </c>
      <c r="F145" s="6">
        <v>2000</v>
      </c>
      <c r="G145" s="6" t="s">
        <v>218</v>
      </c>
      <c r="H145" s="6">
        <f t="shared" si="37"/>
        <v>20000</v>
      </c>
      <c r="I145" s="13">
        <f t="shared" si="38"/>
        <v>0.23148148148148148</v>
      </c>
      <c r="J145" s="6">
        <f t="shared" si="39"/>
        <v>20</v>
      </c>
      <c r="L145" s="6">
        <v>2032</v>
      </c>
      <c r="M145" s="6">
        <v>0</v>
      </c>
      <c r="N145" s="6">
        <v>250</v>
      </c>
      <c r="O145" s="6">
        <f t="shared" si="40"/>
        <v>0</v>
      </c>
      <c r="P145" s="6">
        <v>1000</v>
      </c>
      <c r="Q145" s="6" t="s">
        <v>218</v>
      </c>
      <c r="R145" s="6">
        <f t="shared" si="41"/>
        <v>0</v>
      </c>
      <c r="S145" s="13">
        <f t="shared" si="42"/>
        <v>0</v>
      </c>
      <c r="T145" s="6">
        <f t="shared" si="43"/>
        <v>0</v>
      </c>
    </row>
    <row r="146" spans="2:20" x14ac:dyDescent="0.3">
      <c r="B146" s="6">
        <v>2033</v>
      </c>
      <c r="C146" s="6">
        <v>11</v>
      </c>
      <c r="D146" s="6">
        <v>250</v>
      </c>
      <c r="E146" s="6">
        <f t="shared" si="36"/>
        <v>2750</v>
      </c>
      <c r="F146" s="6">
        <v>2000</v>
      </c>
      <c r="G146" s="6" t="s">
        <v>218</v>
      </c>
      <c r="H146" s="6">
        <f t="shared" si="37"/>
        <v>22000</v>
      </c>
      <c r="I146" s="13">
        <f t="shared" si="38"/>
        <v>0.25462962962962965</v>
      </c>
      <c r="J146" s="6">
        <f t="shared" si="39"/>
        <v>22</v>
      </c>
      <c r="L146" s="6">
        <v>2033</v>
      </c>
      <c r="M146" s="6">
        <v>0</v>
      </c>
      <c r="N146" s="6">
        <v>250</v>
      </c>
      <c r="O146" s="6">
        <f t="shared" si="40"/>
        <v>0</v>
      </c>
      <c r="P146" s="6">
        <v>1000</v>
      </c>
      <c r="Q146" s="6" t="s">
        <v>218</v>
      </c>
      <c r="R146" s="6">
        <f t="shared" si="41"/>
        <v>0</v>
      </c>
      <c r="S146" s="13">
        <f t="shared" si="42"/>
        <v>0</v>
      </c>
      <c r="T146" s="6">
        <f t="shared" si="43"/>
        <v>0</v>
      </c>
    </row>
    <row r="147" spans="2:20" x14ac:dyDescent="0.3">
      <c r="B147" s="6">
        <v>2034</v>
      </c>
      <c r="C147" s="6">
        <v>11</v>
      </c>
      <c r="D147" s="6">
        <v>250</v>
      </c>
      <c r="E147" s="6">
        <f t="shared" si="36"/>
        <v>2750</v>
      </c>
      <c r="F147" s="6">
        <v>2000</v>
      </c>
      <c r="G147" s="6" t="s">
        <v>218</v>
      </c>
      <c r="H147" s="6">
        <f t="shared" si="37"/>
        <v>22000</v>
      </c>
      <c r="I147" s="13">
        <f t="shared" si="38"/>
        <v>0.25462962962962965</v>
      </c>
      <c r="J147" s="6">
        <f t="shared" si="39"/>
        <v>22</v>
      </c>
      <c r="L147" s="6">
        <v>2034</v>
      </c>
      <c r="M147" s="6">
        <v>0</v>
      </c>
      <c r="N147" s="6">
        <v>250</v>
      </c>
      <c r="O147" s="6">
        <f t="shared" si="40"/>
        <v>0</v>
      </c>
      <c r="P147" s="6">
        <v>1000</v>
      </c>
      <c r="Q147" s="6" t="s">
        <v>218</v>
      </c>
      <c r="R147" s="6">
        <f t="shared" si="41"/>
        <v>0</v>
      </c>
      <c r="S147" s="13">
        <f t="shared" si="42"/>
        <v>0</v>
      </c>
      <c r="T147" s="6">
        <f t="shared" si="43"/>
        <v>0</v>
      </c>
    </row>
    <row r="148" spans="2:20" x14ac:dyDescent="0.3">
      <c r="B148" s="6">
        <v>2035</v>
      </c>
      <c r="C148" s="6">
        <v>11</v>
      </c>
      <c r="D148" s="6">
        <v>250</v>
      </c>
      <c r="E148" s="6">
        <f t="shared" si="36"/>
        <v>2750</v>
      </c>
      <c r="F148" s="6">
        <v>2000</v>
      </c>
      <c r="G148" s="6" t="s">
        <v>218</v>
      </c>
      <c r="H148" s="6">
        <f t="shared" si="37"/>
        <v>22000</v>
      </c>
      <c r="I148" s="13">
        <f t="shared" si="38"/>
        <v>0.25462962962962965</v>
      </c>
      <c r="J148" s="6">
        <f t="shared" si="39"/>
        <v>22</v>
      </c>
      <c r="L148" s="6">
        <v>2035</v>
      </c>
      <c r="M148" s="6">
        <v>0</v>
      </c>
      <c r="N148" s="6">
        <v>250</v>
      </c>
      <c r="O148" s="6">
        <f t="shared" si="40"/>
        <v>0</v>
      </c>
      <c r="P148" s="6">
        <v>1000</v>
      </c>
      <c r="Q148" s="6" t="s">
        <v>218</v>
      </c>
      <c r="R148" s="6">
        <f t="shared" si="41"/>
        <v>0</v>
      </c>
      <c r="S148" s="13">
        <f t="shared" si="42"/>
        <v>0</v>
      </c>
      <c r="T148" s="6">
        <f t="shared" si="43"/>
        <v>0</v>
      </c>
    </row>
    <row r="149" spans="2:20" x14ac:dyDescent="0.3">
      <c r="B149" s="6">
        <v>2036</v>
      </c>
      <c r="C149" s="6">
        <v>12</v>
      </c>
      <c r="D149" s="6">
        <v>250</v>
      </c>
      <c r="E149" s="6">
        <f t="shared" si="36"/>
        <v>3000</v>
      </c>
      <c r="F149" s="6">
        <v>2000</v>
      </c>
      <c r="G149" s="6" t="s">
        <v>218</v>
      </c>
      <c r="H149" s="6">
        <f t="shared" si="37"/>
        <v>24000</v>
      </c>
      <c r="I149" s="13">
        <f t="shared" si="38"/>
        <v>0.27777777777777779</v>
      </c>
      <c r="J149" s="6">
        <f t="shared" si="39"/>
        <v>24</v>
      </c>
      <c r="L149" s="6">
        <v>2036</v>
      </c>
      <c r="M149" s="6">
        <v>0</v>
      </c>
      <c r="N149" s="6">
        <v>250</v>
      </c>
      <c r="O149" s="6">
        <f t="shared" si="40"/>
        <v>0</v>
      </c>
      <c r="P149" s="6">
        <v>1000</v>
      </c>
      <c r="Q149" s="6" t="s">
        <v>218</v>
      </c>
      <c r="R149" s="6">
        <f t="shared" si="41"/>
        <v>0</v>
      </c>
      <c r="S149" s="13">
        <f t="shared" si="42"/>
        <v>0</v>
      </c>
      <c r="T149" s="6">
        <f t="shared" si="43"/>
        <v>0</v>
      </c>
    </row>
    <row r="150" spans="2:20" x14ac:dyDescent="0.3">
      <c r="B150" s="6">
        <v>2037</v>
      </c>
      <c r="C150" s="6">
        <v>12</v>
      </c>
      <c r="D150" s="6">
        <v>250</v>
      </c>
      <c r="E150" s="6">
        <f t="shared" si="36"/>
        <v>3000</v>
      </c>
      <c r="F150" s="6">
        <v>2000</v>
      </c>
      <c r="G150" s="6" t="s">
        <v>218</v>
      </c>
      <c r="H150" s="6">
        <f t="shared" si="37"/>
        <v>24000</v>
      </c>
      <c r="I150" s="13">
        <f t="shared" si="38"/>
        <v>0.27777777777777779</v>
      </c>
      <c r="J150" s="6">
        <f t="shared" si="39"/>
        <v>24</v>
      </c>
      <c r="L150" s="6">
        <v>2037</v>
      </c>
      <c r="M150" s="6">
        <v>0</v>
      </c>
      <c r="N150" s="6">
        <v>250</v>
      </c>
      <c r="O150" s="6">
        <f t="shared" si="40"/>
        <v>0</v>
      </c>
      <c r="P150" s="6">
        <v>1000</v>
      </c>
      <c r="Q150" s="6" t="s">
        <v>218</v>
      </c>
      <c r="R150" s="6">
        <f t="shared" si="41"/>
        <v>0</v>
      </c>
      <c r="S150" s="13">
        <f t="shared" si="42"/>
        <v>0</v>
      </c>
      <c r="T150" s="6">
        <f t="shared" si="43"/>
        <v>0</v>
      </c>
    </row>
    <row r="151" spans="2:20" x14ac:dyDescent="0.3">
      <c r="B151" s="6">
        <v>2038</v>
      </c>
      <c r="C151" s="6">
        <v>12</v>
      </c>
      <c r="D151" s="6">
        <v>250</v>
      </c>
      <c r="E151" s="6">
        <f t="shared" si="36"/>
        <v>3000</v>
      </c>
      <c r="F151" s="6">
        <v>2000</v>
      </c>
      <c r="G151" s="6" t="s">
        <v>218</v>
      </c>
      <c r="H151" s="6">
        <f t="shared" si="37"/>
        <v>24000</v>
      </c>
      <c r="I151" s="13">
        <f t="shared" si="38"/>
        <v>0.27777777777777779</v>
      </c>
      <c r="J151" s="6">
        <f t="shared" si="39"/>
        <v>24</v>
      </c>
      <c r="L151" s="6">
        <v>2038</v>
      </c>
      <c r="M151" s="6">
        <v>0</v>
      </c>
      <c r="N151" s="6">
        <v>250</v>
      </c>
      <c r="O151" s="6">
        <f t="shared" si="40"/>
        <v>0</v>
      </c>
      <c r="P151" s="6">
        <v>1000</v>
      </c>
      <c r="Q151" s="6" t="s">
        <v>218</v>
      </c>
      <c r="R151" s="6">
        <f t="shared" si="41"/>
        <v>0</v>
      </c>
      <c r="S151" s="13">
        <f t="shared" si="42"/>
        <v>0</v>
      </c>
      <c r="T151" s="6">
        <f t="shared" si="43"/>
        <v>0</v>
      </c>
    </row>
    <row r="152" spans="2:20" x14ac:dyDescent="0.3">
      <c r="B152" s="6">
        <v>2039</v>
      </c>
      <c r="C152" s="6">
        <v>12</v>
      </c>
      <c r="D152" s="6">
        <v>250</v>
      </c>
      <c r="E152" s="6">
        <f t="shared" si="36"/>
        <v>3000</v>
      </c>
      <c r="F152" s="6">
        <v>2000</v>
      </c>
      <c r="G152" s="6" t="s">
        <v>218</v>
      </c>
      <c r="H152" s="6">
        <f t="shared" si="37"/>
        <v>24000</v>
      </c>
      <c r="I152" s="13">
        <f t="shared" si="38"/>
        <v>0.27777777777777779</v>
      </c>
      <c r="J152" s="6">
        <f t="shared" si="39"/>
        <v>24</v>
      </c>
      <c r="L152" s="6">
        <v>2039</v>
      </c>
      <c r="M152" s="6">
        <v>0</v>
      </c>
      <c r="N152" s="6">
        <v>250</v>
      </c>
      <c r="O152" s="6">
        <f t="shared" si="40"/>
        <v>0</v>
      </c>
      <c r="P152" s="6">
        <v>1000</v>
      </c>
      <c r="Q152" s="6" t="s">
        <v>218</v>
      </c>
      <c r="R152" s="6">
        <f t="shared" si="41"/>
        <v>0</v>
      </c>
      <c r="S152" s="13">
        <f t="shared" si="42"/>
        <v>0</v>
      </c>
      <c r="T152" s="6">
        <f t="shared" si="43"/>
        <v>0</v>
      </c>
    </row>
    <row r="153" spans="2:20" x14ac:dyDescent="0.3">
      <c r="B153" s="6">
        <v>2040</v>
      </c>
      <c r="C153" s="6">
        <v>13</v>
      </c>
      <c r="D153" s="6">
        <v>250</v>
      </c>
      <c r="E153" s="6">
        <f t="shared" si="36"/>
        <v>3250</v>
      </c>
      <c r="F153" s="6">
        <v>2000</v>
      </c>
      <c r="G153" s="6" t="s">
        <v>218</v>
      </c>
      <c r="H153" s="6">
        <f t="shared" si="37"/>
        <v>26000</v>
      </c>
      <c r="I153" s="13">
        <f t="shared" si="38"/>
        <v>0.30092592592592593</v>
      </c>
      <c r="J153" s="6">
        <f t="shared" si="39"/>
        <v>26</v>
      </c>
      <c r="L153" s="6">
        <v>2040</v>
      </c>
      <c r="M153" s="6">
        <v>0</v>
      </c>
      <c r="N153" s="6">
        <v>250</v>
      </c>
      <c r="O153" s="6">
        <f t="shared" si="40"/>
        <v>0</v>
      </c>
      <c r="P153" s="6">
        <v>1000</v>
      </c>
      <c r="Q153" s="6" t="s">
        <v>218</v>
      </c>
      <c r="R153" s="6">
        <f t="shared" si="41"/>
        <v>0</v>
      </c>
      <c r="S153" s="13">
        <f t="shared" si="42"/>
        <v>0</v>
      </c>
      <c r="T153" s="6">
        <f t="shared" si="43"/>
        <v>0</v>
      </c>
    </row>
    <row r="154" spans="2:20" x14ac:dyDescent="0.3">
      <c r="B154" s="6">
        <v>2041</v>
      </c>
      <c r="C154" s="6">
        <v>13</v>
      </c>
      <c r="D154" s="6">
        <v>250</v>
      </c>
      <c r="E154" s="6">
        <f t="shared" si="36"/>
        <v>3250</v>
      </c>
      <c r="F154" s="6">
        <v>2000</v>
      </c>
      <c r="G154" s="6" t="s">
        <v>218</v>
      </c>
      <c r="H154" s="6">
        <f t="shared" si="37"/>
        <v>26000</v>
      </c>
      <c r="I154" s="13">
        <f t="shared" si="38"/>
        <v>0.30092592592592593</v>
      </c>
      <c r="J154" s="6">
        <f t="shared" si="39"/>
        <v>26</v>
      </c>
      <c r="L154" s="6">
        <v>2041</v>
      </c>
      <c r="M154" s="6">
        <v>0</v>
      </c>
      <c r="N154" s="6">
        <v>250</v>
      </c>
      <c r="O154" s="6">
        <f t="shared" si="40"/>
        <v>0</v>
      </c>
      <c r="P154" s="6">
        <v>1000</v>
      </c>
      <c r="Q154" s="6" t="s">
        <v>218</v>
      </c>
      <c r="R154" s="6">
        <f t="shared" si="41"/>
        <v>0</v>
      </c>
      <c r="S154" s="13">
        <f t="shared" si="42"/>
        <v>0</v>
      </c>
      <c r="T154" s="6">
        <f t="shared" si="43"/>
        <v>0</v>
      </c>
    </row>
    <row r="155" spans="2:20" x14ac:dyDescent="0.3">
      <c r="B155" s="6">
        <v>2042</v>
      </c>
      <c r="C155" s="6">
        <v>13</v>
      </c>
      <c r="D155" s="6">
        <v>250</v>
      </c>
      <c r="E155" s="6">
        <f t="shared" si="36"/>
        <v>3250</v>
      </c>
      <c r="F155" s="6">
        <v>2000</v>
      </c>
      <c r="G155" s="6" t="s">
        <v>218</v>
      </c>
      <c r="H155" s="6">
        <f t="shared" si="37"/>
        <v>26000</v>
      </c>
      <c r="I155" s="13">
        <f t="shared" si="38"/>
        <v>0.30092592592592593</v>
      </c>
      <c r="J155" s="6">
        <f t="shared" si="39"/>
        <v>26</v>
      </c>
      <c r="L155" s="6">
        <v>2042</v>
      </c>
      <c r="M155" s="6">
        <v>0</v>
      </c>
      <c r="N155" s="6">
        <v>250</v>
      </c>
      <c r="O155" s="6">
        <f t="shared" si="40"/>
        <v>0</v>
      </c>
      <c r="P155" s="6">
        <v>1000</v>
      </c>
      <c r="Q155" s="6" t="s">
        <v>218</v>
      </c>
      <c r="R155" s="6">
        <f t="shared" si="41"/>
        <v>0</v>
      </c>
      <c r="S155" s="13">
        <f t="shared" si="42"/>
        <v>0</v>
      </c>
      <c r="T155" s="6">
        <f t="shared" si="43"/>
        <v>0</v>
      </c>
    </row>
    <row r="156" spans="2:20" x14ac:dyDescent="0.3">
      <c r="B156" s="6">
        <v>2043</v>
      </c>
      <c r="C156" s="6">
        <v>14</v>
      </c>
      <c r="D156" s="6">
        <v>250</v>
      </c>
      <c r="E156" s="6">
        <f t="shared" si="36"/>
        <v>3500</v>
      </c>
      <c r="F156" s="6">
        <v>2000</v>
      </c>
      <c r="G156" s="6" t="s">
        <v>218</v>
      </c>
      <c r="H156" s="6">
        <f t="shared" si="37"/>
        <v>28000</v>
      </c>
      <c r="I156" s="13">
        <f t="shared" si="38"/>
        <v>0.32407407407407407</v>
      </c>
      <c r="J156" s="6">
        <f t="shared" si="39"/>
        <v>28</v>
      </c>
      <c r="L156" s="6">
        <v>2043</v>
      </c>
      <c r="M156" s="6">
        <v>0</v>
      </c>
      <c r="N156" s="6">
        <v>250</v>
      </c>
      <c r="O156" s="6">
        <f t="shared" si="40"/>
        <v>0</v>
      </c>
      <c r="P156" s="6">
        <v>1000</v>
      </c>
      <c r="Q156" s="6" t="s">
        <v>218</v>
      </c>
      <c r="R156" s="6">
        <f t="shared" si="41"/>
        <v>0</v>
      </c>
      <c r="S156" s="13">
        <f t="shared" si="42"/>
        <v>0</v>
      </c>
      <c r="T156" s="6">
        <f t="shared" si="43"/>
        <v>0</v>
      </c>
    </row>
    <row r="157" spans="2:20" x14ac:dyDescent="0.3">
      <c r="B157" s="6">
        <v>2044</v>
      </c>
      <c r="C157" s="6">
        <v>14</v>
      </c>
      <c r="D157" s="6">
        <v>250</v>
      </c>
      <c r="E157" s="6">
        <f t="shared" si="36"/>
        <v>3500</v>
      </c>
      <c r="F157" s="6">
        <v>2000</v>
      </c>
      <c r="G157" s="6" t="s">
        <v>218</v>
      </c>
      <c r="H157" s="6">
        <f t="shared" si="37"/>
        <v>28000</v>
      </c>
      <c r="I157" s="13">
        <f t="shared" si="38"/>
        <v>0.32407407407407407</v>
      </c>
      <c r="J157" s="6">
        <f t="shared" si="39"/>
        <v>28</v>
      </c>
      <c r="L157" s="6">
        <v>2044</v>
      </c>
      <c r="M157" s="6">
        <v>0</v>
      </c>
      <c r="N157" s="6">
        <v>250</v>
      </c>
      <c r="O157" s="6">
        <f t="shared" si="40"/>
        <v>0</v>
      </c>
      <c r="P157" s="6">
        <v>1000</v>
      </c>
      <c r="Q157" s="6" t="s">
        <v>218</v>
      </c>
      <c r="R157" s="6">
        <f t="shared" si="41"/>
        <v>0</v>
      </c>
      <c r="S157" s="13">
        <f t="shared" si="42"/>
        <v>0</v>
      </c>
      <c r="T157" s="6">
        <f t="shared" si="43"/>
        <v>0</v>
      </c>
    </row>
    <row r="159" spans="2:20" x14ac:dyDescent="0.3">
      <c r="B159" s="226" t="s">
        <v>343</v>
      </c>
      <c r="C159" s="226"/>
      <c r="L159" s="226" t="s">
        <v>344</v>
      </c>
      <c r="M159" s="226"/>
      <c r="N159" s="226"/>
      <c r="O159" s="81"/>
    </row>
    <row r="160" spans="2:20" x14ac:dyDescent="0.3">
      <c r="B160" s="225" t="s">
        <v>22</v>
      </c>
      <c r="C160" s="225" t="s">
        <v>203</v>
      </c>
      <c r="D160" s="225" t="s">
        <v>315</v>
      </c>
      <c r="E160" s="225" t="s">
        <v>314</v>
      </c>
      <c r="F160" s="225" t="s">
        <v>202</v>
      </c>
      <c r="G160" s="225" t="s">
        <v>151</v>
      </c>
      <c r="H160" s="225" t="s">
        <v>205</v>
      </c>
      <c r="I160" s="225" t="s">
        <v>206</v>
      </c>
      <c r="J160" s="225" t="s">
        <v>207</v>
      </c>
      <c r="L160" s="225" t="s">
        <v>22</v>
      </c>
      <c r="M160" s="225" t="s">
        <v>203</v>
      </c>
      <c r="N160" s="225" t="s">
        <v>204</v>
      </c>
      <c r="O160" s="225" t="s">
        <v>201</v>
      </c>
      <c r="P160" s="225" t="s">
        <v>202</v>
      </c>
      <c r="Q160" s="225" t="s">
        <v>151</v>
      </c>
      <c r="R160" s="225" t="s">
        <v>205</v>
      </c>
      <c r="S160" s="225" t="s">
        <v>206</v>
      </c>
      <c r="T160" s="225" t="s">
        <v>207</v>
      </c>
    </row>
    <row r="161" spans="2:20" x14ac:dyDescent="0.3">
      <c r="B161" s="225"/>
      <c r="C161" s="225"/>
      <c r="D161" s="225"/>
      <c r="E161" s="225"/>
      <c r="F161" s="225"/>
      <c r="G161" s="225"/>
      <c r="H161" s="225"/>
      <c r="I161" s="225"/>
      <c r="J161" s="225"/>
      <c r="L161" s="225"/>
      <c r="M161" s="225"/>
      <c r="N161" s="225"/>
      <c r="O161" s="225"/>
      <c r="P161" s="225"/>
      <c r="Q161" s="225"/>
      <c r="R161" s="225"/>
      <c r="S161" s="225"/>
      <c r="T161" s="225"/>
    </row>
    <row r="162" spans="2:20" x14ac:dyDescent="0.3">
      <c r="B162" s="225"/>
      <c r="C162" s="225"/>
      <c r="D162" s="225"/>
      <c r="E162" s="225"/>
      <c r="F162" s="225"/>
      <c r="G162" s="225"/>
      <c r="H162" s="225"/>
      <c r="I162" s="225"/>
      <c r="J162" s="225"/>
      <c r="L162" s="225"/>
      <c r="M162" s="225"/>
      <c r="N162" s="225"/>
      <c r="O162" s="225"/>
      <c r="P162" s="225"/>
      <c r="Q162" s="225"/>
      <c r="R162" s="225"/>
      <c r="S162" s="225"/>
      <c r="T162" s="225"/>
    </row>
    <row r="163" spans="2:20" x14ac:dyDescent="0.3">
      <c r="B163" s="6">
        <v>2025</v>
      </c>
      <c r="C163" s="6" cm="1">
        <f t="array" ref="C163:C182">TRANSPOSE('Proyeksi Fasum (2)'!D45:W45)</f>
        <v>0</v>
      </c>
      <c r="D163" s="6">
        <v>50</v>
      </c>
      <c r="E163" s="6">
        <f>C163*D163</f>
        <v>0</v>
      </c>
      <c r="F163" s="6">
        <v>150</v>
      </c>
      <c r="G163" s="6" t="s">
        <v>316</v>
      </c>
      <c r="H163" s="6">
        <f>E163*F163</f>
        <v>0</v>
      </c>
      <c r="I163" s="13">
        <f>H163/86400</f>
        <v>0</v>
      </c>
      <c r="J163" s="6">
        <f>H163/1000</f>
        <v>0</v>
      </c>
      <c r="L163" s="6">
        <v>2025</v>
      </c>
      <c r="M163" s="6" cm="1">
        <f t="array" ref="M163:M182">TRANSPOSE('Proyeksi Fasum (2)'!D46:W46)</f>
        <v>0</v>
      </c>
      <c r="N163" s="6"/>
      <c r="O163" s="6"/>
      <c r="P163" s="6">
        <v>10090</v>
      </c>
      <c r="Q163" s="6" t="s">
        <v>218</v>
      </c>
      <c r="R163" s="6">
        <f>P163*M163</f>
        <v>0</v>
      </c>
      <c r="S163" s="13">
        <f>R163/86400</f>
        <v>0</v>
      </c>
      <c r="T163" s="6">
        <f>R163/1000</f>
        <v>0</v>
      </c>
    </row>
    <row r="164" spans="2:20" x14ac:dyDescent="0.3">
      <c r="B164" s="6">
        <v>2026</v>
      </c>
      <c r="C164" s="6">
        <v>0</v>
      </c>
      <c r="D164" s="6">
        <v>50</v>
      </c>
      <c r="E164" s="6">
        <f t="shared" ref="E164:E182" si="44">C164*D164</f>
        <v>0</v>
      </c>
      <c r="F164" s="6">
        <v>150</v>
      </c>
      <c r="G164" s="6" t="s">
        <v>316</v>
      </c>
      <c r="H164" s="6">
        <f t="shared" ref="H164:H182" si="45">E164*F164</f>
        <v>0</v>
      </c>
      <c r="I164" s="13">
        <f t="shared" ref="I164:I182" si="46">H164/86400</f>
        <v>0</v>
      </c>
      <c r="J164" s="6">
        <f t="shared" ref="J164:J182" si="47">H164/1000</f>
        <v>0</v>
      </c>
      <c r="L164" s="6">
        <v>2026</v>
      </c>
      <c r="M164" s="6">
        <v>0</v>
      </c>
      <c r="N164" s="6"/>
      <c r="O164" s="6"/>
      <c r="P164" s="6">
        <v>10090</v>
      </c>
      <c r="Q164" s="6" t="s">
        <v>218</v>
      </c>
      <c r="R164" s="6">
        <f t="shared" ref="R164:R182" si="48">P164*M164</f>
        <v>0</v>
      </c>
      <c r="S164" s="13">
        <f t="shared" ref="S164:S182" si="49">R164/86400</f>
        <v>0</v>
      </c>
      <c r="T164" s="6">
        <f t="shared" ref="T164:T182" si="50">R164/1000</f>
        <v>0</v>
      </c>
    </row>
    <row r="165" spans="2:20" x14ac:dyDescent="0.3">
      <c r="B165" s="6">
        <v>2027</v>
      </c>
      <c r="C165" s="6">
        <v>0</v>
      </c>
      <c r="D165" s="6">
        <v>50</v>
      </c>
      <c r="E165" s="6">
        <f t="shared" si="44"/>
        <v>0</v>
      </c>
      <c r="F165" s="6">
        <v>150</v>
      </c>
      <c r="G165" s="6" t="s">
        <v>316</v>
      </c>
      <c r="H165" s="6">
        <f t="shared" si="45"/>
        <v>0</v>
      </c>
      <c r="I165" s="13">
        <f t="shared" si="46"/>
        <v>0</v>
      </c>
      <c r="J165" s="6">
        <f t="shared" si="47"/>
        <v>0</v>
      </c>
      <c r="L165" s="6">
        <v>2027</v>
      </c>
      <c r="M165" s="6">
        <v>0</v>
      </c>
      <c r="N165" s="6"/>
      <c r="O165" s="6"/>
      <c r="P165" s="6">
        <v>10090</v>
      </c>
      <c r="Q165" s="6" t="s">
        <v>218</v>
      </c>
      <c r="R165" s="6">
        <f t="shared" si="48"/>
        <v>0</v>
      </c>
      <c r="S165" s="13">
        <f t="shared" si="49"/>
        <v>0</v>
      </c>
      <c r="T165" s="6">
        <f t="shared" si="50"/>
        <v>0</v>
      </c>
    </row>
    <row r="166" spans="2:20" x14ac:dyDescent="0.3">
      <c r="B166" s="6">
        <v>2028</v>
      </c>
      <c r="C166" s="6">
        <v>0</v>
      </c>
      <c r="D166" s="6">
        <v>50</v>
      </c>
      <c r="E166" s="6">
        <f t="shared" si="44"/>
        <v>0</v>
      </c>
      <c r="F166" s="6">
        <v>150</v>
      </c>
      <c r="G166" s="6" t="s">
        <v>316</v>
      </c>
      <c r="H166" s="6">
        <f t="shared" si="45"/>
        <v>0</v>
      </c>
      <c r="I166" s="13">
        <f t="shared" si="46"/>
        <v>0</v>
      </c>
      <c r="J166" s="6">
        <f t="shared" si="47"/>
        <v>0</v>
      </c>
      <c r="L166" s="6">
        <v>2028</v>
      </c>
      <c r="M166" s="6">
        <v>0</v>
      </c>
      <c r="N166" s="6"/>
      <c r="O166" s="6"/>
      <c r="P166" s="6">
        <v>10090</v>
      </c>
      <c r="Q166" s="6" t="s">
        <v>218</v>
      </c>
      <c r="R166" s="6">
        <f t="shared" si="48"/>
        <v>0</v>
      </c>
      <c r="S166" s="13">
        <f t="shared" si="49"/>
        <v>0</v>
      </c>
      <c r="T166" s="6">
        <f t="shared" si="50"/>
        <v>0</v>
      </c>
    </row>
    <row r="167" spans="2:20" x14ac:dyDescent="0.3">
      <c r="B167" s="6">
        <v>2029</v>
      </c>
      <c r="C167" s="6">
        <v>0</v>
      </c>
      <c r="D167" s="6">
        <v>50</v>
      </c>
      <c r="E167" s="6">
        <f t="shared" si="44"/>
        <v>0</v>
      </c>
      <c r="F167" s="6">
        <v>150</v>
      </c>
      <c r="G167" s="6" t="s">
        <v>316</v>
      </c>
      <c r="H167" s="6">
        <f t="shared" si="45"/>
        <v>0</v>
      </c>
      <c r="I167" s="13">
        <f t="shared" si="46"/>
        <v>0</v>
      </c>
      <c r="J167" s="6">
        <f t="shared" si="47"/>
        <v>0</v>
      </c>
      <c r="L167" s="6">
        <v>2029</v>
      </c>
      <c r="M167" s="6">
        <v>0</v>
      </c>
      <c r="N167" s="6"/>
      <c r="O167" s="6"/>
      <c r="P167" s="6">
        <v>10090</v>
      </c>
      <c r="Q167" s="6" t="s">
        <v>218</v>
      </c>
      <c r="R167" s="6">
        <f t="shared" si="48"/>
        <v>0</v>
      </c>
      <c r="S167" s="13">
        <f t="shared" si="49"/>
        <v>0</v>
      </c>
      <c r="T167" s="6">
        <f t="shared" si="50"/>
        <v>0</v>
      </c>
    </row>
    <row r="168" spans="2:20" x14ac:dyDescent="0.3">
      <c r="B168" s="6">
        <v>2030</v>
      </c>
      <c r="C168" s="6">
        <v>0</v>
      </c>
      <c r="D168" s="6">
        <v>50</v>
      </c>
      <c r="E168" s="6">
        <f t="shared" si="44"/>
        <v>0</v>
      </c>
      <c r="F168" s="6">
        <v>150</v>
      </c>
      <c r="G168" s="6" t="s">
        <v>316</v>
      </c>
      <c r="H168" s="6">
        <f t="shared" si="45"/>
        <v>0</v>
      </c>
      <c r="I168" s="13">
        <f t="shared" si="46"/>
        <v>0</v>
      </c>
      <c r="J168" s="6">
        <f t="shared" si="47"/>
        <v>0</v>
      </c>
      <c r="L168" s="6">
        <v>2030</v>
      </c>
      <c r="M168" s="6">
        <v>0</v>
      </c>
      <c r="N168" s="6"/>
      <c r="O168" s="6"/>
      <c r="P168" s="6">
        <v>10090</v>
      </c>
      <c r="Q168" s="6" t="s">
        <v>218</v>
      </c>
      <c r="R168" s="6">
        <f t="shared" si="48"/>
        <v>0</v>
      </c>
      <c r="S168" s="13">
        <f t="shared" si="49"/>
        <v>0</v>
      </c>
      <c r="T168" s="6">
        <f t="shared" si="50"/>
        <v>0</v>
      </c>
    </row>
    <row r="169" spans="2:20" x14ac:dyDescent="0.3">
      <c r="B169" s="6">
        <v>2031</v>
      </c>
      <c r="C169" s="6">
        <v>0</v>
      </c>
      <c r="D169" s="6">
        <v>50</v>
      </c>
      <c r="E169" s="6">
        <f t="shared" si="44"/>
        <v>0</v>
      </c>
      <c r="F169" s="6">
        <v>150</v>
      </c>
      <c r="G169" s="6" t="s">
        <v>316</v>
      </c>
      <c r="H169" s="6">
        <f t="shared" si="45"/>
        <v>0</v>
      </c>
      <c r="I169" s="13">
        <f t="shared" si="46"/>
        <v>0</v>
      </c>
      <c r="J169" s="6">
        <f t="shared" si="47"/>
        <v>0</v>
      </c>
      <c r="L169" s="6">
        <v>2031</v>
      </c>
      <c r="M169" s="6">
        <v>0</v>
      </c>
      <c r="N169" s="6"/>
      <c r="O169" s="6"/>
      <c r="P169" s="6">
        <v>10090</v>
      </c>
      <c r="Q169" s="6" t="s">
        <v>218</v>
      </c>
      <c r="R169" s="6">
        <f t="shared" si="48"/>
        <v>0</v>
      </c>
      <c r="S169" s="13">
        <f t="shared" si="49"/>
        <v>0</v>
      </c>
      <c r="T169" s="6">
        <f t="shared" si="50"/>
        <v>0</v>
      </c>
    </row>
    <row r="170" spans="2:20" x14ac:dyDescent="0.3">
      <c r="B170" s="6">
        <v>2032</v>
      </c>
      <c r="C170" s="6">
        <v>0</v>
      </c>
      <c r="D170" s="6">
        <v>50</v>
      </c>
      <c r="E170" s="6">
        <f t="shared" si="44"/>
        <v>0</v>
      </c>
      <c r="F170" s="6">
        <v>150</v>
      </c>
      <c r="G170" s="6" t="s">
        <v>316</v>
      </c>
      <c r="H170" s="6">
        <f t="shared" si="45"/>
        <v>0</v>
      </c>
      <c r="I170" s="13">
        <f t="shared" si="46"/>
        <v>0</v>
      </c>
      <c r="J170" s="6">
        <f t="shared" si="47"/>
        <v>0</v>
      </c>
      <c r="L170" s="6">
        <v>2032</v>
      </c>
      <c r="M170" s="6">
        <v>0</v>
      </c>
      <c r="N170" s="6"/>
      <c r="O170" s="6"/>
      <c r="P170" s="6">
        <v>10090</v>
      </c>
      <c r="Q170" s="6" t="s">
        <v>218</v>
      </c>
      <c r="R170" s="6">
        <f t="shared" si="48"/>
        <v>0</v>
      </c>
      <c r="S170" s="13">
        <f t="shared" si="49"/>
        <v>0</v>
      </c>
      <c r="T170" s="6">
        <f t="shared" si="50"/>
        <v>0</v>
      </c>
    </row>
    <row r="171" spans="2:20" x14ac:dyDescent="0.3">
      <c r="B171" s="6">
        <v>2033</v>
      </c>
      <c r="C171" s="6">
        <v>0</v>
      </c>
      <c r="D171" s="6">
        <v>50</v>
      </c>
      <c r="E171" s="6">
        <f t="shared" si="44"/>
        <v>0</v>
      </c>
      <c r="F171" s="6">
        <v>150</v>
      </c>
      <c r="G171" s="6" t="s">
        <v>316</v>
      </c>
      <c r="H171" s="6">
        <f t="shared" si="45"/>
        <v>0</v>
      </c>
      <c r="I171" s="13">
        <f t="shared" si="46"/>
        <v>0</v>
      </c>
      <c r="J171" s="6">
        <f t="shared" si="47"/>
        <v>0</v>
      </c>
      <c r="L171" s="6">
        <v>2033</v>
      </c>
      <c r="M171" s="6">
        <v>0</v>
      </c>
      <c r="N171" s="6"/>
      <c r="O171" s="6"/>
      <c r="P171" s="6">
        <v>10090</v>
      </c>
      <c r="Q171" s="6" t="s">
        <v>218</v>
      </c>
      <c r="R171" s="6">
        <f t="shared" si="48"/>
        <v>0</v>
      </c>
      <c r="S171" s="13">
        <f t="shared" si="49"/>
        <v>0</v>
      </c>
      <c r="T171" s="6">
        <f t="shared" si="50"/>
        <v>0</v>
      </c>
    </row>
    <row r="172" spans="2:20" x14ac:dyDescent="0.3">
      <c r="B172" s="6">
        <v>2034</v>
      </c>
      <c r="C172" s="6">
        <v>0</v>
      </c>
      <c r="D172" s="6">
        <v>50</v>
      </c>
      <c r="E172" s="6">
        <f t="shared" si="44"/>
        <v>0</v>
      </c>
      <c r="F172" s="6">
        <v>150</v>
      </c>
      <c r="G172" s="6" t="s">
        <v>316</v>
      </c>
      <c r="H172" s="6">
        <f t="shared" si="45"/>
        <v>0</v>
      </c>
      <c r="I172" s="13">
        <f t="shared" si="46"/>
        <v>0</v>
      </c>
      <c r="J172" s="6">
        <f t="shared" si="47"/>
        <v>0</v>
      </c>
      <c r="L172" s="6">
        <v>2034</v>
      </c>
      <c r="M172" s="6">
        <v>0</v>
      </c>
      <c r="N172" s="6"/>
      <c r="O172" s="6"/>
      <c r="P172" s="6">
        <v>10090</v>
      </c>
      <c r="Q172" s="6" t="s">
        <v>218</v>
      </c>
      <c r="R172" s="6">
        <f t="shared" si="48"/>
        <v>0</v>
      </c>
      <c r="S172" s="13">
        <f t="shared" si="49"/>
        <v>0</v>
      </c>
      <c r="T172" s="6">
        <f t="shared" si="50"/>
        <v>0</v>
      </c>
    </row>
    <row r="173" spans="2:20" x14ac:dyDescent="0.3">
      <c r="B173" s="6">
        <v>2035</v>
      </c>
      <c r="C173" s="6">
        <v>0</v>
      </c>
      <c r="D173" s="6">
        <v>50</v>
      </c>
      <c r="E173" s="6">
        <f t="shared" si="44"/>
        <v>0</v>
      </c>
      <c r="F173" s="6">
        <v>150</v>
      </c>
      <c r="G173" s="6" t="s">
        <v>316</v>
      </c>
      <c r="H173" s="6">
        <f t="shared" si="45"/>
        <v>0</v>
      </c>
      <c r="I173" s="13">
        <f t="shared" si="46"/>
        <v>0</v>
      </c>
      <c r="J173" s="6">
        <f t="shared" si="47"/>
        <v>0</v>
      </c>
      <c r="L173" s="6">
        <v>2035</v>
      </c>
      <c r="M173" s="6">
        <v>0</v>
      </c>
      <c r="N173" s="6"/>
      <c r="O173" s="6"/>
      <c r="P173" s="6">
        <v>10090</v>
      </c>
      <c r="Q173" s="6" t="s">
        <v>218</v>
      </c>
      <c r="R173" s="6">
        <f t="shared" si="48"/>
        <v>0</v>
      </c>
      <c r="S173" s="13">
        <f t="shared" si="49"/>
        <v>0</v>
      </c>
      <c r="T173" s="6">
        <f t="shared" si="50"/>
        <v>0</v>
      </c>
    </row>
    <row r="174" spans="2:20" x14ac:dyDescent="0.3">
      <c r="B174" s="6">
        <v>2036</v>
      </c>
      <c r="C174" s="6">
        <v>0</v>
      </c>
      <c r="D174" s="6">
        <v>50</v>
      </c>
      <c r="E174" s="6">
        <f t="shared" si="44"/>
        <v>0</v>
      </c>
      <c r="F174" s="6">
        <v>150</v>
      </c>
      <c r="G174" s="6" t="s">
        <v>316</v>
      </c>
      <c r="H174" s="6">
        <f t="shared" si="45"/>
        <v>0</v>
      </c>
      <c r="I174" s="13">
        <f t="shared" si="46"/>
        <v>0</v>
      </c>
      <c r="J174" s="6">
        <f t="shared" si="47"/>
        <v>0</v>
      </c>
      <c r="L174" s="6">
        <v>2036</v>
      </c>
      <c r="M174" s="6">
        <v>0</v>
      </c>
      <c r="N174" s="6"/>
      <c r="O174" s="6"/>
      <c r="P174" s="6">
        <v>10090</v>
      </c>
      <c r="Q174" s="6" t="s">
        <v>218</v>
      </c>
      <c r="R174" s="6">
        <f t="shared" si="48"/>
        <v>0</v>
      </c>
      <c r="S174" s="13">
        <f t="shared" si="49"/>
        <v>0</v>
      </c>
      <c r="T174" s="6">
        <f t="shared" si="50"/>
        <v>0</v>
      </c>
    </row>
    <row r="175" spans="2:20" x14ac:dyDescent="0.3">
      <c r="B175" s="6">
        <v>2037</v>
      </c>
      <c r="C175" s="6">
        <v>0</v>
      </c>
      <c r="D175" s="6">
        <v>50</v>
      </c>
      <c r="E175" s="6">
        <f t="shared" si="44"/>
        <v>0</v>
      </c>
      <c r="F175" s="6">
        <v>150</v>
      </c>
      <c r="G175" s="6" t="s">
        <v>316</v>
      </c>
      <c r="H175" s="6">
        <f t="shared" si="45"/>
        <v>0</v>
      </c>
      <c r="I175" s="13">
        <f t="shared" si="46"/>
        <v>0</v>
      </c>
      <c r="J175" s="6">
        <f t="shared" si="47"/>
        <v>0</v>
      </c>
      <c r="L175" s="6">
        <v>2037</v>
      </c>
      <c r="M175" s="6">
        <v>0</v>
      </c>
      <c r="N175" s="6"/>
      <c r="O175" s="6"/>
      <c r="P175" s="6">
        <v>10090</v>
      </c>
      <c r="Q175" s="6" t="s">
        <v>218</v>
      </c>
      <c r="R175" s="6">
        <f t="shared" si="48"/>
        <v>0</v>
      </c>
      <c r="S175" s="13">
        <f t="shared" si="49"/>
        <v>0</v>
      </c>
      <c r="T175" s="6">
        <f t="shared" si="50"/>
        <v>0</v>
      </c>
    </row>
    <row r="176" spans="2:20" x14ac:dyDescent="0.3">
      <c r="B176" s="6">
        <v>2038</v>
      </c>
      <c r="C176" s="6">
        <v>0</v>
      </c>
      <c r="D176" s="6">
        <v>50</v>
      </c>
      <c r="E176" s="6">
        <f t="shared" si="44"/>
        <v>0</v>
      </c>
      <c r="F176" s="6">
        <v>150</v>
      </c>
      <c r="G176" s="6" t="s">
        <v>316</v>
      </c>
      <c r="H176" s="6">
        <f t="shared" si="45"/>
        <v>0</v>
      </c>
      <c r="I176" s="13">
        <f t="shared" si="46"/>
        <v>0</v>
      </c>
      <c r="J176" s="6">
        <f t="shared" si="47"/>
        <v>0</v>
      </c>
      <c r="L176" s="6">
        <v>2038</v>
      </c>
      <c r="M176" s="6">
        <v>0</v>
      </c>
      <c r="N176" s="6"/>
      <c r="O176" s="6"/>
      <c r="P176" s="6">
        <v>10090</v>
      </c>
      <c r="Q176" s="6" t="s">
        <v>218</v>
      </c>
      <c r="R176" s="6">
        <f t="shared" si="48"/>
        <v>0</v>
      </c>
      <c r="S176" s="13">
        <f t="shared" si="49"/>
        <v>0</v>
      </c>
      <c r="T176" s="6">
        <f t="shared" si="50"/>
        <v>0</v>
      </c>
    </row>
    <row r="177" spans="2:20" x14ac:dyDescent="0.3">
      <c r="B177" s="6">
        <v>2039</v>
      </c>
      <c r="C177" s="6">
        <v>0</v>
      </c>
      <c r="D177" s="6">
        <v>50</v>
      </c>
      <c r="E177" s="6">
        <f t="shared" si="44"/>
        <v>0</v>
      </c>
      <c r="F177" s="6">
        <v>150</v>
      </c>
      <c r="G177" s="6" t="s">
        <v>316</v>
      </c>
      <c r="H177" s="6">
        <f t="shared" si="45"/>
        <v>0</v>
      </c>
      <c r="I177" s="13">
        <f t="shared" si="46"/>
        <v>0</v>
      </c>
      <c r="J177" s="6">
        <f t="shared" si="47"/>
        <v>0</v>
      </c>
      <c r="L177" s="6">
        <v>2039</v>
      </c>
      <c r="M177" s="6">
        <v>0</v>
      </c>
      <c r="N177" s="6"/>
      <c r="O177" s="6"/>
      <c r="P177" s="6">
        <v>10090</v>
      </c>
      <c r="Q177" s="6" t="s">
        <v>218</v>
      </c>
      <c r="R177" s="6">
        <f t="shared" si="48"/>
        <v>0</v>
      </c>
      <c r="S177" s="13">
        <f t="shared" si="49"/>
        <v>0</v>
      </c>
      <c r="T177" s="6">
        <f t="shared" si="50"/>
        <v>0</v>
      </c>
    </row>
    <row r="178" spans="2:20" x14ac:dyDescent="0.3">
      <c r="B178" s="6">
        <v>2040</v>
      </c>
      <c r="C178" s="6">
        <v>0</v>
      </c>
      <c r="D178" s="6">
        <v>50</v>
      </c>
      <c r="E178" s="6">
        <f t="shared" si="44"/>
        <v>0</v>
      </c>
      <c r="F178" s="6">
        <v>150</v>
      </c>
      <c r="G178" s="6" t="s">
        <v>316</v>
      </c>
      <c r="H178" s="6">
        <f t="shared" si="45"/>
        <v>0</v>
      </c>
      <c r="I178" s="13">
        <f t="shared" si="46"/>
        <v>0</v>
      </c>
      <c r="J178" s="6">
        <f t="shared" si="47"/>
        <v>0</v>
      </c>
      <c r="L178" s="6">
        <v>2040</v>
      </c>
      <c r="M178" s="6">
        <v>0</v>
      </c>
      <c r="N178" s="6"/>
      <c r="O178" s="6"/>
      <c r="P178" s="6">
        <v>10090</v>
      </c>
      <c r="Q178" s="6" t="s">
        <v>218</v>
      </c>
      <c r="R178" s="6">
        <f t="shared" si="48"/>
        <v>0</v>
      </c>
      <c r="S178" s="13">
        <f t="shared" si="49"/>
        <v>0</v>
      </c>
      <c r="T178" s="6">
        <f t="shared" si="50"/>
        <v>0</v>
      </c>
    </row>
    <row r="179" spans="2:20" x14ac:dyDescent="0.3">
      <c r="B179" s="6">
        <v>2041</v>
      </c>
      <c r="C179" s="6">
        <v>0</v>
      </c>
      <c r="D179" s="6">
        <v>50</v>
      </c>
      <c r="E179" s="6">
        <f t="shared" si="44"/>
        <v>0</v>
      </c>
      <c r="F179" s="6">
        <v>150</v>
      </c>
      <c r="G179" s="6" t="s">
        <v>316</v>
      </c>
      <c r="H179" s="6">
        <f t="shared" si="45"/>
        <v>0</v>
      </c>
      <c r="I179" s="13">
        <f t="shared" si="46"/>
        <v>0</v>
      </c>
      <c r="J179" s="6">
        <f t="shared" si="47"/>
        <v>0</v>
      </c>
      <c r="L179" s="6">
        <v>2041</v>
      </c>
      <c r="M179" s="6">
        <v>0</v>
      </c>
      <c r="N179" s="6"/>
      <c r="O179" s="6"/>
      <c r="P179" s="6">
        <v>10090</v>
      </c>
      <c r="Q179" s="6" t="s">
        <v>218</v>
      </c>
      <c r="R179" s="6">
        <f t="shared" si="48"/>
        <v>0</v>
      </c>
      <c r="S179" s="13">
        <f t="shared" si="49"/>
        <v>0</v>
      </c>
      <c r="T179" s="6">
        <f t="shared" si="50"/>
        <v>0</v>
      </c>
    </row>
    <row r="180" spans="2:20" x14ac:dyDescent="0.3">
      <c r="B180" s="6">
        <v>2042</v>
      </c>
      <c r="C180" s="6">
        <v>0</v>
      </c>
      <c r="D180" s="6">
        <v>50</v>
      </c>
      <c r="E180" s="6">
        <f t="shared" si="44"/>
        <v>0</v>
      </c>
      <c r="F180" s="6">
        <v>150</v>
      </c>
      <c r="G180" s="6" t="s">
        <v>316</v>
      </c>
      <c r="H180" s="6">
        <f t="shared" si="45"/>
        <v>0</v>
      </c>
      <c r="I180" s="13">
        <f t="shared" si="46"/>
        <v>0</v>
      </c>
      <c r="J180" s="6">
        <f t="shared" si="47"/>
        <v>0</v>
      </c>
      <c r="L180" s="6">
        <v>2042</v>
      </c>
      <c r="M180" s="6">
        <v>0</v>
      </c>
      <c r="N180" s="6"/>
      <c r="O180" s="6"/>
      <c r="P180" s="6">
        <v>10090</v>
      </c>
      <c r="Q180" s="6" t="s">
        <v>218</v>
      </c>
      <c r="R180" s="6">
        <f t="shared" si="48"/>
        <v>0</v>
      </c>
      <c r="S180" s="13">
        <f t="shared" si="49"/>
        <v>0</v>
      </c>
      <c r="T180" s="6">
        <f t="shared" si="50"/>
        <v>0</v>
      </c>
    </row>
    <row r="181" spans="2:20" x14ac:dyDescent="0.3">
      <c r="B181" s="6">
        <v>2043</v>
      </c>
      <c r="C181" s="6">
        <v>0</v>
      </c>
      <c r="D181" s="6">
        <v>50</v>
      </c>
      <c r="E181" s="6">
        <f t="shared" si="44"/>
        <v>0</v>
      </c>
      <c r="F181" s="6">
        <v>150</v>
      </c>
      <c r="G181" s="6" t="s">
        <v>316</v>
      </c>
      <c r="H181" s="6">
        <f t="shared" si="45"/>
        <v>0</v>
      </c>
      <c r="I181" s="13">
        <f t="shared" si="46"/>
        <v>0</v>
      </c>
      <c r="J181" s="6">
        <f t="shared" si="47"/>
        <v>0</v>
      </c>
      <c r="L181" s="6">
        <v>2043</v>
      </c>
      <c r="M181" s="6">
        <v>0</v>
      </c>
      <c r="N181" s="6"/>
      <c r="O181" s="6"/>
      <c r="P181" s="6">
        <v>10090</v>
      </c>
      <c r="Q181" s="6" t="s">
        <v>218</v>
      </c>
      <c r="R181" s="6">
        <f t="shared" si="48"/>
        <v>0</v>
      </c>
      <c r="S181" s="13">
        <f t="shared" si="49"/>
        <v>0</v>
      </c>
      <c r="T181" s="6">
        <f t="shared" si="50"/>
        <v>0</v>
      </c>
    </row>
    <row r="182" spans="2:20" x14ac:dyDescent="0.3">
      <c r="B182" s="6">
        <v>2044</v>
      </c>
      <c r="C182" s="6">
        <v>0</v>
      </c>
      <c r="D182" s="6">
        <v>50</v>
      </c>
      <c r="E182" s="6">
        <f t="shared" si="44"/>
        <v>0</v>
      </c>
      <c r="F182" s="6">
        <v>150</v>
      </c>
      <c r="G182" s="6" t="s">
        <v>316</v>
      </c>
      <c r="H182" s="6">
        <f t="shared" si="45"/>
        <v>0</v>
      </c>
      <c r="I182" s="13">
        <f t="shared" si="46"/>
        <v>0</v>
      </c>
      <c r="J182" s="6">
        <f t="shared" si="47"/>
        <v>0</v>
      </c>
      <c r="L182" s="6">
        <v>2044</v>
      </c>
      <c r="M182" s="6">
        <v>0</v>
      </c>
      <c r="N182" s="6"/>
      <c r="O182" s="6"/>
      <c r="P182" s="6">
        <v>10090</v>
      </c>
      <c r="Q182" s="6" t="s">
        <v>218</v>
      </c>
      <c r="R182" s="6">
        <f t="shared" si="48"/>
        <v>0</v>
      </c>
      <c r="S182" s="13">
        <f t="shared" si="49"/>
        <v>0</v>
      </c>
      <c r="T182" s="6">
        <f t="shared" si="50"/>
        <v>0</v>
      </c>
    </row>
    <row r="184" spans="2:20" x14ac:dyDescent="0.3">
      <c r="B184" s="226" t="s">
        <v>345</v>
      </c>
      <c r="C184" s="226"/>
      <c r="D184" s="226"/>
      <c r="L184" s="226" t="s">
        <v>346</v>
      </c>
      <c r="M184" s="226"/>
      <c r="N184" s="226"/>
    </row>
    <row r="185" spans="2:20" x14ac:dyDescent="0.3">
      <c r="B185" s="225" t="s">
        <v>22</v>
      </c>
      <c r="C185" s="225" t="s">
        <v>203</v>
      </c>
      <c r="D185" s="225" t="s">
        <v>204</v>
      </c>
      <c r="E185" s="225" t="s">
        <v>201</v>
      </c>
      <c r="F185" s="225" t="s">
        <v>202</v>
      </c>
      <c r="G185" s="225" t="s">
        <v>151</v>
      </c>
      <c r="H185" s="225" t="s">
        <v>205</v>
      </c>
      <c r="I185" s="225" t="s">
        <v>206</v>
      </c>
      <c r="J185" s="225" t="s">
        <v>207</v>
      </c>
      <c r="L185" s="225" t="s">
        <v>22</v>
      </c>
      <c r="M185" s="225" t="s">
        <v>203</v>
      </c>
      <c r="N185" s="225" t="s">
        <v>317</v>
      </c>
      <c r="O185" s="225" t="s">
        <v>318</v>
      </c>
      <c r="P185" s="225" t="s">
        <v>202</v>
      </c>
      <c r="Q185" s="225" t="s">
        <v>151</v>
      </c>
      <c r="R185" s="225" t="s">
        <v>205</v>
      </c>
      <c r="S185" s="225" t="s">
        <v>206</v>
      </c>
      <c r="T185" s="225" t="s">
        <v>207</v>
      </c>
    </row>
    <row r="186" spans="2:20" x14ac:dyDescent="0.3">
      <c r="B186" s="225"/>
      <c r="C186" s="225"/>
      <c r="D186" s="225"/>
      <c r="E186" s="225"/>
      <c r="F186" s="225"/>
      <c r="G186" s="225"/>
      <c r="H186" s="225"/>
      <c r="I186" s="225"/>
      <c r="J186" s="225"/>
      <c r="L186" s="225"/>
      <c r="M186" s="225"/>
      <c r="N186" s="225"/>
      <c r="O186" s="225"/>
      <c r="P186" s="225"/>
      <c r="Q186" s="225"/>
      <c r="R186" s="225"/>
      <c r="S186" s="225"/>
      <c r="T186" s="225"/>
    </row>
    <row r="187" spans="2:20" x14ac:dyDescent="0.3">
      <c r="B187" s="225"/>
      <c r="C187" s="225"/>
      <c r="D187" s="225"/>
      <c r="E187" s="225"/>
      <c r="F187" s="225"/>
      <c r="G187" s="225"/>
      <c r="H187" s="225"/>
      <c r="I187" s="225"/>
      <c r="J187" s="225"/>
      <c r="L187" s="225"/>
      <c r="M187" s="225"/>
      <c r="N187" s="225"/>
      <c r="O187" s="225"/>
      <c r="P187" s="225"/>
      <c r="Q187" s="225"/>
      <c r="R187" s="225"/>
      <c r="S187" s="225"/>
      <c r="T187" s="225"/>
    </row>
    <row r="188" spans="2:20" x14ac:dyDescent="0.3">
      <c r="B188" s="6">
        <v>2025</v>
      </c>
      <c r="C188" s="6" cm="1">
        <f t="array" ref="C188:C207">TRANSPOSE('Proyeksi Fasum (2)'!D47:W47)</f>
        <v>0</v>
      </c>
      <c r="D188" s="6"/>
      <c r="E188" s="6"/>
      <c r="F188" s="6">
        <v>10000</v>
      </c>
      <c r="G188" s="6" t="s">
        <v>218</v>
      </c>
      <c r="H188" s="6">
        <f>F188*C188</f>
        <v>0</v>
      </c>
      <c r="I188" s="13">
        <f>H188/86400</f>
        <v>0</v>
      </c>
      <c r="J188" s="6">
        <f>H188/1000</f>
        <v>0</v>
      </c>
      <c r="L188" s="6">
        <v>2025</v>
      </c>
      <c r="M188" s="6" cm="1">
        <f t="array" ref="M188:M207">TRANSPOSE('Proyeksi Fasum (2)'!D48:W48)</f>
        <v>0</v>
      </c>
      <c r="N188" s="6">
        <v>1</v>
      </c>
      <c r="O188" s="6">
        <f>M188*N188</f>
        <v>0</v>
      </c>
      <c r="P188" s="6">
        <v>0.3</v>
      </c>
      <c r="Q188" s="6" t="s">
        <v>319</v>
      </c>
      <c r="R188" s="6">
        <f>P188*O188*86400</f>
        <v>0</v>
      </c>
      <c r="S188" s="13">
        <f>R188/86400</f>
        <v>0</v>
      </c>
      <c r="T188" s="6">
        <f>R188/1000</f>
        <v>0</v>
      </c>
    </row>
    <row r="189" spans="2:20" x14ac:dyDescent="0.3">
      <c r="B189" s="6">
        <v>2026</v>
      </c>
      <c r="C189" s="6">
        <v>0</v>
      </c>
      <c r="D189" s="6"/>
      <c r="E189" s="6"/>
      <c r="F189" s="6">
        <v>10000</v>
      </c>
      <c r="G189" s="6" t="s">
        <v>218</v>
      </c>
      <c r="H189" s="6">
        <f t="shared" ref="H189:H207" si="51">F189*C189</f>
        <v>0</v>
      </c>
      <c r="I189" s="13">
        <f t="shared" ref="I189:I207" si="52">H189/86400</f>
        <v>0</v>
      </c>
      <c r="J189" s="6">
        <f t="shared" ref="J189:J207" si="53">H189/1000</f>
        <v>0</v>
      </c>
      <c r="L189" s="6">
        <v>2026</v>
      </c>
      <c r="M189" s="6">
        <v>0</v>
      </c>
      <c r="N189" s="6">
        <v>1</v>
      </c>
      <c r="O189" s="6">
        <f t="shared" ref="O189:O207" si="54">M189*N189</f>
        <v>0</v>
      </c>
      <c r="P189" s="6">
        <v>0.3</v>
      </c>
      <c r="Q189" s="6" t="s">
        <v>319</v>
      </c>
      <c r="R189" s="6">
        <f t="shared" ref="R189:R207" si="55">P189*O189*86400</f>
        <v>0</v>
      </c>
      <c r="S189" s="13">
        <f t="shared" ref="S189:S207" si="56">R189/86400</f>
        <v>0</v>
      </c>
      <c r="T189" s="6">
        <f t="shared" ref="T189:T207" si="57">R189/1000</f>
        <v>0</v>
      </c>
    </row>
    <row r="190" spans="2:20" x14ac:dyDescent="0.3">
      <c r="B190" s="6">
        <v>2027</v>
      </c>
      <c r="C190" s="6">
        <v>0</v>
      </c>
      <c r="D190" s="6"/>
      <c r="E190" s="6"/>
      <c r="F190" s="6">
        <v>10000</v>
      </c>
      <c r="G190" s="6" t="s">
        <v>218</v>
      </c>
      <c r="H190" s="6">
        <f t="shared" si="51"/>
        <v>0</v>
      </c>
      <c r="I190" s="13">
        <f t="shared" si="52"/>
        <v>0</v>
      </c>
      <c r="J190" s="6">
        <f t="shared" si="53"/>
        <v>0</v>
      </c>
      <c r="L190" s="6">
        <v>2027</v>
      </c>
      <c r="M190" s="6">
        <v>0</v>
      </c>
      <c r="N190" s="6">
        <v>1</v>
      </c>
      <c r="O190" s="6">
        <f t="shared" si="54"/>
        <v>0</v>
      </c>
      <c r="P190" s="6">
        <v>0.3</v>
      </c>
      <c r="Q190" s="6" t="s">
        <v>319</v>
      </c>
      <c r="R190" s="6">
        <f t="shared" si="55"/>
        <v>0</v>
      </c>
      <c r="S190" s="13">
        <f t="shared" si="56"/>
        <v>0</v>
      </c>
      <c r="T190" s="6">
        <f t="shared" si="57"/>
        <v>0</v>
      </c>
    </row>
    <row r="191" spans="2:20" x14ac:dyDescent="0.3">
      <c r="B191" s="6">
        <v>2028</v>
      </c>
      <c r="C191" s="6">
        <v>0</v>
      </c>
      <c r="D191" s="6"/>
      <c r="E191" s="6"/>
      <c r="F191" s="6">
        <v>10000</v>
      </c>
      <c r="G191" s="6" t="s">
        <v>218</v>
      </c>
      <c r="H191" s="6">
        <f t="shared" si="51"/>
        <v>0</v>
      </c>
      <c r="I191" s="13">
        <f t="shared" si="52"/>
        <v>0</v>
      </c>
      <c r="J191" s="6">
        <f t="shared" si="53"/>
        <v>0</v>
      </c>
      <c r="L191" s="6">
        <v>2028</v>
      </c>
      <c r="M191" s="6">
        <v>0</v>
      </c>
      <c r="N191" s="6">
        <v>1</v>
      </c>
      <c r="O191" s="6">
        <f t="shared" si="54"/>
        <v>0</v>
      </c>
      <c r="P191" s="6">
        <v>0.3</v>
      </c>
      <c r="Q191" s="6" t="s">
        <v>319</v>
      </c>
      <c r="R191" s="6">
        <f t="shared" si="55"/>
        <v>0</v>
      </c>
      <c r="S191" s="13">
        <f t="shared" si="56"/>
        <v>0</v>
      </c>
      <c r="T191" s="6">
        <f t="shared" si="57"/>
        <v>0</v>
      </c>
    </row>
    <row r="192" spans="2:20" x14ac:dyDescent="0.3">
      <c r="B192" s="6">
        <v>2029</v>
      </c>
      <c r="C192" s="6">
        <v>0</v>
      </c>
      <c r="D192" s="6"/>
      <c r="E192" s="6"/>
      <c r="F192" s="6">
        <v>10000</v>
      </c>
      <c r="G192" s="6" t="s">
        <v>218</v>
      </c>
      <c r="H192" s="6">
        <f t="shared" si="51"/>
        <v>0</v>
      </c>
      <c r="I192" s="13">
        <f t="shared" si="52"/>
        <v>0</v>
      </c>
      <c r="J192" s="6">
        <f t="shared" si="53"/>
        <v>0</v>
      </c>
      <c r="L192" s="6">
        <v>2029</v>
      </c>
      <c r="M192" s="6">
        <v>0</v>
      </c>
      <c r="N192" s="6">
        <v>1</v>
      </c>
      <c r="O192" s="6">
        <f t="shared" si="54"/>
        <v>0</v>
      </c>
      <c r="P192" s="6">
        <v>0.3</v>
      </c>
      <c r="Q192" s="6" t="s">
        <v>319</v>
      </c>
      <c r="R192" s="6">
        <f t="shared" si="55"/>
        <v>0</v>
      </c>
      <c r="S192" s="13">
        <f t="shared" si="56"/>
        <v>0</v>
      </c>
      <c r="T192" s="6">
        <f t="shared" si="57"/>
        <v>0</v>
      </c>
    </row>
    <row r="193" spans="2:20" x14ac:dyDescent="0.3">
      <c r="B193" s="6">
        <v>2030</v>
      </c>
      <c r="C193" s="6">
        <v>0</v>
      </c>
      <c r="D193" s="6"/>
      <c r="E193" s="6"/>
      <c r="F193" s="6">
        <v>10000</v>
      </c>
      <c r="G193" s="6" t="s">
        <v>218</v>
      </c>
      <c r="H193" s="6">
        <f t="shared" si="51"/>
        <v>0</v>
      </c>
      <c r="I193" s="13">
        <f t="shared" si="52"/>
        <v>0</v>
      </c>
      <c r="J193" s="6">
        <f t="shared" si="53"/>
        <v>0</v>
      </c>
      <c r="L193" s="6">
        <v>2030</v>
      </c>
      <c r="M193" s="6">
        <v>0</v>
      </c>
      <c r="N193" s="6">
        <v>1</v>
      </c>
      <c r="O193" s="6">
        <f t="shared" si="54"/>
        <v>0</v>
      </c>
      <c r="P193" s="6">
        <v>0.3</v>
      </c>
      <c r="Q193" s="6" t="s">
        <v>319</v>
      </c>
      <c r="R193" s="6">
        <f t="shared" si="55"/>
        <v>0</v>
      </c>
      <c r="S193" s="13">
        <f t="shared" si="56"/>
        <v>0</v>
      </c>
      <c r="T193" s="6">
        <f t="shared" si="57"/>
        <v>0</v>
      </c>
    </row>
    <row r="194" spans="2:20" x14ac:dyDescent="0.3">
      <c r="B194" s="6">
        <v>2031</v>
      </c>
      <c r="C194" s="6">
        <v>0</v>
      </c>
      <c r="D194" s="6"/>
      <c r="E194" s="6"/>
      <c r="F194" s="6">
        <v>10000</v>
      </c>
      <c r="G194" s="6" t="s">
        <v>218</v>
      </c>
      <c r="H194" s="6">
        <f t="shared" si="51"/>
        <v>0</v>
      </c>
      <c r="I194" s="13">
        <f t="shared" si="52"/>
        <v>0</v>
      </c>
      <c r="J194" s="6">
        <f t="shared" si="53"/>
        <v>0</v>
      </c>
      <c r="L194" s="6">
        <v>2031</v>
      </c>
      <c r="M194" s="6">
        <v>0</v>
      </c>
      <c r="N194" s="6">
        <v>1</v>
      </c>
      <c r="O194" s="6">
        <f t="shared" si="54"/>
        <v>0</v>
      </c>
      <c r="P194" s="6">
        <v>0.3</v>
      </c>
      <c r="Q194" s="6" t="s">
        <v>319</v>
      </c>
      <c r="R194" s="6">
        <f t="shared" si="55"/>
        <v>0</v>
      </c>
      <c r="S194" s="13">
        <f t="shared" si="56"/>
        <v>0</v>
      </c>
      <c r="T194" s="6">
        <f t="shared" si="57"/>
        <v>0</v>
      </c>
    </row>
    <row r="195" spans="2:20" x14ac:dyDescent="0.3">
      <c r="B195" s="6">
        <v>2032</v>
      </c>
      <c r="C195" s="6">
        <v>0</v>
      </c>
      <c r="D195" s="6"/>
      <c r="E195" s="6"/>
      <c r="F195" s="6">
        <v>10000</v>
      </c>
      <c r="G195" s="6" t="s">
        <v>218</v>
      </c>
      <c r="H195" s="6">
        <f t="shared" si="51"/>
        <v>0</v>
      </c>
      <c r="I195" s="13">
        <f t="shared" si="52"/>
        <v>0</v>
      </c>
      <c r="J195" s="6">
        <f t="shared" si="53"/>
        <v>0</v>
      </c>
      <c r="L195" s="6">
        <v>2032</v>
      </c>
      <c r="M195" s="6">
        <v>0</v>
      </c>
      <c r="N195" s="6">
        <v>1</v>
      </c>
      <c r="O195" s="6">
        <f t="shared" si="54"/>
        <v>0</v>
      </c>
      <c r="P195" s="6">
        <v>0.3</v>
      </c>
      <c r="Q195" s="6" t="s">
        <v>319</v>
      </c>
      <c r="R195" s="6">
        <f t="shared" si="55"/>
        <v>0</v>
      </c>
      <c r="S195" s="13">
        <f t="shared" si="56"/>
        <v>0</v>
      </c>
      <c r="T195" s="6">
        <f t="shared" si="57"/>
        <v>0</v>
      </c>
    </row>
    <row r="196" spans="2:20" x14ac:dyDescent="0.3">
      <c r="B196" s="6">
        <v>2033</v>
      </c>
      <c r="C196" s="6">
        <v>0</v>
      </c>
      <c r="D196" s="6"/>
      <c r="E196" s="6"/>
      <c r="F196" s="6">
        <v>10000</v>
      </c>
      <c r="G196" s="6" t="s">
        <v>218</v>
      </c>
      <c r="H196" s="6">
        <f t="shared" si="51"/>
        <v>0</v>
      </c>
      <c r="I196" s="13">
        <f t="shared" si="52"/>
        <v>0</v>
      </c>
      <c r="J196" s="6">
        <f t="shared" si="53"/>
        <v>0</v>
      </c>
      <c r="L196" s="6">
        <v>2033</v>
      </c>
      <c r="M196" s="6">
        <v>0</v>
      </c>
      <c r="N196" s="6">
        <v>1</v>
      </c>
      <c r="O196" s="6">
        <f t="shared" si="54"/>
        <v>0</v>
      </c>
      <c r="P196" s="6">
        <v>0.3</v>
      </c>
      <c r="Q196" s="6" t="s">
        <v>319</v>
      </c>
      <c r="R196" s="6">
        <f t="shared" si="55"/>
        <v>0</v>
      </c>
      <c r="S196" s="13">
        <f t="shared" si="56"/>
        <v>0</v>
      </c>
      <c r="T196" s="6">
        <f t="shared" si="57"/>
        <v>0</v>
      </c>
    </row>
    <row r="197" spans="2:20" x14ac:dyDescent="0.3">
      <c r="B197" s="6">
        <v>2034</v>
      </c>
      <c r="C197" s="6">
        <v>0</v>
      </c>
      <c r="D197" s="6"/>
      <c r="E197" s="6"/>
      <c r="F197" s="6">
        <v>10000</v>
      </c>
      <c r="G197" s="6" t="s">
        <v>218</v>
      </c>
      <c r="H197" s="6">
        <f t="shared" si="51"/>
        <v>0</v>
      </c>
      <c r="I197" s="13">
        <f t="shared" si="52"/>
        <v>0</v>
      </c>
      <c r="J197" s="6">
        <f t="shared" si="53"/>
        <v>0</v>
      </c>
      <c r="L197" s="6">
        <v>2034</v>
      </c>
      <c r="M197" s="6">
        <v>0</v>
      </c>
      <c r="N197" s="6">
        <v>1</v>
      </c>
      <c r="O197" s="6">
        <f t="shared" si="54"/>
        <v>0</v>
      </c>
      <c r="P197" s="6">
        <v>0.3</v>
      </c>
      <c r="Q197" s="6" t="s">
        <v>319</v>
      </c>
      <c r="R197" s="6">
        <f t="shared" si="55"/>
        <v>0</v>
      </c>
      <c r="S197" s="13">
        <f t="shared" si="56"/>
        <v>0</v>
      </c>
      <c r="T197" s="6">
        <f t="shared" si="57"/>
        <v>0</v>
      </c>
    </row>
    <row r="198" spans="2:20" x14ac:dyDescent="0.3">
      <c r="B198" s="6">
        <v>2035</v>
      </c>
      <c r="C198" s="6">
        <v>0</v>
      </c>
      <c r="D198" s="6"/>
      <c r="E198" s="6"/>
      <c r="F198" s="6">
        <v>10000</v>
      </c>
      <c r="G198" s="6" t="s">
        <v>218</v>
      </c>
      <c r="H198" s="6">
        <f t="shared" si="51"/>
        <v>0</v>
      </c>
      <c r="I198" s="13">
        <f t="shared" si="52"/>
        <v>0</v>
      </c>
      <c r="J198" s="6">
        <f t="shared" si="53"/>
        <v>0</v>
      </c>
      <c r="L198" s="6">
        <v>2035</v>
      </c>
      <c r="M198" s="6">
        <v>0</v>
      </c>
      <c r="N198" s="6">
        <v>1</v>
      </c>
      <c r="O198" s="6">
        <f t="shared" si="54"/>
        <v>0</v>
      </c>
      <c r="P198" s="6">
        <v>0.3</v>
      </c>
      <c r="Q198" s="6" t="s">
        <v>319</v>
      </c>
      <c r="R198" s="6">
        <f t="shared" si="55"/>
        <v>0</v>
      </c>
      <c r="S198" s="13">
        <f t="shared" si="56"/>
        <v>0</v>
      </c>
      <c r="T198" s="6">
        <f t="shared" si="57"/>
        <v>0</v>
      </c>
    </row>
    <row r="199" spans="2:20" x14ac:dyDescent="0.3">
      <c r="B199" s="6">
        <v>2036</v>
      </c>
      <c r="C199" s="6">
        <v>0</v>
      </c>
      <c r="D199" s="6"/>
      <c r="E199" s="6"/>
      <c r="F199" s="6">
        <v>10000</v>
      </c>
      <c r="G199" s="6" t="s">
        <v>218</v>
      </c>
      <c r="H199" s="6">
        <f t="shared" si="51"/>
        <v>0</v>
      </c>
      <c r="I199" s="13">
        <f t="shared" si="52"/>
        <v>0</v>
      </c>
      <c r="J199" s="6">
        <f t="shared" si="53"/>
        <v>0</v>
      </c>
      <c r="L199" s="6">
        <v>2036</v>
      </c>
      <c r="M199" s="6">
        <v>0</v>
      </c>
      <c r="N199" s="6">
        <v>1</v>
      </c>
      <c r="O199" s="6">
        <f t="shared" si="54"/>
        <v>0</v>
      </c>
      <c r="P199" s="6">
        <v>0.3</v>
      </c>
      <c r="Q199" s="6" t="s">
        <v>319</v>
      </c>
      <c r="R199" s="6">
        <f t="shared" si="55"/>
        <v>0</v>
      </c>
      <c r="S199" s="13">
        <f t="shared" si="56"/>
        <v>0</v>
      </c>
      <c r="T199" s="6">
        <f t="shared" si="57"/>
        <v>0</v>
      </c>
    </row>
    <row r="200" spans="2:20" x14ac:dyDescent="0.3">
      <c r="B200" s="6">
        <v>2037</v>
      </c>
      <c r="C200" s="6">
        <v>0</v>
      </c>
      <c r="D200" s="6"/>
      <c r="E200" s="6"/>
      <c r="F200" s="6">
        <v>10000</v>
      </c>
      <c r="G200" s="6" t="s">
        <v>218</v>
      </c>
      <c r="H200" s="6">
        <f t="shared" si="51"/>
        <v>0</v>
      </c>
      <c r="I200" s="13">
        <f t="shared" si="52"/>
        <v>0</v>
      </c>
      <c r="J200" s="6">
        <f t="shared" si="53"/>
        <v>0</v>
      </c>
      <c r="L200" s="6">
        <v>2037</v>
      </c>
      <c r="M200" s="6">
        <v>0</v>
      </c>
      <c r="N200" s="6">
        <v>1</v>
      </c>
      <c r="O200" s="6">
        <f t="shared" si="54"/>
        <v>0</v>
      </c>
      <c r="P200" s="6">
        <v>0.3</v>
      </c>
      <c r="Q200" s="6" t="s">
        <v>319</v>
      </c>
      <c r="R200" s="6">
        <f t="shared" si="55"/>
        <v>0</v>
      </c>
      <c r="S200" s="13">
        <f t="shared" si="56"/>
        <v>0</v>
      </c>
      <c r="T200" s="6">
        <f t="shared" si="57"/>
        <v>0</v>
      </c>
    </row>
    <row r="201" spans="2:20" x14ac:dyDescent="0.3">
      <c r="B201" s="6">
        <v>2038</v>
      </c>
      <c r="C201" s="6">
        <v>0</v>
      </c>
      <c r="D201" s="6"/>
      <c r="E201" s="6"/>
      <c r="F201" s="6">
        <v>10000</v>
      </c>
      <c r="G201" s="6" t="s">
        <v>218</v>
      </c>
      <c r="H201" s="6">
        <f t="shared" si="51"/>
        <v>0</v>
      </c>
      <c r="I201" s="13">
        <f t="shared" si="52"/>
        <v>0</v>
      </c>
      <c r="J201" s="6">
        <f t="shared" si="53"/>
        <v>0</v>
      </c>
      <c r="L201" s="6">
        <v>2038</v>
      </c>
      <c r="M201" s="6">
        <v>0</v>
      </c>
      <c r="N201" s="6">
        <v>1</v>
      </c>
      <c r="O201" s="6">
        <f t="shared" si="54"/>
        <v>0</v>
      </c>
      <c r="P201" s="6">
        <v>0.3</v>
      </c>
      <c r="Q201" s="6" t="s">
        <v>319</v>
      </c>
      <c r="R201" s="6">
        <f t="shared" si="55"/>
        <v>0</v>
      </c>
      <c r="S201" s="13">
        <f t="shared" si="56"/>
        <v>0</v>
      </c>
      <c r="T201" s="6">
        <f t="shared" si="57"/>
        <v>0</v>
      </c>
    </row>
    <row r="202" spans="2:20" x14ac:dyDescent="0.3">
      <c r="B202" s="6">
        <v>2039</v>
      </c>
      <c r="C202" s="6">
        <v>0</v>
      </c>
      <c r="D202" s="6"/>
      <c r="E202" s="6"/>
      <c r="F202" s="6">
        <v>10000</v>
      </c>
      <c r="G202" s="6" t="s">
        <v>218</v>
      </c>
      <c r="H202" s="6">
        <f t="shared" si="51"/>
        <v>0</v>
      </c>
      <c r="I202" s="13">
        <f t="shared" si="52"/>
        <v>0</v>
      </c>
      <c r="J202" s="6">
        <f t="shared" si="53"/>
        <v>0</v>
      </c>
      <c r="L202" s="6">
        <v>2039</v>
      </c>
      <c r="M202" s="6">
        <v>0</v>
      </c>
      <c r="N202" s="6">
        <v>1</v>
      </c>
      <c r="O202" s="6">
        <f t="shared" si="54"/>
        <v>0</v>
      </c>
      <c r="P202" s="6">
        <v>0.3</v>
      </c>
      <c r="Q202" s="6" t="s">
        <v>319</v>
      </c>
      <c r="R202" s="6">
        <f t="shared" si="55"/>
        <v>0</v>
      </c>
      <c r="S202" s="13">
        <f t="shared" si="56"/>
        <v>0</v>
      </c>
      <c r="T202" s="6">
        <f t="shared" si="57"/>
        <v>0</v>
      </c>
    </row>
    <row r="203" spans="2:20" x14ac:dyDescent="0.3">
      <c r="B203" s="6">
        <v>2040</v>
      </c>
      <c r="C203" s="6">
        <v>0</v>
      </c>
      <c r="D203" s="6"/>
      <c r="E203" s="6"/>
      <c r="F203" s="6">
        <v>10000</v>
      </c>
      <c r="G203" s="6" t="s">
        <v>218</v>
      </c>
      <c r="H203" s="6">
        <f t="shared" si="51"/>
        <v>0</v>
      </c>
      <c r="I203" s="13">
        <f t="shared" si="52"/>
        <v>0</v>
      </c>
      <c r="J203" s="6">
        <f t="shared" si="53"/>
        <v>0</v>
      </c>
      <c r="L203" s="6">
        <v>2040</v>
      </c>
      <c r="M203" s="6">
        <v>0</v>
      </c>
      <c r="N203" s="6">
        <v>1</v>
      </c>
      <c r="O203" s="6">
        <f t="shared" si="54"/>
        <v>0</v>
      </c>
      <c r="P203" s="6">
        <v>0.3</v>
      </c>
      <c r="Q203" s="6" t="s">
        <v>319</v>
      </c>
      <c r="R203" s="6">
        <f t="shared" si="55"/>
        <v>0</v>
      </c>
      <c r="S203" s="13">
        <f t="shared" si="56"/>
        <v>0</v>
      </c>
      <c r="T203" s="6">
        <f t="shared" si="57"/>
        <v>0</v>
      </c>
    </row>
    <row r="204" spans="2:20" x14ac:dyDescent="0.3">
      <c r="B204" s="6">
        <v>2041</v>
      </c>
      <c r="C204" s="6">
        <v>0</v>
      </c>
      <c r="D204" s="6"/>
      <c r="E204" s="6"/>
      <c r="F204" s="6">
        <v>10000</v>
      </c>
      <c r="G204" s="6" t="s">
        <v>218</v>
      </c>
      <c r="H204" s="6">
        <f t="shared" si="51"/>
        <v>0</v>
      </c>
      <c r="I204" s="13">
        <f t="shared" si="52"/>
        <v>0</v>
      </c>
      <c r="J204" s="6">
        <f t="shared" si="53"/>
        <v>0</v>
      </c>
      <c r="L204" s="6">
        <v>2041</v>
      </c>
      <c r="M204" s="6">
        <v>0</v>
      </c>
      <c r="N204" s="6">
        <v>1</v>
      </c>
      <c r="O204" s="6">
        <f t="shared" si="54"/>
        <v>0</v>
      </c>
      <c r="P204" s="6">
        <v>0.3</v>
      </c>
      <c r="Q204" s="6" t="s">
        <v>319</v>
      </c>
      <c r="R204" s="6">
        <f t="shared" si="55"/>
        <v>0</v>
      </c>
      <c r="S204" s="13">
        <f t="shared" si="56"/>
        <v>0</v>
      </c>
      <c r="T204" s="6">
        <f t="shared" si="57"/>
        <v>0</v>
      </c>
    </row>
    <row r="205" spans="2:20" x14ac:dyDescent="0.3">
      <c r="B205" s="6">
        <v>2042</v>
      </c>
      <c r="C205" s="6">
        <v>0</v>
      </c>
      <c r="D205" s="6"/>
      <c r="E205" s="6"/>
      <c r="F205" s="6">
        <v>10000</v>
      </c>
      <c r="G205" s="6" t="s">
        <v>218</v>
      </c>
      <c r="H205" s="6">
        <f t="shared" si="51"/>
        <v>0</v>
      </c>
      <c r="I205" s="13">
        <f t="shared" si="52"/>
        <v>0</v>
      </c>
      <c r="J205" s="6">
        <f t="shared" si="53"/>
        <v>0</v>
      </c>
      <c r="L205" s="6">
        <v>2042</v>
      </c>
      <c r="M205" s="6">
        <v>0</v>
      </c>
      <c r="N205" s="6">
        <v>1</v>
      </c>
      <c r="O205" s="6">
        <f t="shared" si="54"/>
        <v>0</v>
      </c>
      <c r="P205" s="6">
        <v>0.3</v>
      </c>
      <c r="Q205" s="6" t="s">
        <v>319</v>
      </c>
      <c r="R205" s="6">
        <f t="shared" si="55"/>
        <v>0</v>
      </c>
      <c r="S205" s="13">
        <f t="shared" si="56"/>
        <v>0</v>
      </c>
      <c r="T205" s="6">
        <f t="shared" si="57"/>
        <v>0</v>
      </c>
    </row>
    <row r="206" spans="2:20" x14ac:dyDescent="0.3">
      <c r="B206" s="6">
        <v>2043</v>
      </c>
      <c r="C206" s="6">
        <v>0</v>
      </c>
      <c r="D206" s="6"/>
      <c r="E206" s="6"/>
      <c r="F206" s="6">
        <v>10000</v>
      </c>
      <c r="G206" s="6" t="s">
        <v>218</v>
      </c>
      <c r="H206" s="6">
        <f t="shared" si="51"/>
        <v>0</v>
      </c>
      <c r="I206" s="13">
        <f t="shared" si="52"/>
        <v>0</v>
      </c>
      <c r="J206" s="6">
        <f t="shared" si="53"/>
        <v>0</v>
      </c>
      <c r="L206" s="6">
        <v>2043</v>
      </c>
      <c r="M206" s="6">
        <v>0</v>
      </c>
      <c r="N206" s="6">
        <v>1</v>
      </c>
      <c r="O206" s="6">
        <f t="shared" si="54"/>
        <v>0</v>
      </c>
      <c r="P206" s="6">
        <v>0.3</v>
      </c>
      <c r="Q206" s="6" t="s">
        <v>319</v>
      </c>
      <c r="R206" s="6">
        <f t="shared" si="55"/>
        <v>0</v>
      </c>
      <c r="S206" s="13">
        <f t="shared" si="56"/>
        <v>0</v>
      </c>
      <c r="T206" s="6">
        <f t="shared" si="57"/>
        <v>0</v>
      </c>
    </row>
    <row r="207" spans="2:20" x14ac:dyDescent="0.3">
      <c r="B207" s="6">
        <v>2044</v>
      </c>
      <c r="C207" s="6">
        <v>0</v>
      </c>
      <c r="D207" s="6"/>
      <c r="E207" s="6"/>
      <c r="F207" s="6">
        <v>10000</v>
      </c>
      <c r="G207" s="6" t="s">
        <v>218</v>
      </c>
      <c r="H207" s="6">
        <f t="shared" si="51"/>
        <v>0</v>
      </c>
      <c r="I207" s="13">
        <f t="shared" si="52"/>
        <v>0</v>
      </c>
      <c r="J207" s="6">
        <f t="shared" si="53"/>
        <v>0</v>
      </c>
      <c r="L207" s="6">
        <v>2044</v>
      </c>
      <c r="M207" s="6">
        <v>0</v>
      </c>
      <c r="N207" s="6">
        <v>1</v>
      </c>
      <c r="O207" s="6">
        <f t="shared" si="54"/>
        <v>0</v>
      </c>
      <c r="P207" s="6">
        <v>0.3</v>
      </c>
      <c r="Q207" s="6" t="s">
        <v>319</v>
      </c>
      <c r="R207" s="6">
        <f t="shared" si="55"/>
        <v>0</v>
      </c>
      <c r="S207" s="13">
        <f t="shared" si="56"/>
        <v>0</v>
      </c>
      <c r="T207" s="6">
        <f t="shared" si="57"/>
        <v>0</v>
      </c>
    </row>
    <row r="209" spans="2:10" x14ac:dyDescent="0.3">
      <c r="B209" s="226" t="s">
        <v>347</v>
      </c>
      <c r="C209" s="226"/>
      <c r="D209" s="226"/>
    </row>
    <row r="210" spans="2:10" x14ac:dyDescent="0.3">
      <c r="B210" s="225" t="s">
        <v>22</v>
      </c>
      <c r="C210" s="225" t="s">
        <v>203</v>
      </c>
      <c r="D210" s="225" t="s">
        <v>204</v>
      </c>
      <c r="E210" s="225" t="s">
        <v>201</v>
      </c>
      <c r="F210" s="225" t="s">
        <v>202</v>
      </c>
      <c r="G210" s="225" t="s">
        <v>151</v>
      </c>
      <c r="H210" s="225" t="s">
        <v>205</v>
      </c>
      <c r="I210" s="225" t="s">
        <v>206</v>
      </c>
      <c r="J210" s="225" t="s">
        <v>207</v>
      </c>
    </row>
    <row r="211" spans="2:10" x14ac:dyDescent="0.3">
      <c r="B211" s="225"/>
      <c r="C211" s="225"/>
      <c r="D211" s="225"/>
      <c r="E211" s="225"/>
      <c r="F211" s="225"/>
      <c r="G211" s="225"/>
      <c r="H211" s="225"/>
      <c r="I211" s="225"/>
      <c r="J211" s="225"/>
    </row>
    <row r="212" spans="2:10" x14ac:dyDescent="0.3">
      <c r="B212" s="225"/>
      <c r="C212" s="225"/>
      <c r="D212" s="225"/>
      <c r="E212" s="225"/>
      <c r="F212" s="225"/>
      <c r="G212" s="225"/>
      <c r="H212" s="225"/>
      <c r="I212" s="225"/>
      <c r="J212" s="225"/>
    </row>
    <row r="213" spans="2:10" x14ac:dyDescent="0.3">
      <c r="B213" s="6">
        <v>2025</v>
      </c>
      <c r="C213" s="6" cm="1">
        <f t="array" ref="C213:C232">TRANSPOSE('Proyeksi Fasum (2)'!D49:W49)</f>
        <v>0</v>
      </c>
      <c r="D213" s="6">
        <v>50</v>
      </c>
      <c r="E213" s="6">
        <f>C213*D213</f>
        <v>0</v>
      </c>
      <c r="F213" s="6">
        <v>50</v>
      </c>
      <c r="G213" s="6" t="s">
        <v>348</v>
      </c>
      <c r="H213" s="6">
        <f>E213*F213</f>
        <v>0</v>
      </c>
      <c r="I213" s="13">
        <f>H213/86400</f>
        <v>0</v>
      </c>
      <c r="J213" s="6">
        <f>H213/1000</f>
        <v>0</v>
      </c>
    </row>
    <row r="214" spans="2:10" x14ac:dyDescent="0.3">
      <c r="B214" s="6">
        <v>2026</v>
      </c>
      <c r="C214" s="6">
        <v>0</v>
      </c>
      <c r="D214" s="6">
        <v>50</v>
      </c>
      <c r="E214" s="6">
        <f t="shared" ref="E214:E232" si="58">C214*D214</f>
        <v>0</v>
      </c>
      <c r="F214" s="6">
        <v>50</v>
      </c>
      <c r="G214" s="6" t="s">
        <v>348</v>
      </c>
      <c r="H214" s="6">
        <f t="shared" ref="H214:H232" si="59">E214*F214</f>
        <v>0</v>
      </c>
      <c r="I214" s="13">
        <f t="shared" ref="I214:I232" si="60">H214/86400</f>
        <v>0</v>
      </c>
      <c r="J214" s="6">
        <f t="shared" ref="J214:J232" si="61">H214/1000</f>
        <v>0</v>
      </c>
    </row>
    <row r="215" spans="2:10" x14ac:dyDescent="0.3">
      <c r="B215" s="6">
        <v>2027</v>
      </c>
      <c r="C215" s="6">
        <v>0</v>
      </c>
      <c r="D215" s="6">
        <v>50</v>
      </c>
      <c r="E215" s="6">
        <f t="shared" si="58"/>
        <v>0</v>
      </c>
      <c r="F215" s="6">
        <v>50</v>
      </c>
      <c r="G215" s="6" t="s">
        <v>348</v>
      </c>
      <c r="H215" s="6">
        <f t="shared" si="59"/>
        <v>0</v>
      </c>
      <c r="I215" s="13">
        <f t="shared" si="60"/>
        <v>0</v>
      </c>
      <c r="J215" s="6">
        <f t="shared" si="61"/>
        <v>0</v>
      </c>
    </row>
    <row r="216" spans="2:10" x14ac:dyDescent="0.3">
      <c r="B216" s="6">
        <v>2028</v>
      </c>
      <c r="C216" s="6">
        <v>0</v>
      </c>
      <c r="D216" s="6">
        <v>50</v>
      </c>
      <c r="E216" s="6">
        <f t="shared" si="58"/>
        <v>0</v>
      </c>
      <c r="F216" s="6">
        <v>50</v>
      </c>
      <c r="G216" s="6" t="s">
        <v>348</v>
      </c>
      <c r="H216" s="6">
        <f t="shared" si="59"/>
        <v>0</v>
      </c>
      <c r="I216" s="13">
        <f t="shared" si="60"/>
        <v>0</v>
      </c>
      <c r="J216" s="6">
        <f t="shared" si="61"/>
        <v>0</v>
      </c>
    </row>
    <row r="217" spans="2:10" x14ac:dyDescent="0.3">
      <c r="B217" s="6">
        <v>2029</v>
      </c>
      <c r="C217" s="6">
        <v>0</v>
      </c>
      <c r="D217" s="6">
        <v>50</v>
      </c>
      <c r="E217" s="6">
        <f t="shared" si="58"/>
        <v>0</v>
      </c>
      <c r="F217" s="6">
        <v>50</v>
      </c>
      <c r="G217" s="6" t="s">
        <v>348</v>
      </c>
      <c r="H217" s="6">
        <f t="shared" si="59"/>
        <v>0</v>
      </c>
      <c r="I217" s="13">
        <f t="shared" si="60"/>
        <v>0</v>
      </c>
      <c r="J217" s="6">
        <f t="shared" si="61"/>
        <v>0</v>
      </c>
    </row>
    <row r="218" spans="2:10" x14ac:dyDescent="0.3">
      <c r="B218" s="6">
        <v>2030</v>
      </c>
      <c r="C218" s="6">
        <v>0</v>
      </c>
      <c r="D218" s="6">
        <v>50</v>
      </c>
      <c r="E218" s="6">
        <f t="shared" si="58"/>
        <v>0</v>
      </c>
      <c r="F218" s="6">
        <v>50</v>
      </c>
      <c r="G218" s="6" t="s">
        <v>348</v>
      </c>
      <c r="H218" s="6">
        <f t="shared" si="59"/>
        <v>0</v>
      </c>
      <c r="I218" s="13">
        <f t="shared" si="60"/>
        <v>0</v>
      </c>
      <c r="J218" s="6">
        <f t="shared" si="61"/>
        <v>0</v>
      </c>
    </row>
    <row r="219" spans="2:10" x14ac:dyDescent="0.3">
      <c r="B219" s="6">
        <v>2031</v>
      </c>
      <c r="C219" s="6">
        <v>0</v>
      </c>
      <c r="D219" s="6">
        <v>50</v>
      </c>
      <c r="E219" s="6">
        <f t="shared" si="58"/>
        <v>0</v>
      </c>
      <c r="F219" s="6">
        <v>50</v>
      </c>
      <c r="G219" s="6" t="s">
        <v>348</v>
      </c>
      <c r="H219" s="6">
        <f t="shared" si="59"/>
        <v>0</v>
      </c>
      <c r="I219" s="13">
        <f t="shared" si="60"/>
        <v>0</v>
      </c>
      <c r="J219" s="6">
        <f t="shared" si="61"/>
        <v>0</v>
      </c>
    </row>
    <row r="220" spans="2:10" x14ac:dyDescent="0.3">
      <c r="B220" s="6">
        <v>2032</v>
      </c>
      <c r="C220" s="6">
        <v>0</v>
      </c>
      <c r="D220" s="6">
        <v>50</v>
      </c>
      <c r="E220" s="6">
        <f t="shared" si="58"/>
        <v>0</v>
      </c>
      <c r="F220" s="6">
        <v>50</v>
      </c>
      <c r="G220" s="6" t="s">
        <v>348</v>
      </c>
      <c r="H220" s="6">
        <f t="shared" si="59"/>
        <v>0</v>
      </c>
      <c r="I220" s="13">
        <f t="shared" si="60"/>
        <v>0</v>
      </c>
      <c r="J220" s="6">
        <f t="shared" si="61"/>
        <v>0</v>
      </c>
    </row>
    <row r="221" spans="2:10" x14ac:dyDescent="0.3">
      <c r="B221" s="6">
        <v>2033</v>
      </c>
      <c r="C221" s="6">
        <v>0</v>
      </c>
      <c r="D221" s="6">
        <v>50</v>
      </c>
      <c r="E221" s="6">
        <f t="shared" si="58"/>
        <v>0</v>
      </c>
      <c r="F221" s="6">
        <v>50</v>
      </c>
      <c r="G221" s="6" t="s">
        <v>348</v>
      </c>
      <c r="H221" s="6">
        <f t="shared" si="59"/>
        <v>0</v>
      </c>
      <c r="I221" s="13">
        <f t="shared" si="60"/>
        <v>0</v>
      </c>
      <c r="J221" s="6">
        <f t="shared" si="61"/>
        <v>0</v>
      </c>
    </row>
    <row r="222" spans="2:10" x14ac:dyDescent="0.3">
      <c r="B222" s="6">
        <v>2034</v>
      </c>
      <c r="C222" s="6">
        <v>0</v>
      </c>
      <c r="D222" s="6">
        <v>50</v>
      </c>
      <c r="E222" s="6">
        <f t="shared" si="58"/>
        <v>0</v>
      </c>
      <c r="F222" s="6">
        <v>50</v>
      </c>
      <c r="G222" s="6" t="s">
        <v>348</v>
      </c>
      <c r="H222" s="6">
        <f t="shared" si="59"/>
        <v>0</v>
      </c>
      <c r="I222" s="13">
        <f t="shared" si="60"/>
        <v>0</v>
      </c>
      <c r="J222" s="6">
        <f t="shared" si="61"/>
        <v>0</v>
      </c>
    </row>
    <row r="223" spans="2:10" x14ac:dyDescent="0.3">
      <c r="B223" s="6">
        <v>2035</v>
      </c>
      <c r="C223" s="6">
        <v>0</v>
      </c>
      <c r="D223" s="6">
        <v>50</v>
      </c>
      <c r="E223" s="6">
        <f t="shared" si="58"/>
        <v>0</v>
      </c>
      <c r="F223" s="6">
        <v>50</v>
      </c>
      <c r="G223" s="6" t="s">
        <v>348</v>
      </c>
      <c r="H223" s="6">
        <f t="shared" si="59"/>
        <v>0</v>
      </c>
      <c r="I223" s="13">
        <f t="shared" si="60"/>
        <v>0</v>
      </c>
      <c r="J223" s="6">
        <f t="shared" si="61"/>
        <v>0</v>
      </c>
    </row>
    <row r="224" spans="2:10" x14ac:dyDescent="0.3">
      <c r="B224" s="6">
        <v>2036</v>
      </c>
      <c r="C224" s="6">
        <v>0</v>
      </c>
      <c r="D224" s="6">
        <v>50</v>
      </c>
      <c r="E224" s="6">
        <f t="shared" si="58"/>
        <v>0</v>
      </c>
      <c r="F224" s="6">
        <v>50</v>
      </c>
      <c r="G224" s="6" t="s">
        <v>348</v>
      </c>
      <c r="H224" s="6">
        <f t="shared" si="59"/>
        <v>0</v>
      </c>
      <c r="I224" s="13">
        <f t="shared" si="60"/>
        <v>0</v>
      </c>
      <c r="J224" s="6">
        <f t="shared" si="61"/>
        <v>0</v>
      </c>
    </row>
    <row r="225" spans="1:21" x14ac:dyDescent="0.3">
      <c r="B225" s="6">
        <v>2037</v>
      </c>
      <c r="C225" s="6">
        <v>0</v>
      </c>
      <c r="D225" s="6">
        <v>50</v>
      </c>
      <c r="E225" s="6">
        <f t="shared" si="58"/>
        <v>0</v>
      </c>
      <c r="F225" s="6">
        <v>50</v>
      </c>
      <c r="G225" s="6" t="s">
        <v>348</v>
      </c>
      <c r="H225" s="6">
        <f t="shared" si="59"/>
        <v>0</v>
      </c>
      <c r="I225" s="13">
        <f t="shared" si="60"/>
        <v>0</v>
      </c>
      <c r="J225" s="6">
        <f t="shared" si="61"/>
        <v>0</v>
      </c>
    </row>
    <row r="226" spans="1:21" x14ac:dyDescent="0.3">
      <c r="B226" s="6">
        <v>2038</v>
      </c>
      <c r="C226" s="6">
        <v>0</v>
      </c>
      <c r="D226" s="6">
        <v>50</v>
      </c>
      <c r="E226" s="6">
        <f t="shared" si="58"/>
        <v>0</v>
      </c>
      <c r="F226" s="6">
        <v>50</v>
      </c>
      <c r="G226" s="6" t="s">
        <v>348</v>
      </c>
      <c r="H226" s="6">
        <f t="shared" si="59"/>
        <v>0</v>
      </c>
      <c r="I226" s="13">
        <f t="shared" si="60"/>
        <v>0</v>
      </c>
      <c r="J226" s="6">
        <f t="shared" si="61"/>
        <v>0</v>
      </c>
    </row>
    <row r="227" spans="1:21" x14ac:dyDescent="0.3">
      <c r="B227" s="6">
        <v>2039</v>
      </c>
      <c r="C227" s="6">
        <v>0</v>
      </c>
      <c r="D227" s="6">
        <v>50</v>
      </c>
      <c r="E227" s="6">
        <f t="shared" si="58"/>
        <v>0</v>
      </c>
      <c r="F227" s="6">
        <v>50</v>
      </c>
      <c r="G227" s="6" t="s">
        <v>348</v>
      </c>
      <c r="H227" s="6">
        <f t="shared" si="59"/>
        <v>0</v>
      </c>
      <c r="I227" s="13">
        <f t="shared" si="60"/>
        <v>0</v>
      </c>
      <c r="J227" s="6">
        <f t="shared" si="61"/>
        <v>0</v>
      </c>
    </row>
    <row r="228" spans="1:21" x14ac:dyDescent="0.3">
      <c r="B228" s="6">
        <v>2040</v>
      </c>
      <c r="C228" s="6">
        <v>0</v>
      </c>
      <c r="D228" s="6">
        <v>50</v>
      </c>
      <c r="E228" s="6">
        <f t="shared" si="58"/>
        <v>0</v>
      </c>
      <c r="F228" s="6">
        <v>50</v>
      </c>
      <c r="G228" s="6" t="s">
        <v>348</v>
      </c>
      <c r="H228" s="6">
        <f t="shared" si="59"/>
        <v>0</v>
      </c>
      <c r="I228" s="13">
        <f t="shared" si="60"/>
        <v>0</v>
      </c>
      <c r="J228" s="6">
        <f t="shared" si="61"/>
        <v>0</v>
      </c>
    </row>
    <row r="229" spans="1:21" x14ac:dyDescent="0.3">
      <c r="B229" s="6">
        <v>2041</v>
      </c>
      <c r="C229" s="6">
        <v>0</v>
      </c>
      <c r="D229" s="6">
        <v>50</v>
      </c>
      <c r="E229" s="6">
        <f t="shared" si="58"/>
        <v>0</v>
      </c>
      <c r="F229" s="6">
        <v>50</v>
      </c>
      <c r="G229" s="6" t="s">
        <v>348</v>
      </c>
      <c r="H229" s="6">
        <f t="shared" si="59"/>
        <v>0</v>
      </c>
      <c r="I229" s="13">
        <f t="shared" si="60"/>
        <v>0</v>
      </c>
      <c r="J229" s="6">
        <f t="shared" si="61"/>
        <v>0</v>
      </c>
    </row>
    <row r="230" spans="1:21" x14ac:dyDescent="0.3">
      <c r="B230" s="6">
        <v>2042</v>
      </c>
      <c r="C230" s="6">
        <v>0</v>
      </c>
      <c r="D230" s="6">
        <v>50</v>
      </c>
      <c r="E230" s="6">
        <f t="shared" si="58"/>
        <v>0</v>
      </c>
      <c r="F230" s="6">
        <v>50</v>
      </c>
      <c r="G230" s="6" t="s">
        <v>348</v>
      </c>
      <c r="H230" s="6">
        <f t="shared" si="59"/>
        <v>0</v>
      </c>
      <c r="I230" s="13">
        <f t="shared" si="60"/>
        <v>0</v>
      </c>
      <c r="J230" s="6">
        <f t="shared" si="61"/>
        <v>0</v>
      </c>
    </row>
    <row r="231" spans="1:21" x14ac:dyDescent="0.3">
      <c r="B231" s="6">
        <v>2043</v>
      </c>
      <c r="C231" s="6">
        <v>0</v>
      </c>
      <c r="D231" s="6">
        <v>50</v>
      </c>
      <c r="E231" s="6">
        <f t="shared" si="58"/>
        <v>0</v>
      </c>
      <c r="F231" s="6">
        <v>50</v>
      </c>
      <c r="G231" s="6" t="s">
        <v>348</v>
      </c>
      <c r="H231" s="6">
        <f t="shared" si="59"/>
        <v>0</v>
      </c>
      <c r="I231" s="13">
        <f t="shared" si="60"/>
        <v>0</v>
      </c>
      <c r="J231" s="6">
        <f t="shared" si="61"/>
        <v>0</v>
      </c>
    </row>
    <row r="232" spans="1:21" x14ac:dyDescent="0.3">
      <c r="B232" s="6">
        <v>2044</v>
      </c>
      <c r="C232" s="6">
        <v>0</v>
      </c>
      <c r="D232" s="6">
        <v>50</v>
      </c>
      <c r="E232" s="6">
        <f t="shared" si="58"/>
        <v>0</v>
      </c>
      <c r="F232" s="6">
        <v>50</v>
      </c>
      <c r="G232" s="6" t="s">
        <v>348</v>
      </c>
      <c r="H232" s="6">
        <f t="shared" si="59"/>
        <v>0</v>
      </c>
      <c r="I232" s="13">
        <f t="shared" si="60"/>
        <v>0</v>
      </c>
      <c r="J232" s="6">
        <f t="shared" si="61"/>
        <v>0</v>
      </c>
    </row>
    <row r="235" spans="1:21" x14ac:dyDescent="0.3">
      <c r="A235" s="203">
        <v>2</v>
      </c>
      <c r="B235" s="224" t="s">
        <v>88</v>
      </c>
      <c r="C235" s="201"/>
      <c r="D235" s="201"/>
      <c r="E235" s="201"/>
      <c r="F235" s="201"/>
      <c r="G235" s="201"/>
      <c r="H235" s="201"/>
      <c r="I235" s="201"/>
      <c r="J235" s="201"/>
      <c r="K235" s="201"/>
      <c r="L235" s="201"/>
      <c r="M235" s="201"/>
      <c r="N235" s="201"/>
      <c r="O235" s="201"/>
      <c r="P235" s="201"/>
      <c r="Q235" s="201"/>
      <c r="R235" s="201"/>
      <c r="S235" s="201"/>
      <c r="T235" s="201"/>
      <c r="U235" s="201"/>
    </row>
    <row r="236" spans="1:21" x14ac:dyDescent="0.3">
      <c r="A236" s="203"/>
    </row>
    <row r="237" spans="1:21" x14ac:dyDescent="0.3">
      <c r="A237" s="203"/>
    </row>
    <row r="238" spans="1:21" x14ac:dyDescent="0.3">
      <c r="A238" s="203"/>
    </row>
    <row r="239" spans="1:21" x14ac:dyDescent="0.3">
      <c r="B239" s="78" t="s">
        <v>200</v>
      </c>
      <c r="L239" s="78" t="s">
        <v>209</v>
      </c>
    </row>
    <row r="240" spans="1:21" x14ac:dyDescent="0.3">
      <c r="B240" s="225" t="s">
        <v>22</v>
      </c>
      <c r="C240" s="225" t="s">
        <v>203</v>
      </c>
      <c r="D240" s="225" t="s">
        <v>204</v>
      </c>
      <c r="E240" s="225" t="s">
        <v>201</v>
      </c>
      <c r="F240" s="225" t="s">
        <v>202</v>
      </c>
      <c r="G240" s="225" t="s">
        <v>151</v>
      </c>
      <c r="H240" s="225" t="s">
        <v>205</v>
      </c>
      <c r="I240" s="225" t="s">
        <v>206</v>
      </c>
      <c r="J240" s="225" t="s">
        <v>207</v>
      </c>
      <c r="L240" s="225" t="s">
        <v>22</v>
      </c>
      <c r="M240" s="225" t="s">
        <v>203</v>
      </c>
      <c r="N240" s="225" t="s">
        <v>204</v>
      </c>
      <c r="O240" s="225" t="s">
        <v>201</v>
      </c>
      <c r="P240" s="225" t="s">
        <v>202</v>
      </c>
      <c r="Q240" s="225" t="s">
        <v>151</v>
      </c>
      <c r="R240" s="225" t="s">
        <v>205</v>
      </c>
      <c r="S240" s="225" t="s">
        <v>206</v>
      </c>
      <c r="T240" s="225" t="s">
        <v>207</v>
      </c>
    </row>
    <row r="241" spans="2:20" x14ac:dyDescent="0.3">
      <c r="B241" s="225"/>
      <c r="C241" s="225"/>
      <c r="D241" s="225"/>
      <c r="E241" s="225"/>
      <c r="F241" s="225"/>
      <c r="G241" s="225"/>
      <c r="H241" s="225"/>
      <c r="I241" s="225"/>
      <c r="J241" s="225"/>
      <c r="L241" s="225"/>
      <c r="M241" s="225"/>
      <c r="N241" s="225"/>
      <c r="O241" s="225"/>
      <c r="P241" s="225"/>
      <c r="Q241" s="225"/>
      <c r="R241" s="225"/>
      <c r="S241" s="225"/>
      <c r="T241" s="225"/>
    </row>
    <row r="242" spans="2:20" x14ac:dyDescent="0.3">
      <c r="B242" s="225"/>
      <c r="C242" s="225"/>
      <c r="D242" s="225"/>
      <c r="E242" s="225"/>
      <c r="F242" s="225"/>
      <c r="G242" s="225"/>
      <c r="H242" s="225"/>
      <c r="I242" s="225"/>
      <c r="J242" s="225"/>
      <c r="L242" s="225"/>
      <c r="M242" s="225"/>
      <c r="N242" s="225"/>
      <c r="O242" s="225"/>
      <c r="P242" s="225"/>
      <c r="Q242" s="225"/>
      <c r="R242" s="225"/>
      <c r="S242" s="225"/>
      <c r="T242" s="225"/>
    </row>
    <row r="243" spans="2:20" x14ac:dyDescent="0.3">
      <c r="B243" s="6">
        <v>2025</v>
      </c>
      <c r="C243" s="6" cm="1">
        <f t="array" ref="C243:C262">TRANSPOSE('Proyeksi Fasum (2)'!D80:W80)</f>
        <v>1</v>
      </c>
      <c r="D243" s="6">
        <f>4*30</f>
        <v>120</v>
      </c>
      <c r="E243" s="6">
        <f>C243*D243</f>
        <v>120</v>
      </c>
      <c r="F243" s="6">
        <v>40</v>
      </c>
      <c r="G243" s="6" t="s">
        <v>208</v>
      </c>
      <c r="H243" s="6">
        <f>E243*F243</f>
        <v>4800</v>
      </c>
      <c r="I243" s="13">
        <f>H243/86400</f>
        <v>5.5555555555555552E-2</v>
      </c>
      <c r="J243" s="6">
        <f>H243/1000</f>
        <v>4.8</v>
      </c>
      <c r="L243" s="6">
        <v>2025</v>
      </c>
      <c r="M243" s="6" cm="1">
        <f t="array" ref="M243:M262">TRANSPOSE('Proyeksi Fasum (2)'!D81:W81)</f>
        <v>2</v>
      </c>
      <c r="N243" s="6">
        <f>12*40</f>
        <v>480</v>
      </c>
      <c r="O243" s="6">
        <f>M243*N243</f>
        <v>960</v>
      </c>
      <c r="P243" s="6">
        <v>40</v>
      </c>
      <c r="Q243" s="6" t="s">
        <v>208</v>
      </c>
      <c r="R243" s="6">
        <f>O243*P243</f>
        <v>38400</v>
      </c>
      <c r="S243" s="13">
        <f>R243/86400</f>
        <v>0.44444444444444442</v>
      </c>
      <c r="T243" s="6">
        <f>R243/1000</f>
        <v>38.4</v>
      </c>
    </row>
    <row r="244" spans="2:20" x14ac:dyDescent="0.3">
      <c r="B244" s="6">
        <v>2026</v>
      </c>
      <c r="C244" s="6">
        <v>1</v>
      </c>
      <c r="D244" s="6">
        <f t="shared" ref="D244:D262" si="62">4*30</f>
        <v>120</v>
      </c>
      <c r="E244" s="6">
        <f t="shared" ref="E244:E262" si="63">C244*D244</f>
        <v>120</v>
      </c>
      <c r="F244" s="6">
        <v>40</v>
      </c>
      <c r="G244" s="6" t="s">
        <v>208</v>
      </c>
      <c r="H244" s="6">
        <f t="shared" ref="H244:H262" si="64">E244*F244</f>
        <v>4800</v>
      </c>
      <c r="I244" s="13">
        <f t="shared" ref="I244:I262" si="65">H244/86400</f>
        <v>5.5555555555555552E-2</v>
      </c>
      <c r="J244" s="6">
        <f t="shared" ref="J244:J262" si="66">H244/1000</f>
        <v>4.8</v>
      </c>
      <c r="L244" s="6">
        <v>2026</v>
      </c>
      <c r="M244" s="6">
        <v>2</v>
      </c>
      <c r="N244" s="6">
        <f t="shared" ref="N244:N262" si="67">12*40</f>
        <v>480</v>
      </c>
      <c r="O244" s="6">
        <f t="shared" ref="O244:O262" si="68">M244*N244</f>
        <v>960</v>
      </c>
      <c r="P244" s="6">
        <v>40</v>
      </c>
      <c r="Q244" s="6" t="s">
        <v>208</v>
      </c>
      <c r="R244" s="6">
        <f t="shared" ref="R244:R262" si="69">O244*P244</f>
        <v>38400</v>
      </c>
      <c r="S244" s="13">
        <f t="shared" ref="S244:S262" si="70">R244/86400</f>
        <v>0.44444444444444442</v>
      </c>
      <c r="T244" s="6">
        <f t="shared" ref="T244:T262" si="71">R244/1000</f>
        <v>38.4</v>
      </c>
    </row>
    <row r="245" spans="2:20" x14ac:dyDescent="0.3">
      <c r="B245" s="6">
        <v>2027</v>
      </c>
      <c r="C245" s="6">
        <v>1</v>
      </c>
      <c r="D245" s="6">
        <f t="shared" si="62"/>
        <v>120</v>
      </c>
      <c r="E245" s="6">
        <f t="shared" si="63"/>
        <v>120</v>
      </c>
      <c r="F245" s="6">
        <v>40</v>
      </c>
      <c r="G245" s="6" t="s">
        <v>208</v>
      </c>
      <c r="H245" s="6">
        <f t="shared" si="64"/>
        <v>4800</v>
      </c>
      <c r="I245" s="13">
        <f t="shared" si="65"/>
        <v>5.5555555555555552E-2</v>
      </c>
      <c r="J245" s="6">
        <f t="shared" si="66"/>
        <v>4.8</v>
      </c>
      <c r="L245" s="6">
        <v>2027</v>
      </c>
      <c r="M245" s="6">
        <v>2</v>
      </c>
      <c r="N245" s="6">
        <f t="shared" si="67"/>
        <v>480</v>
      </c>
      <c r="O245" s="6">
        <f t="shared" si="68"/>
        <v>960</v>
      </c>
      <c r="P245" s="6">
        <v>40</v>
      </c>
      <c r="Q245" s="6" t="s">
        <v>208</v>
      </c>
      <c r="R245" s="6">
        <f t="shared" si="69"/>
        <v>38400</v>
      </c>
      <c r="S245" s="13">
        <f t="shared" si="70"/>
        <v>0.44444444444444442</v>
      </c>
      <c r="T245" s="6">
        <f t="shared" si="71"/>
        <v>38.4</v>
      </c>
    </row>
    <row r="246" spans="2:20" x14ac:dyDescent="0.3">
      <c r="B246" s="6">
        <v>2028</v>
      </c>
      <c r="C246" s="6">
        <v>1</v>
      </c>
      <c r="D246" s="6">
        <f t="shared" si="62"/>
        <v>120</v>
      </c>
      <c r="E246" s="6">
        <f t="shared" si="63"/>
        <v>120</v>
      </c>
      <c r="F246" s="6">
        <v>40</v>
      </c>
      <c r="G246" s="6" t="s">
        <v>208</v>
      </c>
      <c r="H246" s="6">
        <f t="shared" si="64"/>
        <v>4800</v>
      </c>
      <c r="I246" s="13">
        <f t="shared" si="65"/>
        <v>5.5555555555555552E-2</v>
      </c>
      <c r="J246" s="6">
        <f t="shared" si="66"/>
        <v>4.8</v>
      </c>
      <c r="L246" s="6">
        <v>2028</v>
      </c>
      <c r="M246" s="6">
        <v>2</v>
      </c>
      <c r="N246" s="6">
        <f t="shared" si="67"/>
        <v>480</v>
      </c>
      <c r="O246" s="6">
        <f t="shared" si="68"/>
        <v>960</v>
      </c>
      <c r="P246" s="6">
        <v>40</v>
      </c>
      <c r="Q246" s="6" t="s">
        <v>208</v>
      </c>
      <c r="R246" s="6">
        <f t="shared" si="69"/>
        <v>38400</v>
      </c>
      <c r="S246" s="13">
        <f t="shared" si="70"/>
        <v>0.44444444444444442</v>
      </c>
      <c r="T246" s="6">
        <f t="shared" si="71"/>
        <v>38.4</v>
      </c>
    </row>
    <row r="247" spans="2:20" x14ac:dyDescent="0.3">
      <c r="B247" s="6">
        <v>2029</v>
      </c>
      <c r="C247" s="6">
        <v>1</v>
      </c>
      <c r="D247" s="6">
        <f t="shared" si="62"/>
        <v>120</v>
      </c>
      <c r="E247" s="6">
        <f t="shared" si="63"/>
        <v>120</v>
      </c>
      <c r="F247" s="6">
        <v>40</v>
      </c>
      <c r="G247" s="6" t="s">
        <v>208</v>
      </c>
      <c r="H247" s="6">
        <f t="shared" si="64"/>
        <v>4800</v>
      </c>
      <c r="I247" s="13">
        <f t="shared" si="65"/>
        <v>5.5555555555555552E-2</v>
      </c>
      <c r="J247" s="6">
        <f t="shared" si="66"/>
        <v>4.8</v>
      </c>
      <c r="L247" s="6">
        <v>2029</v>
      </c>
      <c r="M247" s="6">
        <v>2</v>
      </c>
      <c r="N247" s="6">
        <f t="shared" si="67"/>
        <v>480</v>
      </c>
      <c r="O247" s="6">
        <f t="shared" si="68"/>
        <v>960</v>
      </c>
      <c r="P247" s="6">
        <v>40</v>
      </c>
      <c r="Q247" s="6" t="s">
        <v>208</v>
      </c>
      <c r="R247" s="6">
        <f t="shared" si="69"/>
        <v>38400</v>
      </c>
      <c r="S247" s="13">
        <f t="shared" si="70"/>
        <v>0.44444444444444442</v>
      </c>
      <c r="T247" s="6">
        <f t="shared" si="71"/>
        <v>38.4</v>
      </c>
    </row>
    <row r="248" spans="2:20" x14ac:dyDescent="0.3">
      <c r="B248" s="6">
        <v>2030</v>
      </c>
      <c r="C248" s="6">
        <v>1</v>
      </c>
      <c r="D248" s="6">
        <f t="shared" si="62"/>
        <v>120</v>
      </c>
      <c r="E248" s="6">
        <f t="shared" si="63"/>
        <v>120</v>
      </c>
      <c r="F248" s="6">
        <v>40</v>
      </c>
      <c r="G248" s="6" t="s">
        <v>208</v>
      </c>
      <c r="H248" s="6">
        <f t="shared" si="64"/>
        <v>4800</v>
      </c>
      <c r="I248" s="13">
        <f t="shared" si="65"/>
        <v>5.5555555555555552E-2</v>
      </c>
      <c r="J248" s="6">
        <f t="shared" si="66"/>
        <v>4.8</v>
      </c>
      <c r="L248" s="6">
        <v>2030</v>
      </c>
      <c r="M248" s="6">
        <v>2</v>
      </c>
      <c r="N248" s="6">
        <f t="shared" si="67"/>
        <v>480</v>
      </c>
      <c r="O248" s="6">
        <f t="shared" si="68"/>
        <v>960</v>
      </c>
      <c r="P248" s="6">
        <v>40</v>
      </c>
      <c r="Q248" s="6" t="s">
        <v>208</v>
      </c>
      <c r="R248" s="6">
        <f t="shared" si="69"/>
        <v>38400</v>
      </c>
      <c r="S248" s="13">
        <f t="shared" si="70"/>
        <v>0.44444444444444442</v>
      </c>
      <c r="T248" s="6">
        <f t="shared" si="71"/>
        <v>38.4</v>
      </c>
    </row>
    <row r="249" spans="2:20" x14ac:dyDescent="0.3">
      <c r="B249" s="6">
        <v>2031</v>
      </c>
      <c r="C249" s="6">
        <v>1</v>
      </c>
      <c r="D249" s="6">
        <f t="shared" si="62"/>
        <v>120</v>
      </c>
      <c r="E249" s="6">
        <f t="shared" si="63"/>
        <v>120</v>
      </c>
      <c r="F249" s="6">
        <v>40</v>
      </c>
      <c r="G249" s="6" t="s">
        <v>208</v>
      </c>
      <c r="H249" s="6">
        <f t="shared" si="64"/>
        <v>4800</v>
      </c>
      <c r="I249" s="13">
        <f t="shared" si="65"/>
        <v>5.5555555555555552E-2</v>
      </c>
      <c r="J249" s="6">
        <f t="shared" si="66"/>
        <v>4.8</v>
      </c>
      <c r="L249" s="6">
        <v>2031</v>
      </c>
      <c r="M249" s="6">
        <v>2</v>
      </c>
      <c r="N249" s="6">
        <f t="shared" si="67"/>
        <v>480</v>
      </c>
      <c r="O249" s="6">
        <f t="shared" si="68"/>
        <v>960</v>
      </c>
      <c r="P249" s="6">
        <v>40</v>
      </c>
      <c r="Q249" s="6" t="s">
        <v>208</v>
      </c>
      <c r="R249" s="6">
        <f t="shared" si="69"/>
        <v>38400</v>
      </c>
      <c r="S249" s="13">
        <f t="shared" si="70"/>
        <v>0.44444444444444442</v>
      </c>
      <c r="T249" s="6">
        <f t="shared" si="71"/>
        <v>38.4</v>
      </c>
    </row>
    <row r="250" spans="2:20" x14ac:dyDescent="0.3">
      <c r="B250" s="6">
        <v>2032</v>
      </c>
      <c r="C250" s="6">
        <v>1</v>
      </c>
      <c r="D250" s="6">
        <f t="shared" si="62"/>
        <v>120</v>
      </c>
      <c r="E250" s="6">
        <f t="shared" si="63"/>
        <v>120</v>
      </c>
      <c r="F250" s="6">
        <v>40</v>
      </c>
      <c r="G250" s="6" t="s">
        <v>208</v>
      </c>
      <c r="H250" s="6">
        <f t="shared" si="64"/>
        <v>4800</v>
      </c>
      <c r="I250" s="13">
        <f t="shared" si="65"/>
        <v>5.5555555555555552E-2</v>
      </c>
      <c r="J250" s="6">
        <f t="shared" si="66"/>
        <v>4.8</v>
      </c>
      <c r="L250" s="6">
        <v>2032</v>
      </c>
      <c r="M250" s="6">
        <v>3</v>
      </c>
      <c r="N250" s="6">
        <f t="shared" si="67"/>
        <v>480</v>
      </c>
      <c r="O250" s="6">
        <f t="shared" si="68"/>
        <v>1440</v>
      </c>
      <c r="P250" s="6">
        <v>40</v>
      </c>
      <c r="Q250" s="6" t="s">
        <v>208</v>
      </c>
      <c r="R250" s="6">
        <f t="shared" si="69"/>
        <v>57600</v>
      </c>
      <c r="S250" s="13">
        <f t="shared" si="70"/>
        <v>0.66666666666666663</v>
      </c>
      <c r="T250" s="6">
        <f t="shared" si="71"/>
        <v>57.6</v>
      </c>
    </row>
    <row r="251" spans="2:20" x14ac:dyDescent="0.3">
      <c r="B251" s="6">
        <v>2033</v>
      </c>
      <c r="C251" s="6">
        <v>1</v>
      </c>
      <c r="D251" s="6">
        <f t="shared" si="62"/>
        <v>120</v>
      </c>
      <c r="E251" s="6">
        <f t="shared" si="63"/>
        <v>120</v>
      </c>
      <c r="F251" s="6">
        <v>40</v>
      </c>
      <c r="G251" s="6" t="s">
        <v>208</v>
      </c>
      <c r="H251" s="6">
        <f t="shared" si="64"/>
        <v>4800</v>
      </c>
      <c r="I251" s="13">
        <f t="shared" si="65"/>
        <v>5.5555555555555552E-2</v>
      </c>
      <c r="J251" s="6">
        <f t="shared" si="66"/>
        <v>4.8</v>
      </c>
      <c r="L251" s="6">
        <v>2033</v>
      </c>
      <c r="M251" s="6">
        <v>3</v>
      </c>
      <c r="N251" s="6">
        <f t="shared" si="67"/>
        <v>480</v>
      </c>
      <c r="O251" s="6">
        <f t="shared" si="68"/>
        <v>1440</v>
      </c>
      <c r="P251" s="6">
        <v>40</v>
      </c>
      <c r="Q251" s="6" t="s">
        <v>208</v>
      </c>
      <c r="R251" s="6">
        <f t="shared" si="69"/>
        <v>57600</v>
      </c>
      <c r="S251" s="13">
        <f t="shared" si="70"/>
        <v>0.66666666666666663</v>
      </c>
      <c r="T251" s="6">
        <f t="shared" si="71"/>
        <v>57.6</v>
      </c>
    </row>
    <row r="252" spans="2:20" x14ac:dyDescent="0.3">
      <c r="B252" s="6">
        <v>2034</v>
      </c>
      <c r="C252" s="6">
        <v>1</v>
      </c>
      <c r="D252" s="6">
        <f t="shared" si="62"/>
        <v>120</v>
      </c>
      <c r="E252" s="6">
        <f t="shared" si="63"/>
        <v>120</v>
      </c>
      <c r="F252" s="6">
        <v>40</v>
      </c>
      <c r="G252" s="6" t="s">
        <v>208</v>
      </c>
      <c r="H252" s="6">
        <f t="shared" si="64"/>
        <v>4800</v>
      </c>
      <c r="I252" s="13">
        <f t="shared" si="65"/>
        <v>5.5555555555555552E-2</v>
      </c>
      <c r="J252" s="6">
        <f t="shared" si="66"/>
        <v>4.8</v>
      </c>
      <c r="L252" s="6">
        <v>2034</v>
      </c>
      <c r="M252" s="6">
        <v>3</v>
      </c>
      <c r="N252" s="6">
        <f t="shared" si="67"/>
        <v>480</v>
      </c>
      <c r="O252" s="6">
        <f t="shared" si="68"/>
        <v>1440</v>
      </c>
      <c r="P252" s="6">
        <v>40</v>
      </c>
      <c r="Q252" s="6" t="s">
        <v>208</v>
      </c>
      <c r="R252" s="6">
        <f t="shared" si="69"/>
        <v>57600</v>
      </c>
      <c r="S252" s="13">
        <f t="shared" si="70"/>
        <v>0.66666666666666663</v>
      </c>
      <c r="T252" s="6">
        <f t="shared" si="71"/>
        <v>57.6</v>
      </c>
    </row>
    <row r="253" spans="2:20" x14ac:dyDescent="0.3">
      <c r="B253" s="6">
        <v>2035</v>
      </c>
      <c r="C253" s="6">
        <v>1</v>
      </c>
      <c r="D253" s="6">
        <f t="shared" si="62"/>
        <v>120</v>
      </c>
      <c r="E253" s="6">
        <f t="shared" si="63"/>
        <v>120</v>
      </c>
      <c r="F253" s="6">
        <v>40</v>
      </c>
      <c r="G253" s="6" t="s">
        <v>208</v>
      </c>
      <c r="H253" s="6">
        <f t="shared" si="64"/>
        <v>4800</v>
      </c>
      <c r="I253" s="13">
        <f t="shared" si="65"/>
        <v>5.5555555555555552E-2</v>
      </c>
      <c r="J253" s="6">
        <f t="shared" si="66"/>
        <v>4.8</v>
      </c>
      <c r="L253" s="6">
        <v>2035</v>
      </c>
      <c r="M253" s="6">
        <v>3</v>
      </c>
      <c r="N253" s="6">
        <f t="shared" si="67"/>
        <v>480</v>
      </c>
      <c r="O253" s="6">
        <f t="shared" si="68"/>
        <v>1440</v>
      </c>
      <c r="P253" s="6">
        <v>40</v>
      </c>
      <c r="Q253" s="6" t="s">
        <v>208</v>
      </c>
      <c r="R253" s="6">
        <f t="shared" si="69"/>
        <v>57600</v>
      </c>
      <c r="S253" s="13">
        <f t="shared" si="70"/>
        <v>0.66666666666666663</v>
      </c>
      <c r="T253" s="6">
        <f t="shared" si="71"/>
        <v>57.6</v>
      </c>
    </row>
    <row r="254" spans="2:20" x14ac:dyDescent="0.3">
      <c r="B254" s="6">
        <v>2036</v>
      </c>
      <c r="C254" s="6">
        <v>1</v>
      </c>
      <c r="D254" s="6">
        <f t="shared" si="62"/>
        <v>120</v>
      </c>
      <c r="E254" s="6">
        <f t="shared" si="63"/>
        <v>120</v>
      </c>
      <c r="F254" s="6">
        <v>40</v>
      </c>
      <c r="G254" s="6" t="s">
        <v>208</v>
      </c>
      <c r="H254" s="6">
        <f t="shared" si="64"/>
        <v>4800</v>
      </c>
      <c r="I254" s="13">
        <f t="shared" si="65"/>
        <v>5.5555555555555552E-2</v>
      </c>
      <c r="J254" s="6">
        <f t="shared" si="66"/>
        <v>4.8</v>
      </c>
      <c r="L254" s="6">
        <v>2036</v>
      </c>
      <c r="M254" s="6">
        <v>3</v>
      </c>
      <c r="N254" s="6">
        <f t="shared" si="67"/>
        <v>480</v>
      </c>
      <c r="O254" s="6">
        <f t="shared" si="68"/>
        <v>1440</v>
      </c>
      <c r="P254" s="6">
        <v>40</v>
      </c>
      <c r="Q254" s="6" t="s">
        <v>208</v>
      </c>
      <c r="R254" s="6">
        <f t="shared" si="69"/>
        <v>57600</v>
      </c>
      <c r="S254" s="13">
        <f t="shared" si="70"/>
        <v>0.66666666666666663</v>
      </c>
      <c r="T254" s="6">
        <f t="shared" si="71"/>
        <v>57.6</v>
      </c>
    </row>
    <row r="255" spans="2:20" x14ac:dyDescent="0.3">
      <c r="B255" s="6">
        <v>2037</v>
      </c>
      <c r="C255" s="6">
        <v>1</v>
      </c>
      <c r="D255" s="6">
        <f t="shared" si="62"/>
        <v>120</v>
      </c>
      <c r="E255" s="6">
        <f t="shared" si="63"/>
        <v>120</v>
      </c>
      <c r="F255" s="6">
        <v>40</v>
      </c>
      <c r="G255" s="6" t="s">
        <v>208</v>
      </c>
      <c r="H255" s="6">
        <f t="shared" si="64"/>
        <v>4800</v>
      </c>
      <c r="I255" s="13">
        <f t="shared" si="65"/>
        <v>5.5555555555555552E-2</v>
      </c>
      <c r="J255" s="6">
        <f t="shared" si="66"/>
        <v>4.8</v>
      </c>
      <c r="L255" s="6">
        <v>2037</v>
      </c>
      <c r="M255" s="6">
        <v>3</v>
      </c>
      <c r="N255" s="6">
        <f t="shared" si="67"/>
        <v>480</v>
      </c>
      <c r="O255" s="6">
        <f t="shared" si="68"/>
        <v>1440</v>
      </c>
      <c r="P255" s="6">
        <v>40</v>
      </c>
      <c r="Q255" s="6" t="s">
        <v>208</v>
      </c>
      <c r="R255" s="6">
        <f t="shared" si="69"/>
        <v>57600</v>
      </c>
      <c r="S255" s="13">
        <f t="shared" si="70"/>
        <v>0.66666666666666663</v>
      </c>
      <c r="T255" s="6">
        <f t="shared" si="71"/>
        <v>57.6</v>
      </c>
    </row>
    <row r="256" spans="2:20" x14ac:dyDescent="0.3">
      <c r="B256" s="6">
        <v>2038</v>
      </c>
      <c r="C256" s="6">
        <v>1</v>
      </c>
      <c r="D256" s="6">
        <f t="shared" si="62"/>
        <v>120</v>
      </c>
      <c r="E256" s="6">
        <f t="shared" si="63"/>
        <v>120</v>
      </c>
      <c r="F256" s="6">
        <v>40</v>
      </c>
      <c r="G256" s="6" t="s">
        <v>208</v>
      </c>
      <c r="H256" s="6">
        <f t="shared" si="64"/>
        <v>4800</v>
      </c>
      <c r="I256" s="13">
        <f t="shared" si="65"/>
        <v>5.5555555555555552E-2</v>
      </c>
      <c r="J256" s="6">
        <f t="shared" si="66"/>
        <v>4.8</v>
      </c>
      <c r="L256" s="6">
        <v>2038</v>
      </c>
      <c r="M256" s="6">
        <v>3</v>
      </c>
      <c r="N256" s="6">
        <f t="shared" si="67"/>
        <v>480</v>
      </c>
      <c r="O256" s="6">
        <f t="shared" si="68"/>
        <v>1440</v>
      </c>
      <c r="P256" s="6">
        <v>40</v>
      </c>
      <c r="Q256" s="6" t="s">
        <v>208</v>
      </c>
      <c r="R256" s="6">
        <f t="shared" si="69"/>
        <v>57600</v>
      </c>
      <c r="S256" s="13">
        <f t="shared" si="70"/>
        <v>0.66666666666666663</v>
      </c>
      <c r="T256" s="6">
        <f t="shared" si="71"/>
        <v>57.6</v>
      </c>
    </row>
    <row r="257" spans="2:20" x14ac:dyDescent="0.3">
      <c r="B257" s="6">
        <v>2039</v>
      </c>
      <c r="C257" s="6">
        <v>2</v>
      </c>
      <c r="D257" s="6">
        <f t="shared" si="62"/>
        <v>120</v>
      </c>
      <c r="E257" s="6">
        <f t="shared" si="63"/>
        <v>240</v>
      </c>
      <c r="F257" s="6">
        <v>40</v>
      </c>
      <c r="G257" s="6" t="s">
        <v>208</v>
      </c>
      <c r="H257" s="6">
        <f t="shared" si="64"/>
        <v>9600</v>
      </c>
      <c r="I257" s="13">
        <f t="shared" si="65"/>
        <v>0.1111111111111111</v>
      </c>
      <c r="J257" s="6">
        <f t="shared" si="66"/>
        <v>9.6</v>
      </c>
      <c r="L257" s="6">
        <v>2039</v>
      </c>
      <c r="M257" s="6">
        <v>3</v>
      </c>
      <c r="N257" s="6">
        <f t="shared" si="67"/>
        <v>480</v>
      </c>
      <c r="O257" s="6">
        <f t="shared" si="68"/>
        <v>1440</v>
      </c>
      <c r="P257" s="6">
        <v>40</v>
      </c>
      <c r="Q257" s="6" t="s">
        <v>208</v>
      </c>
      <c r="R257" s="6">
        <f t="shared" si="69"/>
        <v>57600</v>
      </c>
      <c r="S257" s="13">
        <f t="shared" si="70"/>
        <v>0.66666666666666663</v>
      </c>
      <c r="T257" s="6">
        <f t="shared" si="71"/>
        <v>57.6</v>
      </c>
    </row>
    <row r="258" spans="2:20" x14ac:dyDescent="0.3">
      <c r="B258" s="6">
        <v>2040</v>
      </c>
      <c r="C258" s="6">
        <v>2</v>
      </c>
      <c r="D258" s="6">
        <f t="shared" si="62"/>
        <v>120</v>
      </c>
      <c r="E258" s="6">
        <f t="shared" si="63"/>
        <v>240</v>
      </c>
      <c r="F258" s="6">
        <v>40</v>
      </c>
      <c r="G258" s="6" t="s">
        <v>208</v>
      </c>
      <c r="H258" s="6">
        <f t="shared" si="64"/>
        <v>9600</v>
      </c>
      <c r="I258" s="13">
        <f t="shared" si="65"/>
        <v>0.1111111111111111</v>
      </c>
      <c r="J258" s="6">
        <f t="shared" si="66"/>
        <v>9.6</v>
      </c>
      <c r="L258" s="6">
        <v>2040</v>
      </c>
      <c r="M258" s="6">
        <v>3</v>
      </c>
      <c r="N258" s="6">
        <f t="shared" si="67"/>
        <v>480</v>
      </c>
      <c r="O258" s="6">
        <f t="shared" si="68"/>
        <v>1440</v>
      </c>
      <c r="P258" s="6">
        <v>40</v>
      </c>
      <c r="Q258" s="6" t="s">
        <v>208</v>
      </c>
      <c r="R258" s="6">
        <f t="shared" si="69"/>
        <v>57600</v>
      </c>
      <c r="S258" s="13">
        <f t="shared" si="70"/>
        <v>0.66666666666666663</v>
      </c>
      <c r="T258" s="6">
        <f t="shared" si="71"/>
        <v>57.6</v>
      </c>
    </row>
    <row r="259" spans="2:20" x14ac:dyDescent="0.3">
      <c r="B259" s="6">
        <v>2041</v>
      </c>
      <c r="C259" s="6">
        <v>2</v>
      </c>
      <c r="D259" s="6">
        <f t="shared" si="62"/>
        <v>120</v>
      </c>
      <c r="E259" s="6">
        <f t="shared" si="63"/>
        <v>240</v>
      </c>
      <c r="F259" s="6">
        <v>40</v>
      </c>
      <c r="G259" s="6" t="s">
        <v>208</v>
      </c>
      <c r="H259" s="6">
        <f t="shared" si="64"/>
        <v>9600</v>
      </c>
      <c r="I259" s="13">
        <f t="shared" si="65"/>
        <v>0.1111111111111111</v>
      </c>
      <c r="J259" s="6">
        <f t="shared" si="66"/>
        <v>9.6</v>
      </c>
      <c r="L259" s="6">
        <v>2041</v>
      </c>
      <c r="M259" s="6">
        <v>3</v>
      </c>
      <c r="N259" s="6">
        <f t="shared" si="67"/>
        <v>480</v>
      </c>
      <c r="O259" s="6">
        <f t="shared" si="68"/>
        <v>1440</v>
      </c>
      <c r="P259" s="6">
        <v>40</v>
      </c>
      <c r="Q259" s="6" t="s">
        <v>208</v>
      </c>
      <c r="R259" s="6">
        <f t="shared" si="69"/>
        <v>57600</v>
      </c>
      <c r="S259" s="13">
        <f t="shared" si="70"/>
        <v>0.66666666666666663</v>
      </c>
      <c r="T259" s="6">
        <f t="shared" si="71"/>
        <v>57.6</v>
      </c>
    </row>
    <row r="260" spans="2:20" x14ac:dyDescent="0.3">
      <c r="B260" s="6">
        <v>2042</v>
      </c>
      <c r="C260" s="6">
        <v>2</v>
      </c>
      <c r="D260" s="6">
        <f t="shared" si="62"/>
        <v>120</v>
      </c>
      <c r="E260" s="6">
        <f t="shared" si="63"/>
        <v>240</v>
      </c>
      <c r="F260" s="6">
        <v>40</v>
      </c>
      <c r="G260" s="6" t="s">
        <v>208</v>
      </c>
      <c r="H260" s="6">
        <f t="shared" si="64"/>
        <v>9600</v>
      </c>
      <c r="I260" s="13">
        <f t="shared" si="65"/>
        <v>0.1111111111111111</v>
      </c>
      <c r="J260" s="6">
        <f t="shared" si="66"/>
        <v>9.6</v>
      </c>
      <c r="L260" s="6">
        <v>2042</v>
      </c>
      <c r="M260" s="6">
        <v>3</v>
      </c>
      <c r="N260" s="6">
        <f t="shared" si="67"/>
        <v>480</v>
      </c>
      <c r="O260" s="6">
        <f t="shared" si="68"/>
        <v>1440</v>
      </c>
      <c r="P260" s="6">
        <v>40</v>
      </c>
      <c r="Q260" s="6" t="s">
        <v>208</v>
      </c>
      <c r="R260" s="6">
        <f t="shared" si="69"/>
        <v>57600</v>
      </c>
      <c r="S260" s="13">
        <f t="shared" si="70"/>
        <v>0.66666666666666663</v>
      </c>
      <c r="T260" s="6">
        <f t="shared" si="71"/>
        <v>57.6</v>
      </c>
    </row>
    <row r="261" spans="2:20" x14ac:dyDescent="0.3">
      <c r="B261" s="6">
        <v>2043</v>
      </c>
      <c r="C261" s="6">
        <v>2</v>
      </c>
      <c r="D261" s="6">
        <f t="shared" si="62"/>
        <v>120</v>
      </c>
      <c r="E261" s="6">
        <f t="shared" si="63"/>
        <v>240</v>
      </c>
      <c r="F261" s="6">
        <v>40</v>
      </c>
      <c r="G261" s="6" t="s">
        <v>208</v>
      </c>
      <c r="H261" s="6">
        <f t="shared" si="64"/>
        <v>9600</v>
      </c>
      <c r="I261" s="13">
        <f t="shared" si="65"/>
        <v>0.1111111111111111</v>
      </c>
      <c r="J261" s="6">
        <f t="shared" si="66"/>
        <v>9.6</v>
      </c>
      <c r="L261" s="6">
        <v>2043</v>
      </c>
      <c r="M261" s="6">
        <v>3</v>
      </c>
      <c r="N261" s="6">
        <f t="shared" si="67"/>
        <v>480</v>
      </c>
      <c r="O261" s="6">
        <f t="shared" si="68"/>
        <v>1440</v>
      </c>
      <c r="P261" s="6">
        <v>40</v>
      </c>
      <c r="Q261" s="6" t="s">
        <v>208</v>
      </c>
      <c r="R261" s="6">
        <f t="shared" si="69"/>
        <v>57600</v>
      </c>
      <c r="S261" s="13">
        <f t="shared" si="70"/>
        <v>0.66666666666666663</v>
      </c>
      <c r="T261" s="6">
        <f t="shared" si="71"/>
        <v>57.6</v>
      </c>
    </row>
    <row r="262" spans="2:20" x14ac:dyDescent="0.3">
      <c r="B262" s="6">
        <v>2044</v>
      </c>
      <c r="C262" s="6">
        <v>2</v>
      </c>
      <c r="D262" s="6">
        <f t="shared" si="62"/>
        <v>120</v>
      </c>
      <c r="E262" s="6">
        <f t="shared" si="63"/>
        <v>240</v>
      </c>
      <c r="F262" s="6">
        <v>40</v>
      </c>
      <c r="G262" s="6" t="s">
        <v>208</v>
      </c>
      <c r="H262" s="6">
        <f t="shared" si="64"/>
        <v>9600</v>
      </c>
      <c r="I262" s="13">
        <f t="shared" si="65"/>
        <v>0.1111111111111111</v>
      </c>
      <c r="J262" s="6">
        <f t="shared" si="66"/>
        <v>9.6</v>
      </c>
      <c r="L262" s="6">
        <v>2044</v>
      </c>
      <c r="M262" s="6">
        <v>3</v>
      </c>
      <c r="N262" s="6">
        <f t="shared" si="67"/>
        <v>480</v>
      </c>
      <c r="O262" s="6">
        <f t="shared" si="68"/>
        <v>1440</v>
      </c>
      <c r="P262" s="6">
        <v>40</v>
      </c>
      <c r="Q262" s="6" t="s">
        <v>208</v>
      </c>
      <c r="R262" s="6">
        <f t="shared" si="69"/>
        <v>57600</v>
      </c>
      <c r="S262" s="13">
        <f t="shared" si="70"/>
        <v>0.66666666666666663</v>
      </c>
      <c r="T262" s="6">
        <f t="shared" si="71"/>
        <v>57.6</v>
      </c>
    </row>
    <row r="264" spans="2:20" x14ac:dyDescent="0.3">
      <c r="B264" s="226" t="s">
        <v>210</v>
      </c>
      <c r="C264" s="226"/>
      <c r="L264" s="226" t="s">
        <v>211</v>
      </c>
      <c r="M264" s="226"/>
    </row>
    <row r="265" spans="2:20" x14ac:dyDescent="0.3">
      <c r="B265" s="225" t="s">
        <v>22</v>
      </c>
      <c r="C265" s="225" t="s">
        <v>203</v>
      </c>
      <c r="D265" s="225" t="s">
        <v>204</v>
      </c>
      <c r="E265" s="225" t="s">
        <v>201</v>
      </c>
      <c r="F265" s="225" t="s">
        <v>202</v>
      </c>
      <c r="G265" s="225" t="s">
        <v>151</v>
      </c>
      <c r="H265" s="225" t="s">
        <v>205</v>
      </c>
      <c r="I265" s="225" t="s">
        <v>206</v>
      </c>
      <c r="J265" s="225" t="s">
        <v>207</v>
      </c>
      <c r="L265" s="225" t="s">
        <v>22</v>
      </c>
      <c r="M265" s="225" t="s">
        <v>203</v>
      </c>
      <c r="N265" s="225" t="s">
        <v>204</v>
      </c>
      <c r="O265" s="225" t="s">
        <v>201</v>
      </c>
      <c r="P265" s="225" t="s">
        <v>202</v>
      </c>
      <c r="Q265" s="225" t="s">
        <v>151</v>
      </c>
      <c r="R265" s="225" t="s">
        <v>205</v>
      </c>
      <c r="S265" s="225" t="s">
        <v>206</v>
      </c>
      <c r="T265" s="225" t="s">
        <v>207</v>
      </c>
    </row>
    <row r="266" spans="2:20" x14ac:dyDescent="0.3">
      <c r="B266" s="225"/>
      <c r="C266" s="225"/>
      <c r="D266" s="225"/>
      <c r="E266" s="225"/>
      <c r="F266" s="225"/>
      <c r="G266" s="225"/>
      <c r="H266" s="225"/>
      <c r="I266" s="225"/>
      <c r="J266" s="225"/>
      <c r="L266" s="225"/>
      <c r="M266" s="225"/>
      <c r="N266" s="225"/>
      <c r="O266" s="225"/>
      <c r="P266" s="225"/>
      <c r="Q266" s="225"/>
      <c r="R266" s="225"/>
      <c r="S266" s="225"/>
      <c r="T266" s="225"/>
    </row>
    <row r="267" spans="2:20" x14ac:dyDescent="0.3">
      <c r="B267" s="225"/>
      <c r="C267" s="225"/>
      <c r="D267" s="225"/>
      <c r="E267" s="225"/>
      <c r="F267" s="225"/>
      <c r="G267" s="225"/>
      <c r="H267" s="225"/>
      <c r="I267" s="225"/>
      <c r="J267" s="225"/>
      <c r="L267" s="225"/>
      <c r="M267" s="225"/>
      <c r="N267" s="225"/>
      <c r="O267" s="225"/>
      <c r="P267" s="225"/>
      <c r="Q267" s="225"/>
      <c r="R267" s="225"/>
      <c r="S267" s="225"/>
      <c r="T267" s="225"/>
    </row>
    <row r="268" spans="2:20" x14ac:dyDescent="0.3">
      <c r="B268" s="6">
        <v>2025</v>
      </c>
      <c r="C268" s="6" cm="1">
        <f t="array" ref="C268:C287">TRANSPOSE('Proyeksi Fasum (2)'!D82:W82)</f>
        <v>1</v>
      </c>
      <c r="D268" s="6">
        <f>18*40</f>
        <v>720</v>
      </c>
      <c r="E268" s="6">
        <f>C268*D268</f>
        <v>720</v>
      </c>
      <c r="F268" s="6">
        <v>50</v>
      </c>
      <c r="G268" s="6" t="s">
        <v>208</v>
      </c>
      <c r="H268" s="6">
        <f>E268*F268</f>
        <v>36000</v>
      </c>
      <c r="I268" s="13">
        <f>H268/86400</f>
        <v>0.41666666666666669</v>
      </c>
      <c r="J268" s="6">
        <f>H268/1000</f>
        <v>36</v>
      </c>
      <c r="L268" s="6">
        <v>2025</v>
      </c>
      <c r="M268" s="6" cm="1">
        <f t="array" ref="M268:M287">TRANSPOSE('Proyeksi Fasum (2)'!D83:W83)</f>
        <v>0</v>
      </c>
      <c r="N268" s="6">
        <f>24*40</f>
        <v>960</v>
      </c>
      <c r="O268" s="6">
        <f>M268*N268</f>
        <v>0</v>
      </c>
      <c r="P268" s="6">
        <v>80</v>
      </c>
      <c r="Q268" s="6" t="s">
        <v>208</v>
      </c>
      <c r="R268" s="6">
        <f>O268*P268</f>
        <v>0</v>
      </c>
      <c r="S268" s="13">
        <f>R268/86400</f>
        <v>0</v>
      </c>
      <c r="T268" s="6">
        <f>R268/1000</f>
        <v>0</v>
      </c>
    </row>
    <row r="269" spans="2:20" x14ac:dyDescent="0.3">
      <c r="B269" s="6">
        <v>2026</v>
      </c>
      <c r="C269" s="6">
        <v>1</v>
      </c>
      <c r="D269" s="6">
        <f t="shared" ref="D269:D287" si="72">18*40</f>
        <v>720</v>
      </c>
      <c r="E269" s="6">
        <f t="shared" ref="E269:E287" si="73">C269*D269</f>
        <v>720</v>
      </c>
      <c r="F269" s="6">
        <v>50</v>
      </c>
      <c r="G269" s="6" t="s">
        <v>208</v>
      </c>
      <c r="H269" s="6">
        <f t="shared" ref="H269:H287" si="74">E269*F269</f>
        <v>36000</v>
      </c>
      <c r="I269" s="13">
        <f t="shared" ref="I269:I287" si="75">H269/86400</f>
        <v>0.41666666666666669</v>
      </c>
      <c r="J269" s="6">
        <f t="shared" ref="J269:J287" si="76">H269/1000</f>
        <v>36</v>
      </c>
      <c r="L269" s="6">
        <v>2026</v>
      </c>
      <c r="M269" s="6">
        <v>0</v>
      </c>
      <c r="N269" s="6">
        <f t="shared" ref="N269:N287" si="77">24*40</f>
        <v>960</v>
      </c>
      <c r="O269" s="6">
        <f t="shared" ref="O269:O287" si="78">M269*N269</f>
        <v>0</v>
      </c>
      <c r="P269" s="6">
        <v>80</v>
      </c>
      <c r="Q269" s="6" t="s">
        <v>208</v>
      </c>
      <c r="R269" s="6">
        <f t="shared" ref="R269:R287" si="79">O269*P269</f>
        <v>0</v>
      </c>
      <c r="S269" s="13">
        <f t="shared" ref="S269:S287" si="80">R269/86400</f>
        <v>0</v>
      </c>
      <c r="T269" s="6">
        <f t="shared" ref="T269:T287" si="81">R269/1000</f>
        <v>0</v>
      </c>
    </row>
    <row r="270" spans="2:20" x14ac:dyDescent="0.3">
      <c r="B270" s="6">
        <v>2027</v>
      </c>
      <c r="C270" s="6">
        <v>1</v>
      </c>
      <c r="D270" s="6">
        <f t="shared" si="72"/>
        <v>720</v>
      </c>
      <c r="E270" s="6">
        <f t="shared" si="73"/>
        <v>720</v>
      </c>
      <c r="F270" s="6">
        <v>50</v>
      </c>
      <c r="G270" s="6" t="s">
        <v>208</v>
      </c>
      <c r="H270" s="6">
        <f t="shared" si="74"/>
        <v>36000</v>
      </c>
      <c r="I270" s="13">
        <f t="shared" si="75"/>
        <v>0.41666666666666669</v>
      </c>
      <c r="J270" s="6">
        <f t="shared" si="76"/>
        <v>36</v>
      </c>
      <c r="L270" s="6">
        <v>2027</v>
      </c>
      <c r="M270" s="6">
        <v>0</v>
      </c>
      <c r="N270" s="6">
        <f t="shared" si="77"/>
        <v>960</v>
      </c>
      <c r="O270" s="6">
        <f t="shared" si="78"/>
        <v>0</v>
      </c>
      <c r="P270" s="6">
        <v>80</v>
      </c>
      <c r="Q270" s="6" t="s">
        <v>208</v>
      </c>
      <c r="R270" s="6">
        <f t="shared" si="79"/>
        <v>0</v>
      </c>
      <c r="S270" s="13">
        <f t="shared" si="80"/>
        <v>0</v>
      </c>
      <c r="T270" s="6">
        <f t="shared" si="81"/>
        <v>0</v>
      </c>
    </row>
    <row r="271" spans="2:20" x14ac:dyDescent="0.3">
      <c r="B271" s="6">
        <v>2028</v>
      </c>
      <c r="C271" s="6">
        <v>1</v>
      </c>
      <c r="D271" s="6">
        <f t="shared" si="72"/>
        <v>720</v>
      </c>
      <c r="E271" s="6">
        <f t="shared" si="73"/>
        <v>720</v>
      </c>
      <c r="F271" s="6">
        <v>50</v>
      </c>
      <c r="G271" s="6" t="s">
        <v>208</v>
      </c>
      <c r="H271" s="6">
        <f t="shared" si="74"/>
        <v>36000</v>
      </c>
      <c r="I271" s="13">
        <f t="shared" si="75"/>
        <v>0.41666666666666669</v>
      </c>
      <c r="J271" s="6">
        <f t="shared" si="76"/>
        <v>36</v>
      </c>
      <c r="L271" s="6">
        <v>2028</v>
      </c>
      <c r="M271" s="6">
        <v>0</v>
      </c>
      <c r="N271" s="6">
        <f t="shared" si="77"/>
        <v>960</v>
      </c>
      <c r="O271" s="6">
        <f t="shared" si="78"/>
        <v>0</v>
      </c>
      <c r="P271" s="6">
        <v>80</v>
      </c>
      <c r="Q271" s="6" t="s">
        <v>208</v>
      </c>
      <c r="R271" s="6">
        <f t="shared" si="79"/>
        <v>0</v>
      </c>
      <c r="S271" s="13">
        <f t="shared" si="80"/>
        <v>0</v>
      </c>
      <c r="T271" s="6">
        <f t="shared" si="81"/>
        <v>0</v>
      </c>
    </row>
    <row r="272" spans="2:20" x14ac:dyDescent="0.3">
      <c r="B272" s="6">
        <v>2029</v>
      </c>
      <c r="C272" s="6">
        <v>1</v>
      </c>
      <c r="D272" s="6">
        <f t="shared" si="72"/>
        <v>720</v>
      </c>
      <c r="E272" s="6">
        <f t="shared" si="73"/>
        <v>720</v>
      </c>
      <c r="F272" s="6">
        <v>50</v>
      </c>
      <c r="G272" s="6" t="s">
        <v>208</v>
      </c>
      <c r="H272" s="6">
        <f t="shared" si="74"/>
        <v>36000</v>
      </c>
      <c r="I272" s="13">
        <f t="shared" si="75"/>
        <v>0.41666666666666669</v>
      </c>
      <c r="J272" s="6">
        <f t="shared" si="76"/>
        <v>36</v>
      </c>
      <c r="L272" s="6">
        <v>2029</v>
      </c>
      <c r="M272" s="6">
        <v>0</v>
      </c>
      <c r="N272" s="6">
        <f t="shared" si="77"/>
        <v>960</v>
      </c>
      <c r="O272" s="6">
        <f t="shared" si="78"/>
        <v>0</v>
      </c>
      <c r="P272" s="6">
        <v>80</v>
      </c>
      <c r="Q272" s="6" t="s">
        <v>208</v>
      </c>
      <c r="R272" s="6">
        <f t="shared" si="79"/>
        <v>0</v>
      </c>
      <c r="S272" s="13">
        <f t="shared" si="80"/>
        <v>0</v>
      </c>
      <c r="T272" s="6">
        <f t="shared" si="81"/>
        <v>0</v>
      </c>
    </row>
    <row r="273" spans="2:20" x14ac:dyDescent="0.3">
      <c r="B273" s="6">
        <v>2030</v>
      </c>
      <c r="C273" s="6">
        <v>1</v>
      </c>
      <c r="D273" s="6">
        <f t="shared" si="72"/>
        <v>720</v>
      </c>
      <c r="E273" s="6">
        <f t="shared" si="73"/>
        <v>720</v>
      </c>
      <c r="F273" s="6">
        <v>50</v>
      </c>
      <c r="G273" s="6" t="s">
        <v>208</v>
      </c>
      <c r="H273" s="6">
        <f t="shared" si="74"/>
        <v>36000</v>
      </c>
      <c r="I273" s="13">
        <f t="shared" si="75"/>
        <v>0.41666666666666669</v>
      </c>
      <c r="J273" s="6">
        <f t="shared" si="76"/>
        <v>36</v>
      </c>
      <c r="L273" s="6">
        <v>2030</v>
      </c>
      <c r="M273" s="6">
        <v>0</v>
      </c>
      <c r="N273" s="6">
        <f t="shared" si="77"/>
        <v>960</v>
      </c>
      <c r="O273" s="6">
        <f t="shared" si="78"/>
        <v>0</v>
      </c>
      <c r="P273" s="6">
        <v>80</v>
      </c>
      <c r="Q273" s="6" t="s">
        <v>208</v>
      </c>
      <c r="R273" s="6">
        <f t="shared" si="79"/>
        <v>0</v>
      </c>
      <c r="S273" s="13">
        <f t="shared" si="80"/>
        <v>0</v>
      </c>
      <c r="T273" s="6">
        <f t="shared" si="81"/>
        <v>0</v>
      </c>
    </row>
    <row r="274" spans="2:20" x14ac:dyDescent="0.3">
      <c r="B274" s="6">
        <v>2031</v>
      </c>
      <c r="C274" s="6">
        <v>1</v>
      </c>
      <c r="D274" s="6">
        <f t="shared" si="72"/>
        <v>720</v>
      </c>
      <c r="E274" s="6">
        <f t="shared" si="73"/>
        <v>720</v>
      </c>
      <c r="F274" s="6">
        <v>50</v>
      </c>
      <c r="G274" s="6" t="s">
        <v>208</v>
      </c>
      <c r="H274" s="6">
        <f t="shared" si="74"/>
        <v>36000</v>
      </c>
      <c r="I274" s="13">
        <f t="shared" si="75"/>
        <v>0.41666666666666669</v>
      </c>
      <c r="J274" s="6">
        <f t="shared" si="76"/>
        <v>36</v>
      </c>
      <c r="L274" s="6">
        <v>2031</v>
      </c>
      <c r="M274" s="6">
        <v>0</v>
      </c>
      <c r="N274" s="6">
        <f t="shared" si="77"/>
        <v>960</v>
      </c>
      <c r="O274" s="6">
        <f t="shared" si="78"/>
        <v>0</v>
      </c>
      <c r="P274" s="6">
        <v>80</v>
      </c>
      <c r="Q274" s="6" t="s">
        <v>208</v>
      </c>
      <c r="R274" s="6">
        <f t="shared" si="79"/>
        <v>0</v>
      </c>
      <c r="S274" s="13">
        <f t="shared" si="80"/>
        <v>0</v>
      </c>
      <c r="T274" s="6">
        <f t="shared" si="81"/>
        <v>0</v>
      </c>
    </row>
    <row r="275" spans="2:20" x14ac:dyDescent="0.3">
      <c r="B275" s="6">
        <v>2032</v>
      </c>
      <c r="C275" s="6">
        <v>1</v>
      </c>
      <c r="D275" s="6">
        <f t="shared" si="72"/>
        <v>720</v>
      </c>
      <c r="E275" s="6">
        <f t="shared" si="73"/>
        <v>720</v>
      </c>
      <c r="F275" s="6">
        <v>50</v>
      </c>
      <c r="G275" s="6" t="s">
        <v>208</v>
      </c>
      <c r="H275" s="6">
        <f t="shared" si="74"/>
        <v>36000</v>
      </c>
      <c r="I275" s="13">
        <f t="shared" si="75"/>
        <v>0.41666666666666669</v>
      </c>
      <c r="J275" s="6">
        <f t="shared" si="76"/>
        <v>36</v>
      </c>
      <c r="L275" s="6">
        <v>2032</v>
      </c>
      <c r="M275" s="6">
        <v>0</v>
      </c>
      <c r="N275" s="6">
        <f t="shared" si="77"/>
        <v>960</v>
      </c>
      <c r="O275" s="6">
        <f t="shared" si="78"/>
        <v>0</v>
      </c>
      <c r="P275" s="6">
        <v>80</v>
      </c>
      <c r="Q275" s="6" t="s">
        <v>208</v>
      </c>
      <c r="R275" s="6">
        <f t="shared" si="79"/>
        <v>0</v>
      </c>
      <c r="S275" s="13">
        <f t="shared" si="80"/>
        <v>0</v>
      </c>
      <c r="T275" s="6">
        <f t="shared" si="81"/>
        <v>0</v>
      </c>
    </row>
    <row r="276" spans="2:20" x14ac:dyDescent="0.3">
      <c r="B276" s="6">
        <v>2033</v>
      </c>
      <c r="C276" s="6">
        <v>1</v>
      </c>
      <c r="D276" s="6">
        <f t="shared" si="72"/>
        <v>720</v>
      </c>
      <c r="E276" s="6">
        <f t="shared" si="73"/>
        <v>720</v>
      </c>
      <c r="F276" s="6">
        <v>50</v>
      </c>
      <c r="G276" s="6" t="s">
        <v>208</v>
      </c>
      <c r="H276" s="6">
        <f t="shared" si="74"/>
        <v>36000</v>
      </c>
      <c r="I276" s="13">
        <f t="shared" si="75"/>
        <v>0.41666666666666669</v>
      </c>
      <c r="J276" s="6">
        <f t="shared" si="76"/>
        <v>36</v>
      </c>
      <c r="L276" s="6">
        <v>2033</v>
      </c>
      <c r="M276" s="6">
        <v>0</v>
      </c>
      <c r="N276" s="6">
        <f t="shared" si="77"/>
        <v>960</v>
      </c>
      <c r="O276" s="6">
        <f t="shared" si="78"/>
        <v>0</v>
      </c>
      <c r="P276" s="6">
        <v>80</v>
      </c>
      <c r="Q276" s="6" t="s">
        <v>208</v>
      </c>
      <c r="R276" s="6">
        <f t="shared" si="79"/>
        <v>0</v>
      </c>
      <c r="S276" s="13">
        <f t="shared" si="80"/>
        <v>0</v>
      </c>
      <c r="T276" s="6">
        <f t="shared" si="81"/>
        <v>0</v>
      </c>
    </row>
    <row r="277" spans="2:20" x14ac:dyDescent="0.3">
      <c r="B277" s="6">
        <v>2034</v>
      </c>
      <c r="C277" s="6">
        <v>1</v>
      </c>
      <c r="D277" s="6">
        <f t="shared" si="72"/>
        <v>720</v>
      </c>
      <c r="E277" s="6">
        <f t="shared" si="73"/>
        <v>720</v>
      </c>
      <c r="F277" s="6">
        <v>50</v>
      </c>
      <c r="G277" s="6" t="s">
        <v>208</v>
      </c>
      <c r="H277" s="6">
        <f t="shared" si="74"/>
        <v>36000</v>
      </c>
      <c r="I277" s="13">
        <f t="shared" si="75"/>
        <v>0.41666666666666669</v>
      </c>
      <c r="J277" s="6">
        <f t="shared" si="76"/>
        <v>36</v>
      </c>
      <c r="L277" s="6">
        <v>2034</v>
      </c>
      <c r="M277" s="6">
        <v>0</v>
      </c>
      <c r="N277" s="6">
        <f t="shared" si="77"/>
        <v>960</v>
      </c>
      <c r="O277" s="6">
        <f t="shared" si="78"/>
        <v>0</v>
      </c>
      <c r="P277" s="6">
        <v>80</v>
      </c>
      <c r="Q277" s="6" t="s">
        <v>208</v>
      </c>
      <c r="R277" s="6">
        <f t="shared" si="79"/>
        <v>0</v>
      </c>
      <c r="S277" s="13">
        <f t="shared" si="80"/>
        <v>0</v>
      </c>
      <c r="T277" s="6">
        <f t="shared" si="81"/>
        <v>0</v>
      </c>
    </row>
    <row r="278" spans="2:20" x14ac:dyDescent="0.3">
      <c r="B278" s="6">
        <v>2035</v>
      </c>
      <c r="C278" s="6">
        <v>1</v>
      </c>
      <c r="D278" s="6">
        <f t="shared" si="72"/>
        <v>720</v>
      </c>
      <c r="E278" s="6">
        <f t="shared" si="73"/>
        <v>720</v>
      </c>
      <c r="F278" s="6">
        <v>50</v>
      </c>
      <c r="G278" s="6" t="s">
        <v>208</v>
      </c>
      <c r="H278" s="6">
        <f t="shared" si="74"/>
        <v>36000</v>
      </c>
      <c r="I278" s="13">
        <f t="shared" si="75"/>
        <v>0.41666666666666669</v>
      </c>
      <c r="J278" s="6">
        <f t="shared" si="76"/>
        <v>36</v>
      </c>
      <c r="L278" s="6">
        <v>2035</v>
      </c>
      <c r="M278" s="6">
        <v>0</v>
      </c>
      <c r="N278" s="6">
        <f t="shared" si="77"/>
        <v>960</v>
      </c>
      <c r="O278" s="6">
        <f t="shared" si="78"/>
        <v>0</v>
      </c>
      <c r="P278" s="6">
        <v>80</v>
      </c>
      <c r="Q278" s="6" t="s">
        <v>208</v>
      </c>
      <c r="R278" s="6">
        <f t="shared" si="79"/>
        <v>0</v>
      </c>
      <c r="S278" s="13">
        <f t="shared" si="80"/>
        <v>0</v>
      </c>
      <c r="T278" s="6">
        <f t="shared" si="81"/>
        <v>0</v>
      </c>
    </row>
    <row r="279" spans="2:20" x14ac:dyDescent="0.3">
      <c r="B279" s="6">
        <v>2036</v>
      </c>
      <c r="C279" s="6">
        <v>1</v>
      </c>
      <c r="D279" s="6">
        <f t="shared" si="72"/>
        <v>720</v>
      </c>
      <c r="E279" s="6">
        <f t="shared" si="73"/>
        <v>720</v>
      </c>
      <c r="F279" s="6">
        <v>50</v>
      </c>
      <c r="G279" s="6" t="s">
        <v>208</v>
      </c>
      <c r="H279" s="6">
        <f t="shared" si="74"/>
        <v>36000</v>
      </c>
      <c r="I279" s="13">
        <f t="shared" si="75"/>
        <v>0.41666666666666669</v>
      </c>
      <c r="J279" s="6">
        <f t="shared" si="76"/>
        <v>36</v>
      </c>
      <c r="L279" s="6">
        <v>2036</v>
      </c>
      <c r="M279" s="6">
        <v>0</v>
      </c>
      <c r="N279" s="6">
        <f t="shared" si="77"/>
        <v>960</v>
      </c>
      <c r="O279" s="6">
        <f t="shared" si="78"/>
        <v>0</v>
      </c>
      <c r="P279" s="6">
        <v>80</v>
      </c>
      <c r="Q279" s="6" t="s">
        <v>208</v>
      </c>
      <c r="R279" s="6">
        <f t="shared" si="79"/>
        <v>0</v>
      </c>
      <c r="S279" s="13">
        <f t="shared" si="80"/>
        <v>0</v>
      </c>
      <c r="T279" s="6">
        <f t="shared" si="81"/>
        <v>0</v>
      </c>
    </row>
    <row r="280" spans="2:20" x14ac:dyDescent="0.3">
      <c r="B280" s="6">
        <v>2037</v>
      </c>
      <c r="C280" s="6">
        <v>1</v>
      </c>
      <c r="D280" s="6">
        <f t="shared" si="72"/>
        <v>720</v>
      </c>
      <c r="E280" s="6">
        <f t="shared" si="73"/>
        <v>720</v>
      </c>
      <c r="F280" s="6">
        <v>50</v>
      </c>
      <c r="G280" s="6" t="s">
        <v>208</v>
      </c>
      <c r="H280" s="6">
        <f t="shared" si="74"/>
        <v>36000</v>
      </c>
      <c r="I280" s="13">
        <f t="shared" si="75"/>
        <v>0.41666666666666669</v>
      </c>
      <c r="J280" s="6">
        <f t="shared" si="76"/>
        <v>36</v>
      </c>
      <c r="L280" s="6">
        <v>2037</v>
      </c>
      <c r="M280" s="6">
        <v>0</v>
      </c>
      <c r="N280" s="6">
        <f t="shared" si="77"/>
        <v>960</v>
      </c>
      <c r="O280" s="6">
        <f t="shared" si="78"/>
        <v>0</v>
      </c>
      <c r="P280" s="6">
        <v>80</v>
      </c>
      <c r="Q280" s="6" t="s">
        <v>208</v>
      </c>
      <c r="R280" s="6">
        <f t="shared" si="79"/>
        <v>0</v>
      </c>
      <c r="S280" s="13">
        <f t="shared" si="80"/>
        <v>0</v>
      </c>
      <c r="T280" s="6">
        <f t="shared" si="81"/>
        <v>0</v>
      </c>
    </row>
    <row r="281" spans="2:20" x14ac:dyDescent="0.3">
      <c r="B281" s="6">
        <v>2038</v>
      </c>
      <c r="C281" s="6">
        <v>1</v>
      </c>
      <c r="D281" s="6">
        <f t="shared" si="72"/>
        <v>720</v>
      </c>
      <c r="E281" s="6">
        <f t="shared" si="73"/>
        <v>720</v>
      </c>
      <c r="F281" s="6">
        <v>50</v>
      </c>
      <c r="G281" s="6" t="s">
        <v>208</v>
      </c>
      <c r="H281" s="6">
        <f t="shared" si="74"/>
        <v>36000</v>
      </c>
      <c r="I281" s="13">
        <f t="shared" si="75"/>
        <v>0.41666666666666669</v>
      </c>
      <c r="J281" s="6">
        <f t="shared" si="76"/>
        <v>36</v>
      </c>
      <c r="L281" s="6">
        <v>2038</v>
      </c>
      <c r="M281" s="6">
        <v>0</v>
      </c>
      <c r="N281" s="6">
        <f t="shared" si="77"/>
        <v>960</v>
      </c>
      <c r="O281" s="6">
        <f t="shared" si="78"/>
        <v>0</v>
      </c>
      <c r="P281" s="6">
        <v>80</v>
      </c>
      <c r="Q281" s="6" t="s">
        <v>208</v>
      </c>
      <c r="R281" s="6">
        <f t="shared" si="79"/>
        <v>0</v>
      </c>
      <c r="S281" s="13">
        <f t="shared" si="80"/>
        <v>0</v>
      </c>
      <c r="T281" s="6">
        <f t="shared" si="81"/>
        <v>0</v>
      </c>
    </row>
    <row r="282" spans="2:20" x14ac:dyDescent="0.3">
      <c r="B282" s="6">
        <v>2039</v>
      </c>
      <c r="C282" s="6">
        <v>2</v>
      </c>
      <c r="D282" s="6">
        <f t="shared" si="72"/>
        <v>720</v>
      </c>
      <c r="E282" s="6">
        <f t="shared" si="73"/>
        <v>1440</v>
      </c>
      <c r="F282" s="6">
        <v>50</v>
      </c>
      <c r="G282" s="6" t="s">
        <v>208</v>
      </c>
      <c r="H282" s="6">
        <f t="shared" si="74"/>
        <v>72000</v>
      </c>
      <c r="I282" s="13">
        <f t="shared" si="75"/>
        <v>0.83333333333333337</v>
      </c>
      <c r="J282" s="6">
        <f t="shared" si="76"/>
        <v>72</v>
      </c>
      <c r="L282" s="6">
        <v>2039</v>
      </c>
      <c r="M282" s="6">
        <v>0</v>
      </c>
      <c r="N282" s="6">
        <f t="shared" si="77"/>
        <v>960</v>
      </c>
      <c r="O282" s="6">
        <f t="shared" si="78"/>
        <v>0</v>
      </c>
      <c r="P282" s="6">
        <v>80</v>
      </c>
      <c r="Q282" s="6" t="s">
        <v>208</v>
      </c>
      <c r="R282" s="6">
        <f t="shared" si="79"/>
        <v>0</v>
      </c>
      <c r="S282" s="13">
        <f t="shared" si="80"/>
        <v>0</v>
      </c>
      <c r="T282" s="6">
        <f t="shared" si="81"/>
        <v>0</v>
      </c>
    </row>
    <row r="283" spans="2:20" x14ac:dyDescent="0.3">
      <c r="B283" s="6">
        <v>2040</v>
      </c>
      <c r="C283" s="6">
        <v>2</v>
      </c>
      <c r="D283" s="6">
        <f t="shared" si="72"/>
        <v>720</v>
      </c>
      <c r="E283" s="6">
        <f t="shared" si="73"/>
        <v>1440</v>
      </c>
      <c r="F283" s="6">
        <v>50</v>
      </c>
      <c r="G283" s="6" t="s">
        <v>208</v>
      </c>
      <c r="H283" s="6">
        <f t="shared" si="74"/>
        <v>72000</v>
      </c>
      <c r="I283" s="13">
        <f t="shared" si="75"/>
        <v>0.83333333333333337</v>
      </c>
      <c r="J283" s="6">
        <f t="shared" si="76"/>
        <v>72</v>
      </c>
      <c r="L283" s="6">
        <v>2040</v>
      </c>
      <c r="M283" s="6">
        <v>0</v>
      </c>
      <c r="N283" s="6">
        <f t="shared" si="77"/>
        <v>960</v>
      </c>
      <c r="O283" s="6">
        <f t="shared" si="78"/>
        <v>0</v>
      </c>
      <c r="P283" s="6">
        <v>80</v>
      </c>
      <c r="Q283" s="6" t="s">
        <v>208</v>
      </c>
      <c r="R283" s="6">
        <f t="shared" si="79"/>
        <v>0</v>
      </c>
      <c r="S283" s="13">
        <f t="shared" si="80"/>
        <v>0</v>
      </c>
      <c r="T283" s="6">
        <f t="shared" si="81"/>
        <v>0</v>
      </c>
    </row>
    <row r="284" spans="2:20" x14ac:dyDescent="0.3">
      <c r="B284" s="6">
        <v>2041</v>
      </c>
      <c r="C284" s="6">
        <v>2</v>
      </c>
      <c r="D284" s="6">
        <f t="shared" si="72"/>
        <v>720</v>
      </c>
      <c r="E284" s="6">
        <f t="shared" si="73"/>
        <v>1440</v>
      </c>
      <c r="F284" s="6">
        <v>50</v>
      </c>
      <c r="G284" s="6" t="s">
        <v>208</v>
      </c>
      <c r="H284" s="6">
        <f t="shared" si="74"/>
        <v>72000</v>
      </c>
      <c r="I284" s="13">
        <f t="shared" si="75"/>
        <v>0.83333333333333337</v>
      </c>
      <c r="J284" s="6">
        <f t="shared" si="76"/>
        <v>72</v>
      </c>
      <c r="L284" s="6">
        <v>2041</v>
      </c>
      <c r="M284" s="6">
        <v>0</v>
      </c>
      <c r="N284" s="6">
        <f t="shared" si="77"/>
        <v>960</v>
      </c>
      <c r="O284" s="6">
        <f t="shared" si="78"/>
        <v>0</v>
      </c>
      <c r="P284" s="6">
        <v>80</v>
      </c>
      <c r="Q284" s="6" t="s">
        <v>208</v>
      </c>
      <c r="R284" s="6">
        <f t="shared" si="79"/>
        <v>0</v>
      </c>
      <c r="S284" s="13">
        <f t="shared" si="80"/>
        <v>0</v>
      </c>
      <c r="T284" s="6">
        <f t="shared" si="81"/>
        <v>0</v>
      </c>
    </row>
    <row r="285" spans="2:20" x14ac:dyDescent="0.3">
      <c r="B285" s="6">
        <v>2042</v>
      </c>
      <c r="C285" s="6">
        <v>2</v>
      </c>
      <c r="D285" s="6">
        <f t="shared" si="72"/>
        <v>720</v>
      </c>
      <c r="E285" s="6">
        <f t="shared" si="73"/>
        <v>1440</v>
      </c>
      <c r="F285" s="6">
        <v>50</v>
      </c>
      <c r="G285" s="6" t="s">
        <v>208</v>
      </c>
      <c r="H285" s="6">
        <f t="shared" si="74"/>
        <v>72000</v>
      </c>
      <c r="I285" s="13">
        <f t="shared" si="75"/>
        <v>0.83333333333333337</v>
      </c>
      <c r="J285" s="6">
        <f t="shared" si="76"/>
        <v>72</v>
      </c>
      <c r="L285" s="6">
        <v>2042</v>
      </c>
      <c r="M285" s="6">
        <v>0</v>
      </c>
      <c r="N285" s="6">
        <f t="shared" si="77"/>
        <v>960</v>
      </c>
      <c r="O285" s="6">
        <f t="shared" si="78"/>
        <v>0</v>
      </c>
      <c r="P285" s="6">
        <v>80</v>
      </c>
      <c r="Q285" s="6" t="s">
        <v>208</v>
      </c>
      <c r="R285" s="6">
        <f t="shared" si="79"/>
        <v>0</v>
      </c>
      <c r="S285" s="13">
        <f t="shared" si="80"/>
        <v>0</v>
      </c>
      <c r="T285" s="6">
        <f t="shared" si="81"/>
        <v>0</v>
      </c>
    </row>
    <row r="286" spans="2:20" x14ac:dyDescent="0.3">
      <c r="B286" s="6">
        <v>2043</v>
      </c>
      <c r="C286" s="6">
        <v>2</v>
      </c>
      <c r="D286" s="6">
        <f t="shared" si="72"/>
        <v>720</v>
      </c>
      <c r="E286" s="6">
        <f t="shared" si="73"/>
        <v>1440</v>
      </c>
      <c r="F286" s="6">
        <v>50</v>
      </c>
      <c r="G286" s="6" t="s">
        <v>208</v>
      </c>
      <c r="H286" s="6">
        <f t="shared" si="74"/>
        <v>72000</v>
      </c>
      <c r="I286" s="13">
        <f t="shared" si="75"/>
        <v>0.83333333333333337</v>
      </c>
      <c r="J286" s="6">
        <f t="shared" si="76"/>
        <v>72</v>
      </c>
      <c r="L286" s="6">
        <v>2043</v>
      </c>
      <c r="M286" s="6">
        <v>0</v>
      </c>
      <c r="N286" s="6">
        <f t="shared" si="77"/>
        <v>960</v>
      </c>
      <c r="O286" s="6">
        <f t="shared" si="78"/>
        <v>0</v>
      </c>
      <c r="P286" s="6">
        <v>80</v>
      </c>
      <c r="Q286" s="6" t="s">
        <v>208</v>
      </c>
      <c r="R286" s="6">
        <f t="shared" si="79"/>
        <v>0</v>
      </c>
      <c r="S286" s="13">
        <f t="shared" si="80"/>
        <v>0</v>
      </c>
      <c r="T286" s="6">
        <f t="shared" si="81"/>
        <v>0</v>
      </c>
    </row>
    <row r="287" spans="2:20" x14ac:dyDescent="0.3">
      <c r="B287" s="6">
        <v>2044</v>
      </c>
      <c r="C287" s="6">
        <v>2</v>
      </c>
      <c r="D287" s="6">
        <f t="shared" si="72"/>
        <v>720</v>
      </c>
      <c r="E287" s="6">
        <f t="shared" si="73"/>
        <v>1440</v>
      </c>
      <c r="F287" s="6">
        <v>50</v>
      </c>
      <c r="G287" s="6" t="s">
        <v>208</v>
      </c>
      <c r="H287" s="6">
        <f t="shared" si="74"/>
        <v>72000</v>
      </c>
      <c r="I287" s="13">
        <f t="shared" si="75"/>
        <v>0.83333333333333337</v>
      </c>
      <c r="J287" s="6">
        <f t="shared" si="76"/>
        <v>72</v>
      </c>
      <c r="L287" s="6">
        <v>2044</v>
      </c>
      <c r="M287" s="6">
        <v>0</v>
      </c>
      <c r="N287" s="6">
        <f t="shared" si="77"/>
        <v>960</v>
      </c>
      <c r="O287" s="6">
        <f t="shared" si="78"/>
        <v>0</v>
      </c>
      <c r="P287" s="6">
        <v>80</v>
      </c>
      <c r="Q287" s="6" t="s">
        <v>208</v>
      </c>
      <c r="R287" s="6">
        <f t="shared" si="79"/>
        <v>0</v>
      </c>
      <c r="S287" s="13">
        <f t="shared" si="80"/>
        <v>0</v>
      </c>
      <c r="T287" s="6">
        <f t="shared" si="81"/>
        <v>0</v>
      </c>
    </row>
    <row r="289" spans="2:20" x14ac:dyDescent="0.3">
      <c r="B289" s="226" t="s">
        <v>229</v>
      </c>
      <c r="C289" s="226"/>
      <c r="L289" s="226" t="s">
        <v>338</v>
      </c>
      <c r="M289" s="226"/>
    </row>
    <row r="290" spans="2:20" x14ac:dyDescent="0.3">
      <c r="B290" s="225" t="s">
        <v>22</v>
      </c>
      <c r="C290" s="225" t="s">
        <v>203</v>
      </c>
      <c r="D290" s="225" t="s">
        <v>204</v>
      </c>
      <c r="E290" s="225" t="s">
        <v>201</v>
      </c>
      <c r="F290" s="225" t="s">
        <v>202</v>
      </c>
      <c r="G290" s="225" t="s">
        <v>151</v>
      </c>
      <c r="H290" s="225" t="s">
        <v>205</v>
      </c>
      <c r="I290" s="225" t="s">
        <v>206</v>
      </c>
      <c r="J290" s="225" t="s">
        <v>207</v>
      </c>
      <c r="L290" s="225" t="s">
        <v>22</v>
      </c>
      <c r="M290" s="225" t="s">
        <v>203</v>
      </c>
      <c r="N290" s="225" t="s">
        <v>204</v>
      </c>
      <c r="O290" s="225" t="s">
        <v>201</v>
      </c>
      <c r="P290" s="225" t="s">
        <v>202</v>
      </c>
      <c r="Q290" s="225" t="s">
        <v>151</v>
      </c>
      <c r="R290" s="225" t="s">
        <v>205</v>
      </c>
      <c r="S290" s="225" t="s">
        <v>206</v>
      </c>
      <c r="T290" s="225" t="s">
        <v>207</v>
      </c>
    </row>
    <row r="291" spans="2:20" x14ac:dyDescent="0.3">
      <c r="B291" s="225"/>
      <c r="C291" s="225"/>
      <c r="D291" s="225"/>
      <c r="E291" s="225"/>
      <c r="F291" s="225"/>
      <c r="G291" s="225"/>
      <c r="H291" s="225"/>
      <c r="I291" s="225"/>
      <c r="J291" s="225"/>
      <c r="L291" s="225"/>
      <c r="M291" s="225"/>
      <c r="N291" s="225"/>
      <c r="O291" s="225"/>
      <c r="P291" s="225"/>
      <c r="Q291" s="225"/>
      <c r="R291" s="225"/>
      <c r="S291" s="225"/>
      <c r="T291" s="225"/>
    </row>
    <row r="292" spans="2:20" x14ac:dyDescent="0.3">
      <c r="B292" s="225"/>
      <c r="C292" s="225"/>
      <c r="D292" s="225"/>
      <c r="E292" s="225"/>
      <c r="F292" s="225"/>
      <c r="G292" s="225"/>
      <c r="H292" s="225"/>
      <c r="I292" s="225"/>
      <c r="J292" s="225"/>
      <c r="L292" s="225"/>
      <c r="M292" s="225"/>
      <c r="N292" s="225"/>
      <c r="O292" s="225"/>
      <c r="P292" s="225"/>
      <c r="Q292" s="225"/>
      <c r="R292" s="225"/>
      <c r="S292" s="225"/>
      <c r="T292" s="225"/>
    </row>
    <row r="293" spans="2:20" x14ac:dyDescent="0.3">
      <c r="B293" s="6">
        <v>2025</v>
      </c>
      <c r="C293" s="6" cm="1">
        <f t="array" ref="C293:C312">TRANSPOSE('Proyeksi Fasum (2)'!D85:W85)</f>
        <v>2</v>
      </c>
      <c r="D293" s="80">
        <v>16000</v>
      </c>
      <c r="E293" s="6">
        <f>C293*D293</f>
        <v>32000</v>
      </c>
      <c r="F293" s="6">
        <v>1000</v>
      </c>
      <c r="G293" s="6" t="s">
        <v>218</v>
      </c>
      <c r="H293" s="6">
        <f>F293*C293</f>
        <v>2000</v>
      </c>
      <c r="I293" s="13">
        <f>H293/86400</f>
        <v>2.3148148148148147E-2</v>
      </c>
      <c r="J293" s="6">
        <f>H293/1000</f>
        <v>2</v>
      </c>
      <c r="L293" s="6">
        <v>2025</v>
      </c>
      <c r="M293" s="6" cm="1">
        <f t="array" ref="M293:M312">TRANSPOSE('Proyeksi Fasum (2)'!D86:W86)</f>
        <v>3</v>
      </c>
      <c r="N293" s="80">
        <v>16000</v>
      </c>
      <c r="O293" s="6">
        <f>M293*N293</f>
        <v>48000</v>
      </c>
      <c r="P293" s="6">
        <v>500</v>
      </c>
      <c r="Q293" s="6" t="s">
        <v>218</v>
      </c>
      <c r="R293" s="6">
        <f>P293*M293</f>
        <v>1500</v>
      </c>
      <c r="S293" s="13">
        <f>R293/86400</f>
        <v>1.7361111111111112E-2</v>
      </c>
      <c r="T293" s="6">
        <f>R293/1000</f>
        <v>1.5</v>
      </c>
    </row>
    <row r="294" spans="2:20" x14ac:dyDescent="0.3">
      <c r="B294" s="6">
        <v>2026</v>
      </c>
      <c r="C294" s="6">
        <v>2</v>
      </c>
      <c r="D294" s="80">
        <v>16000</v>
      </c>
      <c r="E294" s="6">
        <f t="shared" ref="E294:E312" si="82">C294*D294</f>
        <v>32000</v>
      </c>
      <c r="F294" s="6">
        <v>1000</v>
      </c>
      <c r="G294" s="6" t="s">
        <v>218</v>
      </c>
      <c r="H294" s="6">
        <f t="shared" ref="H294:H312" si="83">F294*C294</f>
        <v>2000</v>
      </c>
      <c r="I294" s="13">
        <f t="shared" ref="I294:I312" si="84">H294/86400</f>
        <v>2.3148148148148147E-2</v>
      </c>
      <c r="J294" s="6">
        <f t="shared" ref="J294:J312" si="85">H294/1000</f>
        <v>2</v>
      </c>
      <c r="L294" s="6">
        <v>2026</v>
      </c>
      <c r="M294" s="6">
        <v>3</v>
      </c>
      <c r="N294" s="80">
        <v>16000</v>
      </c>
      <c r="O294" s="6">
        <f t="shared" ref="O294:O312" si="86">M294*N294</f>
        <v>48000</v>
      </c>
      <c r="P294" s="6">
        <v>500</v>
      </c>
      <c r="Q294" s="6" t="s">
        <v>218</v>
      </c>
      <c r="R294" s="6">
        <f t="shared" ref="R294:R312" si="87">P294*M294</f>
        <v>1500</v>
      </c>
      <c r="S294" s="13">
        <f t="shared" ref="S294:S312" si="88">R294/86400</f>
        <v>1.7361111111111112E-2</v>
      </c>
      <c r="T294" s="6">
        <f t="shared" ref="T294:T312" si="89">R294/1000</f>
        <v>1.5</v>
      </c>
    </row>
    <row r="295" spans="2:20" x14ac:dyDescent="0.3">
      <c r="B295" s="6">
        <v>2027</v>
      </c>
      <c r="C295" s="6">
        <v>2</v>
      </c>
      <c r="D295" s="80">
        <v>16000</v>
      </c>
      <c r="E295" s="6">
        <f t="shared" si="82"/>
        <v>32000</v>
      </c>
      <c r="F295" s="6">
        <v>1000</v>
      </c>
      <c r="G295" s="6" t="s">
        <v>218</v>
      </c>
      <c r="H295" s="6">
        <f t="shared" si="83"/>
        <v>2000</v>
      </c>
      <c r="I295" s="13">
        <f t="shared" si="84"/>
        <v>2.3148148148148147E-2</v>
      </c>
      <c r="J295" s="6">
        <f t="shared" si="85"/>
        <v>2</v>
      </c>
      <c r="L295" s="6">
        <v>2027</v>
      </c>
      <c r="M295" s="6">
        <v>3</v>
      </c>
      <c r="N295" s="80">
        <v>16000</v>
      </c>
      <c r="O295" s="6">
        <f t="shared" si="86"/>
        <v>48000</v>
      </c>
      <c r="P295" s="6">
        <v>500</v>
      </c>
      <c r="Q295" s="6" t="s">
        <v>218</v>
      </c>
      <c r="R295" s="6">
        <f t="shared" si="87"/>
        <v>1500</v>
      </c>
      <c r="S295" s="13">
        <f t="shared" si="88"/>
        <v>1.7361111111111112E-2</v>
      </c>
      <c r="T295" s="6">
        <f t="shared" si="89"/>
        <v>1.5</v>
      </c>
    </row>
    <row r="296" spans="2:20" x14ac:dyDescent="0.3">
      <c r="B296" s="6">
        <v>2028</v>
      </c>
      <c r="C296" s="6">
        <v>2</v>
      </c>
      <c r="D296" s="80">
        <v>16000</v>
      </c>
      <c r="E296" s="6">
        <f t="shared" si="82"/>
        <v>32000</v>
      </c>
      <c r="F296" s="6">
        <v>1000</v>
      </c>
      <c r="G296" s="6" t="s">
        <v>218</v>
      </c>
      <c r="H296" s="6">
        <f t="shared" si="83"/>
        <v>2000</v>
      </c>
      <c r="I296" s="13">
        <f t="shared" si="84"/>
        <v>2.3148148148148147E-2</v>
      </c>
      <c r="J296" s="6">
        <f t="shared" si="85"/>
        <v>2</v>
      </c>
      <c r="L296" s="6">
        <v>2028</v>
      </c>
      <c r="M296" s="6">
        <v>3</v>
      </c>
      <c r="N296" s="80">
        <v>16000</v>
      </c>
      <c r="O296" s="6">
        <f t="shared" si="86"/>
        <v>48000</v>
      </c>
      <c r="P296" s="6">
        <v>500</v>
      </c>
      <c r="Q296" s="6" t="s">
        <v>218</v>
      </c>
      <c r="R296" s="6">
        <f t="shared" si="87"/>
        <v>1500</v>
      </c>
      <c r="S296" s="13">
        <f t="shared" si="88"/>
        <v>1.7361111111111112E-2</v>
      </c>
      <c r="T296" s="6">
        <f t="shared" si="89"/>
        <v>1.5</v>
      </c>
    </row>
    <row r="297" spans="2:20" x14ac:dyDescent="0.3">
      <c r="B297" s="6">
        <v>2029</v>
      </c>
      <c r="C297" s="6">
        <v>2</v>
      </c>
      <c r="D297" s="80">
        <v>16000</v>
      </c>
      <c r="E297" s="6">
        <f t="shared" si="82"/>
        <v>32000</v>
      </c>
      <c r="F297" s="6">
        <v>1000</v>
      </c>
      <c r="G297" s="6" t="s">
        <v>218</v>
      </c>
      <c r="H297" s="6">
        <f t="shared" si="83"/>
        <v>2000</v>
      </c>
      <c r="I297" s="13">
        <f t="shared" si="84"/>
        <v>2.3148148148148147E-2</v>
      </c>
      <c r="J297" s="6">
        <f t="shared" si="85"/>
        <v>2</v>
      </c>
      <c r="L297" s="6">
        <v>2029</v>
      </c>
      <c r="M297" s="6">
        <v>4</v>
      </c>
      <c r="N297" s="80">
        <v>16000</v>
      </c>
      <c r="O297" s="6">
        <f t="shared" si="86"/>
        <v>64000</v>
      </c>
      <c r="P297" s="6">
        <v>500</v>
      </c>
      <c r="Q297" s="6" t="s">
        <v>218</v>
      </c>
      <c r="R297" s="6">
        <f t="shared" si="87"/>
        <v>2000</v>
      </c>
      <c r="S297" s="13">
        <f t="shared" si="88"/>
        <v>2.3148148148148147E-2</v>
      </c>
      <c r="T297" s="6">
        <f t="shared" si="89"/>
        <v>2</v>
      </c>
    </row>
    <row r="298" spans="2:20" x14ac:dyDescent="0.3">
      <c r="B298" s="6">
        <v>2030</v>
      </c>
      <c r="C298" s="6">
        <v>2</v>
      </c>
      <c r="D298" s="80">
        <v>16000</v>
      </c>
      <c r="E298" s="6">
        <f t="shared" si="82"/>
        <v>32000</v>
      </c>
      <c r="F298" s="6">
        <v>1000</v>
      </c>
      <c r="G298" s="6" t="s">
        <v>218</v>
      </c>
      <c r="H298" s="6">
        <f t="shared" si="83"/>
        <v>2000</v>
      </c>
      <c r="I298" s="13">
        <f t="shared" si="84"/>
        <v>2.3148148148148147E-2</v>
      </c>
      <c r="J298" s="6">
        <f t="shared" si="85"/>
        <v>2</v>
      </c>
      <c r="L298" s="6">
        <v>2030</v>
      </c>
      <c r="M298" s="6">
        <v>4</v>
      </c>
      <c r="N298" s="80">
        <v>16000</v>
      </c>
      <c r="O298" s="6">
        <f t="shared" si="86"/>
        <v>64000</v>
      </c>
      <c r="P298" s="6">
        <v>500</v>
      </c>
      <c r="Q298" s="6" t="s">
        <v>218</v>
      </c>
      <c r="R298" s="6">
        <f t="shared" si="87"/>
        <v>2000</v>
      </c>
      <c r="S298" s="13">
        <f t="shared" si="88"/>
        <v>2.3148148148148147E-2</v>
      </c>
      <c r="T298" s="6">
        <f t="shared" si="89"/>
        <v>2</v>
      </c>
    </row>
    <row r="299" spans="2:20" x14ac:dyDescent="0.3">
      <c r="B299" s="6">
        <v>2031</v>
      </c>
      <c r="C299" s="6">
        <v>2</v>
      </c>
      <c r="D299" s="80">
        <v>16000</v>
      </c>
      <c r="E299" s="6">
        <f t="shared" si="82"/>
        <v>32000</v>
      </c>
      <c r="F299" s="6">
        <v>1000</v>
      </c>
      <c r="G299" s="6" t="s">
        <v>218</v>
      </c>
      <c r="H299" s="6">
        <f t="shared" si="83"/>
        <v>2000</v>
      </c>
      <c r="I299" s="13">
        <f t="shared" si="84"/>
        <v>2.3148148148148147E-2</v>
      </c>
      <c r="J299" s="6">
        <f t="shared" si="85"/>
        <v>2</v>
      </c>
      <c r="L299" s="6">
        <v>2031</v>
      </c>
      <c r="M299" s="6">
        <v>4</v>
      </c>
      <c r="N299" s="80">
        <v>16000</v>
      </c>
      <c r="O299" s="6">
        <f t="shared" si="86"/>
        <v>64000</v>
      </c>
      <c r="P299" s="6">
        <v>500</v>
      </c>
      <c r="Q299" s="6" t="s">
        <v>218</v>
      </c>
      <c r="R299" s="6">
        <f t="shared" si="87"/>
        <v>2000</v>
      </c>
      <c r="S299" s="13">
        <f t="shared" si="88"/>
        <v>2.3148148148148147E-2</v>
      </c>
      <c r="T299" s="6">
        <f t="shared" si="89"/>
        <v>2</v>
      </c>
    </row>
    <row r="300" spans="2:20" x14ac:dyDescent="0.3">
      <c r="B300" s="6">
        <v>2032</v>
      </c>
      <c r="C300" s="6">
        <v>3</v>
      </c>
      <c r="D300" s="80">
        <v>16000</v>
      </c>
      <c r="E300" s="6">
        <f t="shared" si="82"/>
        <v>48000</v>
      </c>
      <c r="F300" s="6">
        <v>1000</v>
      </c>
      <c r="G300" s="6" t="s">
        <v>218</v>
      </c>
      <c r="H300" s="6">
        <f t="shared" si="83"/>
        <v>3000</v>
      </c>
      <c r="I300" s="13">
        <f t="shared" si="84"/>
        <v>3.4722222222222224E-2</v>
      </c>
      <c r="J300" s="6">
        <f t="shared" si="85"/>
        <v>3</v>
      </c>
      <c r="L300" s="6">
        <v>2032</v>
      </c>
      <c r="M300" s="6">
        <v>4</v>
      </c>
      <c r="N300" s="80">
        <v>16000</v>
      </c>
      <c r="O300" s="6">
        <f t="shared" si="86"/>
        <v>64000</v>
      </c>
      <c r="P300" s="6">
        <v>500</v>
      </c>
      <c r="Q300" s="6" t="s">
        <v>218</v>
      </c>
      <c r="R300" s="6">
        <f t="shared" si="87"/>
        <v>2000</v>
      </c>
      <c r="S300" s="13">
        <f t="shared" si="88"/>
        <v>2.3148148148148147E-2</v>
      </c>
      <c r="T300" s="6">
        <f t="shared" si="89"/>
        <v>2</v>
      </c>
    </row>
    <row r="301" spans="2:20" x14ac:dyDescent="0.3">
      <c r="B301" s="6">
        <v>2033</v>
      </c>
      <c r="C301" s="6">
        <v>3</v>
      </c>
      <c r="D301" s="80">
        <v>16000</v>
      </c>
      <c r="E301" s="6">
        <f t="shared" si="82"/>
        <v>48000</v>
      </c>
      <c r="F301" s="6">
        <v>1000</v>
      </c>
      <c r="G301" s="6" t="s">
        <v>218</v>
      </c>
      <c r="H301" s="6">
        <f t="shared" si="83"/>
        <v>3000</v>
      </c>
      <c r="I301" s="13">
        <f t="shared" si="84"/>
        <v>3.4722222222222224E-2</v>
      </c>
      <c r="J301" s="6">
        <f t="shared" si="85"/>
        <v>3</v>
      </c>
      <c r="L301" s="6">
        <v>2033</v>
      </c>
      <c r="M301" s="6">
        <v>4</v>
      </c>
      <c r="N301" s="80">
        <v>16000</v>
      </c>
      <c r="O301" s="6">
        <f t="shared" si="86"/>
        <v>64000</v>
      </c>
      <c r="P301" s="6">
        <v>500</v>
      </c>
      <c r="Q301" s="6" t="s">
        <v>218</v>
      </c>
      <c r="R301" s="6">
        <f t="shared" si="87"/>
        <v>2000</v>
      </c>
      <c r="S301" s="13">
        <f t="shared" si="88"/>
        <v>2.3148148148148147E-2</v>
      </c>
      <c r="T301" s="6">
        <f t="shared" si="89"/>
        <v>2</v>
      </c>
    </row>
    <row r="302" spans="2:20" x14ac:dyDescent="0.3">
      <c r="B302" s="6">
        <v>2034</v>
      </c>
      <c r="C302" s="6">
        <v>3</v>
      </c>
      <c r="D302" s="80">
        <v>16000</v>
      </c>
      <c r="E302" s="6">
        <f t="shared" si="82"/>
        <v>48000</v>
      </c>
      <c r="F302" s="6">
        <v>1000</v>
      </c>
      <c r="G302" s="6" t="s">
        <v>218</v>
      </c>
      <c r="H302" s="6">
        <f t="shared" si="83"/>
        <v>3000</v>
      </c>
      <c r="I302" s="13">
        <f t="shared" si="84"/>
        <v>3.4722222222222224E-2</v>
      </c>
      <c r="J302" s="6">
        <f t="shared" si="85"/>
        <v>3</v>
      </c>
      <c r="L302" s="6">
        <v>2034</v>
      </c>
      <c r="M302" s="6">
        <v>4</v>
      </c>
      <c r="N302" s="80">
        <v>16000</v>
      </c>
      <c r="O302" s="6">
        <f t="shared" si="86"/>
        <v>64000</v>
      </c>
      <c r="P302" s="6">
        <v>500</v>
      </c>
      <c r="Q302" s="6" t="s">
        <v>218</v>
      </c>
      <c r="R302" s="6">
        <f t="shared" si="87"/>
        <v>2000</v>
      </c>
      <c r="S302" s="13">
        <f t="shared" si="88"/>
        <v>2.3148148148148147E-2</v>
      </c>
      <c r="T302" s="6">
        <f t="shared" si="89"/>
        <v>2</v>
      </c>
    </row>
    <row r="303" spans="2:20" x14ac:dyDescent="0.3">
      <c r="B303" s="6">
        <v>2035</v>
      </c>
      <c r="C303" s="6">
        <v>3</v>
      </c>
      <c r="D303" s="80">
        <v>16000</v>
      </c>
      <c r="E303" s="6">
        <f t="shared" si="82"/>
        <v>48000</v>
      </c>
      <c r="F303" s="6">
        <v>1000</v>
      </c>
      <c r="G303" s="6" t="s">
        <v>218</v>
      </c>
      <c r="H303" s="6">
        <f t="shared" si="83"/>
        <v>3000</v>
      </c>
      <c r="I303" s="13">
        <f t="shared" si="84"/>
        <v>3.4722222222222224E-2</v>
      </c>
      <c r="J303" s="6">
        <f t="shared" si="85"/>
        <v>3</v>
      </c>
      <c r="L303" s="6">
        <v>2035</v>
      </c>
      <c r="M303" s="6">
        <v>4</v>
      </c>
      <c r="N303" s="80">
        <v>16000</v>
      </c>
      <c r="O303" s="6">
        <f t="shared" si="86"/>
        <v>64000</v>
      </c>
      <c r="P303" s="6">
        <v>500</v>
      </c>
      <c r="Q303" s="6" t="s">
        <v>218</v>
      </c>
      <c r="R303" s="6">
        <f t="shared" si="87"/>
        <v>2000</v>
      </c>
      <c r="S303" s="13">
        <f t="shared" si="88"/>
        <v>2.3148148148148147E-2</v>
      </c>
      <c r="T303" s="6">
        <f t="shared" si="89"/>
        <v>2</v>
      </c>
    </row>
    <row r="304" spans="2:20" x14ac:dyDescent="0.3">
      <c r="B304" s="6">
        <v>2036</v>
      </c>
      <c r="C304" s="6">
        <v>3</v>
      </c>
      <c r="D304" s="80">
        <v>16000</v>
      </c>
      <c r="E304" s="6">
        <f t="shared" si="82"/>
        <v>48000</v>
      </c>
      <c r="F304" s="6">
        <v>1000</v>
      </c>
      <c r="G304" s="6" t="s">
        <v>218</v>
      </c>
      <c r="H304" s="6">
        <f t="shared" si="83"/>
        <v>3000</v>
      </c>
      <c r="I304" s="13">
        <f t="shared" si="84"/>
        <v>3.4722222222222224E-2</v>
      </c>
      <c r="J304" s="6">
        <f t="shared" si="85"/>
        <v>3</v>
      </c>
      <c r="L304" s="6">
        <v>2036</v>
      </c>
      <c r="M304" s="6">
        <v>4</v>
      </c>
      <c r="N304" s="80">
        <v>16000</v>
      </c>
      <c r="O304" s="6">
        <f t="shared" si="86"/>
        <v>64000</v>
      </c>
      <c r="P304" s="6">
        <v>500</v>
      </c>
      <c r="Q304" s="6" t="s">
        <v>218</v>
      </c>
      <c r="R304" s="6">
        <f t="shared" si="87"/>
        <v>2000</v>
      </c>
      <c r="S304" s="13">
        <f t="shared" si="88"/>
        <v>2.3148148148148147E-2</v>
      </c>
      <c r="T304" s="6">
        <f t="shared" si="89"/>
        <v>2</v>
      </c>
    </row>
    <row r="305" spans="2:20" x14ac:dyDescent="0.3">
      <c r="B305" s="6">
        <v>2037</v>
      </c>
      <c r="C305" s="6">
        <v>3</v>
      </c>
      <c r="D305" s="80">
        <v>16000</v>
      </c>
      <c r="E305" s="6">
        <f t="shared" si="82"/>
        <v>48000</v>
      </c>
      <c r="F305" s="6">
        <v>1000</v>
      </c>
      <c r="G305" s="6" t="s">
        <v>218</v>
      </c>
      <c r="H305" s="6">
        <f t="shared" si="83"/>
        <v>3000</v>
      </c>
      <c r="I305" s="13">
        <f t="shared" si="84"/>
        <v>3.4722222222222224E-2</v>
      </c>
      <c r="J305" s="6">
        <f t="shared" si="85"/>
        <v>3</v>
      </c>
      <c r="L305" s="6">
        <v>2037</v>
      </c>
      <c r="M305" s="6">
        <v>4</v>
      </c>
      <c r="N305" s="80">
        <v>16000</v>
      </c>
      <c r="O305" s="6">
        <f t="shared" si="86"/>
        <v>64000</v>
      </c>
      <c r="P305" s="6">
        <v>500</v>
      </c>
      <c r="Q305" s="6" t="s">
        <v>218</v>
      </c>
      <c r="R305" s="6">
        <f t="shared" si="87"/>
        <v>2000</v>
      </c>
      <c r="S305" s="13">
        <f t="shared" si="88"/>
        <v>2.3148148148148147E-2</v>
      </c>
      <c r="T305" s="6">
        <f t="shared" si="89"/>
        <v>2</v>
      </c>
    </row>
    <row r="306" spans="2:20" x14ac:dyDescent="0.3">
      <c r="B306" s="6">
        <v>2038</v>
      </c>
      <c r="C306" s="6">
        <v>3</v>
      </c>
      <c r="D306" s="80">
        <v>16000</v>
      </c>
      <c r="E306" s="6">
        <f t="shared" si="82"/>
        <v>48000</v>
      </c>
      <c r="F306" s="6">
        <v>1000</v>
      </c>
      <c r="G306" s="6" t="s">
        <v>218</v>
      </c>
      <c r="H306" s="6">
        <f t="shared" si="83"/>
        <v>3000</v>
      </c>
      <c r="I306" s="13">
        <f t="shared" si="84"/>
        <v>3.4722222222222224E-2</v>
      </c>
      <c r="J306" s="6">
        <f t="shared" si="85"/>
        <v>3</v>
      </c>
      <c r="L306" s="6">
        <v>2038</v>
      </c>
      <c r="M306" s="6">
        <v>4</v>
      </c>
      <c r="N306" s="80">
        <v>16000</v>
      </c>
      <c r="O306" s="6">
        <f t="shared" si="86"/>
        <v>64000</v>
      </c>
      <c r="P306" s="6">
        <v>500</v>
      </c>
      <c r="Q306" s="6" t="s">
        <v>218</v>
      </c>
      <c r="R306" s="6">
        <f t="shared" si="87"/>
        <v>2000</v>
      </c>
      <c r="S306" s="13">
        <f t="shared" si="88"/>
        <v>2.3148148148148147E-2</v>
      </c>
      <c r="T306" s="6">
        <f t="shared" si="89"/>
        <v>2</v>
      </c>
    </row>
    <row r="307" spans="2:20" x14ac:dyDescent="0.3">
      <c r="B307" s="6">
        <v>2039</v>
      </c>
      <c r="C307" s="6">
        <v>3</v>
      </c>
      <c r="D307" s="80">
        <v>16000</v>
      </c>
      <c r="E307" s="6">
        <f t="shared" si="82"/>
        <v>48000</v>
      </c>
      <c r="F307" s="6">
        <v>1000</v>
      </c>
      <c r="G307" s="6" t="s">
        <v>218</v>
      </c>
      <c r="H307" s="6">
        <f t="shared" si="83"/>
        <v>3000</v>
      </c>
      <c r="I307" s="13">
        <f t="shared" si="84"/>
        <v>3.4722222222222224E-2</v>
      </c>
      <c r="J307" s="6">
        <f t="shared" si="85"/>
        <v>3</v>
      </c>
      <c r="L307" s="6">
        <v>2039</v>
      </c>
      <c r="M307" s="6">
        <v>5</v>
      </c>
      <c r="N307" s="80">
        <v>16000</v>
      </c>
      <c r="O307" s="6">
        <f t="shared" si="86"/>
        <v>80000</v>
      </c>
      <c r="P307" s="6">
        <v>500</v>
      </c>
      <c r="Q307" s="6" t="s">
        <v>218</v>
      </c>
      <c r="R307" s="6">
        <f t="shared" si="87"/>
        <v>2500</v>
      </c>
      <c r="S307" s="13">
        <f t="shared" si="88"/>
        <v>2.8935185185185185E-2</v>
      </c>
      <c r="T307" s="6">
        <f t="shared" si="89"/>
        <v>2.5</v>
      </c>
    </row>
    <row r="308" spans="2:20" x14ac:dyDescent="0.3">
      <c r="B308" s="6">
        <v>2040</v>
      </c>
      <c r="C308" s="6">
        <v>3</v>
      </c>
      <c r="D308" s="80">
        <v>16000</v>
      </c>
      <c r="E308" s="6">
        <f t="shared" si="82"/>
        <v>48000</v>
      </c>
      <c r="F308" s="6">
        <v>1000</v>
      </c>
      <c r="G308" s="6" t="s">
        <v>218</v>
      </c>
      <c r="H308" s="6">
        <f t="shared" si="83"/>
        <v>3000</v>
      </c>
      <c r="I308" s="13">
        <f t="shared" si="84"/>
        <v>3.4722222222222224E-2</v>
      </c>
      <c r="J308" s="6">
        <f t="shared" si="85"/>
        <v>3</v>
      </c>
      <c r="L308" s="6">
        <v>2040</v>
      </c>
      <c r="M308" s="6">
        <v>5</v>
      </c>
      <c r="N308" s="80">
        <v>16000</v>
      </c>
      <c r="O308" s="6">
        <f t="shared" si="86"/>
        <v>80000</v>
      </c>
      <c r="P308" s="6">
        <v>500</v>
      </c>
      <c r="Q308" s="6" t="s">
        <v>218</v>
      </c>
      <c r="R308" s="6">
        <f t="shared" si="87"/>
        <v>2500</v>
      </c>
      <c r="S308" s="13">
        <f t="shared" si="88"/>
        <v>2.8935185185185185E-2</v>
      </c>
      <c r="T308" s="6">
        <f t="shared" si="89"/>
        <v>2.5</v>
      </c>
    </row>
    <row r="309" spans="2:20" x14ac:dyDescent="0.3">
      <c r="B309" s="6">
        <v>2041</v>
      </c>
      <c r="C309" s="6">
        <v>3</v>
      </c>
      <c r="D309" s="80">
        <v>16000</v>
      </c>
      <c r="E309" s="6">
        <f t="shared" si="82"/>
        <v>48000</v>
      </c>
      <c r="F309" s="6">
        <v>1000</v>
      </c>
      <c r="G309" s="6" t="s">
        <v>218</v>
      </c>
      <c r="H309" s="6">
        <f t="shared" si="83"/>
        <v>3000</v>
      </c>
      <c r="I309" s="13">
        <f t="shared" si="84"/>
        <v>3.4722222222222224E-2</v>
      </c>
      <c r="J309" s="6">
        <f t="shared" si="85"/>
        <v>3</v>
      </c>
      <c r="L309" s="6">
        <v>2041</v>
      </c>
      <c r="M309" s="6">
        <v>5</v>
      </c>
      <c r="N309" s="80">
        <v>16000</v>
      </c>
      <c r="O309" s="6">
        <f t="shared" si="86"/>
        <v>80000</v>
      </c>
      <c r="P309" s="6">
        <v>500</v>
      </c>
      <c r="Q309" s="6" t="s">
        <v>218</v>
      </c>
      <c r="R309" s="6">
        <f t="shared" si="87"/>
        <v>2500</v>
      </c>
      <c r="S309" s="13">
        <f t="shared" si="88"/>
        <v>2.8935185185185185E-2</v>
      </c>
      <c r="T309" s="6">
        <f t="shared" si="89"/>
        <v>2.5</v>
      </c>
    </row>
    <row r="310" spans="2:20" x14ac:dyDescent="0.3">
      <c r="B310" s="6">
        <v>2042</v>
      </c>
      <c r="C310" s="6">
        <v>3</v>
      </c>
      <c r="D310" s="80">
        <v>16000</v>
      </c>
      <c r="E310" s="6">
        <f t="shared" si="82"/>
        <v>48000</v>
      </c>
      <c r="F310" s="6">
        <v>1000</v>
      </c>
      <c r="G310" s="6" t="s">
        <v>218</v>
      </c>
      <c r="H310" s="6">
        <f t="shared" si="83"/>
        <v>3000</v>
      </c>
      <c r="I310" s="13">
        <f t="shared" si="84"/>
        <v>3.4722222222222224E-2</v>
      </c>
      <c r="J310" s="6">
        <f t="shared" si="85"/>
        <v>3</v>
      </c>
      <c r="L310" s="6">
        <v>2042</v>
      </c>
      <c r="M310" s="6">
        <v>5</v>
      </c>
      <c r="N310" s="80">
        <v>16000</v>
      </c>
      <c r="O310" s="6">
        <f t="shared" si="86"/>
        <v>80000</v>
      </c>
      <c r="P310" s="6">
        <v>500</v>
      </c>
      <c r="Q310" s="6" t="s">
        <v>218</v>
      </c>
      <c r="R310" s="6">
        <f t="shared" si="87"/>
        <v>2500</v>
      </c>
      <c r="S310" s="13">
        <f t="shared" si="88"/>
        <v>2.8935185185185185E-2</v>
      </c>
      <c r="T310" s="6">
        <f t="shared" si="89"/>
        <v>2.5</v>
      </c>
    </row>
    <row r="311" spans="2:20" x14ac:dyDescent="0.3">
      <c r="B311" s="6">
        <v>2043</v>
      </c>
      <c r="C311" s="6">
        <v>3</v>
      </c>
      <c r="D311" s="80">
        <v>16000</v>
      </c>
      <c r="E311" s="6">
        <f t="shared" si="82"/>
        <v>48000</v>
      </c>
      <c r="F311" s="6">
        <v>1000</v>
      </c>
      <c r="G311" s="6" t="s">
        <v>218</v>
      </c>
      <c r="H311" s="6">
        <f t="shared" si="83"/>
        <v>3000</v>
      </c>
      <c r="I311" s="13">
        <f t="shared" si="84"/>
        <v>3.4722222222222224E-2</v>
      </c>
      <c r="J311" s="6">
        <f t="shared" si="85"/>
        <v>3</v>
      </c>
      <c r="L311" s="6">
        <v>2043</v>
      </c>
      <c r="M311" s="6">
        <v>5</v>
      </c>
      <c r="N311" s="80">
        <v>16000</v>
      </c>
      <c r="O311" s="6">
        <f t="shared" si="86"/>
        <v>80000</v>
      </c>
      <c r="P311" s="6">
        <v>500</v>
      </c>
      <c r="Q311" s="6" t="s">
        <v>218</v>
      </c>
      <c r="R311" s="6">
        <f t="shared" si="87"/>
        <v>2500</v>
      </c>
      <c r="S311" s="13">
        <f t="shared" si="88"/>
        <v>2.8935185185185185E-2</v>
      </c>
      <c r="T311" s="6">
        <f t="shared" si="89"/>
        <v>2.5</v>
      </c>
    </row>
    <row r="312" spans="2:20" x14ac:dyDescent="0.3">
      <c r="B312" s="6">
        <v>2044</v>
      </c>
      <c r="C312" s="6">
        <v>3</v>
      </c>
      <c r="D312" s="80">
        <v>16000</v>
      </c>
      <c r="E312" s="6">
        <f t="shared" si="82"/>
        <v>48000</v>
      </c>
      <c r="F312" s="6">
        <v>1000</v>
      </c>
      <c r="G312" s="6" t="s">
        <v>218</v>
      </c>
      <c r="H312" s="6">
        <f t="shared" si="83"/>
        <v>3000</v>
      </c>
      <c r="I312" s="13">
        <f t="shared" si="84"/>
        <v>3.4722222222222224E-2</v>
      </c>
      <c r="J312" s="6">
        <f t="shared" si="85"/>
        <v>3</v>
      </c>
      <c r="L312" s="6">
        <v>2044</v>
      </c>
      <c r="M312" s="6">
        <v>5</v>
      </c>
      <c r="N312" s="80">
        <v>16000</v>
      </c>
      <c r="O312" s="6">
        <f t="shared" si="86"/>
        <v>80000</v>
      </c>
      <c r="P312" s="6">
        <v>500</v>
      </c>
      <c r="Q312" s="6" t="s">
        <v>218</v>
      </c>
      <c r="R312" s="6">
        <f t="shared" si="87"/>
        <v>2500</v>
      </c>
      <c r="S312" s="13">
        <f t="shared" si="88"/>
        <v>2.8935185185185185E-2</v>
      </c>
      <c r="T312" s="6">
        <f t="shared" si="89"/>
        <v>2.5</v>
      </c>
    </row>
    <row r="314" spans="2:20" x14ac:dyDescent="0.3">
      <c r="B314" s="226" t="s">
        <v>339</v>
      </c>
      <c r="C314" s="226"/>
      <c r="D314" s="226"/>
      <c r="L314" s="226" t="s">
        <v>340</v>
      </c>
      <c r="M314" s="226"/>
      <c r="N314" s="226"/>
    </row>
    <row r="315" spans="2:20" x14ac:dyDescent="0.3">
      <c r="B315" s="225" t="s">
        <v>22</v>
      </c>
      <c r="C315" s="225" t="s">
        <v>203</v>
      </c>
      <c r="D315" s="225" t="s">
        <v>204</v>
      </c>
      <c r="E315" s="225" t="s">
        <v>201</v>
      </c>
      <c r="F315" s="225" t="s">
        <v>202</v>
      </c>
      <c r="G315" s="225" t="s">
        <v>151</v>
      </c>
      <c r="H315" s="225" t="s">
        <v>205</v>
      </c>
      <c r="I315" s="225" t="s">
        <v>206</v>
      </c>
      <c r="J315" s="225" t="s">
        <v>207</v>
      </c>
      <c r="L315" s="225" t="s">
        <v>22</v>
      </c>
      <c r="M315" s="225" t="s">
        <v>203</v>
      </c>
      <c r="N315" s="225" t="s">
        <v>204</v>
      </c>
      <c r="O315" s="225" t="s">
        <v>201</v>
      </c>
      <c r="P315" s="225" t="s">
        <v>202</v>
      </c>
      <c r="Q315" s="225" t="s">
        <v>151</v>
      </c>
      <c r="R315" s="225" t="s">
        <v>205</v>
      </c>
      <c r="S315" s="225" t="s">
        <v>206</v>
      </c>
      <c r="T315" s="225" t="s">
        <v>207</v>
      </c>
    </row>
    <row r="316" spans="2:20" x14ac:dyDescent="0.3">
      <c r="B316" s="225"/>
      <c r="C316" s="225"/>
      <c r="D316" s="225"/>
      <c r="E316" s="225"/>
      <c r="F316" s="225"/>
      <c r="G316" s="225"/>
      <c r="H316" s="225"/>
      <c r="I316" s="225"/>
      <c r="J316" s="225"/>
      <c r="L316" s="225"/>
      <c r="M316" s="225"/>
      <c r="N316" s="225"/>
      <c r="O316" s="225"/>
      <c r="P316" s="225"/>
      <c r="Q316" s="225"/>
      <c r="R316" s="225"/>
      <c r="S316" s="225"/>
      <c r="T316" s="225"/>
    </row>
    <row r="317" spans="2:20" x14ac:dyDescent="0.3">
      <c r="B317" s="225"/>
      <c r="C317" s="225"/>
      <c r="D317" s="225"/>
      <c r="E317" s="225"/>
      <c r="F317" s="225"/>
      <c r="G317" s="225"/>
      <c r="H317" s="225"/>
      <c r="I317" s="225"/>
      <c r="J317" s="225"/>
      <c r="L317" s="225"/>
      <c r="M317" s="225"/>
      <c r="N317" s="225"/>
      <c r="O317" s="225"/>
      <c r="P317" s="225"/>
      <c r="Q317" s="225"/>
      <c r="R317" s="225"/>
      <c r="S317" s="225"/>
      <c r="T317" s="225"/>
    </row>
    <row r="318" spans="2:20" x14ac:dyDescent="0.3">
      <c r="B318" s="6">
        <v>2025</v>
      </c>
      <c r="C318" s="6" cm="1">
        <f t="array" ref="C318:C337">TRANSPOSE('Proyeksi Fasum (2)'!D88:W88)</f>
        <v>7</v>
      </c>
      <c r="D318" s="6">
        <v>20</v>
      </c>
      <c r="E318" s="6">
        <f>C318*D318</f>
        <v>140</v>
      </c>
      <c r="F318" s="6">
        <v>50</v>
      </c>
      <c r="G318" s="6" t="s">
        <v>220</v>
      </c>
      <c r="H318" s="6">
        <f>E318*F318</f>
        <v>7000</v>
      </c>
      <c r="I318" s="13">
        <f>H318/86400</f>
        <v>8.1018518518518517E-2</v>
      </c>
      <c r="J318" s="6">
        <f>H318/1000</f>
        <v>7</v>
      </c>
      <c r="L318" s="6">
        <v>2025</v>
      </c>
      <c r="M318" s="6" cm="1">
        <f t="array" ref="M318:M337">TRANSPOSE('Proyeksi Fasum (2)'!D89:W89)</f>
        <v>1</v>
      </c>
      <c r="N318" s="6">
        <v>20</v>
      </c>
      <c r="O318" s="6">
        <f>M318*N318</f>
        <v>20</v>
      </c>
      <c r="P318" s="6">
        <v>50</v>
      </c>
      <c r="Q318" s="6" t="s">
        <v>220</v>
      </c>
      <c r="R318" s="6">
        <f>O318*P318</f>
        <v>1000</v>
      </c>
      <c r="S318" s="13">
        <f>R318/86400</f>
        <v>1.1574074074074073E-2</v>
      </c>
      <c r="T318" s="6">
        <f>R318/1000</f>
        <v>1</v>
      </c>
    </row>
    <row r="319" spans="2:20" x14ac:dyDescent="0.3">
      <c r="B319" s="6">
        <v>2026</v>
      </c>
      <c r="C319" s="6">
        <v>7</v>
      </c>
      <c r="D319" s="6">
        <v>20</v>
      </c>
      <c r="E319" s="6">
        <f t="shared" ref="E319:E337" si="90">C319*D319</f>
        <v>140</v>
      </c>
      <c r="F319" s="6">
        <v>50</v>
      </c>
      <c r="G319" s="6" t="s">
        <v>220</v>
      </c>
      <c r="H319" s="6">
        <f t="shared" ref="H319:H337" si="91">E319*F319</f>
        <v>7000</v>
      </c>
      <c r="I319" s="13">
        <f t="shared" ref="I319:I337" si="92">H319/86400</f>
        <v>8.1018518518518517E-2</v>
      </c>
      <c r="J319" s="6">
        <f t="shared" ref="J319:J337" si="93">H319/1000</f>
        <v>7</v>
      </c>
      <c r="L319" s="6">
        <v>2026</v>
      </c>
      <c r="M319" s="6">
        <v>1</v>
      </c>
      <c r="N319" s="6">
        <v>20</v>
      </c>
      <c r="O319" s="6">
        <f t="shared" ref="O319:O337" si="94">M319*N319</f>
        <v>20</v>
      </c>
      <c r="P319" s="6">
        <v>50</v>
      </c>
      <c r="Q319" s="6" t="s">
        <v>220</v>
      </c>
      <c r="R319" s="6">
        <f t="shared" ref="R319:R337" si="95">O319*P319</f>
        <v>1000</v>
      </c>
      <c r="S319" s="13">
        <f t="shared" ref="S319:S337" si="96">R319/86400</f>
        <v>1.1574074074074073E-2</v>
      </c>
      <c r="T319" s="6">
        <f t="shared" ref="T319:T337" si="97">R319/1000</f>
        <v>1</v>
      </c>
    </row>
    <row r="320" spans="2:20" x14ac:dyDescent="0.3">
      <c r="B320" s="6">
        <v>2027</v>
      </c>
      <c r="C320" s="6">
        <v>8</v>
      </c>
      <c r="D320" s="6">
        <v>20</v>
      </c>
      <c r="E320" s="6">
        <f t="shared" si="90"/>
        <v>160</v>
      </c>
      <c r="F320" s="6">
        <v>50</v>
      </c>
      <c r="G320" s="6" t="s">
        <v>220</v>
      </c>
      <c r="H320" s="6">
        <f t="shared" si="91"/>
        <v>8000</v>
      </c>
      <c r="I320" s="13">
        <f t="shared" si="92"/>
        <v>9.2592592592592587E-2</v>
      </c>
      <c r="J320" s="6">
        <f t="shared" si="93"/>
        <v>8</v>
      </c>
      <c r="L320" s="6">
        <v>2027</v>
      </c>
      <c r="M320" s="6">
        <v>1</v>
      </c>
      <c r="N320" s="6">
        <v>20</v>
      </c>
      <c r="O320" s="6">
        <f t="shared" si="94"/>
        <v>20</v>
      </c>
      <c r="P320" s="6">
        <v>50</v>
      </c>
      <c r="Q320" s="6" t="s">
        <v>220</v>
      </c>
      <c r="R320" s="6">
        <f t="shared" si="95"/>
        <v>1000</v>
      </c>
      <c r="S320" s="13">
        <f t="shared" si="96"/>
        <v>1.1574074074074073E-2</v>
      </c>
      <c r="T320" s="6">
        <f t="shared" si="97"/>
        <v>1</v>
      </c>
    </row>
    <row r="321" spans="2:20" x14ac:dyDescent="0.3">
      <c r="B321" s="6">
        <v>2028</v>
      </c>
      <c r="C321" s="6">
        <v>8</v>
      </c>
      <c r="D321" s="6">
        <v>20</v>
      </c>
      <c r="E321" s="6">
        <f t="shared" si="90"/>
        <v>160</v>
      </c>
      <c r="F321" s="6">
        <v>50</v>
      </c>
      <c r="G321" s="6" t="s">
        <v>220</v>
      </c>
      <c r="H321" s="6">
        <f t="shared" si="91"/>
        <v>8000</v>
      </c>
      <c r="I321" s="13">
        <f t="shared" si="92"/>
        <v>9.2592592592592587E-2</v>
      </c>
      <c r="J321" s="6">
        <f t="shared" si="93"/>
        <v>8</v>
      </c>
      <c r="L321" s="6">
        <v>2028</v>
      </c>
      <c r="M321" s="6">
        <v>1</v>
      </c>
      <c r="N321" s="6">
        <v>20</v>
      </c>
      <c r="O321" s="6">
        <f t="shared" si="94"/>
        <v>20</v>
      </c>
      <c r="P321" s="6">
        <v>50</v>
      </c>
      <c r="Q321" s="6" t="s">
        <v>220</v>
      </c>
      <c r="R321" s="6">
        <f t="shared" si="95"/>
        <v>1000</v>
      </c>
      <c r="S321" s="13">
        <f t="shared" si="96"/>
        <v>1.1574074074074073E-2</v>
      </c>
      <c r="T321" s="6">
        <f t="shared" si="97"/>
        <v>1</v>
      </c>
    </row>
    <row r="322" spans="2:20" x14ac:dyDescent="0.3">
      <c r="B322" s="6">
        <v>2029</v>
      </c>
      <c r="C322" s="6">
        <v>8</v>
      </c>
      <c r="D322" s="6">
        <v>20</v>
      </c>
      <c r="E322" s="6">
        <f t="shared" si="90"/>
        <v>160</v>
      </c>
      <c r="F322" s="6">
        <v>50</v>
      </c>
      <c r="G322" s="6" t="s">
        <v>220</v>
      </c>
      <c r="H322" s="6">
        <f t="shared" si="91"/>
        <v>8000</v>
      </c>
      <c r="I322" s="13">
        <f t="shared" si="92"/>
        <v>9.2592592592592587E-2</v>
      </c>
      <c r="J322" s="6">
        <f t="shared" si="93"/>
        <v>8</v>
      </c>
      <c r="L322" s="6">
        <v>2029</v>
      </c>
      <c r="M322" s="6">
        <v>1</v>
      </c>
      <c r="N322" s="6">
        <v>20</v>
      </c>
      <c r="O322" s="6">
        <f t="shared" si="94"/>
        <v>20</v>
      </c>
      <c r="P322" s="6">
        <v>50</v>
      </c>
      <c r="Q322" s="6" t="s">
        <v>220</v>
      </c>
      <c r="R322" s="6">
        <f t="shared" si="95"/>
        <v>1000</v>
      </c>
      <c r="S322" s="13">
        <f t="shared" si="96"/>
        <v>1.1574074074074073E-2</v>
      </c>
      <c r="T322" s="6">
        <f t="shared" si="97"/>
        <v>1</v>
      </c>
    </row>
    <row r="323" spans="2:20" x14ac:dyDescent="0.3">
      <c r="B323" s="6">
        <v>2030</v>
      </c>
      <c r="C323" s="6">
        <v>8</v>
      </c>
      <c r="D323" s="6">
        <v>20</v>
      </c>
      <c r="E323" s="6">
        <f t="shared" si="90"/>
        <v>160</v>
      </c>
      <c r="F323" s="6">
        <v>50</v>
      </c>
      <c r="G323" s="6" t="s">
        <v>220</v>
      </c>
      <c r="H323" s="6">
        <f t="shared" si="91"/>
        <v>8000</v>
      </c>
      <c r="I323" s="13">
        <f t="shared" si="92"/>
        <v>9.2592592592592587E-2</v>
      </c>
      <c r="J323" s="6">
        <f t="shared" si="93"/>
        <v>8</v>
      </c>
      <c r="L323" s="6">
        <v>2030</v>
      </c>
      <c r="M323" s="6">
        <v>1</v>
      </c>
      <c r="N323" s="6">
        <v>20</v>
      </c>
      <c r="O323" s="6">
        <f t="shared" si="94"/>
        <v>20</v>
      </c>
      <c r="P323" s="6">
        <v>50</v>
      </c>
      <c r="Q323" s="6" t="s">
        <v>220</v>
      </c>
      <c r="R323" s="6">
        <f t="shared" si="95"/>
        <v>1000</v>
      </c>
      <c r="S323" s="13">
        <f t="shared" si="96"/>
        <v>1.1574074074074073E-2</v>
      </c>
      <c r="T323" s="6">
        <f t="shared" si="97"/>
        <v>1</v>
      </c>
    </row>
    <row r="324" spans="2:20" x14ac:dyDescent="0.3">
      <c r="B324" s="6">
        <v>2031</v>
      </c>
      <c r="C324" s="6">
        <v>9</v>
      </c>
      <c r="D324" s="6">
        <v>20</v>
      </c>
      <c r="E324" s="6">
        <f t="shared" si="90"/>
        <v>180</v>
      </c>
      <c r="F324" s="6">
        <v>50</v>
      </c>
      <c r="G324" s="6" t="s">
        <v>220</v>
      </c>
      <c r="H324" s="6">
        <f t="shared" si="91"/>
        <v>9000</v>
      </c>
      <c r="I324" s="13">
        <f t="shared" si="92"/>
        <v>0.10416666666666667</v>
      </c>
      <c r="J324" s="6">
        <f t="shared" si="93"/>
        <v>9</v>
      </c>
      <c r="L324" s="6">
        <v>2031</v>
      </c>
      <c r="M324" s="6">
        <v>1</v>
      </c>
      <c r="N324" s="6">
        <v>20</v>
      </c>
      <c r="O324" s="6">
        <f t="shared" si="94"/>
        <v>20</v>
      </c>
      <c r="P324" s="6">
        <v>50</v>
      </c>
      <c r="Q324" s="6" t="s">
        <v>220</v>
      </c>
      <c r="R324" s="6">
        <f t="shared" si="95"/>
        <v>1000</v>
      </c>
      <c r="S324" s="13">
        <f t="shared" si="96"/>
        <v>1.1574074074074073E-2</v>
      </c>
      <c r="T324" s="6">
        <f t="shared" si="97"/>
        <v>1</v>
      </c>
    </row>
    <row r="325" spans="2:20" x14ac:dyDescent="0.3">
      <c r="B325" s="6">
        <v>2032</v>
      </c>
      <c r="C325" s="6">
        <v>9</v>
      </c>
      <c r="D325" s="6">
        <v>20</v>
      </c>
      <c r="E325" s="6">
        <f t="shared" si="90"/>
        <v>180</v>
      </c>
      <c r="F325" s="6">
        <v>50</v>
      </c>
      <c r="G325" s="6" t="s">
        <v>220</v>
      </c>
      <c r="H325" s="6">
        <f t="shared" si="91"/>
        <v>9000</v>
      </c>
      <c r="I325" s="13">
        <f t="shared" si="92"/>
        <v>0.10416666666666667</v>
      </c>
      <c r="J325" s="6">
        <f t="shared" si="93"/>
        <v>9</v>
      </c>
      <c r="L325" s="6">
        <v>2032</v>
      </c>
      <c r="M325" s="6">
        <v>1</v>
      </c>
      <c r="N325" s="6">
        <v>20</v>
      </c>
      <c r="O325" s="6">
        <f t="shared" si="94"/>
        <v>20</v>
      </c>
      <c r="P325" s="6">
        <v>50</v>
      </c>
      <c r="Q325" s="6" t="s">
        <v>220</v>
      </c>
      <c r="R325" s="6">
        <f t="shared" si="95"/>
        <v>1000</v>
      </c>
      <c r="S325" s="13">
        <f t="shared" si="96"/>
        <v>1.1574074074074073E-2</v>
      </c>
      <c r="T325" s="6">
        <f t="shared" si="97"/>
        <v>1</v>
      </c>
    </row>
    <row r="326" spans="2:20" x14ac:dyDescent="0.3">
      <c r="B326" s="6">
        <v>2033</v>
      </c>
      <c r="C326" s="6">
        <v>9</v>
      </c>
      <c r="D326" s="6">
        <v>20</v>
      </c>
      <c r="E326" s="6">
        <f t="shared" si="90"/>
        <v>180</v>
      </c>
      <c r="F326" s="6">
        <v>50</v>
      </c>
      <c r="G326" s="6" t="s">
        <v>220</v>
      </c>
      <c r="H326" s="6">
        <f t="shared" si="91"/>
        <v>9000</v>
      </c>
      <c r="I326" s="13">
        <f t="shared" si="92"/>
        <v>0.10416666666666667</v>
      </c>
      <c r="J326" s="6">
        <f t="shared" si="93"/>
        <v>9</v>
      </c>
      <c r="L326" s="6">
        <v>2033</v>
      </c>
      <c r="M326" s="6">
        <v>1</v>
      </c>
      <c r="N326" s="6">
        <v>20</v>
      </c>
      <c r="O326" s="6">
        <f t="shared" si="94"/>
        <v>20</v>
      </c>
      <c r="P326" s="6">
        <v>50</v>
      </c>
      <c r="Q326" s="6" t="s">
        <v>220</v>
      </c>
      <c r="R326" s="6">
        <f t="shared" si="95"/>
        <v>1000</v>
      </c>
      <c r="S326" s="13">
        <f t="shared" si="96"/>
        <v>1.1574074074074073E-2</v>
      </c>
      <c r="T326" s="6">
        <f t="shared" si="97"/>
        <v>1</v>
      </c>
    </row>
    <row r="327" spans="2:20" x14ac:dyDescent="0.3">
      <c r="B327" s="6">
        <v>2034</v>
      </c>
      <c r="C327" s="6">
        <v>9</v>
      </c>
      <c r="D327" s="6">
        <v>20</v>
      </c>
      <c r="E327" s="6">
        <f t="shared" si="90"/>
        <v>180</v>
      </c>
      <c r="F327" s="6">
        <v>50</v>
      </c>
      <c r="G327" s="6" t="s">
        <v>220</v>
      </c>
      <c r="H327" s="6">
        <f t="shared" si="91"/>
        <v>9000</v>
      </c>
      <c r="I327" s="13">
        <f t="shared" si="92"/>
        <v>0.10416666666666667</v>
      </c>
      <c r="J327" s="6">
        <f t="shared" si="93"/>
        <v>9</v>
      </c>
      <c r="L327" s="6">
        <v>2034</v>
      </c>
      <c r="M327" s="6">
        <v>1</v>
      </c>
      <c r="N327" s="6">
        <v>20</v>
      </c>
      <c r="O327" s="6">
        <f t="shared" si="94"/>
        <v>20</v>
      </c>
      <c r="P327" s="6">
        <v>50</v>
      </c>
      <c r="Q327" s="6" t="s">
        <v>220</v>
      </c>
      <c r="R327" s="6">
        <f t="shared" si="95"/>
        <v>1000</v>
      </c>
      <c r="S327" s="13">
        <f t="shared" si="96"/>
        <v>1.1574074074074073E-2</v>
      </c>
      <c r="T327" s="6">
        <f t="shared" si="97"/>
        <v>1</v>
      </c>
    </row>
    <row r="328" spans="2:20" x14ac:dyDescent="0.3">
      <c r="B328" s="6">
        <v>2035</v>
      </c>
      <c r="C328" s="6">
        <v>10</v>
      </c>
      <c r="D328" s="6">
        <v>20</v>
      </c>
      <c r="E328" s="6">
        <f t="shared" si="90"/>
        <v>200</v>
      </c>
      <c r="F328" s="6">
        <v>50</v>
      </c>
      <c r="G328" s="6" t="s">
        <v>220</v>
      </c>
      <c r="H328" s="6">
        <f t="shared" si="91"/>
        <v>10000</v>
      </c>
      <c r="I328" s="13">
        <f t="shared" si="92"/>
        <v>0.11574074074074074</v>
      </c>
      <c r="J328" s="6">
        <f t="shared" si="93"/>
        <v>10</v>
      </c>
      <c r="L328" s="6">
        <v>2035</v>
      </c>
      <c r="M328" s="6">
        <v>1</v>
      </c>
      <c r="N328" s="6">
        <v>20</v>
      </c>
      <c r="O328" s="6">
        <f t="shared" si="94"/>
        <v>20</v>
      </c>
      <c r="P328" s="6">
        <v>50</v>
      </c>
      <c r="Q328" s="6" t="s">
        <v>220</v>
      </c>
      <c r="R328" s="6">
        <f t="shared" si="95"/>
        <v>1000</v>
      </c>
      <c r="S328" s="13">
        <f t="shared" si="96"/>
        <v>1.1574074074074073E-2</v>
      </c>
      <c r="T328" s="6">
        <f t="shared" si="97"/>
        <v>1</v>
      </c>
    </row>
    <row r="329" spans="2:20" x14ac:dyDescent="0.3">
      <c r="B329" s="6">
        <v>2036</v>
      </c>
      <c r="C329" s="6">
        <v>10</v>
      </c>
      <c r="D329" s="6">
        <v>20</v>
      </c>
      <c r="E329" s="6">
        <f t="shared" si="90"/>
        <v>200</v>
      </c>
      <c r="F329" s="6">
        <v>50</v>
      </c>
      <c r="G329" s="6" t="s">
        <v>220</v>
      </c>
      <c r="H329" s="6">
        <f t="shared" si="91"/>
        <v>10000</v>
      </c>
      <c r="I329" s="13">
        <f t="shared" si="92"/>
        <v>0.11574074074074074</v>
      </c>
      <c r="J329" s="6">
        <f t="shared" si="93"/>
        <v>10</v>
      </c>
      <c r="L329" s="6">
        <v>2036</v>
      </c>
      <c r="M329" s="6">
        <v>1</v>
      </c>
      <c r="N329" s="6">
        <v>20</v>
      </c>
      <c r="O329" s="6">
        <f t="shared" si="94"/>
        <v>20</v>
      </c>
      <c r="P329" s="6">
        <v>50</v>
      </c>
      <c r="Q329" s="6" t="s">
        <v>220</v>
      </c>
      <c r="R329" s="6">
        <f t="shared" si="95"/>
        <v>1000</v>
      </c>
      <c r="S329" s="13">
        <f t="shared" si="96"/>
        <v>1.1574074074074073E-2</v>
      </c>
      <c r="T329" s="6">
        <f t="shared" si="97"/>
        <v>1</v>
      </c>
    </row>
    <row r="330" spans="2:20" x14ac:dyDescent="0.3">
      <c r="B330" s="6">
        <v>2037</v>
      </c>
      <c r="C330" s="6">
        <v>10</v>
      </c>
      <c r="D330" s="6">
        <v>20</v>
      </c>
      <c r="E330" s="6">
        <f t="shared" si="90"/>
        <v>200</v>
      </c>
      <c r="F330" s="6">
        <v>50</v>
      </c>
      <c r="G330" s="6" t="s">
        <v>220</v>
      </c>
      <c r="H330" s="6">
        <f t="shared" si="91"/>
        <v>10000</v>
      </c>
      <c r="I330" s="13">
        <f t="shared" si="92"/>
        <v>0.11574074074074074</v>
      </c>
      <c r="J330" s="6">
        <f t="shared" si="93"/>
        <v>10</v>
      </c>
      <c r="L330" s="6">
        <v>2037</v>
      </c>
      <c r="M330" s="6">
        <v>1</v>
      </c>
      <c r="N330" s="6">
        <v>20</v>
      </c>
      <c r="O330" s="6">
        <f t="shared" si="94"/>
        <v>20</v>
      </c>
      <c r="P330" s="6">
        <v>50</v>
      </c>
      <c r="Q330" s="6" t="s">
        <v>220</v>
      </c>
      <c r="R330" s="6">
        <f t="shared" si="95"/>
        <v>1000</v>
      </c>
      <c r="S330" s="13">
        <f t="shared" si="96"/>
        <v>1.1574074074074073E-2</v>
      </c>
      <c r="T330" s="6">
        <f t="shared" si="97"/>
        <v>1</v>
      </c>
    </row>
    <row r="331" spans="2:20" x14ac:dyDescent="0.3">
      <c r="B331" s="6">
        <v>2038</v>
      </c>
      <c r="C331" s="6">
        <v>10</v>
      </c>
      <c r="D331" s="6">
        <v>20</v>
      </c>
      <c r="E331" s="6">
        <f t="shared" si="90"/>
        <v>200</v>
      </c>
      <c r="F331" s="6">
        <v>50</v>
      </c>
      <c r="G331" s="6" t="s">
        <v>220</v>
      </c>
      <c r="H331" s="6">
        <f t="shared" si="91"/>
        <v>10000</v>
      </c>
      <c r="I331" s="13">
        <f t="shared" si="92"/>
        <v>0.11574074074074074</v>
      </c>
      <c r="J331" s="6">
        <f t="shared" si="93"/>
        <v>10</v>
      </c>
      <c r="L331" s="6">
        <v>2038</v>
      </c>
      <c r="M331" s="6">
        <v>1</v>
      </c>
      <c r="N331" s="6">
        <v>20</v>
      </c>
      <c r="O331" s="6">
        <f t="shared" si="94"/>
        <v>20</v>
      </c>
      <c r="P331" s="6">
        <v>50</v>
      </c>
      <c r="Q331" s="6" t="s">
        <v>220</v>
      </c>
      <c r="R331" s="6">
        <f t="shared" si="95"/>
        <v>1000</v>
      </c>
      <c r="S331" s="13">
        <f t="shared" si="96"/>
        <v>1.1574074074074073E-2</v>
      </c>
      <c r="T331" s="6">
        <f t="shared" si="97"/>
        <v>1</v>
      </c>
    </row>
    <row r="332" spans="2:20" x14ac:dyDescent="0.3">
      <c r="B332" s="6">
        <v>2039</v>
      </c>
      <c r="C332" s="6">
        <v>11</v>
      </c>
      <c r="D332" s="6">
        <v>20</v>
      </c>
      <c r="E332" s="6">
        <f t="shared" si="90"/>
        <v>220</v>
      </c>
      <c r="F332" s="6">
        <v>50</v>
      </c>
      <c r="G332" s="6" t="s">
        <v>220</v>
      </c>
      <c r="H332" s="6">
        <f t="shared" si="91"/>
        <v>11000</v>
      </c>
      <c r="I332" s="13">
        <f t="shared" si="92"/>
        <v>0.12731481481481483</v>
      </c>
      <c r="J332" s="6">
        <f t="shared" si="93"/>
        <v>11</v>
      </c>
      <c r="L332" s="6">
        <v>2039</v>
      </c>
      <c r="M332" s="6">
        <v>2</v>
      </c>
      <c r="N332" s="6">
        <v>20</v>
      </c>
      <c r="O332" s="6">
        <f t="shared" si="94"/>
        <v>40</v>
      </c>
      <c r="P332" s="6">
        <v>50</v>
      </c>
      <c r="Q332" s="6" t="s">
        <v>220</v>
      </c>
      <c r="R332" s="6">
        <f t="shared" si="95"/>
        <v>2000</v>
      </c>
      <c r="S332" s="13">
        <f t="shared" si="96"/>
        <v>2.3148148148148147E-2</v>
      </c>
      <c r="T332" s="6">
        <f t="shared" si="97"/>
        <v>2</v>
      </c>
    </row>
    <row r="333" spans="2:20" x14ac:dyDescent="0.3">
      <c r="B333" s="6">
        <v>2040</v>
      </c>
      <c r="C333" s="6">
        <v>11</v>
      </c>
      <c r="D333" s="6">
        <v>20</v>
      </c>
      <c r="E333" s="6">
        <f t="shared" si="90"/>
        <v>220</v>
      </c>
      <c r="F333" s="6">
        <v>50</v>
      </c>
      <c r="G333" s="6" t="s">
        <v>220</v>
      </c>
      <c r="H333" s="6">
        <f t="shared" si="91"/>
        <v>11000</v>
      </c>
      <c r="I333" s="13">
        <f t="shared" si="92"/>
        <v>0.12731481481481483</v>
      </c>
      <c r="J333" s="6">
        <f t="shared" si="93"/>
        <v>11</v>
      </c>
      <c r="L333" s="6">
        <v>2040</v>
      </c>
      <c r="M333" s="6">
        <v>2</v>
      </c>
      <c r="N333" s="6">
        <v>20</v>
      </c>
      <c r="O333" s="6">
        <f t="shared" si="94"/>
        <v>40</v>
      </c>
      <c r="P333" s="6">
        <v>50</v>
      </c>
      <c r="Q333" s="6" t="s">
        <v>220</v>
      </c>
      <c r="R333" s="6">
        <f t="shared" si="95"/>
        <v>2000</v>
      </c>
      <c r="S333" s="13">
        <f t="shared" si="96"/>
        <v>2.3148148148148147E-2</v>
      </c>
      <c r="T333" s="6">
        <f t="shared" si="97"/>
        <v>2</v>
      </c>
    </row>
    <row r="334" spans="2:20" x14ac:dyDescent="0.3">
      <c r="B334" s="6">
        <v>2041</v>
      </c>
      <c r="C334" s="6">
        <v>11</v>
      </c>
      <c r="D334" s="6">
        <v>20</v>
      </c>
      <c r="E334" s="6">
        <f t="shared" si="90"/>
        <v>220</v>
      </c>
      <c r="F334" s="6">
        <v>50</v>
      </c>
      <c r="G334" s="6" t="s">
        <v>220</v>
      </c>
      <c r="H334" s="6">
        <f t="shared" si="91"/>
        <v>11000</v>
      </c>
      <c r="I334" s="13">
        <f t="shared" si="92"/>
        <v>0.12731481481481483</v>
      </c>
      <c r="J334" s="6">
        <f t="shared" si="93"/>
        <v>11</v>
      </c>
      <c r="L334" s="6">
        <v>2041</v>
      </c>
      <c r="M334" s="6">
        <v>2</v>
      </c>
      <c r="N334" s="6">
        <v>20</v>
      </c>
      <c r="O334" s="6">
        <f t="shared" si="94"/>
        <v>40</v>
      </c>
      <c r="P334" s="6">
        <v>50</v>
      </c>
      <c r="Q334" s="6" t="s">
        <v>220</v>
      </c>
      <c r="R334" s="6">
        <f t="shared" si="95"/>
        <v>2000</v>
      </c>
      <c r="S334" s="13">
        <f t="shared" si="96"/>
        <v>2.3148148148148147E-2</v>
      </c>
      <c r="T334" s="6">
        <f t="shared" si="97"/>
        <v>2</v>
      </c>
    </row>
    <row r="335" spans="2:20" x14ac:dyDescent="0.3">
      <c r="B335" s="6">
        <v>2042</v>
      </c>
      <c r="C335" s="6">
        <v>11</v>
      </c>
      <c r="D335" s="6">
        <v>20</v>
      </c>
      <c r="E335" s="6">
        <f t="shared" si="90"/>
        <v>220</v>
      </c>
      <c r="F335" s="6">
        <v>50</v>
      </c>
      <c r="G335" s="6" t="s">
        <v>220</v>
      </c>
      <c r="H335" s="6">
        <f t="shared" si="91"/>
        <v>11000</v>
      </c>
      <c r="I335" s="13">
        <f t="shared" si="92"/>
        <v>0.12731481481481483</v>
      </c>
      <c r="J335" s="6">
        <f t="shared" si="93"/>
        <v>11</v>
      </c>
      <c r="L335" s="6">
        <v>2042</v>
      </c>
      <c r="M335" s="6">
        <v>2</v>
      </c>
      <c r="N335" s="6">
        <v>20</v>
      </c>
      <c r="O335" s="6">
        <f t="shared" si="94"/>
        <v>40</v>
      </c>
      <c r="P335" s="6">
        <v>50</v>
      </c>
      <c r="Q335" s="6" t="s">
        <v>220</v>
      </c>
      <c r="R335" s="6">
        <f t="shared" si="95"/>
        <v>2000</v>
      </c>
      <c r="S335" s="13">
        <f t="shared" si="96"/>
        <v>2.3148148148148147E-2</v>
      </c>
      <c r="T335" s="6">
        <f t="shared" si="97"/>
        <v>2</v>
      </c>
    </row>
    <row r="336" spans="2:20" x14ac:dyDescent="0.3">
      <c r="B336" s="6">
        <v>2043</v>
      </c>
      <c r="C336" s="6">
        <v>11</v>
      </c>
      <c r="D336" s="6">
        <v>20</v>
      </c>
      <c r="E336" s="6">
        <f t="shared" si="90"/>
        <v>220</v>
      </c>
      <c r="F336" s="6">
        <v>50</v>
      </c>
      <c r="G336" s="6" t="s">
        <v>220</v>
      </c>
      <c r="H336" s="6">
        <f t="shared" si="91"/>
        <v>11000</v>
      </c>
      <c r="I336" s="13">
        <f t="shared" si="92"/>
        <v>0.12731481481481483</v>
      </c>
      <c r="J336" s="6">
        <f t="shared" si="93"/>
        <v>11</v>
      </c>
      <c r="L336" s="6">
        <v>2043</v>
      </c>
      <c r="M336" s="6">
        <v>2</v>
      </c>
      <c r="N336" s="6">
        <v>20</v>
      </c>
      <c r="O336" s="6">
        <f t="shared" si="94"/>
        <v>40</v>
      </c>
      <c r="P336" s="6">
        <v>50</v>
      </c>
      <c r="Q336" s="6" t="s">
        <v>220</v>
      </c>
      <c r="R336" s="6">
        <f t="shared" si="95"/>
        <v>2000</v>
      </c>
      <c r="S336" s="13">
        <f t="shared" si="96"/>
        <v>2.3148148148148147E-2</v>
      </c>
      <c r="T336" s="6">
        <f t="shared" si="97"/>
        <v>2</v>
      </c>
    </row>
    <row r="337" spans="2:20" x14ac:dyDescent="0.3">
      <c r="B337" s="6">
        <v>2044</v>
      </c>
      <c r="C337" s="6">
        <v>12</v>
      </c>
      <c r="D337" s="6">
        <v>20</v>
      </c>
      <c r="E337" s="6">
        <f t="shared" si="90"/>
        <v>240</v>
      </c>
      <c r="F337" s="6">
        <v>50</v>
      </c>
      <c r="G337" s="6" t="s">
        <v>220</v>
      </c>
      <c r="H337" s="6">
        <f t="shared" si="91"/>
        <v>12000</v>
      </c>
      <c r="I337" s="13">
        <f t="shared" si="92"/>
        <v>0.1388888888888889</v>
      </c>
      <c r="J337" s="6">
        <f t="shared" si="93"/>
        <v>12</v>
      </c>
      <c r="L337" s="6">
        <v>2044</v>
      </c>
      <c r="M337" s="6">
        <v>2</v>
      </c>
      <c r="N337" s="6">
        <v>20</v>
      </c>
      <c r="O337" s="6">
        <f t="shared" si="94"/>
        <v>40</v>
      </c>
      <c r="P337" s="6">
        <v>50</v>
      </c>
      <c r="Q337" s="6" t="s">
        <v>220</v>
      </c>
      <c r="R337" s="6">
        <f t="shared" si="95"/>
        <v>2000</v>
      </c>
      <c r="S337" s="13">
        <f t="shared" si="96"/>
        <v>2.3148148148148147E-2</v>
      </c>
      <c r="T337" s="6">
        <f t="shared" si="97"/>
        <v>2</v>
      </c>
    </row>
    <row r="339" spans="2:20" x14ac:dyDescent="0.3">
      <c r="B339" s="226" t="s">
        <v>341</v>
      </c>
      <c r="C339" s="226"/>
      <c r="D339" s="226"/>
      <c r="L339" s="226" t="s">
        <v>342</v>
      </c>
      <c r="M339" s="226"/>
      <c r="N339" s="226"/>
    </row>
    <row r="340" spans="2:20" x14ac:dyDescent="0.3">
      <c r="B340" s="225" t="s">
        <v>22</v>
      </c>
      <c r="C340" s="225" t="s">
        <v>203</v>
      </c>
      <c r="D340" s="225" t="s">
        <v>204</v>
      </c>
      <c r="E340" s="225" t="s">
        <v>201</v>
      </c>
      <c r="F340" s="225" t="s">
        <v>202</v>
      </c>
      <c r="G340" s="225" t="s">
        <v>151</v>
      </c>
      <c r="H340" s="225" t="s">
        <v>205</v>
      </c>
      <c r="I340" s="225" t="s">
        <v>206</v>
      </c>
      <c r="J340" s="225" t="s">
        <v>207</v>
      </c>
      <c r="L340" s="225" t="s">
        <v>22</v>
      </c>
      <c r="M340" s="225" t="s">
        <v>203</v>
      </c>
      <c r="N340" s="225" t="s">
        <v>204</v>
      </c>
      <c r="O340" s="225" t="s">
        <v>201</v>
      </c>
      <c r="P340" s="225" t="s">
        <v>202</v>
      </c>
      <c r="Q340" s="225" t="s">
        <v>151</v>
      </c>
      <c r="R340" s="225" t="s">
        <v>205</v>
      </c>
      <c r="S340" s="225" t="s">
        <v>206</v>
      </c>
      <c r="T340" s="225" t="s">
        <v>207</v>
      </c>
    </row>
    <row r="341" spans="2:20" x14ac:dyDescent="0.3">
      <c r="B341" s="225"/>
      <c r="C341" s="225"/>
      <c r="D341" s="225"/>
      <c r="E341" s="225"/>
      <c r="F341" s="225"/>
      <c r="G341" s="225"/>
      <c r="H341" s="225"/>
      <c r="I341" s="225"/>
      <c r="J341" s="225"/>
      <c r="L341" s="225"/>
      <c r="M341" s="225"/>
      <c r="N341" s="225"/>
      <c r="O341" s="225"/>
      <c r="P341" s="225"/>
      <c r="Q341" s="225"/>
      <c r="R341" s="225"/>
      <c r="S341" s="225"/>
      <c r="T341" s="225"/>
    </row>
    <row r="342" spans="2:20" x14ac:dyDescent="0.3">
      <c r="B342" s="225"/>
      <c r="C342" s="225"/>
      <c r="D342" s="225"/>
      <c r="E342" s="225"/>
      <c r="F342" s="225"/>
      <c r="G342" s="225"/>
      <c r="H342" s="225"/>
      <c r="I342" s="225"/>
      <c r="J342" s="225"/>
      <c r="L342" s="225"/>
      <c r="M342" s="225"/>
      <c r="N342" s="225"/>
      <c r="O342" s="225"/>
      <c r="P342" s="225"/>
      <c r="Q342" s="225"/>
      <c r="R342" s="225"/>
      <c r="S342" s="225"/>
      <c r="T342" s="225"/>
    </row>
    <row r="343" spans="2:20" x14ac:dyDescent="0.3">
      <c r="B343" s="6">
        <v>2025</v>
      </c>
      <c r="C343" s="6" cm="1">
        <f t="array" ref="C343:C362">TRANSPOSE('Proyeksi Fasum (2)'!D91:W91)</f>
        <v>3</v>
      </c>
      <c r="D343" s="6">
        <v>250</v>
      </c>
      <c r="E343" s="6">
        <f>C343*D343</f>
        <v>750</v>
      </c>
      <c r="F343" s="6">
        <v>2000</v>
      </c>
      <c r="G343" s="6" t="s">
        <v>218</v>
      </c>
      <c r="H343" s="6">
        <f>F343*C343</f>
        <v>6000</v>
      </c>
      <c r="I343" s="13">
        <f>H343/86400</f>
        <v>6.9444444444444448E-2</v>
      </c>
      <c r="J343" s="6">
        <f>H343/1000</f>
        <v>6</v>
      </c>
      <c r="L343" s="6">
        <v>2025</v>
      </c>
      <c r="M343" s="6" cm="1">
        <f t="array" ref="M343:M362">TRANSPOSE('Proyeksi Fasum (2)'!D92:W92)</f>
        <v>0</v>
      </c>
      <c r="N343" s="6">
        <v>250</v>
      </c>
      <c r="O343" s="6">
        <f>M343*N343</f>
        <v>0</v>
      </c>
      <c r="P343" s="6">
        <v>1000</v>
      </c>
      <c r="Q343" s="6" t="s">
        <v>218</v>
      </c>
      <c r="R343" s="6">
        <f>P343*M343</f>
        <v>0</v>
      </c>
      <c r="S343" s="13">
        <f>R343/86400</f>
        <v>0</v>
      </c>
      <c r="T343" s="6">
        <f>R343/1000</f>
        <v>0</v>
      </c>
    </row>
    <row r="344" spans="2:20" x14ac:dyDescent="0.3">
      <c r="B344" s="6">
        <v>2026</v>
      </c>
      <c r="C344" s="6">
        <v>3</v>
      </c>
      <c r="D344" s="6">
        <v>250</v>
      </c>
      <c r="E344" s="6">
        <f t="shared" ref="E344:E362" si="98">C344*D344</f>
        <v>750</v>
      </c>
      <c r="F344" s="6">
        <v>2000</v>
      </c>
      <c r="G344" s="6" t="s">
        <v>218</v>
      </c>
      <c r="H344" s="6">
        <f t="shared" ref="H344:H362" si="99">F344*C344</f>
        <v>6000</v>
      </c>
      <c r="I344" s="13">
        <f t="shared" ref="I344:I362" si="100">H344/86400</f>
        <v>6.9444444444444448E-2</v>
      </c>
      <c r="J344" s="6">
        <f t="shared" ref="J344:J362" si="101">H344/1000</f>
        <v>6</v>
      </c>
      <c r="L344" s="6">
        <v>2026</v>
      </c>
      <c r="M344" s="6">
        <v>0</v>
      </c>
      <c r="N344" s="6">
        <v>250</v>
      </c>
      <c r="O344" s="6">
        <f t="shared" ref="O344:O362" si="102">M344*N344</f>
        <v>0</v>
      </c>
      <c r="P344" s="6">
        <v>1000</v>
      </c>
      <c r="Q344" s="6" t="s">
        <v>218</v>
      </c>
      <c r="R344" s="6">
        <f t="shared" ref="R344:R362" si="103">P344*M344</f>
        <v>0</v>
      </c>
      <c r="S344" s="13">
        <f t="shared" ref="S344:S362" si="104">R344/86400</f>
        <v>0</v>
      </c>
      <c r="T344" s="6">
        <f t="shared" ref="T344:T362" si="105">R344/1000</f>
        <v>0</v>
      </c>
    </row>
    <row r="345" spans="2:20" x14ac:dyDescent="0.3">
      <c r="B345" s="6">
        <v>2027</v>
      </c>
      <c r="C345" s="6">
        <v>3</v>
      </c>
      <c r="D345" s="6">
        <v>250</v>
      </c>
      <c r="E345" s="6">
        <f t="shared" si="98"/>
        <v>750</v>
      </c>
      <c r="F345" s="6">
        <v>2000</v>
      </c>
      <c r="G345" s="6" t="s">
        <v>218</v>
      </c>
      <c r="H345" s="6">
        <f t="shared" si="99"/>
        <v>6000</v>
      </c>
      <c r="I345" s="13">
        <f t="shared" si="100"/>
        <v>6.9444444444444448E-2</v>
      </c>
      <c r="J345" s="6">
        <f t="shared" si="101"/>
        <v>6</v>
      </c>
      <c r="L345" s="6">
        <v>2027</v>
      </c>
      <c r="M345" s="6">
        <v>0</v>
      </c>
      <c r="N345" s="6">
        <v>250</v>
      </c>
      <c r="O345" s="6">
        <f t="shared" si="102"/>
        <v>0</v>
      </c>
      <c r="P345" s="6">
        <v>1000</v>
      </c>
      <c r="Q345" s="6" t="s">
        <v>218</v>
      </c>
      <c r="R345" s="6">
        <f t="shared" si="103"/>
        <v>0</v>
      </c>
      <c r="S345" s="13">
        <f t="shared" si="104"/>
        <v>0</v>
      </c>
      <c r="T345" s="6">
        <f t="shared" si="105"/>
        <v>0</v>
      </c>
    </row>
    <row r="346" spans="2:20" x14ac:dyDescent="0.3">
      <c r="B346" s="6">
        <v>2028</v>
      </c>
      <c r="C346" s="6">
        <v>3</v>
      </c>
      <c r="D346" s="6">
        <v>250</v>
      </c>
      <c r="E346" s="6">
        <f t="shared" si="98"/>
        <v>750</v>
      </c>
      <c r="F346" s="6">
        <v>2000</v>
      </c>
      <c r="G346" s="6" t="s">
        <v>218</v>
      </c>
      <c r="H346" s="6">
        <f t="shared" si="99"/>
        <v>6000</v>
      </c>
      <c r="I346" s="13">
        <f t="shared" si="100"/>
        <v>6.9444444444444448E-2</v>
      </c>
      <c r="J346" s="6">
        <f t="shared" si="101"/>
        <v>6</v>
      </c>
      <c r="L346" s="6">
        <v>2028</v>
      </c>
      <c r="M346" s="6">
        <v>0</v>
      </c>
      <c r="N346" s="6">
        <v>250</v>
      </c>
      <c r="O346" s="6">
        <f t="shared" si="102"/>
        <v>0</v>
      </c>
      <c r="P346" s="6">
        <v>1000</v>
      </c>
      <c r="Q346" s="6" t="s">
        <v>218</v>
      </c>
      <c r="R346" s="6">
        <f t="shared" si="103"/>
        <v>0</v>
      </c>
      <c r="S346" s="13">
        <f t="shared" si="104"/>
        <v>0</v>
      </c>
      <c r="T346" s="6">
        <f t="shared" si="105"/>
        <v>0</v>
      </c>
    </row>
    <row r="347" spans="2:20" x14ac:dyDescent="0.3">
      <c r="B347" s="6">
        <v>2029</v>
      </c>
      <c r="C347" s="6">
        <v>4</v>
      </c>
      <c r="D347" s="6">
        <v>250</v>
      </c>
      <c r="E347" s="6">
        <f t="shared" si="98"/>
        <v>1000</v>
      </c>
      <c r="F347" s="6">
        <v>2000</v>
      </c>
      <c r="G347" s="6" t="s">
        <v>218</v>
      </c>
      <c r="H347" s="6">
        <f t="shared" si="99"/>
        <v>8000</v>
      </c>
      <c r="I347" s="13">
        <f t="shared" si="100"/>
        <v>9.2592592592592587E-2</v>
      </c>
      <c r="J347" s="6">
        <f t="shared" si="101"/>
        <v>8</v>
      </c>
      <c r="L347" s="6">
        <v>2029</v>
      </c>
      <c r="M347" s="6">
        <v>0</v>
      </c>
      <c r="N347" s="6">
        <v>250</v>
      </c>
      <c r="O347" s="6">
        <f t="shared" si="102"/>
        <v>0</v>
      </c>
      <c r="P347" s="6">
        <v>1000</v>
      </c>
      <c r="Q347" s="6" t="s">
        <v>218</v>
      </c>
      <c r="R347" s="6">
        <f t="shared" si="103"/>
        <v>0</v>
      </c>
      <c r="S347" s="13">
        <f t="shared" si="104"/>
        <v>0</v>
      </c>
      <c r="T347" s="6">
        <f t="shared" si="105"/>
        <v>0</v>
      </c>
    </row>
    <row r="348" spans="2:20" x14ac:dyDescent="0.3">
      <c r="B348" s="6">
        <v>2030</v>
      </c>
      <c r="C348" s="6">
        <v>4</v>
      </c>
      <c r="D348" s="6">
        <v>250</v>
      </c>
      <c r="E348" s="6">
        <f t="shared" si="98"/>
        <v>1000</v>
      </c>
      <c r="F348" s="6">
        <v>2000</v>
      </c>
      <c r="G348" s="6" t="s">
        <v>218</v>
      </c>
      <c r="H348" s="6">
        <f t="shared" si="99"/>
        <v>8000</v>
      </c>
      <c r="I348" s="13">
        <f t="shared" si="100"/>
        <v>9.2592592592592587E-2</v>
      </c>
      <c r="J348" s="6">
        <f t="shared" si="101"/>
        <v>8</v>
      </c>
      <c r="L348" s="6">
        <v>2030</v>
      </c>
      <c r="M348" s="6">
        <v>0</v>
      </c>
      <c r="N348" s="6">
        <v>250</v>
      </c>
      <c r="O348" s="6">
        <f t="shared" si="102"/>
        <v>0</v>
      </c>
      <c r="P348" s="6">
        <v>1000</v>
      </c>
      <c r="Q348" s="6" t="s">
        <v>218</v>
      </c>
      <c r="R348" s="6">
        <f t="shared" si="103"/>
        <v>0</v>
      </c>
      <c r="S348" s="13">
        <f t="shared" si="104"/>
        <v>0</v>
      </c>
      <c r="T348" s="6">
        <f t="shared" si="105"/>
        <v>0</v>
      </c>
    </row>
    <row r="349" spans="2:20" x14ac:dyDescent="0.3">
      <c r="B349" s="6">
        <v>2031</v>
      </c>
      <c r="C349" s="6">
        <v>4</v>
      </c>
      <c r="D349" s="6">
        <v>250</v>
      </c>
      <c r="E349" s="6">
        <f t="shared" si="98"/>
        <v>1000</v>
      </c>
      <c r="F349" s="6">
        <v>2000</v>
      </c>
      <c r="G349" s="6" t="s">
        <v>218</v>
      </c>
      <c r="H349" s="6">
        <f t="shared" si="99"/>
        <v>8000</v>
      </c>
      <c r="I349" s="13">
        <f t="shared" si="100"/>
        <v>9.2592592592592587E-2</v>
      </c>
      <c r="J349" s="6">
        <f t="shared" si="101"/>
        <v>8</v>
      </c>
      <c r="L349" s="6">
        <v>2031</v>
      </c>
      <c r="M349" s="6">
        <v>0</v>
      </c>
      <c r="N349" s="6">
        <v>250</v>
      </c>
      <c r="O349" s="6">
        <f t="shared" si="102"/>
        <v>0</v>
      </c>
      <c r="P349" s="6">
        <v>1000</v>
      </c>
      <c r="Q349" s="6" t="s">
        <v>218</v>
      </c>
      <c r="R349" s="6">
        <f t="shared" si="103"/>
        <v>0</v>
      </c>
      <c r="S349" s="13">
        <f t="shared" si="104"/>
        <v>0</v>
      </c>
      <c r="T349" s="6">
        <f t="shared" si="105"/>
        <v>0</v>
      </c>
    </row>
    <row r="350" spans="2:20" x14ac:dyDescent="0.3">
      <c r="B350" s="6">
        <v>2032</v>
      </c>
      <c r="C350" s="6">
        <v>4</v>
      </c>
      <c r="D350" s="6">
        <v>250</v>
      </c>
      <c r="E350" s="6">
        <f t="shared" si="98"/>
        <v>1000</v>
      </c>
      <c r="F350" s="6">
        <v>2000</v>
      </c>
      <c r="G350" s="6" t="s">
        <v>218</v>
      </c>
      <c r="H350" s="6">
        <f t="shared" si="99"/>
        <v>8000</v>
      </c>
      <c r="I350" s="13">
        <f t="shared" si="100"/>
        <v>9.2592592592592587E-2</v>
      </c>
      <c r="J350" s="6">
        <f t="shared" si="101"/>
        <v>8</v>
      </c>
      <c r="L350" s="6">
        <v>2032</v>
      </c>
      <c r="M350" s="6">
        <v>0</v>
      </c>
      <c r="N350" s="6">
        <v>250</v>
      </c>
      <c r="O350" s="6">
        <f t="shared" si="102"/>
        <v>0</v>
      </c>
      <c r="P350" s="6">
        <v>1000</v>
      </c>
      <c r="Q350" s="6" t="s">
        <v>218</v>
      </c>
      <c r="R350" s="6">
        <f t="shared" si="103"/>
        <v>0</v>
      </c>
      <c r="S350" s="13">
        <f t="shared" si="104"/>
        <v>0</v>
      </c>
      <c r="T350" s="6">
        <f t="shared" si="105"/>
        <v>0</v>
      </c>
    </row>
    <row r="351" spans="2:20" x14ac:dyDescent="0.3">
      <c r="B351" s="6">
        <v>2033</v>
      </c>
      <c r="C351" s="6">
        <v>4</v>
      </c>
      <c r="D351" s="6">
        <v>250</v>
      </c>
      <c r="E351" s="6">
        <f t="shared" si="98"/>
        <v>1000</v>
      </c>
      <c r="F351" s="6">
        <v>2000</v>
      </c>
      <c r="G351" s="6" t="s">
        <v>218</v>
      </c>
      <c r="H351" s="6">
        <f t="shared" si="99"/>
        <v>8000</v>
      </c>
      <c r="I351" s="13">
        <f t="shared" si="100"/>
        <v>9.2592592592592587E-2</v>
      </c>
      <c r="J351" s="6">
        <f t="shared" si="101"/>
        <v>8</v>
      </c>
      <c r="L351" s="6">
        <v>2033</v>
      </c>
      <c r="M351" s="6">
        <v>0</v>
      </c>
      <c r="N351" s="6">
        <v>250</v>
      </c>
      <c r="O351" s="6">
        <f t="shared" si="102"/>
        <v>0</v>
      </c>
      <c r="P351" s="6">
        <v>1000</v>
      </c>
      <c r="Q351" s="6" t="s">
        <v>218</v>
      </c>
      <c r="R351" s="6">
        <f t="shared" si="103"/>
        <v>0</v>
      </c>
      <c r="S351" s="13">
        <f t="shared" si="104"/>
        <v>0</v>
      </c>
      <c r="T351" s="6">
        <f t="shared" si="105"/>
        <v>0</v>
      </c>
    </row>
    <row r="352" spans="2:20" x14ac:dyDescent="0.3">
      <c r="B352" s="6">
        <v>2034</v>
      </c>
      <c r="C352" s="6">
        <v>4</v>
      </c>
      <c r="D352" s="6">
        <v>250</v>
      </c>
      <c r="E352" s="6">
        <f t="shared" si="98"/>
        <v>1000</v>
      </c>
      <c r="F352" s="6">
        <v>2000</v>
      </c>
      <c r="G352" s="6" t="s">
        <v>218</v>
      </c>
      <c r="H352" s="6">
        <f t="shared" si="99"/>
        <v>8000</v>
      </c>
      <c r="I352" s="13">
        <f t="shared" si="100"/>
        <v>9.2592592592592587E-2</v>
      </c>
      <c r="J352" s="6">
        <f t="shared" si="101"/>
        <v>8</v>
      </c>
      <c r="L352" s="6">
        <v>2034</v>
      </c>
      <c r="M352" s="6">
        <v>0</v>
      </c>
      <c r="N352" s="6">
        <v>250</v>
      </c>
      <c r="O352" s="6">
        <f t="shared" si="102"/>
        <v>0</v>
      </c>
      <c r="P352" s="6">
        <v>1000</v>
      </c>
      <c r="Q352" s="6" t="s">
        <v>218</v>
      </c>
      <c r="R352" s="6">
        <f t="shared" si="103"/>
        <v>0</v>
      </c>
      <c r="S352" s="13">
        <f t="shared" si="104"/>
        <v>0</v>
      </c>
      <c r="T352" s="6">
        <f t="shared" si="105"/>
        <v>0</v>
      </c>
    </row>
    <row r="353" spans="2:20" x14ac:dyDescent="0.3">
      <c r="B353" s="6">
        <v>2035</v>
      </c>
      <c r="C353" s="6">
        <v>4</v>
      </c>
      <c r="D353" s="6">
        <v>250</v>
      </c>
      <c r="E353" s="6">
        <f t="shared" si="98"/>
        <v>1000</v>
      </c>
      <c r="F353" s="6">
        <v>2000</v>
      </c>
      <c r="G353" s="6" t="s">
        <v>218</v>
      </c>
      <c r="H353" s="6">
        <f t="shared" si="99"/>
        <v>8000</v>
      </c>
      <c r="I353" s="13">
        <f t="shared" si="100"/>
        <v>9.2592592592592587E-2</v>
      </c>
      <c r="J353" s="6">
        <f t="shared" si="101"/>
        <v>8</v>
      </c>
      <c r="L353" s="6">
        <v>2035</v>
      </c>
      <c r="M353" s="6">
        <v>0</v>
      </c>
      <c r="N353" s="6">
        <v>250</v>
      </c>
      <c r="O353" s="6">
        <f t="shared" si="102"/>
        <v>0</v>
      </c>
      <c r="P353" s="6">
        <v>1000</v>
      </c>
      <c r="Q353" s="6" t="s">
        <v>218</v>
      </c>
      <c r="R353" s="6">
        <f t="shared" si="103"/>
        <v>0</v>
      </c>
      <c r="S353" s="13">
        <f t="shared" si="104"/>
        <v>0</v>
      </c>
      <c r="T353" s="6">
        <f t="shared" si="105"/>
        <v>0</v>
      </c>
    </row>
    <row r="354" spans="2:20" x14ac:dyDescent="0.3">
      <c r="B354" s="6">
        <v>2036</v>
      </c>
      <c r="C354" s="6">
        <v>4</v>
      </c>
      <c r="D354" s="6">
        <v>250</v>
      </c>
      <c r="E354" s="6">
        <f t="shared" si="98"/>
        <v>1000</v>
      </c>
      <c r="F354" s="6">
        <v>2000</v>
      </c>
      <c r="G354" s="6" t="s">
        <v>218</v>
      </c>
      <c r="H354" s="6">
        <f t="shared" si="99"/>
        <v>8000</v>
      </c>
      <c r="I354" s="13">
        <f t="shared" si="100"/>
        <v>9.2592592592592587E-2</v>
      </c>
      <c r="J354" s="6">
        <f t="shared" si="101"/>
        <v>8</v>
      </c>
      <c r="L354" s="6">
        <v>2036</v>
      </c>
      <c r="M354" s="6">
        <v>0</v>
      </c>
      <c r="N354" s="6">
        <v>250</v>
      </c>
      <c r="O354" s="6">
        <f t="shared" si="102"/>
        <v>0</v>
      </c>
      <c r="P354" s="6">
        <v>1000</v>
      </c>
      <c r="Q354" s="6" t="s">
        <v>218</v>
      </c>
      <c r="R354" s="6">
        <f t="shared" si="103"/>
        <v>0</v>
      </c>
      <c r="S354" s="13">
        <f t="shared" si="104"/>
        <v>0</v>
      </c>
      <c r="T354" s="6">
        <f t="shared" si="105"/>
        <v>0</v>
      </c>
    </row>
    <row r="355" spans="2:20" x14ac:dyDescent="0.3">
      <c r="B355" s="6">
        <v>2037</v>
      </c>
      <c r="C355" s="6">
        <v>4</v>
      </c>
      <c r="D355" s="6">
        <v>250</v>
      </c>
      <c r="E355" s="6">
        <f t="shared" si="98"/>
        <v>1000</v>
      </c>
      <c r="F355" s="6">
        <v>2000</v>
      </c>
      <c r="G355" s="6" t="s">
        <v>218</v>
      </c>
      <c r="H355" s="6">
        <f t="shared" si="99"/>
        <v>8000</v>
      </c>
      <c r="I355" s="13">
        <f t="shared" si="100"/>
        <v>9.2592592592592587E-2</v>
      </c>
      <c r="J355" s="6">
        <f t="shared" si="101"/>
        <v>8</v>
      </c>
      <c r="L355" s="6">
        <v>2037</v>
      </c>
      <c r="M355" s="6">
        <v>0</v>
      </c>
      <c r="N355" s="6">
        <v>250</v>
      </c>
      <c r="O355" s="6">
        <f t="shared" si="102"/>
        <v>0</v>
      </c>
      <c r="P355" s="6">
        <v>1000</v>
      </c>
      <c r="Q355" s="6" t="s">
        <v>218</v>
      </c>
      <c r="R355" s="6">
        <f t="shared" si="103"/>
        <v>0</v>
      </c>
      <c r="S355" s="13">
        <f t="shared" si="104"/>
        <v>0</v>
      </c>
      <c r="T355" s="6">
        <f t="shared" si="105"/>
        <v>0</v>
      </c>
    </row>
    <row r="356" spans="2:20" x14ac:dyDescent="0.3">
      <c r="B356" s="6">
        <v>2038</v>
      </c>
      <c r="C356" s="6">
        <v>4</v>
      </c>
      <c r="D356" s="6">
        <v>250</v>
      </c>
      <c r="E356" s="6">
        <f t="shared" si="98"/>
        <v>1000</v>
      </c>
      <c r="F356" s="6">
        <v>2000</v>
      </c>
      <c r="G356" s="6" t="s">
        <v>218</v>
      </c>
      <c r="H356" s="6">
        <f t="shared" si="99"/>
        <v>8000</v>
      </c>
      <c r="I356" s="13">
        <f t="shared" si="100"/>
        <v>9.2592592592592587E-2</v>
      </c>
      <c r="J356" s="6">
        <f t="shared" si="101"/>
        <v>8</v>
      </c>
      <c r="L356" s="6">
        <v>2038</v>
      </c>
      <c r="M356" s="6">
        <v>0</v>
      </c>
      <c r="N356" s="6">
        <v>250</v>
      </c>
      <c r="O356" s="6">
        <f t="shared" si="102"/>
        <v>0</v>
      </c>
      <c r="P356" s="6">
        <v>1000</v>
      </c>
      <c r="Q356" s="6" t="s">
        <v>218</v>
      </c>
      <c r="R356" s="6">
        <f t="shared" si="103"/>
        <v>0</v>
      </c>
      <c r="S356" s="13">
        <f t="shared" si="104"/>
        <v>0</v>
      </c>
      <c r="T356" s="6">
        <f t="shared" si="105"/>
        <v>0</v>
      </c>
    </row>
    <row r="357" spans="2:20" x14ac:dyDescent="0.3">
      <c r="B357" s="6">
        <v>2039</v>
      </c>
      <c r="C357" s="6">
        <v>5</v>
      </c>
      <c r="D357" s="6">
        <v>250</v>
      </c>
      <c r="E357" s="6">
        <f t="shared" si="98"/>
        <v>1250</v>
      </c>
      <c r="F357" s="6">
        <v>2000</v>
      </c>
      <c r="G357" s="6" t="s">
        <v>218</v>
      </c>
      <c r="H357" s="6">
        <f t="shared" si="99"/>
        <v>10000</v>
      </c>
      <c r="I357" s="13">
        <f t="shared" si="100"/>
        <v>0.11574074074074074</v>
      </c>
      <c r="J357" s="6">
        <f t="shared" si="101"/>
        <v>10</v>
      </c>
      <c r="L357" s="6">
        <v>2039</v>
      </c>
      <c r="M357" s="6">
        <v>0</v>
      </c>
      <c r="N357" s="6">
        <v>250</v>
      </c>
      <c r="O357" s="6">
        <f t="shared" si="102"/>
        <v>0</v>
      </c>
      <c r="P357" s="6">
        <v>1000</v>
      </c>
      <c r="Q357" s="6" t="s">
        <v>218</v>
      </c>
      <c r="R357" s="6">
        <f t="shared" si="103"/>
        <v>0</v>
      </c>
      <c r="S357" s="13">
        <f t="shared" si="104"/>
        <v>0</v>
      </c>
      <c r="T357" s="6">
        <f t="shared" si="105"/>
        <v>0</v>
      </c>
    </row>
    <row r="358" spans="2:20" x14ac:dyDescent="0.3">
      <c r="B358" s="6">
        <v>2040</v>
      </c>
      <c r="C358" s="6">
        <v>5</v>
      </c>
      <c r="D358" s="6">
        <v>250</v>
      </c>
      <c r="E358" s="6">
        <f t="shared" si="98"/>
        <v>1250</v>
      </c>
      <c r="F358" s="6">
        <v>2000</v>
      </c>
      <c r="G358" s="6" t="s">
        <v>218</v>
      </c>
      <c r="H358" s="6">
        <f t="shared" si="99"/>
        <v>10000</v>
      </c>
      <c r="I358" s="13">
        <f t="shared" si="100"/>
        <v>0.11574074074074074</v>
      </c>
      <c r="J358" s="6">
        <f t="shared" si="101"/>
        <v>10</v>
      </c>
      <c r="L358" s="6">
        <v>2040</v>
      </c>
      <c r="M358" s="6">
        <v>0</v>
      </c>
      <c r="N358" s="6">
        <v>250</v>
      </c>
      <c r="O358" s="6">
        <f t="shared" si="102"/>
        <v>0</v>
      </c>
      <c r="P358" s="6">
        <v>1000</v>
      </c>
      <c r="Q358" s="6" t="s">
        <v>218</v>
      </c>
      <c r="R358" s="6">
        <f t="shared" si="103"/>
        <v>0</v>
      </c>
      <c r="S358" s="13">
        <f t="shared" si="104"/>
        <v>0</v>
      </c>
      <c r="T358" s="6">
        <f t="shared" si="105"/>
        <v>0</v>
      </c>
    </row>
    <row r="359" spans="2:20" x14ac:dyDescent="0.3">
      <c r="B359" s="6">
        <v>2041</v>
      </c>
      <c r="C359" s="6">
        <v>5</v>
      </c>
      <c r="D359" s="6">
        <v>250</v>
      </c>
      <c r="E359" s="6">
        <f t="shared" si="98"/>
        <v>1250</v>
      </c>
      <c r="F359" s="6">
        <v>2000</v>
      </c>
      <c r="G359" s="6" t="s">
        <v>218</v>
      </c>
      <c r="H359" s="6">
        <f t="shared" si="99"/>
        <v>10000</v>
      </c>
      <c r="I359" s="13">
        <f t="shared" si="100"/>
        <v>0.11574074074074074</v>
      </c>
      <c r="J359" s="6">
        <f t="shared" si="101"/>
        <v>10</v>
      </c>
      <c r="L359" s="6">
        <v>2041</v>
      </c>
      <c r="M359" s="6">
        <v>0</v>
      </c>
      <c r="N359" s="6">
        <v>250</v>
      </c>
      <c r="O359" s="6">
        <f t="shared" si="102"/>
        <v>0</v>
      </c>
      <c r="P359" s="6">
        <v>1000</v>
      </c>
      <c r="Q359" s="6" t="s">
        <v>218</v>
      </c>
      <c r="R359" s="6">
        <f t="shared" si="103"/>
        <v>0</v>
      </c>
      <c r="S359" s="13">
        <f t="shared" si="104"/>
        <v>0</v>
      </c>
      <c r="T359" s="6">
        <f t="shared" si="105"/>
        <v>0</v>
      </c>
    </row>
    <row r="360" spans="2:20" x14ac:dyDescent="0.3">
      <c r="B360" s="6">
        <v>2042</v>
      </c>
      <c r="C360" s="6">
        <v>5</v>
      </c>
      <c r="D360" s="6">
        <v>250</v>
      </c>
      <c r="E360" s="6">
        <f t="shared" si="98"/>
        <v>1250</v>
      </c>
      <c r="F360" s="6">
        <v>2000</v>
      </c>
      <c r="G360" s="6" t="s">
        <v>218</v>
      </c>
      <c r="H360" s="6">
        <f t="shared" si="99"/>
        <v>10000</v>
      </c>
      <c r="I360" s="13">
        <f t="shared" si="100"/>
        <v>0.11574074074074074</v>
      </c>
      <c r="J360" s="6">
        <f t="shared" si="101"/>
        <v>10</v>
      </c>
      <c r="L360" s="6">
        <v>2042</v>
      </c>
      <c r="M360" s="6">
        <v>0</v>
      </c>
      <c r="N360" s="6">
        <v>250</v>
      </c>
      <c r="O360" s="6">
        <f t="shared" si="102"/>
        <v>0</v>
      </c>
      <c r="P360" s="6">
        <v>1000</v>
      </c>
      <c r="Q360" s="6" t="s">
        <v>218</v>
      </c>
      <c r="R360" s="6">
        <f t="shared" si="103"/>
        <v>0</v>
      </c>
      <c r="S360" s="13">
        <f t="shared" si="104"/>
        <v>0</v>
      </c>
      <c r="T360" s="6">
        <f t="shared" si="105"/>
        <v>0</v>
      </c>
    </row>
    <row r="361" spans="2:20" x14ac:dyDescent="0.3">
      <c r="B361" s="6">
        <v>2043</v>
      </c>
      <c r="C361" s="6">
        <v>5</v>
      </c>
      <c r="D361" s="6">
        <v>250</v>
      </c>
      <c r="E361" s="6">
        <f t="shared" si="98"/>
        <v>1250</v>
      </c>
      <c r="F361" s="6">
        <v>2000</v>
      </c>
      <c r="G361" s="6" t="s">
        <v>218</v>
      </c>
      <c r="H361" s="6">
        <f t="shared" si="99"/>
        <v>10000</v>
      </c>
      <c r="I361" s="13">
        <f t="shared" si="100"/>
        <v>0.11574074074074074</v>
      </c>
      <c r="J361" s="6">
        <f t="shared" si="101"/>
        <v>10</v>
      </c>
      <c r="L361" s="6">
        <v>2043</v>
      </c>
      <c r="M361" s="6">
        <v>0</v>
      </c>
      <c r="N361" s="6">
        <v>250</v>
      </c>
      <c r="O361" s="6">
        <f t="shared" si="102"/>
        <v>0</v>
      </c>
      <c r="P361" s="6">
        <v>1000</v>
      </c>
      <c r="Q361" s="6" t="s">
        <v>218</v>
      </c>
      <c r="R361" s="6">
        <f t="shared" si="103"/>
        <v>0</v>
      </c>
      <c r="S361" s="13">
        <f t="shared" si="104"/>
        <v>0</v>
      </c>
      <c r="T361" s="6">
        <f t="shared" si="105"/>
        <v>0</v>
      </c>
    </row>
    <row r="362" spans="2:20" x14ac:dyDescent="0.3">
      <c r="B362" s="6">
        <v>2044</v>
      </c>
      <c r="C362" s="6">
        <v>5</v>
      </c>
      <c r="D362" s="6">
        <v>250</v>
      </c>
      <c r="E362" s="6">
        <f t="shared" si="98"/>
        <v>1250</v>
      </c>
      <c r="F362" s="6">
        <v>2000</v>
      </c>
      <c r="G362" s="6" t="s">
        <v>218</v>
      </c>
      <c r="H362" s="6">
        <f t="shared" si="99"/>
        <v>10000</v>
      </c>
      <c r="I362" s="13">
        <f t="shared" si="100"/>
        <v>0.11574074074074074</v>
      </c>
      <c r="J362" s="6">
        <f t="shared" si="101"/>
        <v>10</v>
      </c>
      <c r="L362" s="6">
        <v>2044</v>
      </c>
      <c r="M362" s="6">
        <v>0</v>
      </c>
      <c r="N362" s="6">
        <v>250</v>
      </c>
      <c r="O362" s="6">
        <f t="shared" si="102"/>
        <v>0</v>
      </c>
      <c r="P362" s="6">
        <v>1000</v>
      </c>
      <c r="Q362" s="6" t="s">
        <v>218</v>
      </c>
      <c r="R362" s="6">
        <f t="shared" si="103"/>
        <v>0</v>
      </c>
      <c r="S362" s="13">
        <f t="shared" si="104"/>
        <v>0</v>
      </c>
      <c r="T362" s="6">
        <f t="shared" si="105"/>
        <v>0</v>
      </c>
    </row>
    <row r="364" spans="2:20" x14ac:dyDescent="0.3">
      <c r="B364" s="226" t="s">
        <v>343</v>
      </c>
      <c r="C364" s="226"/>
      <c r="L364" s="226" t="s">
        <v>344</v>
      </c>
      <c r="M364" s="226"/>
      <c r="N364" s="226"/>
      <c r="O364" s="81"/>
    </row>
    <row r="365" spans="2:20" x14ac:dyDescent="0.3">
      <c r="B365" s="225" t="s">
        <v>22</v>
      </c>
      <c r="C365" s="225" t="s">
        <v>203</v>
      </c>
      <c r="D365" s="225" t="s">
        <v>315</v>
      </c>
      <c r="E365" s="225" t="s">
        <v>314</v>
      </c>
      <c r="F365" s="225" t="s">
        <v>202</v>
      </c>
      <c r="G365" s="225" t="s">
        <v>151</v>
      </c>
      <c r="H365" s="225" t="s">
        <v>205</v>
      </c>
      <c r="I365" s="225" t="s">
        <v>206</v>
      </c>
      <c r="J365" s="225" t="s">
        <v>207</v>
      </c>
      <c r="L365" s="225" t="s">
        <v>22</v>
      </c>
      <c r="M365" s="225" t="s">
        <v>203</v>
      </c>
      <c r="N365" s="225" t="s">
        <v>204</v>
      </c>
      <c r="O365" s="225" t="s">
        <v>201</v>
      </c>
      <c r="P365" s="225" t="s">
        <v>202</v>
      </c>
      <c r="Q365" s="225" t="s">
        <v>151</v>
      </c>
      <c r="R365" s="225" t="s">
        <v>205</v>
      </c>
      <c r="S365" s="225" t="s">
        <v>206</v>
      </c>
      <c r="T365" s="225" t="s">
        <v>207</v>
      </c>
    </row>
    <row r="366" spans="2:20" x14ac:dyDescent="0.3">
      <c r="B366" s="225"/>
      <c r="C366" s="225"/>
      <c r="D366" s="225"/>
      <c r="E366" s="225"/>
      <c r="F366" s="225"/>
      <c r="G366" s="225"/>
      <c r="H366" s="225"/>
      <c r="I366" s="225"/>
      <c r="J366" s="225"/>
      <c r="L366" s="225"/>
      <c r="M366" s="225"/>
      <c r="N366" s="225"/>
      <c r="O366" s="225"/>
      <c r="P366" s="225"/>
      <c r="Q366" s="225"/>
      <c r="R366" s="225"/>
      <c r="S366" s="225"/>
      <c r="T366" s="225"/>
    </row>
    <row r="367" spans="2:20" x14ac:dyDescent="0.3">
      <c r="B367" s="225"/>
      <c r="C367" s="225"/>
      <c r="D367" s="225"/>
      <c r="E367" s="225"/>
      <c r="F367" s="225"/>
      <c r="G367" s="225"/>
      <c r="H367" s="225"/>
      <c r="I367" s="225"/>
      <c r="J367" s="225"/>
      <c r="L367" s="225"/>
      <c r="M367" s="225"/>
      <c r="N367" s="225"/>
      <c r="O367" s="225"/>
      <c r="P367" s="225"/>
      <c r="Q367" s="225"/>
      <c r="R367" s="225"/>
      <c r="S367" s="225"/>
      <c r="T367" s="225"/>
    </row>
    <row r="368" spans="2:20" x14ac:dyDescent="0.3">
      <c r="B368" s="6">
        <v>2025</v>
      </c>
      <c r="C368" s="6" cm="1">
        <f t="array" ref="C368:C387">TRANSPOSE('Proyeksi Fasum (2)'!D94:W94)</f>
        <v>17</v>
      </c>
      <c r="D368" s="6">
        <v>50</v>
      </c>
      <c r="E368" s="6">
        <f>C368*D368</f>
        <v>850</v>
      </c>
      <c r="F368" s="6">
        <v>150</v>
      </c>
      <c r="G368" s="6" t="s">
        <v>316</v>
      </c>
      <c r="H368" s="6">
        <f>E368*F368</f>
        <v>127500</v>
      </c>
      <c r="I368" s="13">
        <f>H368/86400</f>
        <v>1.4756944444444444</v>
      </c>
      <c r="J368" s="6">
        <f>H368/1000</f>
        <v>127.5</v>
      </c>
      <c r="L368" s="6">
        <v>2025</v>
      </c>
      <c r="M368" s="6" cm="1">
        <f t="array" ref="M368:M387">TRANSPOSE('Proyeksi Fasum (2)'!D95:W95)</f>
        <v>0</v>
      </c>
      <c r="N368" s="6"/>
      <c r="O368" s="6"/>
      <c r="P368" s="6">
        <v>10090</v>
      </c>
      <c r="Q368" s="6" t="s">
        <v>218</v>
      </c>
      <c r="R368" s="6">
        <f>P368*M368</f>
        <v>0</v>
      </c>
      <c r="S368" s="13">
        <f>R368/86400</f>
        <v>0</v>
      </c>
      <c r="T368" s="6">
        <f>R368/1000</f>
        <v>0</v>
      </c>
    </row>
    <row r="369" spans="2:20" x14ac:dyDescent="0.3">
      <c r="B369" s="6">
        <v>2026</v>
      </c>
      <c r="C369" s="6">
        <v>17</v>
      </c>
      <c r="D369" s="6">
        <v>50</v>
      </c>
      <c r="E369" s="6">
        <f t="shared" ref="E369:E387" si="106">C369*D369</f>
        <v>850</v>
      </c>
      <c r="F369" s="6">
        <v>150</v>
      </c>
      <c r="G369" s="6" t="s">
        <v>316</v>
      </c>
      <c r="H369" s="6">
        <f t="shared" ref="H369:H387" si="107">E369*F369</f>
        <v>127500</v>
      </c>
      <c r="I369" s="13">
        <f t="shared" ref="I369:I387" si="108">H369/86400</f>
        <v>1.4756944444444444</v>
      </c>
      <c r="J369" s="6">
        <f t="shared" ref="J369:J387" si="109">H369/1000</f>
        <v>127.5</v>
      </c>
      <c r="L369" s="6">
        <v>2026</v>
      </c>
      <c r="M369" s="6">
        <v>0</v>
      </c>
      <c r="N369" s="6"/>
      <c r="O369" s="6"/>
      <c r="P369" s="6">
        <v>10090</v>
      </c>
      <c r="Q369" s="6" t="s">
        <v>218</v>
      </c>
      <c r="R369" s="6">
        <f t="shared" ref="R369:R387" si="110">P369*M369</f>
        <v>0</v>
      </c>
      <c r="S369" s="13">
        <f t="shared" ref="S369:S387" si="111">R369/86400</f>
        <v>0</v>
      </c>
      <c r="T369" s="6">
        <f t="shared" ref="T369:T387" si="112">R369/1000</f>
        <v>0</v>
      </c>
    </row>
    <row r="370" spans="2:20" x14ac:dyDescent="0.3">
      <c r="B370" s="6">
        <v>2027</v>
      </c>
      <c r="C370" s="6">
        <v>18</v>
      </c>
      <c r="D370" s="6">
        <v>50</v>
      </c>
      <c r="E370" s="6">
        <f t="shared" si="106"/>
        <v>900</v>
      </c>
      <c r="F370" s="6">
        <v>150</v>
      </c>
      <c r="G370" s="6" t="s">
        <v>316</v>
      </c>
      <c r="H370" s="6">
        <f t="shared" si="107"/>
        <v>135000</v>
      </c>
      <c r="I370" s="13">
        <f t="shared" si="108"/>
        <v>1.5625</v>
      </c>
      <c r="J370" s="6">
        <f t="shared" si="109"/>
        <v>135</v>
      </c>
      <c r="L370" s="6">
        <v>2027</v>
      </c>
      <c r="M370" s="6">
        <v>0</v>
      </c>
      <c r="N370" s="6"/>
      <c r="O370" s="6"/>
      <c r="P370" s="6">
        <v>10090</v>
      </c>
      <c r="Q370" s="6" t="s">
        <v>218</v>
      </c>
      <c r="R370" s="6">
        <f t="shared" si="110"/>
        <v>0</v>
      </c>
      <c r="S370" s="13">
        <f t="shared" si="111"/>
        <v>0</v>
      </c>
      <c r="T370" s="6">
        <f t="shared" si="112"/>
        <v>0</v>
      </c>
    </row>
    <row r="371" spans="2:20" x14ac:dyDescent="0.3">
      <c r="B371" s="6">
        <v>2028</v>
      </c>
      <c r="C371" s="6">
        <v>18</v>
      </c>
      <c r="D371" s="6">
        <v>50</v>
      </c>
      <c r="E371" s="6">
        <f t="shared" si="106"/>
        <v>900</v>
      </c>
      <c r="F371" s="6">
        <v>150</v>
      </c>
      <c r="G371" s="6" t="s">
        <v>316</v>
      </c>
      <c r="H371" s="6">
        <f t="shared" si="107"/>
        <v>135000</v>
      </c>
      <c r="I371" s="13">
        <f t="shared" si="108"/>
        <v>1.5625</v>
      </c>
      <c r="J371" s="6">
        <f t="shared" si="109"/>
        <v>135</v>
      </c>
      <c r="L371" s="6">
        <v>2028</v>
      </c>
      <c r="M371" s="6">
        <v>0</v>
      </c>
      <c r="N371" s="6"/>
      <c r="O371" s="6"/>
      <c r="P371" s="6">
        <v>10090</v>
      </c>
      <c r="Q371" s="6" t="s">
        <v>218</v>
      </c>
      <c r="R371" s="6">
        <f t="shared" si="110"/>
        <v>0</v>
      </c>
      <c r="S371" s="13">
        <f t="shared" si="111"/>
        <v>0</v>
      </c>
      <c r="T371" s="6">
        <f t="shared" si="112"/>
        <v>0</v>
      </c>
    </row>
    <row r="372" spans="2:20" x14ac:dyDescent="0.3">
      <c r="B372" s="6">
        <v>2029</v>
      </c>
      <c r="C372" s="6">
        <v>19</v>
      </c>
      <c r="D372" s="6">
        <v>50</v>
      </c>
      <c r="E372" s="6">
        <f t="shared" si="106"/>
        <v>950</v>
      </c>
      <c r="F372" s="6">
        <v>150</v>
      </c>
      <c r="G372" s="6" t="s">
        <v>316</v>
      </c>
      <c r="H372" s="6">
        <f t="shared" si="107"/>
        <v>142500</v>
      </c>
      <c r="I372" s="13">
        <f t="shared" si="108"/>
        <v>1.6493055555555556</v>
      </c>
      <c r="J372" s="6">
        <f t="shared" si="109"/>
        <v>142.5</v>
      </c>
      <c r="L372" s="6">
        <v>2029</v>
      </c>
      <c r="M372" s="6">
        <v>0</v>
      </c>
      <c r="N372" s="6"/>
      <c r="O372" s="6"/>
      <c r="P372" s="6">
        <v>10090</v>
      </c>
      <c r="Q372" s="6" t="s">
        <v>218</v>
      </c>
      <c r="R372" s="6">
        <f t="shared" si="110"/>
        <v>0</v>
      </c>
      <c r="S372" s="13">
        <f t="shared" si="111"/>
        <v>0</v>
      </c>
      <c r="T372" s="6">
        <f t="shared" si="112"/>
        <v>0</v>
      </c>
    </row>
    <row r="373" spans="2:20" x14ac:dyDescent="0.3">
      <c r="B373" s="6">
        <v>2030</v>
      </c>
      <c r="C373" s="6">
        <v>19</v>
      </c>
      <c r="D373" s="6">
        <v>50</v>
      </c>
      <c r="E373" s="6">
        <f t="shared" si="106"/>
        <v>950</v>
      </c>
      <c r="F373" s="6">
        <v>150</v>
      </c>
      <c r="G373" s="6" t="s">
        <v>316</v>
      </c>
      <c r="H373" s="6">
        <f t="shared" si="107"/>
        <v>142500</v>
      </c>
      <c r="I373" s="13">
        <f t="shared" si="108"/>
        <v>1.6493055555555556</v>
      </c>
      <c r="J373" s="6">
        <f t="shared" si="109"/>
        <v>142.5</v>
      </c>
      <c r="L373" s="6">
        <v>2030</v>
      </c>
      <c r="M373" s="6">
        <v>0</v>
      </c>
      <c r="N373" s="6"/>
      <c r="O373" s="6"/>
      <c r="P373" s="6">
        <v>10090</v>
      </c>
      <c r="Q373" s="6" t="s">
        <v>218</v>
      </c>
      <c r="R373" s="6">
        <f t="shared" si="110"/>
        <v>0</v>
      </c>
      <c r="S373" s="13">
        <f t="shared" si="111"/>
        <v>0</v>
      </c>
      <c r="T373" s="6">
        <f t="shared" si="112"/>
        <v>0</v>
      </c>
    </row>
    <row r="374" spans="2:20" x14ac:dyDescent="0.3">
      <c r="B374" s="6">
        <v>2031</v>
      </c>
      <c r="C374" s="6">
        <v>20</v>
      </c>
      <c r="D374" s="6">
        <v>50</v>
      </c>
      <c r="E374" s="6">
        <f t="shared" si="106"/>
        <v>1000</v>
      </c>
      <c r="F374" s="6">
        <v>150</v>
      </c>
      <c r="G374" s="6" t="s">
        <v>316</v>
      </c>
      <c r="H374" s="6">
        <f t="shared" si="107"/>
        <v>150000</v>
      </c>
      <c r="I374" s="13">
        <f t="shared" si="108"/>
        <v>1.7361111111111112</v>
      </c>
      <c r="J374" s="6">
        <f t="shared" si="109"/>
        <v>150</v>
      </c>
      <c r="L374" s="6">
        <v>2031</v>
      </c>
      <c r="M374" s="6">
        <v>0</v>
      </c>
      <c r="N374" s="6"/>
      <c r="O374" s="6"/>
      <c r="P374" s="6">
        <v>10090</v>
      </c>
      <c r="Q374" s="6" t="s">
        <v>218</v>
      </c>
      <c r="R374" s="6">
        <f t="shared" si="110"/>
        <v>0</v>
      </c>
      <c r="S374" s="13">
        <f t="shared" si="111"/>
        <v>0</v>
      </c>
      <c r="T374" s="6">
        <f t="shared" si="112"/>
        <v>0</v>
      </c>
    </row>
    <row r="375" spans="2:20" x14ac:dyDescent="0.3">
      <c r="B375" s="6">
        <v>2032</v>
      </c>
      <c r="C375" s="6">
        <v>20</v>
      </c>
      <c r="D375" s="6">
        <v>50</v>
      </c>
      <c r="E375" s="6">
        <f t="shared" si="106"/>
        <v>1000</v>
      </c>
      <c r="F375" s="6">
        <v>150</v>
      </c>
      <c r="G375" s="6" t="s">
        <v>316</v>
      </c>
      <c r="H375" s="6">
        <f t="shared" si="107"/>
        <v>150000</v>
      </c>
      <c r="I375" s="13">
        <f t="shared" si="108"/>
        <v>1.7361111111111112</v>
      </c>
      <c r="J375" s="6">
        <f t="shared" si="109"/>
        <v>150</v>
      </c>
      <c r="L375" s="6">
        <v>2032</v>
      </c>
      <c r="M375" s="6">
        <v>0</v>
      </c>
      <c r="N375" s="6"/>
      <c r="O375" s="6"/>
      <c r="P375" s="6">
        <v>10090</v>
      </c>
      <c r="Q375" s="6" t="s">
        <v>218</v>
      </c>
      <c r="R375" s="6">
        <f t="shared" si="110"/>
        <v>0</v>
      </c>
      <c r="S375" s="13">
        <f t="shared" si="111"/>
        <v>0</v>
      </c>
      <c r="T375" s="6">
        <f t="shared" si="112"/>
        <v>0</v>
      </c>
    </row>
    <row r="376" spans="2:20" x14ac:dyDescent="0.3">
      <c r="B376" s="6">
        <v>2033</v>
      </c>
      <c r="C376" s="6">
        <v>21</v>
      </c>
      <c r="D376" s="6">
        <v>50</v>
      </c>
      <c r="E376" s="6">
        <f t="shared" si="106"/>
        <v>1050</v>
      </c>
      <c r="F376" s="6">
        <v>150</v>
      </c>
      <c r="G376" s="6" t="s">
        <v>316</v>
      </c>
      <c r="H376" s="6">
        <f t="shared" si="107"/>
        <v>157500</v>
      </c>
      <c r="I376" s="13">
        <f t="shared" si="108"/>
        <v>1.8229166666666667</v>
      </c>
      <c r="J376" s="6">
        <f t="shared" si="109"/>
        <v>157.5</v>
      </c>
      <c r="L376" s="6">
        <v>2033</v>
      </c>
      <c r="M376" s="6">
        <v>0</v>
      </c>
      <c r="N376" s="6"/>
      <c r="O376" s="6"/>
      <c r="P376" s="6">
        <v>10090</v>
      </c>
      <c r="Q376" s="6" t="s">
        <v>218</v>
      </c>
      <c r="R376" s="6">
        <f t="shared" si="110"/>
        <v>0</v>
      </c>
      <c r="S376" s="13">
        <f t="shared" si="111"/>
        <v>0</v>
      </c>
      <c r="T376" s="6">
        <f t="shared" si="112"/>
        <v>0</v>
      </c>
    </row>
    <row r="377" spans="2:20" x14ac:dyDescent="0.3">
      <c r="B377" s="6">
        <v>2034</v>
      </c>
      <c r="C377" s="6">
        <v>21</v>
      </c>
      <c r="D377" s="6">
        <v>50</v>
      </c>
      <c r="E377" s="6">
        <f t="shared" si="106"/>
        <v>1050</v>
      </c>
      <c r="F377" s="6">
        <v>150</v>
      </c>
      <c r="G377" s="6" t="s">
        <v>316</v>
      </c>
      <c r="H377" s="6">
        <f t="shared" si="107"/>
        <v>157500</v>
      </c>
      <c r="I377" s="13">
        <f t="shared" si="108"/>
        <v>1.8229166666666667</v>
      </c>
      <c r="J377" s="6">
        <f t="shared" si="109"/>
        <v>157.5</v>
      </c>
      <c r="L377" s="6">
        <v>2034</v>
      </c>
      <c r="M377" s="6">
        <v>0</v>
      </c>
      <c r="N377" s="6"/>
      <c r="O377" s="6"/>
      <c r="P377" s="6">
        <v>10090</v>
      </c>
      <c r="Q377" s="6" t="s">
        <v>218</v>
      </c>
      <c r="R377" s="6">
        <f t="shared" si="110"/>
        <v>0</v>
      </c>
      <c r="S377" s="13">
        <f t="shared" si="111"/>
        <v>0</v>
      </c>
      <c r="T377" s="6">
        <f t="shared" si="112"/>
        <v>0</v>
      </c>
    </row>
    <row r="378" spans="2:20" x14ac:dyDescent="0.3">
      <c r="B378" s="6">
        <v>2035</v>
      </c>
      <c r="C378" s="6">
        <v>22</v>
      </c>
      <c r="D378" s="6">
        <v>50</v>
      </c>
      <c r="E378" s="6">
        <f t="shared" si="106"/>
        <v>1100</v>
      </c>
      <c r="F378" s="6">
        <v>150</v>
      </c>
      <c r="G378" s="6" t="s">
        <v>316</v>
      </c>
      <c r="H378" s="6">
        <f t="shared" si="107"/>
        <v>165000</v>
      </c>
      <c r="I378" s="13">
        <f t="shared" si="108"/>
        <v>1.9097222222222223</v>
      </c>
      <c r="J378" s="6">
        <f t="shared" si="109"/>
        <v>165</v>
      </c>
      <c r="L378" s="6">
        <v>2035</v>
      </c>
      <c r="M378" s="6">
        <v>0</v>
      </c>
      <c r="N378" s="6"/>
      <c r="O378" s="6"/>
      <c r="P378" s="6">
        <v>10090</v>
      </c>
      <c r="Q378" s="6" t="s">
        <v>218</v>
      </c>
      <c r="R378" s="6">
        <f t="shared" si="110"/>
        <v>0</v>
      </c>
      <c r="S378" s="13">
        <f t="shared" si="111"/>
        <v>0</v>
      </c>
      <c r="T378" s="6">
        <f t="shared" si="112"/>
        <v>0</v>
      </c>
    </row>
    <row r="379" spans="2:20" x14ac:dyDescent="0.3">
      <c r="B379" s="6">
        <v>2036</v>
      </c>
      <c r="C379" s="6">
        <v>22</v>
      </c>
      <c r="D379" s="6">
        <v>50</v>
      </c>
      <c r="E379" s="6">
        <f t="shared" si="106"/>
        <v>1100</v>
      </c>
      <c r="F379" s="6">
        <v>150</v>
      </c>
      <c r="G379" s="6" t="s">
        <v>316</v>
      </c>
      <c r="H379" s="6">
        <f t="shared" si="107"/>
        <v>165000</v>
      </c>
      <c r="I379" s="13">
        <f t="shared" si="108"/>
        <v>1.9097222222222223</v>
      </c>
      <c r="J379" s="6">
        <f t="shared" si="109"/>
        <v>165</v>
      </c>
      <c r="L379" s="6">
        <v>2036</v>
      </c>
      <c r="M379" s="6">
        <v>0</v>
      </c>
      <c r="N379" s="6"/>
      <c r="O379" s="6"/>
      <c r="P379" s="6">
        <v>10090</v>
      </c>
      <c r="Q379" s="6" t="s">
        <v>218</v>
      </c>
      <c r="R379" s="6">
        <f t="shared" si="110"/>
        <v>0</v>
      </c>
      <c r="S379" s="13">
        <f t="shared" si="111"/>
        <v>0</v>
      </c>
      <c r="T379" s="6">
        <f t="shared" si="112"/>
        <v>0</v>
      </c>
    </row>
    <row r="380" spans="2:20" x14ac:dyDescent="0.3">
      <c r="B380" s="6">
        <v>2037</v>
      </c>
      <c r="C380" s="6">
        <v>23</v>
      </c>
      <c r="D380" s="6">
        <v>50</v>
      </c>
      <c r="E380" s="6">
        <f t="shared" si="106"/>
        <v>1150</v>
      </c>
      <c r="F380" s="6">
        <v>150</v>
      </c>
      <c r="G380" s="6" t="s">
        <v>316</v>
      </c>
      <c r="H380" s="6">
        <f t="shared" si="107"/>
        <v>172500</v>
      </c>
      <c r="I380" s="13">
        <f t="shared" si="108"/>
        <v>1.9965277777777777</v>
      </c>
      <c r="J380" s="6">
        <f t="shared" si="109"/>
        <v>172.5</v>
      </c>
      <c r="L380" s="6">
        <v>2037</v>
      </c>
      <c r="M380" s="6">
        <v>0</v>
      </c>
      <c r="N380" s="6"/>
      <c r="O380" s="6"/>
      <c r="P380" s="6">
        <v>10090</v>
      </c>
      <c r="Q380" s="6" t="s">
        <v>218</v>
      </c>
      <c r="R380" s="6">
        <f t="shared" si="110"/>
        <v>0</v>
      </c>
      <c r="S380" s="13">
        <f t="shared" si="111"/>
        <v>0</v>
      </c>
      <c r="T380" s="6">
        <f t="shared" si="112"/>
        <v>0</v>
      </c>
    </row>
    <row r="381" spans="2:20" x14ac:dyDescent="0.3">
      <c r="B381" s="6">
        <v>2038</v>
      </c>
      <c r="C381" s="6">
        <v>23</v>
      </c>
      <c r="D381" s="6">
        <v>50</v>
      </c>
      <c r="E381" s="6">
        <f t="shared" si="106"/>
        <v>1150</v>
      </c>
      <c r="F381" s="6">
        <v>150</v>
      </c>
      <c r="G381" s="6" t="s">
        <v>316</v>
      </c>
      <c r="H381" s="6">
        <f t="shared" si="107"/>
        <v>172500</v>
      </c>
      <c r="I381" s="13">
        <f t="shared" si="108"/>
        <v>1.9965277777777777</v>
      </c>
      <c r="J381" s="6">
        <f t="shared" si="109"/>
        <v>172.5</v>
      </c>
      <c r="L381" s="6">
        <v>2038</v>
      </c>
      <c r="M381" s="6">
        <v>0</v>
      </c>
      <c r="N381" s="6"/>
      <c r="O381" s="6"/>
      <c r="P381" s="6">
        <v>10090</v>
      </c>
      <c r="Q381" s="6" t="s">
        <v>218</v>
      </c>
      <c r="R381" s="6">
        <f t="shared" si="110"/>
        <v>0</v>
      </c>
      <c r="S381" s="13">
        <f t="shared" si="111"/>
        <v>0</v>
      </c>
      <c r="T381" s="6">
        <f t="shared" si="112"/>
        <v>0</v>
      </c>
    </row>
    <row r="382" spans="2:20" x14ac:dyDescent="0.3">
      <c r="B382" s="6">
        <v>2039</v>
      </c>
      <c r="C382" s="6">
        <v>24</v>
      </c>
      <c r="D382" s="6">
        <v>50</v>
      </c>
      <c r="E382" s="6">
        <f t="shared" si="106"/>
        <v>1200</v>
      </c>
      <c r="F382" s="6">
        <v>150</v>
      </c>
      <c r="G382" s="6" t="s">
        <v>316</v>
      </c>
      <c r="H382" s="6">
        <f t="shared" si="107"/>
        <v>180000</v>
      </c>
      <c r="I382" s="13">
        <f t="shared" si="108"/>
        <v>2.0833333333333335</v>
      </c>
      <c r="J382" s="6">
        <f t="shared" si="109"/>
        <v>180</v>
      </c>
      <c r="L382" s="6">
        <v>2039</v>
      </c>
      <c r="M382" s="6">
        <v>0</v>
      </c>
      <c r="N382" s="6"/>
      <c r="O382" s="6"/>
      <c r="P382" s="6">
        <v>10090</v>
      </c>
      <c r="Q382" s="6" t="s">
        <v>218</v>
      </c>
      <c r="R382" s="6">
        <f t="shared" si="110"/>
        <v>0</v>
      </c>
      <c r="S382" s="13">
        <f t="shared" si="111"/>
        <v>0</v>
      </c>
      <c r="T382" s="6">
        <f t="shared" si="112"/>
        <v>0</v>
      </c>
    </row>
    <row r="383" spans="2:20" x14ac:dyDescent="0.3">
      <c r="B383" s="6">
        <v>2040</v>
      </c>
      <c r="C383" s="6">
        <v>25</v>
      </c>
      <c r="D383" s="6">
        <v>50</v>
      </c>
      <c r="E383" s="6">
        <f t="shared" si="106"/>
        <v>1250</v>
      </c>
      <c r="F383" s="6">
        <v>150</v>
      </c>
      <c r="G383" s="6" t="s">
        <v>316</v>
      </c>
      <c r="H383" s="6">
        <f t="shared" si="107"/>
        <v>187500</v>
      </c>
      <c r="I383" s="13">
        <f t="shared" si="108"/>
        <v>2.1701388888888888</v>
      </c>
      <c r="J383" s="6">
        <f t="shared" si="109"/>
        <v>187.5</v>
      </c>
      <c r="L383" s="6">
        <v>2040</v>
      </c>
      <c r="M383" s="6">
        <v>0</v>
      </c>
      <c r="N383" s="6"/>
      <c r="O383" s="6"/>
      <c r="P383" s="6">
        <v>10090</v>
      </c>
      <c r="Q383" s="6" t="s">
        <v>218</v>
      </c>
      <c r="R383" s="6">
        <f t="shared" si="110"/>
        <v>0</v>
      </c>
      <c r="S383" s="13">
        <f t="shared" si="111"/>
        <v>0</v>
      </c>
      <c r="T383" s="6">
        <f t="shared" si="112"/>
        <v>0</v>
      </c>
    </row>
    <row r="384" spans="2:20" x14ac:dyDescent="0.3">
      <c r="B384" s="6">
        <v>2041</v>
      </c>
      <c r="C384" s="6">
        <v>25</v>
      </c>
      <c r="D384" s="6">
        <v>50</v>
      </c>
      <c r="E384" s="6">
        <f t="shared" si="106"/>
        <v>1250</v>
      </c>
      <c r="F384" s="6">
        <v>150</v>
      </c>
      <c r="G384" s="6" t="s">
        <v>316</v>
      </c>
      <c r="H384" s="6">
        <f t="shared" si="107"/>
        <v>187500</v>
      </c>
      <c r="I384" s="13">
        <f t="shared" si="108"/>
        <v>2.1701388888888888</v>
      </c>
      <c r="J384" s="6">
        <f t="shared" si="109"/>
        <v>187.5</v>
      </c>
      <c r="L384" s="6">
        <v>2041</v>
      </c>
      <c r="M384" s="6">
        <v>0</v>
      </c>
      <c r="N384" s="6"/>
      <c r="O384" s="6"/>
      <c r="P384" s="6">
        <v>10090</v>
      </c>
      <c r="Q384" s="6" t="s">
        <v>218</v>
      </c>
      <c r="R384" s="6">
        <f t="shared" si="110"/>
        <v>0</v>
      </c>
      <c r="S384" s="13">
        <f t="shared" si="111"/>
        <v>0</v>
      </c>
      <c r="T384" s="6">
        <f t="shared" si="112"/>
        <v>0</v>
      </c>
    </row>
    <row r="385" spans="2:20" x14ac:dyDescent="0.3">
      <c r="B385" s="6">
        <v>2042</v>
      </c>
      <c r="C385" s="6">
        <v>26</v>
      </c>
      <c r="D385" s="6">
        <v>50</v>
      </c>
      <c r="E385" s="6">
        <f t="shared" si="106"/>
        <v>1300</v>
      </c>
      <c r="F385" s="6">
        <v>150</v>
      </c>
      <c r="G385" s="6" t="s">
        <v>316</v>
      </c>
      <c r="H385" s="6">
        <f t="shared" si="107"/>
        <v>195000</v>
      </c>
      <c r="I385" s="13">
        <f t="shared" si="108"/>
        <v>2.2569444444444446</v>
      </c>
      <c r="J385" s="6">
        <f t="shared" si="109"/>
        <v>195</v>
      </c>
      <c r="L385" s="6">
        <v>2042</v>
      </c>
      <c r="M385" s="6">
        <v>0</v>
      </c>
      <c r="N385" s="6"/>
      <c r="O385" s="6"/>
      <c r="P385" s="6">
        <v>10090</v>
      </c>
      <c r="Q385" s="6" t="s">
        <v>218</v>
      </c>
      <c r="R385" s="6">
        <f t="shared" si="110"/>
        <v>0</v>
      </c>
      <c r="S385" s="13">
        <f t="shared" si="111"/>
        <v>0</v>
      </c>
      <c r="T385" s="6">
        <f t="shared" si="112"/>
        <v>0</v>
      </c>
    </row>
    <row r="386" spans="2:20" x14ac:dyDescent="0.3">
      <c r="B386" s="6">
        <v>2043</v>
      </c>
      <c r="C386" s="6">
        <v>26</v>
      </c>
      <c r="D386" s="6">
        <v>50</v>
      </c>
      <c r="E386" s="6">
        <f t="shared" si="106"/>
        <v>1300</v>
      </c>
      <c r="F386" s="6">
        <v>150</v>
      </c>
      <c r="G386" s="6" t="s">
        <v>316</v>
      </c>
      <c r="H386" s="6">
        <f t="shared" si="107"/>
        <v>195000</v>
      </c>
      <c r="I386" s="13">
        <f t="shared" si="108"/>
        <v>2.2569444444444446</v>
      </c>
      <c r="J386" s="6">
        <f t="shared" si="109"/>
        <v>195</v>
      </c>
      <c r="L386" s="6">
        <v>2043</v>
      </c>
      <c r="M386" s="6">
        <v>0</v>
      </c>
      <c r="N386" s="6"/>
      <c r="O386" s="6"/>
      <c r="P386" s="6">
        <v>10090</v>
      </c>
      <c r="Q386" s="6" t="s">
        <v>218</v>
      </c>
      <c r="R386" s="6">
        <f t="shared" si="110"/>
        <v>0</v>
      </c>
      <c r="S386" s="13">
        <f t="shared" si="111"/>
        <v>0</v>
      </c>
      <c r="T386" s="6">
        <f t="shared" si="112"/>
        <v>0</v>
      </c>
    </row>
    <row r="387" spans="2:20" x14ac:dyDescent="0.3">
      <c r="B387" s="6">
        <v>2044</v>
      </c>
      <c r="C387" s="6">
        <v>27</v>
      </c>
      <c r="D387" s="6">
        <v>50</v>
      </c>
      <c r="E387" s="6">
        <f t="shared" si="106"/>
        <v>1350</v>
      </c>
      <c r="F387" s="6">
        <v>150</v>
      </c>
      <c r="G387" s="6" t="s">
        <v>316</v>
      </c>
      <c r="H387" s="6">
        <f t="shared" si="107"/>
        <v>202500</v>
      </c>
      <c r="I387" s="13">
        <f t="shared" si="108"/>
        <v>2.34375</v>
      </c>
      <c r="J387" s="6">
        <f t="shared" si="109"/>
        <v>202.5</v>
      </c>
      <c r="L387" s="6">
        <v>2044</v>
      </c>
      <c r="M387" s="6">
        <v>0</v>
      </c>
      <c r="N387" s="6"/>
      <c r="O387" s="6"/>
      <c r="P387" s="6">
        <v>10090</v>
      </c>
      <c r="Q387" s="6" t="s">
        <v>218</v>
      </c>
      <c r="R387" s="6">
        <f t="shared" si="110"/>
        <v>0</v>
      </c>
      <c r="S387" s="13">
        <f t="shared" si="111"/>
        <v>0</v>
      </c>
      <c r="T387" s="6">
        <f t="shared" si="112"/>
        <v>0</v>
      </c>
    </row>
    <row r="389" spans="2:20" x14ac:dyDescent="0.3">
      <c r="B389" s="226" t="s">
        <v>345</v>
      </c>
      <c r="C389" s="226"/>
      <c r="D389" s="226"/>
      <c r="L389" s="226" t="s">
        <v>346</v>
      </c>
      <c r="M389" s="226"/>
      <c r="N389" s="226"/>
    </row>
    <row r="390" spans="2:20" x14ac:dyDescent="0.3">
      <c r="B390" s="225" t="s">
        <v>22</v>
      </c>
      <c r="C390" s="225" t="s">
        <v>203</v>
      </c>
      <c r="D390" s="225" t="s">
        <v>204</v>
      </c>
      <c r="E390" s="225" t="s">
        <v>201</v>
      </c>
      <c r="F390" s="225" t="s">
        <v>202</v>
      </c>
      <c r="G390" s="225" t="s">
        <v>151</v>
      </c>
      <c r="H390" s="225" t="s">
        <v>205</v>
      </c>
      <c r="I390" s="225" t="s">
        <v>206</v>
      </c>
      <c r="J390" s="225" t="s">
        <v>207</v>
      </c>
      <c r="L390" s="225" t="s">
        <v>22</v>
      </c>
      <c r="M390" s="225" t="s">
        <v>203</v>
      </c>
      <c r="N390" s="225" t="s">
        <v>317</v>
      </c>
      <c r="O390" s="225" t="s">
        <v>318</v>
      </c>
      <c r="P390" s="225" t="s">
        <v>202</v>
      </c>
      <c r="Q390" s="225" t="s">
        <v>151</v>
      </c>
      <c r="R390" s="225" t="s">
        <v>205</v>
      </c>
      <c r="S390" s="225" t="s">
        <v>206</v>
      </c>
      <c r="T390" s="225" t="s">
        <v>207</v>
      </c>
    </row>
    <row r="391" spans="2:20" x14ac:dyDescent="0.3">
      <c r="B391" s="225"/>
      <c r="C391" s="225"/>
      <c r="D391" s="225"/>
      <c r="E391" s="225"/>
      <c r="F391" s="225"/>
      <c r="G391" s="225"/>
      <c r="H391" s="225"/>
      <c r="I391" s="225"/>
      <c r="J391" s="225"/>
      <c r="L391" s="225"/>
      <c r="M391" s="225"/>
      <c r="N391" s="225"/>
      <c r="O391" s="225"/>
      <c r="P391" s="225"/>
      <c r="Q391" s="225"/>
      <c r="R391" s="225"/>
      <c r="S391" s="225"/>
      <c r="T391" s="225"/>
    </row>
    <row r="392" spans="2:20" x14ac:dyDescent="0.3">
      <c r="B392" s="225"/>
      <c r="C392" s="225"/>
      <c r="D392" s="225"/>
      <c r="E392" s="225"/>
      <c r="F392" s="225"/>
      <c r="G392" s="225"/>
      <c r="H392" s="225"/>
      <c r="I392" s="225"/>
      <c r="J392" s="225"/>
      <c r="L392" s="225"/>
      <c r="M392" s="225"/>
      <c r="N392" s="225"/>
      <c r="O392" s="225"/>
      <c r="P392" s="225"/>
      <c r="Q392" s="225"/>
      <c r="R392" s="225"/>
      <c r="S392" s="225"/>
      <c r="T392" s="225"/>
    </row>
    <row r="393" spans="2:20" x14ac:dyDescent="0.3">
      <c r="B393" s="6">
        <v>2025</v>
      </c>
      <c r="C393" s="6" cm="1">
        <f t="array" ref="C393:C412">TRANSPOSE('Proyeksi Fasum (2)'!D96:W96)</f>
        <v>0</v>
      </c>
      <c r="D393" s="6"/>
      <c r="E393" s="6"/>
      <c r="F393" s="6">
        <v>10000</v>
      </c>
      <c r="G393" s="6" t="s">
        <v>218</v>
      </c>
      <c r="H393" s="6">
        <f>F393*C393</f>
        <v>0</v>
      </c>
      <c r="I393" s="13">
        <f>H393/86400</f>
        <v>0</v>
      </c>
      <c r="J393" s="6">
        <f>H393/1000</f>
        <v>0</v>
      </c>
      <c r="L393" s="6">
        <v>2025</v>
      </c>
      <c r="M393" s="6" cm="1">
        <f t="array" ref="M393:M412">TRANSPOSE('Proyeksi Fasum (2)'!D97:W97)</f>
        <v>0</v>
      </c>
      <c r="N393" s="6">
        <v>1</v>
      </c>
      <c r="O393" s="6">
        <f>M393*N393</f>
        <v>0</v>
      </c>
      <c r="P393" s="6">
        <v>0.3</v>
      </c>
      <c r="Q393" s="6" t="s">
        <v>319</v>
      </c>
      <c r="R393" s="6">
        <f>P393*O393*86400</f>
        <v>0</v>
      </c>
      <c r="S393" s="13">
        <f>R393/86400</f>
        <v>0</v>
      </c>
      <c r="T393" s="6">
        <f>R393/1000</f>
        <v>0</v>
      </c>
    </row>
    <row r="394" spans="2:20" x14ac:dyDescent="0.3">
      <c r="B394" s="6">
        <v>2026</v>
      </c>
      <c r="C394" s="6">
        <v>0</v>
      </c>
      <c r="D394" s="6"/>
      <c r="E394" s="6"/>
      <c r="F394" s="6">
        <v>10000</v>
      </c>
      <c r="G394" s="6" t="s">
        <v>218</v>
      </c>
      <c r="H394" s="6">
        <f t="shared" ref="H394:H412" si="113">F394*C394</f>
        <v>0</v>
      </c>
      <c r="I394" s="13">
        <f t="shared" ref="I394:I412" si="114">H394/86400</f>
        <v>0</v>
      </c>
      <c r="J394" s="6">
        <f t="shared" ref="J394:J412" si="115">H394/1000</f>
        <v>0</v>
      </c>
      <c r="L394" s="6">
        <v>2026</v>
      </c>
      <c r="M394" s="6">
        <v>0</v>
      </c>
      <c r="N394" s="6">
        <v>1</v>
      </c>
      <c r="O394" s="6">
        <f t="shared" ref="O394:O412" si="116">M394*N394</f>
        <v>0</v>
      </c>
      <c r="P394" s="6">
        <v>0.3</v>
      </c>
      <c r="Q394" s="6" t="s">
        <v>319</v>
      </c>
      <c r="R394" s="6">
        <f t="shared" ref="R394:R412" si="117">P394*O394*86400</f>
        <v>0</v>
      </c>
      <c r="S394" s="13">
        <f t="shared" ref="S394:S412" si="118">R394/86400</f>
        <v>0</v>
      </c>
      <c r="T394" s="6">
        <f t="shared" ref="T394:T412" si="119">R394/1000</f>
        <v>0</v>
      </c>
    </row>
    <row r="395" spans="2:20" x14ac:dyDescent="0.3">
      <c r="B395" s="6">
        <v>2027</v>
      </c>
      <c r="C395" s="6">
        <v>0</v>
      </c>
      <c r="D395" s="6"/>
      <c r="E395" s="6"/>
      <c r="F395" s="6">
        <v>10000</v>
      </c>
      <c r="G395" s="6" t="s">
        <v>218</v>
      </c>
      <c r="H395" s="6">
        <f t="shared" si="113"/>
        <v>0</v>
      </c>
      <c r="I395" s="13">
        <f t="shared" si="114"/>
        <v>0</v>
      </c>
      <c r="J395" s="6">
        <f t="shared" si="115"/>
        <v>0</v>
      </c>
      <c r="L395" s="6">
        <v>2027</v>
      </c>
      <c r="M395" s="6">
        <v>0</v>
      </c>
      <c r="N395" s="6">
        <v>1</v>
      </c>
      <c r="O395" s="6">
        <f t="shared" si="116"/>
        <v>0</v>
      </c>
      <c r="P395" s="6">
        <v>0.3</v>
      </c>
      <c r="Q395" s="6" t="s">
        <v>319</v>
      </c>
      <c r="R395" s="6">
        <f t="shared" si="117"/>
        <v>0</v>
      </c>
      <c r="S395" s="13">
        <f t="shared" si="118"/>
        <v>0</v>
      </c>
      <c r="T395" s="6">
        <f t="shared" si="119"/>
        <v>0</v>
      </c>
    </row>
    <row r="396" spans="2:20" x14ac:dyDescent="0.3">
      <c r="B396" s="6">
        <v>2028</v>
      </c>
      <c r="C396" s="6">
        <v>0</v>
      </c>
      <c r="D396" s="6"/>
      <c r="E396" s="6"/>
      <c r="F396" s="6">
        <v>10000</v>
      </c>
      <c r="G396" s="6" t="s">
        <v>218</v>
      </c>
      <c r="H396" s="6">
        <f t="shared" si="113"/>
        <v>0</v>
      </c>
      <c r="I396" s="13">
        <f t="shared" si="114"/>
        <v>0</v>
      </c>
      <c r="J396" s="6">
        <f t="shared" si="115"/>
        <v>0</v>
      </c>
      <c r="L396" s="6">
        <v>2028</v>
      </c>
      <c r="M396" s="6">
        <v>0</v>
      </c>
      <c r="N396" s="6">
        <v>1</v>
      </c>
      <c r="O396" s="6">
        <f t="shared" si="116"/>
        <v>0</v>
      </c>
      <c r="P396" s="6">
        <v>0.3</v>
      </c>
      <c r="Q396" s="6" t="s">
        <v>319</v>
      </c>
      <c r="R396" s="6">
        <f t="shared" si="117"/>
        <v>0</v>
      </c>
      <c r="S396" s="13">
        <f t="shared" si="118"/>
        <v>0</v>
      </c>
      <c r="T396" s="6">
        <f t="shared" si="119"/>
        <v>0</v>
      </c>
    </row>
    <row r="397" spans="2:20" x14ac:dyDescent="0.3">
      <c r="B397" s="6">
        <v>2029</v>
      </c>
      <c r="C397" s="6">
        <v>0</v>
      </c>
      <c r="D397" s="6"/>
      <c r="E397" s="6"/>
      <c r="F397" s="6">
        <v>10000</v>
      </c>
      <c r="G397" s="6" t="s">
        <v>218</v>
      </c>
      <c r="H397" s="6">
        <f t="shared" si="113"/>
        <v>0</v>
      </c>
      <c r="I397" s="13">
        <f t="shared" si="114"/>
        <v>0</v>
      </c>
      <c r="J397" s="6">
        <f t="shared" si="115"/>
        <v>0</v>
      </c>
      <c r="L397" s="6">
        <v>2029</v>
      </c>
      <c r="M397" s="6">
        <v>0</v>
      </c>
      <c r="N397" s="6">
        <v>1</v>
      </c>
      <c r="O397" s="6">
        <f t="shared" si="116"/>
        <v>0</v>
      </c>
      <c r="P397" s="6">
        <v>0.3</v>
      </c>
      <c r="Q397" s="6" t="s">
        <v>319</v>
      </c>
      <c r="R397" s="6">
        <f t="shared" si="117"/>
        <v>0</v>
      </c>
      <c r="S397" s="13">
        <f t="shared" si="118"/>
        <v>0</v>
      </c>
      <c r="T397" s="6">
        <f t="shared" si="119"/>
        <v>0</v>
      </c>
    </row>
    <row r="398" spans="2:20" x14ac:dyDescent="0.3">
      <c r="B398" s="6">
        <v>2030</v>
      </c>
      <c r="C398" s="6">
        <v>0</v>
      </c>
      <c r="D398" s="6"/>
      <c r="E398" s="6"/>
      <c r="F398" s="6">
        <v>10000</v>
      </c>
      <c r="G398" s="6" t="s">
        <v>218</v>
      </c>
      <c r="H398" s="6">
        <f t="shared" si="113"/>
        <v>0</v>
      </c>
      <c r="I398" s="13">
        <f t="shared" si="114"/>
        <v>0</v>
      </c>
      <c r="J398" s="6">
        <f t="shared" si="115"/>
        <v>0</v>
      </c>
      <c r="L398" s="6">
        <v>2030</v>
      </c>
      <c r="M398" s="6">
        <v>0</v>
      </c>
      <c r="N398" s="6">
        <v>1</v>
      </c>
      <c r="O398" s="6">
        <f t="shared" si="116"/>
        <v>0</v>
      </c>
      <c r="P398" s="6">
        <v>0.3</v>
      </c>
      <c r="Q398" s="6" t="s">
        <v>319</v>
      </c>
      <c r="R398" s="6">
        <f t="shared" si="117"/>
        <v>0</v>
      </c>
      <c r="S398" s="13">
        <f t="shared" si="118"/>
        <v>0</v>
      </c>
      <c r="T398" s="6">
        <f t="shared" si="119"/>
        <v>0</v>
      </c>
    </row>
    <row r="399" spans="2:20" x14ac:dyDescent="0.3">
      <c r="B399" s="6">
        <v>2031</v>
      </c>
      <c r="C399" s="6">
        <v>0</v>
      </c>
      <c r="D399" s="6"/>
      <c r="E399" s="6"/>
      <c r="F399" s="6">
        <v>10000</v>
      </c>
      <c r="G399" s="6" t="s">
        <v>218</v>
      </c>
      <c r="H399" s="6">
        <f t="shared" si="113"/>
        <v>0</v>
      </c>
      <c r="I399" s="13">
        <f t="shared" si="114"/>
        <v>0</v>
      </c>
      <c r="J399" s="6">
        <f t="shared" si="115"/>
        <v>0</v>
      </c>
      <c r="L399" s="6">
        <v>2031</v>
      </c>
      <c r="M399" s="6">
        <v>0</v>
      </c>
      <c r="N399" s="6">
        <v>1</v>
      </c>
      <c r="O399" s="6">
        <f t="shared" si="116"/>
        <v>0</v>
      </c>
      <c r="P399" s="6">
        <v>0.3</v>
      </c>
      <c r="Q399" s="6" t="s">
        <v>319</v>
      </c>
      <c r="R399" s="6">
        <f t="shared" si="117"/>
        <v>0</v>
      </c>
      <c r="S399" s="13">
        <f t="shared" si="118"/>
        <v>0</v>
      </c>
      <c r="T399" s="6">
        <f t="shared" si="119"/>
        <v>0</v>
      </c>
    </row>
    <row r="400" spans="2:20" x14ac:dyDescent="0.3">
      <c r="B400" s="6">
        <v>2032</v>
      </c>
      <c r="C400" s="6">
        <v>0</v>
      </c>
      <c r="D400" s="6"/>
      <c r="E400" s="6"/>
      <c r="F400" s="6">
        <v>10000</v>
      </c>
      <c r="G400" s="6" t="s">
        <v>218</v>
      </c>
      <c r="H400" s="6">
        <f t="shared" si="113"/>
        <v>0</v>
      </c>
      <c r="I400" s="13">
        <f t="shared" si="114"/>
        <v>0</v>
      </c>
      <c r="J400" s="6">
        <f t="shared" si="115"/>
        <v>0</v>
      </c>
      <c r="L400" s="6">
        <v>2032</v>
      </c>
      <c r="M400" s="6">
        <v>0</v>
      </c>
      <c r="N400" s="6">
        <v>1</v>
      </c>
      <c r="O400" s="6">
        <f t="shared" si="116"/>
        <v>0</v>
      </c>
      <c r="P400" s="6">
        <v>0.3</v>
      </c>
      <c r="Q400" s="6" t="s">
        <v>319</v>
      </c>
      <c r="R400" s="6">
        <f t="shared" si="117"/>
        <v>0</v>
      </c>
      <c r="S400" s="13">
        <f t="shared" si="118"/>
        <v>0</v>
      </c>
      <c r="T400" s="6">
        <f t="shared" si="119"/>
        <v>0</v>
      </c>
    </row>
    <row r="401" spans="2:20" x14ac:dyDescent="0.3">
      <c r="B401" s="6">
        <v>2033</v>
      </c>
      <c r="C401" s="6">
        <v>0</v>
      </c>
      <c r="D401" s="6"/>
      <c r="E401" s="6"/>
      <c r="F401" s="6">
        <v>10000</v>
      </c>
      <c r="G401" s="6" t="s">
        <v>218</v>
      </c>
      <c r="H401" s="6">
        <f t="shared" si="113"/>
        <v>0</v>
      </c>
      <c r="I401" s="13">
        <f t="shared" si="114"/>
        <v>0</v>
      </c>
      <c r="J401" s="6">
        <f t="shared" si="115"/>
        <v>0</v>
      </c>
      <c r="L401" s="6">
        <v>2033</v>
      </c>
      <c r="M401" s="6">
        <v>0</v>
      </c>
      <c r="N401" s="6">
        <v>1</v>
      </c>
      <c r="O401" s="6">
        <f t="shared" si="116"/>
        <v>0</v>
      </c>
      <c r="P401" s="6">
        <v>0.3</v>
      </c>
      <c r="Q401" s="6" t="s">
        <v>319</v>
      </c>
      <c r="R401" s="6">
        <f t="shared" si="117"/>
        <v>0</v>
      </c>
      <c r="S401" s="13">
        <f t="shared" si="118"/>
        <v>0</v>
      </c>
      <c r="T401" s="6">
        <f t="shared" si="119"/>
        <v>0</v>
      </c>
    </row>
    <row r="402" spans="2:20" x14ac:dyDescent="0.3">
      <c r="B402" s="6">
        <v>2034</v>
      </c>
      <c r="C402" s="6">
        <v>0</v>
      </c>
      <c r="D402" s="6"/>
      <c r="E402" s="6"/>
      <c r="F402" s="6">
        <v>10000</v>
      </c>
      <c r="G402" s="6" t="s">
        <v>218</v>
      </c>
      <c r="H402" s="6">
        <f t="shared" si="113"/>
        <v>0</v>
      </c>
      <c r="I402" s="13">
        <f t="shared" si="114"/>
        <v>0</v>
      </c>
      <c r="J402" s="6">
        <f t="shared" si="115"/>
        <v>0</v>
      </c>
      <c r="L402" s="6">
        <v>2034</v>
      </c>
      <c r="M402" s="6">
        <v>0</v>
      </c>
      <c r="N402" s="6">
        <v>1</v>
      </c>
      <c r="O402" s="6">
        <f t="shared" si="116"/>
        <v>0</v>
      </c>
      <c r="P402" s="6">
        <v>0.3</v>
      </c>
      <c r="Q402" s="6" t="s">
        <v>319</v>
      </c>
      <c r="R402" s="6">
        <f t="shared" si="117"/>
        <v>0</v>
      </c>
      <c r="S402" s="13">
        <f t="shared" si="118"/>
        <v>0</v>
      </c>
      <c r="T402" s="6">
        <f t="shared" si="119"/>
        <v>0</v>
      </c>
    </row>
    <row r="403" spans="2:20" x14ac:dyDescent="0.3">
      <c r="B403" s="6">
        <v>2035</v>
      </c>
      <c r="C403" s="6">
        <v>0</v>
      </c>
      <c r="D403" s="6"/>
      <c r="E403" s="6"/>
      <c r="F403" s="6">
        <v>10000</v>
      </c>
      <c r="G403" s="6" t="s">
        <v>218</v>
      </c>
      <c r="H403" s="6">
        <f t="shared" si="113"/>
        <v>0</v>
      </c>
      <c r="I403" s="13">
        <f t="shared" si="114"/>
        <v>0</v>
      </c>
      <c r="J403" s="6">
        <f t="shared" si="115"/>
        <v>0</v>
      </c>
      <c r="L403" s="6">
        <v>2035</v>
      </c>
      <c r="M403" s="6">
        <v>0</v>
      </c>
      <c r="N403" s="6">
        <v>1</v>
      </c>
      <c r="O403" s="6">
        <f t="shared" si="116"/>
        <v>0</v>
      </c>
      <c r="P403" s="6">
        <v>0.3</v>
      </c>
      <c r="Q403" s="6" t="s">
        <v>319</v>
      </c>
      <c r="R403" s="6">
        <f t="shared" si="117"/>
        <v>0</v>
      </c>
      <c r="S403" s="13">
        <f t="shared" si="118"/>
        <v>0</v>
      </c>
      <c r="T403" s="6">
        <f t="shared" si="119"/>
        <v>0</v>
      </c>
    </row>
    <row r="404" spans="2:20" x14ac:dyDescent="0.3">
      <c r="B404" s="6">
        <v>2036</v>
      </c>
      <c r="C404" s="6">
        <v>0</v>
      </c>
      <c r="D404" s="6"/>
      <c r="E404" s="6"/>
      <c r="F404" s="6">
        <v>10000</v>
      </c>
      <c r="G404" s="6" t="s">
        <v>218</v>
      </c>
      <c r="H404" s="6">
        <f t="shared" si="113"/>
        <v>0</v>
      </c>
      <c r="I404" s="13">
        <f t="shared" si="114"/>
        <v>0</v>
      </c>
      <c r="J404" s="6">
        <f t="shared" si="115"/>
        <v>0</v>
      </c>
      <c r="L404" s="6">
        <v>2036</v>
      </c>
      <c r="M404" s="6">
        <v>0</v>
      </c>
      <c r="N404" s="6">
        <v>1</v>
      </c>
      <c r="O404" s="6">
        <f t="shared" si="116"/>
        <v>0</v>
      </c>
      <c r="P404" s="6">
        <v>0.3</v>
      </c>
      <c r="Q404" s="6" t="s">
        <v>319</v>
      </c>
      <c r="R404" s="6">
        <f t="shared" si="117"/>
        <v>0</v>
      </c>
      <c r="S404" s="13">
        <f t="shared" si="118"/>
        <v>0</v>
      </c>
      <c r="T404" s="6">
        <f t="shared" si="119"/>
        <v>0</v>
      </c>
    </row>
    <row r="405" spans="2:20" x14ac:dyDescent="0.3">
      <c r="B405" s="6">
        <v>2037</v>
      </c>
      <c r="C405" s="6">
        <v>0</v>
      </c>
      <c r="D405" s="6"/>
      <c r="E405" s="6"/>
      <c r="F405" s="6">
        <v>10000</v>
      </c>
      <c r="G405" s="6" t="s">
        <v>218</v>
      </c>
      <c r="H405" s="6">
        <f t="shared" si="113"/>
        <v>0</v>
      </c>
      <c r="I405" s="13">
        <f t="shared" si="114"/>
        <v>0</v>
      </c>
      <c r="J405" s="6">
        <f t="shared" si="115"/>
        <v>0</v>
      </c>
      <c r="L405" s="6">
        <v>2037</v>
      </c>
      <c r="M405" s="6">
        <v>0</v>
      </c>
      <c r="N405" s="6">
        <v>1</v>
      </c>
      <c r="O405" s="6">
        <f t="shared" si="116"/>
        <v>0</v>
      </c>
      <c r="P405" s="6">
        <v>0.3</v>
      </c>
      <c r="Q405" s="6" t="s">
        <v>319</v>
      </c>
      <c r="R405" s="6">
        <f t="shared" si="117"/>
        <v>0</v>
      </c>
      <c r="S405" s="13">
        <f t="shared" si="118"/>
        <v>0</v>
      </c>
      <c r="T405" s="6">
        <f t="shared" si="119"/>
        <v>0</v>
      </c>
    </row>
    <row r="406" spans="2:20" x14ac:dyDescent="0.3">
      <c r="B406" s="6">
        <v>2038</v>
      </c>
      <c r="C406" s="6">
        <v>0</v>
      </c>
      <c r="D406" s="6"/>
      <c r="E406" s="6"/>
      <c r="F406" s="6">
        <v>10000</v>
      </c>
      <c r="G406" s="6" t="s">
        <v>218</v>
      </c>
      <c r="H406" s="6">
        <f t="shared" si="113"/>
        <v>0</v>
      </c>
      <c r="I406" s="13">
        <f t="shared" si="114"/>
        <v>0</v>
      </c>
      <c r="J406" s="6">
        <f t="shared" si="115"/>
        <v>0</v>
      </c>
      <c r="L406" s="6">
        <v>2038</v>
      </c>
      <c r="M406" s="6">
        <v>0</v>
      </c>
      <c r="N406" s="6">
        <v>1</v>
      </c>
      <c r="O406" s="6">
        <f t="shared" si="116"/>
        <v>0</v>
      </c>
      <c r="P406" s="6">
        <v>0.3</v>
      </c>
      <c r="Q406" s="6" t="s">
        <v>319</v>
      </c>
      <c r="R406" s="6">
        <f t="shared" si="117"/>
        <v>0</v>
      </c>
      <c r="S406" s="13">
        <f t="shared" si="118"/>
        <v>0</v>
      </c>
      <c r="T406" s="6">
        <f t="shared" si="119"/>
        <v>0</v>
      </c>
    </row>
    <row r="407" spans="2:20" x14ac:dyDescent="0.3">
      <c r="B407" s="6">
        <v>2039</v>
      </c>
      <c r="C407" s="6">
        <v>0</v>
      </c>
      <c r="D407" s="6"/>
      <c r="E407" s="6"/>
      <c r="F407" s="6">
        <v>10000</v>
      </c>
      <c r="G407" s="6" t="s">
        <v>218</v>
      </c>
      <c r="H407" s="6">
        <f t="shared" si="113"/>
        <v>0</v>
      </c>
      <c r="I407" s="13">
        <f t="shared" si="114"/>
        <v>0</v>
      </c>
      <c r="J407" s="6">
        <f t="shared" si="115"/>
        <v>0</v>
      </c>
      <c r="L407" s="6">
        <v>2039</v>
      </c>
      <c r="M407" s="6">
        <v>0</v>
      </c>
      <c r="N407" s="6">
        <v>1</v>
      </c>
      <c r="O407" s="6">
        <f t="shared" si="116"/>
        <v>0</v>
      </c>
      <c r="P407" s="6">
        <v>0.3</v>
      </c>
      <c r="Q407" s="6" t="s">
        <v>319</v>
      </c>
      <c r="R407" s="6">
        <f t="shared" si="117"/>
        <v>0</v>
      </c>
      <c r="S407" s="13">
        <f t="shared" si="118"/>
        <v>0</v>
      </c>
      <c r="T407" s="6">
        <f t="shared" si="119"/>
        <v>0</v>
      </c>
    </row>
    <row r="408" spans="2:20" x14ac:dyDescent="0.3">
      <c r="B408" s="6">
        <v>2040</v>
      </c>
      <c r="C408" s="6">
        <v>0</v>
      </c>
      <c r="D408" s="6"/>
      <c r="E408" s="6"/>
      <c r="F408" s="6">
        <v>10000</v>
      </c>
      <c r="G408" s="6" t="s">
        <v>218</v>
      </c>
      <c r="H408" s="6">
        <f t="shared" si="113"/>
        <v>0</v>
      </c>
      <c r="I408" s="13">
        <f t="shared" si="114"/>
        <v>0</v>
      </c>
      <c r="J408" s="6">
        <f t="shared" si="115"/>
        <v>0</v>
      </c>
      <c r="L408" s="6">
        <v>2040</v>
      </c>
      <c r="M408" s="6">
        <v>0</v>
      </c>
      <c r="N408" s="6">
        <v>1</v>
      </c>
      <c r="O408" s="6">
        <f t="shared" si="116"/>
        <v>0</v>
      </c>
      <c r="P408" s="6">
        <v>0.3</v>
      </c>
      <c r="Q408" s="6" t="s">
        <v>319</v>
      </c>
      <c r="R408" s="6">
        <f t="shared" si="117"/>
        <v>0</v>
      </c>
      <c r="S408" s="13">
        <f t="shared" si="118"/>
        <v>0</v>
      </c>
      <c r="T408" s="6">
        <f t="shared" si="119"/>
        <v>0</v>
      </c>
    </row>
    <row r="409" spans="2:20" x14ac:dyDescent="0.3">
      <c r="B409" s="6">
        <v>2041</v>
      </c>
      <c r="C409" s="6">
        <v>0</v>
      </c>
      <c r="D409" s="6"/>
      <c r="E409" s="6"/>
      <c r="F409" s="6">
        <v>10000</v>
      </c>
      <c r="G409" s="6" t="s">
        <v>218</v>
      </c>
      <c r="H409" s="6">
        <f t="shared" si="113"/>
        <v>0</v>
      </c>
      <c r="I409" s="13">
        <f t="shared" si="114"/>
        <v>0</v>
      </c>
      <c r="J409" s="6">
        <f t="shared" si="115"/>
        <v>0</v>
      </c>
      <c r="L409" s="6">
        <v>2041</v>
      </c>
      <c r="M409" s="6">
        <v>0</v>
      </c>
      <c r="N409" s="6">
        <v>1</v>
      </c>
      <c r="O409" s="6">
        <f t="shared" si="116"/>
        <v>0</v>
      </c>
      <c r="P409" s="6">
        <v>0.3</v>
      </c>
      <c r="Q409" s="6" t="s">
        <v>319</v>
      </c>
      <c r="R409" s="6">
        <f t="shared" si="117"/>
        <v>0</v>
      </c>
      <c r="S409" s="13">
        <f t="shared" si="118"/>
        <v>0</v>
      </c>
      <c r="T409" s="6">
        <f t="shared" si="119"/>
        <v>0</v>
      </c>
    </row>
    <row r="410" spans="2:20" x14ac:dyDescent="0.3">
      <c r="B410" s="6">
        <v>2042</v>
      </c>
      <c r="C410" s="6">
        <v>0</v>
      </c>
      <c r="D410" s="6"/>
      <c r="E410" s="6"/>
      <c r="F410" s="6">
        <v>10000</v>
      </c>
      <c r="G410" s="6" t="s">
        <v>218</v>
      </c>
      <c r="H410" s="6">
        <f t="shared" si="113"/>
        <v>0</v>
      </c>
      <c r="I410" s="13">
        <f t="shared" si="114"/>
        <v>0</v>
      </c>
      <c r="J410" s="6">
        <f t="shared" si="115"/>
        <v>0</v>
      </c>
      <c r="L410" s="6">
        <v>2042</v>
      </c>
      <c r="M410" s="6">
        <v>0</v>
      </c>
      <c r="N410" s="6">
        <v>1</v>
      </c>
      <c r="O410" s="6">
        <f t="shared" si="116"/>
        <v>0</v>
      </c>
      <c r="P410" s="6">
        <v>0.3</v>
      </c>
      <c r="Q410" s="6" t="s">
        <v>319</v>
      </c>
      <c r="R410" s="6">
        <f t="shared" si="117"/>
        <v>0</v>
      </c>
      <c r="S410" s="13">
        <f t="shared" si="118"/>
        <v>0</v>
      </c>
      <c r="T410" s="6">
        <f t="shared" si="119"/>
        <v>0</v>
      </c>
    </row>
    <row r="411" spans="2:20" x14ac:dyDescent="0.3">
      <c r="B411" s="6">
        <v>2043</v>
      </c>
      <c r="C411" s="6">
        <v>0</v>
      </c>
      <c r="D411" s="6"/>
      <c r="E411" s="6"/>
      <c r="F411" s="6">
        <v>10000</v>
      </c>
      <c r="G411" s="6" t="s">
        <v>218</v>
      </c>
      <c r="H411" s="6">
        <f t="shared" si="113"/>
        <v>0</v>
      </c>
      <c r="I411" s="13">
        <f t="shared" si="114"/>
        <v>0</v>
      </c>
      <c r="J411" s="6">
        <f t="shared" si="115"/>
        <v>0</v>
      </c>
      <c r="L411" s="6">
        <v>2043</v>
      </c>
      <c r="M411" s="6">
        <v>0</v>
      </c>
      <c r="N411" s="6">
        <v>1</v>
      </c>
      <c r="O411" s="6">
        <f t="shared" si="116"/>
        <v>0</v>
      </c>
      <c r="P411" s="6">
        <v>0.3</v>
      </c>
      <c r="Q411" s="6" t="s">
        <v>319</v>
      </c>
      <c r="R411" s="6">
        <f t="shared" si="117"/>
        <v>0</v>
      </c>
      <c r="S411" s="13">
        <f t="shared" si="118"/>
        <v>0</v>
      </c>
      <c r="T411" s="6">
        <f t="shared" si="119"/>
        <v>0</v>
      </c>
    </row>
    <row r="412" spans="2:20" x14ac:dyDescent="0.3">
      <c r="B412" s="6">
        <v>2044</v>
      </c>
      <c r="C412" s="6">
        <v>0</v>
      </c>
      <c r="D412" s="6"/>
      <c r="E412" s="6"/>
      <c r="F412" s="6">
        <v>10000</v>
      </c>
      <c r="G412" s="6" t="s">
        <v>218</v>
      </c>
      <c r="H412" s="6">
        <f t="shared" si="113"/>
        <v>0</v>
      </c>
      <c r="I412" s="13">
        <f t="shared" si="114"/>
        <v>0</v>
      </c>
      <c r="J412" s="6">
        <f t="shared" si="115"/>
        <v>0</v>
      </c>
      <c r="L412" s="6">
        <v>2044</v>
      </c>
      <c r="M412" s="6">
        <v>0</v>
      </c>
      <c r="N412" s="6">
        <v>1</v>
      </c>
      <c r="O412" s="6">
        <f t="shared" si="116"/>
        <v>0</v>
      </c>
      <c r="P412" s="6">
        <v>0.3</v>
      </c>
      <c r="Q412" s="6" t="s">
        <v>319</v>
      </c>
      <c r="R412" s="6">
        <f t="shared" si="117"/>
        <v>0</v>
      </c>
      <c r="S412" s="13">
        <f t="shared" si="118"/>
        <v>0</v>
      </c>
      <c r="T412" s="6">
        <f t="shared" si="119"/>
        <v>0</v>
      </c>
    </row>
    <row r="414" spans="2:20" x14ac:dyDescent="0.3">
      <c r="B414" s="226" t="s">
        <v>347</v>
      </c>
      <c r="C414" s="226"/>
      <c r="D414" s="226"/>
    </row>
    <row r="415" spans="2:20" x14ac:dyDescent="0.3">
      <c r="B415" s="225" t="s">
        <v>22</v>
      </c>
      <c r="C415" s="225" t="s">
        <v>203</v>
      </c>
      <c r="D415" s="225" t="s">
        <v>204</v>
      </c>
      <c r="E415" s="225" t="s">
        <v>201</v>
      </c>
      <c r="F415" s="225" t="s">
        <v>202</v>
      </c>
      <c r="G415" s="225" t="s">
        <v>151</v>
      </c>
      <c r="H415" s="225" t="s">
        <v>205</v>
      </c>
      <c r="I415" s="225" t="s">
        <v>206</v>
      </c>
      <c r="J415" s="225" t="s">
        <v>207</v>
      </c>
    </row>
    <row r="416" spans="2:20" x14ac:dyDescent="0.3">
      <c r="B416" s="225"/>
      <c r="C416" s="225"/>
      <c r="D416" s="225"/>
      <c r="E416" s="225"/>
      <c r="F416" s="225"/>
      <c r="G416" s="225"/>
      <c r="H416" s="225"/>
      <c r="I416" s="225"/>
      <c r="J416" s="225"/>
    </row>
    <row r="417" spans="2:10" x14ac:dyDescent="0.3">
      <c r="B417" s="225"/>
      <c r="C417" s="225"/>
      <c r="D417" s="225"/>
      <c r="E417" s="225"/>
      <c r="F417" s="225"/>
      <c r="G417" s="225"/>
      <c r="H417" s="225"/>
      <c r="I417" s="225"/>
      <c r="J417" s="225"/>
    </row>
    <row r="418" spans="2:10" x14ac:dyDescent="0.3">
      <c r="B418" s="6">
        <v>2025</v>
      </c>
      <c r="C418" s="6" cm="1">
        <f t="array" ref="C418:C437">TRANSPOSE('Proyeksi Fasum (2)'!D98:W98)</f>
        <v>1</v>
      </c>
      <c r="D418" s="6">
        <v>50</v>
      </c>
      <c r="E418" s="6">
        <f>C418*D418</f>
        <v>50</v>
      </c>
      <c r="F418" s="6">
        <v>50</v>
      </c>
      <c r="G418" s="6" t="s">
        <v>348</v>
      </c>
      <c r="H418" s="6">
        <f>E418*F418</f>
        <v>2500</v>
      </c>
      <c r="I418" s="13">
        <f>H418/86400</f>
        <v>2.8935185185185185E-2</v>
      </c>
      <c r="J418" s="6">
        <f>H418/1000</f>
        <v>2.5</v>
      </c>
    </row>
    <row r="419" spans="2:10" x14ac:dyDescent="0.3">
      <c r="B419" s="6">
        <v>2026</v>
      </c>
      <c r="C419" s="6">
        <v>1</v>
      </c>
      <c r="D419" s="6">
        <v>50</v>
      </c>
      <c r="E419" s="6">
        <f t="shared" ref="E419:E437" si="120">C419*D419</f>
        <v>50</v>
      </c>
      <c r="F419" s="6">
        <v>50</v>
      </c>
      <c r="G419" s="6" t="s">
        <v>348</v>
      </c>
      <c r="H419" s="6">
        <f t="shared" ref="H419:H437" si="121">E419*F419</f>
        <v>2500</v>
      </c>
      <c r="I419" s="13">
        <f t="shared" ref="I419:I437" si="122">H419/86400</f>
        <v>2.8935185185185185E-2</v>
      </c>
      <c r="J419" s="6">
        <f t="shared" ref="J419:J437" si="123">H419/1000</f>
        <v>2.5</v>
      </c>
    </row>
    <row r="420" spans="2:10" x14ac:dyDescent="0.3">
      <c r="B420" s="6">
        <v>2027</v>
      </c>
      <c r="C420" s="6">
        <v>1</v>
      </c>
      <c r="D420" s="6">
        <v>50</v>
      </c>
      <c r="E420" s="6">
        <f t="shared" si="120"/>
        <v>50</v>
      </c>
      <c r="F420" s="6">
        <v>50</v>
      </c>
      <c r="G420" s="6" t="s">
        <v>348</v>
      </c>
      <c r="H420" s="6">
        <f t="shared" si="121"/>
        <v>2500</v>
      </c>
      <c r="I420" s="13">
        <f t="shared" si="122"/>
        <v>2.8935185185185185E-2</v>
      </c>
      <c r="J420" s="6">
        <f t="shared" si="123"/>
        <v>2.5</v>
      </c>
    </row>
    <row r="421" spans="2:10" x14ac:dyDescent="0.3">
      <c r="B421" s="6">
        <v>2028</v>
      </c>
      <c r="C421" s="6">
        <v>1</v>
      </c>
      <c r="D421" s="6">
        <v>50</v>
      </c>
      <c r="E421" s="6">
        <f t="shared" si="120"/>
        <v>50</v>
      </c>
      <c r="F421" s="6">
        <v>50</v>
      </c>
      <c r="G421" s="6" t="s">
        <v>348</v>
      </c>
      <c r="H421" s="6">
        <f t="shared" si="121"/>
        <v>2500</v>
      </c>
      <c r="I421" s="13">
        <f t="shared" si="122"/>
        <v>2.8935185185185185E-2</v>
      </c>
      <c r="J421" s="6">
        <f t="shared" si="123"/>
        <v>2.5</v>
      </c>
    </row>
    <row r="422" spans="2:10" x14ac:dyDescent="0.3">
      <c r="B422" s="6">
        <v>2029</v>
      </c>
      <c r="C422" s="6">
        <v>1</v>
      </c>
      <c r="D422" s="6">
        <v>50</v>
      </c>
      <c r="E422" s="6">
        <f t="shared" si="120"/>
        <v>50</v>
      </c>
      <c r="F422" s="6">
        <v>50</v>
      </c>
      <c r="G422" s="6" t="s">
        <v>348</v>
      </c>
      <c r="H422" s="6">
        <f t="shared" si="121"/>
        <v>2500</v>
      </c>
      <c r="I422" s="13">
        <f t="shared" si="122"/>
        <v>2.8935185185185185E-2</v>
      </c>
      <c r="J422" s="6">
        <f t="shared" si="123"/>
        <v>2.5</v>
      </c>
    </row>
    <row r="423" spans="2:10" x14ac:dyDescent="0.3">
      <c r="B423" s="6">
        <v>2030</v>
      </c>
      <c r="C423" s="6">
        <v>1</v>
      </c>
      <c r="D423" s="6">
        <v>50</v>
      </c>
      <c r="E423" s="6">
        <f t="shared" si="120"/>
        <v>50</v>
      </c>
      <c r="F423" s="6">
        <v>50</v>
      </c>
      <c r="G423" s="6" t="s">
        <v>348</v>
      </c>
      <c r="H423" s="6">
        <f t="shared" si="121"/>
        <v>2500</v>
      </c>
      <c r="I423" s="13">
        <f t="shared" si="122"/>
        <v>2.8935185185185185E-2</v>
      </c>
      <c r="J423" s="6">
        <f t="shared" si="123"/>
        <v>2.5</v>
      </c>
    </row>
    <row r="424" spans="2:10" x14ac:dyDescent="0.3">
      <c r="B424" s="6">
        <v>2031</v>
      </c>
      <c r="C424" s="6">
        <v>1</v>
      </c>
      <c r="D424" s="6">
        <v>50</v>
      </c>
      <c r="E424" s="6">
        <f t="shared" si="120"/>
        <v>50</v>
      </c>
      <c r="F424" s="6">
        <v>50</v>
      </c>
      <c r="G424" s="6" t="s">
        <v>348</v>
      </c>
      <c r="H424" s="6">
        <f t="shared" si="121"/>
        <v>2500</v>
      </c>
      <c r="I424" s="13">
        <f t="shared" si="122"/>
        <v>2.8935185185185185E-2</v>
      </c>
      <c r="J424" s="6">
        <f t="shared" si="123"/>
        <v>2.5</v>
      </c>
    </row>
    <row r="425" spans="2:10" x14ac:dyDescent="0.3">
      <c r="B425" s="6">
        <v>2032</v>
      </c>
      <c r="C425" s="6">
        <v>1</v>
      </c>
      <c r="D425" s="6">
        <v>50</v>
      </c>
      <c r="E425" s="6">
        <f t="shared" si="120"/>
        <v>50</v>
      </c>
      <c r="F425" s="6">
        <v>50</v>
      </c>
      <c r="G425" s="6" t="s">
        <v>348</v>
      </c>
      <c r="H425" s="6">
        <f t="shared" si="121"/>
        <v>2500</v>
      </c>
      <c r="I425" s="13">
        <f t="shared" si="122"/>
        <v>2.8935185185185185E-2</v>
      </c>
      <c r="J425" s="6">
        <f t="shared" si="123"/>
        <v>2.5</v>
      </c>
    </row>
    <row r="426" spans="2:10" x14ac:dyDescent="0.3">
      <c r="B426" s="6">
        <v>2033</v>
      </c>
      <c r="C426" s="6">
        <v>1</v>
      </c>
      <c r="D426" s="6">
        <v>50</v>
      </c>
      <c r="E426" s="6">
        <f t="shared" si="120"/>
        <v>50</v>
      </c>
      <c r="F426" s="6">
        <v>50</v>
      </c>
      <c r="G426" s="6" t="s">
        <v>348</v>
      </c>
      <c r="H426" s="6">
        <f t="shared" si="121"/>
        <v>2500</v>
      </c>
      <c r="I426" s="13">
        <f t="shared" si="122"/>
        <v>2.8935185185185185E-2</v>
      </c>
      <c r="J426" s="6">
        <f t="shared" si="123"/>
        <v>2.5</v>
      </c>
    </row>
    <row r="427" spans="2:10" x14ac:dyDescent="0.3">
      <c r="B427" s="6">
        <v>2034</v>
      </c>
      <c r="C427" s="6">
        <v>1</v>
      </c>
      <c r="D427" s="6">
        <v>50</v>
      </c>
      <c r="E427" s="6">
        <f t="shared" si="120"/>
        <v>50</v>
      </c>
      <c r="F427" s="6">
        <v>50</v>
      </c>
      <c r="G427" s="6" t="s">
        <v>348</v>
      </c>
      <c r="H427" s="6">
        <f t="shared" si="121"/>
        <v>2500</v>
      </c>
      <c r="I427" s="13">
        <f t="shared" si="122"/>
        <v>2.8935185185185185E-2</v>
      </c>
      <c r="J427" s="6">
        <f t="shared" si="123"/>
        <v>2.5</v>
      </c>
    </row>
    <row r="428" spans="2:10" x14ac:dyDescent="0.3">
      <c r="B428" s="6">
        <v>2035</v>
      </c>
      <c r="C428" s="6">
        <v>1</v>
      </c>
      <c r="D428" s="6">
        <v>50</v>
      </c>
      <c r="E428" s="6">
        <f t="shared" si="120"/>
        <v>50</v>
      </c>
      <c r="F428" s="6">
        <v>50</v>
      </c>
      <c r="G428" s="6" t="s">
        <v>348</v>
      </c>
      <c r="H428" s="6">
        <f t="shared" si="121"/>
        <v>2500</v>
      </c>
      <c r="I428" s="13">
        <f t="shared" si="122"/>
        <v>2.8935185185185185E-2</v>
      </c>
      <c r="J428" s="6">
        <f t="shared" si="123"/>
        <v>2.5</v>
      </c>
    </row>
    <row r="429" spans="2:10" x14ac:dyDescent="0.3">
      <c r="B429" s="6">
        <v>2036</v>
      </c>
      <c r="C429" s="6">
        <v>1</v>
      </c>
      <c r="D429" s="6">
        <v>50</v>
      </c>
      <c r="E429" s="6">
        <f t="shared" si="120"/>
        <v>50</v>
      </c>
      <c r="F429" s="6">
        <v>50</v>
      </c>
      <c r="G429" s="6" t="s">
        <v>348</v>
      </c>
      <c r="H429" s="6">
        <f t="shared" si="121"/>
        <v>2500</v>
      </c>
      <c r="I429" s="13">
        <f t="shared" si="122"/>
        <v>2.8935185185185185E-2</v>
      </c>
      <c r="J429" s="6">
        <f t="shared" si="123"/>
        <v>2.5</v>
      </c>
    </row>
    <row r="430" spans="2:10" x14ac:dyDescent="0.3">
      <c r="B430" s="6">
        <v>2037</v>
      </c>
      <c r="C430" s="6">
        <v>1</v>
      </c>
      <c r="D430" s="6">
        <v>50</v>
      </c>
      <c r="E430" s="6">
        <f t="shared" si="120"/>
        <v>50</v>
      </c>
      <c r="F430" s="6">
        <v>50</v>
      </c>
      <c r="G430" s="6" t="s">
        <v>348</v>
      </c>
      <c r="H430" s="6">
        <f t="shared" si="121"/>
        <v>2500</v>
      </c>
      <c r="I430" s="13">
        <f t="shared" si="122"/>
        <v>2.8935185185185185E-2</v>
      </c>
      <c r="J430" s="6">
        <f t="shared" si="123"/>
        <v>2.5</v>
      </c>
    </row>
    <row r="431" spans="2:10" x14ac:dyDescent="0.3">
      <c r="B431" s="6">
        <v>2038</v>
      </c>
      <c r="C431" s="6">
        <v>1</v>
      </c>
      <c r="D431" s="6">
        <v>50</v>
      </c>
      <c r="E431" s="6">
        <f t="shared" si="120"/>
        <v>50</v>
      </c>
      <c r="F431" s="6">
        <v>50</v>
      </c>
      <c r="G431" s="6" t="s">
        <v>348</v>
      </c>
      <c r="H431" s="6">
        <f t="shared" si="121"/>
        <v>2500</v>
      </c>
      <c r="I431" s="13">
        <f t="shared" si="122"/>
        <v>2.8935185185185185E-2</v>
      </c>
      <c r="J431" s="6">
        <f t="shared" si="123"/>
        <v>2.5</v>
      </c>
    </row>
    <row r="432" spans="2:10" x14ac:dyDescent="0.3">
      <c r="B432" s="6">
        <v>2039</v>
      </c>
      <c r="C432" s="6">
        <v>1</v>
      </c>
      <c r="D432" s="6">
        <v>50</v>
      </c>
      <c r="E432" s="6">
        <f t="shared" si="120"/>
        <v>50</v>
      </c>
      <c r="F432" s="6">
        <v>50</v>
      </c>
      <c r="G432" s="6" t="s">
        <v>348</v>
      </c>
      <c r="H432" s="6">
        <f t="shared" si="121"/>
        <v>2500</v>
      </c>
      <c r="I432" s="13">
        <f t="shared" si="122"/>
        <v>2.8935185185185185E-2</v>
      </c>
      <c r="J432" s="6">
        <f t="shared" si="123"/>
        <v>2.5</v>
      </c>
    </row>
    <row r="433" spans="1:21" x14ac:dyDescent="0.3">
      <c r="B433" s="6">
        <v>2040</v>
      </c>
      <c r="C433" s="6">
        <v>1</v>
      </c>
      <c r="D433" s="6">
        <v>50</v>
      </c>
      <c r="E433" s="6">
        <f t="shared" si="120"/>
        <v>50</v>
      </c>
      <c r="F433" s="6">
        <v>50</v>
      </c>
      <c r="G433" s="6" t="s">
        <v>348</v>
      </c>
      <c r="H433" s="6">
        <f t="shared" si="121"/>
        <v>2500</v>
      </c>
      <c r="I433" s="13">
        <f t="shared" si="122"/>
        <v>2.8935185185185185E-2</v>
      </c>
      <c r="J433" s="6">
        <f t="shared" si="123"/>
        <v>2.5</v>
      </c>
    </row>
    <row r="434" spans="1:21" x14ac:dyDescent="0.3">
      <c r="B434" s="6">
        <v>2041</v>
      </c>
      <c r="C434" s="6">
        <v>1</v>
      </c>
      <c r="D434" s="6">
        <v>50</v>
      </c>
      <c r="E434" s="6">
        <f t="shared" si="120"/>
        <v>50</v>
      </c>
      <c r="F434" s="6">
        <v>50</v>
      </c>
      <c r="G434" s="6" t="s">
        <v>348</v>
      </c>
      <c r="H434" s="6">
        <f t="shared" si="121"/>
        <v>2500</v>
      </c>
      <c r="I434" s="13">
        <f t="shared" si="122"/>
        <v>2.8935185185185185E-2</v>
      </c>
      <c r="J434" s="6">
        <f t="shared" si="123"/>
        <v>2.5</v>
      </c>
    </row>
    <row r="435" spans="1:21" x14ac:dyDescent="0.3">
      <c r="B435" s="6">
        <v>2042</v>
      </c>
      <c r="C435" s="6">
        <v>1</v>
      </c>
      <c r="D435" s="6">
        <v>50</v>
      </c>
      <c r="E435" s="6">
        <f t="shared" si="120"/>
        <v>50</v>
      </c>
      <c r="F435" s="6">
        <v>50</v>
      </c>
      <c r="G435" s="6" t="s">
        <v>348</v>
      </c>
      <c r="H435" s="6">
        <f t="shared" si="121"/>
        <v>2500</v>
      </c>
      <c r="I435" s="13">
        <f t="shared" si="122"/>
        <v>2.8935185185185185E-2</v>
      </c>
      <c r="J435" s="6">
        <f t="shared" si="123"/>
        <v>2.5</v>
      </c>
    </row>
    <row r="436" spans="1:21" x14ac:dyDescent="0.3">
      <c r="B436" s="6">
        <v>2043</v>
      </c>
      <c r="C436" s="6">
        <v>1</v>
      </c>
      <c r="D436" s="6">
        <v>50</v>
      </c>
      <c r="E436" s="6">
        <f t="shared" si="120"/>
        <v>50</v>
      </c>
      <c r="F436" s="6">
        <v>50</v>
      </c>
      <c r="G436" s="6" t="s">
        <v>348</v>
      </c>
      <c r="H436" s="6">
        <f t="shared" si="121"/>
        <v>2500</v>
      </c>
      <c r="I436" s="13">
        <f t="shared" si="122"/>
        <v>2.8935185185185185E-2</v>
      </c>
      <c r="J436" s="6">
        <f t="shared" si="123"/>
        <v>2.5</v>
      </c>
    </row>
    <row r="437" spans="1:21" x14ac:dyDescent="0.3">
      <c r="B437" s="6">
        <v>2044</v>
      </c>
      <c r="C437" s="6">
        <v>1</v>
      </c>
      <c r="D437" s="6">
        <v>50</v>
      </c>
      <c r="E437" s="6">
        <f t="shared" si="120"/>
        <v>50</v>
      </c>
      <c r="F437" s="6">
        <v>50</v>
      </c>
      <c r="G437" s="6" t="s">
        <v>348</v>
      </c>
      <c r="H437" s="6">
        <f t="shared" si="121"/>
        <v>2500</v>
      </c>
      <c r="I437" s="13">
        <f t="shared" si="122"/>
        <v>2.8935185185185185E-2</v>
      </c>
      <c r="J437" s="6">
        <f t="shared" si="123"/>
        <v>2.5</v>
      </c>
    </row>
    <row r="440" spans="1:21" x14ac:dyDescent="0.3">
      <c r="A440" s="203">
        <v>3</v>
      </c>
      <c r="B440" s="224" t="s">
        <v>325</v>
      </c>
      <c r="C440" s="201"/>
      <c r="D440" s="201"/>
      <c r="E440" s="201"/>
      <c r="F440" s="201"/>
      <c r="G440" s="201"/>
      <c r="H440" s="201"/>
      <c r="I440" s="201"/>
      <c r="J440" s="201"/>
      <c r="K440" s="201"/>
      <c r="L440" s="201"/>
      <c r="M440" s="201"/>
      <c r="N440" s="201"/>
      <c r="O440" s="201"/>
      <c r="P440" s="201"/>
      <c r="Q440" s="201"/>
      <c r="R440" s="201"/>
      <c r="S440" s="201"/>
      <c r="T440" s="201"/>
      <c r="U440" s="201"/>
    </row>
    <row r="441" spans="1:21" x14ac:dyDescent="0.3">
      <c r="A441" s="203"/>
    </row>
    <row r="442" spans="1:21" x14ac:dyDescent="0.3">
      <c r="A442" s="203"/>
    </row>
    <row r="443" spans="1:21" x14ac:dyDescent="0.3">
      <c r="A443" s="203"/>
    </row>
    <row r="444" spans="1:21" x14ac:dyDescent="0.3">
      <c r="B444" s="78" t="s">
        <v>200</v>
      </c>
      <c r="L444" s="78" t="s">
        <v>209</v>
      </c>
    </row>
    <row r="445" spans="1:21" x14ac:dyDescent="0.3">
      <c r="B445" s="225" t="s">
        <v>22</v>
      </c>
      <c r="C445" s="225" t="s">
        <v>203</v>
      </c>
      <c r="D445" s="225" t="s">
        <v>204</v>
      </c>
      <c r="E445" s="225" t="s">
        <v>201</v>
      </c>
      <c r="F445" s="225" t="s">
        <v>202</v>
      </c>
      <c r="G445" s="225" t="s">
        <v>151</v>
      </c>
      <c r="H445" s="225" t="s">
        <v>205</v>
      </c>
      <c r="I445" s="225" t="s">
        <v>206</v>
      </c>
      <c r="J445" s="225" t="s">
        <v>207</v>
      </c>
      <c r="L445" s="225" t="s">
        <v>22</v>
      </c>
      <c r="M445" s="225" t="s">
        <v>203</v>
      </c>
      <c r="N445" s="225" t="s">
        <v>204</v>
      </c>
      <c r="O445" s="225" t="s">
        <v>201</v>
      </c>
      <c r="P445" s="225" t="s">
        <v>202</v>
      </c>
      <c r="Q445" s="225" t="s">
        <v>151</v>
      </c>
      <c r="R445" s="225" t="s">
        <v>205</v>
      </c>
      <c r="S445" s="225" t="s">
        <v>206</v>
      </c>
      <c r="T445" s="225" t="s">
        <v>207</v>
      </c>
    </row>
    <row r="446" spans="1:21" x14ac:dyDescent="0.3">
      <c r="B446" s="225"/>
      <c r="C446" s="225"/>
      <c r="D446" s="225"/>
      <c r="E446" s="225"/>
      <c r="F446" s="225"/>
      <c r="G446" s="225"/>
      <c r="H446" s="225"/>
      <c r="I446" s="225"/>
      <c r="J446" s="225"/>
      <c r="L446" s="225"/>
      <c r="M446" s="225"/>
      <c r="N446" s="225"/>
      <c r="O446" s="225"/>
      <c r="P446" s="225"/>
      <c r="Q446" s="225"/>
      <c r="R446" s="225"/>
      <c r="S446" s="225"/>
      <c r="T446" s="225"/>
    </row>
    <row r="447" spans="1:21" x14ac:dyDescent="0.3">
      <c r="B447" s="225"/>
      <c r="C447" s="225"/>
      <c r="D447" s="225"/>
      <c r="E447" s="225"/>
      <c r="F447" s="225"/>
      <c r="G447" s="225"/>
      <c r="H447" s="225"/>
      <c r="I447" s="225"/>
      <c r="J447" s="225"/>
      <c r="L447" s="225"/>
      <c r="M447" s="225"/>
      <c r="N447" s="225"/>
      <c r="O447" s="225"/>
      <c r="P447" s="225"/>
      <c r="Q447" s="225"/>
      <c r="R447" s="225"/>
      <c r="S447" s="225"/>
      <c r="T447" s="225"/>
    </row>
    <row r="448" spans="1:21" x14ac:dyDescent="0.3">
      <c r="B448" s="6">
        <v>2025</v>
      </c>
      <c r="C448" s="6" cm="1">
        <f t="array" ref="C448:C467">TRANSPOSE('Proyeksi Fasum (2)'!D129:W129)</f>
        <v>1</v>
      </c>
      <c r="D448" s="6">
        <f>4*30</f>
        <v>120</v>
      </c>
      <c r="E448" s="6">
        <f>C448*D448</f>
        <v>120</v>
      </c>
      <c r="F448" s="6">
        <v>40</v>
      </c>
      <c r="G448" s="6" t="s">
        <v>208</v>
      </c>
      <c r="H448" s="6">
        <f>E448*F448</f>
        <v>4800</v>
      </c>
      <c r="I448" s="13">
        <f>H448/86400</f>
        <v>5.5555555555555552E-2</v>
      </c>
      <c r="J448" s="6">
        <f>H448/1000</f>
        <v>4.8</v>
      </c>
      <c r="L448" s="6">
        <v>2025</v>
      </c>
      <c r="M448" s="6" cm="1">
        <f t="array" ref="M448:M467">TRANSPOSE('Proyeksi Fasum (2)'!D130:W130)</f>
        <v>2</v>
      </c>
      <c r="N448" s="6">
        <f>12*40</f>
        <v>480</v>
      </c>
      <c r="O448" s="6">
        <f>M448*N448</f>
        <v>960</v>
      </c>
      <c r="P448" s="6">
        <v>40</v>
      </c>
      <c r="Q448" s="6" t="s">
        <v>208</v>
      </c>
      <c r="R448" s="6">
        <f>O448*P448</f>
        <v>38400</v>
      </c>
      <c r="S448" s="13">
        <f>R448/86400</f>
        <v>0.44444444444444442</v>
      </c>
      <c r="T448" s="6">
        <f>R448/1000</f>
        <v>38.4</v>
      </c>
    </row>
    <row r="449" spans="2:20" x14ac:dyDescent="0.3">
      <c r="B449" s="6">
        <v>2026</v>
      </c>
      <c r="C449" s="6">
        <v>1</v>
      </c>
      <c r="D449" s="6">
        <f t="shared" ref="D449:D467" si="124">4*30</f>
        <v>120</v>
      </c>
      <c r="E449" s="6">
        <f t="shared" ref="E449:E467" si="125">C449*D449</f>
        <v>120</v>
      </c>
      <c r="F449" s="6">
        <v>40</v>
      </c>
      <c r="G449" s="6" t="s">
        <v>208</v>
      </c>
      <c r="H449" s="6">
        <f t="shared" ref="H449:H467" si="126">E449*F449</f>
        <v>4800</v>
      </c>
      <c r="I449" s="13">
        <f t="shared" ref="I449:I467" si="127">H449/86400</f>
        <v>5.5555555555555552E-2</v>
      </c>
      <c r="J449" s="6">
        <f t="shared" ref="J449:J467" si="128">H449/1000</f>
        <v>4.8</v>
      </c>
      <c r="L449" s="6">
        <v>2026</v>
      </c>
      <c r="M449" s="6">
        <v>2</v>
      </c>
      <c r="N449" s="6">
        <f t="shared" ref="N449:N467" si="129">12*40</f>
        <v>480</v>
      </c>
      <c r="O449" s="6">
        <f t="shared" ref="O449:O467" si="130">M449*N449</f>
        <v>960</v>
      </c>
      <c r="P449" s="6">
        <v>40</v>
      </c>
      <c r="Q449" s="6" t="s">
        <v>208</v>
      </c>
      <c r="R449" s="6">
        <f t="shared" ref="R449:R467" si="131">O449*P449</f>
        <v>38400</v>
      </c>
      <c r="S449" s="13">
        <f t="shared" ref="S449:S467" si="132">R449/86400</f>
        <v>0.44444444444444442</v>
      </c>
      <c r="T449" s="6">
        <f t="shared" ref="T449:T467" si="133">R449/1000</f>
        <v>38.4</v>
      </c>
    </row>
    <row r="450" spans="2:20" x14ac:dyDescent="0.3">
      <c r="B450" s="6">
        <v>2027</v>
      </c>
      <c r="C450" s="6">
        <v>1</v>
      </c>
      <c r="D450" s="6">
        <f t="shared" si="124"/>
        <v>120</v>
      </c>
      <c r="E450" s="6">
        <f t="shared" si="125"/>
        <v>120</v>
      </c>
      <c r="F450" s="6">
        <v>40</v>
      </c>
      <c r="G450" s="6" t="s">
        <v>208</v>
      </c>
      <c r="H450" s="6">
        <f t="shared" si="126"/>
        <v>4800</v>
      </c>
      <c r="I450" s="13">
        <f t="shared" si="127"/>
        <v>5.5555555555555552E-2</v>
      </c>
      <c r="J450" s="6">
        <f t="shared" si="128"/>
        <v>4.8</v>
      </c>
      <c r="L450" s="6">
        <v>2027</v>
      </c>
      <c r="M450" s="6">
        <v>2</v>
      </c>
      <c r="N450" s="6">
        <f t="shared" si="129"/>
        <v>480</v>
      </c>
      <c r="O450" s="6">
        <f t="shared" si="130"/>
        <v>960</v>
      </c>
      <c r="P450" s="6">
        <v>40</v>
      </c>
      <c r="Q450" s="6" t="s">
        <v>208</v>
      </c>
      <c r="R450" s="6">
        <f t="shared" si="131"/>
        <v>38400</v>
      </c>
      <c r="S450" s="13">
        <f t="shared" si="132"/>
        <v>0.44444444444444442</v>
      </c>
      <c r="T450" s="6">
        <f t="shared" si="133"/>
        <v>38.4</v>
      </c>
    </row>
    <row r="451" spans="2:20" x14ac:dyDescent="0.3">
      <c r="B451" s="6">
        <v>2028</v>
      </c>
      <c r="C451" s="6">
        <v>1</v>
      </c>
      <c r="D451" s="6">
        <f t="shared" si="124"/>
        <v>120</v>
      </c>
      <c r="E451" s="6">
        <f t="shared" si="125"/>
        <v>120</v>
      </c>
      <c r="F451" s="6">
        <v>40</v>
      </c>
      <c r="G451" s="6" t="s">
        <v>208</v>
      </c>
      <c r="H451" s="6">
        <f t="shared" si="126"/>
        <v>4800</v>
      </c>
      <c r="I451" s="13">
        <f t="shared" si="127"/>
        <v>5.5555555555555552E-2</v>
      </c>
      <c r="J451" s="6">
        <f t="shared" si="128"/>
        <v>4.8</v>
      </c>
      <c r="L451" s="6">
        <v>2028</v>
      </c>
      <c r="M451" s="6">
        <v>2</v>
      </c>
      <c r="N451" s="6">
        <f t="shared" si="129"/>
        <v>480</v>
      </c>
      <c r="O451" s="6">
        <f t="shared" si="130"/>
        <v>960</v>
      </c>
      <c r="P451" s="6">
        <v>40</v>
      </c>
      <c r="Q451" s="6" t="s">
        <v>208</v>
      </c>
      <c r="R451" s="6">
        <f t="shared" si="131"/>
        <v>38400</v>
      </c>
      <c r="S451" s="13">
        <f t="shared" si="132"/>
        <v>0.44444444444444442</v>
      </c>
      <c r="T451" s="6">
        <f t="shared" si="133"/>
        <v>38.4</v>
      </c>
    </row>
    <row r="452" spans="2:20" x14ac:dyDescent="0.3">
      <c r="B452" s="6">
        <v>2029</v>
      </c>
      <c r="C452" s="6">
        <v>1</v>
      </c>
      <c r="D452" s="6">
        <f t="shared" si="124"/>
        <v>120</v>
      </c>
      <c r="E452" s="6">
        <f t="shared" si="125"/>
        <v>120</v>
      </c>
      <c r="F452" s="6">
        <v>40</v>
      </c>
      <c r="G452" s="6" t="s">
        <v>208</v>
      </c>
      <c r="H452" s="6">
        <f t="shared" si="126"/>
        <v>4800</v>
      </c>
      <c r="I452" s="13">
        <f t="shared" si="127"/>
        <v>5.5555555555555552E-2</v>
      </c>
      <c r="J452" s="6">
        <f t="shared" si="128"/>
        <v>4.8</v>
      </c>
      <c r="L452" s="6">
        <v>2029</v>
      </c>
      <c r="M452" s="6">
        <v>2</v>
      </c>
      <c r="N452" s="6">
        <f t="shared" si="129"/>
        <v>480</v>
      </c>
      <c r="O452" s="6">
        <f t="shared" si="130"/>
        <v>960</v>
      </c>
      <c r="P452" s="6">
        <v>40</v>
      </c>
      <c r="Q452" s="6" t="s">
        <v>208</v>
      </c>
      <c r="R452" s="6">
        <f t="shared" si="131"/>
        <v>38400</v>
      </c>
      <c r="S452" s="13">
        <f t="shared" si="132"/>
        <v>0.44444444444444442</v>
      </c>
      <c r="T452" s="6">
        <f t="shared" si="133"/>
        <v>38.4</v>
      </c>
    </row>
    <row r="453" spans="2:20" x14ac:dyDescent="0.3">
      <c r="B453" s="6">
        <v>2030</v>
      </c>
      <c r="C453" s="6">
        <v>1</v>
      </c>
      <c r="D453" s="6">
        <f t="shared" si="124"/>
        <v>120</v>
      </c>
      <c r="E453" s="6">
        <f t="shared" si="125"/>
        <v>120</v>
      </c>
      <c r="F453" s="6">
        <v>40</v>
      </c>
      <c r="G453" s="6" t="s">
        <v>208</v>
      </c>
      <c r="H453" s="6">
        <f t="shared" si="126"/>
        <v>4800</v>
      </c>
      <c r="I453" s="13">
        <f t="shared" si="127"/>
        <v>5.5555555555555552E-2</v>
      </c>
      <c r="J453" s="6">
        <f t="shared" si="128"/>
        <v>4.8</v>
      </c>
      <c r="L453" s="6">
        <v>2030</v>
      </c>
      <c r="M453" s="6">
        <v>3</v>
      </c>
      <c r="N453" s="6">
        <f t="shared" si="129"/>
        <v>480</v>
      </c>
      <c r="O453" s="6">
        <f t="shared" si="130"/>
        <v>1440</v>
      </c>
      <c r="P453" s="6">
        <v>40</v>
      </c>
      <c r="Q453" s="6" t="s">
        <v>208</v>
      </c>
      <c r="R453" s="6">
        <f t="shared" si="131"/>
        <v>57600</v>
      </c>
      <c r="S453" s="13">
        <f t="shared" si="132"/>
        <v>0.66666666666666663</v>
      </c>
      <c r="T453" s="6">
        <f t="shared" si="133"/>
        <v>57.6</v>
      </c>
    </row>
    <row r="454" spans="2:20" x14ac:dyDescent="0.3">
      <c r="B454" s="6">
        <v>2031</v>
      </c>
      <c r="C454" s="6">
        <v>1</v>
      </c>
      <c r="D454" s="6">
        <f t="shared" si="124"/>
        <v>120</v>
      </c>
      <c r="E454" s="6">
        <f t="shared" si="125"/>
        <v>120</v>
      </c>
      <c r="F454" s="6">
        <v>40</v>
      </c>
      <c r="G454" s="6" t="s">
        <v>208</v>
      </c>
      <c r="H454" s="6">
        <f t="shared" si="126"/>
        <v>4800</v>
      </c>
      <c r="I454" s="13">
        <f t="shared" si="127"/>
        <v>5.5555555555555552E-2</v>
      </c>
      <c r="J454" s="6">
        <f t="shared" si="128"/>
        <v>4.8</v>
      </c>
      <c r="L454" s="6">
        <v>2031</v>
      </c>
      <c r="M454" s="6">
        <v>3</v>
      </c>
      <c r="N454" s="6">
        <f t="shared" si="129"/>
        <v>480</v>
      </c>
      <c r="O454" s="6">
        <f t="shared" si="130"/>
        <v>1440</v>
      </c>
      <c r="P454" s="6">
        <v>40</v>
      </c>
      <c r="Q454" s="6" t="s">
        <v>208</v>
      </c>
      <c r="R454" s="6">
        <f t="shared" si="131"/>
        <v>57600</v>
      </c>
      <c r="S454" s="13">
        <f t="shared" si="132"/>
        <v>0.66666666666666663</v>
      </c>
      <c r="T454" s="6">
        <f t="shared" si="133"/>
        <v>57.6</v>
      </c>
    </row>
    <row r="455" spans="2:20" x14ac:dyDescent="0.3">
      <c r="B455" s="6">
        <v>2032</v>
      </c>
      <c r="C455" s="6">
        <v>1</v>
      </c>
      <c r="D455" s="6">
        <f t="shared" si="124"/>
        <v>120</v>
      </c>
      <c r="E455" s="6">
        <f t="shared" si="125"/>
        <v>120</v>
      </c>
      <c r="F455" s="6">
        <v>40</v>
      </c>
      <c r="G455" s="6" t="s">
        <v>208</v>
      </c>
      <c r="H455" s="6">
        <f t="shared" si="126"/>
        <v>4800</v>
      </c>
      <c r="I455" s="13">
        <f t="shared" si="127"/>
        <v>5.5555555555555552E-2</v>
      </c>
      <c r="J455" s="6">
        <f t="shared" si="128"/>
        <v>4.8</v>
      </c>
      <c r="L455" s="6">
        <v>2032</v>
      </c>
      <c r="M455" s="6">
        <v>3</v>
      </c>
      <c r="N455" s="6">
        <f t="shared" si="129"/>
        <v>480</v>
      </c>
      <c r="O455" s="6">
        <f t="shared" si="130"/>
        <v>1440</v>
      </c>
      <c r="P455" s="6">
        <v>40</v>
      </c>
      <c r="Q455" s="6" t="s">
        <v>208</v>
      </c>
      <c r="R455" s="6">
        <f t="shared" si="131"/>
        <v>57600</v>
      </c>
      <c r="S455" s="13">
        <f t="shared" si="132"/>
        <v>0.66666666666666663</v>
      </c>
      <c r="T455" s="6">
        <f t="shared" si="133"/>
        <v>57.6</v>
      </c>
    </row>
    <row r="456" spans="2:20" x14ac:dyDescent="0.3">
      <c r="B456" s="6">
        <v>2033</v>
      </c>
      <c r="C456" s="6">
        <v>1</v>
      </c>
      <c r="D456" s="6">
        <f t="shared" si="124"/>
        <v>120</v>
      </c>
      <c r="E456" s="6">
        <f t="shared" si="125"/>
        <v>120</v>
      </c>
      <c r="F456" s="6">
        <v>40</v>
      </c>
      <c r="G456" s="6" t="s">
        <v>208</v>
      </c>
      <c r="H456" s="6">
        <f t="shared" si="126"/>
        <v>4800</v>
      </c>
      <c r="I456" s="13">
        <f t="shared" si="127"/>
        <v>5.5555555555555552E-2</v>
      </c>
      <c r="J456" s="6">
        <f t="shared" si="128"/>
        <v>4.8</v>
      </c>
      <c r="L456" s="6">
        <v>2033</v>
      </c>
      <c r="M456" s="6">
        <v>3</v>
      </c>
      <c r="N456" s="6">
        <f t="shared" si="129"/>
        <v>480</v>
      </c>
      <c r="O456" s="6">
        <f t="shared" si="130"/>
        <v>1440</v>
      </c>
      <c r="P456" s="6">
        <v>40</v>
      </c>
      <c r="Q456" s="6" t="s">
        <v>208</v>
      </c>
      <c r="R456" s="6">
        <f t="shared" si="131"/>
        <v>57600</v>
      </c>
      <c r="S456" s="13">
        <f t="shared" si="132"/>
        <v>0.66666666666666663</v>
      </c>
      <c r="T456" s="6">
        <f t="shared" si="133"/>
        <v>57.6</v>
      </c>
    </row>
    <row r="457" spans="2:20" x14ac:dyDescent="0.3">
      <c r="B457" s="6">
        <v>2034</v>
      </c>
      <c r="C457" s="6">
        <v>1</v>
      </c>
      <c r="D457" s="6">
        <f t="shared" si="124"/>
        <v>120</v>
      </c>
      <c r="E457" s="6">
        <f t="shared" si="125"/>
        <v>120</v>
      </c>
      <c r="F457" s="6">
        <v>40</v>
      </c>
      <c r="G457" s="6" t="s">
        <v>208</v>
      </c>
      <c r="H457" s="6">
        <f t="shared" si="126"/>
        <v>4800</v>
      </c>
      <c r="I457" s="13">
        <f t="shared" si="127"/>
        <v>5.5555555555555552E-2</v>
      </c>
      <c r="J457" s="6">
        <f t="shared" si="128"/>
        <v>4.8</v>
      </c>
      <c r="L457" s="6">
        <v>2034</v>
      </c>
      <c r="M457" s="6">
        <v>3</v>
      </c>
      <c r="N457" s="6">
        <f t="shared" si="129"/>
        <v>480</v>
      </c>
      <c r="O457" s="6">
        <f t="shared" si="130"/>
        <v>1440</v>
      </c>
      <c r="P457" s="6">
        <v>40</v>
      </c>
      <c r="Q457" s="6" t="s">
        <v>208</v>
      </c>
      <c r="R457" s="6">
        <f t="shared" si="131"/>
        <v>57600</v>
      </c>
      <c r="S457" s="13">
        <f t="shared" si="132"/>
        <v>0.66666666666666663</v>
      </c>
      <c r="T457" s="6">
        <f t="shared" si="133"/>
        <v>57.6</v>
      </c>
    </row>
    <row r="458" spans="2:20" x14ac:dyDescent="0.3">
      <c r="B458" s="6">
        <v>2035</v>
      </c>
      <c r="C458" s="6">
        <v>1</v>
      </c>
      <c r="D458" s="6">
        <f t="shared" si="124"/>
        <v>120</v>
      </c>
      <c r="E458" s="6">
        <f t="shared" si="125"/>
        <v>120</v>
      </c>
      <c r="F458" s="6">
        <v>40</v>
      </c>
      <c r="G458" s="6" t="s">
        <v>208</v>
      </c>
      <c r="H458" s="6">
        <f t="shared" si="126"/>
        <v>4800</v>
      </c>
      <c r="I458" s="13">
        <f t="shared" si="127"/>
        <v>5.5555555555555552E-2</v>
      </c>
      <c r="J458" s="6">
        <f t="shared" si="128"/>
        <v>4.8</v>
      </c>
      <c r="L458" s="6">
        <v>2035</v>
      </c>
      <c r="M458" s="6">
        <v>3</v>
      </c>
      <c r="N458" s="6">
        <f t="shared" si="129"/>
        <v>480</v>
      </c>
      <c r="O458" s="6">
        <f t="shared" si="130"/>
        <v>1440</v>
      </c>
      <c r="P458" s="6">
        <v>40</v>
      </c>
      <c r="Q458" s="6" t="s">
        <v>208</v>
      </c>
      <c r="R458" s="6">
        <f t="shared" si="131"/>
        <v>57600</v>
      </c>
      <c r="S458" s="13">
        <f t="shared" si="132"/>
        <v>0.66666666666666663</v>
      </c>
      <c r="T458" s="6">
        <f t="shared" si="133"/>
        <v>57.6</v>
      </c>
    </row>
    <row r="459" spans="2:20" x14ac:dyDescent="0.3">
      <c r="B459" s="6">
        <v>2036</v>
      </c>
      <c r="C459" s="6">
        <v>2</v>
      </c>
      <c r="D459" s="6">
        <f t="shared" si="124"/>
        <v>120</v>
      </c>
      <c r="E459" s="6">
        <f t="shared" si="125"/>
        <v>240</v>
      </c>
      <c r="F459" s="6">
        <v>40</v>
      </c>
      <c r="G459" s="6" t="s">
        <v>208</v>
      </c>
      <c r="H459" s="6">
        <f t="shared" si="126"/>
        <v>9600</v>
      </c>
      <c r="I459" s="13">
        <f t="shared" si="127"/>
        <v>0.1111111111111111</v>
      </c>
      <c r="J459" s="6">
        <f t="shared" si="128"/>
        <v>9.6</v>
      </c>
      <c r="L459" s="6">
        <v>2036</v>
      </c>
      <c r="M459" s="6">
        <v>3</v>
      </c>
      <c r="N459" s="6">
        <f t="shared" si="129"/>
        <v>480</v>
      </c>
      <c r="O459" s="6">
        <f t="shared" si="130"/>
        <v>1440</v>
      </c>
      <c r="P459" s="6">
        <v>40</v>
      </c>
      <c r="Q459" s="6" t="s">
        <v>208</v>
      </c>
      <c r="R459" s="6">
        <f t="shared" si="131"/>
        <v>57600</v>
      </c>
      <c r="S459" s="13">
        <f t="shared" si="132"/>
        <v>0.66666666666666663</v>
      </c>
      <c r="T459" s="6">
        <f t="shared" si="133"/>
        <v>57.6</v>
      </c>
    </row>
    <row r="460" spans="2:20" x14ac:dyDescent="0.3">
      <c r="B460" s="6">
        <v>2037</v>
      </c>
      <c r="C460" s="6">
        <v>2</v>
      </c>
      <c r="D460" s="6">
        <f t="shared" si="124"/>
        <v>120</v>
      </c>
      <c r="E460" s="6">
        <f t="shared" si="125"/>
        <v>240</v>
      </c>
      <c r="F460" s="6">
        <v>40</v>
      </c>
      <c r="G460" s="6" t="s">
        <v>208</v>
      </c>
      <c r="H460" s="6">
        <f t="shared" si="126"/>
        <v>9600</v>
      </c>
      <c r="I460" s="13">
        <f t="shared" si="127"/>
        <v>0.1111111111111111</v>
      </c>
      <c r="J460" s="6">
        <f t="shared" si="128"/>
        <v>9.6</v>
      </c>
      <c r="L460" s="6">
        <v>2037</v>
      </c>
      <c r="M460" s="6">
        <v>3</v>
      </c>
      <c r="N460" s="6">
        <f t="shared" si="129"/>
        <v>480</v>
      </c>
      <c r="O460" s="6">
        <f t="shared" si="130"/>
        <v>1440</v>
      </c>
      <c r="P460" s="6">
        <v>40</v>
      </c>
      <c r="Q460" s="6" t="s">
        <v>208</v>
      </c>
      <c r="R460" s="6">
        <f t="shared" si="131"/>
        <v>57600</v>
      </c>
      <c r="S460" s="13">
        <f t="shared" si="132"/>
        <v>0.66666666666666663</v>
      </c>
      <c r="T460" s="6">
        <f t="shared" si="133"/>
        <v>57.6</v>
      </c>
    </row>
    <row r="461" spans="2:20" x14ac:dyDescent="0.3">
      <c r="B461" s="6">
        <v>2038</v>
      </c>
      <c r="C461" s="6">
        <v>2</v>
      </c>
      <c r="D461" s="6">
        <f t="shared" si="124"/>
        <v>120</v>
      </c>
      <c r="E461" s="6">
        <f t="shared" si="125"/>
        <v>240</v>
      </c>
      <c r="F461" s="6">
        <v>40</v>
      </c>
      <c r="G461" s="6" t="s">
        <v>208</v>
      </c>
      <c r="H461" s="6">
        <f t="shared" si="126"/>
        <v>9600</v>
      </c>
      <c r="I461" s="13">
        <f t="shared" si="127"/>
        <v>0.1111111111111111</v>
      </c>
      <c r="J461" s="6">
        <f t="shared" si="128"/>
        <v>9.6</v>
      </c>
      <c r="L461" s="6">
        <v>2038</v>
      </c>
      <c r="M461" s="6">
        <v>3</v>
      </c>
      <c r="N461" s="6">
        <f t="shared" si="129"/>
        <v>480</v>
      </c>
      <c r="O461" s="6">
        <f t="shared" si="130"/>
        <v>1440</v>
      </c>
      <c r="P461" s="6">
        <v>40</v>
      </c>
      <c r="Q461" s="6" t="s">
        <v>208</v>
      </c>
      <c r="R461" s="6">
        <f t="shared" si="131"/>
        <v>57600</v>
      </c>
      <c r="S461" s="13">
        <f t="shared" si="132"/>
        <v>0.66666666666666663</v>
      </c>
      <c r="T461" s="6">
        <f t="shared" si="133"/>
        <v>57.6</v>
      </c>
    </row>
    <row r="462" spans="2:20" x14ac:dyDescent="0.3">
      <c r="B462" s="6">
        <v>2039</v>
      </c>
      <c r="C462" s="6">
        <v>2</v>
      </c>
      <c r="D462" s="6">
        <f t="shared" si="124"/>
        <v>120</v>
      </c>
      <c r="E462" s="6">
        <f t="shared" si="125"/>
        <v>240</v>
      </c>
      <c r="F462" s="6">
        <v>40</v>
      </c>
      <c r="G462" s="6" t="s">
        <v>208</v>
      </c>
      <c r="H462" s="6">
        <f t="shared" si="126"/>
        <v>9600</v>
      </c>
      <c r="I462" s="13">
        <f t="shared" si="127"/>
        <v>0.1111111111111111</v>
      </c>
      <c r="J462" s="6">
        <f t="shared" si="128"/>
        <v>9.6</v>
      </c>
      <c r="L462" s="6">
        <v>2039</v>
      </c>
      <c r="M462" s="6">
        <v>3</v>
      </c>
      <c r="N462" s="6">
        <f t="shared" si="129"/>
        <v>480</v>
      </c>
      <c r="O462" s="6">
        <f t="shared" si="130"/>
        <v>1440</v>
      </c>
      <c r="P462" s="6">
        <v>40</v>
      </c>
      <c r="Q462" s="6" t="s">
        <v>208</v>
      </c>
      <c r="R462" s="6">
        <f t="shared" si="131"/>
        <v>57600</v>
      </c>
      <c r="S462" s="13">
        <f t="shared" si="132"/>
        <v>0.66666666666666663</v>
      </c>
      <c r="T462" s="6">
        <f t="shared" si="133"/>
        <v>57.6</v>
      </c>
    </row>
    <row r="463" spans="2:20" x14ac:dyDescent="0.3">
      <c r="B463" s="6">
        <v>2040</v>
      </c>
      <c r="C463" s="6">
        <v>2</v>
      </c>
      <c r="D463" s="6">
        <f t="shared" si="124"/>
        <v>120</v>
      </c>
      <c r="E463" s="6">
        <f t="shared" si="125"/>
        <v>240</v>
      </c>
      <c r="F463" s="6">
        <v>40</v>
      </c>
      <c r="G463" s="6" t="s">
        <v>208</v>
      </c>
      <c r="H463" s="6">
        <f t="shared" si="126"/>
        <v>9600</v>
      </c>
      <c r="I463" s="13">
        <f t="shared" si="127"/>
        <v>0.1111111111111111</v>
      </c>
      <c r="J463" s="6">
        <f t="shared" si="128"/>
        <v>9.6</v>
      </c>
      <c r="L463" s="6">
        <v>2040</v>
      </c>
      <c r="M463" s="6">
        <v>3</v>
      </c>
      <c r="N463" s="6">
        <f t="shared" si="129"/>
        <v>480</v>
      </c>
      <c r="O463" s="6">
        <f t="shared" si="130"/>
        <v>1440</v>
      </c>
      <c r="P463" s="6">
        <v>40</v>
      </c>
      <c r="Q463" s="6" t="s">
        <v>208</v>
      </c>
      <c r="R463" s="6">
        <f t="shared" si="131"/>
        <v>57600</v>
      </c>
      <c r="S463" s="13">
        <f t="shared" si="132"/>
        <v>0.66666666666666663</v>
      </c>
      <c r="T463" s="6">
        <f t="shared" si="133"/>
        <v>57.6</v>
      </c>
    </row>
    <row r="464" spans="2:20" x14ac:dyDescent="0.3">
      <c r="B464" s="6">
        <v>2041</v>
      </c>
      <c r="C464" s="6">
        <v>2</v>
      </c>
      <c r="D464" s="6">
        <f t="shared" si="124"/>
        <v>120</v>
      </c>
      <c r="E464" s="6">
        <f t="shared" si="125"/>
        <v>240</v>
      </c>
      <c r="F464" s="6">
        <v>40</v>
      </c>
      <c r="G464" s="6" t="s">
        <v>208</v>
      </c>
      <c r="H464" s="6">
        <f t="shared" si="126"/>
        <v>9600</v>
      </c>
      <c r="I464" s="13">
        <f t="shared" si="127"/>
        <v>0.1111111111111111</v>
      </c>
      <c r="J464" s="6">
        <f t="shared" si="128"/>
        <v>9.6</v>
      </c>
      <c r="L464" s="6">
        <v>2041</v>
      </c>
      <c r="M464" s="6">
        <v>3</v>
      </c>
      <c r="N464" s="6">
        <f t="shared" si="129"/>
        <v>480</v>
      </c>
      <c r="O464" s="6">
        <f t="shared" si="130"/>
        <v>1440</v>
      </c>
      <c r="P464" s="6">
        <v>40</v>
      </c>
      <c r="Q464" s="6" t="s">
        <v>208</v>
      </c>
      <c r="R464" s="6">
        <f t="shared" si="131"/>
        <v>57600</v>
      </c>
      <c r="S464" s="13">
        <f t="shared" si="132"/>
        <v>0.66666666666666663</v>
      </c>
      <c r="T464" s="6">
        <f t="shared" si="133"/>
        <v>57.6</v>
      </c>
    </row>
    <row r="465" spans="2:20" x14ac:dyDescent="0.3">
      <c r="B465" s="6">
        <v>2042</v>
      </c>
      <c r="C465" s="6">
        <v>2</v>
      </c>
      <c r="D465" s="6">
        <f t="shared" si="124"/>
        <v>120</v>
      </c>
      <c r="E465" s="6">
        <f t="shared" si="125"/>
        <v>240</v>
      </c>
      <c r="F465" s="6">
        <v>40</v>
      </c>
      <c r="G465" s="6" t="s">
        <v>208</v>
      </c>
      <c r="H465" s="6">
        <f t="shared" si="126"/>
        <v>9600</v>
      </c>
      <c r="I465" s="13">
        <f t="shared" si="127"/>
        <v>0.1111111111111111</v>
      </c>
      <c r="J465" s="6">
        <f t="shared" si="128"/>
        <v>9.6</v>
      </c>
      <c r="L465" s="6">
        <v>2042</v>
      </c>
      <c r="M465" s="6">
        <v>4</v>
      </c>
      <c r="N465" s="6">
        <f t="shared" si="129"/>
        <v>480</v>
      </c>
      <c r="O465" s="6">
        <f t="shared" si="130"/>
        <v>1920</v>
      </c>
      <c r="P465" s="6">
        <v>40</v>
      </c>
      <c r="Q465" s="6" t="s">
        <v>208</v>
      </c>
      <c r="R465" s="6">
        <f t="shared" si="131"/>
        <v>76800</v>
      </c>
      <c r="S465" s="13">
        <f t="shared" si="132"/>
        <v>0.88888888888888884</v>
      </c>
      <c r="T465" s="6">
        <f t="shared" si="133"/>
        <v>76.8</v>
      </c>
    </row>
    <row r="466" spans="2:20" x14ac:dyDescent="0.3">
      <c r="B466" s="6">
        <v>2043</v>
      </c>
      <c r="C466" s="6">
        <v>2</v>
      </c>
      <c r="D466" s="6">
        <f t="shared" si="124"/>
        <v>120</v>
      </c>
      <c r="E466" s="6">
        <f t="shared" si="125"/>
        <v>240</v>
      </c>
      <c r="F466" s="6">
        <v>40</v>
      </c>
      <c r="G466" s="6" t="s">
        <v>208</v>
      </c>
      <c r="H466" s="6">
        <f t="shared" si="126"/>
        <v>9600</v>
      </c>
      <c r="I466" s="13">
        <f t="shared" si="127"/>
        <v>0.1111111111111111</v>
      </c>
      <c r="J466" s="6">
        <f t="shared" si="128"/>
        <v>9.6</v>
      </c>
      <c r="L466" s="6">
        <v>2043</v>
      </c>
      <c r="M466" s="6">
        <v>4</v>
      </c>
      <c r="N466" s="6">
        <f t="shared" si="129"/>
        <v>480</v>
      </c>
      <c r="O466" s="6">
        <f t="shared" si="130"/>
        <v>1920</v>
      </c>
      <c r="P466" s="6">
        <v>40</v>
      </c>
      <c r="Q466" s="6" t="s">
        <v>208</v>
      </c>
      <c r="R466" s="6">
        <f t="shared" si="131"/>
        <v>76800</v>
      </c>
      <c r="S466" s="13">
        <f t="shared" si="132"/>
        <v>0.88888888888888884</v>
      </c>
      <c r="T466" s="6">
        <f t="shared" si="133"/>
        <v>76.8</v>
      </c>
    </row>
    <row r="467" spans="2:20" x14ac:dyDescent="0.3">
      <c r="B467" s="6">
        <v>2044</v>
      </c>
      <c r="C467" s="6">
        <v>2</v>
      </c>
      <c r="D467" s="6">
        <f t="shared" si="124"/>
        <v>120</v>
      </c>
      <c r="E467" s="6">
        <f t="shared" si="125"/>
        <v>240</v>
      </c>
      <c r="F467" s="6">
        <v>40</v>
      </c>
      <c r="G467" s="6" t="s">
        <v>208</v>
      </c>
      <c r="H467" s="6">
        <f t="shared" si="126"/>
        <v>9600</v>
      </c>
      <c r="I467" s="13">
        <f t="shared" si="127"/>
        <v>0.1111111111111111</v>
      </c>
      <c r="J467" s="6">
        <f t="shared" si="128"/>
        <v>9.6</v>
      </c>
      <c r="L467" s="6">
        <v>2044</v>
      </c>
      <c r="M467" s="6">
        <v>4</v>
      </c>
      <c r="N467" s="6">
        <f t="shared" si="129"/>
        <v>480</v>
      </c>
      <c r="O467" s="6">
        <f t="shared" si="130"/>
        <v>1920</v>
      </c>
      <c r="P467" s="6">
        <v>40</v>
      </c>
      <c r="Q467" s="6" t="s">
        <v>208</v>
      </c>
      <c r="R467" s="6">
        <f t="shared" si="131"/>
        <v>76800</v>
      </c>
      <c r="S467" s="13">
        <f t="shared" si="132"/>
        <v>0.88888888888888884</v>
      </c>
      <c r="T467" s="6">
        <f t="shared" si="133"/>
        <v>76.8</v>
      </c>
    </row>
    <row r="469" spans="2:20" x14ac:dyDescent="0.3">
      <c r="B469" s="226" t="s">
        <v>210</v>
      </c>
      <c r="C469" s="226"/>
      <c r="L469" s="226" t="s">
        <v>211</v>
      </c>
      <c r="M469" s="226"/>
    </row>
    <row r="470" spans="2:20" x14ac:dyDescent="0.3">
      <c r="B470" s="225" t="s">
        <v>22</v>
      </c>
      <c r="C470" s="225" t="s">
        <v>203</v>
      </c>
      <c r="D470" s="225" t="s">
        <v>204</v>
      </c>
      <c r="E470" s="225" t="s">
        <v>201</v>
      </c>
      <c r="F470" s="225" t="s">
        <v>202</v>
      </c>
      <c r="G470" s="225" t="s">
        <v>151</v>
      </c>
      <c r="H470" s="225" t="s">
        <v>205</v>
      </c>
      <c r="I470" s="225" t="s">
        <v>206</v>
      </c>
      <c r="J470" s="225" t="s">
        <v>207</v>
      </c>
      <c r="L470" s="225" t="s">
        <v>22</v>
      </c>
      <c r="M470" s="225" t="s">
        <v>203</v>
      </c>
      <c r="N470" s="225" t="s">
        <v>204</v>
      </c>
      <c r="O470" s="225" t="s">
        <v>201</v>
      </c>
      <c r="P470" s="225" t="s">
        <v>202</v>
      </c>
      <c r="Q470" s="225" t="s">
        <v>151</v>
      </c>
      <c r="R470" s="225" t="s">
        <v>205</v>
      </c>
      <c r="S470" s="225" t="s">
        <v>206</v>
      </c>
      <c r="T470" s="225" t="s">
        <v>207</v>
      </c>
    </row>
    <row r="471" spans="2:20" x14ac:dyDescent="0.3">
      <c r="B471" s="225"/>
      <c r="C471" s="225"/>
      <c r="D471" s="225"/>
      <c r="E471" s="225"/>
      <c r="F471" s="225"/>
      <c r="G471" s="225"/>
      <c r="H471" s="225"/>
      <c r="I471" s="225"/>
      <c r="J471" s="225"/>
      <c r="L471" s="225"/>
      <c r="M471" s="225"/>
      <c r="N471" s="225"/>
      <c r="O471" s="225"/>
      <c r="P471" s="225"/>
      <c r="Q471" s="225"/>
      <c r="R471" s="225"/>
      <c r="S471" s="225"/>
      <c r="T471" s="225"/>
    </row>
    <row r="472" spans="2:20" x14ac:dyDescent="0.3">
      <c r="B472" s="225"/>
      <c r="C472" s="225"/>
      <c r="D472" s="225"/>
      <c r="E472" s="225"/>
      <c r="F472" s="225"/>
      <c r="G472" s="225"/>
      <c r="H472" s="225"/>
      <c r="I472" s="225"/>
      <c r="J472" s="225"/>
      <c r="L472" s="225"/>
      <c r="M472" s="225"/>
      <c r="N472" s="225"/>
      <c r="O472" s="225"/>
      <c r="P472" s="225"/>
      <c r="Q472" s="225"/>
      <c r="R472" s="225"/>
      <c r="S472" s="225"/>
      <c r="T472" s="225"/>
    </row>
    <row r="473" spans="2:20" x14ac:dyDescent="0.3">
      <c r="B473" s="6">
        <v>2025</v>
      </c>
      <c r="C473" s="6" cm="1">
        <f t="array" ref="C473:C492">TRANSPOSE('Proyeksi Fasum (2)'!D131:W131)</f>
        <v>1</v>
      </c>
      <c r="D473" s="6">
        <f>18*40</f>
        <v>720</v>
      </c>
      <c r="E473" s="6">
        <f>C473*D473</f>
        <v>720</v>
      </c>
      <c r="F473" s="6">
        <v>50</v>
      </c>
      <c r="G473" s="6" t="s">
        <v>208</v>
      </c>
      <c r="H473" s="6">
        <f>E473*F473</f>
        <v>36000</v>
      </c>
      <c r="I473" s="13">
        <f>H473/86400</f>
        <v>0.41666666666666669</v>
      </c>
      <c r="J473" s="6">
        <f>H473/1000</f>
        <v>36</v>
      </c>
      <c r="L473" s="6">
        <v>2025</v>
      </c>
      <c r="M473" s="6" cm="1">
        <f t="array" ref="M473:M492">TRANSPOSE('Proyeksi Fasum (2)'!D132:W132)</f>
        <v>0</v>
      </c>
      <c r="N473" s="6">
        <f>24*40</f>
        <v>960</v>
      </c>
      <c r="O473" s="6">
        <f>M473*N473</f>
        <v>0</v>
      </c>
      <c r="P473" s="6">
        <v>80</v>
      </c>
      <c r="Q473" s="6" t="s">
        <v>208</v>
      </c>
      <c r="R473" s="6">
        <f>O473*P473</f>
        <v>0</v>
      </c>
      <c r="S473" s="13">
        <f>R473/86400</f>
        <v>0</v>
      </c>
      <c r="T473" s="6">
        <f>R473/1000</f>
        <v>0</v>
      </c>
    </row>
    <row r="474" spans="2:20" x14ac:dyDescent="0.3">
      <c r="B474" s="6">
        <v>2026</v>
      </c>
      <c r="C474" s="6">
        <v>1</v>
      </c>
      <c r="D474" s="6">
        <f t="shared" ref="D474:D492" si="134">18*40</f>
        <v>720</v>
      </c>
      <c r="E474" s="6">
        <f t="shared" ref="E474:E492" si="135">C474*D474</f>
        <v>720</v>
      </c>
      <c r="F474" s="6">
        <v>50</v>
      </c>
      <c r="G474" s="6" t="s">
        <v>208</v>
      </c>
      <c r="H474" s="6">
        <f t="shared" ref="H474:H492" si="136">E474*F474</f>
        <v>36000</v>
      </c>
      <c r="I474" s="13">
        <f t="shared" ref="I474:I492" si="137">H474/86400</f>
        <v>0.41666666666666669</v>
      </c>
      <c r="J474" s="6">
        <f t="shared" ref="J474:J492" si="138">H474/1000</f>
        <v>36</v>
      </c>
      <c r="L474" s="6">
        <v>2026</v>
      </c>
      <c r="M474" s="6">
        <v>0</v>
      </c>
      <c r="N474" s="6">
        <f t="shared" ref="N474:N492" si="139">24*40</f>
        <v>960</v>
      </c>
      <c r="O474" s="6">
        <f t="shared" ref="O474:O492" si="140">M474*N474</f>
        <v>0</v>
      </c>
      <c r="P474" s="6">
        <v>80</v>
      </c>
      <c r="Q474" s="6" t="s">
        <v>208</v>
      </c>
      <c r="R474" s="6">
        <f t="shared" ref="R474:R492" si="141">O474*P474</f>
        <v>0</v>
      </c>
      <c r="S474" s="13">
        <f t="shared" ref="S474:S492" si="142">R474/86400</f>
        <v>0</v>
      </c>
      <c r="T474" s="6">
        <f t="shared" ref="T474:T492" si="143">R474/1000</f>
        <v>0</v>
      </c>
    </row>
    <row r="475" spans="2:20" x14ac:dyDescent="0.3">
      <c r="B475" s="6">
        <v>2027</v>
      </c>
      <c r="C475" s="6">
        <v>1</v>
      </c>
      <c r="D475" s="6">
        <f t="shared" si="134"/>
        <v>720</v>
      </c>
      <c r="E475" s="6">
        <f t="shared" si="135"/>
        <v>720</v>
      </c>
      <c r="F475" s="6">
        <v>50</v>
      </c>
      <c r="G475" s="6" t="s">
        <v>208</v>
      </c>
      <c r="H475" s="6">
        <f t="shared" si="136"/>
        <v>36000</v>
      </c>
      <c r="I475" s="13">
        <f t="shared" si="137"/>
        <v>0.41666666666666669</v>
      </c>
      <c r="J475" s="6">
        <f t="shared" si="138"/>
        <v>36</v>
      </c>
      <c r="L475" s="6">
        <v>2027</v>
      </c>
      <c r="M475" s="6">
        <v>0</v>
      </c>
      <c r="N475" s="6">
        <f t="shared" si="139"/>
        <v>960</v>
      </c>
      <c r="O475" s="6">
        <f t="shared" si="140"/>
        <v>0</v>
      </c>
      <c r="P475" s="6">
        <v>80</v>
      </c>
      <c r="Q475" s="6" t="s">
        <v>208</v>
      </c>
      <c r="R475" s="6">
        <f t="shared" si="141"/>
        <v>0</v>
      </c>
      <c r="S475" s="13">
        <f t="shared" si="142"/>
        <v>0</v>
      </c>
      <c r="T475" s="6">
        <f t="shared" si="143"/>
        <v>0</v>
      </c>
    </row>
    <row r="476" spans="2:20" x14ac:dyDescent="0.3">
      <c r="B476" s="6">
        <v>2028</v>
      </c>
      <c r="C476" s="6">
        <v>1</v>
      </c>
      <c r="D476" s="6">
        <f t="shared" si="134"/>
        <v>720</v>
      </c>
      <c r="E476" s="6">
        <f t="shared" si="135"/>
        <v>720</v>
      </c>
      <c r="F476" s="6">
        <v>50</v>
      </c>
      <c r="G476" s="6" t="s">
        <v>208</v>
      </c>
      <c r="H476" s="6">
        <f t="shared" si="136"/>
        <v>36000</v>
      </c>
      <c r="I476" s="13">
        <f t="shared" si="137"/>
        <v>0.41666666666666669</v>
      </c>
      <c r="J476" s="6">
        <f t="shared" si="138"/>
        <v>36</v>
      </c>
      <c r="L476" s="6">
        <v>2028</v>
      </c>
      <c r="M476" s="6">
        <v>0</v>
      </c>
      <c r="N476" s="6">
        <f t="shared" si="139"/>
        <v>960</v>
      </c>
      <c r="O476" s="6">
        <f t="shared" si="140"/>
        <v>0</v>
      </c>
      <c r="P476" s="6">
        <v>80</v>
      </c>
      <c r="Q476" s="6" t="s">
        <v>208</v>
      </c>
      <c r="R476" s="6">
        <f t="shared" si="141"/>
        <v>0</v>
      </c>
      <c r="S476" s="13">
        <f t="shared" si="142"/>
        <v>0</v>
      </c>
      <c r="T476" s="6">
        <f t="shared" si="143"/>
        <v>0</v>
      </c>
    </row>
    <row r="477" spans="2:20" x14ac:dyDescent="0.3">
      <c r="B477" s="6">
        <v>2029</v>
      </c>
      <c r="C477" s="6">
        <v>1</v>
      </c>
      <c r="D477" s="6">
        <f t="shared" si="134"/>
        <v>720</v>
      </c>
      <c r="E477" s="6">
        <f t="shared" si="135"/>
        <v>720</v>
      </c>
      <c r="F477" s="6">
        <v>50</v>
      </c>
      <c r="G477" s="6" t="s">
        <v>208</v>
      </c>
      <c r="H477" s="6">
        <f t="shared" si="136"/>
        <v>36000</v>
      </c>
      <c r="I477" s="13">
        <f t="shared" si="137"/>
        <v>0.41666666666666669</v>
      </c>
      <c r="J477" s="6">
        <f t="shared" si="138"/>
        <v>36</v>
      </c>
      <c r="L477" s="6">
        <v>2029</v>
      </c>
      <c r="M477" s="6">
        <v>0</v>
      </c>
      <c r="N477" s="6">
        <f t="shared" si="139"/>
        <v>960</v>
      </c>
      <c r="O477" s="6">
        <f t="shared" si="140"/>
        <v>0</v>
      </c>
      <c r="P477" s="6">
        <v>80</v>
      </c>
      <c r="Q477" s="6" t="s">
        <v>208</v>
      </c>
      <c r="R477" s="6">
        <f t="shared" si="141"/>
        <v>0</v>
      </c>
      <c r="S477" s="13">
        <f t="shared" si="142"/>
        <v>0</v>
      </c>
      <c r="T477" s="6">
        <f t="shared" si="143"/>
        <v>0</v>
      </c>
    </row>
    <row r="478" spans="2:20" x14ac:dyDescent="0.3">
      <c r="B478" s="6">
        <v>2030</v>
      </c>
      <c r="C478" s="6">
        <v>1</v>
      </c>
      <c r="D478" s="6">
        <f t="shared" si="134"/>
        <v>720</v>
      </c>
      <c r="E478" s="6">
        <f t="shared" si="135"/>
        <v>720</v>
      </c>
      <c r="F478" s="6">
        <v>50</v>
      </c>
      <c r="G478" s="6" t="s">
        <v>208</v>
      </c>
      <c r="H478" s="6">
        <f t="shared" si="136"/>
        <v>36000</v>
      </c>
      <c r="I478" s="13">
        <f t="shared" si="137"/>
        <v>0.41666666666666669</v>
      </c>
      <c r="J478" s="6">
        <f t="shared" si="138"/>
        <v>36</v>
      </c>
      <c r="L478" s="6">
        <v>2030</v>
      </c>
      <c r="M478" s="6">
        <v>0</v>
      </c>
      <c r="N478" s="6">
        <f t="shared" si="139"/>
        <v>960</v>
      </c>
      <c r="O478" s="6">
        <f t="shared" si="140"/>
        <v>0</v>
      </c>
      <c r="P478" s="6">
        <v>80</v>
      </c>
      <c r="Q478" s="6" t="s">
        <v>208</v>
      </c>
      <c r="R478" s="6">
        <f t="shared" si="141"/>
        <v>0</v>
      </c>
      <c r="S478" s="13">
        <f t="shared" si="142"/>
        <v>0</v>
      </c>
      <c r="T478" s="6">
        <f t="shared" si="143"/>
        <v>0</v>
      </c>
    </row>
    <row r="479" spans="2:20" x14ac:dyDescent="0.3">
      <c r="B479" s="6">
        <v>2031</v>
      </c>
      <c r="C479" s="6">
        <v>1</v>
      </c>
      <c r="D479" s="6">
        <f t="shared" si="134"/>
        <v>720</v>
      </c>
      <c r="E479" s="6">
        <f t="shared" si="135"/>
        <v>720</v>
      </c>
      <c r="F479" s="6">
        <v>50</v>
      </c>
      <c r="G479" s="6" t="s">
        <v>208</v>
      </c>
      <c r="H479" s="6">
        <f t="shared" si="136"/>
        <v>36000</v>
      </c>
      <c r="I479" s="13">
        <f t="shared" si="137"/>
        <v>0.41666666666666669</v>
      </c>
      <c r="J479" s="6">
        <f t="shared" si="138"/>
        <v>36</v>
      </c>
      <c r="L479" s="6">
        <v>2031</v>
      </c>
      <c r="M479" s="6">
        <v>0</v>
      </c>
      <c r="N479" s="6">
        <f t="shared" si="139"/>
        <v>960</v>
      </c>
      <c r="O479" s="6">
        <f t="shared" si="140"/>
        <v>0</v>
      </c>
      <c r="P479" s="6">
        <v>80</v>
      </c>
      <c r="Q479" s="6" t="s">
        <v>208</v>
      </c>
      <c r="R479" s="6">
        <f t="shared" si="141"/>
        <v>0</v>
      </c>
      <c r="S479" s="13">
        <f t="shared" si="142"/>
        <v>0</v>
      </c>
      <c r="T479" s="6">
        <f t="shared" si="143"/>
        <v>0</v>
      </c>
    </row>
    <row r="480" spans="2:20" x14ac:dyDescent="0.3">
      <c r="B480" s="6">
        <v>2032</v>
      </c>
      <c r="C480" s="6">
        <v>1</v>
      </c>
      <c r="D480" s="6">
        <f t="shared" si="134"/>
        <v>720</v>
      </c>
      <c r="E480" s="6">
        <f t="shared" si="135"/>
        <v>720</v>
      </c>
      <c r="F480" s="6">
        <v>50</v>
      </c>
      <c r="G480" s="6" t="s">
        <v>208</v>
      </c>
      <c r="H480" s="6">
        <f t="shared" si="136"/>
        <v>36000</v>
      </c>
      <c r="I480" s="13">
        <f t="shared" si="137"/>
        <v>0.41666666666666669</v>
      </c>
      <c r="J480" s="6">
        <f t="shared" si="138"/>
        <v>36</v>
      </c>
      <c r="L480" s="6">
        <v>2032</v>
      </c>
      <c r="M480" s="6">
        <v>0</v>
      </c>
      <c r="N480" s="6">
        <f t="shared" si="139"/>
        <v>960</v>
      </c>
      <c r="O480" s="6">
        <f t="shared" si="140"/>
        <v>0</v>
      </c>
      <c r="P480" s="6">
        <v>80</v>
      </c>
      <c r="Q480" s="6" t="s">
        <v>208</v>
      </c>
      <c r="R480" s="6">
        <f t="shared" si="141"/>
        <v>0</v>
      </c>
      <c r="S480" s="13">
        <f t="shared" si="142"/>
        <v>0</v>
      </c>
      <c r="T480" s="6">
        <f t="shared" si="143"/>
        <v>0</v>
      </c>
    </row>
    <row r="481" spans="2:20" x14ac:dyDescent="0.3">
      <c r="B481" s="6">
        <v>2033</v>
      </c>
      <c r="C481" s="6">
        <v>1</v>
      </c>
      <c r="D481" s="6">
        <f t="shared" si="134"/>
        <v>720</v>
      </c>
      <c r="E481" s="6">
        <f t="shared" si="135"/>
        <v>720</v>
      </c>
      <c r="F481" s="6">
        <v>50</v>
      </c>
      <c r="G481" s="6" t="s">
        <v>208</v>
      </c>
      <c r="H481" s="6">
        <f t="shared" si="136"/>
        <v>36000</v>
      </c>
      <c r="I481" s="13">
        <f t="shared" si="137"/>
        <v>0.41666666666666669</v>
      </c>
      <c r="J481" s="6">
        <f t="shared" si="138"/>
        <v>36</v>
      </c>
      <c r="L481" s="6">
        <v>2033</v>
      </c>
      <c r="M481" s="6">
        <v>0</v>
      </c>
      <c r="N481" s="6">
        <f t="shared" si="139"/>
        <v>960</v>
      </c>
      <c r="O481" s="6">
        <f t="shared" si="140"/>
        <v>0</v>
      </c>
      <c r="P481" s="6">
        <v>80</v>
      </c>
      <c r="Q481" s="6" t="s">
        <v>208</v>
      </c>
      <c r="R481" s="6">
        <f t="shared" si="141"/>
        <v>0</v>
      </c>
      <c r="S481" s="13">
        <f t="shared" si="142"/>
        <v>0</v>
      </c>
      <c r="T481" s="6">
        <f t="shared" si="143"/>
        <v>0</v>
      </c>
    </row>
    <row r="482" spans="2:20" x14ac:dyDescent="0.3">
      <c r="B482" s="6">
        <v>2034</v>
      </c>
      <c r="C482" s="6">
        <v>1</v>
      </c>
      <c r="D482" s="6">
        <f t="shared" si="134"/>
        <v>720</v>
      </c>
      <c r="E482" s="6">
        <f t="shared" si="135"/>
        <v>720</v>
      </c>
      <c r="F482" s="6">
        <v>50</v>
      </c>
      <c r="G482" s="6" t="s">
        <v>208</v>
      </c>
      <c r="H482" s="6">
        <f t="shared" si="136"/>
        <v>36000</v>
      </c>
      <c r="I482" s="13">
        <f t="shared" si="137"/>
        <v>0.41666666666666669</v>
      </c>
      <c r="J482" s="6">
        <f t="shared" si="138"/>
        <v>36</v>
      </c>
      <c r="L482" s="6">
        <v>2034</v>
      </c>
      <c r="M482" s="6">
        <v>0</v>
      </c>
      <c r="N482" s="6">
        <f t="shared" si="139"/>
        <v>960</v>
      </c>
      <c r="O482" s="6">
        <f t="shared" si="140"/>
        <v>0</v>
      </c>
      <c r="P482" s="6">
        <v>80</v>
      </c>
      <c r="Q482" s="6" t="s">
        <v>208</v>
      </c>
      <c r="R482" s="6">
        <f t="shared" si="141"/>
        <v>0</v>
      </c>
      <c r="S482" s="13">
        <f t="shared" si="142"/>
        <v>0</v>
      </c>
      <c r="T482" s="6">
        <f t="shared" si="143"/>
        <v>0</v>
      </c>
    </row>
    <row r="483" spans="2:20" x14ac:dyDescent="0.3">
      <c r="B483" s="6">
        <v>2035</v>
      </c>
      <c r="C483" s="6">
        <v>1</v>
      </c>
      <c r="D483" s="6">
        <f t="shared" si="134"/>
        <v>720</v>
      </c>
      <c r="E483" s="6">
        <f t="shared" si="135"/>
        <v>720</v>
      </c>
      <c r="F483" s="6">
        <v>50</v>
      </c>
      <c r="G483" s="6" t="s">
        <v>208</v>
      </c>
      <c r="H483" s="6">
        <f t="shared" si="136"/>
        <v>36000</v>
      </c>
      <c r="I483" s="13">
        <f t="shared" si="137"/>
        <v>0.41666666666666669</v>
      </c>
      <c r="J483" s="6">
        <f t="shared" si="138"/>
        <v>36</v>
      </c>
      <c r="L483" s="6">
        <v>2035</v>
      </c>
      <c r="M483" s="6">
        <v>0</v>
      </c>
      <c r="N483" s="6">
        <f t="shared" si="139"/>
        <v>960</v>
      </c>
      <c r="O483" s="6">
        <f t="shared" si="140"/>
        <v>0</v>
      </c>
      <c r="P483" s="6">
        <v>80</v>
      </c>
      <c r="Q483" s="6" t="s">
        <v>208</v>
      </c>
      <c r="R483" s="6">
        <f t="shared" si="141"/>
        <v>0</v>
      </c>
      <c r="S483" s="13">
        <f t="shared" si="142"/>
        <v>0</v>
      </c>
      <c r="T483" s="6">
        <f t="shared" si="143"/>
        <v>0</v>
      </c>
    </row>
    <row r="484" spans="2:20" x14ac:dyDescent="0.3">
      <c r="B484" s="6">
        <v>2036</v>
      </c>
      <c r="C484" s="6">
        <v>2</v>
      </c>
      <c r="D484" s="6">
        <f t="shared" si="134"/>
        <v>720</v>
      </c>
      <c r="E484" s="6">
        <f t="shared" si="135"/>
        <v>1440</v>
      </c>
      <c r="F484" s="6">
        <v>50</v>
      </c>
      <c r="G484" s="6" t="s">
        <v>208</v>
      </c>
      <c r="H484" s="6">
        <f t="shared" si="136"/>
        <v>72000</v>
      </c>
      <c r="I484" s="13">
        <f t="shared" si="137"/>
        <v>0.83333333333333337</v>
      </c>
      <c r="J484" s="6">
        <f t="shared" si="138"/>
        <v>72</v>
      </c>
      <c r="L484" s="6">
        <v>2036</v>
      </c>
      <c r="M484" s="6">
        <v>0</v>
      </c>
      <c r="N484" s="6">
        <f t="shared" si="139"/>
        <v>960</v>
      </c>
      <c r="O484" s="6">
        <f t="shared" si="140"/>
        <v>0</v>
      </c>
      <c r="P484" s="6">
        <v>80</v>
      </c>
      <c r="Q484" s="6" t="s">
        <v>208</v>
      </c>
      <c r="R484" s="6">
        <f t="shared" si="141"/>
        <v>0</v>
      </c>
      <c r="S484" s="13">
        <f t="shared" si="142"/>
        <v>0</v>
      </c>
      <c r="T484" s="6">
        <f t="shared" si="143"/>
        <v>0</v>
      </c>
    </row>
    <row r="485" spans="2:20" x14ac:dyDescent="0.3">
      <c r="B485" s="6">
        <v>2037</v>
      </c>
      <c r="C485" s="6">
        <v>2</v>
      </c>
      <c r="D485" s="6">
        <f t="shared" si="134"/>
        <v>720</v>
      </c>
      <c r="E485" s="6">
        <f t="shared" si="135"/>
        <v>1440</v>
      </c>
      <c r="F485" s="6">
        <v>50</v>
      </c>
      <c r="G485" s="6" t="s">
        <v>208</v>
      </c>
      <c r="H485" s="6">
        <f t="shared" si="136"/>
        <v>72000</v>
      </c>
      <c r="I485" s="13">
        <f t="shared" si="137"/>
        <v>0.83333333333333337</v>
      </c>
      <c r="J485" s="6">
        <f t="shared" si="138"/>
        <v>72</v>
      </c>
      <c r="L485" s="6">
        <v>2037</v>
      </c>
      <c r="M485" s="6">
        <v>0</v>
      </c>
      <c r="N485" s="6">
        <f t="shared" si="139"/>
        <v>960</v>
      </c>
      <c r="O485" s="6">
        <f t="shared" si="140"/>
        <v>0</v>
      </c>
      <c r="P485" s="6">
        <v>80</v>
      </c>
      <c r="Q485" s="6" t="s">
        <v>208</v>
      </c>
      <c r="R485" s="6">
        <f t="shared" si="141"/>
        <v>0</v>
      </c>
      <c r="S485" s="13">
        <f t="shared" si="142"/>
        <v>0</v>
      </c>
      <c r="T485" s="6">
        <f t="shared" si="143"/>
        <v>0</v>
      </c>
    </row>
    <row r="486" spans="2:20" x14ac:dyDescent="0.3">
      <c r="B486" s="6">
        <v>2038</v>
      </c>
      <c r="C486" s="6">
        <v>2</v>
      </c>
      <c r="D486" s="6">
        <f t="shared" si="134"/>
        <v>720</v>
      </c>
      <c r="E486" s="6">
        <f t="shared" si="135"/>
        <v>1440</v>
      </c>
      <c r="F486" s="6">
        <v>50</v>
      </c>
      <c r="G486" s="6" t="s">
        <v>208</v>
      </c>
      <c r="H486" s="6">
        <f t="shared" si="136"/>
        <v>72000</v>
      </c>
      <c r="I486" s="13">
        <f t="shared" si="137"/>
        <v>0.83333333333333337</v>
      </c>
      <c r="J486" s="6">
        <f t="shared" si="138"/>
        <v>72</v>
      </c>
      <c r="L486" s="6">
        <v>2038</v>
      </c>
      <c r="M486" s="6">
        <v>0</v>
      </c>
      <c r="N486" s="6">
        <f t="shared" si="139"/>
        <v>960</v>
      </c>
      <c r="O486" s="6">
        <f t="shared" si="140"/>
        <v>0</v>
      </c>
      <c r="P486" s="6">
        <v>80</v>
      </c>
      <c r="Q486" s="6" t="s">
        <v>208</v>
      </c>
      <c r="R486" s="6">
        <f t="shared" si="141"/>
        <v>0</v>
      </c>
      <c r="S486" s="13">
        <f t="shared" si="142"/>
        <v>0</v>
      </c>
      <c r="T486" s="6">
        <f t="shared" si="143"/>
        <v>0</v>
      </c>
    </row>
    <row r="487" spans="2:20" x14ac:dyDescent="0.3">
      <c r="B487" s="6">
        <v>2039</v>
      </c>
      <c r="C487" s="6">
        <v>2</v>
      </c>
      <c r="D487" s="6">
        <f t="shared" si="134"/>
        <v>720</v>
      </c>
      <c r="E487" s="6">
        <f t="shared" si="135"/>
        <v>1440</v>
      </c>
      <c r="F487" s="6">
        <v>50</v>
      </c>
      <c r="G487" s="6" t="s">
        <v>208</v>
      </c>
      <c r="H487" s="6">
        <f t="shared" si="136"/>
        <v>72000</v>
      </c>
      <c r="I487" s="13">
        <f t="shared" si="137"/>
        <v>0.83333333333333337</v>
      </c>
      <c r="J487" s="6">
        <f t="shared" si="138"/>
        <v>72</v>
      </c>
      <c r="L487" s="6">
        <v>2039</v>
      </c>
      <c r="M487" s="6">
        <v>0</v>
      </c>
      <c r="N487" s="6">
        <f t="shared" si="139"/>
        <v>960</v>
      </c>
      <c r="O487" s="6">
        <f t="shared" si="140"/>
        <v>0</v>
      </c>
      <c r="P487" s="6">
        <v>80</v>
      </c>
      <c r="Q487" s="6" t="s">
        <v>208</v>
      </c>
      <c r="R487" s="6">
        <f t="shared" si="141"/>
        <v>0</v>
      </c>
      <c r="S487" s="13">
        <f t="shared" si="142"/>
        <v>0</v>
      </c>
      <c r="T487" s="6">
        <f t="shared" si="143"/>
        <v>0</v>
      </c>
    </row>
    <row r="488" spans="2:20" x14ac:dyDescent="0.3">
      <c r="B488" s="6">
        <v>2040</v>
      </c>
      <c r="C488" s="6">
        <v>2</v>
      </c>
      <c r="D488" s="6">
        <f t="shared" si="134"/>
        <v>720</v>
      </c>
      <c r="E488" s="6">
        <f t="shared" si="135"/>
        <v>1440</v>
      </c>
      <c r="F488" s="6">
        <v>50</v>
      </c>
      <c r="G488" s="6" t="s">
        <v>208</v>
      </c>
      <c r="H488" s="6">
        <f t="shared" si="136"/>
        <v>72000</v>
      </c>
      <c r="I488" s="13">
        <f t="shared" si="137"/>
        <v>0.83333333333333337</v>
      </c>
      <c r="J488" s="6">
        <f t="shared" si="138"/>
        <v>72</v>
      </c>
      <c r="L488" s="6">
        <v>2040</v>
      </c>
      <c r="M488" s="6">
        <v>0</v>
      </c>
      <c r="N488" s="6">
        <f t="shared" si="139"/>
        <v>960</v>
      </c>
      <c r="O488" s="6">
        <f t="shared" si="140"/>
        <v>0</v>
      </c>
      <c r="P488" s="6">
        <v>80</v>
      </c>
      <c r="Q488" s="6" t="s">
        <v>208</v>
      </c>
      <c r="R488" s="6">
        <f t="shared" si="141"/>
        <v>0</v>
      </c>
      <c r="S488" s="13">
        <f t="shared" si="142"/>
        <v>0</v>
      </c>
      <c r="T488" s="6">
        <f t="shared" si="143"/>
        <v>0</v>
      </c>
    </row>
    <row r="489" spans="2:20" x14ac:dyDescent="0.3">
      <c r="B489" s="6">
        <v>2041</v>
      </c>
      <c r="C489" s="6">
        <v>2</v>
      </c>
      <c r="D489" s="6">
        <f t="shared" si="134"/>
        <v>720</v>
      </c>
      <c r="E489" s="6">
        <f t="shared" si="135"/>
        <v>1440</v>
      </c>
      <c r="F489" s="6">
        <v>50</v>
      </c>
      <c r="G489" s="6" t="s">
        <v>208</v>
      </c>
      <c r="H489" s="6">
        <f t="shared" si="136"/>
        <v>72000</v>
      </c>
      <c r="I489" s="13">
        <f t="shared" si="137"/>
        <v>0.83333333333333337</v>
      </c>
      <c r="J489" s="6">
        <f t="shared" si="138"/>
        <v>72</v>
      </c>
      <c r="L489" s="6">
        <v>2041</v>
      </c>
      <c r="M489" s="6">
        <v>0</v>
      </c>
      <c r="N489" s="6">
        <f t="shared" si="139"/>
        <v>960</v>
      </c>
      <c r="O489" s="6">
        <f t="shared" si="140"/>
        <v>0</v>
      </c>
      <c r="P489" s="6">
        <v>80</v>
      </c>
      <c r="Q489" s="6" t="s">
        <v>208</v>
      </c>
      <c r="R489" s="6">
        <f t="shared" si="141"/>
        <v>0</v>
      </c>
      <c r="S489" s="13">
        <f t="shared" si="142"/>
        <v>0</v>
      </c>
      <c r="T489" s="6">
        <f t="shared" si="143"/>
        <v>0</v>
      </c>
    </row>
    <row r="490" spans="2:20" x14ac:dyDescent="0.3">
      <c r="B490" s="6">
        <v>2042</v>
      </c>
      <c r="C490" s="6">
        <v>2</v>
      </c>
      <c r="D490" s="6">
        <f t="shared" si="134"/>
        <v>720</v>
      </c>
      <c r="E490" s="6">
        <f t="shared" si="135"/>
        <v>1440</v>
      </c>
      <c r="F490" s="6">
        <v>50</v>
      </c>
      <c r="G490" s="6" t="s">
        <v>208</v>
      </c>
      <c r="H490" s="6">
        <f t="shared" si="136"/>
        <v>72000</v>
      </c>
      <c r="I490" s="13">
        <f t="shared" si="137"/>
        <v>0.83333333333333337</v>
      </c>
      <c r="J490" s="6">
        <f t="shared" si="138"/>
        <v>72</v>
      </c>
      <c r="L490" s="6">
        <v>2042</v>
      </c>
      <c r="M490" s="6">
        <v>0</v>
      </c>
      <c r="N490" s="6">
        <f t="shared" si="139"/>
        <v>960</v>
      </c>
      <c r="O490" s="6">
        <f t="shared" si="140"/>
        <v>0</v>
      </c>
      <c r="P490" s="6">
        <v>80</v>
      </c>
      <c r="Q490" s="6" t="s">
        <v>208</v>
      </c>
      <c r="R490" s="6">
        <f t="shared" si="141"/>
        <v>0</v>
      </c>
      <c r="S490" s="13">
        <f t="shared" si="142"/>
        <v>0</v>
      </c>
      <c r="T490" s="6">
        <f t="shared" si="143"/>
        <v>0</v>
      </c>
    </row>
    <row r="491" spans="2:20" x14ac:dyDescent="0.3">
      <c r="B491" s="6">
        <v>2043</v>
      </c>
      <c r="C491" s="6">
        <v>2</v>
      </c>
      <c r="D491" s="6">
        <f t="shared" si="134"/>
        <v>720</v>
      </c>
      <c r="E491" s="6">
        <f t="shared" si="135"/>
        <v>1440</v>
      </c>
      <c r="F491" s="6">
        <v>50</v>
      </c>
      <c r="G491" s="6" t="s">
        <v>208</v>
      </c>
      <c r="H491" s="6">
        <f t="shared" si="136"/>
        <v>72000</v>
      </c>
      <c r="I491" s="13">
        <f t="shared" si="137"/>
        <v>0.83333333333333337</v>
      </c>
      <c r="J491" s="6">
        <f t="shared" si="138"/>
        <v>72</v>
      </c>
      <c r="L491" s="6">
        <v>2043</v>
      </c>
      <c r="M491" s="6">
        <v>0</v>
      </c>
      <c r="N491" s="6">
        <f t="shared" si="139"/>
        <v>960</v>
      </c>
      <c r="O491" s="6">
        <f t="shared" si="140"/>
        <v>0</v>
      </c>
      <c r="P491" s="6">
        <v>80</v>
      </c>
      <c r="Q491" s="6" t="s">
        <v>208</v>
      </c>
      <c r="R491" s="6">
        <f t="shared" si="141"/>
        <v>0</v>
      </c>
      <c r="S491" s="13">
        <f t="shared" si="142"/>
        <v>0</v>
      </c>
      <c r="T491" s="6">
        <f t="shared" si="143"/>
        <v>0</v>
      </c>
    </row>
    <row r="492" spans="2:20" x14ac:dyDescent="0.3">
      <c r="B492" s="6">
        <v>2044</v>
      </c>
      <c r="C492" s="6">
        <v>2</v>
      </c>
      <c r="D492" s="6">
        <f t="shared" si="134"/>
        <v>720</v>
      </c>
      <c r="E492" s="6">
        <f t="shared" si="135"/>
        <v>1440</v>
      </c>
      <c r="F492" s="6">
        <v>50</v>
      </c>
      <c r="G492" s="6" t="s">
        <v>208</v>
      </c>
      <c r="H492" s="6">
        <f t="shared" si="136"/>
        <v>72000</v>
      </c>
      <c r="I492" s="13">
        <f t="shared" si="137"/>
        <v>0.83333333333333337</v>
      </c>
      <c r="J492" s="6">
        <f t="shared" si="138"/>
        <v>72</v>
      </c>
      <c r="L492" s="6">
        <v>2044</v>
      </c>
      <c r="M492" s="6">
        <v>0</v>
      </c>
      <c r="N492" s="6">
        <f t="shared" si="139"/>
        <v>960</v>
      </c>
      <c r="O492" s="6">
        <f t="shared" si="140"/>
        <v>0</v>
      </c>
      <c r="P492" s="6">
        <v>80</v>
      </c>
      <c r="Q492" s="6" t="s">
        <v>208</v>
      </c>
      <c r="R492" s="6">
        <f t="shared" si="141"/>
        <v>0</v>
      </c>
      <c r="S492" s="13">
        <f t="shared" si="142"/>
        <v>0</v>
      </c>
      <c r="T492" s="6">
        <f t="shared" si="143"/>
        <v>0</v>
      </c>
    </row>
    <row r="494" spans="2:20" x14ac:dyDescent="0.3">
      <c r="B494" s="226" t="s">
        <v>229</v>
      </c>
      <c r="C494" s="226"/>
      <c r="L494" s="226" t="s">
        <v>338</v>
      </c>
      <c r="M494" s="226"/>
    </row>
    <row r="495" spans="2:20" x14ac:dyDescent="0.3">
      <c r="B495" s="225" t="s">
        <v>22</v>
      </c>
      <c r="C495" s="225" t="s">
        <v>203</v>
      </c>
      <c r="D495" s="225" t="s">
        <v>204</v>
      </c>
      <c r="E495" s="225" t="s">
        <v>201</v>
      </c>
      <c r="F495" s="225" t="s">
        <v>202</v>
      </c>
      <c r="G495" s="225" t="s">
        <v>151</v>
      </c>
      <c r="H495" s="225" t="s">
        <v>205</v>
      </c>
      <c r="I495" s="225" t="s">
        <v>206</v>
      </c>
      <c r="J495" s="225" t="s">
        <v>207</v>
      </c>
      <c r="L495" s="225" t="s">
        <v>22</v>
      </c>
      <c r="M495" s="225" t="s">
        <v>203</v>
      </c>
      <c r="N495" s="225" t="s">
        <v>204</v>
      </c>
      <c r="O495" s="225" t="s">
        <v>201</v>
      </c>
      <c r="P495" s="225" t="s">
        <v>202</v>
      </c>
      <c r="Q495" s="225" t="s">
        <v>151</v>
      </c>
      <c r="R495" s="225" t="s">
        <v>205</v>
      </c>
      <c r="S495" s="225" t="s">
        <v>206</v>
      </c>
      <c r="T495" s="225" t="s">
        <v>207</v>
      </c>
    </row>
    <row r="496" spans="2:20" x14ac:dyDescent="0.3">
      <c r="B496" s="225"/>
      <c r="C496" s="225"/>
      <c r="D496" s="225"/>
      <c r="E496" s="225"/>
      <c r="F496" s="225"/>
      <c r="G496" s="225"/>
      <c r="H496" s="225"/>
      <c r="I496" s="225"/>
      <c r="J496" s="225"/>
      <c r="L496" s="225"/>
      <c r="M496" s="225"/>
      <c r="N496" s="225"/>
      <c r="O496" s="225"/>
      <c r="P496" s="225"/>
      <c r="Q496" s="225"/>
      <c r="R496" s="225"/>
      <c r="S496" s="225"/>
      <c r="T496" s="225"/>
    </row>
    <row r="497" spans="2:20" x14ac:dyDescent="0.3">
      <c r="B497" s="225"/>
      <c r="C497" s="225"/>
      <c r="D497" s="225"/>
      <c r="E497" s="225"/>
      <c r="F497" s="225"/>
      <c r="G497" s="225"/>
      <c r="H497" s="225"/>
      <c r="I497" s="225"/>
      <c r="J497" s="225"/>
      <c r="L497" s="225"/>
      <c r="M497" s="225"/>
      <c r="N497" s="225"/>
      <c r="O497" s="225"/>
      <c r="P497" s="225"/>
      <c r="Q497" s="225"/>
      <c r="R497" s="225"/>
      <c r="S497" s="225"/>
      <c r="T497" s="225"/>
    </row>
    <row r="498" spans="2:20" x14ac:dyDescent="0.3">
      <c r="B498" s="6">
        <v>2025</v>
      </c>
      <c r="C498" s="6" cm="1">
        <f t="array" ref="C498:C517">TRANSPOSE('Proyeksi Fasum (2)'!D134:W134)</f>
        <v>1</v>
      </c>
      <c r="D498" s="80">
        <v>16000</v>
      </c>
      <c r="E498" s="6">
        <f>C498*D498</f>
        <v>16000</v>
      </c>
      <c r="F498" s="6">
        <v>1000</v>
      </c>
      <c r="G498" s="6" t="s">
        <v>218</v>
      </c>
      <c r="H498" s="6">
        <f>F498*C498</f>
        <v>1000</v>
      </c>
      <c r="I498" s="13">
        <f>H498/86400</f>
        <v>1.1574074074074073E-2</v>
      </c>
      <c r="J498" s="6">
        <f>H498/1000</f>
        <v>1</v>
      </c>
      <c r="L498" s="6">
        <v>2025</v>
      </c>
      <c r="M498" s="6" cm="1">
        <f t="array" ref="M498:M517">TRANSPOSE('Proyeksi Fasum (2)'!D135:W135)</f>
        <v>2</v>
      </c>
      <c r="N498" s="80">
        <v>16000</v>
      </c>
      <c r="O498" s="6">
        <f>M498*N498</f>
        <v>32000</v>
      </c>
      <c r="P498" s="6">
        <v>500</v>
      </c>
      <c r="Q498" s="6" t="s">
        <v>218</v>
      </c>
      <c r="R498" s="6">
        <f>P498*M498</f>
        <v>1000</v>
      </c>
      <c r="S498" s="13">
        <f>R498/86400</f>
        <v>1.1574074074074073E-2</v>
      </c>
      <c r="T498" s="6">
        <f>R498/1000</f>
        <v>1</v>
      </c>
    </row>
    <row r="499" spans="2:20" x14ac:dyDescent="0.3">
      <c r="B499" s="6">
        <v>2026</v>
      </c>
      <c r="C499" s="6">
        <v>1</v>
      </c>
      <c r="D499" s="80">
        <v>16000</v>
      </c>
      <c r="E499" s="6">
        <f t="shared" ref="E499:E517" si="144">C499*D499</f>
        <v>16000</v>
      </c>
      <c r="F499" s="6">
        <v>1000</v>
      </c>
      <c r="G499" s="6" t="s">
        <v>218</v>
      </c>
      <c r="H499" s="6">
        <f t="shared" ref="H499:H517" si="145">F499*C499</f>
        <v>1000</v>
      </c>
      <c r="I499" s="13">
        <f t="shared" ref="I499:I517" si="146">H499/86400</f>
        <v>1.1574074074074073E-2</v>
      </c>
      <c r="J499" s="6">
        <f t="shared" ref="J499:J517" si="147">H499/1000</f>
        <v>1</v>
      </c>
      <c r="L499" s="6">
        <v>2026</v>
      </c>
      <c r="M499" s="6">
        <v>2</v>
      </c>
      <c r="N499" s="80">
        <v>16000</v>
      </c>
      <c r="O499" s="6">
        <f t="shared" ref="O499:O517" si="148">M499*N499</f>
        <v>32000</v>
      </c>
      <c r="P499" s="6">
        <v>500</v>
      </c>
      <c r="Q499" s="6" t="s">
        <v>218</v>
      </c>
      <c r="R499" s="6">
        <f t="shared" ref="R499:R517" si="149">P499*M499</f>
        <v>1000</v>
      </c>
      <c r="S499" s="13">
        <f t="shared" ref="S499:S517" si="150">R499/86400</f>
        <v>1.1574074074074073E-2</v>
      </c>
      <c r="T499" s="6">
        <f t="shared" ref="T499:T517" si="151">R499/1000</f>
        <v>1</v>
      </c>
    </row>
    <row r="500" spans="2:20" x14ac:dyDescent="0.3">
      <c r="B500" s="6">
        <v>2027</v>
      </c>
      <c r="C500" s="6">
        <v>1</v>
      </c>
      <c r="D500" s="80">
        <v>16000</v>
      </c>
      <c r="E500" s="6">
        <f t="shared" si="144"/>
        <v>16000</v>
      </c>
      <c r="F500" s="6">
        <v>1000</v>
      </c>
      <c r="G500" s="6" t="s">
        <v>218</v>
      </c>
      <c r="H500" s="6">
        <f t="shared" si="145"/>
        <v>1000</v>
      </c>
      <c r="I500" s="13">
        <f t="shared" si="146"/>
        <v>1.1574074074074073E-2</v>
      </c>
      <c r="J500" s="6">
        <f t="shared" si="147"/>
        <v>1</v>
      </c>
      <c r="L500" s="6">
        <v>2027</v>
      </c>
      <c r="M500" s="6">
        <v>2</v>
      </c>
      <c r="N500" s="80">
        <v>16000</v>
      </c>
      <c r="O500" s="6">
        <f t="shared" si="148"/>
        <v>32000</v>
      </c>
      <c r="P500" s="6">
        <v>500</v>
      </c>
      <c r="Q500" s="6" t="s">
        <v>218</v>
      </c>
      <c r="R500" s="6">
        <f t="shared" si="149"/>
        <v>1000</v>
      </c>
      <c r="S500" s="13">
        <f t="shared" si="150"/>
        <v>1.1574074074074073E-2</v>
      </c>
      <c r="T500" s="6">
        <f t="shared" si="151"/>
        <v>1</v>
      </c>
    </row>
    <row r="501" spans="2:20" x14ac:dyDescent="0.3">
      <c r="B501" s="6">
        <v>2028</v>
      </c>
      <c r="C501" s="6">
        <v>1</v>
      </c>
      <c r="D501" s="80">
        <v>16000</v>
      </c>
      <c r="E501" s="6">
        <f t="shared" si="144"/>
        <v>16000</v>
      </c>
      <c r="F501" s="6">
        <v>1000</v>
      </c>
      <c r="G501" s="6" t="s">
        <v>218</v>
      </c>
      <c r="H501" s="6">
        <f t="shared" si="145"/>
        <v>1000</v>
      </c>
      <c r="I501" s="13">
        <f t="shared" si="146"/>
        <v>1.1574074074074073E-2</v>
      </c>
      <c r="J501" s="6">
        <f t="shared" si="147"/>
        <v>1</v>
      </c>
      <c r="L501" s="6">
        <v>2028</v>
      </c>
      <c r="M501" s="6">
        <v>2</v>
      </c>
      <c r="N501" s="80">
        <v>16000</v>
      </c>
      <c r="O501" s="6">
        <f t="shared" si="148"/>
        <v>32000</v>
      </c>
      <c r="P501" s="6">
        <v>500</v>
      </c>
      <c r="Q501" s="6" t="s">
        <v>218</v>
      </c>
      <c r="R501" s="6">
        <f t="shared" si="149"/>
        <v>1000</v>
      </c>
      <c r="S501" s="13">
        <f t="shared" si="150"/>
        <v>1.1574074074074073E-2</v>
      </c>
      <c r="T501" s="6">
        <f t="shared" si="151"/>
        <v>1</v>
      </c>
    </row>
    <row r="502" spans="2:20" x14ac:dyDescent="0.3">
      <c r="B502" s="6">
        <v>2029</v>
      </c>
      <c r="C502" s="6">
        <v>1</v>
      </c>
      <c r="D502" s="80">
        <v>16000</v>
      </c>
      <c r="E502" s="6">
        <f t="shared" si="144"/>
        <v>16000</v>
      </c>
      <c r="F502" s="6">
        <v>1000</v>
      </c>
      <c r="G502" s="6" t="s">
        <v>218</v>
      </c>
      <c r="H502" s="6">
        <f t="shared" si="145"/>
        <v>1000</v>
      </c>
      <c r="I502" s="13">
        <f t="shared" si="146"/>
        <v>1.1574074074074073E-2</v>
      </c>
      <c r="J502" s="6">
        <f t="shared" si="147"/>
        <v>1</v>
      </c>
      <c r="L502" s="6">
        <v>2029</v>
      </c>
      <c r="M502" s="6">
        <v>2</v>
      </c>
      <c r="N502" s="80">
        <v>16000</v>
      </c>
      <c r="O502" s="6">
        <f t="shared" si="148"/>
        <v>32000</v>
      </c>
      <c r="P502" s="6">
        <v>500</v>
      </c>
      <c r="Q502" s="6" t="s">
        <v>218</v>
      </c>
      <c r="R502" s="6">
        <f t="shared" si="149"/>
        <v>1000</v>
      </c>
      <c r="S502" s="13">
        <f t="shared" si="150"/>
        <v>1.1574074074074073E-2</v>
      </c>
      <c r="T502" s="6">
        <f t="shared" si="151"/>
        <v>1</v>
      </c>
    </row>
    <row r="503" spans="2:20" x14ac:dyDescent="0.3">
      <c r="B503" s="6">
        <v>2030</v>
      </c>
      <c r="C503" s="6">
        <v>1</v>
      </c>
      <c r="D503" s="80">
        <v>16000</v>
      </c>
      <c r="E503" s="6">
        <f t="shared" si="144"/>
        <v>16000</v>
      </c>
      <c r="F503" s="6">
        <v>1000</v>
      </c>
      <c r="G503" s="6" t="s">
        <v>218</v>
      </c>
      <c r="H503" s="6">
        <f t="shared" si="145"/>
        <v>1000</v>
      </c>
      <c r="I503" s="13">
        <f t="shared" si="146"/>
        <v>1.1574074074074073E-2</v>
      </c>
      <c r="J503" s="6">
        <f t="shared" si="147"/>
        <v>1</v>
      </c>
      <c r="L503" s="6">
        <v>2030</v>
      </c>
      <c r="M503" s="6">
        <v>3</v>
      </c>
      <c r="N503" s="80">
        <v>16000</v>
      </c>
      <c r="O503" s="6">
        <f t="shared" si="148"/>
        <v>48000</v>
      </c>
      <c r="P503" s="6">
        <v>500</v>
      </c>
      <c r="Q503" s="6" t="s">
        <v>218</v>
      </c>
      <c r="R503" s="6">
        <f t="shared" si="149"/>
        <v>1500</v>
      </c>
      <c r="S503" s="13">
        <f t="shared" si="150"/>
        <v>1.7361111111111112E-2</v>
      </c>
      <c r="T503" s="6">
        <f t="shared" si="151"/>
        <v>1.5</v>
      </c>
    </row>
    <row r="504" spans="2:20" x14ac:dyDescent="0.3">
      <c r="B504" s="6">
        <v>2031</v>
      </c>
      <c r="C504" s="6">
        <v>1</v>
      </c>
      <c r="D504" s="80">
        <v>16000</v>
      </c>
      <c r="E504" s="6">
        <f t="shared" si="144"/>
        <v>16000</v>
      </c>
      <c r="F504" s="6">
        <v>1000</v>
      </c>
      <c r="G504" s="6" t="s">
        <v>218</v>
      </c>
      <c r="H504" s="6">
        <f t="shared" si="145"/>
        <v>1000</v>
      </c>
      <c r="I504" s="13">
        <f t="shared" si="146"/>
        <v>1.1574074074074073E-2</v>
      </c>
      <c r="J504" s="6">
        <f t="shared" si="147"/>
        <v>1</v>
      </c>
      <c r="L504" s="6">
        <v>2031</v>
      </c>
      <c r="M504" s="6">
        <v>3</v>
      </c>
      <c r="N504" s="80">
        <v>16000</v>
      </c>
      <c r="O504" s="6">
        <f t="shared" si="148"/>
        <v>48000</v>
      </c>
      <c r="P504" s="6">
        <v>500</v>
      </c>
      <c r="Q504" s="6" t="s">
        <v>218</v>
      </c>
      <c r="R504" s="6">
        <f t="shared" si="149"/>
        <v>1500</v>
      </c>
      <c r="S504" s="13">
        <f t="shared" si="150"/>
        <v>1.7361111111111112E-2</v>
      </c>
      <c r="T504" s="6">
        <f t="shared" si="151"/>
        <v>1.5</v>
      </c>
    </row>
    <row r="505" spans="2:20" x14ac:dyDescent="0.3">
      <c r="B505" s="6">
        <v>2032</v>
      </c>
      <c r="C505" s="6">
        <v>1</v>
      </c>
      <c r="D505" s="80">
        <v>16000</v>
      </c>
      <c r="E505" s="6">
        <f t="shared" si="144"/>
        <v>16000</v>
      </c>
      <c r="F505" s="6">
        <v>1000</v>
      </c>
      <c r="G505" s="6" t="s">
        <v>218</v>
      </c>
      <c r="H505" s="6">
        <f t="shared" si="145"/>
        <v>1000</v>
      </c>
      <c r="I505" s="13">
        <f t="shared" si="146"/>
        <v>1.1574074074074073E-2</v>
      </c>
      <c r="J505" s="6">
        <f t="shared" si="147"/>
        <v>1</v>
      </c>
      <c r="L505" s="6">
        <v>2032</v>
      </c>
      <c r="M505" s="6">
        <v>3</v>
      </c>
      <c r="N505" s="80">
        <v>16000</v>
      </c>
      <c r="O505" s="6">
        <f t="shared" si="148"/>
        <v>48000</v>
      </c>
      <c r="P505" s="6">
        <v>500</v>
      </c>
      <c r="Q505" s="6" t="s">
        <v>218</v>
      </c>
      <c r="R505" s="6">
        <f t="shared" si="149"/>
        <v>1500</v>
      </c>
      <c r="S505" s="13">
        <f t="shared" si="150"/>
        <v>1.7361111111111112E-2</v>
      </c>
      <c r="T505" s="6">
        <f t="shared" si="151"/>
        <v>1.5</v>
      </c>
    </row>
    <row r="506" spans="2:20" x14ac:dyDescent="0.3">
      <c r="B506" s="6">
        <v>2033</v>
      </c>
      <c r="C506" s="6">
        <v>1</v>
      </c>
      <c r="D506" s="80">
        <v>16000</v>
      </c>
      <c r="E506" s="6">
        <f t="shared" si="144"/>
        <v>16000</v>
      </c>
      <c r="F506" s="6">
        <v>1000</v>
      </c>
      <c r="G506" s="6" t="s">
        <v>218</v>
      </c>
      <c r="H506" s="6">
        <f t="shared" si="145"/>
        <v>1000</v>
      </c>
      <c r="I506" s="13">
        <f t="shared" si="146"/>
        <v>1.1574074074074073E-2</v>
      </c>
      <c r="J506" s="6">
        <f t="shared" si="147"/>
        <v>1</v>
      </c>
      <c r="L506" s="6">
        <v>2033</v>
      </c>
      <c r="M506" s="6">
        <v>3</v>
      </c>
      <c r="N506" s="80">
        <v>16000</v>
      </c>
      <c r="O506" s="6">
        <f t="shared" si="148"/>
        <v>48000</v>
      </c>
      <c r="P506" s="6">
        <v>500</v>
      </c>
      <c r="Q506" s="6" t="s">
        <v>218</v>
      </c>
      <c r="R506" s="6">
        <f t="shared" si="149"/>
        <v>1500</v>
      </c>
      <c r="S506" s="13">
        <f t="shared" si="150"/>
        <v>1.7361111111111112E-2</v>
      </c>
      <c r="T506" s="6">
        <f t="shared" si="151"/>
        <v>1.5</v>
      </c>
    </row>
    <row r="507" spans="2:20" x14ac:dyDescent="0.3">
      <c r="B507" s="6">
        <v>2034</v>
      </c>
      <c r="C507" s="6">
        <v>1</v>
      </c>
      <c r="D507" s="80">
        <v>16000</v>
      </c>
      <c r="E507" s="6">
        <f t="shared" si="144"/>
        <v>16000</v>
      </c>
      <c r="F507" s="6">
        <v>1000</v>
      </c>
      <c r="G507" s="6" t="s">
        <v>218</v>
      </c>
      <c r="H507" s="6">
        <f t="shared" si="145"/>
        <v>1000</v>
      </c>
      <c r="I507" s="13">
        <f t="shared" si="146"/>
        <v>1.1574074074074073E-2</v>
      </c>
      <c r="J507" s="6">
        <f t="shared" si="147"/>
        <v>1</v>
      </c>
      <c r="L507" s="6">
        <v>2034</v>
      </c>
      <c r="M507" s="6">
        <v>3</v>
      </c>
      <c r="N507" s="80">
        <v>16000</v>
      </c>
      <c r="O507" s="6">
        <f t="shared" si="148"/>
        <v>48000</v>
      </c>
      <c r="P507" s="6">
        <v>500</v>
      </c>
      <c r="Q507" s="6" t="s">
        <v>218</v>
      </c>
      <c r="R507" s="6">
        <f t="shared" si="149"/>
        <v>1500</v>
      </c>
      <c r="S507" s="13">
        <f t="shared" si="150"/>
        <v>1.7361111111111112E-2</v>
      </c>
      <c r="T507" s="6">
        <f t="shared" si="151"/>
        <v>1.5</v>
      </c>
    </row>
    <row r="508" spans="2:20" x14ac:dyDescent="0.3">
      <c r="B508" s="6">
        <v>2035</v>
      </c>
      <c r="C508" s="6">
        <v>1</v>
      </c>
      <c r="D508" s="80">
        <v>16000</v>
      </c>
      <c r="E508" s="6">
        <f t="shared" si="144"/>
        <v>16000</v>
      </c>
      <c r="F508" s="6">
        <v>1000</v>
      </c>
      <c r="G508" s="6" t="s">
        <v>218</v>
      </c>
      <c r="H508" s="6">
        <f t="shared" si="145"/>
        <v>1000</v>
      </c>
      <c r="I508" s="13">
        <f t="shared" si="146"/>
        <v>1.1574074074074073E-2</v>
      </c>
      <c r="J508" s="6">
        <f t="shared" si="147"/>
        <v>1</v>
      </c>
      <c r="L508" s="6">
        <v>2035</v>
      </c>
      <c r="M508" s="6">
        <v>3</v>
      </c>
      <c r="N508" s="80">
        <v>16000</v>
      </c>
      <c r="O508" s="6">
        <f t="shared" si="148"/>
        <v>48000</v>
      </c>
      <c r="P508" s="6">
        <v>500</v>
      </c>
      <c r="Q508" s="6" t="s">
        <v>218</v>
      </c>
      <c r="R508" s="6">
        <f t="shared" si="149"/>
        <v>1500</v>
      </c>
      <c r="S508" s="13">
        <f t="shared" si="150"/>
        <v>1.7361111111111112E-2</v>
      </c>
      <c r="T508" s="6">
        <f t="shared" si="151"/>
        <v>1.5</v>
      </c>
    </row>
    <row r="509" spans="2:20" x14ac:dyDescent="0.3">
      <c r="B509" s="6">
        <v>2036</v>
      </c>
      <c r="C509" s="6">
        <v>2</v>
      </c>
      <c r="D509" s="80">
        <v>16000</v>
      </c>
      <c r="E509" s="6">
        <f t="shared" si="144"/>
        <v>32000</v>
      </c>
      <c r="F509" s="6">
        <v>1000</v>
      </c>
      <c r="G509" s="6" t="s">
        <v>218</v>
      </c>
      <c r="H509" s="6">
        <f t="shared" si="145"/>
        <v>2000</v>
      </c>
      <c r="I509" s="13">
        <f t="shared" si="146"/>
        <v>2.3148148148148147E-2</v>
      </c>
      <c r="J509" s="6">
        <f t="shared" si="147"/>
        <v>2</v>
      </c>
      <c r="L509" s="6">
        <v>2036</v>
      </c>
      <c r="M509" s="6">
        <v>3</v>
      </c>
      <c r="N509" s="80">
        <v>16000</v>
      </c>
      <c r="O509" s="6">
        <f t="shared" si="148"/>
        <v>48000</v>
      </c>
      <c r="P509" s="6">
        <v>500</v>
      </c>
      <c r="Q509" s="6" t="s">
        <v>218</v>
      </c>
      <c r="R509" s="6">
        <f t="shared" si="149"/>
        <v>1500</v>
      </c>
      <c r="S509" s="13">
        <f t="shared" si="150"/>
        <v>1.7361111111111112E-2</v>
      </c>
      <c r="T509" s="6">
        <f t="shared" si="151"/>
        <v>1.5</v>
      </c>
    </row>
    <row r="510" spans="2:20" x14ac:dyDescent="0.3">
      <c r="B510" s="6">
        <v>2037</v>
      </c>
      <c r="C510" s="6">
        <v>2</v>
      </c>
      <c r="D510" s="80">
        <v>16000</v>
      </c>
      <c r="E510" s="6">
        <f t="shared" si="144"/>
        <v>32000</v>
      </c>
      <c r="F510" s="6">
        <v>1000</v>
      </c>
      <c r="G510" s="6" t="s">
        <v>218</v>
      </c>
      <c r="H510" s="6">
        <f t="shared" si="145"/>
        <v>2000</v>
      </c>
      <c r="I510" s="13">
        <f t="shared" si="146"/>
        <v>2.3148148148148147E-2</v>
      </c>
      <c r="J510" s="6">
        <f t="shared" si="147"/>
        <v>2</v>
      </c>
      <c r="L510" s="6">
        <v>2037</v>
      </c>
      <c r="M510" s="6">
        <v>3</v>
      </c>
      <c r="N510" s="80">
        <v>16000</v>
      </c>
      <c r="O510" s="6">
        <f t="shared" si="148"/>
        <v>48000</v>
      </c>
      <c r="P510" s="6">
        <v>500</v>
      </c>
      <c r="Q510" s="6" t="s">
        <v>218</v>
      </c>
      <c r="R510" s="6">
        <f t="shared" si="149"/>
        <v>1500</v>
      </c>
      <c r="S510" s="13">
        <f t="shared" si="150"/>
        <v>1.7361111111111112E-2</v>
      </c>
      <c r="T510" s="6">
        <f t="shared" si="151"/>
        <v>1.5</v>
      </c>
    </row>
    <row r="511" spans="2:20" x14ac:dyDescent="0.3">
      <c r="B511" s="6">
        <v>2038</v>
      </c>
      <c r="C511" s="6">
        <v>2</v>
      </c>
      <c r="D511" s="80">
        <v>16000</v>
      </c>
      <c r="E511" s="6">
        <f t="shared" si="144"/>
        <v>32000</v>
      </c>
      <c r="F511" s="6">
        <v>1000</v>
      </c>
      <c r="G511" s="6" t="s">
        <v>218</v>
      </c>
      <c r="H511" s="6">
        <f t="shared" si="145"/>
        <v>2000</v>
      </c>
      <c r="I511" s="13">
        <f t="shared" si="146"/>
        <v>2.3148148148148147E-2</v>
      </c>
      <c r="J511" s="6">
        <f t="shared" si="147"/>
        <v>2</v>
      </c>
      <c r="L511" s="6">
        <v>2038</v>
      </c>
      <c r="M511" s="6">
        <v>3</v>
      </c>
      <c r="N511" s="80">
        <v>16000</v>
      </c>
      <c r="O511" s="6">
        <f t="shared" si="148"/>
        <v>48000</v>
      </c>
      <c r="P511" s="6">
        <v>500</v>
      </c>
      <c r="Q511" s="6" t="s">
        <v>218</v>
      </c>
      <c r="R511" s="6">
        <f t="shared" si="149"/>
        <v>1500</v>
      </c>
      <c r="S511" s="13">
        <f t="shared" si="150"/>
        <v>1.7361111111111112E-2</v>
      </c>
      <c r="T511" s="6">
        <f t="shared" si="151"/>
        <v>1.5</v>
      </c>
    </row>
    <row r="512" spans="2:20" x14ac:dyDescent="0.3">
      <c r="B512" s="6">
        <v>2039</v>
      </c>
      <c r="C512" s="6">
        <v>2</v>
      </c>
      <c r="D512" s="80">
        <v>16000</v>
      </c>
      <c r="E512" s="6">
        <f t="shared" si="144"/>
        <v>32000</v>
      </c>
      <c r="F512" s="6">
        <v>1000</v>
      </c>
      <c r="G512" s="6" t="s">
        <v>218</v>
      </c>
      <c r="H512" s="6">
        <f t="shared" si="145"/>
        <v>2000</v>
      </c>
      <c r="I512" s="13">
        <f t="shared" si="146"/>
        <v>2.3148148148148147E-2</v>
      </c>
      <c r="J512" s="6">
        <f t="shared" si="147"/>
        <v>2</v>
      </c>
      <c r="L512" s="6">
        <v>2039</v>
      </c>
      <c r="M512" s="6">
        <v>3</v>
      </c>
      <c r="N512" s="80">
        <v>16000</v>
      </c>
      <c r="O512" s="6">
        <f t="shared" si="148"/>
        <v>48000</v>
      </c>
      <c r="P512" s="6">
        <v>500</v>
      </c>
      <c r="Q512" s="6" t="s">
        <v>218</v>
      </c>
      <c r="R512" s="6">
        <f t="shared" si="149"/>
        <v>1500</v>
      </c>
      <c r="S512" s="13">
        <f t="shared" si="150"/>
        <v>1.7361111111111112E-2</v>
      </c>
      <c r="T512" s="6">
        <f t="shared" si="151"/>
        <v>1.5</v>
      </c>
    </row>
    <row r="513" spans="2:20" x14ac:dyDescent="0.3">
      <c r="B513" s="6">
        <v>2040</v>
      </c>
      <c r="C513" s="6">
        <v>2</v>
      </c>
      <c r="D513" s="80">
        <v>16000</v>
      </c>
      <c r="E513" s="6">
        <f t="shared" si="144"/>
        <v>32000</v>
      </c>
      <c r="F513" s="6">
        <v>1000</v>
      </c>
      <c r="G513" s="6" t="s">
        <v>218</v>
      </c>
      <c r="H513" s="6">
        <f t="shared" si="145"/>
        <v>2000</v>
      </c>
      <c r="I513" s="13">
        <f t="shared" si="146"/>
        <v>2.3148148148148147E-2</v>
      </c>
      <c r="J513" s="6">
        <f t="shared" si="147"/>
        <v>2</v>
      </c>
      <c r="L513" s="6">
        <v>2040</v>
      </c>
      <c r="M513" s="6">
        <v>3</v>
      </c>
      <c r="N513" s="80">
        <v>16000</v>
      </c>
      <c r="O513" s="6">
        <f t="shared" si="148"/>
        <v>48000</v>
      </c>
      <c r="P513" s="6">
        <v>500</v>
      </c>
      <c r="Q513" s="6" t="s">
        <v>218</v>
      </c>
      <c r="R513" s="6">
        <f t="shared" si="149"/>
        <v>1500</v>
      </c>
      <c r="S513" s="13">
        <f t="shared" si="150"/>
        <v>1.7361111111111112E-2</v>
      </c>
      <c r="T513" s="6">
        <f t="shared" si="151"/>
        <v>1.5</v>
      </c>
    </row>
    <row r="514" spans="2:20" x14ac:dyDescent="0.3">
      <c r="B514" s="6">
        <v>2041</v>
      </c>
      <c r="C514" s="6">
        <v>2</v>
      </c>
      <c r="D514" s="80">
        <v>16000</v>
      </c>
      <c r="E514" s="6">
        <f t="shared" si="144"/>
        <v>32000</v>
      </c>
      <c r="F514" s="6">
        <v>1000</v>
      </c>
      <c r="G514" s="6" t="s">
        <v>218</v>
      </c>
      <c r="H514" s="6">
        <f t="shared" si="145"/>
        <v>2000</v>
      </c>
      <c r="I514" s="13">
        <f t="shared" si="146"/>
        <v>2.3148148148148147E-2</v>
      </c>
      <c r="J514" s="6">
        <f t="shared" si="147"/>
        <v>2</v>
      </c>
      <c r="L514" s="6">
        <v>2041</v>
      </c>
      <c r="M514" s="6">
        <v>3</v>
      </c>
      <c r="N514" s="80">
        <v>16000</v>
      </c>
      <c r="O514" s="6">
        <f t="shared" si="148"/>
        <v>48000</v>
      </c>
      <c r="P514" s="6">
        <v>500</v>
      </c>
      <c r="Q514" s="6" t="s">
        <v>218</v>
      </c>
      <c r="R514" s="6">
        <f t="shared" si="149"/>
        <v>1500</v>
      </c>
      <c r="S514" s="13">
        <f t="shared" si="150"/>
        <v>1.7361111111111112E-2</v>
      </c>
      <c r="T514" s="6">
        <f t="shared" si="151"/>
        <v>1.5</v>
      </c>
    </row>
    <row r="515" spans="2:20" x14ac:dyDescent="0.3">
      <c r="B515" s="6">
        <v>2042</v>
      </c>
      <c r="C515" s="6">
        <v>2</v>
      </c>
      <c r="D515" s="80">
        <v>16000</v>
      </c>
      <c r="E515" s="6">
        <f t="shared" si="144"/>
        <v>32000</v>
      </c>
      <c r="F515" s="6">
        <v>1000</v>
      </c>
      <c r="G515" s="6" t="s">
        <v>218</v>
      </c>
      <c r="H515" s="6">
        <f t="shared" si="145"/>
        <v>2000</v>
      </c>
      <c r="I515" s="13">
        <f t="shared" si="146"/>
        <v>2.3148148148148147E-2</v>
      </c>
      <c r="J515" s="6">
        <f t="shared" si="147"/>
        <v>2</v>
      </c>
      <c r="L515" s="6">
        <v>2042</v>
      </c>
      <c r="M515" s="6">
        <v>4</v>
      </c>
      <c r="N515" s="80">
        <v>16000</v>
      </c>
      <c r="O515" s="6">
        <f t="shared" si="148"/>
        <v>64000</v>
      </c>
      <c r="P515" s="6">
        <v>500</v>
      </c>
      <c r="Q515" s="6" t="s">
        <v>218</v>
      </c>
      <c r="R515" s="6">
        <f t="shared" si="149"/>
        <v>2000</v>
      </c>
      <c r="S515" s="13">
        <f t="shared" si="150"/>
        <v>2.3148148148148147E-2</v>
      </c>
      <c r="T515" s="6">
        <f t="shared" si="151"/>
        <v>2</v>
      </c>
    </row>
    <row r="516" spans="2:20" x14ac:dyDescent="0.3">
      <c r="B516" s="6">
        <v>2043</v>
      </c>
      <c r="C516" s="6">
        <v>2</v>
      </c>
      <c r="D516" s="80">
        <v>16000</v>
      </c>
      <c r="E516" s="6">
        <f t="shared" si="144"/>
        <v>32000</v>
      </c>
      <c r="F516" s="6">
        <v>1000</v>
      </c>
      <c r="G516" s="6" t="s">
        <v>218</v>
      </c>
      <c r="H516" s="6">
        <f t="shared" si="145"/>
        <v>2000</v>
      </c>
      <c r="I516" s="13">
        <f t="shared" si="146"/>
        <v>2.3148148148148147E-2</v>
      </c>
      <c r="J516" s="6">
        <f t="shared" si="147"/>
        <v>2</v>
      </c>
      <c r="L516" s="6">
        <v>2043</v>
      </c>
      <c r="M516" s="6">
        <v>4</v>
      </c>
      <c r="N516" s="80">
        <v>16000</v>
      </c>
      <c r="O516" s="6">
        <f t="shared" si="148"/>
        <v>64000</v>
      </c>
      <c r="P516" s="6">
        <v>500</v>
      </c>
      <c r="Q516" s="6" t="s">
        <v>218</v>
      </c>
      <c r="R516" s="6">
        <f t="shared" si="149"/>
        <v>2000</v>
      </c>
      <c r="S516" s="13">
        <f t="shared" si="150"/>
        <v>2.3148148148148147E-2</v>
      </c>
      <c r="T516" s="6">
        <f t="shared" si="151"/>
        <v>2</v>
      </c>
    </row>
    <row r="517" spans="2:20" x14ac:dyDescent="0.3">
      <c r="B517" s="6">
        <v>2044</v>
      </c>
      <c r="C517" s="6">
        <v>2</v>
      </c>
      <c r="D517" s="80">
        <v>16000</v>
      </c>
      <c r="E517" s="6">
        <f t="shared" si="144"/>
        <v>32000</v>
      </c>
      <c r="F517" s="6">
        <v>1000</v>
      </c>
      <c r="G517" s="6" t="s">
        <v>218</v>
      </c>
      <c r="H517" s="6">
        <f t="shared" si="145"/>
        <v>2000</v>
      </c>
      <c r="I517" s="13">
        <f t="shared" si="146"/>
        <v>2.3148148148148147E-2</v>
      </c>
      <c r="J517" s="6">
        <f t="shared" si="147"/>
        <v>2</v>
      </c>
      <c r="L517" s="6">
        <v>2044</v>
      </c>
      <c r="M517" s="6">
        <v>4</v>
      </c>
      <c r="N517" s="80">
        <v>16000</v>
      </c>
      <c r="O517" s="6">
        <f t="shared" si="148"/>
        <v>64000</v>
      </c>
      <c r="P517" s="6">
        <v>500</v>
      </c>
      <c r="Q517" s="6" t="s">
        <v>218</v>
      </c>
      <c r="R517" s="6">
        <f t="shared" si="149"/>
        <v>2000</v>
      </c>
      <c r="S517" s="13">
        <f t="shared" si="150"/>
        <v>2.3148148148148147E-2</v>
      </c>
      <c r="T517" s="6">
        <f t="shared" si="151"/>
        <v>2</v>
      </c>
    </row>
    <row r="519" spans="2:20" x14ac:dyDescent="0.3">
      <c r="B519" s="226" t="s">
        <v>339</v>
      </c>
      <c r="C519" s="226"/>
      <c r="D519" s="226"/>
      <c r="L519" s="226" t="s">
        <v>340</v>
      </c>
      <c r="M519" s="226"/>
      <c r="N519" s="226"/>
    </row>
    <row r="520" spans="2:20" x14ac:dyDescent="0.3">
      <c r="B520" s="225" t="s">
        <v>22</v>
      </c>
      <c r="C520" s="225" t="s">
        <v>203</v>
      </c>
      <c r="D520" s="225" t="s">
        <v>204</v>
      </c>
      <c r="E520" s="225" t="s">
        <v>201</v>
      </c>
      <c r="F520" s="225" t="s">
        <v>202</v>
      </c>
      <c r="G520" s="225" t="s">
        <v>151</v>
      </c>
      <c r="H520" s="225" t="s">
        <v>205</v>
      </c>
      <c r="I520" s="225" t="s">
        <v>206</v>
      </c>
      <c r="J520" s="225" t="s">
        <v>207</v>
      </c>
      <c r="L520" s="225" t="s">
        <v>22</v>
      </c>
      <c r="M520" s="225" t="s">
        <v>203</v>
      </c>
      <c r="N520" s="225" t="s">
        <v>204</v>
      </c>
      <c r="O520" s="225" t="s">
        <v>201</v>
      </c>
      <c r="P520" s="225" t="s">
        <v>202</v>
      </c>
      <c r="Q520" s="225" t="s">
        <v>151</v>
      </c>
      <c r="R520" s="225" t="s">
        <v>205</v>
      </c>
      <c r="S520" s="225" t="s">
        <v>206</v>
      </c>
      <c r="T520" s="225" t="s">
        <v>207</v>
      </c>
    </row>
    <row r="521" spans="2:20" x14ac:dyDescent="0.3">
      <c r="B521" s="225"/>
      <c r="C521" s="225"/>
      <c r="D521" s="225"/>
      <c r="E521" s="225"/>
      <c r="F521" s="225"/>
      <c r="G521" s="225"/>
      <c r="H521" s="225"/>
      <c r="I521" s="225"/>
      <c r="J521" s="225"/>
      <c r="L521" s="225"/>
      <c r="M521" s="225"/>
      <c r="N521" s="225"/>
      <c r="O521" s="225"/>
      <c r="P521" s="225"/>
      <c r="Q521" s="225"/>
      <c r="R521" s="225"/>
      <c r="S521" s="225"/>
      <c r="T521" s="225"/>
    </row>
    <row r="522" spans="2:20" x14ac:dyDescent="0.3">
      <c r="B522" s="225"/>
      <c r="C522" s="225"/>
      <c r="D522" s="225"/>
      <c r="E522" s="225"/>
      <c r="F522" s="225"/>
      <c r="G522" s="225"/>
      <c r="H522" s="225"/>
      <c r="I522" s="225"/>
      <c r="J522" s="225"/>
      <c r="L522" s="225"/>
      <c r="M522" s="225"/>
      <c r="N522" s="225"/>
      <c r="O522" s="225"/>
      <c r="P522" s="225"/>
      <c r="Q522" s="225"/>
      <c r="R522" s="225"/>
      <c r="S522" s="225"/>
      <c r="T522" s="225"/>
    </row>
    <row r="523" spans="2:20" x14ac:dyDescent="0.3">
      <c r="B523" s="6">
        <v>2025</v>
      </c>
      <c r="C523" s="6" cm="1">
        <f t="array" ref="C523:C542">TRANSPOSE('Proyeksi Fasum (2)'!D137:W137)</f>
        <v>1</v>
      </c>
      <c r="D523" s="6">
        <v>20</v>
      </c>
      <c r="E523" s="6">
        <f>C523*D523</f>
        <v>20</v>
      </c>
      <c r="F523" s="6">
        <v>50</v>
      </c>
      <c r="G523" s="6" t="s">
        <v>220</v>
      </c>
      <c r="H523" s="6">
        <f>E523*F523</f>
        <v>1000</v>
      </c>
      <c r="I523" s="13">
        <f>H523/86400</f>
        <v>1.1574074074074073E-2</v>
      </c>
      <c r="J523" s="6">
        <f>H523/1000</f>
        <v>1</v>
      </c>
      <c r="L523" s="6">
        <v>2025</v>
      </c>
      <c r="M523" s="6" cm="1">
        <f t="array" ref="M523:M542">TRANSPOSE('Proyeksi Fasum (2)'!D138:W138)</f>
        <v>0</v>
      </c>
      <c r="N523" s="6">
        <v>20</v>
      </c>
      <c r="O523" s="6">
        <f>M523*N523</f>
        <v>0</v>
      </c>
      <c r="P523" s="6">
        <v>50</v>
      </c>
      <c r="Q523" s="6" t="s">
        <v>220</v>
      </c>
      <c r="R523" s="6">
        <f>O523*P523</f>
        <v>0</v>
      </c>
      <c r="S523" s="13">
        <f>R523/86400</f>
        <v>0</v>
      </c>
      <c r="T523" s="6">
        <f>R523/1000</f>
        <v>0</v>
      </c>
    </row>
    <row r="524" spans="2:20" x14ac:dyDescent="0.3">
      <c r="B524" s="6">
        <v>2026</v>
      </c>
      <c r="C524" s="6">
        <v>1</v>
      </c>
      <c r="D524" s="6">
        <v>20</v>
      </c>
      <c r="E524" s="6">
        <f t="shared" ref="E524:E542" si="152">C524*D524</f>
        <v>20</v>
      </c>
      <c r="F524" s="6">
        <v>50</v>
      </c>
      <c r="G524" s="6" t="s">
        <v>220</v>
      </c>
      <c r="H524" s="6">
        <f t="shared" ref="H524:H542" si="153">E524*F524</f>
        <v>1000</v>
      </c>
      <c r="I524" s="13">
        <f t="shared" ref="I524:I542" si="154">H524/86400</f>
        <v>1.1574074074074073E-2</v>
      </c>
      <c r="J524" s="6">
        <f t="shared" ref="J524:J542" si="155">H524/1000</f>
        <v>1</v>
      </c>
      <c r="L524" s="6">
        <v>2026</v>
      </c>
      <c r="M524" s="6">
        <v>0</v>
      </c>
      <c r="N524" s="6">
        <v>20</v>
      </c>
      <c r="O524" s="6">
        <f t="shared" ref="O524:O542" si="156">M524*N524</f>
        <v>0</v>
      </c>
      <c r="P524" s="6">
        <v>50</v>
      </c>
      <c r="Q524" s="6" t="s">
        <v>220</v>
      </c>
      <c r="R524" s="6">
        <f t="shared" ref="R524:R542" si="157">O524*P524</f>
        <v>0</v>
      </c>
      <c r="S524" s="13">
        <f t="shared" ref="S524:S542" si="158">R524/86400</f>
        <v>0</v>
      </c>
      <c r="T524" s="6">
        <f t="shared" ref="T524:T542" si="159">R524/1000</f>
        <v>0</v>
      </c>
    </row>
    <row r="525" spans="2:20" x14ac:dyDescent="0.3">
      <c r="B525" s="6">
        <v>2027</v>
      </c>
      <c r="C525" s="6">
        <v>1</v>
      </c>
      <c r="D525" s="6">
        <v>20</v>
      </c>
      <c r="E525" s="6">
        <f t="shared" si="152"/>
        <v>20</v>
      </c>
      <c r="F525" s="6">
        <v>50</v>
      </c>
      <c r="G525" s="6" t="s">
        <v>220</v>
      </c>
      <c r="H525" s="6">
        <f t="shared" si="153"/>
        <v>1000</v>
      </c>
      <c r="I525" s="13">
        <f t="shared" si="154"/>
        <v>1.1574074074074073E-2</v>
      </c>
      <c r="J525" s="6">
        <f t="shared" si="155"/>
        <v>1</v>
      </c>
      <c r="L525" s="6">
        <v>2027</v>
      </c>
      <c r="M525" s="6">
        <v>0</v>
      </c>
      <c r="N525" s="6">
        <v>20</v>
      </c>
      <c r="O525" s="6">
        <f t="shared" si="156"/>
        <v>0</v>
      </c>
      <c r="P525" s="6">
        <v>50</v>
      </c>
      <c r="Q525" s="6" t="s">
        <v>220</v>
      </c>
      <c r="R525" s="6">
        <f t="shared" si="157"/>
        <v>0</v>
      </c>
      <c r="S525" s="13">
        <f t="shared" si="158"/>
        <v>0</v>
      </c>
      <c r="T525" s="6">
        <f t="shared" si="159"/>
        <v>0</v>
      </c>
    </row>
    <row r="526" spans="2:20" x14ac:dyDescent="0.3">
      <c r="B526" s="6">
        <v>2028</v>
      </c>
      <c r="C526" s="6">
        <v>1</v>
      </c>
      <c r="D526" s="6">
        <v>20</v>
      </c>
      <c r="E526" s="6">
        <f t="shared" si="152"/>
        <v>20</v>
      </c>
      <c r="F526" s="6">
        <v>50</v>
      </c>
      <c r="G526" s="6" t="s">
        <v>220</v>
      </c>
      <c r="H526" s="6">
        <f t="shared" si="153"/>
        <v>1000</v>
      </c>
      <c r="I526" s="13">
        <f t="shared" si="154"/>
        <v>1.1574074074074073E-2</v>
      </c>
      <c r="J526" s="6">
        <f t="shared" si="155"/>
        <v>1</v>
      </c>
      <c r="L526" s="6">
        <v>2028</v>
      </c>
      <c r="M526" s="6">
        <v>0</v>
      </c>
      <c r="N526" s="6">
        <v>20</v>
      </c>
      <c r="O526" s="6">
        <f t="shared" si="156"/>
        <v>0</v>
      </c>
      <c r="P526" s="6">
        <v>50</v>
      </c>
      <c r="Q526" s="6" t="s">
        <v>220</v>
      </c>
      <c r="R526" s="6">
        <f t="shared" si="157"/>
        <v>0</v>
      </c>
      <c r="S526" s="13">
        <f t="shared" si="158"/>
        <v>0</v>
      </c>
      <c r="T526" s="6">
        <f t="shared" si="159"/>
        <v>0</v>
      </c>
    </row>
    <row r="527" spans="2:20" x14ac:dyDescent="0.3">
      <c r="B527" s="6">
        <v>2029</v>
      </c>
      <c r="C527" s="6">
        <v>1</v>
      </c>
      <c r="D527" s="6">
        <v>20</v>
      </c>
      <c r="E527" s="6">
        <f t="shared" si="152"/>
        <v>20</v>
      </c>
      <c r="F527" s="6">
        <v>50</v>
      </c>
      <c r="G527" s="6" t="s">
        <v>220</v>
      </c>
      <c r="H527" s="6">
        <f t="shared" si="153"/>
        <v>1000</v>
      </c>
      <c r="I527" s="13">
        <f t="shared" si="154"/>
        <v>1.1574074074074073E-2</v>
      </c>
      <c r="J527" s="6">
        <f t="shared" si="155"/>
        <v>1</v>
      </c>
      <c r="L527" s="6">
        <v>2029</v>
      </c>
      <c r="M527" s="6">
        <v>0</v>
      </c>
      <c r="N527" s="6">
        <v>20</v>
      </c>
      <c r="O527" s="6">
        <f t="shared" si="156"/>
        <v>0</v>
      </c>
      <c r="P527" s="6">
        <v>50</v>
      </c>
      <c r="Q527" s="6" t="s">
        <v>220</v>
      </c>
      <c r="R527" s="6">
        <f t="shared" si="157"/>
        <v>0</v>
      </c>
      <c r="S527" s="13">
        <f t="shared" si="158"/>
        <v>0</v>
      </c>
      <c r="T527" s="6">
        <f t="shared" si="159"/>
        <v>0</v>
      </c>
    </row>
    <row r="528" spans="2:20" x14ac:dyDescent="0.3">
      <c r="B528" s="6">
        <v>2030</v>
      </c>
      <c r="C528" s="6">
        <v>1</v>
      </c>
      <c r="D528" s="6">
        <v>20</v>
      </c>
      <c r="E528" s="6">
        <f t="shared" si="152"/>
        <v>20</v>
      </c>
      <c r="F528" s="6">
        <v>50</v>
      </c>
      <c r="G528" s="6" t="s">
        <v>220</v>
      </c>
      <c r="H528" s="6">
        <f t="shared" si="153"/>
        <v>1000</v>
      </c>
      <c r="I528" s="13">
        <f t="shared" si="154"/>
        <v>1.1574074074074073E-2</v>
      </c>
      <c r="J528" s="6">
        <f t="shared" si="155"/>
        <v>1</v>
      </c>
      <c r="L528" s="6">
        <v>2030</v>
      </c>
      <c r="M528" s="6">
        <v>0</v>
      </c>
      <c r="N528" s="6">
        <v>20</v>
      </c>
      <c r="O528" s="6">
        <f t="shared" si="156"/>
        <v>0</v>
      </c>
      <c r="P528" s="6">
        <v>50</v>
      </c>
      <c r="Q528" s="6" t="s">
        <v>220</v>
      </c>
      <c r="R528" s="6">
        <f t="shared" si="157"/>
        <v>0</v>
      </c>
      <c r="S528" s="13">
        <f t="shared" si="158"/>
        <v>0</v>
      </c>
      <c r="T528" s="6">
        <f t="shared" si="159"/>
        <v>0</v>
      </c>
    </row>
    <row r="529" spans="2:20" x14ac:dyDescent="0.3">
      <c r="B529" s="6">
        <v>2031</v>
      </c>
      <c r="C529" s="6">
        <v>1</v>
      </c>
      <c r="D529" s="6">
        <v>20</v>
      </c>
      <c r="E529" s="6">
        <f t="shared" si="152"/>
        <v>20</v>
      </c>
      <c r="F529" s="6">
        <v>50</v>
      </c>
      <c r="G529" s="6" t="s">
        <v>220</v>
      </c>
      <c r="H529" s="6">
        <f t="shared" si="153"/>
        <v>1000</v>
      </c>
      <c r="I529" s="13">
        <f t="shared" si="154"/>
        <v>1.1574074074074073E-2</v>
      </c>
      <c r="J529" s="6">
        <f t="shared" si="155"/>
        <v>1</v>
      </c>
      <c r="L529" s="6">
        <v>2031</v>
      </c>
      <c r="M529" s="6">
        <v>0</v>
      </c>
      <c r="N529" s="6">
        <v>20</v>
      </c>
      <c r="O529" s="6">
        <f t="shared" si="156"/>
        <v>0</v>
      </c>
      <c r="P529" s="6">
        <v>50</v>
      </c>
      <c r="Q529" s="6" t="s">
        <v>220</v>
      </c>
      <c r="R529" s="6">
        <f t="shared" si="157"/>
        <v>0</v>
      </c>
      <c r="S529" s="13">
        <f t="shared" si="158"/>
        <v>0</v>
      </c>
      <c r="T529" s="6">
        <f t="shared" si="159"/>
        <v>0</v>
      </c>
    </row>
    <row r="530" spans="2:20" x14ac:dyDescent="0.3">
      <c r="B530" s="6">
        <v>2032</v>
      </c>
      <c r="C530" s="6">
        <v>1</v>
      </c>
      <c r="D530" s="6">
        <v>20</v>
      </c>
      <c r="E530" s="6">
        <f t="shared" si="152"/>
        <v>20</v>
      </c>
      <c r="F530" s="6">
        <v>50</v>
      </c>
      <c r="G530" s="6" t="s">
        <v>220</v>
      </c>
      <c r="H530" s="6">
        <f t="shared" si="153"/>
        <v>1000</v>
      </c>
      <c r="I530" s="13">
        <f t="shared" si="154"/>
        <v>1.1574074074074073E-2</v>
      </c>
      <c r="J530" s="6">
        <f t="shared" si="155"/>
        <v>1</v>
      </c>
      <c r="L530" s="6">
        <v>2032</v>
      </c>
      <c r="M530" s="6">
        <v>0</v>
      </c>
      <c r="N530" s="6">
        <v>20</v>
      </c>
      <c r="O530" s="6">
        <f t="shared" si="156"/>
        <v>0</v>
      </c>
      <c r="P530" s="6">
        <v>50</v>
      </c>
      <c r="Q530" s="6" t="s">
        <v>220</v>
      </c>
      <c r="R530" s="6">
        <f t="shared" si="157"/>
        <v>0</v>
      </c>
      <c r="S530" s="13">
        <f t="shared" si="158"/>
        <v>0</v>
      </c>
      <c r="T530" s="6">
        <f t="shared" si="159"/>
        <v>0</v>
      </c>
    </row>
    <row r="531" spans="2:20" x14ac:dyDescent="0.3">
      <c r="B531" s="6">
        <v>2033</v>
      </c>
      <c r="C531" s="6">
        <v>1</v>
      </c>
      <c r="D531" s="6">
        <v>20</v>
      </c>
      <c r="E531" s="6">
        <f t="shared" si="152"/>
        <v>20</v>
      </c>
      <c r="F531" s="6">
        <v>50</v>
      </c>
      <c r="G531" s="6" t="s">
        <v>220</v>
      </c>
      <c r="H531" s="6">
        <f t="shared" si="153"/>
        <v>1000</v>
      </c>
      <c r="I531" s="13">
        <f t="shared" si="154"/>
        <v>1.1574074074074073E-2</v>
      </c>
      <c r="J531" s="6">
        <f t="shared" si="155"/>
        <v>1</v>
      </c>
      <c r="L531" s="6">
        <v>2033</v>
      </c>
      <c r="M531" s="6">
        <v>0</v>
      </c>
      <c r="N531" s="6">
        <v>20</v>
      </c>
      <c r="O531" s="6">
        <f t="shared" si="156"/>
        <v>0</v>
      </c>
      <c r="P531" s="6">
        <v>50</v>
      </c>
      <c r="Q531" s="6" t="s">
        <v>220</v>
      </c>
      <c r="R531" s="6">
        <f t="shared" si="157"/>
        <v>0</v>
      </c>
      <c r="S531" s="13">
        <f t="shared" si="158"/>
        <v>0</v>
      </c>
      <c r="T531" s="6">
        <f t="shared" si="159"/>
        <v>0</v>
      </c>
    </row>
    <row r="532" spans="2:20" x14ac:dyDescent="0.3">
      <c r="B532" s="6">
        <v>2034</v>
      </c>
      <c r="C532" s="6">
        <v>1</v>
      </c>
      <c r="D532" s="6">
        <v>20</v>
      </c>
      <c r="E532" s="6">
        <f t="shared" si="152"/>
        <v>20</v>
      </c>
      <c r="F532" s="6">
        <v>50</v>
      </c>
      <c r="G532" s="6" t="s">
        <v>220</v>
      </c>
      <c r="H532" s="6">
        <f t="shared" si="153"/>
        <v>1000</v>
      </c>
      <c r="I532" s="13">
        <f t="shared" si="154"/>
        <v>1.1574074074074073E-2</v>
      </c>
      <c r="J532" s="6">
        <f t="shared" si="155"/>
        <v>1</v>
      </c>
      <c r="L532" s="6">
        <v>2034</v>
      </c>
      <c r="M532" s="6">
        <v>0</v>
      </c>
      <c r="N532" s="6">
        <v>20</v>
      </c>
      <c r="O532" s="6">
        <f t="shared" si="156"/>
        <v>0</v>
      </c>
      <c r="P532" s="6">
        <v>50</v>
      </c>
      <c r="Q532" s="6" t="s">
        <v>220</v>
      </c>
      <c r="R532" s="6">
        <f t="shared" si="157"/>
        <v>0</v>
      </c>
      <c r="S532" s="13">
        <f t="shared" si="158"/>
        <v>0</v>
      </c>
      <c r="T532" s="6">
        <f t="shared" si="159"/>
        <v>0</v>
      </c>
    </row>
    <row r="533" spans="2:20" x14ac:dyDescent="0.3">
      <c r="B533" s="6">
        <v>2035</v>
      </c>
      <c r="C533" s="6">
        <v>1</v>
      </c>
      <c r="D533" s="6">
        <v>20</v>
      </c>
      <c r="E533" s="6">
        <f t="shared" si="152"/>
        <v>20</v>
      </c>
      <c r="F533" s="6">
        <v>50</v>
      </c>
      <c r="G533" s="6" t="s">
        <v>220</v>
      </c>
      <c r="H533" s="6">
        <f t="shared" si="153"/>
        <v>1000</v>
      </c>
      <c r="I533" s="13">
        <f t="shared" si="154"/>
        <v>1.1574074074074073E-2</v>
      </c>
      <c r="J533" s="6">
        <f t="shared" si="155"/>
        <v>1</v>
      </c>
      <c r="L533" s="6">
        <v>2035</v>
      </c>
      <c r="M533" s="6">
        <v>0</v>
      </c>
      <c r="N533" s="6">
        <v>20</v>
      </c>
      <c r="O533" s="6">
        <f t="shared" si="156"/>
        <v>0</v>
      </c>
      <c r="P533" s="6">
        <v>50</v>
      </c>
      <c r="Q533" s="6" t="s">
        <v>220</v>
      </c>
      <c r="R533" s="6">
        <f t="shared" si="157"/>
        <v>0</v>
      </c>
      <c r="S533" s="13">
        <f t="shared" si="158"/>
        <v>0</v>
      </c>
      <c r="T533" s="6">
        <f t="shared" si="159"/>
        <v>0</v>
      </c>
    </row>
    <row r="534" spans="2:20" x14ac:dyDescent="0.3">
      <c r="B534" s="6">
        <v>2036</v>
      </c>
      <c r="C534" s="6">
        <v>2</v>
      </c>
      <c r="D534" s="6">
        <v>20</v>
      </c>
      <c r="E534" s="6">
        <f t="shared" si="152"/>
        <v>40</v>
      </c>
      <c r="F534" s="6">
        <v>50</v>
      </c>
      <c r="G534" s="6" t="s">
        <v>220</v>
      </c>
      <c r="H534" s="6">
        <f t="shared" si="153"/>
        <v>2000</v>
      </c>
      <c r="I534" s="13">
        <f t="shared" si="154"/>
        <v>2.3148148148148147E-2</v>
      </c>
      <c r="J534" s="6">
        <f t="shared" si="155"/>
        <v>2</v>
      </c>
      <c r="L534" s="6">
        <v>2036</v>
      </c>
      <c r="M534" s="6">
        <v>0</v>
      </c>
      <c r="N534" s="6">
        <v>20</v>
      </c>
      <c r="O534" s="6">
        <f t="shared" si="156"/>
        <v>0</v>
      </c>
      <c r="P534" s="6">
        <v>50</v>
      </c>
      <c r="Q534" s="6" t="s">
        <v>220</v>
      </c>
      <c r="R534" s="6">
        <f t="shared" si="157"/>
        <v>0</v>
      </c>
      <c r="S534" s="13">
        <f t="shared" si="158"/>
        <v>0</v>
      </c>
      <c r="T534" s="6">
        <f t="shared" si="159"/>
        <v>0</v>
      </c>
    </row>
    <row r="535" spans="2:20" x14ac:dyDescent="0.3">
      <c r="B535" s="6">
        <v>2037</v>
      </c>
      <c r="C535" s="6">
        <v>2</v>
      </c>
      <c r="D535" s="6">
        <v>20</v>
      </c>
      <c r="E535" s="6">
        <f t="shared" si="152"/>
        <v>40</v>
      </c>
      <c r="F535" s="6">
        <v>50</v>
      </c>
      <c r="G535" s="6" t="s">
        <v>220</v>
      </c>
      <c r="H535" s="6">
        <f t="shared" si="153"/>
        <v>2000</v>
      </c>
      <c r="I535" s="13">
        <f t="shared" si="154"/>
        <v>2.3148148148148147E-2</v>
      </c>
      <c r="J535" s="6">
        <f t="shared" si="155"/>
        <v>2</v>
      </c>
      <c r="L535" s="6">
        <v>2037</v>
      </c>
      <c r="M535" s="6">
        <v>0</v>
      </c>
      <c r="N535" s="6">
        <v>20</v>
      </c>
      <c r="O535" s="6">
        <f t="shared" si="156"/>
        <v>0</v>
      </c>
      <c r="P535" s="6">
        <v>50</v>
      </c>
      <c r="Q535" s="6" t="s">
        <v>220</v>
      </c>
      <c r="R535" s="6">
        <f t="shared" si="157"/>
        <v>0</v>
      </c>
      <c r="S535" s="13">
        <f t="shared" si="158"/>
        <v>0</v>
      </c>
      <c r="T535" s="6">
        <f t="shared" si="159"/>
        <v>0</v>
      </c>
    </row>
    <row r="536" spans="2:20" x14ac:dyDescent="0.3">
      <c r="B536" s="6">
        <v>2038</v>
      </c>
      <c r="C536" s="6">
        <v>2</v>
      </c>
      <c r="D536" s="6">
        <v>20</v>
      </c>
      <c r="E536" s="6">
        <f t="shared" si="152"/>
        <v>40</v>
      </c>
      <c r="F536" s="6">
        <v>50</v>
      </c>
      <c r="G536" s="6" t="s">
        <v>220</v>
      </c>
      <c r="H536" s="6">
        <f t="shared" si="153"/>
        <v>2000</v>
      </c>
      <c r="I536" s="13">
        <f t="shared" si="154"/>
        <v>2.3148148148148147E-2</v>
      </c>
      <c r="J536" s="6">
        <f t="shared" si="155"/>
        <v>2</v>
      </c>
      <c r="L536" s="6">
        <v>2038</v>
      </c>
      <c r="M536" s="6">
        <v>0</v>
      </c>
      <c r="N536" s="6">
        <v>20</v>
      </c>
      <c r="O536" s="6">
        <f t="shared" si="156"/>
        <v>0</v>
      </c>
      <c r="P536" s="6">
        <v>50</v>
      </c>
      <c r="Q536" s="6" t="s">
        <v>220</v>
      </c>
      <c r="R536" s="6">
        <f t="shared" si="157"/>
        <v>0</v>
      </c>
      <c r="S536" s="13">
        <f t="shared" si="158"/>
        <v>0</v>
      </c>
      <c r="T536" s="6">
        <f t="shared" si="159"/>
        <v>0</v>
      </c>
    </row>
    <row r="537" spans="2:20" x14ac:dyDescent="0.3">
      <c r="B537" s="6">
        <v>2039</v>
      </c>
      <c r="C537" s="6">
        <v>2</v>
      </c>
      <c r="D537" s="6">
        <v>20</v>
      </c>
      <c r="E537" s="6">
        <f t="shared" si="152"/>
        <v>40</v>
      </c>
      <c r="F537" s="6">
        <v>50</v>
      </c>
      <c r="G537" s="6" t="s">
        <v>220</v>
      </c>
      <c r="H537" s="6">
        <f t="shared" si="153"/>
        <v>2000</v>
      </c>
      <c r="I537" s="13">
        <f t="shared" si="154"/>
        <v>2.3148148148148147E-2</v>
      </c>
      <c r="J537" s="6">
        <f t="shared" si="155"/>
        <v>2</v>
      </c>
      <c r="L537" s="6">
        <v>2039</v>
      </c>
      <c r="M537" s="6">
        <v>0</v>
      </c>
      <c r="N537" s="6">
        <v>20</v>
      </c>
      <c r="O537" s="6">
        <f t="shared" si="156"/>
        <v>0</v>
      </c>
      <c r="P537" s="6">
        <v>50</v>
      </c>
      <c r="Q537" s="6" t="s">
        <v>220</v>
      </c>
      <c r="R537" s="6">
        <f t="shared" si="157"/>
        <v>0</v>
      </c>
      <c r="S537" s="13">
        <f t="shared" si="158"/>
        <v>0</v>
      </c>
      <c r="T537" s="6">
        <f t="shared" si="159"/>
        <v>0</v>
      </c>
    </row>
    <row r="538" spans="2:20" x14ac:dyDescent="0.3">
      <c r="B538" s="6">
        <v>2040</v>
      </c>
      <c r="C538" s="6">
        <v>2</v>
      </c>
      <c r="D538" s="6">
        <v>20</v>
      </c>
      <c r="E538" s="6">
        <f t="shared" si="152"/>
        <v>40</v>
      </c>
      <c r="F538" s="6">
        <v>50</v>
      </c>
      <c r="G538" s="6" t="s">
        <v>220</v>
      </c>
      <c r="H538" s="6">
        <f t="shared" si="153"/>
        <v>2000</v>
      </c>
      <c r="I538" s="13">
        <f t="shared" si="154"/>
        <v>2.3148148148148147E-2</v>
      </c>
      <c r="J538" s="6">
        <f t="shared" si="155"/>
        <v>2</v>
      </c>
      <c r="L538" s="6">
        <v>2040</v>
      </c>
      <c r="M538" s="6">
        <v>0</v>
      </c>
      <c r="N538" s="6">
        <v>20</v>
      </c>
      <c r="O538" s="6">
        <f t="shared" si="156"/>
        <v>0</v>
      </c>
      <c r="P538" s="6">
        <v>50</v>
      </c>
      <c r="Q538" s="6" t="s">
        <v>220</v>
      </c>
      <c r="R538" s="6">
        <f t="shared" si="157"/>
        <v>0</v>
      </c>
      <c r="S538" s="13">
        <f t="shared" si="158"/>
        <v>0</v>
      </c>
      <c r="T538" s="6">
        <f t="shared" si="159"/>
        <v>0</v>
      </c>
    </row>
    <row r="539" spans="2:20" x14ac:dyDescent="0.3">
      <c r="B539" s="6">
        <v>2041</v>
      </c>
      <c r="C539" s="6">
        <v>2</v>
      </c>
      <c r="D539" s="6">
        <v>20</v>
      </c>
      <c r="E539" s="6">
        <f t="shared" si="152"/>
        <v>40</v>
      </c>
      <c r="F539" s="6">
        <v>50</v>
      </c>
      <c r="G539" s="6" t="s">
        <v>220</v>
      </c>
      <c r="H539" s="6">
        <f t="shared" si="153"/>
        <v>2000</v>
      </c>
      <c r="I539" s="13">
        <f t="shared" si="154"/>
        <v>2.3148148148148147E-2</v>
      </c>
      <c r="J539" s="6">
        <f t="shared" si="155"/>
        <v>2</v>
      </c>
      <c r="L539" s="6">
        <v>2041</v>
      </c>
      <c r="M539" s="6">
        <v>0</v>
      </c>
      <c r="N539" s="6">
        <v>20</v>
      </c>
      <c r="O539" s="6">
        <f t="shared" si="156"/>
        <v>0</v>
      </c>
      <c r="P539" s="6">
        <v>50</v>
      </c>
      <c r="Q539" s="6" t="s">
        <v>220</v>
      </c>
      <c r="R539" s="6">
        <f t="shared" si="157"/>
        <v>0</v>
      </c>
      <c r="S539" s="13">
        <f t="shared" si="158"/>
        <v>0</v>
      </c>
      <c r="T539" s="6">
        <f t="shared" si="159"/>
        <v>0</v>
      </c>
    </row>
    <row r="540" spans="2:20" x14ac:dyDescent="0.3">
      <c r="B540" s="6">
        <v>2042</v>
      </c>
      <c r="C540" s="6">
        <v>2</v>
      </c>
      <c r="D540" s="6">
        <v>20</v>
      </c>
      <c r="E540" s="6">
        <f t="shared" si="152"/>
        <v>40</v>
      </c>
      <c r="F540" s="6">
        <v>50</v>
      </c>
      <c r="G540" s="6" t="s">
        <v>220</v>
      </c>
      <c r="H540" s="6">
        <f t="shared" si="153"/>
        <v>2000</v>
      </c>
      <c r="I540" s="13">
        <f t="shared" si="154"/>
        <v>2.3148148148148147E-2</v>
      </c>
      <c r="J540" s="6">
        <f t="shared" si="155"/>
        <v>2</v>
      </c>
      <c r="L540" s="6">
        <v>2042</v>
      </c>
      <c r="M540" s="6">
        <v>0</v>
      </c>
      <c r="N540" s="6">
        <v>20</v>
      </c>
      <c r="O540" s="6">
        <f t="shared" si="156"/>
        <v>0</v>
      </c>
      <c r="P540" s="6">
        <v>50</v>
      </c>
      <c r="Q540" s="6" t="s">
        <v>220</v>
      </c>
      <c r="R540" s="6">
        <f t="shared" si="157"/>
        <v>0</v>
      </c>
      <c r="S540" s="13">
        <f t="shared" si="158"/>
        <v>0</v>
      </c>
      <c r="T540" s="6">
        <f t="shared" si="159"/>
        <v>0</v>
      </c>
    </row>
    <row r="541" spans="2:20" x14ac:dyDescent="0.3">
      <c r="B541" s="6">
        <v>2043</v>
      </c>
      <c r="C541" s="6">
        <v>2</v>
      </c>
      <c r="D541" s="6">
        <v>20</v>
      </c>
      <c r="E541" s="6">
        <f t="shared" si="152"/>
        <v>40</v>
      </c>
      <c r="F541" s="6">
        <v>50</v>
      </c>
      <c r="G541" s="6" t="s">
        <v>220</v>
      </c>
      <c r="H541" s="6">
        <f t="shared" si="153"/>
        <v>2000</v>
      </c>
      <c r="I541" s="13">
        <f t="shared" si="154"/>
        <v>2.3148148148148147E-2</v>
      </c>
      <c r="J541" s="6">
        <f t="shared" si="155"/>
        <v>2</v>
      </c>
      <c r="L541" s="6">
        <v>2043</v>
      </c>
      <c r="M541" s="6">
        <v>0</v>
      </c>
      <c r="N541" s="6">
        <v>20</v>
      </c>
      <c r="O541" s="6">
        <f t="shared" si="156"/>
        <v>0</v>
      </c>
      <c r="P541" s="6">
        <v>50</v>
      </c>
      <c r="Q541" s="6" t="s">
        <v>220</v>
      </c>
      <c r="R541" s="6">
        <f t="shared" si="157"/>
        <v>0</v>
      </c>
      <c r="S541" s="13">
        <f t="shared" si="158"/>
        <v>0</v>
      </c>
      <c r="T541" s="6">
        <f t="shared" si="159"/>
        <v>0</v>
      </c>
    </row>
    <row r="542" spans="2:20" x14ac:dyDescent="0.3">
      <c r="B542" s="6">
        <v>2044</v>
      </c>
      <c r="C542" s="6">
        <v>2</v>
      </c>
      <c r="D542" s="6">
        <v>20</v>
      </c>
      <c r="E542" s="6">
        <f t="shared" si="152"/>
        <v>40</v>
      </c>
      <c r="F542" s="6">
        <v>50</v>
      </c>
      <c r="G542" s="6" t="s">
        <v>220</v>
      </c>
      <c r="H542" s="6">
        <f t="shared" si="153"/>
        <v>2000</v>
      </c>
      <c r="I542" s="13">
        <f t="shared" si="154"/>
        <v>2.3148148148148147E-2</v>
      </c>
      <c r="J542" s="6">
        <f t="shared" si="155"/>
        <v>2</v>
      </c>
      <c r="L542" s="6">
        <v>2044</v>
      </c>
      <c r="M542" s="6">
        <v>0</v>
      </c>
      <c r="N542" s="6">
        <v>20</v>
      </c>
      <c r="O542" s="6">
        <f t="shared" si="156"/>
        <v>0</v>
      </c>
      <c r="P542" s="6">
        <v>50</v>
      </c>
      <c r="Q542" s="6" t="s">
        <v>220</v>
      </c>
      <c r="R542" s="6">
        <f t="shared" si="157"/>
        <v>0</v>
      </c>
      <c r="S542" s="13">
        <f t="shared" si="158"/>
        <v>0</v>
      </c>
      <c r="T542" s="6">
        <f t="shared" si="159"/>
        <v>0</v>
      </c>
    </row>
    <row r="544" spans="2:20" x14ac:dyDescent="0.3">
      <c r="B544" s="226" t="s">
        <v>341</v>
      </c>
      <c r="C544" s="226"/>
      <c r="D544" s="226"/>
      <c r="L544" s="226" t="s">
        <v>342</v>
      </c>
      <c r="M544" s="226"/>
      <c r="N544" s="226"/>
    </row>
    <row r="545" spans="2:20" x14ac:dyDescent="0.3">
      <c r="B545" s="225" t="s">
        <v>22</v>
      </c>
      <c r="C545" s="225" t="s">
        <v>203</v>
      </c>
      <c r="D545" s="225" t="s">
        <v>204</v>
      </c>
      <c r="E545" s="225" t="s">
        <v>201</v>
      </c>
      <c r="F545" s="225" t="s">
        <v>202</v>
      </c>
      <c r="G545" s="225" t="s">
        <v>151</v>
      </c>
      <c r="H545" s="225" t="s">
        <v>205</v>
      </c>
      <c r="I545" s="225" t="s">
        <v>206</v>
      </c>
      <c r="J545" s="225" t="s">
        <v>207</v>
      </c>
      <c r="L545" s="225" t="s">
        <v>22</v>
      </c>
      <c r="M545" s="225" t="s">
        <v>203</v>
      </c>
      <c r="N545" s="225" t="s">
        <v>204</v>
      </c>
      <c r="O545" s="225" t="s">
        <v>201</v>
      </c>
      <c r="P545" s="225" t="s">
        <v>202</v>
      </c>
      <c r="Q545" s="225" t="s">
        <v>151</v>
      </c>
      <c r="R545" s="225" t="s">
        <v>205</v>
      </c>
      <c r="S545" s="225" t="s">
        <v>206</v>
      </c>
      <c r="T545" s="225" t="s">
        <v>207</v>
      </c>
    </row>
    <row r="546" spans="2:20" x14ac:dyDescent="0.3">
      <c r="B546" s="225"/>
      <c r="C546" s="225"/>
      <c r="D546" s="225"/>
      <c r="E546" s="225"/>
      <c r="F546" s="225"/>
      <c r="G546" s="225"/>
      <c r="H546" s="225"/>
      <c r="I546" s="225"/>
      <c r="J546" s="225"/>
      <c r="L546" s="225"/>
      <c r="M546" s="225"/>
      <c r="N546" s="225"/>
      <c r="O546" s="225"/>
      <c r="P546" s="225"/>
      <c r="Q546" s="225"/>
      <c r="R546" s="225"/>
      <c r="S546" s="225"/>
      <c r="T546" s="225"/>
    </row>
    <row r="547" spans="2:20" x14ac:dyDescent="0.3">
      <c r="B547" s="225"/>
      <c r="C547" s="225"/>
      <c r="D547" s="225"/>
      <c r="E547" s="225"/>
      <c r="F547" s="225"/>
      <c r="G547" s="225"/>
      <c r="H547" s="225"/>
      <c r="I547" s="225"/>
      <c r="J547" s="225"/>
      <c r="L547" s="225"/>
      <c r="M547" s="225"/>
      <c r="N547" s="225"/>
      <c r="O547" s="225"/>
      <c r="P547" s="225"/>
      <c r="Q547" s="225"/>
      <c r="R547" s="225"/>
      <c r="S547" s="225"/>
      <c r="T547" s="225"/>
    </row>
    <row r="548" spans="2:20" x14ac:dyDescent="0.3">
      <c r="B548" s="6">
        <v>2025</v>
      </c>
      <c r="C548" s="6" cm="1">
        <f t="array" ref="C548:C567">TRANSPOSE('Proyeksi Fasum (2)'!D140:W140)</f>
        <v>5</v>
      </c>
      <c r="D548" s="6">
        <v>250</v>
      </c>
      <c r="E548" s="6">
        <f>C548*D548</f>
        <v>1250</v>
      </c>
      <c r="F548" s="6">
        <v>2000</v>
      </c>
      <c r="G548" s="6" t="s">
        <v>218</v>
      </c>
      <c r="H548" s="6">
        <f>F548*C548</f>
        <v>10000</v>
      </c>
      <c r="I548" s="13">
        <f>H548/86400</f>
        <v>0.11574074074074074</v>
      </c>
      <c r="J548" s="6">
        <f>H548/1000</f>
        <v>10</v>
      </c>
      <c r="L548" s="6">
        <v>2025</v>
      </c>
      <c r="M548" s="6" cm="1">
        <f t="array" ref="M548:M567">TRANSPOSE('Proyeksi Fasum (2)'!D141:W141)</f>
        <v>0</v>
      </c>
      <c r="N548" s="6">
        <v>250</v>
      </c>
      <c r="O548" s="6">
        <f>M548*N548</f>
        <v>0</v>
      </c>
      <c r="P548" s="6">
        <v>1000</v>
      </c>
      <c r="Q548" s="6" t="s">
        <v>218</v>
      </c>
      <c r="R548" s="6">
        <f>P548*M548</f>
        <v>0</v>
      </c>
      <c r="S548" s="13">
        <f>R548/86400</f>
        <v>0</v>
      </c>
      <c r="T548" s="6">
        <f>R548/1000</f>
        <v>0</v>
      </c>
    </row>
    <row r="549" spans="2:20" x14ac:dyDescent="0.3">
      <c r="B549" s="6">
        <v>2026</v>
      </c>
      <c r="C549" s="6">
        <v>5</v>
      </c>
      <c r="D549" s="6">
        <v>250</v>
      </c>
      <c r="E549" s="6">
        <f t="shared" ref="E549:E567" si="160">C549*D549</f>
        <v>1250</v>
      </c>
      <c r="F549" s="6">
        <v>2000</v>
      </c>
      <c r="G549" s="6" t="s">
        <v>218</v>
      </c>
      <c r="H549" s="6">
        <f t="shared" ref="H549:H567" si="161">F549*C549</f>
        <v>10000</v>
      </c>
      <c r="I549" s="13">
        <f t="shared" ref="I549:I567" si="162">H549/86400</f>
        <v>0.11574074074074074</v>
      </c>
      <c r="J549" s="6">
        <f t="shared" ref="J549:J567" si="163">H549/1000</f>
        <v>10</v>
      </c>
      <c r="L549" s="6">
        <v>2026</v>
      </c>
      <c r="M549" s="6">
        <v>0</v>
      </c>
      <c r="N549" s="6">
        <v>250</v>
      </c>
      <c r="O549" s="6">
        <f t="shared" ref="O549:O567" si="164">M549*N549</f>
        <v>0</v>
      </c>
      <c r="P549" s="6">
        <v>1000</v>
      </c>
      <c r="Q549" s="6" t="s">
        <v>218</v>
      </c>
      <c r="R549" s="6">
        <f t="shared" ref="R549:R567" si="165">P549*M549</f>
        <v>0</v>
      </c>
      <c r="S549" s="13">
        <f t="shared" ref="S549:S567" si="166">R549/86400</f>
        <v>0</v>
      </c>
      <c r="T549" s="6">
        <f t="shared" ref="T549:T567" si="167">R549/1000</f>
        <v>0</v>
      </c>
    </row>
    <row r="550" spans="2:20" x14ac:dyDescent="0.3">
      <c r="B550" s="6">
        <v>2027</v>
      </c>
      <c r="C550" s="6">
        <v>6</v>
      </c>
      <c r="D550" s="6">
        <v>250</v>
      </c>
      <c r="E550" s="6">
        <f t="shared" si="160"/>
        <v>1500</v>
      </c>
      <c r="F550" s="6">
        <v>2000</v>
      </c>
      <c r="G550" s="6" t="s">
        <v>218</v>
      </c>
      <c r="H550" s="6">
        <f t="shared" si="161"/>
        <v>12000</v>
      </c>
      <c r="I550" s="13">
        <f t="shared" si="162"/>
        <v>0.1388888888888889</v>
      </c>
      <c r="J550" s="6">
        <f t="shared" si="163"/>
        <v>12</v>
      </c>
      <c r="L550" s="6">
        <v>2027</v>
      </c>
      <c r="M550" s="6">
        <v>0</v>
      </c>
      <c r="N550" s="6">
        <v>250</v>
      </c>
      <c r="O550" s="6">
        <f t="shared" si="164"/>
        <v>0</v>
      </c>
      <c r="P550" s="6">
        <v>1000</v>
      </c>
      <c r="Q550" s="6" t="s">
        <v>218</v>
      </c>
      <c r="R550" s="6">
        <f t="shared" si="165"/>
        <v>0</v>
      </c>
      <c r="S550" s="13">
        <f t="shared" si="166"/>
        <v>0</v>
      </c>
      <c r="T550" s="6">
        <f t="shared" si="167"/>
        <v>0</v>
      </c>
    </row>
    <row r="551" spans="2:20" x14ac:dyDescent="0.3">
      <c r="B551" s="6">
        <v>2028</v>
      </c>
      <c r="C551" s="6">
        <v>6</v>
      </c>
      <c r="D551" s="6">
        <v>250</v>
      </c>
      <c r="E551" s="6">
        <f t="shared" si="160"/>
        <v>1500</v>
      </c>
      <c r="F551" s="6">
        <v>2000</v>
      </c>
      <c r="G551" s="6" t="s">
        <v>218</v>
      </c>
      <c r="H551" s="6">
        <f t="shared" si="161"/>
        <v>12000</v>
      </c>
      <c r="I551" s="13">
        <f t="shared" si="162"/>
        <v>0.1388888888888889</v>
      </c>
      <c r="J551" s="6">
        <f t="shared" si="163"/>
        <v>12</v>
      </c>
      <c r="L551" s="6">
        <v>2028</v>
      </c>
      <c r="M551" s="6">
        <v>0</v>
      </c>
      <c r="N551" s="6">
        <v>250</v>
      </c>
      <c r="O551" s="6">
        <f t="shared" si="164"/>
        <v>0</v>
      </c>
      <c r="P551" s="6">
        <v>1000</v>
      </c>
      <c r="Q551" s="6" t="s">
        <v>218</v>
      </c>
      <c r="R551" s="6">
        <f t="shared" si="165"/>
        <v>0</v>
      </c>
      <c r="S551" s="13">
        <f t="shared" si="166"/>
        <v>0</v>
      </c>
      <c r="T551" s="6">
        <f t="shared" si="167"/>
        <v>0</v>
      </c>
    </row>
    <row r="552" spans="2:20" x14ac:dyDescent="0.3">
      <c r="B552" s="6">
        <v>2029</v>
      </c>
      <c r="C552" s="6">
        <v>6</v>
      </c>
      <c r="D552" s="6">
        <v>250</v>
      </c>
      <c r="E552" s="6">
        <f t="shared" si="160"/>
        <v>1500</v>
      </c>
      <c r="F552" s="6">
        <v>2000</v>
      </c>
      <c r="G552" s="6" t="s">
        <v>218</v>
      </c>
      <c r="H552" s="6">
        <f t="shared" si="161"/>
        <v>12000</v>
      </c>
      <c r="I552" s="13">
        <f t="shared" si="162"/>
        <v>0.1388888888888889</v>
      </c>
      <c r="J552" s="6">
        <f t="shared" si="163"/>
        <v>12</v>
      </c>
      <c r="L552" s="6">
        <v>2029</v>
      </c>
      <c r="M552" s="6">
        <v>0</v>
      </c>
      <c r="N552" s="6">
        <v>250</v>
      </c>
      <c r="O552" s="6">
        <f t="shared" si="164"/>
        <v>0</v>
      </c>
      <c r="P552" s="6">
        <v>1000</v>
      </c>
      <c r="Q552" s="6" t="s">
        <v>218</v>
      </c>
      <c r="R552" s="6">
        <f t="shared" si="165"/>
        <v>0</v>
      </c>
      <c r="S552" s="13">
        <f t="shared" si="166"/>
        <v>0</v>
      </c>
      <c r="T552" s="6">
        <f t="shared" si="167"/>
        <v>0</v>
      </c>
    </row>
    <row r="553" spans="2:20" x14ac:dyDescent="0.3">
      <c r="B553" s="6">
        <v>2030</v>
      </c>
      <c r="C553" s="6">
        <v>6</v>
      </c>
      <c r="D553" s="6">
        <v>250</v>
      </c>
      <c r="E553" s="6">
        <f t="shared" si="160"/>
        <v>1500</v>
      </c>
      <c r="F553" s="6">
        <v>2000</v>
      </c>
      <c r="G553" s="6" t="s">
        <v>218</v>
      </c>
      <c r="H553" s="6">
        <f t="shared" si="161"/>
        <v>12000</v>
      </c>
      <c r="I553" s="13">
        <f t="shared" si="162"/>
        <v>0.1388888888888889</v>
      </c>
      <c r="J553" s="6">
        <f t="shared" si="163"/>
        <v>12</v>
      </c>
      <c r="L553" s="6">
        <v>2030</v>
      </c>
      <c r="M553" s="6">
        <v>0</v>
      </c>
      <c r="N553" s="6">
        <v>250</v>
      </c>
      <c r="O553" s="6">
        <f t="shared" si="164"/>
        <v>0</v>
      </c>
      <c r="P553" s="6">
        <v>1000</v>
      </c>
      <c r="Q553" s="6" t="s">
        <v>218</v>
      </c>
      <c r="R553" s="6">
        <f t="shared" si="165"/>
        <v>0</v>
      </c>
      <c r="S553" s="13">
        <f t="shared" si="166"/>
        <v>0</v>
      </c>
      <c r="T553" s="6">
        <f t="shared" si="167"/>
        <v>0</v>
      </c>
    </row>
    <row r="554" spans="2:20" x14ac:dyDescent="0.3">
      <c r="B554" s="6">
        <v>2031</v>
      </c>
      <c r="C554" s="6">
        <v>7</v>
      </c>
      <c r="D554" s="6">
        <v>250</v>
      </c>
      <c r="E554" s="6">
        <f t="shared" si="160"/>
        <v>1750</v>
      </c>
      <c r="F554" s="6">
        <v>2000</v>
      </c>
      <c r="G554" s="6" t="s">
        <v>218</v>
      </c>
      <c r="H554" s="6">
        <f t="shared" si="161"/>
        <v>14000</v>
      </c>
      <c r="I554" s="13">
        <f t="shared" si="162"/>
        <v>0.16203703703703703</v>
      </c>
      <c r="J554" s="6">
        <f t="shared" si="163"/>
        <v>14</v>
      </c>
      <c r="L554" s="6">
        <v>2031</v>
      </c>
      <c r="M554" s="6">
        <v>0</v>
      </c>
      <c r="N554" s="6">
        <v>250</v>
      </c>
      <c r="O554" s="6">
        <f t="shared" si="164"/>
        <v>0</v>
      </c>
      <c r="P554" s="6">
        <v>1000</v>
      </c>
      <c r="Q554" s="6" t="s">
        <v>218</v>
      </c>
      <c r="R554" s="6">
        <f t="shared" si="165"/>
        <v>0</v>
      </c>
      <c r="S554" s="13">
        <f t="shared" si="166"/>
        <v>0</v>
      </c>
      <c r="T554" s="6">
        <f t="shared" si="167"/>
        <v>0</v>
      </c>
    </row>
    <row r="555" spans="2:20" x14ac:dyDescent="0.3">
      <c r="B555" s="6">
        <v>2032</v>
      </c>
      <c r="C555" s="6">
        <v>7</v>
      </c>
      <c r="D555" s="6">
        <v>250</v>
      </c>
      <c r="E555" s="6">
        <f t="shared" si="160"/>
        <v>1750</v>
      </c>
      <c r="F555" s="6">
        <v>2000</v>
      </c>
      <c r="G555" s="6" t="s">
        <v>218</v>
      </c>
      <c r="H555" s="6">
        <f t="shared" si="161"/>
        <v>14000</v>
      </c>
      <c r="I555" s="13">
        <f t="shared" si="162"/>
        <v>0.16203703703703703</v>
      </c>
      <c r="J555" s="6">
        <f t="shared" si="163"/>
        <v>14</v>
      </c>
      <c r="L555" s="6">
        <v>2032</v>
      </c>
      <c r="M555" s="6">
        <v>0</v>
      </c>
      <c r="N555" s="6">
        <v>250</v>
      </c>
      <c r="O555" s="6">
        <f t="shared" si="164"/>
        <v>0</v>
      </c>
      <c r="P555" s="6">
        <v>1000</v>
      </c>
      <c r="Q555" s="6" t="s">
        <v>218</v>
      </c>
      <c r="R555" s="6">
        <f t="shared" si="165"/>
        <v>0</v>
      </c>
      <c r="S555" s="13">
        <f t="shared" si="166"/>
        <v>0</v>
      </c>
      <c r="T555" s="6">
        <f t="shared" si="167"/>
        <v>0</v>
      </c>
    </row>
    <row r="556" spans="2:20" x14ac:dyDescent="0.3">
      <c r="B556" s="6">
        <v>2033</v>
      </c>
      <c r="C556" s="6">
        <v>7</v>
      </c>
      <c r="D556" s="6">
        <v>250</v>
      </c>
      <c r="E556" s="6">
        <f t="shared" si="160"/>
        <v>1750</v>
      </c>
      <c r="F556" s="6">
        <v>2000</v>
      </c>
      <c r="G556" s="6" t="s">
        <v>218</v>
      </c>
      <c r="H556" s="6">
        <f t="shared" si="161"/>
        <v>14000</v>
      </c>
      <c r="I556" s="13">
        <f t="shared" si="162"/>
        <v>0.16203703703703703</v>
      </c>
      <c r="J556" s="6">
        <f t="shared" si="163"/>
        <v>14</v>
      </c>
      <c r="L556" s="6">
        <v>2033</v>
      </c>
      <c r="M556" s="6">
        <v>0</v>
      </c>
      <c r="N556" s="6">
        <v>250</v>
      </c>
      <c r="O556" s="6">
        <f t="shared" si="164"/>
        <v>0</v>
      </c>
      <c r="P556" s="6">
        <v>1000</v>
      </c>
      <c r="Q556" s="6" t="s">
        <v>218</v>
      </c>
      <c r="R556" s="6">
        <f t="shared" si="165"/>
        <v>0</v>
      </c>
      <c r="S556" s="13">
        <f t="shared" si="166"/>
        <v>0</v>
      </c>
      <c r="T556" s="6">
        <f t="shared" si="167"/>
        <v>0</v>
      </c>
    </row>
    <row r="557" spans="2:20" x14ac:dyDescent="0.3">
      <c r="B557" s="6">
        <v>2034</v>
      </c>
      <c r="C557" s="6">
        <v>7</v>
      </c>
      <c r="D557" s="6">
        <v>250</v>
      </c>
      <c r="E557" s="6">
        <f t="shared" si="160"/>
        <v>1750</v>
      </c>
      <c r="F557" s="6">
        <v>2000</v>
      </c>
      <c r="G557" s="6" t="s">
        <v>218</v>
      </c>
      <c r="H557" s="6">
        <f t="shared" si="161"/>
        <v>14000</v>
      </c>
      <c r="I557" s="13">
        <f t="shared" si="162"/>
        <v>0.16203703703703703</v>
      </c>
      <c r="J557" s="6">
        <f t="shared" si="163"/>
        <v>14</v>
      </c>
      <c r="L557" s="6">
        <v>2034</v>
      </c>
      <c r="M557" s="6">
        <v>0</v>
      </c>
      <c r="N557" s="6">
        <v>250</v>
      </c>
      <c r="O557" s="6">
        <f t="shared" si="164"/>
        <v>0</v>
      </c>
      <c r="P557" s="6">
        <v>1000</v>
      </c>
      <c r="Q557" s="6" t="s">
        <v>218</v>
      </c>
      <c r="R557" s="6">
        <f t="shared" si="165"/>
        <v>0</v>
      </c>
      <c r="S557" s="13">
        <f t="shared" si="166"/>
        <v>0</v>
      </c>
      <c r="T557" s="6">
        <f t="shared" si="167"/>
        <v>0</v>
      </c>
    </row>
    <row r="558" spans="2:20" x14ac:dyDescent="0.3">
      <c r="B558" s="6">
        <v>2035</v>
      </c>
      <c r="C558" s="6">
        <v>7</v>
      </c>
      <c r="D558" s="6">
        <v>250</v>
      </c>
      <c r="E558" s="6">
        <f t="shared" si="160"/>
        <v>1750</v>
      </c>
      <c r="F558" s="6">
        <v>2000</v>
      </c>
      <c r="G558" s="6" t="s">
        <v>218</v>
      </c>
      <c r="H558" s="6">
        <f t="shared" si="161"/>
        <v>14000</v>
      </c>
      <c r="I558" s="13">
        <f t="shared" si="162"/>
        <v>0.16203703703703703</v>
      </c>
      <c r="J558" s="6">
        <f t="shared" si="163"/>
        <v>14</v>
      </c>
      <c r="L558" s="6">
        <v>2035</v>
      </c>
      <c r="M558" s="6">
        <v>0</v>
      </c>
      <c r="N558" s="6">
        <v>250</v>
      </c>
      <c r="O558" s="6">
        <f t="shared" si="164"/>
        <v>0</v>
      </c>
      <c r="P558" s="6">
        <v>1000</v>
      </c>
      <c r="Q558" s="6" t="s">
        <v>218</v>
      </c>
      <c r="R558" s="6">
        <f t="shared" si="165"/>
        <v>0</v>
      </c>
      <c r="S558" s="13">
        <f t="shared" si="166"/>
        <v>0</v>
      </c>
      <c r="T558" s="6">
        <f t="shared" si="167"/>
        <v>0</v>
      </c>
    </row>
    <row r="559" spans="2:20" x14ac:dyDescent="0.3">
      <c r="B559" s="6">
        <v>2036</v>
      </c>
      <c r="C559" s="6">
        <v>8</v>
      </c>
      <c r="D559" s="6">
        <v>250</v>
      </c>
      <c r="E559" s="6">
        <f t="shared" si="160"/>
        <v>2000</v>
      </c>
      <c r="F559" s="6">
        <v>2000</v>
      </c>
      <c r="G559" s="6" t="s">
        <v>218</v>
      </c>
      <c r="H559" s="6">
        <f t="shared" si="161"/>
        <v>16000</v>
      </c>
      <c r="I559" s="13">
        <f t="shared" si="162"/>
        <v>0.18518518518518517</v>
      </c>
      <c r="J559" s="6">
        <f t="shared" si="163"/>
        <v>16</v>
      </c>
      <c r="L559" s="6">
        <v>2036</v>
      </c>
      <c r="M559" s="6">
        <v>0</v>
      </c>
      <c r="N559" s="6">
        <v>250</v>
      </c>
      <c r="O559" s="6">
        <f t="shared" si="164"/>
        <v>0</v>
      </c>
      <c r="P559" s="6">
        <v>1000</v>
      </c>
      <c r="Q559" s="6" t="s">
        <v>218</v>
      </c>
      <c r="R559" s="6">
        <f t="shared" si="165"/>
        <v>0</v>
      </c>
      <c r="S559" s="13">
        <f t="shared" si="166"/>
        <v>0</v>
      </c>
      <c r="T559" s="6">
        <f t="shared" si="167"/>
        <v>0</v>
      </c>
    </row>
    <row r="560" spans="2:20" x14ac:dyDescent="0.3">
      <c r="B560" s="6">
        <v>2037</v>
      </c>
      <c r="C560" s="6">
        <v>8</v>
      </c>
      <c r="D560" s="6">
        <v>250</v>
      </c>
      <c r="E560" s="6">
        <f t="shared" si="160"/>
        <v>2000</v>
      </c>
      <c r="F560" s="6">
        <v>2000</v>
      </c>
      <c r="G560" s="6" t="s">
        <v>218</v>
      </c>
      <c r="H560" s="6">
        <f t="shared" si="161"/>
        <v>16000</v>
      </c>
      <c r="I560" s="13">
        <f t="shared" si="162"/>
        <v>0.18518518518518517</v>
      </c>
      <c r="J560" s="6">
        <f t="shared" si="163"/>
        <v>16</v>
      </c>
      <c r="L560" s="6">
        <v>2037</v>
      </c>
      <c r="M560" s="6">
        <v>0</v>
      </c>
      <c r="N560" s="6">
        <v>250</v>
      </c>
      <c r="O560" s="6">
        <f t="shared" si="164"/>
        <v>0</v>
      </c>
      <c r="P560" s="6">
        <v>1000</v>
      </c>
      <c r="Q560" s="6" t="s">
        <v>218</v>
      </c>
      <c r="R560" s="6">
        <f t="shared" si="165"/>
        <v>0</v>
      </c>
      <c r="S560" s="13">
        <f t="shared" si="166"/>
        <v>0</v>
      </c>
      <c r="T560" s="6">
        <f t="shared" si="167"/>
        <v>0</v>
      </c>
    </row>
    <row r="561" spans="2:20" x14ac:dyDescent="0.3">
      <c r="B561" s="6">
        <v>2038</v>
      </c>
      <c r="C561" s="6">
        <v>8</v>
      </c>
      <c r="D561" s="6">
        <v>250</v>
      </c>
      <c r="E561" s="6">
        <f t="shared" si="160"/>
        <v>2000</v>
      </c>
      <c r="F561" s="6">
        <v>2000</v>
      </c>
      <c r="G561" s="6" t="s">
        <v>218</v>
      </c>
      <c r="H561" s="6">
        <f t="shared" si="161"/>
        <v>16000</v>
      </c>
      <c r="I561" s="13">
        <f t="shared" si="162"/>
        <v>0.18518518518518517</v>
      </c>
      <c r="J561" s="6">
        <f t="shared" si="163"/>
        <v>16</v>
      </c>
      <c r="L561" s="6">
        <v>2038</v>
      </c>
      <c r="M561" s="6">
        <v>0</v>
      </c>
      <c r="N561" s="6">
        <v>250</v>
      </c>
      <c r="O561" s="6">
        <f t="shared" si="164"/>
        <v>0</v>
      </c>
      <c r="P561" s="6">
        <v>1000</v>
      </c>
      <c r="Q561" s="6" t="s">
        <v>218</v>
      </c>
      <c r="R561" s="6">
        <f t="shared" si="165"/>
        <v>0</v>
      </c>
      <c r="S561" s="13">
        <f t="shared" si="166"/>
        <v>0</v>
      </c>
      <c r="T561" s="6">
        <f t="shared" si="167"/>
        <v>0</v>
      </c>
    </row>
    <row r="562" spans="2:20" x14ac:dyDescent="0.3">
      <c r="B562" s="6">
        <v>2039</v>
      </c>
      <c r="C562" s="6">
        <v>8</v>
      </c>
      <c r="D562" s="6">
        <v>250</v>
      </c>
      <c r="E562" s="6">
        <f t="shared" si="160"/>
        <v>2000</v>
      </c>
      <c r="F562" s="6">
        <v>2000</v>
      </c>
      <c r="G562" s="6" t="s">
        <v>218</v>
      </c>
      <c r="H562" s="6">
        <f t="shared" si="161"/>
        <v>16000</v>
      </c>
      <c r="I562" s="13">
        <f t="shared" si="162"/>
        <v>0.18518518518518517</v>
      </c>
      <c r="J562" s="6">
        <f t="shared" si="163"/>
        <v>16</v>
      </c>
      <c r="L562" s="6">
        <v>2039</v>
      </c>
      <c r="M562" s="6">
        <v>0</v>
      </c>
      <c r="N562" s="6">
        <v>250</v>
      </c>
      <c r="O562" s="6">
        <f t="shared" si="164"/>
        <v>0</v>
      </c>
      <c r="P562" s="6">
        <v>1000</v>
      </c>
      <c r="Q562" s="6" t="s">
        <v>218</v>
      </c>
      <c r="R562" s="6">
        <f t="shared" si="165"/>
        <v>0</v>
      </c>
      <c r="S562" s="13">
        <f t="shared" si="166"/>
        <v>0</v>
      </c>
      <c r="T562" s="6">
        <f t="shared" si="167"/>
        <v>0</v>
      </c>
    </row>
    <row r="563" spans="2:20" x14ac:dyDescent="0.3">
      <c r="B563" s="6">
        <v>2040</v>
      </c>
      <c r="C563" s="6">
        <v>9</v>
      </c>
      <c r="D563" s="6">
        <v>250</v>
      </c>
      <c r="E563" s="6">
        <f t="shared" si="160"/>
        <v>2250</v>
      </c>
      <c r="F563" s="6">
        <v>2000</v>
      </c>
      <c r="G563" s="6" t="s">
        <v>218</v>
      </c>
      <c r="H563" s="6">
        <f t="shared" si="161"/>
        <v>18000</v>
      </c>
      <c r="I563" s="13">
        <f t="shared" si="162"/>
        <v>0.20833333333333334</v>
      </c>
      <c r="J563" s="6">
        <f t="shared" si="163"/>
        <v>18</v>
      </c>
      <c r="L563" s="6">
        <v>2040</v>
      </c>
      <c r="M563" s="6">
        <v>0</v>
      </c>
      <c r="N563" s="6">
        <v>250</v>
      </c>
      <c r="O563" s="6">
        <f t="shared" si="164"/>
        <v>0</v>
      </c>
      <c r="P563" s="6">
        <v>1000</v>
      </c>
      <c r="Q563" s="6" t="s">
        <v>218</v>
      </c>
      <c r="R563" s="6">
        <f t="shared" si="165"/>
        <v>0</v>
      </c>
      <c r="S563" s="13">
        <f t="shared" si="166"/>
        <v>0</v>
      </c>
      <c r="T563" s="6">
        <f t="shared" si="167"/>
        <v>0</v>
      </c>
    </row>
    <row r="564" spans="2:20" x14ac:dyDescent="0.3">
      <c r="B564" s="6">
        <v>2041</v>
      </c>
      <c r="C564" s="6">
        <v>9</v>
      </c>
      <c r="D564" s="6">
        <v>250</v>
      </c>
      <c r="E564" s="6">
        <f t="shared" si="160"/>
        <v>2250</v>
      </c>
      <c r="F564" s="6">
        <v>2000</v>
      </c>
      <c r="G564" s="6" t="s">
        <v>218</v>
      </c>
      <c r="H564" s="6">
        <f t="shared" si="161"/>
        <v>18000</v>
      </c>
      <c r="I564" s="13">
        <f t="shared" si="162"/>
        <v>0.20833333333333334</v>
      </c>
      <c r="J564" s="6">
        <f t="shared" si="163"/>
        <v>18</v>
      </c>
      <c r="L564" s="6">
        <v>2041</v>
      </c>
      <c r="M564" s="6">
        <v>0</v>
      </c>
      <c r="N564" s="6">
        <v>250</v>
      </c>
      <c r="O564" s="6">
        <f t="shared" si="164"/>
        <v>0</v>
      </c>
      <c r="P564" s="6">
        <v>1000</v>
      </c>
      <c r="Q564" s="6" t="s">
        <v>218</v>
      </c>
      <c r="R564" s="6">
        <f t="shared" si="165"/>
        <v>0</v>
      </c>
      <c r="S564" s="13">
        <f t="shared" si="166"/>
        <v>0</v>
      </c>
      <c r="T564" s="6">
        <f t="shared" si="167"/>
        <v>0</v>
      </c>
    </row>
    <row r="565" spans="2:20" x14ac:dyDescent="0.3">
      <c r="B565" s="6">
        <v>2042</v>
      </c>
      <c r="C565" s="6">
        <v>9</v>
      </c>
      <c r="D565" s="6">
        <v>250</v>
      </c>
      <c r="E565" s="6">
        <f t="shared" si="160"/>
        <v>2250</v>
      </c>
      <c r="F565" s="6">
        <v>2000</v>
      </c>
      <c r="G565" s="6" t="s">
        <v>218</v>
      </c>
      <c r="H565" s="6">
        <f t="shared" si="161"/>
        <v>18000</v>
      </c>
      <c r="I565" s="13">
        <f t="shared" si="162"/>
        <v>0.20833333333333334</v>
      </c>
      <c r="J565" s="6">
        <f t="shared" si="163"/>
        <v>18</v>
      </c>
      <c r="L565" s="6">
        <v>2042</v>
      </c>
      <c r="M565" s="6">
        <v>0</v>
      </c>
      <c r="N565" s="6">
        <v>250</v>
      </c>
      <c r="O565" s="6">
        <f t="shared" si="164"/>
        <v>0</v>
      </c>
      <c r="P565" s="6">
        <v>1000</v>
      </c>
      <c r="Q565" s="6" t="s">
        <v>218</v>
      </c>
      <c r="R565" s="6">
        <f t="shared" si="165"/>
        <v>0</v>
      </c>
      <c r="S565" s="13">
        <f t="shared" si="166"/>
        <v>0</v>
      </c>
      <c r="T565" s="6">
        <f t="shared" si="167"/>
        <v>0</v>
      </c>
    </row>
    <row r="566" spans="2:20" x14ac:dyDescent="0.3">
      <c r="B566" s="6">
        <v>2043</v>
      </c>
      <c r="C566" s="6">
        <v>9</v>
      </c>
      <c r="D566" s="6">
        <v>250</v>
      </c>
      <c r="E566" s="6">
        <f t="shared" si="160"/>
        <v>2250</v>
      </c>
      <c r="F566" s="6">
        <v>2000</v>
      </c>
      <c r="G566" s="6" t="s">
        <v>218</v>
      </c>
      <c r="H566" s="6">
        <f t="shared" si="161"/>
        <v>18000</v>
      </c>
      <c r="I566" s="13">
        <f t="shared" si="162"/>
        <v>0.20833333333333334</v>
      </c>
      <c r="J566" s="6">
        <f t="shared" si="163"/>
        <v>18</v>
      </c>
      <c r="L566" s="6">
        <v>2043</v>
      </c>
      <c r="M566" s="6">
        <v>0</v>
      </c>
      <c r="N566" s="6">
        <v>250</v>
      </c>
      <c r="O566" s="6">
        <f t="shared" si="164"/>
        <v>0</v>
      </c>
      <c r="P566" s="6">
        <v>1000</v>
      </c>
      <c r="Q566" s="6" t="s">
        <v>218</v>
      </c>
      <c r="R566" s="6">
        <f t="shared" si="165"/>
        <v>0</v>
      </c>
      <c r="S566" s="13">
        <f t="shared" si="166"/>
        <v>0</v>
      </c>
      <c r="T566" s="6">
        <f t="shared" si="167"/>
        <v>0</v>
      </c>
    </row>
    <row r="567" spans="2:20" x14ac:dyDescent="0.3">
      <c r="B567" s="6">
        <v>2044</v>
      </c>
      <c r="C567" s="6">
        <v>9</v>
      </c>
      <c r="D567" s="6">
        <v>250</v>
      </c>
      <c r="E567" s="6">
        <f t="shared" si="160"/>
        <v>2250</v>
      </c>
      <c r="F567" s="6">
        <v>2000</v>
      </c>
      <c r="G567" s="6" t="s">
        <v>218</v>
      </c>
      <c r="H567" s="6">
        <f t="shared" si="161"/>
        <v>18000</v>
      </c>
      <c r="I567" s="13">
        <f t="shared" si="162"/>
        <v>0.20833333333333334</v>
      </c>
      <c r="J567" s="6">
        <f t="shared" si="163"/>
        <v>18</v>
      </c>
      <c r="L567" s="6">
        <v>2044</v>
      </c>
      <c r="M567" s="6">
        <v>0</v>
      </c>
      <c r="N567" s="6">
        <v>250</v>
      </c>
      <c r="O567" s="6">
        <f t="shared" si="164"/>
        <v>0</v>
      </c>
      <c r="P567" s="6">
        <v>1000</v>
      </c>
      <c r="Q567" s="6" t="s">
        <v>218</v>
      </c>
      <c r="R567" s="6">
        <f t="shared" si="165"/>
        <v>0</v>
      </c>
      <c r="S567" s="13">
        <f t="shared" si="166"/>
        <v>0</v>
      </c>
      <c r="T567" s="6">
        <f t="shared" si="167"/>
        <v>0</v>
      </c>
    </row>
    <row r="569" spans="2:20" x14ac:dyDescent="0.3">
      <c r="B569" s="226" t="s">
        <v>343</v>
      </c>
      <c r="C569" s="226"/>
      <c r="L569" s="226" t="s">
        <v>344</v>
      </c>
      <c r="M569" s="226"/>
      <c r="N569" s="226"/>
      <c r="O569" s="81"/>
    </row>
    <row r="570" spans="2:20" x14ac:dyDescent="0.3">
      <c r="B570" s="225" t="s">
        <v>22</v>
      </c>
      <c r="C570" s="225" t="s">
        <v>203</v>
      </c>
      <c r="D570" s="225" t="s">
        <v>315</v>
      </c>
      <c r="E570" s="225" t="s">
        <v>314</v>
      </c>
      <c r="F570" s="225" t="s">
        <v>202</v>
      </c>
      <c r="G570" s="225" t="s">
        <v>151</v>
      </c>
      <c r="H570" s="225" t="s">
        <v>205</v>
      </c>
      <c r="I570" s="225" t="s">
        <v>206</v>
      </c>
      <c r="J570" s="225" t="s">
        <v>207</v>
      </c>
      <c r="L570" s="225" t="s">
        <v>22</v>
      </c>
      <c r="M570" s="225" t="s">
        <v>203</v>
      </c>
      <c r="N570" s="225" t="s">
        <v>204</v>
      </c>
      <c r="O570" s="225" t="s">
        <v>201</v>
      </c>
      <c r="P570" s="225" t="s">
        <v>202</v>
      </c>
      <c r="Q570" s="225" t="s">
        <v>151</v>
      </c>
      <c r="R570" s="225" t="s">
        <v>205</v>
      </c>
      <c r="S570" s="225" t="s">
        <v>206</v>
      </c>
      <c r="T570" s="225" t="s">
        <v>207</v>
      </c>
    </row>
    <row r="571" spans="2:20" x14ac:dyDescent="0.3">
      <c r="B571" s="225"/>
      <c r="C571" s="225"/>
      <c r="D571" s="225"/>
      <c r="E571" s="225"/>
      <c r="F571" s="225"/>
      <c r="G571" s="225"/>
      <c r="H571" s="225"/>
      <c r="I571" s="225"/>
      <c r="J571" s="225"/>
      <c r="L571" s="225"/>
      <c r="M571" s="225"/>
      <c r="N571" s="225"/>
      <c r="O571" s="225"/>
      <c r="P571" s="225"/>
      <c r="Q571" s="225"/>
      <c r="R571" s="225"/>
      <c r="S571" s="225"/>
      <c r="T571" s="225"/>
    </row>
    <row r="572" spans="2:20" x14ac:dyDescent="0.3">
      <c r="B572" s="225"/>
      <c r="C572" s="225"/>
      <c r="D572" s="225"/>
      <c r="E572" s="225"/>
      <c r="F572" s="225"/>
      <c r="G572" s="225"/>
      <c r="H572" s="225"/>
      <c r="I572" s="225"/>
      <c r="J572" s="225"/>
      <c r="L572" s="225"/>
      <c r="M572" s="225"/>
      <c r="N572" s="225"/>
      <c r="O572" s="225"/>
      <c r="P572" s="225"/>
      <c r="Q572" s="225"/>
      <c r="R572" s="225"/>
      <c r="S572" s="225"/>
      <c r="T572" s="225"/>
    </row>
    <row r="573" spans="2:20" x14ac:dyDescent="0.3">
      <c r="B573" s="6">
        <v>2025</v>
      </c>
      <c r="C573" s="6" cm="1">
        <f t="array" ref="C573:C592">TRANSPOSE('Proyeksi Fasum (2)'!D143:W143)</f>
        <v>0</v>
      </c>
      <c r="D573" s="6">
        <v>50</v>
      </c>
      <c r="E573" s="6">
        <f>C573*D573</f>
        <v>0</v>
      </c>
      <c r="F573" s="6">
        <v>150</v>
      </c>
      <c r="G573" s="6" t="s">
        <v>316</v>
      </c>
      <c r="H573" s="6">
        <f>E573*F573</f>
        <v>0</v>
      </c>
      <c r="I573" s="13">
        <f>H573/86400</f>
        <v>0</v>
      </c>
      <c r="J573" s="6">
        <f>H573/1000</f>
        <v>0</v>
      </c>
      <c r="L573" s="6">
        <v>2025</v>
      </c>
      <c r="M573" s="6" cm="1">
        <f t="array" ref="M573:M592">TRANSPOSE('Proyeksi Fasum (4)'!D450:W450)</f>
        <v>0</v>
      </c>
      <c r="N573" s="6" cm="1">
        <f t="array" ref="N573:N592">TRANSPOSE('Proyeksi Fasum (2)'!D144:W144)</f>
        <v>0</v>
      </c>
      <c r="O573" s="6"/>
      <c r="P573" s="6">
        <v>10090</v>
      </c>
      <c r="Q573" s="6" t="s">
        <v>218</v>
      </c>
      <c r="R573" s="6">
        <f>P573*M573</f>
        <v>0</v>
      </c>
      <c r="S573" s="13">
        <f>R573/86400</f>
        <v>0</v>
      </c>
      <c r="T573" s="6">
        <f>R573/1000</f>
        <v>0</v>
      </c>
    </row>
    <row r="574" spans="2:20" x14ac:dyDescent="0.3">
      <c r="B574" s="6">
        <v>2026</v>
      </c>
      <c r="C574" s="6">
        <v>0</v>
      </c>
      <c r="D574" s="6">
        <v>50</v>
      </c>
      <c r="E574" s="6">
        <f t="shared" ref="E574:E592" si="168">C574*D574</f>
        <v>0</v>
      </c>
      <c r="F574" s="6">
        <v>150</v>
      </c>
      <c r="G574" s="6" t="s">
        <v>316</v>
      </c>
      <c r="H574" s="6">
        <f t="shared" ref="H574:H592" si="169">E574*F574</f>
        <v>0</v>
      </c>
      <c r="I574" s="13">
        <f t="shared" ref="I574:I592" si="170">H574/86400</f>
        <v>0</v>
      </c>
      <c r="J574" s="6">
        <f t="shared" ref="J574:J592" si="171">H574/1000</f>
        <v>0</v>
      </c>
      <c r="L574" s="6">
        <v>2026</v>
      </c>
      <c r="M574" s="6">
        <v>0</v>
      </c>
      <c r="N574" s="6">
        <v>0</v>
      </c>
      <c r="O574" s="6"/>
      <c r="P574" s="6">
        <v>10090</v>
      </c>
      <c r="Q574" s="6" t="s">
        <v>218</v>
      </c>
      <c r="R574" s="6">
        <f t="shared" ref="R574:R592" si="172">P574*M574</f>
        <v>0</v>
      </c>
      <c r="S574" s="13">
        <f t="shared" ref="S574:S592" si="173">R574/86400</f>
        <v>0</v>
      </c>
      <c r="T574" s="6">
        <f t="shared" ref="T574:T592" si="174">R574/1000</f>
        <v>0</v>
      </c>
    </row>
    <row r="575" spans="2:20" x14ac:dyDescent="0.3">
      <c r="B575" s="6">
        <v>2027</v>
      </c>
      <c r="C575" s="6">
        <v>0</v>
      </c>
      <c r="D575" s="6">
        <v>50</v>
      </c>
      <c r="E575" s="6">
        <f t="shared" si="168"/>
        <v>0</v>
      </c>
      <c r="F575" s="6">
        <v>150</v>
      </c>
      <c r="G575" s="6" t="s">
        <v>316</v>
      </c>
      <c r="H575" s="6">
        <f t="shared" si="169"/>
        <v>0</v>
      </c>
      <c r="I575" s="13">
        <f t="shared" si="170"/>
        <v>0</v>
      </c>
      <c r="J575" s="6">
        <f t="shared" si="171"/>
        <v>0</v>
      </c>
      <c r="L575" s="6">
        <v>2027</v>
      </c>
      <c r="M575" s="6">
        <v>0</v>
      </c>
      <c r="N575" s="6">
        <v>0</v>
      </c>
      <c r="O575" s="6"/>
      <c r="P575" s="6">
        <v>10090</v>
      </c>
      <c r="Q575" s="6" t="s">
        <v>218</v>
      </c>
      <c r="R575" s="6">
        <f t="shared" si="172"/>
        <v>0</v>
      </c>
      <c r="S575" s="13">
        <f t="shared" si="173"/>
        <v>0</v>
      </c>
      <c r="T575" s="6">
        <f t="shared" si="174"/>
        <v>0</v>
      </c>
    </row>
    <row r="576" spans="2:20" x14ac:dyDescent="0.3">
      <c r="B576" s="6">
        <v>2028</v>
      </c>
      <c r="C576" s="6">
        <v>0</v>
      </c>
      <c r="D576" s="6">
        <v>50</v>
      </c>
      <c r="E576" s="6">
        <f t="shared" si="168"/>
        <v>0</v>
      </c>
      <c r="F576" s="6">
        <v>150</v>
      </c>
      <c r="G576" s="6" t="s">
        <v>316</v>
      </c>
      <c r="H576" s="6">
        <f t="shared" si="169"/>
        <v>0</v>
      </c>
      <c r="I576" s="13">
        <f t="shared" si="170"/>
        <v>0</v>
      </c>
      <c r="J576" s="6">
        <f t="shared" si="171"/>
        <v>0</v>
      </c>
      <c r="L576" s="6">
        <v>2028</v>
      </c>
      <c r="M576" s="6">
        <v>0</v>
      </c>
      <c r="N576" s="6">
        <v>0</v>
      </c>
      <c r="O576" s="6"/>
      <c r="P576" s="6">
        <v>10090</v>
      </c>
      <c r="Q576" s="6" t="s">
        <v>218</v>
      </c>
      <c r="R576" s="6">
        <f t="shared" si="172"/>
        <v>0</v>
      </c>
      <c r="S576" s="13">
        <f t="shared" si="173"/>
        <v>0</v>
      </c>
      <c r="T576" s="6">
        <f t="shared" si="174"/>
        <v>0</v>
      </c>
    </row>
    <row r="577" spans="2:20" x14ac:dyDescent="0.3">
      <c r="B577" s="6">
        <v>2029</v>
      </c>
      <c r="C577" s="6">
        <v>0</v>
      </c>
      <c r="D577" s="6">
        <v>50</v>
      </c>
      <c r="E577" s="6">
        <f t="shared" si="168"/>
        <v>0</v>
      </c>
      <c r="F577" s="6">
        <v>150</v>
      </c>
      <c r="G577" s="6" t="s">
        <v>316</v>
      </c>
      <c r="H577" s="6">
        <f t="shared" si="169"/>
        <v>0</v>
      </c>
      <c r="I577" s="13">
        <f t="shared" si="170"/>
        <v>0</v>
      </c>
      <c r="J577" s="6">
        <f t="shared" si="171"/>
        <v>0</v>
      </c>
      <c r="L577" s="6">
        <v>2029</v>
      </c>
      <c r="M577" s="6">
        <v>0</v>
      </c>
      <c r="N577" s="6">
        <v>0</v>
      </c>
      <c r="O577" s="6"/>
      <c r="P577" s="6">
        <v>10090</v>
      </c>
      <c r="Q577" s="6" t="s">
        <v>218</v>
      </c>
      <c r="R577" s="6">
        <f t="shared" si="172"/>
        <v>0</v>
      </c>
      <c r="S577" s="13">
        <f t="shared" si="173"/>
        <v>0</v>
      </c>
      <c r="T577" s="6">
        <f t="shared" si="174"/>
        <v>0</v>
      </c>
    </row>
    <row r="578" spans="2:20" x14ac:dyDescent="0.3">
      <c r="B578" s="6">
        <v>2030</v>
      </c>
      <c r="C578" s="6">
        <v>0</v>
      </c>
      <c r="D578" s="6">
        <v>50</v>
      </c>
      <c r="E578" s="6">
        <f t="shared" si="168"/>
        <v>0</v>
      </c>
      <c r="F578" s="6">
        <v>150</v>
      </c>
      <c r="G578" s="6" t="s">
        <v>316</v>
      </c>
      <c r="H578" s="6">
        <f t="shared" si="169"/>
        <v>0</v>
      </c>
      <c r="I578" s="13">
        <f t="shared" si="170"/>
        <v>0</v>
      </c>
      <c r="J578" s="6">
        <f t="shared" si="171"/>
        <v>0</v>
      </c>
      <c r="L578" s="6">
        <v>2030</v>
      </c>
      <c r="M578" s="6">
        <v>0</v>
      </c>
      <c r="N578" s="6">
        <v>0</v>
      </c>
      <c r="O578" s="6"/>
      <c r="P578" s="6">
        <v>10090</v>
      </c>
      <c r="Q578" s="6" t="s">
        <v>218</v>
      </c>
      <c r="R578" s="6">
        <f t="shared" si="172"/>
        <v>0</v>
      </c>
      <c r="S578" s="13">
        <f t="shared" si="173"/>
        <v>0</v>
      </c>
      <c r="T578" s="6">
        <f t="shared" si="174"/>
        <v>0</v>
      </c>
    </row>
    <row r="579" spans="2:20" x14ac:dyDescent="0.3">
      <c r="B579" s="6">
        <v>2031</v>
      </c>
      <c r="C579" s="6">
        <v>0</v>
      </c>
      <c r="D579" s="6">
        <v>50</v>
      </c>
      <c r="E579" s="6">
        <f t="shared" si="168"/>
        <v>0</v>
      </c>
      <c r="F579" s="6">
        <v>150</v>
      </c>
      <c r="G579" s="6" t="s">
        <v>316</v>
      </c>
      <c r="H579" s="6">
        <f t="shared" si="169"/>
        <v>0</v>
      </c>
      <c r="I579" s="13">
        <f t="shared" si="170"/>
        <v>0</v>
      </c>
      <c r="J579" s="6">
        <f t="shared" si="171"/>
        <v>0</v>
      </c>
      <c r="L579" s="6">
        <v>2031</v>
      </c>
      <c r="M579" s="6">
        <v>0</v>
      </c>
      <c r="N579" s="6">
        <v>0</v>
      </c>
      <c r="O579" s="6"/>
      <c r="P579" s="6">
        <v>10090</v>
      </c>
      <c r="Q579" s="6" t="s">
        <v>218</v>
      </c>
      <c r="R579" s="6">
        <f t="shared" si="172"/>
        <v>0</v>
      </c>
      <c r="S579" s="13">
        <f t="shared" si="173"/>
        <v>0</v>
      </c>
      <c r="T579" s="6">
        <f t="shared" si="174"/>
        <v>0</v>
      </c>
    </row>
    <row r="580" spans="2:20" x14ac:dyDescent="0.3">
      <c r="B580" s="6">
        <v>2032</v>
      </c>
      <c r="C580" s="6">
        <v>0</v>
      </c>
      <c r="D580" s="6">
        <v>50</v>
      </c>
      <c r="E580" s="6">
        <f t="shared" si="168"/>
        <v>0</v>
      </c>
      <c r="F580" s="6">
        <v>150</v>
      </c>
      <c r="G580" s="6" t="s">
        <v>316</v>
      </c>
      <c r="H580" s="6">
        <f t="shared" si="169"/>
        <v>0</v>
      </c>
      <c r="I580" s="13">
        <f t="shared" si="170"/>
        <v>0</v>
      </c>
      <c r="J580" s="6">
        <f t="shared" si="171"/>
        <v>0</v>
      </c>
      <c r="L580" s="6">
        <v>2032</v>
      </c>
      <c r="M580" s="6">
        <v>0</v>
      </c>
      <c r="N580" s="6">
        <v>0</v>
      </c>
      <c r="O580" s="6"/>
      <c r="P580" s="6">
        <v>10090</v>
      </c>
      <c r="Q580" s="6" t="s">
        <v>218</v>
      </c>
      <c r="R580" s="6">
        <f t="shared" si="172"/>
        <v>0</v>
      </c>
      <c r="S580" s="13">
        <f t="shared" si="173"/>
        <v>0</v>
      </c>
      <c r="T580" s="6">
        <f t="shared" si="174"/>
        <v>0</v>
      </c>
    </row>
    <row r="581" spans="2:20" x14ac:dyDescent="0.3">
      <c r="B581" s="6">
        <v>2033</v>
      </c>
      <c r="C581" s="6">
        <v>0</v>
      </c>
      <c r="D581" s="6">
        <v>50</v>
      </c>
      <c r="E581" s="6">
        <f t="shared" si="168"/>
        <v>0</v>
      </c>
      <c r="F581" s="6">
        <v>150</v>
      </c>
      <c r="G581" s="6" t="s">
        <v>316</v>
      </c>
      <c r="H581" s="6">
        <f t="shared" si="169"/>
        <v>0</v>
      </c>
      <c r="I581" s="13">
        <f t="shared" si="170"/>
        <v>0</v>
      </c>
      <c r="J581" s="6">
        <f t="shared" si="171"/>
        <v>0</v>
      </c>
      <c r="L581" s="6">
        <v>2033</v>
      </c>
      <c r="M581" s="6">
        <v>0</v>
      </c>
      <c r="N581" s="6">
        <v>0</v>
      </c>
      <c r="O581" s="6"/>
      <c r="P581" s="6">
        <v>10090</v>
      </c>
      <c r="Q581" s="6" t="s">
        <v>218</v>
      </c>
      <c r="R581" s="6">
        <f t="shared" si="172"/>
        <v>0</v>
      </c>
      <c r="S581" s="13">
        <f t="shared" si="173"/>
        <v>0</v>
      </c>
      <c r="T581" s="6">
        <f t="shared" si="174"/>
        <v>0</v>
      </c>
    </row>
    <row r="582" spans="2:20" x14ac:dyDescent="0.3">
      <c r="B582" s="6">
        <v>2034</v>
      </c>
      <c r="C582" s="6">
        <v>0</v>
      </c>
      <c r="D582" s="6">
        <v>50</v>
      </c>
      <c r="E582" s="6">
        <f t="shared" si="168"/>
        <v>0</v>
      </c>
      <c r="F582" s="6">
        <v>150</v>
      </c>
      <c r="G582" s="6" t="s">
        <v>316</v>
      </c>
      <c r="H582" s="6">
        <f t="shared" si="169"/>
        <v>0</v>
      </c>
      <c r="I582" s="13">
        <f t="shared" si="170"/>
        <v>0</v>
      </c>
      <c r="J582" s="6">
        <f t="shared" si="171"/>
        <v>0</v>
      </c>
      <c r="L582" s="6">
        <v>2034</v>
      </c>
      <c r="M582" s="6">
        <v>0</v>
      </c>
      <c r="N582" s="6">
        <v>0</v>
      </c>
      <c r="O582" s="6"/>
      <c r="P582" s="6">
        <v>10090</v>
      </c>
      <c r="Q582" s="6" t="s">
        <v>218</v>
      </c>
      <c r="R582" s="6">
        <f t="shared" si="172"/>
        <v>0</v>
      </c>
      <c r="S582" s="13">
        <f t="shared" si="173"/>
        <v>0</v>
      </c>
      <c r="T582" s="6">
        <f t="shared" si="174"/>
        <v>0</v>
      </c>
    </row>
    <row r="583" spans="2:20" x14ac:dyDescent="0.3">
      <c r="B583" s="6">
        <v>2035</v>
      </c>
      <c r="C583" s="6">
        <v>0</v>
      </c>
      <c r="D583" s="6">
        <v>50</v>
      </c>
      <c r="E583" s="6">
        <f t="shared" si="168"/>
        <v>0</v>
      </c>
      <c r="F583" s="6">
        <v>150</v>
      </c>
      <c r="G583" s="6" t="s">
        <v>316</v>
      </c>
      <c r="H583" s="6">
        <f t="shared" si="169"/>
        <v>0</v>
      </c>
      <c r="I583" s="13">
        <f t="shared" si="170"/>
        <v>0</v>
      </c>
      <c r="J583" s="6">
        <f t="shared" si="171"/>
        <v>0</v>
      </c>
      <c r="L583" s="6">
        <v>2035</v>
      </c>
      <c r="M583" s="6">
        <v>0</v>
      </c>
      <c r="N583" s="6">
        <v>0</v>
      </c>
      <c r="O583" s="6"/>
      <c r="P583" s="6">
        <v>10090</v>
      </c>
      <c r="Q583" s="6" t="s">
        <v>218</v>
      </c>
      <c r="R583" s="6">
        <f t="shared" si="172"/>
        <v>0</v>
      </c>
      <c r="S583" s="13">
        <f t="shared" si="173"/>
        <v>0</v>
      </c>
      <c r="T583" s="6">
        <f t="shared" si="174"/>
        <v>0</v>
      </c>
    </row>
    <row r="584" spans="2:20" x14ac:dyDescent="0.3">
      <c r="B584" s="6">
        <v>2036</v>
      </c>
      <c r="C584" s="6">
        <v>0</v>
      </c>
      <c r="D584" s="6">
        <v>50</v>
      </c>
      <c r="E584" s="6">
        <f t="shared" si="168"/>
        <v>0</v>
      </c>
      <c r="F584" s="6">
        <v>150</v>
      </c>
      <c r="G584" s="6" t="s">
        <v>316</v>
      </c>
      <c r="H584" s="6">
        <f t="shared" si="169"/>
        <v>0</v>
      </c>
      <c r="I584" s="13">
        <f t="shared" si="170"/>
        <v>0</v>
      </c>
      <c r="J584" s="6">
        <f t="shared" si="171"/>
        <v>0</v>
      </c>
      <c r="L584" s="6">
        <v>2036</v>
      </c>
      <c r="M584" s="6">
        <v>0</v>
      </c>
      <c r="N584" s="6">
        <v>0</v>
      </c>
      <c r="O584" s="6"/>
      <c r="P584" s="6">
        <v>10090</v>
      </c>
      <c r="Q584" s="6" t="s">
        <v>218</v>
      </c>
      <c r="R584" s="6">
        <f t="shared" si="172"/>
        <v>0</v>
      </c>
      <c r="S584" s="13">
        <f t="shared" si="173"/>
        <v>0</v>
      </c>
      <c r="T584" s="6">
        <f t="shared" si="174"/>
        <v>0</v>
      </c>
    </row>
    <row r="585" spans="2:20" x14ac:dyDescent="0.3">
      <c r="B585" s="6">
        <v>2037</v>
      </c>
      <c r="C585" s="6">
        <v>0</v>
      </c>
      <c r="D585" s="6">
        <v>50</v>
      </c>
      <c r="E585" s="6">
        <f t="shared" si="168"/>
        <v>0</v>
      </c>
      <c r="F585" s="6">
        <v>150</v>
      </c>
      <c r="G585" s="6" t="s">
        <v>316</v>
      </c>
      <c r="H585" s="6">
        <f t="shared" si="169"/>
        <v>0</v>
      </c>
      <c r="I585" s="13">
        <f t="shared" si="170"/>
        <v>0</v>
      </c>
      <c r="J585" s="6">
        <f t="shared" si="171"/>
        <v>0</v>
      </c>
      <c r="L585" s="6">
        <v>2037</v>
      </c>
      <c r="M585" s="6">
        <v>0</v>
      </c>
      <c r="N585" s="6">
        <v>0</v>
      </c>
      <c r="O585" s="6"/>
      <c r="P585" s="6">
        <v>10090</v>
      </c>
      <c r="Q585" s="6" t="s">
        <v>218</v>
      </c>
      <c r="R585" s="6">
        <f t="shared" si="172"/>
        <v>0</v>
      </c>
      <c r="S585" s="13">
        <f t="shared" si="173"/>
        <v>0</v>
      </c>
      <c r="T585" s="6">
        <f t="shared" si="174"/>
        <v>0</v>
      </c>
    </row>
    <row r="586" spans="2:20" x14ac:dyDescent="0.3">
      <c r="B586" s="6">
        <v>2038</v>
      </c>
      <c r="C586" s="6">
        <v>0</v>
      </c>
      <c r="D586" s="6">
        <v>50</v>
      </c>
      <c r="E586" s="6">
        <f t="shared" si="168"/>
        <v>0</v>
      </c>
      <c r="F586" s="6">
        <v>150</v>
      </c>
      <c r="G586" s="6" t="s">
        <v>316</v>
      </c>
      <c r="H586" s="6">
        <f t="shared" si="169"/>
        <v>0</v>
      </c>
      <c r="I586" s="13">
        <f t="shared" si="170"/>
        <v>0</v>
      </c>
      <c r="J586" s="6">
        <f t="shared" si="171"/>
        <v>0</v>
      </c>
      <c r="L586" s="6">
        <v>2038</v>
      </c>
      <c r="M586" s="6">
        <v>0</v>
      </c>
      <c r="N586" s="6">
        <v>0</v>
      </c>
      <c r="O586" s="6"/>
      <c r="P586" s="6">
        <v>10090</v>
      </c>
      <c r="Q586" s="6" t="s">
        <v>218</v>
      </c>
      <c r="R586" s="6">
        <f t="shared" si="172"/>
        <v>0</v>
      </c>
      <c r="S586" s="13">
        <f t="shared" si="173"/>
        <v>0</v>
      </c>
      <c r="T586" s="6">
        <f t="shared" si="174"/>
        <v>0</v>
      </c>
    </row>
    <row r="587" spans="2:20" x14ac:dyDescent="0.3">
      <c r="B587" s="6">
        <v>2039</v>
      </c>
      <c r="C587" s="6">
        <v>0</v>
      </c>
      <c r="D587" s="6">
        <v>50</v>
      </c>
      <c r="E587" s="6">
        <f t="shared" si="168"/>
        <v>0</v>
      </c>
      <c r="F587" s="6">
        <v>150</v>
      </c>
      <c r="G587" s="6" t="s">
        <v>316</v>
      </c>
      <c r="H587" s="6">
        <f t="shared" si="169"/>
        <v>0</v>
      </c>
      <c r="I587" s="13">
        <f t="shared" si="170"/>
        <v>0</v>
      </c>
      <c r="J587" s="6">
        <f t="shared" si="171"/>
        <v>0</v>
      </c>
      <c r="L587" s="6">
        <v>2039</v>
      </c>
      <c r="M587" s="6">
        <v>0</v>
      </c>
      <c r="N587" s="6">
        <v>0</v>
      </c>
      <c r="O587" s="6"/>
      <c r="P587" s="6">
        <v>10090</v>
      </c>
      <c r="Q587" s="6" t="s">
        <v>218</v>
      </c>
      <c r="R587" s="6">
        <f t="shared" si="172"/>
        <v>0</v>
      </c>
      <c r="S587" s="13">
        <f t="shared" si="173"/>
        <v>0</v>
      </c>
      <c r="T587" s="6">
        <f t="shared" si="174"/>
        <v>0</v>
      </c>
    </row>
    <row r="588" spans="2:20" x14ac:dyDescent="0.3">
      <c r="B588" s="6">
        <v>2040</v>
      </c>
      <c r="C588" s="6">
        <v>0</v>
      </c>
      <c r="D588" s="6">
        <v>50</v>
      </c>
      <c r="E588" s="6">
        <f t="shared" si="168"/>
        <v>0</v>
      </c>
      <c r="F588" s="6">
        <v>150</v>
      </c>
      <c r="G588" s="6" t="s">
        <v>316</v>
      </c>
      <c r="H588" s="6">
        <f t="shared" si="169"/>
        <v>0</v>
      </c>
      <c r="I588" s="13">
        <f t="shared" si="170"/>
        <v>0</v>
      </c>
      <c r="J588" s="6">
        <f t="shared" si="171"/>
        <v>0</v>
      </c>
      <c r="L588" s="6">
        <v>2040</v>
      </c>
      <c r="M588" s="6">
        <v>0</v>
      </c>
      <c r="N588" s="6">
        <v>0</v>
      </c>
      <c r="O588" s="6"/>
      <c r="P588" s="6">
        <v>10090</v>
      </c>
      <c r="Q588" s="6" t="s">
        <v>218</v>
      </c>
      <c r="R588" s="6">
        <f t="shared" si="172"/>
        <v>0</v>
      </c>
      <c r="S588" s="13">
        <f t="shared" si="173"/>
        <v>0</v>
      </c>
      <c r="T588" s="6">
        <f t="shared" si="174"/>
        <v>0</v>
      </c>
    </row>
    <row r="589" spans="2:20" x14ac:dyDescent="0.3">
      <c r="B589" s="6">
        <v>2041</v>
      </c>
      <c r="C589" s="6">
        <v>0</v>
      </c>
      <c r="D589" s="6">
        <v>50</v>
      </c>
      <c r="E589" s="6">
        <f t="shared" si="168"/>
        <v>0</v>
      </c>
      <c r="F589" s="6">
        <v>150</v>
      </c>
      <c r="G589" s="6" t="s">
        <v>316</v>
      </c>
      <c r="H589" s="6">
        <f t="shared" si="169"/>
        <v>0</v>
      </c>
      <c r="I589" s="13">
        <f t="shared" si="170"/>
        <v>0</v>
      </c>
      <c r="J589" s="6">
        <f t="shared" si="171"/>
        <v>0</v>
      </c>
      <c r="L589" s="6">
        <v>2041</v>
      </c>
      <c r="M589" s="6">
        <v>0</v>
      </c>
      <c r="N589" s="6">
        <v>0</v>
      </c>
      <c r="O589" s="6"/>
      <c r="P589" s="6">
        <v>10090</v>
      </c>
      <c r="Q589" s="6" t="s">
        <v>218</v>
      </c>
      <c r="R589" s="6">
        <f t="shared" si="172"/>
        <v>0</v>
      </c>
      <c r="S589" s="13">
        <f t="shared" si="173"/>
        <v>0</v>
      </c>
      <c r="T589" s="6">
        <f t="shared" si="174"/>
        <v>0</v>
      </c>
    </row>
    <row r="590" spans="2:20" x14ac:dyDescent="0.3">
      <c r="B590" s="6">
        <v>2042</v>
      </c>
      <c r="C590" s="6">
        <v>0</v>
      </c>
      <c r="D590" s="6">
        <v>50</v>
      </c>
      <c r="E590" s="6">
        <f t="shared" si="168"/>
        <v>0</v>
      </c>
      <c r="F590" s="6">
        <v>150</v>
      </c>
      <c r="G590" s="6" t="s">
        <v>316</v>
      </c>
      <c r="H590" s="6">
        <f t="shared" si="169"/>
        <v>0</v>
      </c>
      <c r="I590" s="13">
        <f t="shared" si="170"/>
        <v>0</v>
      </c>
      <c r="J590" s="6">
        <f t="shared" si="171"/>
        <v>0</v>
      </c>
      <c r="L590" s="6">
        <v>2042</v>
      </c>
      <c r="M590" s="6">
        <v>0</v>
      </c>
      <c r="N590" s="6">
        <v>0</v>
      </c>
      <c r="O590" s="6"/>
      <c r="P590" s="6">
        <v>10090</v>
      </c>
      <c r="Q590" s="6" t="s">
        <v>218</v>
      </c>
      <c r="R590" s="6">
        <f t="shared" si="172"/>
        <v>0</v>
      </c>
      <c r="S590" s="13">
        <f t="shared" si="173"/>
        <v>0</v>
      </c>
      <c r="T590" s="6">
        <f t="shared" si="174"/>
        <v>0</v>
      </c>
    </row>
    <row r="591" spans="2:20" x14ac:dyDescent="0.3">
      <c r="B591" s="6">
        <v>2043</v>
      </c>
      <c r="C591" s="6">
        <v>0</v>
      </c>
      <c r="D591" s="6">
        <v>50</v>
      </c>
      <c r="E591" s="6">
        <f t="shared" si="168"/>
        <v>0</v>
      </c>
      <c r="F591" s="6">
        <v>150</v>
      </c>
      <c r="G591" s="6" t="s">
        <v>316</v>
      </c>
      <c r="H591" s="6">
        <f t="shared" si="169"/>
        <v>0</v>
      </c>
      <c r="I591" s="13">
        <f t="shared" si="170"/>
        <v>0</v>
      </c>
      <c r="J591" s="6">
        <f t="shared" si="171"/>
        <v>0</v>
      </c>
      <c r="L591" s="6">
        <v>2043</v>
      </c>
      <c r="M591" s="6">
        <v>0</v>
      </c>
      <c r="N591" s="6">
        <v>0</v>
      </c>
      <c r="O591" s="6"/>
      <c r="P591" s="6">
        <v>10090</v>
      </c>
      <c r="Q591" s="6" t="s">
        <v>218</v>
      </c>
      <c r="R591" s="6">
        <f t="shared" si="172"/>
        <v>0</v>
      </c>
      <c r="S591" s="13">
        <f t="shared" si="173"/>
        <v>0</v>
      </c>
      <c r="T591" s="6">
        <f t="shared" si="174"/>
        <v>0</v>
      </c>
    </row>
    <row r="592" spans="2:20" x14ac:dyDescent="0.3">
      <c r="B592" s="6">
        <v>2044</v>
      </c>
      <c r="C592" s="6">
        <v>0</v>
      </c>
      <c r="D592" s="6">
        <v>50</v>
      </c>
      <c r="E592" s="6">
        <f t="shared" si="168"/>
        <v>0</v>
      </c>
      <c r="F592" s="6">
        <v>150</v>
      </c>
      <c r="G592" s="6" t="s">
        <v>316</v>
      </c>
      <c r="H592" s="6">
        <f t="shared" si="169"/>
        <v>0</v>
      </c>
      <c r="I592" s="13">
        <f t="shared" si="170"/>
        <v>0</v>
      </c>
      <c r="J592" s="6">
        <f t="shared" si="171"/>
        <v>0</v>
      </c>
      <c r="L592" s="6">
        <v>2044</v>
      </c>
      <c r="M592" s="6">
        <v>0</v>
      </c>
      <c r="N592" s="6">
        <v>0</v>
      </c>
      <c r="O592" s="6"/>
      <c r="P592" s="6">
        <v>10090</v>
      </c>
      <c r="Q592" s="6" t="s">
        <v>218</v>
      </c>
      <c r="R592" s="6">
        <f t="shared" si="172"/>
        <v>0</v>
      </c>
      <c r="S592" s="13">
        <f t="shared" si="173"/>
        <v>0</v>
      </c>
      <c r="T592" s="6">
        <f t="shared" si="174"/>
        <v>0</v>
      </c>
    </row>
    <row r="594" spans="2:20" x14ac:dyDescent="0.3">
      <c r="B594" s="226" t="s">
        <v>345</v>
      </c>
      <c r="C594" s="226"/>
      <c r="D594" s="226"/>
      <c r="L594" s="226" t="s">
        <v>346</v>
      </c>
      <c r="M594" s="226"/>
      <c r="N594" s="226"/>
    </row>
    <row r="595" spans="2:20" x14ac:dyDescent="0.3">
      <c r="B595" s="225" t="s">
        <v>22</v>
      </c>
      <c r="C595" s="225" t="s">
        <v>203</v>
      </c>
      <c r="D595" s="225" t="s">
        <v>204</v>
      </c>
      <c r="E595" s="225" t="s">
        <v>201</v>
      </c>
      <c r="F595" s="225" t="s">
        <v>202</v>
      </c>
      <c r="G595" s="225" t="s">
        <v>151</v>
      </c>
      <c r="H595" s="225" t="s">
        <v>205</v>
      </c>
      <c r="I595" s="225" t="s">
        <v>206</v>
      </c>
      <c r="J595" s="225" t="s">
        <v>207</v>
      </c>
      <c r="L595" s="225" t="s">
        <v>22</v>
      </c>
      <c r="M595" s="225" t="s">
        <v>203</v>
      </c>
      <c r="N595" s="225" t="s">
        <v>317</v>
      </c>
      <c r="O595" s="225" t="s">
        <v>318</v>
      </c>
      <c r="P595" s="225" t="s">
        <v>202</v>
      </c>
      <c r="Q595" s="225" t="s">
        <v>151</v>
      </c>
      <c r="R595" s="225" t="s">
        <v>205</v>
      </c>
      <c r="S595" s="225" t="s">
        <v>206</v>
      </c>
      <c r="T595" s="225" t="s">
        <v>207</v>
      </c>
    </row>
    <row r="596" spans="2:20" x14ac:dyDescent="0.3">
      <c r="B596" s="225"/>
      <c r="C596" s="225"/>
      <c r="D596" s="225"/>
      <c r="E596" s="225"/>
      <c r="F596" s="225"/>
      <c r="G596" s="225"/>
      <c r="H596" s="225"/>
      <c r="I596" s="225"/>
      <c r="J596" s="225"/>
      <c r="L596" s="225"/>
      <c r="M596" s="225"/>
      <c r="N596" s="225"/>
      <c r="O596" s="225"/>
      <c r="P596" s="225"/>
      <c r="Q596" s="225"/>
      <c r="R596" s="225"/>
      <c r="S596" s="225"/>
      <c r="T596" s="225"/>
    </row>
    <row r="597" spans="2:20" x14ac:dyDescent="0.3">
      <c r="B597" s="225"/>
      <c r="C597" s="225"/>
      <c r="D597" s="225"/>
      <c r="E597" s="225"/>
      <c r="F597" s="225"/>
      <c r="G597" s="225"/>
      <c r="H597" s="225"/>
      <c r="I597" s="225"/>
      <c r="J597" s="225"/>
      <c r="L597" s="225"/>
      <c r="M597" s="225"/>
      <c r="N597" s="225"/>
      <c r="O597" s="225"/>
      <c r="P597" s="225"/>
      <c r="Q597" s="225"/>
      <c r="R597" s="225"/>
      <c r="S597" s="225"/>
      <c r="T597" s="225"/>
    </row>
    <row r="598" spans="2:20" x14ac:dyDescent="0.3">
      <c r="B598" s="6">
        <v>2025</v>
      </c>
      <c r="C598" s="6" cm="1">
        <f t="array" ref="C598:C617">TRANSPOSE('Proyeksi Fasum (2)'!D145:W145)</f>
        <v>0</v>
      </c>
      <c r="D598" s="6"/>
      <c r="E598" s="6"/>
      <c r="F598" s="6">
        <v>10000</v>
      </c>
      <c r="G598" s="6" t="s">
        <v>218</v>
      </c>
      <c r="H598" s="6">
        <f>F598*C598</f>
        <v>0</v>
      </c>
      <c r="I598" s="13">
        <f>H598/86400</f>
        <v>0</v>
      </c>
      <c r="J598" s="6">
        <f>H598/1000</f>
        <v>0</v>
      </c>
      <c r="L598" s="6">
        <v>2025</v>
      </c>
      <c r="M598" s="6" cm="1">
        <f t="array" ref="M598:M617">TRANSPOSE('Proyeksi Fasum (2)'!D146:W146)</f>
        <v>0</v>
      </c>
      <c r="N598" s="6">
        <v>1</v>
      </c>
      <c r="O598" s="6">
        <f>M598*N598</f>
        <v>0</v>
      </c>
      <c r="P598" s="6">
        <v>0.3</v>
      </c>
      <c r="Q598" s="6" t="s">
        <v>319</v>
      </c>
      <c r="R598" s="6">
        <f>P598*O598*86400</f>
        <v>0</v>
      </c>
      <c r="S598" s="13">
        <f>R598/86400</f>
        <v>0</v>
      </c>
      <c r="T598" s="6">
        <f>R598/1000</f>
        <v>0</v>
      </c>
    </row>
    <row r="599" spans="2:20" x14ac:dyDescent="0.3">
      <c r="B599" s="6">
        <v>2026</v>
      </c>
      <c r="C599" s="6">
        <v>0</v>
      </c>
      <c r="D599" s="6"/>
      <c r="E599" s="6"/>
      <c r="F599" s="6">
        <v>10000</v>
      </c>
      <c r="G599" s="6" t="s">
        <v>218</v>
      </c>
      <c r="H599" s="6">
        <f t="shared" ref="H599:H617" si="175">F599*C599</f>
        <v>0</v>
      </c>
      <c r="I599" s="13">
        <f t="shared" ref="I599:I617" si="176">H599/86400</f>
        <v>0</v>
      </c>
      <c r="J599" s="6">
        <f t="shared" ref="J599:J617" si="177">H599/1000</f>
        <v>0</v>
      </c>
      <c r="L599" s="6">
        <v>2026</v>
      </c>
      <c r="M599" s="6">
        <v>0</v>
      </c>
      <c r="N599" s="6">
        <v>1</v>
      </c>
      <c r="O599" s="6">
        <f t="shared" ref="O599:O617" si="178">M599*N599</f>
        <v>0</v>
      </c>
      <c r="P599" s="6">
        <v>0.3</v>
      </c>
      <c r="Q599" s="6" t="s">
        <v>319</v>
      </c>
      <c r="R599" s="6">
        <f t="shared" ref="R599:R617" si="179">P599*O599*86400</f>
        <v>0</v>
      </c>
      <c r="S599" s="13">
        <f t="shared" ref="S599:S617" si="180">R599/86400</f>
        <v>0</v>
      </c>
      <c r="T599" s="6">
        <f t="shared" ref="T599:T617" si="181">R599/1000</f>
        <v>0</v>
      </c>
    </row>
    <row r="600" spans="2:20" x14ac:dyDescent="0.3">
      <c r="B600" s="6">
        <v>2027</v>
      </c>
      <c r="C600" s="6">
        <v>0</v>
      </c>
      <c r="D600" s="6"/>
      <c r="E600" s="6"/>
      <c r="F600" s="6">
        <v>10000</v>
      </c>
      <c r="G600" s="6" t="s">
        <v>218</v>
      </c>
      <c r="H600" s="6">
        <f t="shared" si="175"/>
        <v>0</v>
      </c>
      <c r="I600" s="13">
        <f t="shared" si="176"/>
        <v>0</v>
      </c>
      <c r="J600" s="6">
        <f t="shared" si="177"/>
        <v>0</v>
      </c>
      <c r="L600" s="6">
        <v>2027</v>
      </c>
      <c r="M600" s="6">
        <v>0</v>
      </c>
      <c r="N600" s="6">
        <v>1</v>
      </c>
      <c r="O600" s="6">
        <f t="shared" si="178"/>
        <v>0</v>
      </c>
      <c r="P600" s="6">
        <v>0.3</v>
      </c>
      <c r="Q600" s="6" t="s">
        <v>319</v>
      </c>
      <c r="R600" s="6">
        <f t="shared" si="179"/>
        <v>0</v>
      </c>
      <c r="S600" s="13">
        <f t="shared" si="180"/>
        <v>0</v>
      </c>
      <c r="T600" s="6">
        <f t="shared" si="181"/>
        <v>0</v>
      </c>
    </row>
    <row r="601" spans="2:20" x14ac:dyDescent="0.3">
      <c r="B601" s="6">
        <v>2028</v>
      </c>
      <c r="C601" s="6">
        <v>0</v>
      </c>
      <c r="D601" s="6"/>
      <c r="E601" s="6"/>
      <c r="F601" s="6">
        <v>10000</v>
      </c>
      <c r="G601" s="6" t="s">
        <v>218</v>
      </c>
      <c r="H601" s="6">
        <f t="shared" si="175"/>
        <v>0</v>
      </c>
      <c r="I601" s="13">
        <f t="shared" si="176"/>
        <v>0</v>
      </c>
      <c r="J601" s="6">
        <f t="shared" si="177"/>
        <v>0</v>
      </c>
      <c r="L601" s="6">
        <v>2028</v>
      </c>
      <c r="M601" s="6">
        <v>0</v>
      </c>
      <c r="N601" s="6">
        <v>1</v>
      </c>
      <c r="O601" s="6">
        <f t="shared" si="178"/>
        <v>0</v>
      </c>
      <c r="P601" s="6">
        <v>0.3</v>
      </c>
      <c r="Q601" s="6" t="s">
        <v>319</v>
      </c>
      <c r="R601" s="6">
        <f t="shared" si="179"/>
        <v>0</v>
      </c>
      <c r="S601" s="13">
        <f t="shared" si="180"/>
        <v>0</v>
      </c>
      <c r="T601" s="6">
        <f t="shared" si="181"/>
        <v>0</v>
      </c>
    </row>
    <row r="602" spans="2:20" x14ac:dyDescent="0.3">
      <c r="B602" s="6">
        <v>2029</v>
      </c>
      <c r="C602" s="6">
        <v>0</v>
      </c>
      <c r="D602" s="6"/>
      <c r="E602" s="6"/>
      <c r="F602" s="6">
        <v>10000</v>
      </c>
      <c r="G602" s="6" t="s">
        <v>218</v>
      </c>
      <c r="H602" s="6">
        <f t="shared" si="175"/>
        <v>0</v>
      </c>
      <c r="I602" s="13">
        <f t="shared" si="176"/>
        <v>0</v>
      </c>
      <c r="J602" s="6">
        <f t="shared" si="177"/>
        <v>0</v>
      </c>
      <c r="L602" s="6">
        <v>2029</v>
      </c>
      <c r="M602" s="6">
        <v>0</v>
      </c>
      <c r="N602" s="6">
        <v>1</v>
      </c>
      <c r="O602" s="6">
        <f t="shared" si="178"/>
        <v>0</v>
      </c>
      <c r="P602" s="6">
        <v>0.3</v>
      </c>
      <c r="Q602" s="6" t="s">
        <v>319</v>
      </c>
      <c r="R602" s="6">
        <f t="shared" si="179"/>
        <v>0</v>
      </c>
      <c r="S602" s="13">
        <f t="shared" si="180"/>
        <v>0</v>
      </c>
      <c r="T602" s="6">
        <f t="shared" si="181"/>
        <v>0</v>
      </c>
    </row>
    <row r="603" spans="2:20" x14ac:dyDescent="0.3">
      <c r="B603" s="6">
        <v>2030</v>
      </c>
      <c r="C603" s="6">
        <v>0</v>
      </c>
      <c r="D603" s="6"/>
      <c r="E603" s="6"/>
      <c r="F603" s="6">
        <v>10000</v>
      </c>
      <c r="G603" s="6" t="s">
        <v>218</v>
      </c>
      <c r="H603" s="6">
        <f t="shared" si="175"/>
        <v>0</v>
      </c>
      <c r="I603" s="13">
        <f t="shared" si="176"/>
        <v>0</v>
      </c>
      <c r="J603" s="6">
        <f t="shared" si="177"/>
        <v>0</v>
      </c>
      <c r="L603" s="6">
        <v>2030</v>
      </c>
      <c r="M603" s="6">
        <v>0</v>
      </c>
      <c r="N603" s="6">
        <v>1</v>
      </c>
      <c r="O603" s="6">
        <f t="shared" si="178"/>
        <v>0</v>
      </c>
      <c r="P603" s="6">
        <v>0.3</v>
      </c>
      <c r="Q603" s="6" t="s">
        <v>319</v>
      </c>
      <c r="R603" s="6">
        <f t="shared" si="179"/>
        <v>0</v>
      </c>
      <c r="S603" s="13">
        <f t="shared" si="180"/>
        <v>0</v>
      </c>
      <c r="T603" s="6">
        <f t="shared" si="181"/>
        <v>0</v>
      </c>
    </row>
    <row r="604" spans="2:20" x14ac:dyDescent="0.3">
      <c r="B604" s="6">
        <v>2031</v>
      </c>
      <c r="C604" s="6">
        <v>0</v>
      </c>
      <c r="D604" s="6"/>
      <c r="E604" s="6"/>
      <c r="F604" s="6">
        <v>10000</v>
      </c>
      <c r="G604" s="6" t="s">
        <v>218</v>
      </c>
      <c r="H604" s="6">
        <f t="shared" si="175"/>
        <v>0</v>
      </c>
      <c r="I604" s="13">
        <f t="shared" si="176"/>
        <v>0</v>
      </c>
      <c r="J604" s="6">
        <f t="shared" si="177"/>
        <v>0</v>
      </c>
      <c r="L604" s="6">
        <v>2031</v>
      </c>
      <c r="M604" s="6">
        <v>0</v>
      </c>
      <c r="N604" s="6">
        <v>1</v>
      </c>
      <c r="O604" s="6">
        <f t="shared" si="178"/>
        <v>0</v>
      </c>
      <c r="P604" s="6">
        <v>0.3</v>
      </c>
      <c r="Q604" s="6" t="s">
        <v>319</v>
      </c>
      <c r="R604" s="6">
        <f t="shared" si="179"/>
        <v>0</v>
      </c>
      <c r="S604" s="13">
        <f t="shared" si="180"/>
        <v>0</v>
      </c>
      <c r="T604" s="6">
        <f t="shared" si="181"/>
        <v>0</v>
      </c>
    </row>
    <row r="605" spans="2:20" x14ac:dyDescent="0.3">
      <c r="B605" s="6">
        <v>2032</v>
      </c>
      <c r="C605" s="6">
        <v>0</v>
      </c>
      <c r="D605" s="6"/>
      <c r="E605" s="6"/>
      <c r="F605" s="6">
        <v>10000</v>
      </c>
      <c r="G605" s="6" t="s">
        <v>218</v>
      </c>
      <c r="H605" s="6">
        <f t="shared" si="175"/>
        <v>0</v>
      </c>
      <c r="I605" s="13">
        <f t="shared" si="176"/>
        <v>0</v>
      </c>
      <c r="J605" s="6">
        <f t="shared" si="177"/>
        <v>0</v>
      </c>
      <c r="L605" s="6">
        <v>2032</v>
      </c>
      <c r="M605" s="6">
        <v>0</v>
      </c>
      <c r="N605" s="6">
        <v>1</v>
      </c>
      <c r="O605" s="6">
        <f t="shared" si="178"/>
        <v>0</v>
      </c>
      <c r="P605" s="6">
        <v>0.3</v>
      </c>
      <c r="Q605" s="6" t="s">
        <v>319</v>
      </c>
      <c r="R605" s="6">
        <f t="shared" si="179"/>
        <v>0</v>
      </c>
      <c r="S605" s="13">
        <f t="shared" si="180"/>
        <v>0</v>
      </c>
      <c r="T605" s="6">
        <f t="shared" si="181"/>
        <v>0</v>
      </c>
    </row>
    <row r="606" spans="2:20" x14ac:dyDescent="0.3">
      <c r="B606" s="6">
        <v>2033</v>
      </c>
      <c r="C606" s="6">
        <v>0</v>
      </c>
      <c r="D606" s="6"/>
      <c r="E606" s="6"/>
      <c r="F606" s="6">
        <v>10000</v>
      </c>
      <c r="G606" s="6" t="s">
        <v>218</v>
      </c>
      <c r="H606" s="6">
        <f t="shared" si="175"/>
        <v>0</v>
      </c>
      <c r="I606" s="13">
        <f t="shared" si="176"/>
        <v>0</v>
      </c>
      <c r="J606" s="6">
        <f t="shared" si="177"/>
        <v>0</v>
      </c>
      <c r="L606" s="6">
        <v>2033</v>
      </c>
      <c r="M606" s="6">
        <v>0</v>
      </c>
      <c r="N606" s="6">
        <v>1</v>
      </c>
      <c r="O606" s="6">
        <f t="shared" si="178"/>
        <v>0</v>
      </c>
      <c r="P606" s="6">
        <v>0.3</v>
      </c>
      <c r="Q606" s="6" t="s">
        <v>319</v>
      </c>
      <c r="R606" s="6">
        <f t="shared" si="179"/>
        <v>0</v>
      </c>
      <c r="S606" s="13">
        <f t="shared" si="180"/>
        <v>0</v>
      </c>
      <c r="T606" s="6">
        <f t="shared" si="181"/>
        <v>0</v>
      </c>
    </row>
    <row r="607" spans="2:20" x14ac:dyDescent="0.3">
      <c r="B607" s="6">
        <v>2034</v>
      </c>
      <c r="C607" s="6">
        <v>0</v>
      </c>
      <c r="D607" s="6"/>
      <c r="E607" s="6"/>
      <c r="F607" s="6">
        <v>10000</v>
      </c>
      <c r="G607" s="6" t="s">
        <v>218</v>
      </c>
      <c r="H607" s="6">
        <f t="shared" si="175"/>
        <v>0</v>
      </c>
      <c r="I607" s="13">
        <f t="shared" si="176"/>
        <v>0</v>
      </c>
      <c r="J607" s="6">
        <f t="shared" si="177"/>
        <v>0</v>
      </c>
      <c r="L607" s="6">
        <v>2034</v>
      </c>
      <c r="M607" s="6">
        <v>0</v>
      </c>
      <c r="N607" s="6">
        <v>1</v>
      </c>
      <c r="O607" s="6">
        <f t="shared" si="178"/>
        <v>0</v>
      </c>
      <c r="P607" s="6">
        <v>0.3</v>
      </c>
      <c r="Q607" s="6" t="s">
        <v>319</v>
      </c>
      <c r="R607" s="6">
        <f t="shared" si="179"/>
        <v>0</v>
      </c>
      <c r="S607" s="13">
        <f t="shared" si="180"/>
        <v>0</v>
      </c>
      <c r="T607" s="6">
        <f t="shared" si="181"/>
        <v>0</v>
      </c>
    </row>
    <row r="608" spans="2:20" x14ac:dyDescent="0.3">
      <c r="B608" s="6">
        <v>2035</v>
      </c>
      <c r="C608" s="6">
        <v>0</v>
      </c>
      <c r="D608" s="6"/>
      <c r="E608" s="6"/>
      <c r="F608" s="6">
        <v>10000</v>
      </c>
      <c r="G608" s="6" t="s">
        <v>218</v>
      </c>
      <c r="H608" s="6">
        <f t="shared" si="175"/>
        <v>0</v>
      </c>
      <c r="I608" s="13">
        <f t="shared" si="176"/>
        <v>0</v>
      </c>
      <c r="J608" s="6">
        <f t="shared" si="177"/>
        <v>0</v>
      </c>
      <c r="L608" s="6">
        <v>2035</v>
      </c>
      <c r="M608" s="6">
        <v>0</v>
      </c>
      <c r="N608" s="6">
        <v>1</v>
      </c>
      <c r="O608" s="6">
        <f t="shared" si="178"/>
        <v>0</v>
      </c>
      <c r="P608" s="6">
        <v>0.3</v>
      </c>
      <c r="Q608" s="6" t="s">
        <v>319</v>
      </c>
      <c r="R608" s="6">
        <f t="shared" si="179"/>
        <v>0</v>
      </c>
      <c r="S608" s="13">
        <f t="shared" si="180"/>
        <v>0</v>
      </c>
      <c r="T608" s="6">
        <f t="shared" si="181"/>
        <v>0</v>
      </c>
    </row>
    <row r="609" spans="2:20" x14ac:dyDescent="0.3">
      <c r="B609" s="6">
        <v>2036</v>
      </c>
      <c r="C609" s="6">
        <v>0</v>
      </c>
      <c r="D609" s="6"/>
      <c r="E609" s="6"/>
      <c r="F609" s="6">
        <v>10000</v>
      </c>
      <c r="G609" s="6" t="s">
        <v>218</v>
      </c>
      <c r="H609" s="6">
        <f t="shared" si="175"/>
        <v>0</v>
      </c>
      <c r="I609" s="13">
        <f t="shared" si="176"/>
        <v>0</v>
      </c>
      <c r="J609" s="6">
        <f t="shared" si="177"/>
        <v>0</v>
      </c>
      <c r="L609" s="6">
        <v>2036</v>
      </c>
      <c r="M609" s="6">
        <v>0</v>
      </c>
      <c r="N609" s="6">
        <v>1</v>
      </c>
      <c r="O609" s="6">
        <f t="shared" si="178"/>
        <v>0</v>
      </c>
      <c r="P609" s="6">
        <v>0.3</v>
      </c>
      <c r="Q609" s="6" t="s">
        <v>319</v>
      </c>
      <c r="R609" s="6">
        <f t="shared" si="179"/>
        <v>0</v>
      </c>
      <c r="S609" s="13">
        <f t="shared" si="180"/>
        <v>0</v>
      </c>
      <c r="T609" s="6">
        <f t="shared" si="181"/>
        <v>0</v>
      </c>
    </row>
    <row r="610" spans="2:20" x14ac:dyDescent="0.3">
      <c r="B610" s="6">
        <v>2037</v>
      </c>
      <c r="C610" s="6">
        <v>0</v>
      </c>
      <c r="D610" s="6"/>
      <c r="E610" s="6"/>
      <c r="F610" s="6">
        <v>10000</v>
      </c>
      <c r="G610" s="6" t="s">
        <v>218</v>
      </c>
      <c r="H610" s="6">
        <f t="shared" si="175"/>
        <v>0</v>
      </c>
      <c r="I610" s="13">
        <f t="shared" si="176"/>
        <v>0</v>
      </c>
      <c r="J610" s="6">
        <f t="shared" si="177"/>
        <v>0</v>
      </c>
      <c r="L610" s="6">
        <v>2037</v>
      </c>
      <c r="M610" s="6">
        <v>0</v>
      </c>
      <c r="N610" s="6">
        <v>1</v>
      </c>
      <c r="O610" s="6">
        <f t="shared" si="178"/>
        <v>0</v>
      </c>
      <c r="P610" s="6">
        <v>0.3</v>
      </c>
      <c r="Q610" s="6" t="s">
        <v>319</v>
      </c>
      <c r="R610" s="6">
        <f t="shared" si="179"/>
        <v>0</v>
      </c>
      <c r="S610" s="13">
        <f t="shared" si="180"/>
        <v>0</v>
      </c>
      <c r="T610" s="6">
        <f t="shared" si="181"/>
        <v>0</v>
      </c>
    </row>
    <row r="611" spans="2:20" x14ac:dyDescent="0.3">
      <c r="B611" s="6">
        <v>2038</v>
      </c>
      <c r="C611" s="6">
        <v>0</v>
      </c>
      <c r="D611" s="6"/>
      <c r="E611" s="6"/>
      <c r="F611" s="6">
        <v>10000</v>
      </c>
      <c r="G611" s="6" t="s">
        <v>218</v>
      </c>
      <c r="H611" s="6">
        <f t="shared" si="175"/>
        <v>0</v>
      </c>
      <c r="I611" s="13">
        <f t="shared" si="176"/>
        <v>0</v>
      </c>
      <c r="J611" s="6">
        <f t="shared" si="177"/>
        <v>0</v>
      </c>
      <c r="L611" s="6">
        <v>2038</v>
      </c>
      <c r="M611" s="6">
        <v>0</v>
      </c>
      <c r="N611" s="6">
        <v>1</v>
      </c>
      <c r="O611" s="6">
        <f t="shared" si="178"/>
        <v>0</v>
      </c>
      <c r="P611" s="6">
        <v>0.3</v>
      </c>
      <c r="Q611" s="6" t="s">
        <v>319</v>
      </c>
      <c r="R611" s="6">
        <f t="shared" si="179"/>
        <v>0</v>
      </c>
      <c r="S611" s="13">
        <f t="shared" si="180"/>
        <v>0</v>
      </c>
      <c r="T611" s="6">
        <f t="shared" si="181"/>
        <v>0</v>
      </c>
    </row>
    <row r="612" spans="2:20" x14ac:dyDescent="0.3">
      <c r="B612" s="6">
        <v>2039</v>
      </c>
      <c r="C612" s="6">
        <v>0</v>
      </c>
      <c r="D612" s="6"/>
      <c r="E612" s="6"/>
      <c r="F612" s="6">
        <v>10000</v>
      </c>
      <c r="G612" s="6" t="s">
        <v>218</v>
      </c>
      <c r="H612" s="6">
        <f t="shared" si="175"/>
        <v>0</v>
      </c>
      <c r="I612" s="13">
        <f t="shared" si="176"/>
        <v>0</v>
      </c>
      <c r="J612" s="6">
        <f t="shared" si="177"/>
        <v>0</v>
      </c>
      <c r="L612" s="6">
        <v>2039</v>
      </c>
      <c r="M612" s="6">
        <v>0</v>
      </c>
      <c r="N612" s="6">
        <v>1</v>
      </c>
      <c r="O612" s="6">
        <f t="shared" si="178"/>
        <v>0</v>
      </c>
      <c r="P612" s="6">
        <v>0.3</v>
      </c>
      <c r="Q612" s="6" t="s">
        <v>319</v>
      </c>
      <c r="R612" s="6">
        <f t="shared" si="179"/>
        <v>0</v>
      </c>
      <c r="S612" s="13">
        <f t="shared" si="180"/>
        <v>0</v>
      </c>
      <c r="T612" s="6">
        <f t="shared" si="181"/>
        <v>0</v>
      </c>
    </row>
    <row r="613" spans="2:20" x14ac:dyDescent="0.3">
      <c r="B613" s="6">
        <v>2040</v>
      </c>
      <c r="C613" s="6">
        <v>0</v>
      </c>
      <c r="D613" s="6"/>
      <c r="E613" s="6"/>
      <c r="F613" s="6">
        <v>10000</v>
      </c>
      <c r="G613" s="6" t="s">
        <v>218</v>
      </c>
      <c r="H613" s="6">
        <f t="shared" si="175"/>
        <v>0</v>
      </c>
      <c r="I613" s="13">
        <f t="shared" si="176"/>
        <v>0</v>
      </c>
      <c r="J613" s="6">
        <f t="shared" si="177"/>
        <v>0</v>
      </c>
      <c r="L613" s="6">
        <v>2040</v>
      </c>
      <c r="M613" s="6">
        <v>0</v>
      </c>
      <c r="N613" s="6">
        <v>1</v>
      </c>
      <c r="O613" s="6">
        <f t="shared" si="178"/>
        <v>0</v>
      </c>
      <c r="P613" s="6">
        <v>0.3</v>
      </c>
      <c r="Q613" s="6" t="s">
        <v>319</v>
      </c>
      <c r="R613" s="6">
        <f t="shared" si="179"/>
        <v>0</v>
      </c>
      <c r="S613" s="13">
        <f t="shared" si="180"/>
        <v>0</v>
      </c>
      <c r="T613" s="6">
        <f t="shared" si="181"/>
        <v>0</v>
      </c>
    </row>
    <row r="614" spans="2:20" x14ac:dyDescent="0.3">
      <c r="B614" s="6">
        <v>2041</v>
      </c>
      <c r="C614" s="6">
        <v>0</v>
      </c>
      <c r="D614" s="6"/>
      <c r="E614" s="6"/>
      <c r="F614" s="6">
        <v>10000</v>
      </c>
      <c r="G614" s="6" t="s">
        <v>218</v>
      </c>
      <c r="H614" s="6">
        <f t="shared" si="175"/>
        <v>0</v>
      </c>
      <c r="I614" s="13">
        <f t="shared" si="176"/>
        <v>0</v>
      </c>
      <c r="J614" s="6">
        <f t="shared" si="177"/>
        <v>0</v>
      </c>
      <c r="L614" s="6">
        <v>2041</v>
      </c>
      <c r="M614" s="6">
        <v>0</v>
      </c>
      <c r="N614" s="6">
        <v>1</v>
      </c>
      <c r="O614" s="6">
        <f t="shared" si="178"/>
        <v>0</v>
      </c>
      <c r="P614" s="6">
        <v>0.3</v>
      </c>
      <c r="Q614" s="6" t="s">
        <v>319</v>
      </c>
      <c r="R614" s="6">
        <f t="shared" si="179"/>
        <v>0</v>
      </c>
      <c r="S614" s="13">
        <f t="shared" si="180"/>
        <v>0</v>
      </c>
      <c r="T614" s="6">
        <f t="shared" si="181"/>
        <v>0</v>
      </c>
    </row>
    <row r="615" spans="2:20" x14ac:dyDescent="0.3">
      <c r="B615" s="6">
        <v>2042</v>
      </c>
      <c r="C615" s="6">
        <v>0</v>
      </c>
      <c r="D615" s="6"/>
      <c r="E615" s="6"/>
      <c r="F615" s="6">
        <v>10000</v>
      </c>
      <c r="G615" s="6" t="s">
        <v>218</v>
      </c>
      <c r="H615" s="6">
        <f t="shared" si="175"/>
        <v>0</v>
      </c>
      <c r="I615" s="13">
        <f t="shared" si="176"/>
        <v>0</v>
      </c>
      <c r="J615" s="6">
        <f t="shared" si="177"/>
        <v>0</v>
      </c>
      <c r="L615" s="6">
        <v>2042</v>
      </c>
      <c r="M615" s="6">
        <v>0</v>
      </c>
      <c r="N615" s="6">
        <v>1</v>
      </c>
      <c r="O615" s="6">
        <f t="shared" si="178"/>
        <v>0</v>
      </c>
      <c r="P615" s="6">
        <v>0.3</v>
      </c>
      <c r="Q615" s="6" t="s">
        <v>319</v>
      </c>
      <c r="R615" s="6">
        <f t="shared" si="179"/>
        <v>0</v>
      </c>
      <c r="S615" s="13">
        <f t="shared" si="180"/>
        <v>0</v>
      </c>
      <c r="T615" s="6">
        <f t="shared" si="181"/>
        <v>0</v>
      </c>
    </row>
    <row r="616" spans="2:20" x14ac:dyDescent="0.3">
      <c r="B616" s="6">
        <v>2043</v>
      </c>
      <c r="C616" s="6">
        <v>0</v>
      </c>
      <c r="D616" s="6"/>
      <c r="E616" s="6"/>
      <c r="F616" s="6">
        <v>10000</v>
      </c>
      <c r="G616" s="6" t="s">
        <v>218</v>
      </c>
      <c r="H616" s="6">
        <f t="shared" si="175"/>
        <v>0</v>
      </c>
      <c r="I616" s="13">
        <f t="shared" si="176"/>
        <v>0</v>
      </c>
      <c r="J616" s="6">
        <f t="shared" si="177"/>
        <v>0</v>
      </c>
      <c r="L616" s="6">
        <v>2043</v>
      </c>
      <c r="M616" s="6">
        <v>0</v>
      </c>
      <c r="N616" s="6">
        <v>1</v>
      </c>
      <c r="O616" s="6">
        <f t="shared" si="178"/>
        <v>0</v>
      </c>
      <c r="P616" s="6">
        <v>0.3</v>
      </c>
      <c r="Q616" s="6" t="s">
        <v>319</v>
      </c>
      <c r="R616" s="6">
        <f t="shared" si="179"/>
        <v>0</v>
      </c>
      <c r="S616" s="13">
        <f t="shared" si="180"/>
        <v>0</v>
      </c>
      <c r="T616" s="6">
        <f t="shared" si="181"/>
        <v>0</v>
      </c>
    </row>
    <row r="617" spans="2:20" x14ac:dyDescent="0.3">
      <c r="B617" s="6">
        <v>2044</v>
      </c>
      <c r="C617" s="6">
        <v>0</v>
      </c>
      <c r="D617" s="6"/>
      <c r="E617" s="6"/>
      <c r="F617" s="6">
        <v>10000</v>
      </c>
      <c r="G617" s="6" t="s">
        <v>218</v>
      </c>
      <c r="H617" s="6">
        <f t="shared" si="175"/>
        <v>0</v>
      </c>
      <c r="I617" s="13">
        <f t="shared" si="176"/>
        <v>0</v>
      </c>
      <c r="J617" s="6">
        <f t="shared" si="177"/>
        <v>0</v>
      </c>
      <c r="L617" s="6">
        <v>2044</v>
      </c>
      <c r="M617" s="6">
        <v>0</v>
      </c>
      <c r="N617" s="6">
        <v>1</v>
      </c>
      <c r="O617" s="6">
        <f t="shared" si="178"/>
        <v>0</v>
      </c>
      <c r="P617" s="6">
        <v>0.3</v>
      </c>
      <c r="Q617" s="6" t="s">
        <v>319</v>
      </c>
      <c r="R617" s="6">
        <f t="shared" si="179"/>
        <v>0</v>
      </c>
      <c r="S617" s="13">
        <f t="shared" si="180"/>
        <v>0</v>
      </c>
      <c r="T617" s="6">
        <f t="shared" si="181"/>
        <v>0</v>
      </c>
    </row>
    <row r="619" spans="2:20" x14ac:dyDescent="0.3">
      <c r="B619" s="226" t="s">
        <v>347</v>
      </c>
      <c r="C619" s="226"/>
      <c r="D619" s="226"/>
    </row>
    <row r="620" spans="2:20" x14ac:dyDescent="0.3">
      <c r="B620" s="225" t="s">
        <v>22</v>
      </c>
      <c r="C620" s="225" t="s">
        <v>203</v>
      </c>
      <c r="D620" s="225" t="s">
        <v>204</v>
      </c>
      <c r="E620" s="225" t="s">
        <v>201</v>
      </c>
      <c r="F620" s="225" t="s">
        <v>202</v>
      </c>
      <c r="G620" s="225" t="s">
        <v>151</v>
      </c>
      <c r="H620" s="225" t="s">
        <v>205</v>
      </c>
      <c r="I620" s="225" t="s">
        <v>206</v>
      </c>
      <c r="J620" s="225" t="s">
        <v>207</v>
      </c>
    </row>
    <row r="621" spans="2:20" x14ac:dyDescent="0.3">
      <c r="B621" s="225"/>
      <c r="C621" s="225"/>
      <c r="D621" s="225"/>
      <c r="E621" s="225"/>
      <c r="F621" s="225"/>
      <c r="G621" s="225"/>
      <c r="H621" s="225"/>
      <c r="I621" s="225"/>
      <c r="J621" s="225"/>
    </row>
    <row r="622" spans="2:20" x14ac:dyDescent="0.3">
      <c r="B622" s="225"/>
      <c r="C622" s="225"/>
      <c r="D622" s="225"/>
      <c r="E622" s="225"/>
      <c r="F622" s="225"/>
      <c r="G622" s="225"/>
      <c r="H622" s="225"/>
      <c r="I622" s="225"/>
      <c r="J622" s="225"/>
    </row>
    <row r="623" spans="2:20" x14ac:dyDescent="0.3">
      <c r="B623" s="6">
        <v>2025</v>
      </c>
      <c r="C623" s="6" cm="1">
        <f t="array" ref="C623:C642">TRANSPOSE('Proyeksi Fasum (2)'!D147:W147)</f>
        <v>0</v>
      </c>
      <c r="D623" s="6">
        <v>50</v>
      </c>
      <c r="E623" s="6">
        <f>C623*D623</f>
        <v>0</v>
      </c>
      <c r="F623" s="6">
        <v>50</v>
      </c>
      <c r="G623" s="6" t="s">
        <v>348</v>
      </c>
      <c r="H623" s="6">
        <f>E623*F623</f>
        <v>0</v>
      </c>
      <c r="I623" s="13">
        <f>H623/86400</f>
        <v>0</v>
      </c>
      <c r="J623" s="6">
        <f>H623/1000</f>
        <v>0</v>
      </c>
    </row>
    <row r="624" spans="2:20" x14ac:dyDescent="0.3">
      <c r="B624" s="6">
        <v>2026</v>
      </c>
      <c r="C624" s="6">
        <v>0</v>
      </c>
      <c r="D624" s="6">
        <v>50</v>
      </c>
      <c r="E624" s="6">
        <f t="shared" ref="E624:E642" si="182">C624*D624</f>
        <v>0</v>
      </c>
      <c r="F624" s="6">
        <v>50</v>
      </c>
      <c r="G624" s="6" t="s">
        <v>348</v>
      </c>
      <c r="H624" s="6">
        <f t="shared" ref="H624:H642" si="183">E624*F624</f>
        <v>0</v>
      </c>
      <c r="I624" s="13">
        <f t="shared" ref="I624:I642" si="184">H624/86400</f>
        <v>0</v>
      </c>
      <c r="J624" s="6">
        <f t="shared" ref="J624:J642" si="185">H624/1000</f>
        <v>0</v>
      </c>
    </row>
    <row r="625" spans="2:10" x14ac:dyDescent="0.3">
      <c r="B625" s="6">
        <v>2027</v>
      </c>
      <c r="C625" s="6">
        <v>0</v>
      </c>
      <c r="D625" s="6">
        <v>50</v>
      </c>
      <c r="E625" s="6">
        <f t="shared" si="182"/>
        <v>0</v>
      </c>
      <c r="F625" s="6">
        <v>50</v>
      </c>
      <c r="G625" s="6" t="s">
        <v>348</v>
      </c>
      <c r="H625" s="6">
        <f t="shared" si="183"/>
        <v>0</v>
      </c>
      <c r="I625" s="13">
        <f t="shared" si="184"/>
        <v>0</v>
      </c>
      <c r="J625" s="6">
        <f t="shared" si="185"/>
        <v>0</v>
      </c>
    </row>
    <row r="626" spans="2:10" x14ac:dyDescent="0.3">
      <c r="B626" s="6">
        <v>2028</v>
      </c>
      <c r="C626" s="6">
        <v>0</v>
      </c>
      <c r="D626" s="6">
        <v>50</v>
      </c>
      <c r="E626" s="6">
        <f t="shared" si="182"/>
        <v>0</v>
      </c>
      <c r="F626" s="6">
        <v>50</v>
      </c>
      <c r="G626" s="6" t="s">
        <v>348</v>
      </c>
      <c r="H626" s="6">
        <f t="shared" si="183"/>
        <v>0</v>
      </c>
      <c r="I626" s="13">
        <f t="shared" si="184"/>
        <v>0</v>
      </c>
      <c r="J626" s="6">
        <f t="shared" si="185"/>
        <v>0</v>
      </c>
    </row>
    <row r="627" spans="2:10" x14ac:dyDescent="0.3">
      <c r="B627" s="6">
        <v>2029</v>
      </c>
      <c r="C627" s="6">
        <v>0</v>
      </c>
      <c r="D627" s="6">
        <v>50</v>
      </c>
      <c r="E627" s="6">
        <f t="shared" si="182"/>
        <v>0</v>
      </c>
      <c r="F627" s="6">
        <v>50</v>
      </c>
      <c r="G627" s="6" t="s">
        <v>348</v>
      </c>
      <c r="H627" s="6">
        <f t="shared" si="183"/>
        <v>0</v>
      </c>
      <c r="I627" s="13">
        <f t="shared" si="184"/>
        <v>0</v>
      </c>
      <c r="J627" s="6">
        <f t="shared" si="185"/>
        <v>0</v>
      </c>
    </row>
    <row r="628" spans="2:10" x14ac:dyDescent="0.3">
      <c r="B628" s="6">
        <v>2030</v>
      </c>
      <c r="C628" s="6">
        <v>0</v>
      </c>
      <c r="D628" s="6">
        <v>50</v>
      </c>
      <c r="E628" s="6">
        <f t="shared" si="182"/>
        <v>0</v>
      </c>
      <c r="F628" s="6">
        <v>50</v>
      </c>
      <c r="G628" s="6" t="s">
        <v>348</v>
      </c>
      <c r="H628" s="6">
        <f t="shared" si="183"/>
        <v>0</v>
      </c>
      <c r="I628" s="13">
        <f t="shared" si="184"/>
        <v>0</v>
      </c>
      <c r="J628" s="6">
        <f t="shared" si="185"/>
        <v>0</v>
      </c>
    </row>
    <row r="629" spans="2:10" x14ac:dyDescent="0.3">
      <c r="B629" s="6">
        <v>2031</v>
      </c>
      <c r="C629" s="6">
        <v>0</v>
      </c>
      <c r="D629" s="6">
        <v>50</v>
      </c>
      <c r="E629" s="6">
        <f t="shared" si="182"/>
        <v>0</v>
      </c>
      <c r="F629" s="6">
        <v>50</v>
      </c>
      <c r="G629" s="6" t="s">
        <v>348</v>
      </c>
      <c r="H629" s="6">
        <f t="shared" si="183"/>
        <v>0</v>
      </c>
      <c r="I629" s="13">
        <f t="shared" si="184"/>
        <v>0</v>
      </c>
      <c r="J629" s="6">
        <f t="shared" si="185"/>
        <v>0</v>
      </c>
    </row>
    <row r="630" spans="2:10" x14ac:dyDescent="0.3">
      <c r="B630" s="6">
        <v>2032</v>
      </c>
      <c r="C630" s="6">
        <v>0</v>
      </c>
      <c r="D630" s="6">
        <v>50</v>
      </c>
      <c r="E630" s="6">
        <f t="shared" si="182"/>
        <v>0</v>
      </c>
      <c r="F630" s="6">
        <v>50</v>
      </c>
      <c r="G630" s="6" t="s">
        <v>348</v>
      </c>
      <c r="H630" s="6">
        <f t="shared" si="183"/>
        <v>0</v>
      </c>
      <c r="I630" s="13">
        <f t="shared" si="184"/>
        <v>0</v>
      </c>
      <c r="J630" s="6">
        <f t="shared" si="185"/>
        <v>0</v>
      </c>
    </row>
    <row r="631" spans="2:10" x14ac:dyDescent="0.3">
      <c r="B631" s="6">
        <v>2033</v>
      </c>
      <c r="C631" s="6">
        <v>0</v>
      </c>
      <c r="D631" s="6">
        <v>50</v>
      </c>
      <c r="E631" s="6">
        <f t="shared" si="182"/>
        <v>0</v>
      </c>
      <c r="F631" s="6">
        <v>50</v>
      </c>
      <c r="G631" s="6" t="s">
        <v>348</v>
      </c>
      <c r="H631" s="6">
        <f t="shared" si="183"/>
        <v>0</v>
      </c>
      <c r="I631" s="13">
        <f t="shared" si="184"/>
        <v>0</v>
      </c>
      <c r="J631" s="6">
        <f t="shared" si="185"/>
        <v>0</v>
      </c>
    </row>
    <row r="632" spans="2:10" x14ac:dyDescent="0.3">
      <c r="B632" s="6">
        <v>2034</v>
      </c>
      <c r="C632" s="6">
        <v>0</v>
      </c>
      <c r="D632" s="6">
        <v>50</v>
      </c>
      <c r="E632" s="6">
        <f t="shared" si="182"/>
        <v>0</v>
      </c>
      <c r="F632" s="6">
        <v>50</v>
      </c>
      <c r="G632" s="6" t="s">
        <v>348</v>
      </c>
      <c r="H632" s="6">
        <f t="shared" si="183"/>
        <v>0</v>
      </c>
      <c r="I632" s="13">
        <f t="shared" si="184"/>
        <v>0</v>
      </c>
      <c r="J632" s="6">
        <f t="shared" si="185"/>
        <v>0</v>
      </c>
    </row>
    <row r="633" spans="2:10" x14ac:dyDescent="0.3">
      <c r="B633" s="6">
        <v>2035</v>
      </c>
      <c r="C633" s="6">
        <v>0</v>
      </c>
      <c r="D633" s="6">
        <v>50</v>
      </c>
      <c r="E633" s="6">
        <f t="shared" si="182"/>
        <v>0</v>
      </c>
      <c r="F633" s="6">
        <v>50</v>
      </c>
      <c r="G633" s="6" t="s">
        <v>348</v>
      </c>
      <c r="H633" s="6">
        <f t="shared" si="183"/>
        <v>0</v>
      </c>
      <c r="I633" s="13">
        <f t="shared" si="184"/>
        <v>0</v>
      </c>
      <c r="J633" s="6">
        <f t="shared" si="185"/>
        <v>0</v>
      </c>
    </row>
    <row r="634" spans="2:10" x14ac:dyDescent="0.3">
      <c r="B634" s="6">
        <v>2036</v>
      </c>
      <c r="C634" s="6">
        <v>0</v>
      </c>
      <c r="D634" s="6">
        <v>50</v>
      </c>
      <c r="E634" s="6">
        <f t="shared" si="182"/>
        <v>0</v>
      </c>
      <c r="F634" s="6">
        <v>50</v>
      </c>
      <c r="G634" s="6" t="s">
        <v>348</v>
      </c>
      <c r="H634" s="6">
        <f t="shared" si="183"/>
        <v>0</v>
      </c>
      <c r="I634" s="13">
        <f t="shared" si="184"/>
        <v>0</v>
      </c>
      <c r="J634" s="6">
        <f t="shared" si="185"/>
        <v>0</v>
      </c>
    </row>
    <row r="635" spans="2:10" x14ac:dyDescent="0.3">
      <c r="B635" s="6">
        <v>2037</v>
      </c>
      <c r="C635" s="6">
        <v>0</v>
      </c>
      <c r="D635" s="6">
        <v>50</v>
      </c>
      <c r="E635" s="6">
        <f t="shared" si="182"/>
        <v>0</v>
      </c>
      <c r="F635" s="6">
        <v>50</v>
      </c>
      <c r="G635" s="6" t="s">
        <v>348</v>
      </c>
      <c r="H635" s="6">
        <f t="shared" si="183"/>
        <v>0</v>
      </c>
      <c r="I635" s="13">
        <f t="shared" si="184"/>
        <v>0</v>
      </c>
      <c r="J635" s="6">
        <f t="shared" si="185"/>
        <v>0</v>
      </c>
    </row>
    <row r="636" spans="2:10" x14ac:dyDescent="0.3">
      <c r="B636" s="6">
        <v>2038</v>
      </c>
      <c r="C636" s="6">
        <v>0</v>
      </c>
      <c r="D636" s="6">
        <v>50</v>
      </c>
      <c r="E636" s="6">
        <f t="shared" si="182"/>
        <v>0</v>
      </c>
      <c r="F636" s="6">
        <v>50</v>
      </c>
      <c r="G636" s="6" t="s">
        <v>348</v>
      </c>
      <c r="H636" s="6">
        <f t="shared" si="183"/>
        <v>0</v>
      </c>
      <c r="I636" s="13">
        <f t="shared" si="184"/>
        <v>0</v>
      </c>
      <c r="J636" s="6">
        <f t="shared" si="185"/>
        <v>0</v>
      </c>
    </row>
    <row r="637" spans="2:10" x14ac:dyDescent="0.3">
      <c r="B637" s="6">
        <v>2039</v>
      </c>
      <c r="C637" s="6">
        <v>0</v>
      </c>
      <c r="D637" s="6">
        <v>50</v>
      </c>
      <c r="E637" s="6">
        <f t="shared" si="182"/>
        <v>0</v>
      </c>
      <c r="F637" s="6">
        <v>50</v>
      </c>
      <c r="G637" s="6" t="s">
        <v>348</v>
      </c>
      <c r="H637" s="6">
        <f t="shared" si="183"/>
        <v>0</v>
      </c>
      <c r="I637" s="13">
        <f t="shared" si="184"/>
        <v>0</v>
      </c>
      <c r="J637" s="6">
        <f t="shared" si="185"/>
        <v>0</v>
      </c>
    </row>
    <row r="638" spans="2:10" x14ac:dyDescent="0.3">
      <c r="B638" s="6">
        <v>2040</v>
      </c>
      <c r="C638" s="6">
        <v>0</v>
      </c>
      <c r="D638" s="6">
        <v>50</v>
      </c>
      <c r="E638" s="6">
        <f t="shared" si="182"/>
        <v>0</v>
      </c>
      <c r="F638" s="6">
        <v>50</v>
      </c>
      <c r="G638" s="6" t="s">
        <v>348</v>
      </c>
      <c r="H638" s="6">
        <f t="shared" si="183"/>
        <v>0</v>
      </c>
      <c r="I638" s="13">
        <f t="shared" si="184"/>
        <v>0</v>
      </c>
      <c r="J638" s="6">
        <f t="shared" si="185"/>
        <v>0</v>
      </c>
    </row>
    <row r="639" spans="2:10" x14ac:dyDescent="0.3">
      <c r="B639" s="6">
        <v>2041</v>
      </c>
      <c r="C639" s="6">
        <v>0</v>
      </c>
      <c r="D639" s="6">
        <v>50</v>
      </c>
      <c r="E639" s="6">
        <f t="shared" si="182"/>
        <v>0</v>
      </c>
      <c r="F639" s="6">
        <v>50</v>
      </c>
      <c r="G639" s="6" t="s">
        <v>348</v>
      </c>
      <c r="H639" s="6">
        <f t="shared" si="183"/>
        <v>0</v>
      </c>
      <c r="I639" s="13">
        <f t="shared" si="184"/>
        <v>0</v>
      </c>
      <c r="J639" s="6">
        <f t="shared" si="185"/>
        <v>0</v>
      </c>
    </row>
    <row r="640" spans="2:10" x14ac:dyDescent="0.3">
      <c r="B640" s="6">
        <v>2042</v>
      </c>
      <c r="C640" s="6">
        <v>0</v>
      </c>
      <c r="D640" s="6">
        <v>50</v>
      </c>
      <c r="E640" s="6">
        <f t="shared" si="182"/>
        <v>0</v>
      </c>
      <c r="F640" s="6">
        <v>50</v>
      </c>
      <c r="G640" s="6" t="s">
        <v>348</v>
      </c>
      <c r="H640" s="6">
        <f t="shared" si="183"/>
        <v>0</v>
      </c>
      <c r="I640" s="13">
        <f t="shared" si="184"/>
        <v>0</v>
      </c>
      <c r="J640" s="6">
        <f t="shared" si="185"/>
        <v>0</v>
      </c>
    </row>
    <row r="641" spans="1:21" x14ac:dyDescent="0.3">
      <c r="B641" s="6">
        <v>2043</v>
      </c>
      <c r="C641" s="6">
        <v>0</v>
      </c>
      <c r="D641" s="6">
        <v>50</v>
      </c>
      <c r="E641" s="6">
        <f t="shared" si="182"/>
        <v>0</v>
      </c>
      <c r="F641" s="6">
        <v>50</v>
      </c>
      <c r="G641" s="6" t="s">
        <v>348</v>
      </c>
      <c r="H641" s="6">
        <f t="shared" si="183"/>
        <v>0</v>
      </c>
      <c r="I641" s="13">
        <f t="shared" si="184"/>
        <v>0</v>
      </c>
      <c r="J641" s="6">
        <f t="shared" si="185"/>
        <v>0</v>
      </c>
    </row>
    <row r="642" spans="1:21" x14ac:dyDescent="0.3">
      <c r="B642" s="6">
        <v>2044</v>
      </c>
      <c r="C642" s="6">
        <v>0</v>
      </c>
      <c r="D642" s="6">
        <v>50</v>
      </c>
      <c r="E642" s="6">
        <f t="shared" si="182"/>
        <v>0</v>
      </c>
      <c r="F642" s="6">
        <v>50</v>
      </c>
      <c r="G642" s="6" t="s">
        <v>348</v>
      </c>
      <c r="H642" s="6">
        <f t="shared" si="183"/>
        <v>0</v>
      </c>
      <c r="I642" s="13">
        <f t="shared" si="184"/>
        <v>0</v>
      </c>
      <c r="J642" s="6">
        <f t="shared" si="185"/>
        <v>0</v>
      </c>
    </row>
    <row r="645" spans="1:21" x14ac:dyDescent="0.3">
      <c r="A645" s="203">
        <v>4</v>
      </c>
      <c r="B645" s="224" t="s">
        <v>326</v>
      </c>
      <c r="C645" s="201"/>
      <c r="D645" s="201"/>
      <c r="E645" s="201"/>
      <c r="F645" s="201"/>
      <c r="G645" s="201"/>
      <c r="H645" s="201"/>
      <c r="I645" s="201"/>
      <c r="J645" s="201"/>
      <c r="K645" s="201"/>
      <c r="L645" s="201"/>
      <c r="M645" s="201"/>
      <c r="N645" s="201"/>
      <c r="O645" s="201"/>
      <c r="P645" s="201"/>
      <c r="Q645" s="201"/>
      <c r="R645" s="201"/>
      <c r="S645" s="201"/>
      <c r="T645" s="201"/>
      <c r="U645" s="201"/>
    </row>
    <row r="646" spans="1:21" x14ac:dyDescent="0.3">
      <c r="A646" s="203"/>
    </row>
    <row r="647" spans="1:21" x14ac:dyDescent="0.3">
      <c r="A647" s="203"/>
    </row>
    <row r="648" spans="1:21" x14ac:dyDescent="0.3">
      <c r="A648" s="203"/>
    </row>
    <row r="649" spans="1:21" x14ac:dyDescent="0.3">
      <c r="B649" s="78" t="s">
        <v>200</v>
      </c>
      <c r="L649" s="78" t="s">
        <v>209</v>
      </c>
    </row>
    <row r="650" spans="1:21" x14ac:dyDescent="0.3">
      <c r="B650" s="225" t="s">
        <v>22</v>
      </c>
      <c r="C650" s="225" t="s">
        <v>203</v>
      </c>
      <c r="D650" s="225" t="s">
        <v>204</v>
      </c>
      <c r="E650" s="225" t="s">
        <v>201</v>
      </c>
      <c r="F650" s="225" t="s">
        <v>202</v>
      </c>
      <c r="G650" s="225" t="s">
        <v>151</v>
      </c>
      <c r="H650" s="225" t="s">
        <v>205</v>
      </c>
      <c r="I650" s="225" t="s">
        <v>206</v>
      </c>
      <c r="J650" s="225" t="s">
        <v>207</v>
      </c>
      <c r="L650" s="225" t="s">
        <v>22</v>
      </c>
      <c r="M650" s="225" t="s">
        <v>203</v>
      </c>
      <c r="N650" s="225" t="s">
        <v>204</v>
      </c>
      <c r="O650" s="225" t="s">
        <v>201</v>
      </c>
      <c r="P650" s="225" t="s">
        <v>202</v>
      </c>
      <c r="Q650" s="225" t="s">
        <v>151</v>
      </c>
      <c r="R650" s="225" t="s">
        <v>205</v>
      </c>
      <c r="S650" s="225" t="s">
        <v>206</v>
      </c>
      <c r="T650" s="225" t="s">
        <v>207</v>
      </c>
    </row>
    <row r="651" spans="1:21" x14ac:dyDescent="0.3">
      <c r="B651" s="225"/>
      <c r="C651" s="225"/>
      <c r="D651" s="225"/>
      <c r="E651" s="225"/>
      <c r="F651" s="225"/>
      <c r="G651" s="225"/>
      <c r="H651" s="225"/>
      <c r="I651" s="225"/>
      <c r="J651" s="225"/>
      <c r="L651" s="225"/>
      <c r="M651" s="225"/>
      <c r="N651" s="225"/>
      <c r="O651" s="225"/>
      <c r="P651" s="225"/>
      <c r="Q651" s="225"/>
      <c r="R651" s="225"/>
      <c r="S651" s="225"/>
      <c r="T651" s="225"/>
    </row>
    <row r="652" spans="1:21" x14ac:dyDescent="0.3">
      <c r="B652" s="225"/>
      <c r="C652" s="225"/>
      <c r="D652" s="225"/>
      <c r="E652" s="225"/>
      <c r="F652" s="225"/>
      <c r="G652" s="225"/>
      <c r="H652" s="225"/>
      <c r="I652" s="225"/>
      <c r="J652" s="225"/>
      <c r="L652" s="225"/>
      <c r="M652" s="225"/>
      <c r="N652" s="225"/>
      <c r="O652" s="225"/>
      <c r="P652" s="225"/>
      <c r="Q652" s="225"/>
      <c r="R652" s="225"/>
      <c r="S652" s="225"/>
      <c r="T652" s="225"/>
    </row>
    <row r="653" spans="1:21" x14ac:dyDescent="0.3">
      <c r="B653" s="6">
        <v>2025</v>
      </c>
      <c r="C653" s="6" cm="1">
        <f t="array" ref="C653:C672">TRANSPOSE('Proyeksi Fasum (2)'!D178:W178)</f>
        <v>1</v>
      </c>
      <c r="D653" s="6">
        <f>4*30</f>
        <v>120</v>
      </c>
      <c r="E653" s="6">
        <f>C653*D653</f>
        <v>120</v>
      </c>
      <c r="F653" s="6">
        <v>40</v>
      </c>
      <c r="G653" s="6" t="s">
        <v>208</v>
      </c>
      <c r="H653" s="6">
        <f>E653*F653</f>
        <v>4800</v>
      </c>
      <c r="I653" s="13">
        <f>H653/86400</f>
        <v>5.5555555555555552E-2</v>
      </c>
      <c r="J653" s="6">
        <f>H653/1000</f>
        <v>4.8</v>
      </c>
      <c r="L653" s="6">
        <v>2025</v>
      </c>
      <c r="M653" s="6" cm="1">
        <f t="array" ref="M653:M672">TRANSPOSE('Proyeksi Fasum (2)'!D179:W179)</f>
        <v>2</v>
      </c>
      <c r="N653" s="6">
        <f>12*40</f>
        <v>480</v>
      </c>
      <c r="O653" s="6">
        <f>M653*N653</f>
        <v>960</v>
      </c>
      <c r="P653" s="6">
        <v>40</v>
      </c>
      <c r="Q653" s="6" t="s">
        <v>208</v>
      </c>
      <c r="R653" s="6">
        <f>O653*P653</f>
        <v>38400</v>
      </c>
      <c r="S653" s="13">
        <f>R653/86400</f>
        <v>0.44444444444444442</v>
      </c>
      <c r="T653" s="6">
        <f>R653/1000</f>
        <v>38.4</v>
      </c>
    </row>
    <row r="654" spans="1:21" x14ac:dyDescent="0.3">
      <c r="B654" s="6">
        <v>2026</v>
      </c>
      <c r="C654" s="6">
        <v>1</v>
      </c>
      <c r="D654" s="6">
        <f t="shared" ref="D654:D672" si="186">4*30</f>
        <v>120</v>
      </c>
      <c r="E654" s="6">
        <f t="shared" ref="E654:E672" si="187">C654*D654</f>
        <v>120</v>
      </c>
      <c r="F654" s="6">
        <v>40</v>
      </c>
      <c r="G654" s="6" t="s">
        <v>208</v>
      </c>
      <c r="H654" s="6">
        <f t="shared" ref="H654:H672" si="188">E654*F654</f>
        <v>4800</v>
      </c>
      <c r="I654" s="13">
        <f t="shared" ref="I654:I672" si="189">H654/86400</f>
        <v>5.5555555555555552E-2</v>
      </c>
      <c r="J654" s="6">
        <f t="shared" ref="J654:J672" si="190">H654/1000</f>
        <v>4.8</v>
      </c>
      <c r="L654" s="6">
        <v>2026</v>
      </c>
      <c r="M654" s="6">
        <v>2</v>
      </c>
      <c r="N654" s="6">
        <f t="shared" ref="N654:N672" si="191">12*40</f>
        <v>480</v>
      </c>
      <c r="O654" s="6">
        <f t="shared" ref="O654:O672" si="192">M654*N654</f>
        <v>960</v>
      </c>
      <c r="P654" s="6">
        <v>40</v>
      </c>
      <c r="Q654" s="6" t="s">
        <v>208</v>
      </c>
      <c r="R654" s="6">
        <f t="shared" ref="R654:R672" si="193">O654*P654</f>
        <v>38400</v>
      </c>
      <c r="S654" s="13">
        <f t="shared" ref="S654:S672" si="194">R654/86400</f>
        <v>0.44444444444444442</v>
      </c>
      <c r="T654" s="6">
        <f t="shared" ref="T654:T672" si="195">R654/1000</f>
        <v>38.4</v>
      </c>
    </row>
    <row r="655" spans="1:21" x14ac:dyDescent="0.3">
      <c r="B655" s="6">
        <v>2027</v>
      </c>
      <c r="C655" s="6">
        <v>1</v>
      </c>
      <c r="D655" s="6">
        <f t="shared" si="186"/>
        <v>120</v>
      </c>
      <c r="E655" s="6">
        <f t="shared" si="187"/>
        <v>120</v>
      </c>
      <c r="F655" s="6">
        <v>40</v>
      </c>
      <c r="G655" s="6" t="s">
        <v>208</v>
      </c>
      <c r="H655" s="6">
        <f t="shared" si="188"/>
        <v>4800</v>
      </c>
      <c r="I655" s="13">
        <f t="shared" si="189"/>
        <v>5.5555555555555552E-2</v>
      </c>
      <c r="J655" s="6">
        <f t="shared" si="190"/>
        <v>4.8</v>
      </c>
      <c r="L655" s="6">
        <v>2027</v>
      </c>
      <c r="M655" s="6">
        <v>2</v>
      </c>
      <c r="N655" s="6">
        <f t="shared" si="191"/>
        <v>480</v>
      </c>
      <c r="O655" s="6">
        <f t="shared" si="192"/>
        <v>960</v>
      </c>
      <c r="P655" s="6">
        <v>40</v>
      </c>
      <c r="Q655" s="6" t="s">
        <v>208</v>
      </c>
      <c r="R655" s="6">
        <f t="shared" si="193"/>
        <v>38400</v>
      </c>
      <c r="S655" s="13">
        <f t="shared" si="194"/>
        <v>0.44444444444444442</v>
      </c>
      <c r="T655" s="6">
        <f t="shared" si="195"/>
        <v>38.4</v>
      </c>
    </row>
    <row r="656" spans="1:21" x14ac:dyDescent="0.3">
      <c r="B656" s="6">
        <v>2028</v>
      </c>
      <c r="C656" s="6">
        <v>1</v>
      </c>
      <c r="D656" s="6">
        <f t="shared" si="186"/>
        <v>120</v>
      </c>
      <c r="E656" s="6">
        <f t="shared" si="187"/>
        <v>120</v>
      </c>
      <c r="F656" s="6">
        <v>40</v>
      </c>
      <c r="G656" s="6" t="s">
        <v>208</v>
      </c>
      <c r="H656" s="6">
        <f t="shared" si="188"/>
        <v>4800</v>
      </c>
      <c r="I656" s="13">
        <f t="shared" si="189"/>
        <v>5.5555555555555552E-2</v>
      </c>
      <c r="J656" s="6">
        <f t="shared" si="190"/>
        <v>4.8</v>
      </c>
      <c r="L656" s="6">
        <v>2028</v>
      </c>
      <c r="M656" s="6">
        <v>2</v>
      </c>
      <c r="N656" s="6">
        <f t="shared" si="191"/>
        <v>480</v>
      </c>
      <c r="O656" s="6">
        <f t="shared" si="192"/>
        <v>960</v>
      </c>
      <c r="P656" s="6">
        <v>40</v>
      </c>
      <c r="Q656" s="6" t="s">
        <v>208</v>
      </c>
      <c r="R656" s="6">
        <f t="shared" si="193"/>
        <v>38400</v>
      </c>
      <c r="S656" s="13">
        <f t="shared" si="194"/>
        <v>0.44444444444444442</v>
      </c>
      <c r="T656" s="6">
        <f t="shared" si="195"/>
        <v>38.4</v>
      </c>
    </row>
    <row r="657" spans="2:20" x14ac:dyDescent="0.3">
      <c r="B657" s="6">
        <v>2029</v>
      </c>
      <c r="C657" s="6">
        <v>1</v>
      </c>
      <c r="D657" s="6">
        <f t="shared" si="186"/>
        <v>120</v>
      </c>
      <c r="E657" s="6">
        <f t="shared" si="187"/>
        <v>120</v>
      </c>
      <c r="F657" s="6">
        <v>40</v>
      </c>
      <c r="G657" s="6" t="s">
        <v>208</v>
      </c>
      <c r="H657" s="6">
        <f t="shared" si="188"/>
        <v>4800</v>
      </c>
      <c r="I657" s="13">
        <f t="shared" si="189"/>
        <v>5.5555555555555552E-2</v>
      </c>
      <c r="J657" s="6">
        <f t="shared" si="190"/>
        <v>4.8</v>
      </c>
      <c r="L657" s="6">
        <v>2029</v>
      </c>
      <c r="M657" s="6">
        <v>2</v>
      </c>
      <c r="N657" s="6">
        <f t="shared" si="191"/>
        <v>480</v>
      </c>
      <c r="O657" s="6">
        <f t="shared" si="192"/>
        <v>960</v>
      </c>
      <c r="P657" s="6">
        <v>40</v>
      </c>
      <c r="Q657" s="6" t="s">
        <v>208</v>
      </c>
      <c r="R657" s="6">
        <f t="shared" si="193"/>
        <v>38400</v>
      </c>
      <c r="S657" s="13">
        <f t="shared" si="194"/>
        <v>0.44444444444444442</v>
      </c>
      <c r="T657" s="6">
        <f t="shared" si="195"/>
        <v>38.4</v>
      </c>
    </row>
    <row r="658" spans="2:20" x14ac:dyDescent="0.3">
      <c r="B658" s="6">
        <v>2030</v>
      </c>
      <c r="C658" s="6">
        <v>1</v>
      </c>
      <c r="D658" s="6">
        <f t="shared" si="186"/>
        <v>120</v>
      </c>
      <c r="E658" s="6">
        <f t="shared" si="187"/>
        <v>120</v>
      </c>
      <c r="F658" s="6">
        <v>40</v>
      </c>
      <c r="G658" s="6" t="s">
        <v>208</v>
      </c>
      <c r="H658" s="6">
        <f t="shared" si="188"/>
        <v>4800</v>
      </c>
      <c r="I658" s="13">
        <f t="shared" si="189"/>
        <v>5.5555555555555552E-2</v>
      </c>
      <c r="J658" s="6">
        <f t="shared" si="190"/>
        <v>4.8</v>
      </c>
      <c r="L658" s="6">
        <v>2030</v>
      </c>
      <c r="M658" s="6">
        <v>2</v>
      </c>
      <c r="N658" s="6">
        <f t="shared" si="191"/>
        <v>480</v>
      </c>
      <c r="O658" s="6">
        <f t="shared" si="192"/>
        <v>960</v>
      </c>
      <c r="P658" s="6">
        <v>40</v>
      </c>
      <c r="Q658" s="6" t="s">
        <v>208</v>
      </c>
      <c r="R658" s="6">
        <f t="shared" si="193"/>
        <v>38400</v>
      </c>
      <c r="S658" s="13">
        <f t="shared" si="194"/>
        <v>0.44444444444444442</v>
      </c>
      <c r="T658" s="6">
        <f t="shared" si="195"/>
        <v>38.4</v>
      </c>
    </row>
    <row r="659" spans="2:20" x14ac:dyDescent="0.3">
      <c r="B659" s="6">
        <v>2031</v>
      </c>
      <c r="C659" s="6">
        <v>1</v>
      </c>
      <c r="D659" s="6">
        <f t="shared" si="186"/>
        <v>120</v>
      </c>
      <c r="E659" s="6">
        <f t="shared" si="187"/>
        <v>120</v>
      </c>
      <c r="F659" s="6">
        <v>40</v>
      </c>
      <c r="G659" s="6" t="s">
        <v>208</v>
      </c>
      <c r="H659" s="6">
        <f t="shared" si="188"/>
        <v>4800</v>
      </c>
      <c r="I659" s="13">
        <f t="shared" si="189"/>
        <v>5.5555555555555552E-2</v>
      </c>
      <c r="J659" s="6">
        <f t="shared" si="190"/>
        <v>4.8</v>
      </c>
      <c r="L659" s="6">
        <v>2031</v>
      </c>
      <c r="M659" s="6">
        <v>2</v>
      </c>
      <c r="N659" s="6">
        <f t="shared" si="191"/>
        <v>480</v>
      </c>
      <c r="O659" s="6">
        <f t="shared" si="192"/>
        <v>960</v>
      </c>
      <c r="P659" s="6">
        <v>40</v>
      </c>
      <c r="Q659" s="6" t="s">
        <v>208</v>
      </c>
      <c r="R659" s="6">
        <f t="shared" si="193"/>
        <v>38400</v>
      </c>
      <c r="S659" s="13">
        <f t="shared" si="194"/>
        <v>0.44444444444444442</v>
      </c>
      <c r="T659" s="6">
        <f t="shared" si="195"/>
        <v>38.4</v>
      </c>
    </row>
    <row r="660" spans="2:20" x14ac:dyDescent="0.3">
      <c r="B660" s="6">
        <v>2032</v>
      </c>
      <c r="C660" s="6">
        <v>1</v>
      </c>
      <c r="D660" s="6">
        <f t="shared" si="186"/>
        <v>120</v>
      </c>
      <c r="E660" s="6">
        <f t="shared" si="187"/>
        <v>120</v>
      </c>
      <c r="F660" s="6">
        <v>40</v>
      </c>
      <c r="G660" s="6" t="s">
        <v>208</v>
      </c>
      <c r="H660" s="6">
        <f t="shared" si="188"/>
        <v>4800</v>
      </c>
      <c r="I660" s="13">
        <f t="shared" si="189"/>
        <v>5.5555555555555552E-2</v>
      </c>
      <c r="J660" s="6">
        <f t="shared" si="190"/>
        <v>4.8</v>
      </c>
      <c r="L660" s="6">
        <v>2032</v>
      </c>
      <c r="M660" s="6">
        <v>3</v>
      </c>
      <c r="N660" s="6">
        <f t="shared" si="191"/>
        <v>480</v>
      </c>
      <c r="O660" s="6">
        <f t="shared" si="192"/>
        <v>1440</v>
      </c>
      <c r="P660" s="6">
        <v>40</v>
      </c>
      <c r="Q660" s="6" t="s">
        <v>208</v>
      </c>
      <c r="R660" s="6">
        <f t="shared" si="193"/>
        <v>57600</v>
      </c>
      <c r="S660" s="13">
        <f t="shared" si="194"/>
        <v>0.66666666666666663</v>
      </c>
      <c r="T660" s="6">
        <f t="shared" si="195"/>
        <v>57.6</v>
      </c>
    </row>
    <row r="661" spans="2:20" x14ac:dyDescent="0.3">
      <c r="B661" s="6">
        <v>2033</v>
      </c>
      <c r="C661" s="6">
        <v>1</v>
      </c>
      <c r="D661" s="6">
        <f t="shared" si="186"/>
        <v>120</v>
      </c>
      <c r="E661" s="6">
        <f t="shared" si="187"/>
        <v>120</v>
      </c>
      <c r="F661" s="6">
        <v>40</v>
      </c>
      <c r="G661" s="6" t="s">
        <v>208</v>
      </c>
      <c r="H661" s="6">
        <f t="shared" si="188"/>
        <v>4800</v>
      </c>
      <c r="I661" s="13">
        <f t="shared" si="189"/>
        <v>5.5555555555555552E-2</v>
      </c>
      <c r="J661" s="6">
        <f t="shared" si="190"/>
        <v>4.8</v>
      </c>
      <c r="L661" s="6">
        <v>2033</v>
      </c>
      <c r="M661" s="6">
        <v>3</v>
      </c>
      <c r="N661" s="6">
        <f t="shared" si="191"/>
        <v>480</v>
      </c>
      <c r="O661" s="6">
        <f t="shared" si="192"/>
        <v>1440</v>
      </c>
      <c r="P661" s="6">
        <v>40</v>
      </c>
      <c r="Q661" s="6" t="s">
        <v>208</v>
      </c>
      <c r="R661" s="6">
        <f t="shared" si="193"/>
        <v>57600</v>
      </c>
      <c r="S661" s="13">
        <f t="shared" si="194"/>
        <v>0.66666666666666663</v>
      </c>
      <c r="T661" s="6">
        <f t="shared" si="195"/>
        <v>57.6</v>
      </c>
    </row>
    <row r="662" spans="2:20" x14ac:dyDescent="0.3">
      <c r="B662" s="6">
        <v>2034</v>
      </c>
      <c r="C662" s="6">
        <v>1</v>
      </c>
      <c r="D662" s="6">
        <f t="shared" si="186"/>
        <v>120</v>
      </c>
      <c r="E662" s="6">
        <f t="shared" si="187"/>
        <v>120</v>
      </c>
      <c r="F662" s="6">
        <v>40</v>
      </c>
      <c r="G662" s="6" t="s">
        <v>208</v>
      </c>
      <c r="H662" s="6">
        <f t="shared" si="188"/>
        <v>4800</v>
      </c>
      <c r="I662" s="13">
        <f t="shared" si="189"/>
        <v>5.5555555555555552E-2</v>
      </c>
      <c r="J662" s="6">
        <f t="shared" si="190"/>
        <v>4.8</v>
      </c>
      <c r="L662" s="6">
        <v>2034</v>
      </c>
      <c r="M662" s="6">
        <v>3</v>
      </c>
      <c r="N662" s="6">
        <f t="shared" si="191"/>
        <v>480</v>
      </c>
      <c r="O662" s="6">
        <f t="shared" si="192"/>
        <v>1440</v>
      </c>
      <c r="P662" s="6">
        <v>40</v>
      </c>
      <c r="Q662" s="6" t="s">
        <v>208</v>
      </c>
      <c r="R662" s="6">
        <f t="shared" si="193"/>
        <v>57600</v>
      </c>
      <c r="S662" s="13">
        <f t="shared" si="194"/>
        <v>0.66666666666666663</v>
      </c>
      <c r="T662" s="6">
        <f t="shared" si="195"/>
        <v>57.6</v>
      </c>
    </row>
    <row r="663" spans="2:20" x14ac:dyDescent="0.3">
      <c r="B663" s="6">
        <v>2035</v>
      </c>
      <c r="C663" s="6">
        <v>1</v>
      </c>
      <c r="D663" s="6">
        <f t="shared" si="186"/>
        <v>120</v>
      </c>
      <c r="E663" s="6">
        <f t="shared" si="187"/>
        <v>120</v>
      </c>
      <c r="F663" s="6">
        <v>40</v>
      </c>
      <c r="G663" s="6" t="s">
        <v>208</v>
      </c>
      <c r="H663" s="6">
        <f t="shared" si="188"/>
        <v>4800</v>
      </c>
      <c r="I663" s="13">
        <f t="shared" si="189"/>
        <v>5.5555555555555552E-2</v>
      </c>
      <c r="J663" s="6">
        <f t="shared" si="190"/>
        <v>4.8</v>
      </c>
      <c r="L663" s="6">
        <v>2035</v>
      </c>
      <c r="M663" s="6">
        <v>3</v>
      </c>
      <c r="N663" s="6">
        <f t="shared" si="191"/>
        <v>480</v>
      </c>
      <c r="O663" s="6">
        <f t="shared" si="192"/>
        <v>1440</v>
      </c>
      <c r="P663" s="6">
        <v>40</v>
      </c>
      <c r="Q663" s="6" t="s">
        <v>208</v>
      </c>
      <c r="R663" s="6">
        <f t="shared" si="193"/>
        <v>57600</v>
      </c>
      <c r="S663" s="13">
        <f t="shared" si="194"/>
        <v>0.66666666666666663</v>
      </c>
      <c r="T663" s="6">
        <f t="shared" si="195"/>
        <v>57.6</v>
      </c>
    </row>
    <row r="664" spans="2:20" x14ac:dyDescent="0.3">
      <c r="B664" s="6">
        <v>2036</v>
      </c>
      <c r="C664" s="6">
        <v>1</v>
      </c>
      <c r="D664" s="6">
        <f t="shared" si="186"/>
        <v>120</v>
      </c>
      <c r="E664" s="6">
        <f t="shared" si="187"/>
        <v>120</v>
      </c>
      <c r="F664" s="6">
        <v>40</v>
      </c>
      <c r="G664" s="6" t="s">
        <v>208</v>
      </c>
      <c r="H664" s="6">
        <f t="shared" si="188"/>
        <v>4800</v>
      </c>
      <c r="I664" s="13">
        <f t="shared" si="189"/>
        <v>5.5555555555555552E-2</v>
      </c>
      <c r="J664" s="6">
        <f t="shared" si="190"/>
        <v>4.8</v>
      </c>
      <c r="L664" s="6">
        <v>2036</v>
      </c>
      <c r="M664" s="6">
        <v>3</v>
      </c>
      <c r="N664" s="6">
        <f t="shared" si="191"/>
        <v>480</v>
      </c>
      <c r="O664" s="6">
        <f t="shared" si="192"/>
        <v>1440</v>
      </c>
      <c r="P664" s="6">
        <v>40</v>
      </c>
      <c r="Q664" s="6" t="s">
        <v>208</v>
      </c>
      <c r="R664" s="6">
        <f t="shared" si="193"/>
        <v>57600</v>
      </c>
      <c r="S664" s="13">
        <f t="shared" si="194"/>
        <v>0.66666666666666663</v>
      </c>
      <c r="T664" s="6">
        <f t="shared" si="195"/>
        <v>57.6</v>
      </c>
    </row>
    <row r="665" spans="2:20" x14ac:dyDescent="0.3">
      <c r="B665" s="6">
        <v>2037</v>
      </c>
      <c r="C665" s="6">
        <v>1</v>
      </c>
      <c r="D665" s="6">
        <f t="shared" si="186"/>
        <v>120</v>
      </c>
      <c r="E665" s="6">
        <f t="shared" si="187"/>
        <v>120</v>
      </c>
      <c r="F665" s="6">
        <v>40</v>
      </c>
      <c r="G665" s="6" t="s">
        <v>208</v>
      </c>
      <c r="H665" s="6">
        <f t="shared" si="188"/>
        <v>4800</v>
      </c>
      <c r="I665" s="13">
        <f t="shared" si="189"/>
        <v>5.5555555555555552E-2</v>
      </c>
      <c r="J665" s="6">
        <f t="shared" si="190"/>
        <v>4.8</v>
      </c>
      <c r="L665" s="6">
        <v>2037</v>
      </c>
      <c r="M665" s="6">
        <v>3</v>
      </c>
      <c r="N665" s="6">
        <f t="shared" si="191"/>
        <v>480</v>
      </c>
      <c r="O665" s="6">
        <f t="shared" si="192"/>
        <v>1440</v>
      </c>
      <c r="P665" s="6">
        <v>40</v>
      </c>
      <c r="Q665" s="6" t="s">
        <v>208</v>
      </c>
      <c r="R665" s="6">
        <f t="shared" si="193"/>
        <v>57600</v>
      </c>
      <c r="S665" s="13">
        <f t="shared" si="194"/>
        <v>0.66666666666666663</v>
      </c>
      <c r="T665" s="6">
        <f t="shared" si="195"/>
        <v>57.6</v>
      </c>
    </row>
    <row r="666" spans="2:20" x14ac:dyDescent="0.3">
      <c r="B666" s="6">
        <v>2038</v>
      </c>
      <c r="C666" s="6">
        <v>1</v>
      </c>
      <c r="D666" s="6">
        <f t="shared" si="186"/>
        <v>120</v>
      </c>
      <c r="E666" s="6">
        <f t="shared" si="187"/>
        <v>120</v>
      </c>
      <c r="F666" s="6">
        <v>40</v>
      </c>
      <c r="G666" s="6" t="s">
        <v>208</v>
      </c>
      <c r="H666" s="6">
        <f t="shared" si="188"/>
        <v>4800</v>
      </c>
      <c r="I666" s="13">
        <f t="shared" si="189"/>
        <v>5.5555555555555552E-2</v>
      </c>
      <c r="J666" s="6">
        <f t="shared" si="190"/>
        <v>4.8</v>
      </c>
      <c r="L666" s="6">
        <v>2038</v>
      </c>
      <c r="M666" s="6">
        <v>3</v>
      </c>
      <c r="N666" s="6">
        <f t="shared" si="191"/>
        <v>480</v>
      </c>
      <c r="O666" s="6">
        <f t="shared" si="192"/>
        <v>1440</v>
      </c>
      <c r="P666" s="6">
        <v>40</v>
      </c>
      <c r="Q666" s="6" t="s">
        <v>208</v>
      </c>
      <c r="R666" s="6">
        <f t="shared" si="193"/>
        <v>57600</v>
      </c>
      <c r="S666" s="13">
        <f t="shared" si="194"/>
        <v>0.66666666666666663</v>
      </c>
      <c r="T666" s="6">
        <f t="shared" si="195"/>
        <v>57.6</v>
      </c>
    </row>
    <row r="667" spans="2:20" x14ac:dyDescent="0.3">
      <c r="B667" s="6">
        <v>2039</v>
      </c>
      <c r="C667" s="6">
        <v>2</v>
      </c>
      <c r="D667" s="6">
        <f t="shared" si="186"/>
        <v>120</v>
      </c>
      <c r="E667" s="6">
        <f t="shared" si="187"/>
        <v>240</v>
      </c>
      <c r="F667" s="6">
        <v>40</v>
      </c>
      <c r="G667" s="6" t="s">
        <v>208</v>
      </c>
      <c r="H667" s="6">
        <f t="shared" si="188"/>
        <v>9600</v>
      </c>
      <c r="I667" s="13">
        <f t="shared" si="189"/>
        <v>0.1111111111111111</v>
      </c>
      <c r="J667" s="6">
        <f t="shared" si="190"/>
        <v>9.6</v>
      </c>
      <c r="L667" s="6">
        <v>2039</v>
      </c>
      <c r="M667" s="6">
        <v>3</v>
      </c>
      <c r="N667" s="6">
        <f t="shared" si="191"/>
        <v>480</v>
      </c>
      <c r="O667" s="6">
        <f t="shared" si="192"/>
        <v>1440</v>
      </c>
      <c r="P667" s="6">
        <v>40</v>
      </c>
      <c r="Q667" s="6" t="s">
        <v>208</v>
      </c>
      <c r="R667" s="6">
        <f t="shared" si="193"/>
        <v>57600</v>
      </c>
      <c r="S667" s="13">
        <f t="shared" si="194"/>
        <v>0.66666666666666663</v>
      </c>
      <c r="T667" s="6">
        <f t="shared" si="195"/>
        <v>57.6</v>
      </c>
    </row>
    <row r="668" spans="2:20" x14ac:dyDescent="0.3">
      <c r="B668" s="6">
        <v>2040</v>
      </c>
      <c r="C668" s="6">
        <v>2</v>
      </c>
      <c r="D668" s="6">
        <f t="shared" si="186"/>
        <v>120</v>
      </c>
      <c r="E668" s="6">
        <f t="shared" si="187"/>
        <v>240</v>
      </c>
      <c r="F668" s="6">
        <v>40</v>
      </c>
      <c r="G668" s="6" t="s">
        <v>208</v>
      </c>
      <c r="H668" s="6">
        <f t="shared" si="188"/>
        <v>9600</v>
      </c>
      <c r="I668" s="13">
        <f t="shared" si="189"/>
        <v>0.1111111111111111</v>
      </c>
      <c r="J668" s="6">
        <f t="shared" si="190"/>
        <v>9.6</v>
      </c>
      <c r="L668" s="6">
        <v>2040</v>
      </c>
      <c r="M668" s="6">
        <v>3</v>
      </c>
      <c r="N668" s="6">
        <f t="shared" si="191"/>
        <v>480</v>
      </c>
      <c r="O668" s="6">
        <f t="shared" si="192"/>
        <v>1440</v>
      </c>
      <c r="P668" s="6">
        <v>40</v>
      </c>
      <c r="Q668" s="6" t="s">
        <v>208</v>
      </c>
      <c r="R668" s="6">
        <f t="shared" si="193"/>
        <v>57600</v>
      </c>
      <c r="S668" s="13">
        <f t="shared" si="194"/>
        <v>0.66666666666666663</v>
      </c>
      <c r="T668" s="6">
        <f t="shared" si="195"/>
        <v>57.6</v>
      </c>
    </row>
    <row r="669" spans="2:20" x14ac:dyDescent="0.3">
      <c r="B669" s="6">
        <v>2041</v>
      </c>
      <c r="C669" s="6">
        <v>2</v>
      </c>
      <c r="D669" s="6">
        <f t="shared" si="186"/>
        <v>120</v>
      </c>
      <c r="E669" s="6">
        <f t="shared" si="187"/>
        <v>240</v>
      </c>
      <c r="F669" s="6">
        <v>40</v>
      </c>
      <c r="G669" s="6" t="s">
        <v>208</v>
      </c>
      <c r="H669" s="6">
        <f t="shared" si="188"/>
        <v>9600</v>
      </c>
      <c r="I669" s="13">
        <f t="shared" si="189"/>
        <v>0.1111111111111111</v>
      </c>
      <c r="J669" s="6">
        <f t="shared" si="190"/>
        <v>9.6</v>
      </c>
      <c r="L669" s="6">
        <v>2041</v>
      </c>
      <c r="M669" s="6">
        <v>3</v>
      </c>
      <c r="N669" s="6">
        <f t="shared" si="191"/>
        <v>480</v>
      </c>
      <c r="O669" s="6">
        <f t="shared" si="192"/>
        <v>1440</v>
      </c>
      <c r="P669" s="6">
        <v>40</v>
      </c>
      <c r="Q669" s="6" t="s">
        <v>208</v>
      </c>
      <c r="R669" s="6">
        <f t="shared" si="193"/>
        <v>57600</v>
      </c>
      <c r="S669" s="13">
        <f t="shared" si="194"/>
        <v>0.66666666666666663</v>
      </c>
      <c r="T669" s="6">
        <f t="shared" si="195"/>
        <v>57.6</v>
      </c>
    </row>
    <row r="670" spans="2:20" x14ac:dyDescent="0.3">
      <c r="B670" s="6">
        <v>2042</v>
      </c>
      <c r="C670" s="6">
        <v>2</v>
      </c>
      <c r="D670" s="6">
        <f t="shared" si="186"/>
        <v>120</v>
      </c>
      <c r="E670" s="6">
        <f t="shared" si="187"/>
        <v>240</v>
      </c>
      <c r="F670" s="6">
        <v>40</v>
      </c>
      <c r="G670" s="6" t="s">
        <v>208</v>
      </c>
      <c r="H670" s="6">
        <f t="shared" si="188"/>
        <v>9600</v>
      </c>
      <c r="I670" s="13">
        <f t="shared" si="189"/>
        <v>0.1111111111111111</v>
      </c>
      <c r="J670" s="6">
        <f t="shared" si="190"/>
        <v>9.6</v>
      </c>
      <c r="L670" s="6">
        <v>2042</v>
      </c>
      <c r="M670" s="6">
        <v>3</v>
      </c>
      <c r="N670" s="6">
        <f t="shared" si="191"/>
        <v>480</v>
      </c>
      <c r="O670" s="6">
        <f t="shared" si="192"/>
        <v>1440</v>
      </c>
      <c r="P670" s="6">
        <v>40</v>
      </c>
      <c r="Q670" s="6" t="s">
        <v>208</v>
      </c>
      <c r="R670" s="6">
        <f t="shared" si="193"/>
        <v>57600</v>
      </c>
      <c r="S670" s="13">
        <f t="shared" si="194"/>
        <v>0.66666666666666663</v>
      </c>
      <c r="T670" s="6">
        <f t="shared" si="195"/>
        <v>57.6</v>
      </c>
    </row>
    <row r="671" spans="2:20" x14ac:dyDescent="0.3">
      <c r="B671" s="6">
        <v>2043</v>
      </c>
      <c r="C671" s="6">
        <v>2</v>
      </c>
      <c r="D671" s="6">
        <f t="shared" si="186"/>
        <v>120</v>
      </c>
      <c r="E671" s="6">
        <f t="shared" si="187"/>
        <v>240</v>
      </c>
      <c r="F671" s="6">
        <v>40</v>
      </c>
      <c r="G671" s="6" t="s">
        <v>208</v>
      </c>
      <c r="H671" s="6">
        <f t="shared" si="188"/>
        <v>9600</v>
      </c>
      <c r="I671" s="13">
        <f t="shared" si="189"/>
        <v>0.1111111111111111</v>
      </c>
      <c r="J671" s="6">
        <f t="shared" si="190"/>
        <v>9.6</v>
      </c>
      <c r="L671" s="6">
        <v>2043</v>
      </c>
      <c r="M671" s="6">
        <v>3</v>
      </c>
      <c r="N671" s="6">
        <f t="shared" si="191"/>
        <v>480</v>
      </c>
      <c r="O671" s="6">
        <f t="shared" si="192"/>
        <v>1440</v>
      </c>
      <c r="P671" s="6">
        <v>40</v>
      </c>
      <c r="Q671" s="6" t="s">
        <v>208</v>
      </c>
      <c r="R671" s="6">
        <f t="shared" si="193"/>
        <v>57600</v>
      </c>
      <c r="S671" s="13">
        <f t="shared" si="194"/>
        <v>0.66666666666666663</v>
      </c>
      <c r="T671" s="6">
        <f t="shared" si="195"/>
        <v>57.6</v>
      </c>
    </row>
    <row r="672" spans="2:20" x14ac:dyDescent="0.3">
      <c r="B672" s="6">
        <v>2044</v>
      </c>
      <c r="C672" s="6">
        <v>2</v>
      </c>
      <c r="D672" s="6">
        <f t="shared" si="186"/>
        <v>120</v>
      </c>
      <c r="E672" s="6">
        <f t="shared" si="187"/>
        <v>240</v>
      </c>
      <c r="F672" s="6">
        <v>40</v>
      </c>
      <c r="G672" s="6" t="s">
        <v>208</v>
      </c>
      <c r="H672" s="6">
        <f t="shared" si="188"/>
        <v>9600</v>
      </c>
      <c r="I672" s="13">
        <f t="shared" si="189"/>
        <v>0.1111111111111111</v>
      </c>
      <c r="J672" s="6">
        <f t="shared" si="190"/>
        <v>9.6</v>
      </c>
      <c r="L672" s="6">
        <v>2044</v>
      </c>
      <c r="M672" s="6">
        <v>3</v>
      </c>
      <c r="N672" s="6">
        <f t="shared" si="191"/>
        <v>480</v>
      </c>
      <c r="O672" s="6">
        <f t="shared" si="192"/>
        <v>1440</v>
      </c>
      <c r="P672" s="6">
        <v>40</v>
      </c>
      <c r="Q672" s="6" t="s">
        <v>208</v>
      </c>
      <c r="R672" s="6">
        <f t="shared" si="193"/>
        <v>57600</v>
      </c>
      <c r="S672" s="13">
        <f t="shared" si="194"/>
        <v>0.66666666666666663</v>
      </c>
      <c r="T672" s="6">
        <f t="shared" si="195"/>
        <v>57.6</v>
      </c>
    </row>
    <row r="674" spans="2:20" x14ac:dyDescent="0.3">
      <c r="B674" s="226" t="s">
        <v>210</v>
      </c>
      <c r="C674" s="226"/>
      <c r="L674" s="226" t="s">
        <v>211</v>
      </c>
      <c r="M674" s="226"/>
    </row>
    <row r="675" spans="2:20" x14ac:dyDescent="0.3">
      <c r="B675" s="225" t="s">
        <v>22</v>
      </c>
      <c r="C675" s="225" t="s">
        <v>203</v>
      </c>
      <c r="D675" s="225" t="s">
        <v>204</v>
      </c>
      <c r="E675" s="225" t="s">
        <v>201</v>
      </c>
      <c r="F675" s="225" t="s">
        <v>202</v>
      </c>
      <c r="G675" s="225" t="s">
        <v>151</v>
      </c>
      <c r="H675" s="225" t="s">
        <v>205</v>
      </c>
      <c r="I675" s="225" t="s">
        <v>206</v>
      </c>
      <c r="J675" s="225" t="s">
        <v>207</v>
      </c>
      <c r="L675" s="225" t="s">
        <v>22</v>
      </c>
      <c r="M675" s="225" t="s">
        <v>203</v>
      </c>
      <c r="N675" s="225" t="s">
        <v>204</v>
      </c>
      <c r="O675" s="225" t="s">
        <v>201</v>
      </c>
      <c r="P675" s="225" t="s">
        <v>202</v>
      </c>
      <c r="Q675" s="225" t="s">
        <v>151</v>
      </c>
      <c r="R675" s="225" t="s">
        <v>205</v>
      </c>
      <c r="S675" s="225" t="s">
        <v>206</v>
      </c>
      <c r="T675" s="225" t="s">
        <v>207</v>
      </c>
    </row>
    <row r="676" spans="2:20" x14ac:dyDescent="0.3">
      <c r="B676" s="225"/>
      <c r="C676" s="225"/>
      <c r="D676" s="225"/>
      <c r="E676" s="225"/>
      <c r="F676" s="225"/>
      <c r="G676" s="225"/>
      <c r="H676" s="225"/>
      <c r="I676" s="225"/>
      <c r="J676" s="225"/>
      <c r="L676" s="225"/>
      <c r="M676" s="225"/>
      <c r="N676" s="225"/>
      <c r="O676" s="225"/>
      <c r="P676" s="225"/>
      <c r="Q676" s="225"/>
      <c r="R676" s="225"/>
      <c r="S676" s="225"/>
      <c r="T676" s="225"/>
    </row>
    <row r="677" spans="2:20" x14ac:dyDescent="0.3">
      <c r="B677" s="225"/>
      <c r="C677" s="225"/>
      <c r="D677" s="225"/>
      <c r="E677" s="225"/>
      <c r="F677" s="225"/>
      <c r="G677" s="225"/>
      <c r="H677" s="225"/>
      <c r="I677" s="225"/>
      <c r="J677" s="225"/>
      <c r="L677" s="225"/>
      <c r="M677" s="225"/>
      <c r="N677" s="225"/>
      <c r="O677" s="225"/>
      <c r="P677" s="225"/>
      <c r="Q677" s="225"/>
      <c r="R677" s="225"/>
      <c r="S677" s="225"/>
      <c r="T677" s="225"/>
    </row>
    <row r="678" spans="2:20" x14ac:dyDescent="0.3">
      <c r="B678" s="6">
        <v>2025</v>
      </c>
      <c r="C678" s="6" cm="1">
        <f t="array" ref="C678:C697">TRANSPOSE('Proyeksi Fasum (2)'!D180:W180)</f>
        <v>1</v>
      </c>
      <c r="D678" s="6">
        <f>18*40</f>
        <v>720</v>
      </c>
      <c r="E678" s="6">
        <f>C678*D678</f>
        <v>720</v>
      </c>
      <c r="F678" s="6">
        <v>50</v>
      </c>
      <c r="G678" s="6" t="s">
        <v>208</v>
      </c>
      <c r="H678" s="6">
        <f>E678*F678</f>
        <v>36000</v>
      </c>
      <c r="I678" s="13">
        <f>H678/86400</f>
        <v>0.41666666666666669</v>
      </c>
      <c r="J678" s="6">
        <f>H678/1000</f>
        <v>36</v>
      </c>
      <c r="L678" s="6">
        <v>2025</v>
      </c>
      <c r="M678" s="6" cm="1">
        <f t="array" ref="M678:M697">TRANSPOSE('Proyeksi Fasum (2)'!D181:W181)</f>
        <v>0</v>
      </c>
      <c r="N678" s="6">
        <f>24*40</f>
        <v>960</v>
      </c>
      <c r="O678" s="6">
        <f>M678*N678</f>
        <v>0</v>
      </c>
      <c r="P678" s="6">
        <v>80</v>
      </c>
      <c r="Q678" s="6" t="s">
        <v>208</v>
      </c>
      <c r="R678" s="6">
        <f>O678*P678</f>
        <v>0</v>
      </c>
      <c r="S678" s="13">
        <f>R678/86400</f>
        <v>0</v>
      </c>
      <c r="T678" s="6">
        <f>R678/1000</f>
        <v>0</v>
      </c>
    </row>
    <row r="679" spans="2:20" x14ac:dyDescent="0.3">
      <c r="B679" s="6">
        <v>2026</v>
      </c>
      <c r="C679" s="6">
        <v>1</v>
      </c>
      <c r="D679" s="6">
        <f t="shared" ref="D679:D697" si="196">18*40</f>
        <v>720</v>
      </c>
      <c r="E679" s="6">
        <f t="shared" ref="E679:E697" si="197">C679*D679</f>
        <v>720</v>
      </c>
      <c r="F679" s="6">
        <v>50</v>
      </c>
      <c r="G679" s="6" t="s">
        <v>208</v>
      </c>
      <c r="H679" s="6">
        <f t="shared" ref="H679:H697" si="198">E679*F679</f>
        <v>36000</v>
      </c>
      <c r="I679" s="13">
        <f t="shared" ref="I679:I697" si="199">H679/86400</f>
        <v>0.41666666666666669</v>
      </c>
      <c r="J679" s="6">
        <f t="shared" ref="J679:J697" si="200">H679/1000</f>
        <v>36</v>
      </c>
      <c r="L679" s="6">
        <v>2026</v>
      </c>
      <c r="M679" s="6">
        <v>0</v>
      </c>
      <c r="N679" s="6">
        <f t="shared" ref="N679:N697" si="201">24*40</f>
        <v>960</v>
      </c>
      <c r="O679" s="6">
        <f t="shared" ref="O679:O697" si="202">M679*N679</f>
        <v>0</v>
      </c>
      <c r="P679" s="6">
        <v>80</v>
      </c>
      <c r="Q679" s="6" t="s">
        <v>208</v>
      </c>
      <c r="R679" s="6">
        <f t="shared" ref="R679:R697" si="203">O679*P679</f>
        <v>0</v>
      </c>
      <c r="S679" s="13">
        <f t="shared" ref="S679:S697" si="204">R679/86400</f>
        <v>0</v>
      </c>
      <c r="T679" s="6">
        <f t="shared" ref="T679:T697" si="205">R679/1000</f>
        <v>0</v>
      </c>
    </row>
    <row r="680" spans="2:20" x14ac:dyDescent="0.3">
      <c r="B680" s="6">
        <v>2027</v>
      </c>
      <c r="C680" s="6">
        <v>1</v>
      </c>
      <c r="D680" s="6">
        <f t="shared" si="196"/>
        <v>720</v>
      </c>
      <c r="E680" s="6">
        <f t="shared" si="197"/>
        <v>720</v>
      </c>
      <c r="F680" s="6">
        <v>50</v>
      </c>
      <c r="G680" s="6" t="s">
        <v>208</v>
      </c>
      <c r="H680" s="6">
        <f t="shared" si="198"/>
        <v>36000</v>
      </c>
      <c r="I680" s="13">
        <f t="shared" si="199"/>
        <v>0.41666666666666669</v>
      </c>
      <c r="J680" s="6">
        <f t="shared" si="200"/>
        <v>36</v>
      </c>
      <c r="L680" s="6">
        <v>2027</v>
      </c>
      <c r="M680" s="6">
        <v>0</v>
      </c>
      <c r="N680" s="6">
        <f t="shared" si="201"/>
        <v>960</v>
      </c>
      <c r="O680" s="6">
        <f t="shared" si="202"/>
        <v>0</v>
      </c>
      <c r="P680" s="6">
        <v>80</v>
      </c>
      <c r="Q680" s="6" t="s">
        <v>208</v>
      </c>
      <c r="R680" s="6">
        <f t="shared" si="203"/>
        <v>0</v>
      </c>
      <c r="S680" s="13">
        <f t="shared" si="204"/>
        <v>0</v>
      </c>
      <c r="T680" s="6">
        <f t="shared" si="205"/>
        <v>0</v>
      </c>
    </row>
    <row r="681" spans="2:20" x14ac:dyDescent="0.3">
      <c r="B681" s="6">
        <v>2028</v>
      </c>
      <c r="C681" s="6">
        <v>1</v>
      </c>
      <c r="D681" s="6">
        <f t="shared" si="196"/>
        <v>720</v>
      </c>
      <c r="E681" s="6">
        <f t="shared" si="197"/>
        <v>720</v>
      </c>
      <c r="F681" s="6">
        <v>50</v>
      </c>
      <c r="G681" s="6" t="s">
        <v>208</v>
      </c>
      <c r="H681" s="6">
        <f t="shared" si="198"/>
        <v>36000</v>
      </c>
      <c r="I681" s="13">
        <f t="shared" si="199"/>
        <v>0.41666666666666669</v>
      </c>
      <c r="J681" s="6">
        <f t="shared" si="200"/>
        <v>36</v>
      </c>
      <c r="L681" s="6">
        <v>2028</v>
      </c>
      <c r="M681" s="6">
        <v>0</v>
      </c>
      <c r="N681" s="6">
        <f t="shared" si="201"/>
        <v>960</v>
      </c>
      <c r="O681" s="6">
        <f t="shared" si="202"/>
        <v>0</v>
      </c>
      <c r="P681" s="6">
        <v>80</v>
      </c>
      <c r="Q681" s="6" t="s">
        <v>208</v>
      </c>
      <c r="R681" s="6">
        <f t="shared" si="203"/>
        <v>0</v>
      </c>
      <c r="S681" s="13">
        <f t="shared" si="204"/>
        <v>0</v>
      </c>
      <c r="T681" s="6">
        <f t="shared" si="205"/>
        <v>0</v>
      </c>
    </row>
    <row r="682" spans="2:20" x14ac:dyDescent="0.3">
      <c r="B682" s="6">
        <v>2029</v>
      </c>
      <c r="C682" s="6">
        <v>1</v>
      </c>
      <c r="D682" s="6">
        <f t="shared" si="196"/>
        <v>720</v>
      </c>
      <c r="E682" s="6">
        <f t="shared" si="197"/>
        <v>720</v>
      </c>
      <c r="F682" s="6">
        <v>50</v>
      </c>
      <c r="G682" s="6" t="s">
        <v>208</v>
      </c>
      <c r="H682" s="6">
        <f t="shared" si="198"/>
        <v>36000</v>
      </c>
      <c r="I682" s="13">
        <f t="shared" si="199"/>
        <v>0.41666666666666669</v>
      </c>
      <c r="J682" s="6">
        <f t="shared" si="200"/>
        <v>36</v>
      </c>
      <c r="L682" s="6">
        <v>2029</v>
      </c>
      <c r="M682" s="6">
        <v>0</v>
      </c>
      <c r="N682" s="6">
        <f t="shared" si="201"/>
        <v>960</v>
      </c>
      <c r="O682" s="6">
        <f t="shared" si="202"/>
        <v>0</v>
      </c>
      <c r="P682" s="6">
        <v>80</v>
      </c>
      <c r="Q682" s="6" t="s">
        <v>208</v>
      </c>
      <c r="R682" s="6">
        <f t="shared" si="203"/>
        <v>0</v>
      </c>
      <c r="S682" s="13">
        <f t="shared" si="204"/>
        <v>0</v>
      </c>
      <c r="T682" s="6">
        <f t="shared" si="205"/>
        <v>0</v>
      </c>
    </row>
    <row r="683" spans="2:20" x14ac:dyDescent="0.3">
      <c r="B683" s="6">
        <v>2030</v>
      </c>
      <c r="C683" s="6">
        <v>1</v>
      </c>
      <c r="D683" s="6">
        <f t="shared" si="196"/>
        <v>720</v>
      </c>
      <c r="E683" s="6">
        <f t="shared" si="197"/>
        <v>720</v>
      </c>
      <c r="F683" s="6">
        <v>50</v>
      </c>
      <c r="G683" s="6" t="s">
        <v>208</v>
      </c>
      <c r="H683" s="6">
        <f t="shared" si="198"/>
        <v>36000</v>
      </c>
      <c r="I683" s="13">
        <f t="shared" si="199"/>
        <v>0.41666666666666669</v>
      </c>
      <c r="J683" s="6">
        <f t="shared" si="200"/>
        <v>36</v>
      </c>
      <c r="L683" s="6">
        <v>2030</v>
      </c>
      <c r="M683" s="6">
        <v>0</v>
      </c>
      <c r="N683" s="6">
        <f t="shared" si="201"/>
        <v>960</v>
      </c>
      <c r="O683" s="6">
        <f t="shared" si="202"/>
        <v>0</v>
      </c>
      <c r="P683" s="6">
        <v>80</v>
      </c>
      <c r="Q683" s="6" t="s">
        <v>208</v>
      </c>
      <c r="R683" s="6">
        <f t="shared" si="203"/>
        <v>0</v>
      </c>
      <c r="S683" s="13">
        <f t="shared" si="204"/>
        <v>0</v>
      </c>
      <c r="T683" s="6">
        <f t="shared" si="205"/>
        <v>0</v>
      </c>
    </row>
    <row r="684" spans="2:20" x14ac:dyDescent="0.3">
      <c r="B684" s="6">
        <v>2031</v>
      </c>
      <c r="C684" s="6">
        <v>1</v>
      </c>
      <c r="D684" s="6">
        <f t="shared" si="196"/>
        <v>720</v>
      </c>
      <c r="E684" s="6">
        <f t="shared" si="197"/>
        <v>720</v>
      </c>
      <c r="F684" s="6">
        <v>50</v>
      </c>
      <c r="G684" s="6" t="s">
        <v>208</v>
      </c>
      <c r="H684" s="6">
        <f t="shared" si="198"/>
        <v>36000</v>
      </c>
      <c r="I684" s="13">
        <f t="shared" si="199"/>
        <v>0.41666666666666669</v>
      </c>
      <c r="J684" s="6">
        <f t="shared" si="200"/>
        <v>36</v>
      </c>
      <c r="L684" s="6">
        <v>2031</v>
      </c>
      <c r="M684" s="6">
        <v>0</v>
      </c>
      <c r="N684" s="6">
        <f t="shared" si="201"/>
        <v>960</v>
      </c>
      <c r="O684" s="6">
        <f t="shared" si="202"/>
        <v>0</v>
      </c>
      <c r="P684" s="6">
        <v>80</v>
      </c>
      <c r="Q684" s="6" t="s">
        <v>208</v>
      </c>
      <c r="R684" s="6">
        <f t="shared" si="203"/>
        <v>0</v>
      </c>
      <c r="S684" s="13">
        <f t="shared" si="204"/>
        <v>0</v>
      </c>
      <c r="T684" s="6">
        <f t="shared" si="205"/>
        <v>0</v>
      </c>
    </row>
    <row r="685" spans="2:20" x14ac:dyDescent="0.3">
      <c r="B685" s="6">
        <v>2032</v>
      </c>
      <c r="C685" s="6">
        <v>1</v>
      </c>
      <c r="D685" s="6">
        <f t="shared" si="196"/>
        <v>720</v>
      </c>
      <c r="E685" s="6">
        <f t="shared" si="197"/>
        <v>720</v>
      </c>
      <c r="F685" s="6">
        <v>50</v>
      </c>
      <c r="G685" s="6" t="s">
        <v>208</v>
      </c>
      <c r="H685" s="6">
        <f t="shared" si="198"/>
        <v>36000</v>
      </c>
      <c r="I685" s="13">
        <f t="shared" si="199"/>
        <v>0.41666666666666669</v>
      </c>
      <c r="J685" s="6">
        <f t="shared" si="200"/>
        <v>36</v>
      </c>
      <c r="L685" s="6">
        <v>2032</v>
      </c>
      <c r="M685" s="6">
        <v>0</v>
      </c>
      <c r="N685" s="6">
        <f t="shared" si="201"/>
        <v>960</v>
      </c>
      <c r="O685" s="6">
        <f t="shared" si="202"/>
        <v>0</v>
      </c>
      <c r="P685" s="6">
        <v>80</v>
      </c>
      <c r="Q685" s="6" t="s">
        <v>208</v>
      </c>
      <c r="R685" s="6">
        <f t="shared" si="203"/>
        <v>0</v>
      </c>
      <c r="S685" s="13">
        <f t="shared" si="204"/>
        <v>0</v>
      </c>
      <c r="T685" s="6">
        <f t="shared" si="205"/>
        <v>0</v>
      </c>
    </row>
    <row r="686" spans="2:20" x14ac:dyDescent="0.3">
      <c r="B686" s="6">
        <v>2033</v>
      </c>
      <c r="C686" s="6">
        <v>1</v>
      </c>
      <c r="D686" s="6">
        <f t="shared" si="196"/>
        <v>720</v>
      </c>
      <c r="E686" s="6">
        <f t="shared" si="197"/>
        <v>720</v>
      </c>
      <c r="F686" s="6">
        <v>50</v>
      </c>
      <c r="G686" s="6" t="s">
        <v>208</v>
      </c>
      <c r="H686" s="6">
        <f t="shared" si="198"/>
        <v>36000</v>
      </c>
      <c r="I686" s="13">
        <f t="shared" si="199"/>
        <v>0.41666666666666669</v>
      </c>
      <c r="J686" s="6">
        <f t="shared" si="200"/>
        <v>36</v>
      </c>
      <c r="L686" s="6">
        <v>2033</v>
      </c>
      <c r="M686" s="6">
        <v>0</v>
      </c>
      <c r="N686" s="6">
        <f t="shared" si="201"/>
        <v>960</v>
      </c>
      <c r="O686" s="6">
        <f t="shared" si="202"/>
        <v>0</v>
      </c>
      <c r="P686" s="6">
        <v>80</v>
      </c>
      <c r="Q686" s="6" t="s">
        <v>208</v>
      </c>
      <c r="R686" s="6">
        <f t="shared" si="203"/>
        <v>0</v>
      </c>
      <c r="S686" s="13">
        <f t="shared" si="204"/>
        <v>0</v>
      </c>
      <c r="T686" s="6">
        <f t="shared" si="205"/>
        <v>0</v>
      </c>
    </row>
    <row r="687" spans="2:20" x14ac:dyDescent="0.3">
      <c r="B687" s="6">
        <v>2034</v>
      </c>
      <c r="C687" s="6">
        <v>1</v>
      </c>
      <c r="D687" s="6">
        <f t="shared" si="196"/>
        <v>720</v>
      </c>
      <c r="E687" s="6">
        <f t="shared" si="197"/>
        <v>720</v>
      </c>
      <c r="F687" s="6">
        <v>50</v>
      </c>
      <c r="G687" s="6" t="s">
        <v>208</v>
      </c>
      <c r="H687" s="6">
        <f t="shared" si="198"/>
        <v>36000</v>
      </c>
      <c r="I687" s="13">
        <f t="shared" si="199"/>
        <v>0.41666666666666669</v>
      </c>
      <c r="J687" s="6">
        <f t="shared" si="200"/>
        <v>36</v>
      </c>
      <c r="L687" s="6">
        <v>2034</v>
      </c>
      <c r="M687" s="6">
        <v>0</v>
      </c>
      <c r="N687" s="6">
        <f t="shared" si="201"/>
        <v>960</v>
      </c>
      <c r="O687" s="6">
        <f t="shared" si="202"/>
        <v>0</v>
      </c>
      <c r="P687" s="6">
        <v>80</v>
      </c>
      <c r="Q687" s="6" t="s">
        <v>208</v>
      </c>
      <c r="R687" s="6">
        <f t="shared" si="203"/>
        <v>0</v>
      </c>
      <c r="S687" s="13">
        <f t="shared" si="204"/>
        <v>0</v>
      </c>
      <c r="T687" s="6">
        <f t="shared" si="205"/>
        <v>0</v>
      </c>
    </row>
    <row r="688" spans="2:20" x14ac:dyDescent="0.3">
      <c r="B688" s="6">
        <v>2035</v>
      </c>
      <c r="C688" s="6">
        <v>1</v>
      </c>
      <c r="D688" s="6">
        <f t="shared" si="196"/>
        <v>720</v>
      </c>
      <c r="E688" s="6">
        <f t="shared" si="197"/>
        <v>720</v>
      </c>
      <c r="F688" s="6">
        <v>50</v>
      </c>
      <c r="G688" s="6" t="s">
        <v>208</v>
      </c>
      <c r="H688" s="6">
        <f t="shared" si="198"/>
        <v>36000</v>
      </c>
      <c r="I688" s="13">
        <f t="shared" si="199"/>
        <v>0.41666666666666669</v>
      </c>
      <c r="J688" s="6">
        <f t="shared" si="200"/>
        <v>36</v>
      </c>
      <c r="L688" s="6">
        <v>2035</v>
      </c>
      <c r="M688" s="6">
        <v>0</v>
      </c>
      <c r="N688" s="6">
        <f t="shared" si="201"/>
        <v>960</v>
      </c>
      <c r="O688" s="6">
        <f t="shared" si="202"/>
        <v>0</v>
      </c>
      <c r="P688" s="6">
        <v>80</v>
      </c>
      <c r="Q688" s="6" t="s">
        <v>208</v>
      </c>
      <c r="R688" s="6">
        <f t="shared" si="203"/>
        <v>0</v>
      </c>
      <c r="S688" s="13">
        <f t="shared" si="204"/>
        <v>0</v>
      </c>
      <c r="T688" s="6">
        <f t="shared" si="205"/>
        <v>0</v>
      </c>
    </row>
    <row r="689" spans="2:20" x14ac:dyDescent="0.3">
      <c r="B689" s="6">
        <v>2036</v>
      </c>
      <c r="C689" s="6">
        <v>1</v>
      </c>
      <c r="D689" s="6">
        <f t="shared" si="196"/>
        <v>720</v>
      </c>
      <c r="E689" s="6">
        <f t="shared" si="197"/>
        <v>720</v>
      </c>
      <c r="F689" s="6">
        <v>50</v>
      </c>
      <c r="G689" s="6" t="s">
        <v>208</v>
      </c>
      <c r="H689" s="6">
        <f t="shared" si="198"/>
        <v>36000</v>
      </c>
      <c r="I689" s="13">
        <f t="shared" si="199"/>
        <v>0.41666666666666669</v>
      </c>
      <c r="J689" s="6">
        <f t="shared" si="200"/>
        <v>36</v>
      </c>
      <c r="L689" s="6">
        <v>2036</v>
      </c>
      <c r="M689" s="6">
        <v>0</v>
      </c>
      <c r="N689" s="6">
        <f t="shared" si="201"/>
        <v>960</v>
      </c>
      <c r="O689" s="6">
        <f t="shared" si="202"/>
        <v>0</v>
      </c>
      <c r="P689" s="6">
        <v>80</v>
      </c>
      <c r="Q689" s="6" t="s">
        <v>208</v>
      </c>
      <c r="R689" s="6">
        <f t="shared" si="203"/>
        <v>0</v>
      </c>
      <c r="S689" s="13">
        <f t="shared" si="204"/>
        <v>0</v>
      </c>
      <c r="T689" s="6">
        <f t="shared" si="205"/>
        <v>0</v>
      </c>
    </row>
    <row r="690" spans="2:20" x14ac:dyDescent="0.3">
      <c r="B690" s="6">
        <v>2037</v>
      </c>
      <c r="C690" s="6">
        <v>1</v>
      </c>
      <c r="D690" s="6">
        <f t="shared" si="196"/>
        <v>720</v>
      </c>
      <c r="E690" s="6">
        <f t="shared" si="197"/>
        <v>720</v>
      </c>
      <c r="F690" s="6">
        <v>50</v>
      </c>
      <c r="G690" s="6" t="s">
        <v>208</v>
      </c>
      <c r="H690" s="6">
        <f t="shared" si="198"/>
        <v>36000</v>
      </c>
      <c r="I690" s="13">
        <f t="shared" si="199"/>
        <v>0.41666666666666669</v>
      </c>
      <c r="J690" s="6">
        <f t="shared" si="200"/>
        <v>36</v>
      </c>
      <c r="L690" s="6">
        <v>2037</v>
      </c>
      <c r="M690" s="6">
        <v>0</v>
      </c>
      <c r="N690" s="6">
        <f t="shared" si="201"/>
        <v>960</v>
      </c>
      <c r="O690" s="6">
        <f t="shared" si="202"/>
        <v>0</v>
      </c>
      <c r="P690" s="6">
        <v>80</v>
      </c>
      <c r="Q690" s="6" t="s">
        <v>208</v>
      </c>
      <c r="R690" s="6">
        <f t="shared" si="203"/>
        <v>0</v>
      </c>
      <c r="S690" s="13">
        <f t="shared" si="204"/>
        <v>0</v>
      </c>
      <c r="T690" s="6">
        <f t="shared" si="205"/>
        <v>0</v>
      </c>
    </row>
    <row r="691" spans="2:20" x14ac:dyDescent="0.3">
      <c r="B691" s="6">
        <v>2038</v>
      </c>
      <c r="C691" s="6">
        <v>1</v>
      </c>
      <c r="D691" s="6">
        <f t="shared" si="196"/>
        <v>720</v>
      </c>
      <c r="E691" s="6">
        <f t="shared" si="197"/>
        <v>720</v>
      </c>
      <c r="F691" s="6">
        <v>50</v>
      </c>
      <c r="G691" s="6" t="s">
        <v>208</v>
      </c>
      <c r="H691" s="6">
        <f t="shared" si="198"/>
        <v>36000</v>
      </c>
      <c r="I691" s="13">
        <f t="shared" si="199"/>
        <v>0.41666666666666669</v>
      </c>
      <c r="J691" s="6">
        <f t="shared" si="200"/>
        <v>36</v>
      </c>
      <c r="L691" s="6">
        <v>2038</v>
      </c>
      <c r="M691" s="6">
        <v>0</v>
      </c>
      <c r="N691" s="6">
        <f t="shared" si="201"/>
        <v>960</v>
      </c>
      <c r="O691" s="6">
        <f t="shared" si="202"/>
        <v>0</v>
      </c>
      <c r="P691" s="6">
        <v>80</v>
      </c>
      <c r="Q691" s="6" t="s">
        <v>208</v>
      </c>
      <c r="R691" s="6">
        <f t="shared" si="203"/>
        <v>0</v>
      </c>
      <c r="S691" s="13">
        <f t="shared" si="204"/>
        <v>0</v>
      </c>
      <c r="T691" s="6">
        <f t="shared" si="205"/>
        <v>0</v>
      </c>
    </row>
    <row r="692" spans="2:20" x14ac:dyDescent="0.3">
      <c r="B692" s="6">
        <v>2039</v>
      </c>
      <c r="C692" s="6">
        <v>2</v>
      </c>
      <c r="D692" s="6">
        <f t="shared" si="196"/>
        <v>720</v>
      </c>
      <c r="E692" s="6">
        <f t="shared" si="197"/>
        <v>1440</v>
      </c>
      <c r="F692" s="6">
        <v>50</v>
      </c>
      <c r="G692" s="6" t="s">
        <v>208</v>
      </c>
      <c r="H692" s="6">
        <f t="shared" si="198"/>
        <v>72000</v>
      </c>
      <c r="I692" s="13">
        <f t="shared" si="199"/>
        <v>0.83333333333333337</v>
      </c>
      <c r="J692" s="6">
        <f t="shared" si="200"/>
        <v>72</v>
      </c>
      <c r="L692" s="6">
        <v>2039</v>
      </c>
      <c r="M692" s="6">
        <v>0</v>
      </c>
      <c r="N692" s="6">
        <f t="shared" si="201"/>
        <v>960</v>
      </c>
      <c r="O692" s="6">
        <f t="shared" si="202"/>
        <v>0</v>
      </c>
      <c r="P692" s="6">
        <v>80</v>
      </c>
      <c r="Q692" s="6" t="s">
        <v>208</v>
      </c>
      <c r="R692" s="6">
        <f t="shared" si="203"/>
        <v>0</v>
      </c>
      <c r="S692" s="13">
        <f t="shared" si="204"/>
        <v>0</v>
      </c>
      <c r="T692" s="6">
        <f t="shared" si="205"/>
        <v>0</v>
      </c>
    </row>
    <row r="693" spans="2:20" x14ac:dyDescent="0.3">
      <c r="B693" s="6">
        <v>2040</v>
      </c>
      <c r="C693" s="6">
        <v>2</v>
      </c>
      <c r="D693" s="6">
        <f t="shared" si="196"/>
        <v>720</v>
      </c>
      <c r="E693" s="6">
        <f t="shared" si="197"/>
        <v>1440</v>
      </c>
      <c r="F693" s="6">
        <v>50</v>
      </c>
      <c r="G693" s="6" t="s">
        <v>208</v>
      </c>
      <c r="H693" s="6">
        <f t="shared" si="198"/>
        <v>72000</v>
      </c>
      <c r="I693" s="13">
        <f t="shared" si="199"/>
        <v>0.83333333333333337</v>
      </c>
      <c r="J693" s="6">
        <f t="shared" si="200"/>
        <v>72</v>
      </c>
      <c r="L693" s="6">
        <v>2040</v>
      </c>
      <c r="M693" s="6">
        <v>0</v>
      </c>
      <c r="N693" s="6">
        <f t="shared" si="201"/>
        <v>960</v>
      </c>
      <c r="O693" s="6">
        <f t="shared" si="202"/>
        <v>0</v>
      </c>
      <c r="P693" s="6">
        <v>80</v>
      </c>
      <c r="Q693" s="6" t="s">
        <v>208</v>
      </c>
      <c r="R693" s="6">
        <f t="shared" si="203"/>
        <v>0</v>
      </c>
      <c r="S693" s="13">
        <f t="shared" si="204"/>
        <v>0</v>
      </c>
      <c r="T693" s="6">
        <f t="shared" si="205"/>
        <v>0</v>
      </c>
    </row>
    <row r="694" spans="2:20" x14ac:dyDescent="0.3">
      <c r="B694" s="6">
        <v>2041</v>
      </c>
      <c r="C694" s="6">
        <v>2</v>
      </c>
      <c r="D694" s="6">
        <f t="shared" si="196"/>
        <v>720</v>
      </c>
      <c r="E694" s="6">
        <f t="shared" si="197"/>
        <v>1440</v>
      </c>
      <c r="F694" s="6">
        <v>50</v>
      </c>
      <c r="G694" s="6" t="s">
        <v>208</v>
      </c>
      <c r="H694" s="6">
        <f t="shared" si="198"/>
        <v>72000</v>
      </c>
      <c r="I694" s="13">
        <f t="shared" si="199"/>
        <v>0.83333333333333337</v>
      </c>
      <c r="J694" s="6">
        <f t="shared" si="200"/>
        <v>72</v>
      </c>
      <c r="L694" s="6">
        <v>2041</v>
      </c>
      <c r="M694" s="6">
        <v>0</v>
      </c>
      <c r="N694" s="6">
        <f t="shared" si="201"/>
        <v>960</v>
      </c>
      <c r="O694" s="6">
        <f t="shared" si="202"/>
        <v>0</v>
      </c>
      <c r="P694" s="6">
        <v>80</v>
      </c>
      <c r="Q694" s="6" t="s">
        <v>208</v>
      </c>
      <c r="R694" s="6">
        <f t="shared" si="203"/>
        <v>0</v>
      </c>
      <c r="S694" s="13">
        <f t="shared" si="204"/>
        <v>0</v>
      </c>
      <c r="T694" s="6">
        <f t="shared" si="205"/>
        <v>0</v>
      </c>
    </row>
    <row r="695" spans="2:20" x14ac:dyDescent="0.3">
      <c r="B695" s="6">
        <v>2042</v>
      </c>
      <c r="C695" s="6">
        <v>2</v>
      </c>
      <c r="D695" s="6">
        <f t="shared" si="196"/>
        <v>720</v>
      </c>
      <c r="E695" s="6">
        <f t="shared" si="197"/>
        <v>1440</v>
      </c>
      <c r="F695" s="6">
        <v>50</v>
      </c>
      <c r="G695" s="6" t="s">
        <v>208</v>
      </c>
      <c r="H695" s="6">
        <f t="shared" si="198"/>
        <v>72000</v>
      </c>
      <c r="I695" s="13">
        <f t="shared" si="199"/>
        <v>0.83333333333333337</v>
      </c>
      <c r="J695" s="6">
        <f t="shared" si="200"/>
        <v>72</v>
      </c>
      <c r="L695" s="6">
        <v>2042</v>
      </c>
      <c r="M695" s="6">
        <v>0</v>
      </c>
      <c r="N695" s="6">
        <f t="shared" si="201"/>
        <v>960</v>
      </c>
      <c r="O695" s="6">
        <f t="shared" si="202"/>
        <v>0</v>
      </c>
      <c r="P695" s="6">
        <v>80</v>
      </c>
      <c r="Q695" s="6" t="s">
        <v>208</v>
      </c>
      <c r="R695" s="6">
        <f t="shared" si="203"/>
        <v>0</v>
      </c>
      <c r="S695" s="13">
        <f t="shared" si="204"/>
        <v>0</v>
      </c>
      <c r="T695" s="6">
        <f t="shared" si="205"/>
        <v>0</v>
      </c>
    </row>
    <row r="696" spans="2:20" x14ac:dyDescent="0.3">
      <c r="B696" s="6">
        <v>2043</v>
      </c>
      <c r="C696" s="6">
        <v>2</v>
      </c>
      <c r="D696" s="6">
        <f t="shared" si="196"/>
        <v>720</v>
      </c>
      <c r="E696" s="6">
        <f t="shared" si="197"/>
        <v>1440</v>
      </c>
      <c r="F696" s="6">
        <v>50</v>
      </c>
      <c r="G696" s="6" t="s">
        <v>208</v>
      </c>
      <c r="H696" s="6">
        <f t="shared" si="198"/>
        <v>72000</v>
      </c>
      <c r="I696" s="13">
        <f t="shared" si="199"/>
        <v>0.83333333333333337</v>
      </c>
      <c r="J696" s="6">
        <f t="shared" si="200"/>
        <v>72</v>
      </c>
      <c r="L696" s="6">
        <v>2043</v>
      </c>
      <c r="M696" s="6">
        <v>0</v>
      </c>
      <c r="N696" s="6">
        <f t="shared" si="201"/>
        <v>960</v>
      </c>
      <c r="O696" s="6">
        <f t="shared" si="202"/>
        <v>0</v>
      </c>
      <c r="P696" s="6">
        <v>80</v>
      </c>
      <c r="Q696" s="6" t="s">
        <v>208</v>
      </c>
      <c r="R696" s="6">
        <f t="shared" si="203"/>
        <v>0</v>
      </c>
      <c r="S696" s="13">
        <f t="shared" si="204"/>
        <v>0</v>
      </c>
      <c r="T696" s="6">
        <f t="shared" si="205"/>
        <v>0</v>
      </c>
    </row>
    <row r="697" spans="2:20" x14ac:dyDescent="0.3">
      <c r="B697" s="6">
        <v>2044</v>
      </c>
      <c r="C697" s="6">
        <v>2</v>
      </c>
      <c r="D697" s="6">
        <f t="shared" si="196"/>
        <v>720</v>
      </c>
      <c r="E697" s="6">
        <f t="shared" si="197"/>
        <v>1440</v>
      </c>
      <c r="F697" s="6">
        <v>50</v>
      </c>
      <c r="G697" s="6" t="s">
        <v>208</v>
      </c>
      <c r="H697" s="6">
        <f t="shared" si="198"/>
        <v>72000</v>
      </c>
      <c r="I697" s="13">
        <f t="shared" si="199"/>
        <v>0.83333333333333337</v>
      </c>
      <c r="J697" s="6">
        <f t="shared" si="200"/>
        <v>72</v>
      </c>
      <c r="L697" s="6">
        <v>2044</v>
      </c>
      <c r="M697" s="6">
        <v>0</v>
      </c>
      <c r="N697" s="6">
        <f t="shared" si="201"/>
        <v>960</v>
      </c>
      <c r="O697" s="6">
        <f t="shared" si="202"/>
        <v>0</v>
      </c>
      <c r="P697" s="6">
        <v>80</v>
      </c>
      <c r="Q697" s="6" t="s">
        <v>208</v>
      </c>
      <c r="R697" s="6">
        <f t="shared" si="203"/>
        <v>0</v>
      </c>
      <c r="S697" s="13">
        <f t="shared" si="204"/>
        <v>0</v>
      </c>
      <c r="T697" s="6">
        <f t="shared" si="205"/>
        <v>0</v>
      </c>
    </row>
    <row r="699" spans="2:20" x14ac:dyDescent="0.3">
      <c r="B699" s="226" t="s">
        <v>229</v>
      </c>
      <c r="C699" s="226"/>
      <c r="L699" s="226" t="s">
        <v>338</v>
      </c>
      <c r="M699" s="226"/>
    </row>
    <row r="700" spans="2:20" x14ac:dyDescent="0.3">
      <c r="B700" s="225" t="s">
        <v>22</v>
      </c>
      <c r="C700" s="225" t="s">
        <v>203</v>
      </c>
      <c r="D700" s="225" t="s">
        <v>204</v>
      </c>
      <c r="E700" s="225" t="s">
        <v>201</v>
      </c>
      <c r="F700" s="225" t="s">
        <v>202</v>
      </c>
      <c r="G700" s="225" t="s">
        <v>151</v>
      </c>
      <c r="H700" s="225" t="s">
        <v>205</v>
      </c>
      <c r="I700" s="225" t="s">
        <v>206</v>
      </c>
      <c r="J700" s="225" t="s">
        <v>207</v>
      </c>
      <c r="L700" s="225" t="s">
        <v>22</v>
      </c>
      <c r="M700" s="225" t="s">
        <v>203</v>
      </c>
      <c r="N700" s="225" t="s">
        <v>204</v>
      </c>
      <c r="O700" s="225" t="s">
        <v>201</v>
      </c>
      <c r="P700" s="225" t="s">
        <v>202</v>
      </c>
      <c r="Q700" s="225" t="s">
        <v>151</v>
      </c>
      <c r="R700" s="225" t="s">
        <v>205</v>
      </c>
      <c r="S700" s="225" t="s">
        <v>206</v>
      </c>
      <c r="T700" s="225" t="s">
        <v>207</v>
      </c>
    </row>
    <row r="701" spans="2:20" x14ac:dyDescent="0.3">
      <c r="B701" s="225"/>
      <c r="C701" s="225"/>
      <c r="D701" s="225"/>
      <c r="E701" s="225"/>
      <c r="F701" s="225"/>
      <c r="G701" s="225"/>
      <c r="H701" s="225"/>
      <c r="I701" s="225"/>
      <c r="J701" s="225"/>
      <c r="L701" s="225"/>
      <c r="M701" s="225"/>
      <c r="N701" s="225"/>
      <c r="O701" s="225"/>
      <c r="P701" s="225"/>
      <c r="Q701" s="225"/>
      <c r="R701" s="225"/>
      <c r="S701" s="225"/>
      <c r="T701" s="225"/>
    </row>
    <row r="702" spans="2:20" x14ac:dyDescent="0.3">
      <c r="B702" s="225"/>
      <c r="C702" s="225"/>
      <c r="D702" s="225"/>
      <c r="E702" s="225"/>
      <c r="F702" s="225"/>
      <c r="G702" s="225"/>
      <c r="H702" s="225"/>
      <c r="I702" s="225"/>
      <c r="J702" s="225"/>
      <c r="L702" s="225"/>
      <c r="M702" s="225"/>
      <c r="N702" s="225"/>
      <c r="O702" s="225"/>
      <c r="P702" s="225"/>
      <c r="Q702" s="225"/>
      <c r="R702" s="225"/>
      <c r="S702" s="225"/>
      <c r="T702" s="225"/>
    </row>
    <row r="703" spans="2:20" x14ac:dyDescent="0.3">
      <c r="B703" s="6">
        <v>2025</v>
      </c>
      <c r="C703" s="6" cm="1">
        <f t="array" ref="C703:C722">TRANSPOSE('Proyeksi Fasum (2)'!D183:W183)</f>
        <v>1</v>
      </c>
      <c r="D703" s="80">
        <v>16000</v>
      </c>
      <c r="E703" s="6">
        <f>C703*D703</f>
        <v>16000</v>
      </c>
      <c r="F703" s="6">
        <v>1000</v>
      </c>
      <c r="G703" s="6" t="s">
        <v>218</v>
      </c>
      <c r="H703" s="6">
        <f>F703*C703</f>
        <v>1000</v>
      </c>
      <c r="I703" s="13">
        <f>H703/86400</f>
        <v>1.1574074074074073E-2</v>
      </c>
      <c r="J703" s="6">
        <f>H703/1000</f>
        <v>1</v>
      </c>
      <c r="L703" s="6">
        <v>2025</v>
      </c>
      <c r="M703" s="6" cm="1">
        <f t="array" ref="M703:M722">TRANSPOSE('Proyeksi Fasum (2)'!D184:W184)</f>
        <v>2</v>
      </c>
      <c r="N703" s="80">
        <v>16000</v>
      </c>
      <c r="O703" s="6">
        <f>M703*N703</f>
        <v>32000</v>
      </c>
      <c r="P703" s="6">
        <v>500</v>
      </c>
      <c r="Q703" s="6" t="s">
        <v>218</v>
      </c>
      <c r="R703" s="6">
        <f>P703*M703</f>
        <v>1000</v>
      </c>
      <c r="S703" s="13">
        <f>R703/86400</f>
        <v>1.1574074074074073E-2</v>
      </c>
      <c r="T703" s="6">
        <f>R703/1000</f>
        <v>1</v>
      </c>
    </row>
    <row r="704" spans="2:20" x14ac:dyDescent="0.3">
      <c r="B704" s="6">
        <v>2026</v>
      </c>
      <c r="C704" s="6">
        <v>1</v>
      </c>
      <c r="D704" s="80">
        <v>16000</v>
      </c>
      <c r="E704" s="6">
        <f t="shared" ref="E704:E722" si="206">C704*D704</f>
        <v>16000</v>
      </c>
      <c r="F704" s="6">
        <v>1000</v>
      </c>
      <c r="G704" s="6" t="s">
        <v>218</v>
      </c>
      <c r="H704" s="6">
        <f t="shared" ref="H704:H722" si="207">F704*C704</f>
        <v>1000</v>
      </c>
      <c r="I704" s="13">
        <f t="shared" ref="I704:I722" si="208">H704/86400</f>
        <v>1.1574074074074073E-2</v>
      </c>
      <c r="J704" s="6">
        <f t="shared" ref="J704:J722" si="209">H704/1000</f>
        <v>1</v>
      </c>
      <c r="L704" s="6">
        <v>2026</v>
      </c>
      <c r="M704" s="6">
        <v>2</v>
      </c>
      <c r="N704" s="80">
        <v>16000</v>
      </c>
      <c r="O704" s="6">
        <f t="shared" ref="O704:O722" si="210">M704*N704</f>
        <v>32000</v>
      </c>
      <c r="P704" s="6">
        <v>500</v>
      </c>
      <c r="Q704" s="6" t="s">
        <v>218</v>
      </c>
      <c r="R704" s="6">
        <f t="shared" ref="R704:R722" si="211">P704*M704</f>
        <v>1000</v>
      </c>
      <c r="S704" s="13">
        <f t="shared" ref="S704:S722" si="212">R704/86400</f>
        <v>1.1574074074074073E-2</v>
      </c>
      <c r="T704" s="6">
        <f t="shared" ref="T704:T722" si="213">R704/1000</f>
        <v>1</v>
      </c>
    </row>
    <row r="705" spans="2:20" x14ac:dyDescent="0.3">
      <c r="B705" s="6">
        <v>2027</v>
      </c>
      <c r="C705" s="6">
        <v>1</v>
      </c>
      <c r="D705" s="80">
        <v>16000</v>
      </c>
      <c r="E705" s="6">
        <f t="shared" si="206"/>
        <v>16000</v>
      </c>
      <c r="F705" s="6">
        <v>1000</v>
      </c>
      <c r="G705" s="6" t="s">
        <v>218</v>
      </c>
      <c r="H705" s="6">
        <f t="shared" si="207"/>
        <v>1000</v>
      </c>
      <c r="I705" s="13">
        <f t="shared" si="208"/>
        <v>1.1574074074074073E-2</v>
      </c>
      <c r="J705" s="6">
        <f t="shared" si="209"/>
        <v>1</v>
      </c>
      <c r="L705" s="6">
        <v>2027</v>
      </c>
      <c r="M705" s="6">
        <v>2</v>
      </c>
      <c r="N705" s="80">
        <v>16000</v>
      </c>
      <c r="O705" s="6">
        <f t="shared" si="210"/>
        <v>32000</v>
      </c>
      <c r="P705" s="6">
        <v>500</v>
      </c>
      <c r="Q705" s="6" t="s">
        <v>218</v>
      </c>
      <c r="R705" s="6">
        <f t="shared" si="211"/>
        <v>1000</v>
      </c>
      <c r="S705" s="13">
        <f t="shared" si="212"/>
        <v>1.1574074074074073E-2</v>
      </c>
      <c r="T705" s="6">
        <f t="shared" si="213"/>
        <v>1</v>
      </c>
    </row>
    <row r="706" spans="2:20" x14ac:dyDescent="0.3">
      <c r="B706" s="6">
        <v>2028</v>
      </c>
      <c r="C706" s="6">
        <v>1</v>
      </c>
      <c r="D706" s="80">
        <v>16000</v>
      </c>
      <c r="E706" s="6">
        <f t="shared" si="206"/>
        <v>16000</v>
      </c>
      <c r="F706" s="6">
        <v>1000</v>
      </c>
      <c r="G706" s="6" t="s">
        <v>218</v>
      </c>
      <c r="H706" s="6">
        <f t="shared" si="207"/>
        <v>1000</v>
      </c>
      <c r="I706" s="13">
        <f t="shared" si="208"/>
        <v>1.1574074074074073E-2</v>
      </c>
      <c r="J706" s="6">
        <f t="shared" si="209"/>
        <v>1</v>
      </c>
      <c r="L706" s="6">
        <v>2028</v>
      </c>
      <c r="M706" s="6">
        <v>2</v>
      </c>
      <c r="N706" s="80">
        <v>16000</v>
      </c>
      <c r="O706" s="6">
        <f t="shared" si="210"/>
        <v>32000</v>
      </c>
      <c r="P706" s="6">
        <v>500</v>
      </c>
      <c r="Q706" s="6" t="s">
        <v>218</v>
      </c>
      <c r="R706" s="6">
        <f t="shared" si="211"/>
        <v>1000</v>
      </c>
      <c r="S706" s="13">
        <f t="shared" si="212"/>
        <v>1.1574074074074073E-2</v>
      </c>
      <c r="T706" s="6">
        <f t="shared" si="213"/>
        <v>1</v>
      </c>
    </row>
    <row r="707" spans="2:20" x14ac:dyDescent="0.3">
      <c r="B707" s="6">
        <v>2029</v>
      </c>
      <c r="C707" s="6">
        <v>1</v>
      </c>
      <c r="D707" s="80">
        <v>16000</v>
      </c>
      <c r="E707" s="6">
        <f t="shared" si="206"/>
        <v>16000</v>
      </c>
      <c r="F707" s="6">
        <v>1000</v>
      </c>
      <c r="G707" s="6" t="s">
        <v>218</v>
      </c>
      <c r="H707" s="6">
        <f t="shared" si="207"/>
        <v>1000</v>
      </c>
      <c r="I707" s="13">
        <f t="shared" si="208"/>
        <v>1.1574074074074073E-2</v>
      </c>
      <c r="J707" s="6">
        <f t="shared" si="209"/>
        <v>1</v>
      </c>
      <c r="L707" s="6">
        <v>2029</v>
      </c>
      <c r="M707" s="6">
        <v>2</v>
      </c>
      <c r="N707" s="80">
        <v>16000</v>
      </c>
      <c r="O707" s="6">
        <f t="shared" si="210"/>
        <v>32000</v>
      </c>
      <c r="P707" s="6">
        <v>500</v>
      </c>
      <c r="Q707" s="6" t="s">
        <v>218</v>
      </c>
      <c r="R707" s="6">
        <f t="shared" si="211"/>
        <v>1000</v>
      </c>
      <c r="S707" s="13">
        <f t="shared" si="212"/>
        <v>1.1574074074074073E-2</v>
      </c>
      <c r="T707" s="6">
        <f t="shared" si="213"/>
        <v>1</v>
      </c>
    </row>
    <row r="708" spans="2:20" x14ac:dyDescent="0.3">
      <c r="B708" s="6">
        <v>2030</v>
      </c>
      <c r="C708" s="6">
        <v>1</v>
      </c>
      <c r="D708" s="80">
        <v>16000</v>
      </c>
      <c r="E708" s="6">
        <f t="shared" si="206"/>
        <v>16000</v>
      </c>
      <c r="F708" s="6">
        <v>1000</v>
      </c>
      <c r="G708" s="6" t="s">
        <v>218</v>
      </c>
      <c r="H708" s="6">
        <f t="shared" si="207"/>
        <v>1000</v>
      </c>
      <c r="I708" s="13">
        <f t="shared" si="208"/>
        <v>1.1574074074074073E-2</v>
      </c>
      <c r="J708" s="6">
        <f t="shared" si="209"/>
        <v>1</v>
      </c>
      <c r="L708" s="6">
        <v>2030</v>
      </c>
      <c r="M708" s="6">
        <v>2</v>
      </c>
      <c r="N708" s="80">
        <v>16000</v>
      </c>
      <c r="O708" s="6">
        <f t="shared" si="210"/>
        <v>32000</v>
      </c>
      <c r="P708" s="6">
        <v>500</v>
      </c>
      <c r="Q708" s="6" t="s">
        <v>218</v>
      </c>
      <c r="R708" s="6">
        <f t="shared" si="211"/>
        <v>1000</v>
      </c>
      <c r="S708" s="13">
        <f t="shared" si="212"/>
        <v>1.1574074074074073E-2</v>
      </c>
      <c r="T708" s="6">
        <f t="shared" si="213"/>
        <v>1</v>
      </c>
    </row>
    <row r="709" spans="2:20" x14ac:dyDescent="0.3">
      <c r="B709" s="6">
        <v>2031</v>
      </c>
      <c r="C709" s="6">
        <v>1</v>
      </c>
      <c r="D709" s="80">
        <v>16000</v>
      </c>
      <c r="E709" s="6">
        <f t="shared" si="206"/>
        <v>16000</v>
      </c>
      <c r="F709" s="6">
        <v>1000</v>
      </c>
      <c r="G709" s="6" t="s">
        <v>218</v>
      </c>
      <c r="H709" s="6">
        <f t="shared" si="207"/>
        <v>1000</v>
      </c>
      <c r="I709" s="13">
        <f t="shared" si="208"/>
        <v>1.1574074074074073E-2</v>
      </c>
      <c r="J709" s="6">
        <f t="shared" si="209"/>
        <v>1</v>
      </c>
      <c r="L709" s="6">
        <v>2031</v>
      </c>
      <c r="M709" s="6">
        <v>2</v>
      </c>
      <c r="N709" s="80">
        <v>16000</v>
      </c>
      <c r="O709" s="6">
        <f t="shared" si="210"/>
        <v>32000</v>
      </c>
      <c r="P709" s="6">
        <v>500</v>
      </c>
      <c r="Q709" s="6" t="s">
        <v>218</v>
      </c>
      <c r="R709" s="6">
        <f t="shared" si="211"/>
        <v>1000</v>
      </c>
      <c r="S709" s="13">
        <f t="shared" si="212"/>
        <v>1.1574074074074073E-2</v>
      </c>
      <c r="T709" s="6">
        <f t="shared" si="213"/>
        <v>1</v>
      </c>
    </row>
    <row r="710" spans="2:20" x14ac:dyDescent="0.3">
      <c r="B710" s="6">
        <v>2032</v>
      </c>
      <c r="C710" s="6">
        <v>1</v>
      </c>
      <c r="D710" s="80">
        <v>16000</v>
      </c>
      <c r="E710" s="6">
        <f t="shared" si="206"/>
        <v>16000</v>
      </c>
      <c r="F710" s="6">
        <v>1000</v>
      </c>
      <c r="G710" s="6" t="s">
        <v>218</v>
      </c>
      <c r="H710" s="6">
        <f t="shared" si="207"/>
        <v>1000</v>
      </c>
      <c r="I710" s="13">
        <f t="shared" si="208"/>
        <v>1.1574074074074073E-2</v>
      </c>
      <c r="J710" s="6">
        <f t="shared" si="209"/>
        <v>1</v>
      </c>
      <c r="L710" s="6">
        <v>2032</v>
      </c>
      <c r="M710" s="6">
        <v>3</v>
      </c>
      <c r="N710" s="80">
        <v>16000</v>
      </c>
      <c r="O710" s="6">
        <f t="shared" si="210"/>
        <v>48000</v>
      </c>
      <c r="P710" s="6">
        <v>500</v>
      </c>
      <c r="Q710" s="6" t="s">
        <v>218</v>
      </c>
      <c r="R710" s="6">
        <f t="shared" si="211"/>
        <v>1500</v>
      </c>
      <c r="S710" s="13">
        <f t="shared" si="212"/>
        <v>1.7361111111111112E-2</v>
      </c>
      <c r="T710" s="6">
        <f t="shared" si="213"/>
        <v>1.5</v>
      </c>
    </row>
    <row r="711" spans="2:20" x14ac:dyDescent="0.3">
      <c r="B711" s="6">
        <v>2033</v>
      </c>
      <c r="C711" s="6">
        <v>1</v>
      </c>
      <c r="D711" s="80">
        <v>16000</v>
      </c>
      <c r="E711" s="6">
        <f t="shared" si="206"/>
        <v>16000</v>
      </c>
      <c r="F711" s="6">
        <v>1000</v>
      </c>
      <c r="G711" s="6" t="s">
        <v>218</v>
      </c>
      <c r="H711" s="6">
        <f t="shared" si="207"/>
        <v>1000</v>
      </c>
      <c r="I711" s="13">
        <f t="shared" si="208"/>
        <v>1.1574074074074073E-2</v>
      </c>
      <c r="J711" s="6">
        <f t="shared" si="209"/>
        <v>1</v>
      </c>
      <c r="L711" s="6">
        <v>2033</v>
      </c>
      <c r="M711" s="6">
        <v>3</v>
      </c>
      <c r="N711" s="80">
        <v>16000</v>
      </c>
      <c r="O711" s="6">
        <f t="shared" si="210"/>
        <v>48000</v>
      </c>
      <c r="P711" s="6">
        <v>500</v>
      </c>
      <c r="Q711" s="6" t="s">
        <v>218</v>
      </c>
      <c r="R711" s="6">
        <f t="shared" si="211"/>
        <v>1500</v>
      </c>
      <c r="S711" s="13">
        <f t="shared" si="212"/>
        <v>1.7361111111111112E-2</v>
      </c>
      <c r="T711" s="6">
        <f t="shared" si="213"/>
        <v>1.5</v>
      </c>
    </row>
    <row r="712" spans="2:20" x14ac:dyDescent="0.3">
      <c r="B712" s="6">
        <v>2034</v>
      </c>
      <c r="C712" s="6">
        <v>1</v>
      </c>
      <c r="D712" s="80">
        <v>16000</v>
      </c>
      <c r="E712" s="6">
        <f t="shared" si="206"/>
        <v>16000</v>
      </c>
      <c r="F712" s="6">
        <v>1000</v>
      </c>
      <c r="G712" s="6" t="s">
        <v>218</v>
      </c>
      <c r="H712" s="6">
        <f t="shared" si="207"/>
        <v>1000</v>
      </c>
      <c r="I712" s="13">
        <f t="shared" si="208"/>
        <v>1.1574074074074073E-2</v>
      </c>
      <c r="J712" s="6">
        <f t="shared" si="209"/>
        <v>1</v>
      </c>
      <c r="L712" s="6">
        <v>2034</v>
      </c>
      <c r="M712" s="6">
        <v>3</v>
      </c>
      <c r="N712" s="80">
        <v>16000</v>
      </c>
      <c r="O712" s="6">
        <f t="shared" si="210"/>
        <v>48000</v>
      </c>
      <c r="P712" s="6">
        <v>500</v>
      </c>
      <c r="Q712" s="6" t="s">
        <v>218</v>
      </c>
      <c r="R712" s="6">
        <f t="shared" si="211"/>
        <v>1500</v>
      </c>
      <c r="S712" s="13">
        <f t="shared" si="212"/>
        <v>1.7361111111111112E-2</v>
      </c>
      <c r="T712" s="6">
        <f t="shared" si="213"/>
        <v>1.5</v>
      </c>
    </row>
    <row r="713" spans="2:20" x14ac:dyDescent="0.3">
      <c r="B713" s="6">
        <v>2035</v>
      </c>
      <c r="C713" s="6">
        <v>1</v>
      </c>
      <c r="D713" s="80">
        <v>16000</v>
      </c>
      <c r="E713" s="6">
        <f t="shared" si="206"/>
        <v>16000</v>
      </c>
      <c r="F713" s="6">
        <v>1000</v>
      </c>
      <c r="G713" s="6" t="s">
        <v>218</v>
      </c>
      <c r="H713" s="6">
        <f t="shared" si="207"/>
        <v>1000</v>
      </c>
      <c r="I713" s="13">
        <f t="shared" si="208"/>
        <v>1.1574074074074073E-2</v>
      </c>
      <c r="J713" s="6">
        <f t="shared" si="209"/>
        <v>1</v>
      </c>
      <c r="L713" s="6">
        <v>2035</v>
      </c>
      <c r="M713" s="6">
        <v>3</v>
      </c>
      <c r="N713" s="80">
        <v>16000</v>
      </c>
      <c r="O713" s="6">
        <f t="shared" si="210"/>
        <v>48000</v>
      </c>
      <c r="P713" s="6">
        <v>500</v>
      </c>
      <c r="Q713" s="6" t="s">
        <v>218</v>
      </c>
      <c r="R713" s="6">
        <f t="shared" si="211"/>
        <v>1500</v>
      </c>
      <c r="S713" s="13">
        <f t="shared" si="212"/>
        <v>1.7361111111111112E-2</v>
      </c>
      <c r="T713" s="6">
        <f t="shared" si="213"/>
        <v>1.5</v>
      </c>
    </row>
    <row r="714" spans="2:20" x14ac:dyDescent="0.3">
      <c r="B714" s="6">
        <v>2036</v>
      </c>
      <c r="C714" s="6">
        <v>1</v>
      </c>
      <c r="D714" s="80">
        <v>16000</v>
      </c>
      <c r="E714" s="6">
        <f t="shared" si="206"/>
        <v>16000</v>
      </c>
      <c r="F714" s="6">
        <v>1000</v>
      </c>
      <c r="G714" s="6" t="s">
        <v>218</v>
      </c>
      <c r="H714" s="6">
        <f t="shared" si="207"/>
        <v>1000</v>
      </c>
      <c r="I714" s="13">
        <f t="shared" si="208"/>
        <v>1.1574074074074073E-2</v>
      </c>
      <c r="J714" s="6">
        <f t="shared" si="209"/>
        <v>1</v>
      </c>
      <c r="L714" s="6">
        <v>2036</v>
      </c>
      <c r="M714" s="6">
        <v>3</v>
      </c>
      <c r="N714" s="80">
        <v>16000</v>
      </c>
      <c r="O714" s="6">
        <f t="shared" si="210"/>
        <v>48000</v>
      </c>
      <c r="P714" s="6">
        <v>500</v>
      </c>
      <c r="Q714" s="6" t="s">
        <v>218</v>
      </c>
      <c r="R714" s="6">
        <f t="shared" si="211"/>
        <v>1500</v>
      </c>
      <c r="S714" s="13">
        <f t="shared" si="212"/>
        <v>1.7361111111111112E-2</v>
      </c>
      <c r="T714" s="6">
        <f t="shared" si="213"/>
        <v>1.5</v>
      </c>
    </row>
    <row r="715" spans="2:20" x14ac:dyDescent="0.3">
      <c r="B715" s="6">
        <v>2037</v>
      </c>
      <c r="C715" s="6">
        <v>1</v>
      </c>
      <c r="D715" s="80">
        <v>16000</v>
      </c>
      <c r="E715" s="6">
        <f t="shared" si="206"/>
        <v>16000</v>
      </c>
      <c r="F715" s="6">
        <v>1000</v>
      </c>
      <c r="G715" s="6" t="s">
        <v>218</v>
      </c>
      <c r="H715" s="6">
        <f t="shared" si="207"/>
        <v>1000</v>
      </c>
      <c r="I715" s="13">
        <f t="shared" si="208"/>
        <v>1.1574074074074073E-2</v>
      </c>
      <c r="J715" s="6">
        <f t="shared" si="209"/>
        <v>1</v>
      </c>
      <c r="L715" s="6">
        <v>2037</v>
      </c>
      <c r="M715" s="6">
        <v>3</v>
      </c>
      <c r="N715" s="80">
        <v>16000</v>
      </c>
      <c r="O715" s="6">
        <f t="shared" si="210"/>
        <v>48000</v>
      </c>
      <c r="P715" s="6">
        <v>500</v>
      </c>
      <c r="Q715" s="6" t="s">
        <v>218</v>
      </c>
      <c r="R715" s="6">
        <f t="shared" si="211"/>
        <v>1500</v>
      </c>
      <c r="S715" s="13">
        <f t="shared" si="212"/>
        <v>1.7361111111111112E-2</v>
      </c>
      <c r="T715" s="6">
        <f t="shared" si="213"/>
        <v>1.5</v>
      </c>
    </row>
    <row r="716" spans="2:20" x14ac:dyDescent="0.3">
      <c r="B716" s="6">
        <v>2038</v>
      </c>
      <c r="C716" s="6">
        <v>1</v>
      </c>
      <c r="D716" s="80">
        <v>16000</v>
      </c>
      <c r="E716" s="6">
        <f t="shared" si="206"/>
        <v>16000</v>
      </c>
      <c r="F716" s="6">
        <v>1000</v>
      </c>
      <c r="G716" s="6" t="s">
        <v>218</v>
      </c>
      <c r="H716" s="6">
        <f t="shared" si="207"/>
        <v>1000</v>
      </c>
      <c r="I716" s="13">
        <f t="shared" si="208"/>
        <v>1.1574074074074073E-2</v>
      </c>
      <c r="J716" s="6">
        <f t="shared" si="209"/>
        <v>1</v>
      </c>
      <c r="L716" s="6">
        <v>2038</v>
      </c>
      <c r="M716" s="6">
        <v>3</v>
      </c>
      <c r="N716" s="80">
        <v>16000</v>
      </c>
      <c r="O716" s="6">
        <f t="shared" si="210"/>
        <v>48000</v>
      </c>
      <c r="P716" s="6">
        <v>500</v>
      </c>
      <c r="Q716" s="6" t="s">
        <v>218</v>
      </c>
      <c r="R716" s="6">
        <f t="shared" si="211"/>
        <v>1500</v>
      </c>
      <c r="S716" s="13">
        <f t="shared" si="212"/>
        <v>1.7361111111111112E-2</v>
      </c>
      <c r="T716" s="6">
        <f t="shared" si="213"/>
        <v>1.5</v>
      </c>
    </row>
    <row r="717" spans="2:20" x14ac:dyDescent="0.3">
      <c r="B717" s="6">
        <v>2039</v>
      </c>
      <c r="C717" s="6">
        <v>2</v>
      </c>
      <c r="D717" s="80">
        <v>16000</v>
      </c>
      <c r="E717" s="6">
        <f t="shared" si="206"/>
        <v>32000</v>
      </c>
      <c r="F717" s="6">
        <v>1000</v>
      </c>
      <c r="G717" s="6" t="s">
        <v>218</v>
      </c>
      <c r="H717" s="6">
        <f t="shared" si="207"/>
        <v>2000</v>
      </c>
      <c r="I717" s="13">
        <f t="shared" si="208"/>
        <v>2.3148148148148147E-2</v>
      </c>
      <c r="J717" s="6">
        <f t="shared" si="209"/>
        <v>2</v>
      </c>
      <c r="L717" s="6">
        <v>2039</v>
      </c>
      <c r="M717" s="6">
        <v>3</v>
      </c>
      <c r="N717" s="80">
        <v>16000</v>
      </c>
      <c r="O717" s="6">
        <f t="shared" si="210"/>
        <v>48000</v>
      </c>
      <c r="P717" s="6">
        <v>500</v>
      </c>
      <c r="Q717" s="6" t="s">
        <v>218</v>
      </c>
      <c r="R717" s="6">
        <f t="shared" si="211"/>
        <v>1500</v>
      </c>
      <c r="S717" s="13">
        <f t="shared" si="212"/>
        <v>1.7361111111111112E-2</v>
      </c>
      <c r="T717" s="6">
        <f t="shared" si="213"/>
        <v>1.5</v>
      </c>
    </row>
    <row r="718" spans="2:20" x14ac:dyDescent="0.3">
      <c r="B718" s="6">
        <v>2040</v>
      </c>
      <c r="C718" s="6">
        <v>2</v>
      </c>
      <c r="D718" s="80">
        <v>16000</v>
      </c>
      <c r="E718" s="6">
        <f t="shared" si="206"/>
        <v>32000</v>
      </c>
      <c r="F718" s="6">
        <v>1000</v>
      </c>
      <c r="G718" s="6" t="s">
        <v>218</v>
      </c>
      <c r="H718" s="6">
        <f t="shared" si="207"/>
        <v>2000</v>
      </c>
      <c r="I718" s="13">
        <f t="shared" si="208"/>
        <v>2.3148148148148147E-2</v>
      </c>
      <c r="J718" s="6">
        <f t="shared" si="209"/>
        <v>2</v>
      </c>
      <c r="L718" s="6">
        <v>2040</v>
      </c>
      <c r="M718" s="6">
        <v>3</v>
      </c>
      <c r="N718" s="80">
        <v>16000</v>
      </c>
      <c r="O718" s="6">
        <f t="shared" si="210"/>
        <v>48000</v>
      </c>
      <c r="P718" s="6">
        <v>500</v>
      </c>
      <c r="Q718" s="6" t="s">
        <v>218</v>
      </c>
      <c r="R718" s="6">
        <f t="shared" si="211"/>
        <v>1500</v>
      </c>
      <c r="S718" s="13">
        <f t="shared" si="212"/>
        <v>1.7361111111111112E-2</v>
      </c>
      <c r="T718" s="6">
        <f t="shared" si="213"/>
        <v>1.5</v>
      </c>
    </row>
    <row r="719" spans="2:20" x14ac:dyDescent="0.3">
      <c r="B719" s="6">
        <v>2041</v>
      </c>
      <c r="C719" s="6">
        <v>2</v>
      </c>
      <c r="D719" s="80">
        <v>16000</v>
      </c>
      <c r="E719" s="6">
        <f t="shared" si="206"/>
        <v>32000</v>
      </c>
      <c r="F719" s="6">
        <v>1000</v>
      </c>
      <c r="G719" s="6" t="s">
        <v>218</v>
      </c>
      <c r="H719" s="6">
        <f t="shared" si="207"/>
        <v>2000</v>
      </c>
      <c r="I719" s="13">
        <f t="shared" si="208"/>
        <v>2.3148148148148147E-2</v>
      </c>
      <c r="J719" s="6">
        <f t="shared" si="209"/>
        <v>2</v>
      </c>
      <c r="L719" s="6">
        <v>2041</v>
      </c>
      <c r="M719" s="6">
        <v>3</v>
      </c>
      <c r="N719" s="80">
        <v>16000</v>
      </c>
      <c r="O719" s="6">
        <f t="shared" si="210"/>
        <v>48000</v>
      </c>
      <c r="P719" s="6">
        <v>500</v>
      </c>
      <c r="Q719" s="6" t="s">
        <v>218</v>
      </c>
      <c r="R719" s="6">
        <f t="shared" si="211"/>
        <v>1500</v>
      </c>
      <c r="S719" s="13">
        <f t="shared" si="212"/>
        <v>1.7361111111111112E-2</v>
      </c>
      <c r="T719" s="6">
        <f t="shared" si="213"/>
        <v>1.5</v>
      </c>
    </row>
    <row r="720" spans="2:20" x14ac:dyDescent="0.3">
      <c r="B720" s="6">
        <v>2042</v>
      </c>
      <c r="C720" s="6">
        <v>2</v>
      </c>
      <c r="D720" s="80">
        <v>16000</v>
      </c>
      <c r="E720" s="6">
        <f t="shared" si="206"/>
        <v>32000</v>
      </c>
      <c r="F720" s="6">
        <v>1000</v>
      </c>
      <c r="G720" s="6" t="s">
        <v>218</v>
      </c>
      <c r="H720" s="6">
        <f t="shared" si="207"/>
        <v>2000</v>
      </c>
      <c r="I720" s="13">
        <f t="shared" si="208"/>
        <v>2.3148148148148147E-2</v>
      </c>
      <c r="J720" s="6">
        <f t="shared" si="209"/>
        <v>2</v>
      </c>
      <c r="L720" s="6">
        <v>2042</v>
      </c>
      <c r="M720" s="6">
        <v>3</v>
      </c>
      <c r="N720" s="80">
        <v>16000</v>
      </c>
      <c r="O720" s="6">
        <f t="shared" si="210"/>
        <v>48000</v>
      </c>
      <c r="P720" s="6">
        <v>500</v>
      </c>
      <c r="Q720" s="6" t="s">
        <v>218</v>
      </c>
      <c r="R720" s="6">
        <f t="shared" si="211"/>
        <v>1500</v>
      </c>
      <c r="S720" s="13">
        <f t="shared" si="212"/>
        <v>1.7361111111111112E-2</v>
      </c>
      <c r="T720" s="6">
        <f t="shared" si="213"/>
        <v>1.5</v>
      </c>
    </row>
    <row r="721" spans="2:20" x14ac:dyDescent="0.3">
      <c r="B721" s="6">
        <v>2043</v>
      </c>
      <c r="C721" s="6">
        <v>2</v>
      </c>
      <c r="D721" s="80">
        <v>16000</v>
      </c>
      <c r="E721" s="6">
        <f t="shared" si="206"/>
        <v>32000</v>
      </c>
      <c r="F721" s="6">
        <v>1000</v>
      </c>
      <c r="G721" s="6" t="s">
        <v>218</v>
      </c>
      <c r="H721" s="6">
        <f t="shared" si="207"/>
        <v>2000</v>
      </c>
      <c r="I721" s="13">
        <f t="shared" si="208"/>
        <v>2.3148148148148147E-2</v>
      </c>
      <c r="J721" s="6">
        <f t="shared" si="209"/>
        <v>2</v>
      </c>
      <c r="L721" s="6">
        <v>2043</v>
      </c>
      <c r="M721" s="6">
        <v>3</v>
      </c>
      <c r="N721" s="80">
        <v>16000</v>
      </c>
      <c r="O721" s="6">
        <f t="shared" si="210"/>
        <v>48000</v>
      </c>
      <c r="P721" s="6">
        <v>500</v>
      </c>
      <c r="Q721" s="6" t="s">
        <v>218</v>
      </c>
      <c r="R721" s="6">
        <f t="shared" si="211"/>
        <v>1500</v>
      </c>
      <c r="S721" s="13">
        <f t="shared" si="212"/>
        <v>1.7361111111111112E-2</v>
      </c>
      <c r="T721" s="6">
        <f t="shared" si="213"/>
        <v>1.5</v>
      </c>
    </row>
    <row r="722" spans="2:20" x14ac:dyDescent="0.3">
      <c r="B722" s="6">
        <v>2044</v>
      </c>
      <c r="C722" s="6">
        <v>2</v>
      </c>
      <c r="D722" s="80">
        <v>16000</v>
      </c>
      <c r="E722" s="6">
        <f t="shared" si="206"/>
        <v>32000</v>
      </c>
      <c r="F722" s="6">
        <v>1000</v>
      </c>
      <c r="G722" s="6" t="s">
        <v>218</v>
      </c>
      <c r="H722" s="6">
        <f t="shared" si="207"/>
        <v>2000</v>
      </c>
      <c r="I722" s="13">
        <f t="shared" si="208"/>
        <v>2.3148148148148147E-2</v>
      </c>
      <c r="J722" s="6">
        <f t="shared" si="209"/>
        <v>2</v>
      </c>
      <c r="L722" s="6">
        <v>2044</v>
      </c>
      <c r="M722" s="6">
        <v>3</v>
      </c>
      <c r="N722" s="80">
        <v>16000</v>
      </c>
      <c r="O722" s="6">
        <f t="shared" si="210"/>
        <v>48000</v>
      </c>
      <c r="P722" s="6">
        <v>500</v>
      </c>
      <c r="Q722" s="6" t="s">
        <v>218</v>
      </c>
      <c r="R722" s="6">
        <f t="shared" si="211"/>
        <v>1500</v>
      </c>
      <c r="S722" s="13">
        <f t="shared" si="212"/>
        <v>1.7361111111111112E-2</v>
      </c>
      <c r="T722" s="6">
        <f t="shared" si="213"/>
        <v>1.5</v>
      </c>
    </row>
    <row r="724" spans="2:20" x14ac:dyDescent="0.3">
      <c r="B724" s="226" t="s">
        <v>339</v>
      </c>
      <c r="C724" s="226"/>
      <c r="D724" s="226"/>
      <c r="L724" s="226" t="s">
        <v>340</v>
      </c>
      <c r="M724" s="226"/>
      <c r="N724" s="226"/>
    </row>
    <row r="725" spans="2:20" x14ac:dyDescent="0.3">
      <c r="B725" s="225" t="s">
        <v>22</v>
      </c>
      <c r="C725" s="225" t="s">
        <v>203</v>
      </c>
      <c r="D725" s="225" t="s">
        <v>204</v>
      </c>
      <c r="E725" s="225" t="s">
        <v>201</v>
      </c>
      <c r="F725" s="225" t="s">
        <v>202</v>
      </c>
      <c r="G725" s="225" t="s">
        <v>151</v>
      </c>
      <c r="H725" s="225" t="s">
        <v>205</v>
      </c>
      <c r="I725" s="225" t="s">
        <v>206</v>
      </c>
      <c r="J725" s="225" t="s">
        <v>207</v>
      </c>
      <c r="L725" s="225" t="s">
        <v>22</v>
      </c>
      <c r="M725" s="225" t="s">
        <v>203</v>
      </c>
      <c r="N725" s="225" t="s">
        <v>204</v>
      </c>
      <c r="O725" s="225" t="s">
        <v>201</v>
      </c>
      <c r="P725" s="225" t="s">
        <v>202</v>
      </c>
      <c r="Q725" s="225" t="s">
        <v>151</v>
      </c>
      <c r="R725" s="225" t="s">
        <v>205</v>
      </c>
      <c r="S725" s="225" t="s">
        <v>206</v>
      </c>
      <c r="T725" s="225" t="s">
        <v>207</v>
      </c>
    </row>
    <row r="726" spans="2:20" x14ac:dyDescent="0.3">
      <c r="B726" s="225"/>
      <c r="C726" s="225"/>
      <c r="D726" s="225"/>
      <c r="E726" s="225"/>
      <c r="F726" s="225"/>
      <c r="G726" s="225"/>
      <c r="H726" s="225"/>
      <c r="I726" s="225"/>
      <c r="J726" s="225"/>
      <c r="L726" s="225"/>
      <c r="M726" s="225"/>
      <c r="N726" s="225"/>
      <c r="O726" s="225"/>
      <c r="P726" s="225"/>
      <c r="Q726" s="225"/>
      <c r="R726" s="225"/>
      <c r="S726" s="225"/>
      <c r="T726" s="225"/>
    </row>
    <row r="727" spans="2:20" x14ac:dyDescent="0.3">
      <c r="B727" s="225"/>
      <c r="C727" s="225"/>
      <c r="D727" s="225"/>
      <c r="E727" s="225"/>
      <c r="F727" s="225"/>
      <c r="G727" s="225"/>
      <c r="H727" s="225"/>
      <c r="I727" s="225"/>
      <c r="J727" s="225"/>
      <c r="L727" s="225"/>
      <c r="M727" s="225"/>
      <c r="N727" s="225"/>
      <c r="O727" s="225"/>
      <c r="P727" s="225"/>
      <c r="Q727" s="225"/>
      <c r="R727" s="225"/>
      <c r="S727" s="225"/>
      <c r="T727" s="225"/>
    </row>
    <row r="728" spans="2:20" x14ac:dyDescent="0.3">
      <c r="B728" s="6">
        <v>2025</v>
      </c>
      <c r="C728" s="6" cm="1">
        <f t="array" ref="C728:C747">TRANSPOSE('Proyeksi Fasum (2)'!D186:W186)</f>
        <v>1</v>
      </c>
      <c r="D728" s="6">
        <v>20</v>
      </c>
      <c r="E728" s="6">
        <f>C728*D728</f>
        <v>20</v>
      </c>
      <c r="F728" s="6">
        <v>50</v>
      </c>
      <c r="G728" s="6" t="s">
        <v>220</v>
      </c>
      <c r="H728" s="6">
        <f>E728*F728</f>
        <v>1000</v>
      </c>
      <c r="I728" s="13">
        <f>H728/86400</f>
        <v>1.1574074074074073E-2</v>
      </c>
      <c r="J728" s="6">
        <f>H728/1000</f>
        <v>1</v>
      </c>
      <c r="L728" s="6">
        <v>2025</v>
      </c>
      <c r="M728" s="6" cm="1">
        <f t="array" ref="M728:M747">TRANSPOSE('Proyeksi Fasum (2)'!D187:W187)</f>
        <v>0</v>
      </c>
      <c r="N728" s="6">
        <v>20</v>
      </c>
      <c r="O728" s="6">
        <f>M728*N728</f>
        <v>0</v>
      </c>
      <c r="P728" s="6">
        <v>50</v>
      </c>
      <c r="Q728" s="6" t="s">
        <v>220</v>
      </c>
      <c r="R728" s="6">
        <f>O728*P728</f>
        <v>0</v>
      </c>
      <c r="S728" s="13">
        <f>R728/86400</f>
        <v>0</v>
      </c>
      <c r="T728" s="6">
        <f>R728/1000</f>
        <v>0</v>
      </c>
    </row>
    <row r="729" spans="2:20" x14ac:dyDescent="0.3">
      <c r="B729" s="6">
        <v>2026</v>
      </c>
      <c r="C729" s="6">
        <v>1</v>
      </c>
      <c r="D729" s="6">
        <v>20</v>
      </c>
      <c r="E729" s="6">
        <f t="shared" ref="E729:E747" si="214">C729*D729</f>
        <v>20</v>
      </c>
      <c r="F729" s="6">
        <v>50</v>
      </c>
      <c r="G729" s="6" t="s">
        <v>220</v>
      </c>
      <c r="H729" s="6">
        <f t="shared" ref="H729:H747" si="215">E729*F729</f>
        <v>1000</v>
      </c>
      <c r="I729" s="13">
        <f t="shared" ref="I729:I747" si="216">H729/86400</f>
        <v>1.1574074074074073E-2</v>
      </c>
      <c r="J729" s="6">
        <f t="shared" ref="J729:J747" si="217">H729/1000</f>
        <v>1</v>
      </c>
      <c r="L729" s="6">
        <v>2026</v>
      </c>
      <c r="M729" s="6">
        <v>0</v>
      </c>
      <c r="N729" s="6">
        <v>20</v>
      </c>
      <c r="O729" s="6">
        <f t="shared" ref="O729:O747" si="218">M729*N729</f>
        <v>0</v>
      </c>
      <c r="P729" s="6">
        <v>50</v>
      </c>
      <c r="Q729" s="6" t="s">
        <v>220</v>
      </c>
      <c r="R729" s="6">
        <f t="shared" ref="R729:R747" si="219">O729*P729</f>
        <v>0</v>
      </c>
      <c r="S729" s="13">
        <f t="shared" ref="S729:S747" si="220">R729/86400</f>
        <v>0</v>
      </c>
      <c r="T729" s="6">
        <f t="shared" ref="T729:T747" si="221">R729/1000</f>
        <v>0</v>
      </c>
    </row>
    <row r="730" spans="2:20" x14ac:dyDescent="0.3">
      <c r="B730" s="6">
        <v>2027</v>
      </c>
      <c r="C730" s="6">
        <v>1</v>
      </c>
      <c r="D730" s="6">
        <v>20</v>
      </c>
      <c r="E730" s="6">
        <f t="shared" si="214"/>
        <v>20</v>
      </c>
      <c r="F730" s="6">
        <v>50</v>
      </c>
      <c r="G730" s="6" t="s">
        <v>220</v>
      </c>
      <c r="H730" s="6">
        <f t="shared" si="215"/>
        <v>1000</v>
      </c>
      <c r="I730" s="13">
        <f t="shared" si="216"/>
        <v>1.1574074074074073E-2</v>
      </c>
      <c r="J730" s="6">
        <f t="shared" si="217"/>
        <v>1</v>
      </c>
      <c r="L730" s="6">
        <v>2027</v>
      </c>
      <c r="M730" s="6">
        <v>0</v>
      </c>
      <c r="N730" s="6">
        <v>20</v>
      </c>
      <c r="O730" s="6">
        <f t="shared" si="218"/>
        <v>0</v>
      </c>
      <c r="P730" s="6">
        <v>50</v>
      </c>
      <c r="Q730" s="6" t="s">
        <v>220</v>
      </c>
      <c r="R730" s="6">
        <f t="shared" si="219"/>
        <v>0</v>
      </c>
      <c r="S730" s="13">
        <f t="shared" si="220"/>
        <v>0</v>
      </c>
      <c r="T730" s="6">
        <f t="shared" si="221"/>
        <v>0</v>
      </c>
    </row>
    <row r="731" spans="2:20" x14ac:dyDescent="0.3">
      <c r="B731" s="6">
        <v>2028</v>
      </c>
      <c r="C731" s="6">
        <v>1</v>
      </c>
      <c r="D731" s="6">
        <v>20</v>
      </c>
      <c r="E731" s="6">
        <f t="shared" si="214"/>
        <v>20</v>
      </c>
      <c r="F731" s="6">
        <v>50</v>
      </c>
      <c r="G731" s="6" t="s">
        <v>220</v>
      </c>
      <c r="H731" s="6">
        <f t="shared" si="215"/>
        <v>1000</v>
      </c>
      <c r="I731" s="13">
        <f t="shared" si="216"/>
        <v>1.1574074074074073E-2</v>
      </c>
      <c r="J731" s="6">
        <f t="shared" si="217"/>
        <v>1</v>
      </c>
      <c r="L731" s="6">
        <v>2028</v>
      </c>
      <c r="M731" s="6">
        <v>0</v>
      </c>
      <c r="N731" s="6">
        <v>20</v>
      </c>
      <c r="O731" s="6">
        <f t="shared" si="218"/>
        <v>0</v>
      </c>
      <c r="P731" s="6">
        <v>50</v>
      </c>
      <c r="Q731" s="6" t="s">
        <v>220</v>
      </c>
      <c r="R731" s="6">
        <f t="shared" si="219"/>
        <v>0</v>
      </c>
      <c r="S731" s="13">
        <f t="shared" si="220"/>
        <v>0</v>
      </c>
      <c r="T731" s="6">
        <f t="shared" si="221"/>
        <v>0</v>
      </c>
    </row>
    <row r="732" spans="2:20" x14ac:dyDescent="0.3">
      <c r="B732" s="6">
        <v>2029</v>
      </c>
      <c r="C732" s="6">
        <v>1</v>
      </c>
      <c r="D732" s="6">
        <v>20</v>
      </c>
      <c r="E732" s="6">
        <f t="shared" si="214"/>
        <v>20</v>
      </c>
      <c r="F732" s="6">
        <v>50</v>
      </c>
      <c r="G732" s="6" t="s">
        <v>220</v>
      </c>
      <c r="H732" s="6">
        <f t="shared" si="215"/>
        <v>1000</v>
      </c>
      <c r="I732" s="13">
        <f t="shared" si="216"/>
        <v>1.1574074074074073E-2</v>
      </c>
      <c r="J732" s="6">
        <f t="shared" si="217"/>
        <v>1</v>
      </c>
      <c r="L732" s="6">
        <v>2029</v>
      </c>
      <c r="M732" s="6">
        <v>0</v>
      </c>
      <c r="N732" s="6">
        <v>20</v>
      </c>
      <c r="O732" s="6">
        <f t="shared" si="218"/>
        <v>0</v>
      </c>
      <c r="P732" s="6">
        <v>50</v>
      </c>
      <c r="Q732" s="6" t="s">
        <v>220</v>
      </c>
      <c r="R732" s="6">
        <f t="shared" si="219"/>
        <v>0</v>
      </c>
      <c r="S732" s="13">
        <f t="shared" si="220"/>
        <v>0</v>
      </c>
      <c r="T732" s="6">
        <f t="shared" si="221"/>
        <v>0</v>
      </c>
    </row>
    <row r="733" spans="2:20" x14ac:dyDescent="0.3">
      <c r="B733" s="6">
        <v>2030</v>
      </c>
      <c r="C733" s="6">
        <v>1</v>
      </c>
      <c r="D733" s="6">
        <v>20</v>
      </c>
      <c r="E733" s="6">
        <f t="shared" si="214"/>
        <v>20</v>
      </c>
      <c r="F733" s="6">
        <v>50</v>
      </c>
      <c r="G733" s="6" t="s">
        <v>220</v>
      </c>
      <c r="H733" s="6">
        <f t="shared" si="215"/>
        <v>1000</v>
      </c>
      <c r="I733" s="13">
        <f t="shared" si="216"/>
        <v>1.1574074074074073E-2</v>
      </c>
      <c r="J733" s="6">
        <f t="shared" si="217"/>
        <v>1</v>
      </c>
      <c r="L733" s="6">
        <v>2030</v>
      </c>
      <c r="M733" s="6">
        <v>0</v>
      </c>
      <c r="N733" s="6">
        <v>20</v>
      </c>
      <c r="O733" s="6">
        <f t="shared" si="218"/>
        <v>0</v>
      </c>
      <c r="P733" s="6">
        <v>50</v>
      </c>
      <c r="Q733" s="6" t="s">
        <v>220</v>
      </c>
      <c r="R733" s="6">
        <f t="shared" si="219"/>
        <v>0</v>
      </c>
      <c r="S733" s="13">
        <f t="shared" si="220"/>
        <v>0</v>
      </c>
      <c r="T733" s="6">
        <f t="shared" si="221"/>
        <v>0</v>
      </c>
    </row>
    <row r="734" spans="2:20" x14ac:dyDescent="0.3">
      <c r="B734" s="6">
        <v>2031</v>
      </c>
      <c r="C734" s="6">
        <v>1</v>
      </c>
      <c r="D734" s="6">
        <v>20</v>
      </c>
      <c r="E734" s="6">
        <f t="shared" si="214"/>
        <v>20</v>
      </c>
      <c r="F734" s="6">
        <v>50</v>
      </c>
      <c r="G734" s="6" t="s">
        <v>220</v>
      </c>
      <c r="H734" s="6">
        <f t="shared" si="215"/>
        <v>1000</v>
      </c>
      <c r="I734" s="13">
        <f t="shared" si="216"/>
        <v>1.1574074074074073E-2</v>
      </c>
      <c r="J734" s="6">
        <f t="shared" si="217"/>
        <v>1</v>
      </c>
      <c r="L734" s="6">
        <v>2031</v>
      </c>
      <c r="M734" s="6">
        <v>0</v>
      </c>
      <c r="N734" s="6">
        <v>20</v>
      </c>
      <c r="O734" s="6">
        <f t="shared" si="218"/>
        <v>0</v>
      </c>
      <c r="P734" s="6">
        <v>50</v>
      </c>
      <c r="Q734" s="6" t="s">
        <v>220</v>
      </c>
      <c r="R734" s="6">
        <f t="shared" si="219"/>
        <v>0</v>
      </c>
      <c r="S734" s="13">
        <f t="shared" si="220"/>
        <v>0</v>
      </c>
      <c r="T734" s="6">
        <f t="shared" si="221"/>
        <v>0</v>
      </c>
    </row>
    <row r="735" spans="2:20" x14ac:dyDescent="0.3">
      <c r="B735" s="6">
        <v>2032</v>
      </c>
      <c r="C735" s="6">
        <v>1</v>
      </c>
      <c r="D735" s="6">
        <v>20</v>
      </c>
      <c r="E735" s="6">
        <f t="shared" si="214"/>
        <v>20</v>
      </c>
      <c r="F735" s="6">
        <v>50</v>
      </c>
      <c r="G735" s="6" t="s">
        <v>220</v>
      </c>
      <c r="H735" s="6">
        <f t="shared" si="215"/>
        <v>1000</v>
      </c>
      <c r="I735" s="13">
        <f t="shared" si="216"/>
        <v>1.1574074074074073E-2</v>
      </c>
      <c r="J735" s="6">
        <f t="shared" si="217"/>
        <v>1</v>
      </c>
      <c r="L735" s="6">
        <v>2032</v>
      </c>
      <c r="M735" s="6">
        <v>0</v>
      </c>
      <c r="N735" s="6">
        <v>20</v>
      </c>
      <c r="O735" s="6">
        <f t="shared" si="218"/>
        <v>0</v>
      </c>
      <c r="P735" s="6">
        <v>50</v>
      </c>
      <c r="Q735" s="6" t="s">
        <v>220</v>
      </c>
      <c r="R735" s="6">
        <f t="shared" si="219"/>
        <v>0</v>
      </c>
      <c r="S735" s="13">
        <f t="shared" si="220"/>
        <v>0</v>
      </c>
      <c r="T735" s="6">
        <f t="shared" si="221"/>
        <v>0</v>
      </c>
    </row>
    <row r="736" spans="2:20" x14ac:dyDescent="0.3">
      <c r="B736" s="6">
        <v>2033</v>
      </c>
      <c r="C736" s="6">
        <v>1</v>
      </c>
      <c r="D736" s="6">
        <v>20</v>
      </c>
      <c r="E736" s="6">
        <f t="shared" si="214"/>
        <v>20</v>
      </c>
      <c r="F736" s="6">
        <v>50</v>
      </c>
      <c r="G736" s="6" t="s">
        <v>220</v>
      </c>
      <c r="H736" s="6">
        <f t="shared" si="215"/>
        <v>1000</v>
      </c>
      <c r="I736" s="13">
        <f t="shared" si="216"/>
        <v>1.1574074074074073E-2</v>
      </c>
      <c r="J736" s="6">
        <f t="shared" si="217"/>
        <v>1</v>
      </c>
      <c r="L736" s="6">
        <v>2033</v>
      </c>
      <c r="M736" s="6">
        <v>0</v>
      </c>
      <c r="N736" s="6">
        <v>20</v>
      </c>
      <c r="O736" s="6">
        <f t="shared" si="218"/>
        <v>0</v>
      </c>
      <c r="P736" s="6">
        <v>50</v>
      </c>
      <c r="Q736" s="6" t="s">
        <v>220</v>
      </c>
      <c r="R736" s="6">
        <f t="shared" si="219"/>
        <v>0</v>
      </c>
      <c r="S736" s="13">
        <f t="shared" si="220"/>
        <v>0</v>
      </c>
      <c r="T736" s="6">
        <f t="shared" si="221"/>
        <v>0</v>
      </c>
    </row>
    <row r="737" spans="2:20" x14ac:dyDescent="0.3">
      <c r="B737" s="6">
        <v>2034</v>
      </c>
      <c r="C737" s="6">
        <v>1</v>
      </c>
      <c r="D737" s="6">
        <v>20</v>
      </c>
      <c r="E737" s="6">
        <f t="shared" si="214"/>
        <v>20</v>
      </c>
      <c r="F737" s="6">
        <v>50</v>
      </c>
      <c r="G737" s="6" t="s">
        <v>220</v>
      </c>
      <c r="H737" s="6">
        <f t="shared" si="215"/>
        <v>1000</v>
      </c>
      <c r="I737" s="13">
        <f t="shared" si="216"/>
        <v>1.1574074074074073E-2</v>
      </c>
      <c r="J737" s="6">
        <f t="shared" si="217"/>
        <v>1</v>
      </c>
      <c r="L737" s="6">
        <v>2034</v>
      </c>
      <c r="M737" s="6">
        <v>0</v>
      </c>
      <c r="N737" s="6">
        <v>20</v>
      </c>
      <c r="O737" s="6">
        <f t="shared" si="218"/>
        <v>0</v>
      </c>
      <c r="P737" s="6">
        <v>50</v>
      </c>
      <c r="Q737" s="6" t="s">
        <v>220</v>
      </c>
      <c r="R737" s="6">
        <f t="shared" si="219"/>
        <v>0</v>
      </c>
      <c r="S737" s="13">
        <f t="shared" si="220"/>
        <v>0</v>
      </c>
      <c r="T737" s="6">
        <f t="shared" si="221"/>
        <v>0</v>
      </c>
    </row>
    <row r="738" spans="2:20" x14ac:dyDescent="0.3">
      <c r="B738" s="6">
        <v>2035</v>
      </c>
      <c r="C738" s="6">
        <v>1</v>
      </c>
      <c r="D738" s="6">
        <v>20</v>
      </c>
      <c r="E738" s="6">
        <f t="shared" si="214"/>
        <v>20</v>
      </c>
      <c r="F738" s="6">
        <v>50</v>
      </c>
      <c r="G738" s="6" t="s">
        <v>220</v>
      </c>
      <c r="H738" s="6">
        <f t="shared" si="215"/>
        <v>1000</v>
      </c>
      <c r="I738" s="13">
        <f t="shared" si="216"/>
        <v>1.1574074074074073E-2</v>
      </c>
      <c r="J738" s="6">
        <f t="shared" si="217"/>
        <v>1</v>
      </c>
      <c r="L738" s="6">
        <v>2035</v>
      </c>
      <c r="M738" s="6">
        <v>0</v>
      </c>
      <c r="N738" s="6">
        <v>20</v>
      </c>
      <c r="O738" s="6">
        <f t="shared" si="218"/>
        <v>0</v>
      </c>
      <c r="P738" s="6">
        <v>50</v>
      </c>
      <c r="Q738" s="6" t="s">
        <v>220</v>
      </c>
      <c r="R738" s="6">
        <f t="shared" si="219"/>
        <v>0</v>
      </c>
      <c r="S738" s="13">
        <f t="shared" si="220"/>
        <v>0</v>
      </c>
      <c r="T738" s="6">
        <f t="shared" si="221"/>
        <v>0</v>
      </c>
    </row>
    <row r="739" spans="2:20" x14ac:dyDescent="0.3">
      <c r="B739" s="6">
        <v>2036</v>
      </c>
      <c r="C739" s="6">
        <v>1</v>
      </c>
      <c r="D739" s="6">
        <v>20</v>
      </c>
      <c r="E739" s="6">
        <f t="shared" si="214"/>
        <v>20</v>
      </c>
      <c r="F739" s="6">
        <v>50</v>
      </c>
      <c r="G739" s="6" t="s">
        <v>220</v>
      </c>
      <c r="H739" s="6">
        <f t="shared" si="215"/>
        <v>1000</v>
      </c>
      <c r="I739" s="13">
        <f t="shared" si="216"/>
        <v>1.1574074074074073E-2</v>
      </c>
      <c r="J739" s="6">
        <f t="shared" si="217"/>
        <v>1</v>
      </c>
      <c r="L739" s="6">
        <v>2036</v>
      </c>
      <c r="M739" s="6">
        <v>0</v>
      </c>
      <c r="N739" s="6">
        <v>20</v>
      </c>
      <c r="O739" s="6">
        <f t="shared" si="218"/>
        <v>0</v>
      </c>
      <c r="P739" s="6">
        <v>50</v>
      </c>
      <c r="Q739" s="6" t="s">
        <v>220</v>
      </c>
      <c r="R739" s="6">
        <f t="shared" si="219"/>
        <v>0</v>
      </c>
      <c r="S739" s="13">
        <f t="shared" si="220"/>
        <v>0</v>
      </c>
      <c r="T739" s="6">
        <f t="shared" si="221"/>
        <v>0</v>
      </c>
    </row>
    <row r="740" spans="2:20" x14ac:dyDescent="0.3">
      <c r="B740" s="6">
        <v>2037</v>
      </c>
      <c r="C740" s="6">
        <v>1</v>
      </c>
      <c r="D740" s="6">
        <v>20</v>
      </c>
      <c r="E740" s="6">
        <f t="shared" si="214"/>
        <v>20</v>
      </c>
      <c r="F740" s="6">
        <v>50</v>
      </c>
      <c r="G740" s="6" t="s">
        <v>220</v>
      </c>
      <c r="H740" s="6">
        <f t="shared" si="215"/>
        <v>1000</v>
      </c>
      <c r="I740" s="13">
        <f t="shared" si="216"/>
        <v>1.1574074074074073E-2</v>
      </c>
      <c r="J740" s="6">
        <f t="shared" si="217"/>
        <v>1</v>
      </c>
      <c r="L740" s="6">
        <v>2037</v>
      </c>
      <c r="M740" s="6">
        <v>0</v>
      </c>
      <c r="N740" s="6">
        <v>20</v>
      </c>
      <c r="O740" s="6">
        <f t="shared" si="218"/>
        <v>0</v>
      </c>
      <c r="P740" s="6">
        <v>50</v>
      </c>
      <c r="Q740" s="6" t="s">
        <v>220</v>
      </c>
      <c r="R740" s="6">
        <f t="shared" si="219"/>
        <v>0</v>
      </c>
      <c r="S740" s="13">
        <f t="shared" si="220"/>
        <v>0</v>
      </c>
      <c r="T740" s="6">
        <f t="shared" si="221"/>
        <v>0</v>
      </c>
    </row>
    <row r="741" spans="2:20" x14ac:dyDescent="0.3">
      <c r="B741" s="6">
        <v>2038</v>
      </c>
      <c r="C741" s="6">
        <v>1</v>
      </c>
      <c r="D741" s="6">
        <v>20</v>
      </c>
      <c r="E741" s="6">
        <f t="shared" si="214"/>
        <v>20</v>
      </c>
      <c r="F741" s="6">
        <v>50</v>
      </c>
      <c r="G741" s="6" t="s">
        <v>220</v>
      </c>
      <c r="H741" s="6">
        <f t="shared" si="215"/>
        <v>1000</v>
      </c>
      <c r="I741" s="13">
        <f t="shared" si="216"/>
        <v>1.1574074074074073E-2</v>
      </c>
      <c r="J741" s="6">
        <f t="shared" si="217"/>
        <v>1</v>
      </c>
      <c r="L741" s="6">
        <v>2038</v>
      </c>
      <c r="M741" s="6">
        <v>0</v>
      </c>
      <c r="N741" s="6">
        <v>20</v>
      </c>
      <c r="O741" s="6">
        <f t="shared" si="218"/>
        <v>0</v>
      </c>
      <c r="P741" s="6">
        <v>50</v>
      </c>
      <c r="Q741" s="6" t="s">
        <v>220</v>
      </c>
      <c r="R741" s="6">
        <f t="shared" si="219"/>
        <v>0</v>
      </c>
      <c r="S741" s="13">
        <f t="shared" si="220"/>
        <v>0</v>
      </c>
      <c r="T741" s="6">
        <f t="shared" si="221"/>
        <v>0</v>
      </c>
    </row>
    <row r="742" spans="2:20" x14ac:dyDescent="0.3">
      <c r="B742" s="6">
        <v>2039</v>
      </c>
      <c r="C742" s="6">
        <v>2</v>
      </c>
      <c r="D742" s="6">
        <v>20</v>
      </c>
      <c r="E742" s="6">
        <f t="shared" si="214"/>
        <v>40</v>
      </c>
      <c r="F742" s="6">
        <v>50</v>
      </c>
      <c r="G742" s="6" t="s">
        <v>220</v>
      </c>
      <c r="H742" s="6">
        <f t="shared" si="215"/>
        <v>2000</v>
      </c>
      <c r="I742" s="13">
        <f t="shared" si="216"/>
        <v>2.3148148148148147E-2</v>
      </c>
      <c r="J742" s="6">
        <f t="shared" si="217"/>
        <v>2</v>
      </c>
      <c r="L742" s="6">
        <v>2039</v>
      </c>
      <c r="M742" s="6">
        <v>0</v>
      </c>
      <c r="N742" s="6">
        <v>20</v>
      </c>
      <c r="O742" s="6">
        <f t="shared" si="218"/>
        <v>0</v>
      </c>
      <c r="P742" s="6">
        <v>50</v>
      </c>
      <c r="Q742" s="6" t="s">
        <v>220</v>
      </c>
      <c r="R742" s="6">
        <f t="shared" si="219"/>
        <v>0</v>
      </c>
      <c r="S742" s="13">
        <f t="shared" si="220"/>
        <v>0</v>
      </c>
      <c r="T742" s="6">
        <f t="shared" si="221"/>
        <v>0</v>
      </c>
    </row>
    <row r="743" spans="2:20" x14ac:dyDescent="0.3">
      <c r="B743" s="6">
        <v>2040</v>
      </c>
      <c r="C743" s="6">
        <v>2</v>
      </c>
      <c r="D743" s="6">
        <v>20</v>
      </c>
      <c r="E743" s="6">
        <f t="shared" si="214"/>
        <v>40</v>
      </c>
      <c r="F743" s="6">
        <v>50</v>
      </c>
      <c r="G743" s="6" t="s">
        <v>220</v>
      </c>
      <c r="H743" s="6">
        <f t="shared" si="215"/>
        <v>2000</v>
      </c>
      <c r="I743" s="13">
        <f t="shared" si="216"/>
        <v>2.3148148148148147E-2</v>
      </c>
      <c r="J743" s="6">
        <f t="shared" si="217"/>
        <v>2</v>
      </c>
      <c r="L743" s="6">
        <v>2040</v>
      </c>
      <c r="M743" s="6">
        <v>0</v>
      </c>
      <c r="N743" s="6">
        <v>20</v>
      </c>
      <c r="O743" s="6">
        <f t="shared" si="218"/>
        <v>0</v>
      </c>
      <c r="P743" s="6">
        <v>50</v>
      </c>
      <c r="Q743" s="6" t="s">
        <v>220</v>
      </c>
      <c r="R743" s="6">
        <f t="shared" si="219"/>
        <v>0</v>
      </c>
      <c r="S743" s="13">
        <f t="shared" si="220"/>
        <v>0</v>
      </c>
      <c r="T743" s="6">
        <f t="shared" si="221"/>
        <v>0</v>
      </c>
    </row>
    <row r="744" spans="2:20" x14ac:dyDescent="0.3">
      <c r="B744" s="6">
        <v>2041</v>
      </c>
      <c r="C744" s="6">
        <v>2</v>
      </c>
      <c r="D744" s="6">
        <v>20</v>
      </c>
      <c r="E744" s="6">
        <f t="shared" si="214"/>
        <v>40</v>
      </c>
      <c r="F744" s="6">
        <v>50</v>
      </c>
      <c r="G744" s="6" t="s">
        <v>220</v>
      </c>
      <c r="H744" s="6">
        <f t="shared" si="215"/>
        <v>2000</v>
      </c>
      <c r="I744" s="13">
        <f t="shared" si="216"/>
        <v>2.3148148148148147E-2</v>
      </c>
      <c r="J744" s="6">
        <f t="shared" si="217"/>
        <v>2</v>
      </c>
      <c r="L744" s="6">
        <v>2041</v>
      </c>
      <c r="M744" s="6">
        <v>0</v>
      </c>
      <c r="N744" s="6">
        <v>20</v>
      </c>
      <c r="O744" s="6">
        <f t="shared" si="218"/>
        <v>0</v>
      </c>
      <c r="P744" s="6">
        <v>50</v>
      </c>
      <c r="Q744" s="6" t="s">
        <v>220</v>
      </c>
      <c r="R744" s="6">
        <f t="shared" si="219"/>
        <v>0</v>
      </c>
      <c r="S744" s="13">
        <f t="shared" si="220"/>
        <v>0</v>
      </c>
      <c r="T744" s="6">
        <f t="shared" si="221"/>
        <v>0</v>
      </c>
    </row>
    <row r="745" spans="2:20" x14ac:dyDescent="0.3">
      <c r="B745" s="6">
        <v>2042</v>
      </c>
      <c r="C745" s="6">
        <v>2</v>
      </c>
      <c r="D745" s="6">
        <v>20</v>
      </c>
      <c r="E745" s="6">
        <f t="shared" si="214"/>
        <v>40</v>
      </c>
      <c r="F745" s="6">
        <v>50</v>
      </c>
      <c r="G745" s="6" t="s">
        <v>220</v>
      </c>
      <c r="H745" s="6">
        <f t="shared" si="215"/>
        <v>2000</v>
      </c>
      <c r="I745" s="13">
        <f t="shared" si="216"/>
        <v>2.3148148148148147E-2</v>
      </c>
      <c r="J745" s="6">
        <f t="shared" si="217"/>
        <v>2</v>
      </c>
      <c r="L745" s="6">
        <v>2042</v>
      </c>
      <c r="M745" s="6">
        <v>0</v>
      </c>
      <c r="N745" s="6">
        <v>20</v>
      </c>
      <c r="O745" s="6">
        <f t="shared" si="218"/>
        <v>0</v>
      </c>
      <c r="P745" s="6">
        <v>50</v>
      </c>
      <c r="Q745" s="6" t="s">
        <v>220</v>
      </c>
      <c r="R745" s="6">
        <f t="shared" si="219"/>
        <v>0</v>
      </c>
      <c r="S745" s="13">
        <f t="shared" si="220"/>
        <v>0</v>
      </c>
      <c r="T745" s="6">
        <f t="shared" si="221"/>
        <v>0</v>
      </c>
    </row>
    <row r="746" spans="2:20" x14ac:dyDescent="0.3">
      <c r="B746" s="6">
        <v>2043</v>
      </c>
      <c r="C746" s="6">
        <v>2</v>
      </c>
      <c r="D746" s="6">
        <v>20</v>
      </c>
      <c r="E746" s="6">
        <f t="shared" si="214"/>
        <v>40</v>
      </c>
      <c r="F746" s="6">
        <v>50</v>
      </c>
      <c r="G746" s="6" t="s">
        <v>220</v>
      </c>
      <c r="H746" s="6">
        <f t="shared" si="215"/>
        <v>2000</v>
      </c>
      <c r="I746" s="13">
        <f t="shared" si="216"/>
        <v>2.3148148148148147E-2</v>
      </c>
      <c r="J746" s="6">
        <f t="shared" si="217"/>
        <v>2</v>
      </c>
      <c r="L746" s="6">
        <v>2043</v>
      </c>
      <c r="M746" s="6">
        <v>0</v>
      </c>
      <c r="N746" s="6">
        <v>20</v>
      </c>
      <c r="O746" s="6">
        <f t="shared" si="218"/>
        <v>0</v>
      </c>
      <c r="P746" s="6">
        <v>50</v>
      </c>
      <c r="Q746" s="6" t="s">
        <v>220</v>
      </c>
      <c r="R746" s="6">
        <f t="shared" si="219"/>
        <v>0</v>
      </c>
      <c r="S746" s="13">
        <f t="shared" si="220"/>
        <v>0</v>
      </c>
      <c r="T746" s="6">
        <f t="shared" si="221"/>
        <v>0</v>
      </c>
    </row>
    <row r="747" spans="2:20" x14ac:dyDescent="0.3">
      <c r="B747" s="6">
        <v>2044</v>
      </c>
      <c r="C747" s="6">
        <v>2</v>
      </c>
      <c r="D747" s="6">
        <v>20</v>
      </c>
      <c r="E747" s="6">
        <f t="shared" si="214"/>
        <v>40</v>
      </c>
      <c r="F747" s="6">
        <v>50</v>
      </c>
      <c r="G747" s="6" t="s">
        <v>220</v>
      </c>
      <c r="H747" s="6">
        <f t="shared" si="215"/>
        <v>2000</v>
      </c>
      <c r="I747" s="13">
        <f t="shared" si="216"/>
        <v>2.3148148148148147E-2</v>
      </c>
      <c r="J747" s="6">
        <f t="shared" si="217"/>
        <v>2</v>
      </c>
      <c r="L747" s="6">
        <v>2044</v>
      </c>
      <c r="M747" s="6">
        <v>0</v>
      </c>
      <c r="N747" s="6">
        <v>20</v>
      </c>
      <c r="O747" s="6">
        <f t="shared" si="218"/>
        <v>0</v>
      </c>
      <c r="P747" s="6">
        <v>50</v>
      </c>
      <c r="Q747" s="6" t="s">
        <v>220</v>
      </c>
      <c r="R747" s="6">
        <f t="shared" si="219"/>
        <v>0</v>
      </c>
      <c r="S747" s="13">
        <f t="shared" si="220"/>
        <v>0</v>
      </c>
      <c r="T747" s="6">
        <f t="shared" si="221"/>
        <v>0</v>
      </c>
    </row>
    <row r="749" spans="2:20" x14ac:dyDescent="0.3">
      <c r="B749" s="226" t="s">
        <v>341</v>
      </c>
      <c r="C749" s="226"/>
      <c r="D749" s="226"/>
      <c r="L749" s="226" t="s">
        <v>342</v>
      </c>
      <c r="M749" s="226"/>
      <c r="N749" s="226"/>
    </row>
    <row r="750" spans="2:20" x14ac:dyDescent="0.3">
      <c r="B750" s="225" t="s">
        <v>22</v>
      </c>
      <c r="C750" s="225" t="s">
        <v>203</v>
      </c>
      <c r="D750" s="225" t="s">
        <v>204</v>
      </c>
      <c r="E750" s="225" t="s">
        <v>201</v>
      </c>
      <c r="F750" s="225" t="s">
        <v>202</v>
      </c>
      <c r="G750" s="225" t="s">
        <v>151</v>
      </c>
      <c r="H750" s="225" t="s">
        <v>205</v>
      </c>
      <c r="I750" s="225" t="s">
        <v>206</v>
      </c>
      <c r="J750" s="225" t="s">
        <v>207</v>
      </c>
      <c r="L750" s="225" t="s">
        <v>22</v>
      </c>
      <c r="M750" s="225" t="s">
        <v>203</v>
      </c>
      <c r="N750" s="225" t="s">
        <v>204</v>
      </c>
      <c r="O750" s="225" t="s">
        <v>201</v>
      </c>
      <c r="P750" s="225" t="s">
        <v>202</v>
      </c>
      <c r="Q750" s="225" t="s">
        <v>151</v>
      </c>
      <c r="R750" s="225" t="s">
        <v>205</v>
      </c>
      <c r="S750" s="225" t="s">
        <v>206</v>
      </c>
      <c r="T750" s="225" t="s">
        <v>207</v>
      </c>
    </row>
    <row r="751" spans="2:20" x14ac:dyDescent="0.3">
      <c r="B751" s="225"/>
      <c r="C751" s="225"/>
      <c r="D751" s="225"/>
      <c r="E751" s="225"/>
      <c r="F751" s="225"/>
      <c r="G751" s="225"/>
      <c r="H751" s="225"/>
      <c r="I751" s="225"/>
      <c r="J751" s="225"/>
      <c r="L751" s="225"/>
      <c r="M751" s="225"/>
      <c r="N751" s="225"/>
      <c r="O751" s="225"/>
      <c r="P751" s="225"/>
      <c r="Q751" s="225"/>
      <c r="R751" s="225"/>
      <c r="S751" s="225"/>
      <c r="T751" s="225"/>
    </row>
    <row r="752" spans="2:20" x14ac:dyDescent="0.3">
      <c r="B752" s="225"/>
      <c r="C752" s="225"/>
      <c r="D752" s="225"/>
      <c r="E752" s="225"/>
      <c r="F752" s="225"/>
      <c r="G752" s="225"/>
      <c r="H752" s="225"/>
      <c r="I752" s="225"/>
      <c r="J752" s="225"/>
      <c r="L752" s="225"/>
      <c r="M752" s="225"/>
      <c r="N752" s="225"/>
      <c r="O752" s="225"/>
      <c r="P752" s="225"/>
      <c r="Q752" s="225"/>
      <c r="R752" s="225"/>
      <c r="S752" s="225"/>
      <c r="T752" s="225"/>
    </row>
    <row r="753" spans="2:20" x14ac:dyDescent="0.3">
      <c r="B753" s="6">
        <v>2025</v>
      </c>
      <c r="C753" s="6" cm="1">
        <f t="array" ref="C753:C772">TRANSPOSE('Proyeksi Fasum (2)'!D189:W189)</f>
        <v>3</v>
      </c>
      <c r="D753" s="6">
        <v>250</v>
      </c>
      <c r="E753" s="6">
        <f>C753*D753</f>
        <v>750</v>
      </c>
      <c r="F753" s="6">
        <v>2000</v>
      </c>
      <c r="G753" s="6" t="s">
        <v>218</v>
      </c>
      <c r="H753" s="6">
        <f>F753*C753</f>
        <v>6000</v>
      </c>
      <c r="I753" s="13">
        <f>H753/86400</f>
        <v>6.9444444444444448E-2</v>
      </c>
      <c r="J753" s="6">
        <f>H753/1000</f>
        <v>6</v>
      </c>
      <c r="L753" s="6">
        <v>2025</v>
      </c>
      <c r="M753" s="6" cm="1">
        <f t="array" ref="M753:M772">TRANSPOSE('Proyeksi Fasum (2)'!D190:W190)</f>
        <v>0</v>
      </c>
      <c r="N753" s="6">
        <v>250</v>
      </c>
      <c r="O753" s="6">
        <f>M753*N753</f>
        <v>0</v>
      </c>
      <c r="P753" s="6">
        <v>1000</v>
      </c>
      <c r="Q753" s="6" t="s">
        <v>218</v>
      </c>
      <c r="R753" s="6">
        <f>P753*M753</f>
        <v>0</v>
      </c>
      <c r="S753" s="13">
        <f>R753/86400</f>
        <v>0</v>
      </c>
      <c r="T753" s="6">
        <f>R753/1000</f>
        <v>0</v>
      </c>
    </row>
    <row r="754" spans="2:20" x14ac:dyDescent="0.3">
      <c r="B754" s="6">
        <v>2026</v>
      </c>
      <c r="C754" s="6">
        <v>3</v>
      </c>
      <c r="D754" s="6">
        <v>250</v>
      </c>
      <c r="E754" s="6">
        <f t="shared" ref="E754:E772" si="222">C754*D754</f>
        <v>750</v>
      </c>
      <c r="F754" s="6">
        <v>2000</v>
      </c>
      <c r="G754" s="6" t="s">
        <v>218</v>
      </c>
      <c r="H754" s="6">
        <f t="shared" ref="H754:H772" si="223">F754*C754</f>
        <v>6000</v>
      </c>
      <c r="I754" s="13">
        <f t="shared" ref="I754:I772" si="224">H754/86400</f>
        <v>6.9444444444444448E-2</v>
      </c>
      <c r="J754" s="6">
        <f t="shared" ref="J754:J772" si="225">H754/1000</f>
        <v>6</v>
      </c>
      <c r="L754" s="6">
        <v>2026</v>
      </c>
      <c r="M754" s="6">
        <v>0</v>
      </c>
      <c r="N754" s="6">
        <v>250</v>
      </c>
      <c r="O754" s="6">
        <f t="shared" ref="O754:O772" si="226">M754*N754</f>
        <v>0</v>
      </c>
      <c r="P754" s="6">
        <v>1000</v>
      </c>
      <c r="Q754" s="6" t="s">
        <v>218</v>
      </c>
      <c r="R754" s="6">
        <f t="shared" ref="R754:R772" si="227">P754*M754</f>
        <v>0</v>
      </c>
      <c r="S754" s="13">
        <f t="shared" ref="S754:S772" si="228">R754/86400</f>
        <v>0</v>
      </c>
      <c r="T754" s="6">
        <f t="shared" ref="T754:T772" si="229">R754/1000</f>
        <v>0</v>
      </c>
    </row>
    <row r="755" spans="2:20" x14ac:dyDescent="0.3">
      <c r="B755" s="6">
        <v>2027</v>
      </c>
      <c r="C755" s="6">
        <v>3</v>
      </c>
      <c r="D755" s="6">
        <v>250</v>
      </c>
      <c r="E755" s="6">
        <f t="shared" si="222"/>
        <v>750</v>
      </c>
      <c r="F755" s="6">
        <v>2000</v>
      </c>
      <c r="G755" s="6" t="s">
        <v>218</v>
      </c>
      <c r="H755" s="6">
        <f t="shared" si="223"/>
        <v>6000</v>
      </c>
      <c r="I755" s="13">
        <f t="shared" si="224"/>
        <v>6.9444444444444448E-2</v>
      </c>
      <c r="J755" s="6">
        <f t="shared" si="225"/>
        <v>6</v>
      </c>
      <c r="L755" s="6">
        <v>2027</v>
      </c>
      <c r="M755" s="6">
        <v>0</v>
      </c>
      <c r="N755" s="6">
        <v>250</v>
      </c>
      <c r="O755" s="6">
        <f t="shared" si="226"/>
        <v>0</v>
      </c>
      <c r="P755" s="6">
        <v>1000</v>
      </c>
      <c r="Q755" s="6" t="s">
        <v>218</v>
      </c>
      <c r="R755" s="6">
        <f t="shared" si="227"/>
        <v>0</v>
      </c>
      <c r="S755" s="13">
        <f t="shared" si="228"/>
        <v>0</v>
      </c>
      <c r="T755" s="6">
        <f t="shared" si="229"/>
        <v>0</v>
      </c>
    </row>
    <row r="756" spans="2:20" x14ac:dyDescent="0.3">
      <c r="B756" s="6">
        <v>2028</v>
      </c>
      <c r="C756" s="6">
        <v>3</v>
      </c>
      <c r="D756" s="6">
        <v>250</v>
      </c>
      <c r="E756" s="6">
        <f t="shared" si="222"/>
        <v>750</v>
      </c>
      <c r="F756" s="6">
        <v>2000</v>
      </c>
      <c r="G756" s="6" t="s">
        <v>218</v>
      </c>
      <c r="H756" s="6">
        <f t="shared" si="223"/>
        <v>6000</v>
      </c>
      <c r="I756" s="13">
        <f t="shared" si="224"/>
        <v>6.9444444444444448E-2</v>
      </c>
      <c r="J756" s="6">
        <f t="shared" si="225"/>
        <v>6</v>
      </c>
      <c r="L756" s="6">
        <v>2028</v>
      </c>
      <c r="M756" s="6">
        <v>0</v>
      </c>
      <c r="N756" s="6">
        <v>250</v>
      </c>
      <c r="O756" s="6">
        <f t="shared" si="226"/>
        <v>0</v>
      </c>
      <c r="P756" s="6">
        <v>1000</v>
      </c>
      <c r="Q756" s="6" t="s">
        <v>218</v>
      </c>
      <c r="R756" s="6">
        <f t="shared" si="227"/>
        <v>0</v>
      </c>
      <c r="S756" s="13">
        <f t="shared" si="228"/>
        <v>0</v>
      </c>
      <c r="T756" s="6">
        <f t="shared" si="229"/>
        <v>0</v>
      </c>
    </row>
    <row r="757" spans="2:20" x14ac:dyDescent="0.3">
      <c r="B757" s="6">
        <v>2029</v>
      </c>
      <c r="C757" s="6">
        <v>4</v>
      </c>
      <c r="D757" s="6">
        <v>250</v>
      </c>
      <c r="E757" s="6">
        <f t="shared" si="222"/>
        <v>1000</v>
      </c>
      <c r="F757" s="6">
        <v>2000</v>
      </c>
      <c r="G757" s="6" t="s">
        <v>218</v>
      </c>
      <c r="H757" s="6">
        <f t="shared" si="223"/>
        <v>8000</v>
      </c>
      <c r="I757" s="13">
        <f t="shared" si="224"/>
        <v>9.2592592592592587E-2</v>
      </c>
      <c r="J757" s="6">
        <f t="shared" si="225"/>
        <v>8</v>
      </c>
      <c r="L757" s="6">
        <v>2029</v>
      </c>
      <c r="M757" s="6">
        <v>0</v>
      </c>
      <c r="N757" s="6">
        <v>250</v>
      </c>
      <c r="O757" s="6">
        <f t="shared" si="226"/>
        <v>0</v>
      </c>
      <c r="P757" s="6">
        <v>1000</v>
      </c>
      <c r="Q757" s="6" t="s">
        <v>218</v>
      </c>
      <c r="R757" s="6">
        <f t="shared" si="227"/>
        <v>0</v>
      </c>
      <c r="S757" s="13">
        <f t="shared" si="228"/>
        <v>0</v>
      </c>
      <c r="T757" s="6">
        <f t="shared" si="229"/>
        <v>0</v>
      </c>
    </row>
    <row r="758" spans="2:20" x14ac:dyDescent="0.3">
      <c r="B758" s="6">
        <v>2030</v>
      </c>
      <c r="C758" s="6">
        <v>4</v>
      </c>
      <c r="D758" s="6">
        <v>250</v>
      </c>
      <c r="E758" s="6">
        <f t="shared" si="222"/>
        <v>1000</v>
      </c>
      <c r="F758" s="6">
        <v>2000</v>
      </c>
      <c r="G758" s="6" t="s">
        <v>218</v>
      </c>
      <c r="H758" s="6">
        <f t="shared" si="223"/>
        <v>8000</v>
      </c>
      <c r="I758" s="13">
        <f t="shared" si="224"/>
        <v>9.2592592592592587E-2</v>
      </c>
      <c r="J758" s="6">
        <f t="shared" si="225"/>
        <v>8</v>
      </c>
      <c r="L758" s="6">
        <v>2030</v>
      </c>
      <c r="M758" s="6">
        <v>0</v>
      </c>
      <c r="N758" s="6">
        <v>250</v>
      </c>
      <c r="O758" s="6">
        <f t="shared" si="226"/>
        <v>0</v>
      </c>
      <c r="P758" s="6">
        <v>1000</v>
      </c>
      <c r="Q758" s="6" t="s">
        <v>218</v>
      </c>
      <c r="R758" s="6">
        <f t="shared" si="227"/>
        <v>0</v>
      </c>
      <c r="S758" s="13">
        <f t="shared" si="228"/>
        <v>0</v>
      </c>
      <c r="T758" s="6">
        <f t="shared" si="229"/>
        <v>0</v>
      </c>
    </row>
    <row r="759" spans="2:20" x14ac:dyDescent="0.3">
      <c r="B759" s="6">
        <v>2031</v>
      </c>
      <c r="C759" s="6">
        <v>4</v>
      </c>
      <c r="D759" s="6">
        <v>250</v>
      </c>
      <c r="E759" s="6">
        <f t="shared" si="222"/>
        <v>1000</v>
      </c>
      <c r="F759" s="6">
        <v>2000</v>
      </c>
      <c r="G759" s="6" t="s">
        <v>218</v>
      </c>
      <c r="H759" s="6">
        <f t="shared" si="223"/>
        <v>8000</v>
      </c>
      <c r="I759" s="13">
        <f t="shared" si="224"/>
        <v>9.2592592592592587E-2</v>
      </c>
      <c r="J759" s="6">
        <f t="shared" si="225"/>
        <v>8</v>
      </c>
      <c r="L759" s="6">
        <v>2031</v>
      </c>
      <c r="M759" s="6">
        <v>0</v>
      </c>
      <c r="N759" s="6">
        <v>250</v>
      </c>
      <c r="O759" s="6">
        <f t="shared" si="226"/>
        <v>0</v>
      </c>
      <c r="P759" s="6">
        <v>1000</v>
      </c>
      <c r="Q759" s="6" t="s">
        <v>218</v>
      </c>
      <c r="R759" s="6">
        <f t="shared" si="227"/>
        <v>0</v>
      </c>
      <c r="S759" s="13">
        <f t="shared" si="228"/>
        <v>0</v>
      </c>
      <c r="T759" s="6">
        <f t="shared" si="229"/>
        <v>0</v>
      </c>
    </row>
    <row r="760" spans="2:20" x14ac:dyDescent="0.3">
      <c r="B760" s="6">
        <v>2032</v>
      </c>
      <c r="C760" s="6">
        <v>4</v>
      </c>
      <c r="D760" s="6">
        <v>250</v>
      </c>
      <c r="E760" s="6">
        <f t="shared" si="222"/>
        <v>1000</v>
      </c>
      <c r="F760" s="6">
        <v>2000</v>
      </c>
      <c r="G760" s="6" t="s">
        <v>218</v>
      </c>
      <c r="H760" s="6">
        <f t="shared" si="223"/>
        <v>8000</v>
      </c>
      <c r="I760" s="13">
        <f t="shared" si="224"/>
        <v>9.2592592592592587E-2</v>
      </c>
      <c r="J760" s="6">
        <f t="shared" si="225"/>
        <v>8</v>
      </c>
      <c r="L760" s="6">
        <v>2032</v>
      </c>
      <c r="M760" s="6">
        <v>0</v>
      </c>
      <c r="N760" s="6">
        <v>250</v>
      </c>
      <c r="O760" s="6">
        <f t="shared" si="226"/>
        <v>0</v>
      </c>
      <c r="P760" s="6">
        <v>1000</v>
      </c>
      <c r="Q760" s="6" t="s">
        <v>218</v>
      </c>
      <c r="R760" s="6">
        <f t="shared" si="227"/>
        <v>0</v>
      </c>
      <c r="S760" s="13">
        <f t="shared" si="228"/>
        <v>0</v>
      </c>
      <c r="T760" s="6">
        <f t="shared" si="229"/>
        <v>0</v>
      </c>
    </row>
    <row r="761" spans="2:20" x14ac:dyDescent="0.3">
      <c r="B761" s="6">
        <v>2033</v>
      </c>
      <c r="C761" s="6">
        <v>4</v>
      </c>
      <c r="D761" s="6">
        <v>250</v>
      </c>
      <c r="E761" s="6">
        <f t="shared" si="222"/>
        <v>1000</v>
      </c>
      <c r="F761" s="6">
        <v>2000</v>
      </c>
      <c r="G761" s="6" t="s">
        <v>218</v>
      </c>
      <c r="H761" s="6">
        <f t="shared" si="223"/>
        <v>8000</v>
      </c>
      <c r="I761" s="13">
        <f t="shared" si="224"/>
        <v>9.2592592592592587E-2</v>
      </c>
      <c r="J761" s="6">
        <f t="shared" si="225"/>
        <v>8</v>
      </c>
      <c r="L761" s="6">
        <v>2033</v>
      </c>
      <c r="M761" s="6">
        <v>0</v>
      </c>
      <c r="N761" s="6">
        <v>250</v>
      </c>
      <c r="O761" s="6">
        <f t="shared" si="226"/>
        <v>0</v>
      </c>
      <c r="P761" s="6">
        <v>1000</v>
      </c>
      <c r="Q761" s="6" t="s">
        <v>218</v>
      </c>
      <c r="R761" s="6">
        <f t="shared" si="227"/>
        <v>0</v>
      </c>
      <c r="S761" s="13">
        <f t="shared" si="228"/>
        <v>0</v>
      </c>
      <c r="T761" s="6">
        <f t="shared" si="229"/>
        <v>0</v>
      </c>
    </row>
    <row r="762" spans="2:20" x14ac:dyDescent="0.3">
      <c r="B762" s="6">
        <v>2034</v>
      </c>
      <c r="C762" s="6">
        <v>4</v>
      </c>
      <c r="D762" s="6">
        <v>250</v>
      </c>
      <c r="E762" s="6">
        <f t="shared" si="222"/>
        <v>1000</v>
      </c>
      <c r="F762" s="6">
        <v>2000</v>
      </c>
      <c r="G762" s="6" t="s">
        <v>218</v>
      </c>
      <c r="H762" s="6">
        <f t="shared" si="223"/>
        <v>8000</v>
      </c>
      <c r="I762" s="13">
        <f t="shared" si="224"/>
        <v>9.2592592592592587E-2</v>
      </c>
      <c r="J762" s="6">
        <f t="shared" si="225"/>
        <v>8</v>
      </c>
      <c r="L762" s="6">
        <v>2034</v>
      </c>
      <c r="M762" s="6">
        <v>0</v>
      </c>
      <c r="N762" s="6">
        <v>250</v>
      </c>
      <c r="O762" s="6">
        <f t="shared" si="226"/>
        <v>0</v>
      </c>
      <c r="P762" s="6">
        <v>1000</v>
      </c>
      <c r="Q762" s="6" t="s">
        <v>218</v>
      </c>
      <c r="R762" s="6">
        <f t="shared" si="227"/>
        <v>0</v>
      </c>
      <c r="S762" s="13">
        <f t="shared" si="228"/>
        <v>0</v>
      </c>
      <c r="T762" s="6">
        <f t="shared" si="229"/>
        <v>0</v>
      </c>
    </row>
    <row r="763" spans="2:20" x14ac:dyDescent="0.3">
      <c r="B763" s="6">
        <v>2035</v>
      </c>
      <c r="C763" s="6">
        <v>4</v>
      </c>
      <c r="D763" s="6">
        <v>250</v>
      </c>
      <c r="E763" s="6">
        <f t="shared" si="222"/>
        <v>1000</v>
      </c>
      <c r="F763" s="6">
        <v>2000</v>
      </c>
      <c r="G763" s="6" t="s">
        <v>218</v>
      </c>
      <c r="H763" s="6">
        <f t="shared" si="223"/>
        <v>8000</v>
      </c>
      <c r="I763" s="13">
        <f t="shared" si="224"/>
        <v>9.2592592592592587E-2</v>
      </c>
      <c r="J763" s="6">
        <f t="shared" si="225"/>
        <v>8</v>
      </c>
      <c r="L763" s="6">
        <v>2035</v>
      </c>
      <c r="M763" s="6">
        <v>0</v>
      </c>
      <c r="N763" s="6">
        <v>250</v>
      </c>
      <c r="O763" s="6">
        <f t="shared" si="226"/>
        <v>0</v>
      </c>
      <c r="P763" s="6">
        <v>1000</v>
      </c>
      <c r="Q763" s="6" t="s">
        <v>218</v>
      </c>
      <c r="R763" s="6">
        <f t="shared" si="227"/>
        <v>0</v>
      </c>
      <c r="S763" s="13">
        <f t="shared" si="228"/>
        <v>0</v>
      </c>
      <c r="T763" s="6">
        <f t="shared" si="229"/>
        <v>0</v>
      </c>
    </row>
    <row r="764" spans="2:20" x14ac:dyDescent="0.3">
      <c r="B764" s="6">
        <v>2036</v>
      </c>
      <c r="C764" s="6">
        <v>4</v>
      </c>
      <c r="D764" s="6">
        <v>250</v>
      </c>
      <c r="E764" s="6">
        <f t="shared" si="222"/>
        <v>1000</v>
      </c>
      <c r="F764" s="6">
        <v>2000</v>
      </c>
      <c r="G764" s="6" t="s">
        <v>218</v>
      </c>
      <c r="H764" s="6">
        <f t="shared" si="223"/>
        <v>8000</v>
      </c>
      <c r="I764" s="13">
        <f t="shared" si="224"/>
        <v>9.2592592592592587E-2</v>
      </c>
      <c r="J764" s="6">
        <f t="shared" si="225"/>
        <v>8</v>
      </c>
      <c r="L764" s="6">
        <v>2036</v>
      </c>
      <c r="M764" s="6">
        <v>0</v>
      </c>
      <c r="N764" s="6">
        <v>250</v>
      </c>
      <c r="O764" s="6">
        <f t="shared" si="226"/>
        <v>0</v>
      </c>
      <c r="P764" s="6">
        <v>1000</v>
      </c>
      <c r="Q764" s="6" t="s">
        <v>218</v>
      </c>
      <c r="R764" s="6">
        <f t="shared" si="227"/>
        <v>0</v>
      </c>
      <c r="S764" s="13">
        <f t="shared" si="228"/>
        <v>0</v>
      </c>
      <c r="T764" s="6">
        <f t="shared" si="229"/>
        <v>0</v>
      </c>
    </row>
    <row r="765" spans="2:20" x14ac:dyDescent="0.3">
      <c r="B765" s="6">
        <v>2037</v>
      </c>
      <c r="C765" s="6">
        <v>4</v>
      </c>
      <c r="D765" s="6">
        <v>250</v>
      </c>
      <c r="E765" s="6">
        <f t="shared" si="222"/>
        <v>1000</v>
      </c>
      <c r="F765" s="6">
        <v>2000</v>
      </c>
      <c r="G765" s="6" t="s">
        <v>218</v>
      </c>
      <c r="H765" s="6">
        <f t="shared" si="223"/>
        <v>8000</v>
      </c>
      <c r="I765" s="13">
        <f t="shared" si="224"/>
        <v>9.2592592592592587E-2</v>
      </c>
      <c r="J765" s="6">
        <f t="shared" si="225"/>
        <v>8</v>
      </c>
      <c r="L765" s="6">
        <v>2037</v>
      </c>
      <c r="M765" s="6">
        <v>0</v>
      </c>
      <c r="N765" s="6">
        <v>250</v>
      </c>
      <c r="O765" s="6">
        <f t="shared" si="226"/>
        <v>0</v>
      </c>
      <c r="P765" s="6">
        <v>1000</v>
      </c>
      <c r="Q765" s="6" t="s">
        <v>218</v>
      </c>
      <c r="R765" s="6">
        <f t="shared" si="227"/>
        <v>0</v>
      </c>
      <c r="S765" s="13">
        <f t="shared" si="228"/>
        <v>0</v>
      </c>
      <c r="T765" s="6">
        <f t="shared" si="229"/>
        <v>0</v>
      </c>
    </row>
    <row r="766" spans="2:20" x14ac:dyDescent="0.3">
      <c r="B766" s="6">
        <v>2038</v>
      </c>
      <c r="C766" s="6">
        <v>4</v>
      </c>
      <c r="D766" s="6">
        <v>250</v>
      </c>
      <c r="E766" s="6">
        <f t="shared" si="222"/>
        <v>1000</v>
      </c>
      <c r="F766" s="6">
        <v>2000</v>
      </c>
      <c r="G766" s="6" t="s">
        <v>218</v>
      </c>
      <c r="H766" s="6">
        <f t="shared" si="223"/>
        <v>8000</v>
      </c>
      <c r="I766" s="13">
        <f t="shared" si="224"/>
        <v>9.2592592592592587E-2</v>
      </c>
      <c r="J766" s="6">
        <f t="shared" si="225"/>
        <v>8</v>
      </c>
      <c r="L766" s="6">
        <v>2038</v>
      </c>
      <c r="M766" s="6">
        <v>0</v>
      </c>
      <c r="N766" s="6">
        <v>250</v>
      </c>
      <c r="O766" s="6">
        <f t="shared" si="226"/>
        <v>0</v>
      </c>
      <c r="P766" s="6">
        <v>1000</v>
      </c>
      <c r="Q766" s="6" t="s">
        <v>218</v>
      </c>
      <c r="R766" s="6">
        <f t="shared" si="227"/>
        <v>0</v>
      </c>
      <c r="S766" s="13">
        <f t="shared" si="228"/>
        <v>0</v>
      </c>
      <c r="T766" s="6">
        <f t="shared" si="229"/>
        <v>0</v>
      </c>
    </row>
    <row r="767" spans="2:20" x14ac:dyDescent="0.3">
      <c r="B767" s="6">
        <v>2039</v>
      </c>
      <c r="C767" s="6">
        <v>5</v>
      </c>
      <c r="D767" s="6">
        <v>250</v>
      </c>
      <c r="E767" s="6">
        <f t="shared" si="222"/>
        <v>1250</v>
      </c>
      <c r="F767" s="6">
        <v>2000</v>
      </c>
      <c r="G767" s="6" t="s">
        <v>218</v>
      </c>
      <c r="H767" s="6">
        <f t="shared" si="223"/>
        <v>10000</v>
      </c>
      <c r="I767" s="13">
        <f t="shared" si="224"/>
        <v>0.11574074074074074</v>
      </c>
      <c r="J767" s="6">
        <f t="shared" si="225"/>
        <v>10</v>
      </c>
      <c r="L767" s="6">
        <v>2039</v>
      </c>
      <c r="M767" s="6">
        <v>0</v>
      </c>
      <c r="N767" s="6">
        <v>250</v>
      </c>
      <c r="O767" s="6">
        <f t="shared" si="226"/>
        <v>0</v>
      </c>
      <c r="P767" s="6">
        <v>1000</v>
      </c>
      <c r="Q767" s="6" t="s">
        <v>218</v>
      </c>
      <c r="R767" s="6">
        <f t="shared" si="227"/>
        <v>0</v>
      </c>
      <c r="S767" s="13">
        <f t="shared" si="228"/>
        <v>0</v>
      </c>
      <c r="T767" s="6">
        <f t="shared" si="229"/>
        <v>0</v>
      </c>
    </row>
    <row r="768" spans="2:20" x14ac:dyDescent="0.3">
      <c r="B768" s="6">
        <v>2040</v>
      </c>
      <c r="C768" s="6">
        <v>5</v>
      </c>
      <c r="D768" s="6">
        <v>250</v>
      </c>
      <c r="E768" s="6">
        <f t="shared" si="222"/>
        <v>1250</v>
      </c>
      <c r="F768" s="6">
        <v>2000</v>
      </c>
      <c r="G768" s="6" t="s">
        <v>218</v>
      </c>
      <c r="H768" s="6">
        <f t="shared" si="223"/>
        <v>10000</v>
      </c>
      <c r="I768" s="13">
        <f t="shared" si="224"/>
        <v>0.11574074074074074</v>
      </c>
      <c r="J768" s="6">
        <f t="shared" si="225"/>
        <v>10</v>
      </c>
      <c r="L768" s="6">
        <v>2040</v>
      </c>
      <c r="M768" s="6">
        <v>0</v>
      </c>
      <c r="N768" s="6">
        <v>250</v>
      </c>
      <c r="O768" s="6">
        <f t="shared" si="226"/>
        <v>0</v>
      </c>
      <c r="P768" s="6">
        <v>1000</v>
      </c>
      <c r="Q768" s="6" t="s">
        <v>218</v>
      </c>
      <c r="R768" s="6">
        <f t="shared" si="227"/>
        <v>0</v>
      </c>
      <c r="S768" s="13">
        <f t="shared" si="228"/>
        <v>0</v>
      </c>
      <c r="T768" s="6">
        <f t="shared" si="229"/>
        <v>0</v>
      </c>
    </row>
    <row r="769" spans="2:20" x14ac:dyDescent="0.3">
      <c r="B769" s="6">
        <v>2041</v>
      </c>
      <c r="C769" s="6">
        <v>5</v>
      </c>
      <c r="D769" s="6">
        <v>250</v>
      </c>
      <c r="E769" s="6">
        <f t="shared" si="222"/>
        <v>1250</v>
      </c>
      <c r="F769" s="6">
        <v>2000</v>
      </c>
      <c r="G769" s="6" t="s">
        <v>218</v>
      </c>
      <c r="H769" s="6">
        <f t="shared" si="223"/>
        <v>10000</v>
      </c>
      <c r="I769" s="13">
        <f t="shared" si="224"/>
        <v>0.11574074074074074</v>
      </c>
      <c r="J769" s="6">
        <f t="shared" si="225"/>
        <v>10</v>
      </c>
      <c r="L769" s="6">
        <v>2041</v>
      </c>
      <c r="M769" s="6">
        <v>0</v>
      </c>
      <c r="N769" s="6">
        <v>250</v>
      </c>
      <c r="O769" s="6">
        <f t="shared" si="226"/>
        <v>0</v>
      </c>
      <c r="P769" s="6">
        <v>1000</v>
      </c>
      <c r="Q769" s="6" t="s">
        <v>218</v>
      </c>
      <c r="R769" s="6">
        <f t="shared" si="227"/>
        <v>0</v>
      </c>
      <c r="S769" s="13">
        <f t="shared" si="228"/>
        <v>0</v>
      </c>
      <c r="T769" s="6">
        <f t="shared" si="229"/>
        <v>0</v>
      </c>
    </row>
    <row r="770" spans="2:20" x14ac:dyDescent="0.3">
      <c r="B770" s="6">
        <v>2042</v>
      </c>
      <c r="C770" s="6">
        <v>5</v>
      </c>
      <c r="D770" s="6">
        <v>250</v>
      </c>
      <c r="E770" s="6">
        <f t="shared" si="222"/>
        <v>1250</v>
      </c>
      <c r="F770" s="6">
        <v>2000</v>
      </c>
      <c r="G770" s="6" t="s">
        <v>218</v>
      </c>
      <c r="H770" s="6">
        <f t="shared" si="223"/>
        <v>10000</v>
      </c>
      <c r="I770" s="13">
        <f t="shared" si="224"/>
        <v>0.11574074074074074</v>
      </c>
      <c r="J770" s="6">
        <f t="shared" si="225"/>
        <v>10</v>
      </c>
      <c r="L770" s="6">
        <v>2042</v>
      </c>
      <c r="M770" s="6">
        <v>0</v>
      </c>
      <c r="N770" s="6">
        <v>250</v>
      </c>
      <c r="O770" s="6">
        <f t="shared" si="226"/>
        <v>0</v>
      </c>
      <c r="P770" s="6">
        <v>1000</v>
      </c>
      <c r="Q770" s="6" t="s">
        <v>218</v>
      </c>
      <c r="R770" s="6">
        <f t="shared" si="227"/>
        <v>0</v>
      </c>
      <c r="S770" s="13">
        <f t="shared" si="228"/>
        <v>0</v>
      </c>
      <c r="T770" s="6">
        <f t="shared" si="229"/>
        <v>0</v>
      </c>
    </row>
    <row r="771" spans="2:20" x14ac:dyDescent="0.3">
      <c r="B771" s="6">
        <v>2043</v>
      </c>
      <c r="C771" s="6">
        <v>5</v>
      </c>
      <c r="D771" s="6">
        <v>250</v>
      </c>
      <c r="E771" s="6">
        <f t="shared" si="222"/>
        <v>1250</v>
      </c>
      <c r="F771" s="6">
        <v>2000</v>
      </c>
      <c r="G771" s="6" t="s">
        <v>218</v>
      </c>
      <c r="H771" s="6">
        <f t="shared" si="223"/>
        <v>10000</v>
      </c>
      <c r="I771" s="13">
        <f t="shared" si="224"/>
        <v>0.11574074074074074</v>
      </c>
      <c r="J771" s="6">
        <f t="shared" si="225"/>
        <v>10</v>
      </c>
      <c r="L771" s="6">
        <v>2043</v>
      </c>
      <c r="M771" s="6">
        <v>0</v>
      </c>
      <c r="N771" s="6">
        <v>250</v>
      </c>
      <c r="O771" s="6">
        <f t="shared" si="226"/>
        <v>0</v>
      </c>
      <c r="P771" s="6">
        <v>1000</v>
      </c>
      <c r="Q771" s="6" t="s">
        <v>218</v>
      </c>
      <c r="R771" s="6">
        <f t="shared" si="227"/>
        <v>0</v>
      </c>
      <c r="S771" s="13">
        <f t="shared" si="228"/>
        <v>0</v>
      </c>
      <c r="T771" s="6">
        <f t="shared" si="229"/>
        <v>0</v>
      </c>
    </row>
    <row r="772" spans="2:20" x14ac:dyDescent="0.3">
      <c r="B772" s="6">
        <v>2044</v>
      </c>
      <c r="C772" s="6">
        <v>5</v>
      </c>
      <c r="D772" s="6">
        <v>250</v>
      </c>
      <c r="E772" s="6">
        <f t="shared" si="222"/>
        <v>1250</v>
      </c>
      <c r="F772" s="6">
        <v>2000</v>
      </c>
      <c r="G772" s="6" t="s">
        <v>218</v>
      </c>
      <c r="H772" s="6">
        <f t="shared" si="223"/>
        <v>10000</v>
      </c>
      <c r="I772" s="13">
        <f t="shared" si="224"/>
        <v>0.11574074074074074</v>
      </c>
      <c r="J772" s="6">
        <f t="shared" si="225"/>
        <v>10</v>
      </c>
      <c r="L772" s="6">
        <v>2044</v>
      </c>
      <c r="M772" s="6">
        <v>0</v>
      </c>
      <c r="N772" s="6">
        <v>250</v>
      </c>
      <c r="O772" s="6">
        <f t="shared" si="226"/>
        <v>0</v>
      </c>
      <c r="P772" s="6">
        <v>1000</v>
      </c>
      <c r="Q772" s="6" t="s">
        <v>218</v>
      </c>
      <c r="R772" s="6">
        <f t="shared" si="227"/>
        <v>0</v>
      </c>
      <c r="S772" s="13">
        <f t="shared" si="228"/>
        <v>0</v>
      </c>
      <c r="T772" s="6">
        <f t="shared" si="229"/>
        <v>0</v>
      </c>
    </row>
    <row r="774" spans="2:20" x14ac:dyDescent="0.3">
      <c r="B774" s="226" t="s">
        <v>343</v>
      </c>
      <c r="C774" s="226"/>
      <c r="L774" s="226" t="s">
        <v>344</v>
      </c>
      <c r="M774" s="226"/>
      <c r="N774" s="226"/>
      <c r="O774" s="81"/>
    </row>
    <row r="775" spans="2:20" x14ac:dyDescent="0.3">
      <c r="B775" s="225" t="s">
        <v>22</v>
      </c>
      <c r="C775" s="225" t="s">
        <v>203</v>
      </c>
      <c r="D775" s="225" t="s">
        <v>315</v>
      </c>
      <c r="E775" s="225" t="s">
        <v>314</v>
      </c>
      <c r="F775" s="225" t="s">
        <v>202</v>
      </c>
      <c r="G775" s="225" t="s">
        <v>151</v>
      </c>
      <c r="H775" s="225" t="s">
        <v>205</v>
      </c>
      <c r="I775" s="225" t="s">
        <v>206</v>
      </c>
      <c r="J775" s="225" t="s">
        <v>207</v>
      </c>
      <c r="L775" s="225" t="s">
        <v>22</v>
      </c>
      <c r="M775" s="225" t="s">
        <v>203</v>
      </c>
      <c r="N775" s="225" t="s">
        <v>204</v>
      </c>
      <c r="O775" s="225" t="s">
        <v>201</v>
      </c>
      <c r="P775" s="225" t="s">
        <v>202</v>
      </c>
      <c r="Q775" s="225" t="s">
        <v>151</v>
      </c>
      <c r="R775" s="225" t="s">
        <v>205</v>
      </c>
      <c r="S775" s="225" t="s">
        <v>206</v>
      </c>
      <c r="T775" s="225" t="s">
        <v>207</v>
      </c>
    </row>
    <row r="776" spans="2:20" x14ac:dyDescent="0.3">
      <c r="B776" s="225"/>
      <c r="C776" s="225"/>
      <c r="D776" s="225"/>
      <c r="E776" s="225"/>
      <c r="F776" s="225"/>
      <c r="G776" s="225"/>
      <c r="H776" s="225"/>
      <c r="I776" s="225"/>
      <c r="J776" s="225"/>
      <c r="L776" s="225"/>
      <c r="M776" s="225"/>
      <c r="N776" s="225"/>
      <c r="O776" s="225"/>
      <c r="P776" s="225"/>
      <c r="Q776" s="225"/>
      <c r="R776" s="225"/>
      <c r="S776" s="225"/>
      <c r="T776" s="225"/>
    </row>
    <row r="777" spans="2:20" x14ac:dyDescent="0.3">
      <c r="B777" s="225"/>
      <c r="C777" s="225"/>
      <c r="D777" s="225"/>
      <c r="E777" s="225"/>
      <c r="F777" s="225"/>
      <c r="G777" s="225"/>
      <c r="H777" s="225"/>
      <c r="I777" s="225"/>
      <c r="J777" s="225"/>
      <c r="L777" s="225"/>
      <c r="M777" s="225"/>
      <c r="N777" s="225"/>
      <c r="O777" s="225"/>
      <c r="P777" s="225"/>
      <c r="Q777" s="225"/>
      <c r="R777" s="225"/>
      <c r="S777" s="225"/>
      <c r="T777" s="225"/>
    </row>
    <row r="778" spans="2:20" x14ac:dyDescent="0.3">
      <c r="B778" s="6">
        <v>2025</v>
      </c>
      <c r="C778" s="6" cm="1">
        <f t="array" ref="C778:C797">TRANSPOSE('Proyeksi Fasum (2)'!D192:W192)</f>
        <v>0</v>
      </c>
      <c r="D778" s="6">
        <v>50</v>
      </c>
      <c r="E778" s="6">
        <f>C778*D778</f>
        <v>0</v>
      </c>
      <c r="F778" s="6">
        <v>150</v>
      </c>
      <c r="G778" s="6" t="s">
        <v>316</v>
      </c>
      <c r="H778" s="6">
        <f>E778*F778</f>
        <v>0</v>
      </c>
      <c r="I778" s="13">
        <f>H778/86400</f>
        <v>0</v>
      </c>
      <c r="J778" s="6">
        <f>H778/1000</f>
        <v>0</v>
      </c>
      <c r="L778" s="6">
        <v>2025</v>
      </c>
      <c r="M778" s="6" cm="1">
        <f t="array" ref="M778:M797">TRANSPOSE('Proyeksi Fasum (2)'!D193:W193)</f>
        <v>0</v>
      </c>
      <c r="N778" s="6"/>
      <c r="O778" s="6"/>
      <c r="P778" s="6">
        <v>10090</v>
      </c>
      <c r="Q778" s="6" t="s">
        <v>218</v>
      </c>
      <c r="R778" s="6">
        <f>P778*M778</f>
        <v>0</v>
      </c>
      <c r="S778" s="13">
        <f>R778/86400</f>
        <v>0</v>
      </c>
      <c r="T778" s="6">
        <f>R778/1000</f>
        <v>0</v>
      </c>
    </row>
    <row r="779" spans="2:20" x14ac:dyDescent="0.3">
      <c r="B779" s="6">
        <v>2026</v>
      </c>
      <c r="C779" s="6">
        <v>0</v>
      </c>
      <c r="D779" s="6">
        <v>50</v>
      </c>
      <c r="E779" s="6">
        <f t="shared" ref="E779:E797" si="230">C779*D779</f>
        <v>0</v>
      </c>
      <c r="F779" s="6">
        <v>150</v>
      </c>
      <c r="G779" s="6" t="s">
        <v>316</v>
      </c>
      <c r="H779" s="6">
        <f t="shared" ref="H779:H797" si="231">E779*F779</f>
        <v>0</v>
      </c>
      <c r="I779" s="13">
        <f t="shared" ref="I779:I797" si="232">H779/86400</f>
        <v>0</v>
      </c>
      <c r="J779" s="6">
        <f t="shared" ref="J779:J797" si="233">H779/1000</f>
        <v>0</v>
      </c>
      <c r="L779" s="6">
        <v>2026</v>
      </c>
      <c r="M779" s="6">
        <v>0</v>
      </c>
      <c r="N779" s="6"/>
      <c r="O779" s="6"/>
      <c r="P779" s="6">
        <v>10090</v>
      </c>
      <c r="Q779" s="6" t="s">
        <v>218</v>
      </c>
      <c r="R779" s="6">
        <f t="shared" ref="R779:R797" si="234">P779*M779</f>
        <v>0</v>
      </c>
      <c r="S779" s="13">
        <f t="shared" ref="S779:S797" si="235">R779/86400</f>
        <v>0</v>
      </c>
      <c r="T779" s="6">
        <f t="shared" ref="T779:T797" si="236">R779/1000</f>
        <v>0</v>
      </c>
    </row>
    <row r="780" spans="2:20" x14ac:dyDescent="0.3">
      <c r="B780" s="6">
        <v>2027</v>
      </c>
      <c r="C780" s="6">
        <v>0</v>
      </c>
      <c r="D780" s="6">
        <v>50</v>
      </c>
      <c r="E780" s="6">
        <f t="shared" si="230"/>
        <v>0</v>
      </c>
      <c r="F780" s="6">
        <v>150</v>
      </c>
      <c r="G780" s="6" t="s">
        <v>316</v>
      </c>
      <c r="H780" s="6">
        <f t="shared" si="231"/>
        <v>0</v>
      </c>
      <c r="I780" s="13">
        <f t="shared" si="232"/>
        <v>0</v>
      </c>
      <c r="J780" s="6">
        <f t="shared" si="233"/>
        <v>0</v>
      </c>
      <c r="L780" s="6">
        <v>2027</v>
      </c>
      <c r="M780" s="6">
        <v>0</v>
      </c>
      <c r="N780" s="6"/>
      <c r="O780" s="6"/>
      <c r="P780" s="6">
        <v>10090</v>
      </c>
      <c r="Q780" s="6" t="s">
        <v>218</v>
      </c>
      <c r="R780" s="6">
        <f t="shared" si="234"/>
        <v>0</v>
      </c>
      <c r="S780" s="13">
        <f t="shared" si="235"/>
        <v>0</v>
      </c>
      <c r="T780" s="6">
        <f t="shared" si="236"/>
        <v>0</v>
      </c>
    </row>
    <row r="781" spans="2:20" x14ac:dyDescent="0.3">
      <c r="B781" s="6">
        <v>2028</v>
      </c>
      <c r="C781" s="6">
        <v>0</v>
      </c>
      <c r="D781" s="6">
        <v>50</v>
      </c>
      <c r="E781" s="6">
        <f t="shared" si="230"/>
        <v>0</v>
      </c>
      <c r="F781" s="6">
        <v>150</v>
      </c>
      <c r="G781" s="6" t="s">
        <v>316</v>
      </c>
      <c r="H781" s="6">
        <f t="shared" si="231"/>
        <v>0</v>
      </c>
      <c r="I781" s="13">
        <f t="shared" si="232"/>
        <v>0</v>
      </c>
      <c r="J781" s="6">
        <f t="shared" si="233"/>
        <v>0</v>
      </c>
      <c r="L781" s="6">
        <v>2028</v>
      </c>
      <c r="M781" s="6">
        <v>0</v>
      </c>
      <c r="N781" s="6"/>
      <c r="O781" s="6"/>
      <c r="P781" s="6">
        <v>10090</v>
      </c>
      <c r="Q781" s="6" t="s">
        <v>218</v>
      </c>
      <c r="R781" s="6">
        <f t="shared" si="234"/>
        <v>0</v>
      </c>
      <c r="S781" s="13">
        <f t="shared" si="235"/>
        <v>0</v>
      </c>
      <c r="T781" s="6">
        <f t="shared" si="236"/>
        <v>0</v>
      </c>
    </row>
    <row r="782" spans="2:20" x14ac:dyDescent="0.3">
      <c r="B782" s="6">
        <v>2029</v>
      </c>
      <c r="C782" s="6">
        <v>0</v>
      </c>
      <c r="D782" s="6">
        <v>50</v>
      </c>
      <c r="E782" s="6">
        <f t="shared" si="230"/>
        <v>0</v>
      </c>
      <c r="F782" s="6">
        <v>150</v>
      </c>
      <c r="G782" s="6" t="s">
        <v>316</v>
      </c>
      <c r="H782" s="6">
        <f t="shared" si="231"/>
        <v>0</v>
      </c>
      <c r="I782" s="13">
        <f t="shared" si="232"/>
        <v>0</v>
      </c>
      <c r="J782" s="6">
        <f t="shared" si="233"/>
        <v>0</v>
      </c>
      <c r="L782" s="6">
        <v>2029</v>
      </c>
      <c r="M782" s="6">
        <v>0</v>
      </c>
      <c r="N782" s="6"/>
      <c r="O782" s="6"/>
      <c r="P782" s="6">
        <v>10090</v>
      </c>
      <c r="Q782" s="6" t="s">
        <v>218</v>
      </c>
      <c r="R782" s="6">
        <f t="shared" si="234"/>
        <v>0</v>
      </c>
      <c r="S782" s="13">
        <f t="shared" si="235"/>
        <v>0</v>
      </c>
      <c r="T782" s="6">
        <f t="shared" si="236"/>
        <v>0</v>
      </c>
    </row>
    <row r="783" spans="2:20" x14ac:dyDescent="0.3">
      <c r="B783" s="6">
        <v>2030</v>
      </c>
      <c r="C783" s="6">
        <v>0</v>
      </c>
      <c r="D783" s="6">
        <v>50</v>
      </c>
      <c r="E783" s="6">
        <f t="shared" si="230"/>
        <v>0</v>
      </c>
      <c r="F783" s="6">
        <v>150</v>
      </c>
      <c r="G783" s="6" t="s">
        <v>316</v>
      </c>
      <c r="H783" s="6">
        <f t="shared" si="231"/>
        <v>0</v>
      </c>
      <c r="I783" s="13">
        <f t="shared" si="232"/>
        <v>0</v>
      </c>
      <c r="J783" s="6">
        <f t="shared" si="233"/>
        <v>0</v>
      </c>
      <c r="L783" s="6">
        <v>2030</v>
      </c>
      <c r="M783" s="6">
        <v>0</v>
      </c>
      <c r="N783" s="6"/>
      <c r="O783" s="6"/>
      <c r="P783" s="6">
        <v>10090</v>
      </c>
      <c r="Q783" s="6" t="s">
        <v>218</v>
      </c>
      <c r="R783" s="6">
        <f t="shared" si="234"/>
        <v>0</v>
      </c>
      <c r="S783" s="13">
        <f t="shared" si="235"/>
        <v>0</v>
      </c>
      <c r="T783" s="6">
        <f t="shared" si="236"/>
        <v>0</v>
      </c>
    </row>
    <row r="784" spans="2:20" x14ac:dyDescent="0.3">
      <c r="B784" s="6">
        <v>2031</v>
      </c>
      <c r="C784" s="6">
        <v>0</v>
      </c>
      <c r="D784" s="6">
        <v>50</v>
      </c>
      <c r="E784" s="6">
        <f t="shared" si="230"/>
        <v>0</v>
      </c>
      <c r="F784" s="6">
        <v>150</v>
      </c>
      <c r="G784" s="6" t="s">
        <v>316</v>
      </c>
      <c r="H784" s="6">
        <f t="shared" si="231"/>
        <v>0</v>
      </c>
      <c r="I784" s="13">
        <f t="shared" si="232"/>
        <v>0</v>
      </c>
      <c r="J784" s="6">
        <f t="shared" si="233"/>
        <v>0</v>
      </c>
      <c r="L784" s="6">
        <v>2031</v>
      </c>
      <c r="M784" s="6">
        <v>0</v>
      </c>
      <c r="N784" s="6"/>
      <c r="O784" s="6"/>
      <c r="P784" s="6">
        <v>10090</v>
      </c>
      <c r="Q784" s="6" t="s">
        <v>218</v>
      </c>
      <c r="R784" s="6">
        <f t="shared" si="234"/>
        <v>0</v>
      </c>
      <c r="S784" s="13">
        <f t="shared" si="235"/>
        <v>0</v>
      </c>
      <c r="T784" s="6">
        <f t="shared" si="236"/>
        <v>0</v>
      </c>
    </row>
    <row r="785" spans="2:20" x14ac:dyDescent="0.3">
      <c r="B785" s="6">
        <v>2032</v>
      </c>
      <c r="C785" s="6">
        <v>0</v>
      </c>
      <c r="D785" s="6">
        <v>50</v>
      </c>
      <c r="E785" s="6">
        <f t="shared" si="230"/>
        <v>0</v>
      </c>
      <c r="F785" s="6">
        <v>150</v>
      </c>
      <c r="G785" s="6" t="s">
        <v>316</v>
      </c>
      <c r="H785" s="6">
        <f t="shared" si="231"/>
        <v>0</v>
      </c>
      <c r="I785" s="13">
        <f t="shared" si="232"/>
        <v>0</v>
      </c>
      <c r="J785" s="6">
        <f t="shared" si="233"/>
        <v>0</v>
      </c>
      <c r="L785" s="6">
        <v>2032</v>
      </c>
      <c r="M785" s="6">
        <v>0</v>
      </c>
      <c r="N785" s="6"/>
      <c r="O785" s="6"/>
      <c r="P785" s="6">
        <v>10090</v>
      </c>
      <c r="Q785" s="6" t="s">
        <v>218</v>
      </c>
      <c r="R785" s="6">
        <f t="shared" si="234"/>
        <v>0</v>
      </c>
      <c r="S785" s="13">
        <f t="shared" si="235"/>
        <v>0</v>
      </c>
      <c r="T785" s="6">
        <f t="shared" si="236"/>
        <v>0</v>
      </c>
    </row>
    <row r="786" spans="2:20" x14ac:dyDescent="0.3">
      <c r="B786" s="6">
        <v>2033</v>
      </c>
      <c r="C786" s="6">
        <v>0</v>
      </c>
      <c r="D786" s="6">
        <v>50</v>
      </c>
      <c r="E786" s="6">
        <f t="shared" si="230"/>
        <v>0</v>
      </c>
      <c r="F786" s="6">
        <v>150</v>
      </c>
      <c r="G786" s="6" t="s">
        <v>316</v>
      </c>
      <c r="H786" s="6">
        <f t="shared" si="231"/>
        <v>0</v>
      </c>
      <c r="I786" s="13">
        <f t="shared" si="232"/>
        <v>0</v>
      </c>
      <c r="J786" s="6">
        <f t="shared" si="233"/>
        <v>0</v>
      </c>
      <c r="L786" s="6">
        <v>2033</v>
      </c>
      <c r="M786" s="6">
        <v>0</v>
      </c>
      <c r="N786" s="6"/>
      <c r="O786" s="6"/>
      <c r="P786" s="6">
        <v>10090</v>
      </c>
      <c r="Q786" s="6" t="s">
        <v>218</v>
      </c>
      <c r="R786" s="6">
        <f t="shared" si="234"/>
        <v>0</v>
      </c>
      <c r="S786" s="13">
        <f t="shared" si="235"/>
        <v>0</v>
      </c>
      <c r="T786" s="6">
        <f t="shared" si="236"/>
        <v>0</v>
      </c>
    </row>
    <row r="787" spans="2:20" x14ac:dyDescent="0.3">
      <c r="B787" s="6">
        <v>2034</v>
      </c>
      <c r="C787" s="6">
        <v>0</v>
      </c>
      <c r="D787" s="6">
        <v>50</v>
      </c>
      <c r="E787" s="6">
        <f t="shared" si="230"/>
        <v>0</v>
      </c>
      <c r="F787" s="6">
        <v>150</v>
      </c>
      <c r="G787" s="6" t="s">
        <v>316</v>
      </c>
      <c r="H787" s="6">
        <f t="shared" si="231"/>
        <v>0</v>
      </c>
      <c r="I787" s="13">
        <f t="shared" si="232"/>
        <v>0</v>
      </c>
      <c r="J787" s="6">
        <f t="shared" si="233"/>
        <v>0</v>
      </c>
      <c r="L787" s="6">
        <v>2034</v>
      </c>
      <c r="M787" s="6">
        <v>0</v>
      </c>
      <c r="N787" s="6"/>
      <c r="O787" s="6"/>
      <c r="P787" s="6">
        <v>10090</v>
      </c>
      <c r="Q787" s="6" t="s">
        <v>218</v>
      </c>
      <c r="R787" s="6">
        <f t="shared" si="234"/>
        <v>0</v>
      </c>
      <c r="S787" s="13">
        <f t="shared" si="235"/>
        <v>0</v>
      </c>
      <c r="T787" s="6">
        <f t="shared" si="236"/>
        <v>0</v>
      </c>
    </row>
    <row r="788" spans="2:20" x14ac:dyDescent="0.3">
      <c r="B788" s="6">
        <v>2035</v>
      </c>
      <c r="C788" s="6">
        <v>0</v>
      </c>
      <c r="D788" s="6">
        <v>50</v>
      </c>
      <c r="E788" s="6">
        <f t="shared" si="230"/>
        <v>0</v>
      </c>
      <c r="F788" s="6">
        <v>150</v>
      </c>
      <c r="G788" s="6" t="s">
        <v>316</v>
      </c>
      <c r="H788" s="6">
        <f t="shared" si="231"/>
        <v>0</v>
      </c>
      <c r="I788" s="13">
        <f t="shared" si="232"/>
        <v>0</v>
      </c>
      <c r="J788" s="6">
        <f t="shared" si="233"/>
        <v>0</v>
      </c>
      <c r="L788" s="6">
        <v>2035</v>
      </c>
      <c r="M788" s="6">
        <v>0</v>
      </c>
      <c r="N788" s="6"/>
      <c r="O788" s="6"/>
      <c r="P788" s="6">
        <v>10090</v>
      </c>
      <c r="Q788" s="6" t="s">
        <v>218</v>
      </c>
      <c r="R788" s="6">
        <f t="shared" si="234"/>
        <v>0</v>
      </c>
      <c r="S788" s="13">
        <f t="shared" si="235"/>
        <v>0</v>
      </c>
      <c r="T788" s="6">
        <f t="shared" si="236"/>
        <v>0</v>
      </c>
    </row>
    <row r="789" spans="2:20" x14ac:dyDescent="0.3">
      <c r="B789" s="6">
        <v>2036</v>
      </c>
      <c r="C789" s="6">
        <v>0</v>
      </c>
      <c r="D789" s="6">
        <v>50</v>
      </c>
      <c r="E789" s="6">
        <f t="shared" si="230"/>
        <v>0</v>
      </c>
      <c r="F789" s="6">
        <v>150</v>
      </c>
      <c r="G789" s="6" t="s">
        <v>316</v>
      </c>
      <c r="H789" s="6">
        <f t="shared" si="231"/>
        <v>0</v>
      </c>
      <c r="I789" s="13">
        <f t="shared" si="232"/>
        <v>0</v>
      </c>
      <c r="J789" s="6">
        <f t="shared" si="233"/>
        <v>0</v>
      </c>
      <c r="L789" s="6">
        <v>2036</v>
      </c>
      <c r="M789" s="6">
        <v>0</v>
      </c>
      <c r="N789" s="6"/>
      <c r="O789" s="6"/>
      <c r="P789" s="6">
        <v>10090</v>
      </c>
      <c r="Q789" s="6" t="s">
        <v>218</v>
      </c>
      <c r="R789" s="6">
        <f t="shared" si="234"/>
        <v>0</v>
      </c>
      <c r="S789" s="13">
        <f t="shared" si="235"/>
        <v>0</v>
      </c>
      <c r="T789" s="6">
        <f t="shared" si="236"/>
        <v>0</v>
      </c>
    </row>
    <row r="790" spans="2:20" x14ac:dyDescent="0.3">
      <c r="B790" s="6">
        <v>2037</v>
      </c>
      <c r="C790" s="6">
        <v>0</v>
      </c>
      <c r="D790" s="6">
        <v>50</v>
      </c>
      <c r="E790" s="6">
        <f t="shared" si="230"/>
        <v>0</v>
      </c>
      <c r="F790" s="6">
        <v>150</v>
      </c>
      <c r="G790" s="6" t="s">
        <v>316</v>
      </c>
      <c r="H790" s="6">
        <f t="shared" si="231"/>
        <v>0</v>
      </c>
      <c r="I790" s="13">
        <f t="shared" si="232"/>
        <v>0</v>
      </c>
      <c r="J790" s="6">
        <f t="shared" si="233"/>
        <v>0</v>
      </c>
      <c r="L790" s="6">
        <v>2037</v>
      </c>
      <c r="M790" s="6">
        <v>0</v>
      </c>
      <c r="N790" s="6"/>
      <c r="O790" s="6"/>
      <c r="P790" s="6">
        <v>10090</v>
      </c>
      <c r="Q790" s="6" t="s">
        <v>218</v>
      </c>
      <c r="R790" s="6">
        <f t="shared" si="234"/>
        <v>0</v>
      </c>
      <c r="S790" s="13">
        <f t="shared" si="235"/>
        <v>0</v>
      </c>
      <c r="T790" s="6">
        <f t="shared" si="236"/>
        <v>0</v>
      </c>
    </row>
    <row r="791" spans="2:20" x14ac:dyDescent="0.3">
      <c r="B791" s="6">
        <v>2038</v>
      </c>
      <c r="C791" s="6">
        <v>0</v>
      </c>
      <c r="D791" s="6">
        <v>50</v>
      </c>
      <c r="E791" s="6">
        <f t="shared" si="230"/>
        <v>0</v>
      </c>
      <c r="F791" s="6">
        <v>150</v>
      </c>
      <c r="G791" s="6" t="s">
        <v>316</v>
      </c>
      <c r="H791" s="6">
        <f t="shared" si="231"/>
        <v>0</v>
      </c>
      <c r="I791" s="13">
        <f t="shared" si="232"/>
        <v>0</v>
      </c>
      <c r="J791" s="6">
        <f t="shared" si="233"/>
        <v>0</v>
      </c>
      <c r="L791" s="6">
        <v>2038</v>
      </c>
      <c r="M791" s="6">
        <v>0</v>
      </c>
      <c r="N791" s="6"/>
      <c r="O791" s="6"/>
      <c r="P791" s="6">
        <v>10090</v>
      </c>
      <c r="Q791" s="6" t="s">
        <v>218</v>
      </c>
      <c r="R791" s="6">
        <f t="shared" si="234"/>
        <v>0</v>
      </c>
      <c r="S791" s="13">
        <f t="shared" si="235"/>
        <v>0</v>
      </c>
      <c r="T791" s="6">
        <f t="shared" si="236"/>
        <v>0</v>
      </c>
    </row>
    <row r="792" spans="2:20" x14ac:dyDescent="0.3">
      <c r="B792" s="6">
        <v>2039</v>
      </c>
      <c r="C792" s="6">
        <v>0</v>
      </c>
      <c r="D792" s="6">
        <v>50</v>
      </c>
      <c r="E792" s="6">
        <f t="shared" si="230"/>
        <v>0</v>
      </c>
      <c r="F792" s="6">
        <v>150</v>
      </c>
      <c r="G792" s="6" t="s">
        <v>316</v>
      </c>
      <c r="H792" s="6">
        <f t="shared" si="231"/>
        <v>0</v>
      </c>
      <c r="I792" s="13">
        <f t="shared" si="232"/>
        <v>0</v>
      </c>
      <c r="J792" s="6">
        <f t="shared" si="233"/>
        <v>0</v>
      </c>
      <c r="L792" s="6">
        <v>2039</v>
      </c>
      <c r="M792" s="6">
        <v>0</v>
      </c>
      <c r="N792" s="6"/>
      <c r="O792" s="6"/>
      <c r="P792" s="6">
        <v>10090</v>
      </c>
      <c r="Q792" s="6" t="s">
        <v>218</v>
      </c>
      <c r="R792" s="6">
        <f t="shared" si="234"/>
        <v>0</v>
      </c>
      <c r="S792" s="13">
        <f t="shared" si="235"/>
        <v>0</v>
      </c>
      <c r="T792" s="6">
        <f t="shared" si="236"/>
        <v>0</v>
      </c>
    </row>
    <row r="793" spans="2:20" x14ac:dyDescent="0.3">
      <c r="B793" s="6">
        <v>2040</v>
      </c>
      <c r="C793" s="6">
        <v>0</v>
      </c>
      <c r="D793" s="6">
        <v>50</v>
      </c>
      <c r="E793" s="6">
        <f t="shared" si="230"/>
        <v>0</v>
      </c>
      <c r="F793" s="6">
        <v>150</v>
      </c>
      <c r="G793" s="6" t="s">
        <v>316</v>
      </c>
      <c r="H793" s="6">
        <f t="shared" si="231"/>
        <v>0</v>
      </c>
      <c r="I793" s="13">
        <f t="shared" si="232"/>
        <v>0</v>
      </c>
      <c r="J793" s="6">
        <f t="shared" si="233"/>
        <v>0</v>
      </c>
      <c r="L793" s="6">
        <v>2040</v>
      </c>
      <c r="M793" s="6">
        <v>0</v>
      </c>
      <c r="N793" s="6"/>
      <c r="O793" s="6"/>
      <c r="P793" s="6">
        <v>10090</v>
      </c>
      <c r="Q793" s="6" t="s">
        <v>218</v>
      </c>
      <c r="R793" s="6">
        <f t="shared" si="234"/>
        <v>0</v>
      </c>
      <c r="S793" s="13">
        <f t="shared" si="235"/>
        <v>0</v>
      </c>
      <c r="T793" s="6">
        <f t="shared" si="236"/>
        <v>0</v>
      </c>
    </row>
    <row r="794" spans="2:20" x14ac:dyDescent="0.3">
      <c r="B794" s="6">
        <v>2041</v>
      </c>
      <c r="C794" s="6">
        <v>0</v>
      </c>
      <c r="D794" s="6">
        <v>50</v>
      </c>
      <c r="E794" s="6">
        <f t="shared" si="230"/>
        <v>0</v>
      </c>
      <c r="F794" s="6">
        <v>150</v>
      </c>
      <c r="G794" s="6" t="s">
        <v>316</v>
      </c>
      <c r="H794" s="6">
        <f t="shared" si="231"/>
        <v>0</v>
      </c>
      <c r="I794" s="13">
        <f t="shared" si="232"/>
        <v>0</v>
      </c>
      <c r="J794" s="6">
        <f t="shared" si="233"/>
        <v>0</v>
      </c>
      <c r="L794" s="6">
        <v>2041</v>
      </c>
      <c r="M794" s="6">
        <v>0</v>
      </c>
      <c r="N794" s="6"/>
      <c r="O794" s="6"/>
      <c r="P794" s="6">
        <v>10090</v>
      </c>
      <c r="Q794" s="6" t="s">
        <v>218</v>
      </c>
      <c r="R794" s="6">
        <f t="shared" si="234"/>
        <v>0</v>
      </c>
      <c r="S794" s="13">
        <f t="shared" si="235"/>
        <v>0</v>
      </c>
      <c r="T794" s="6">
        <f t="shared" si="236"/>
        <v>0</v>
      </c>
    </row>
    <row r="795" spans="2:20" x14ac:dyDescent="0.3">
      <c r="B795" s="6">
        <v>2042</v>
      </c>
      <c r="C795" s="6">
        <v>0</v>
      </c>
      <c r="D795" s="6">
        <v>50</v>
      </c>
      <c r="E795" s="6">
        <f t="shared" si="230"/>
        <v>0</v>
      </c>
      <c r="F795" s="6">
        <v>150</v>
      </c>
      <c r="G795" s="6" t="s">
        <v>316</v>
      </c>
      <c r="H795" s="6">
        <f t="shared" si="231"/>
        <v>0</v>
      </c>
      <c r="I795" s="13">
        <f t="shared" si="232"/>
        <v>0</v>
      </c>
      <c r="J795" s="6">
        <f t="shared" si="233"/>
        <v>0</v>
      </c>
      <c r="L795" s="6">
        <v>2042</v>
      </c>
      <c r="M795" s="6">
        <v>0</v>
      </c>
      <c r="N795" s="6"/>
      <c r="O795" s="6"/>
      <c r="P795" s="6">
        <v>10090</v>
      </c>
      <c r="Q795" s="6" t="s">
        <v>218</v>
      </c>
      <c r="R795" s="6">
        <f t="shared" si="234"/>
        <v>0</v>
      </c>
      <c r="S795" s="13">
        <f t="shared" si="235"/>
        <v>0</v>
      </c>
      <c r="T795" s="6">
        <f t="shared" si="236"/>
        <v>0</v>
      </c>
    </row>
    <row r="796" spans="2:20" x14ac:dyDescent="0.3">
      <c r="B796" s="6">
        <v>2043</v>
      </c>
      <c r="C796" s="6">
        <v>0</v>
      </c>
      <c r="D796" s="6">
        <v>50</v>
      </c>
      <c r="E796" s="6">
        <f t="shared" si="230"/>
        <v>0</v>
      </c>
      <c r="F796" s="6">
        <v>150</v>
      </c>
      <c r="G796" s="6" t="s">
        <v>316</v>
      </c>
      <c r="H796" s="6">
        <f t="shared" si="231"/>
        <v>0</v>
      </c>
      <c r="I796" s="13">
        <f t="shared" si="232"/>
        <v>0</v>
      </c>
      <c r="J796" s="6">
        <f t="shared" si="233"/>
        <v>0</v>
      </c>
      <c r="L796" s="6">
        <v>2043</v>
      </c>
      <c r="M796" s="6">
        <v>0</v>
      </c>
      <c r="N796" s="6"/>
      <c r="O796" s="6"/>
      <c r="P796" s="6">
        <v>10090</v>
      </c>
      <c r="Q796" s="6" t="s">
        <v>218</v>
      </c>
      <c r="R796" s="6">
        <f t="shared" si="234"/>
        <v>0</v>
      </c>
      <c r="S796" s="13">
        <f t="shared" si="235"/>
        <v>0</v>
      </c>
      <c r="T796" s="6">
        <f t="shared" si="236"/>
        <v>0</v>
      </c>
    </row>
    <row r="797" spans="2:20" x14ac:dyDescent="0.3">
      <c r="B797" s="6">
        <v>2044</v>
      </c>
      <c r="C797" s="6">
        <v>0</v>
      </c>
      <c r="D797" s="6">
        <v>50</v>
      </c>
      <c r="E797" s="6">
        <f t="shared" si="230"/>
        <v>0</v>
      </c>
      <c r="F797" s="6">
        <v>150</v>
      </c>
      <c r="G797" s="6" t="s">
        <v>316</v>
      </c>
      <c r="H797" s="6">
        <f t="shared" si="231"/>
        <v>0</v>
      </c>
      <c r="I797" s="13">
        <f t="shared" si="232"/>
        <v>0</v>
      </c>
      <c r="J797" s="6">
        <f t="shared" si="233"/>
        <v>0</v>
      </c>
      <c r="L797" s="6">
        <v>2044</v>
      </c>
      <c r="M797" s="6">
        <v>0</v>
      </c>
      <c r="N797" s="6"/>
      <c r="O797" s="6"/>
      <c r="P797" s="6">
        <v>10090</v>
      </c>
      <c r="Q797" s="6" t="s">
        <v>218</v>
      </c>
      <c r="R797" s="6">
        <f t="shared" si="234"/>
        <v>0</v>
      </c>
      <c r="S797" s="13">
        <f t="shared" si="235"/>
        <v>0</v>
      </c>
      <c r="T797" s="6">
        <f t="shared" si="236"/>
        <v>0</v>
      </c>
    </row>
    <row r="799" spans="2:20" x14ac:dyDescent="0.3">
      <c r="B799" s="226" t="s">
        <v>345</v>
      </c>
      <c r="C799" s="226"/>
      <c r="D799" s="226"/>
      <c r="L799" s="226" t="s">
        <v>346</v>
      </c>
      <c r="M799" s="226"/>
      <c r="N799" s="226"/>
    </row>
    <row r="800" spans="2:20" x14ac:dyDescent="0.3">
      <c r="B800" s="225" t="s">
        <v>22</v>
      </c>
      <c r="C800" s="225" t="s">
        <v>203</v>
      </c>
      <c r="D800" s="225" t="s">
        <v>204</v>
      </c>
      <c r="E800" s="225" t="s">
        <v>201</v>
      </c>
      <c r="F800" s="225" t="s">
        <v>202</v>
      </c>
      <c r="G800" s="225" t="s">
        <v>151</v>
      </c>
      <c r="H800" s="225" t="s">
        <v>205</v>
      </c>
      <c r="I800" s="225" t="s">
        <v>206</v>
      </c>
      <c r="J800" s="225" t="s">
        <v>207</v>
      </c>
      <c r="L800" s="225" t="s">
        <v>22</v>
      </c>
      <c r="M800" s="225" t="s">
        <v>203</v>
      </c>
      <c r="N800" s="225" t="s">
        <v>317</v>
      </c>
      <c r="O800" s="225" t="s">
        <v>318</v>
      </c>
      <c r="P800" s="225" t="s">
        <v>202</v>
      </c>
      <c r="Q800" s="225" t="s">
        <v>151</v>
      </c>
      <c r="R800" s="225" t="s">
        <v>205</v>
      </c>
      <c r="S800" s="225" t="s">
        <v>206</v>
      </c>
      <c r="T800" s="225" t="s">
        <v>207</v>
      </c>
    </row>
    <row r="801" spans="2:20" x14ac:dyDescent="0.3">
      <c r="B801" s="225"/>
      <c r="C801" s="225"/>
      <c r="D801" s="225"/>
      <c r="E801" s="225"/>
      <c r="F801" s="225"/>
      <c r="G801" s="225"/>
      <c r="H801" s="225"/>
      <c r="I801" s="225"/>
      <c r="J801" s="225"/>
      <c r="L801" s="225"/>
      <c r="M801" s="225"/>
      <c r="N801" s="225"/>
      <c r="O801" s="225"/>
      <c r="P801" s="225"/>
      <c r="Q801" s="225"/>
      <c r="R801" s="225"/>
      <c r="S801" s="225"/>
      <c r="T801" s="225"/>
    </row>
    <row r="802" spans="2:20" x14ac:dyDescent="0.3">
      <c r="B802" s="225"/>
      <c r="C802" s="225"/>
      <c r="D802" s="225"/>
      <c r="E802" s="225"/>
      <c r="F802" s="225"/>
      <c r="G802" s="225"/>
      <c r="H802" s="225"/>
      <c r="I802" s="225"/>
      <c r="J802" s="225"/>
      <c r="L802" s="225"/>
      <c r="M802" s="225"/>
      <c r="N802" s="225"/>
      <c r="O802" s="225"/>
      <c r="P802" s="225"/>
      <c r="Q802" s="225"/>
      <c r="R802" s="225"/>
      <c r="S802" s="225"/>
      <c r="T802" s="225"/>
    </row>
    <row r="803" spans="2:20" x14ac:dyDescent="0.3">
      <c r="B803" s="6">
        <v>2025</v>
      </c>
      <c r="C803" s="6" cm="1">
        <f t="array" ref="C803:C822">TRANSPOSE('Proyeksi Fasum (2)'!D194:W194)</f>
        <v>0</v>
      </c>
      <c r="D803" s="6"/>
      <c r="E803" s="6"/>
      <c r="F803" s="6">
        <v>10000</v>
      </c>
      <c r="G803" s="6" t="s">
        <v>218</v>
      </c>
      <c r="H803" s="6">
        <f>F803*C803</f>
        <v>0</v>
      </c>
      <c r="I803" s="13">
        <f>H803/86400</f>
        <v>0</v>
      </c>
      <c r="J803" s="6">
        <f>H803/1000</f>
        <v>0</v>
      </c>
      <c r="L803" s="6">
        <v>2025</v>
      </c>
      <c r="M803" s="6" cm="1">
        <f t="array" ref="M803:M822">TRANSPOSE('Proyeksi Fasum (2)'!D195:W195)</f>
        <v>0</v>
      </c>
      <c r="N803" s="6">
        <v>1</v>
      </c>
      <c r="O803" s="6">
        <f>M803*N803</f>
        <v>0</v>
      </c>
      <c r="P803" s="6">
        <v>0.3</v>
      </c>
      <c r="Q803" s="6" t="s">
        <v>319</v>
      </c>
      <c r="R803" s="6">
        <f>P803*O803*86400</f>
        <v>0</v>
      </c>
      <c r="S803" s="13">
        <f>R803/86400</f>
        <v>0</v>
      </c>
      <c r="T803" s="6">
        <f>R803/1000</f>
        <v>0</v>
      </c>
    </row>
    <row r="804" spans="2:20" x14ac:dyDescent="0.3">
      <c r="B804" s="6">
        <v>2026</v>
      </c>
      <c r="C804" s="6">
        <v>0</v>
      </c>
      <c r="D804" s="6"/>
      <c r="E804" s="6"/>
      <c r="F804" s="6">
        <v>10000</v>
      </c>
      <c r="G804" s="6" t="s">
        <v>218</v>
      </c>
      <c r="H804" s="6">
        <f t="shared" ref="H804:H822" si="237">F804*C804</f>
        <v>0</v>
      </c>
      <c r="I804" s="13">
        <f t="shared" ref="I804:I822" si="238">H804/86400</f>
        <v>0</v>
      </c>
      <c r="J804" s="6">
        <f t="shared" ref="J804:J822" si="239">H804/1000</f>
        <v>0</v>
      </c>
      <c r="L804" s="6">
        <v>2026</v>
      </c>
      <c r="M804" s="6">
        <v>0</v>
      </c>
      <c r="N804" s="6">
        <v>1</v>
      </c>
      <c r="O804" s="6">
        <f t="shared" ref="O804:O822" si="240">M804*N804</f>
        <v>0</v>
      </c>
      <c r="P804" s="6">
        <v>0.3</v>
      </c>
      <c r="Q804" s="6" t="s">
        <v>319</v>
      </c>
      <c r="R804" s="6">
        <f t="shared" ref="R804:R822" si="241">P804*O804*86400</f>
        <v>0</v>
      </c>
      <c r="S804" s="13">
        <f t="shared" ref="S804:S822" si="242">R804/86400</f>
        <v>0</v>
      </c>
      <c r="T804" s="6">
        <f t="shared" ref="T804:T822" si="243">R804/1000</f>
        <v>0</v>
      </c>
    </row>
    <row r="805" spans="2:20" x14ac:dyDescent="0.3">
      <c r="B805" s="6">
        <v>2027</v>
      </c>
      <c r="C805" s="6">
        <v>0</v>
      </c>
      <c r="D805" s="6"/>
      <c r="E805" s="6"/>
      <c r="F805" s="6">
        <v>10000</v>
      </c>
      <c r="G805" s="6" t="s">
        <v>218</v>
      </c>
      <c r="H805" s="6">
        <f t="shared" si="237"/>
        <v>0</v>
      </c>
      <c r="I805" s="13">
        <f t="shared" si="238"/>
        <v>0</v>
      </c>
      <c r="J805" s="6">
        <f t="shared" si="239"/>
        <v>0</v>
      </c>
      <c r="L805" s="6">
        <v>2027</v>
      </c>
      <c r="M805" s="6">
        <v>0</v>
      </c>
      <c r="N805" s="6">
        <v>1</v>
      </c>
      <c r="O805" s="6">
        <f t="shared" si="240"/>
        <v>0</v>
      </c>
      <c r="P805" s="6">
        <v>0.3</v>
      </c>
      <c r="Q805" s="6" t="s">
        <v>319</v>
      </c>
      <c r="R805" s="6">
        <f t="shared" si="241"/>
        <v>0</v>
      </c>
      <c r="S805" s="13">
        <f t="shared" si="242"/>
        <v>0</v>
      </c>
      <c r="T805" s="6">
        <f t="shared" si="243"/>
        <v>0</v>
      </c>
    </row>
    <row r="806" spans="2:20" x14ac:dyDescent="0.3">
      <c r="B806" s="6">
        <v>2028</v>
      </c>
      <c r="C806" s="6">
        <v>0</v>
      </c>
      <c r="D806" s="6"/>
      <c r="E806" s="6"/>
      <c r="F806" s="6">
        <v>10000</v>
      </c>
      <c r="G806" s="6" t="s">
        <v>218</v>
      </c>
      <c r="H806" s="6">
        <f t="shared" si="237"/>
        <v>0</v>
      </c>
      <c r="I806" s="13">
        <f t="shared" si="238"/>
        <v>0</v>
      </c>
      <c r="J806" s="6">
        <f t="shared" si="239"/>
        <v>0</v>
      </c>
      <c r="L806" s="6">
        <v>2028</v>
      </c>
      <c r="M806" s="6">
        <v>0</v>
      </c>
      <c r="N806" s="6">
        <v>1</v>
      </c>
      <c r="O806" s="6">
        <f t="shared" si="240"/>
        <v>0</v>
      </c>
      <c r="P806" s="6">
        <v>0.3</v>
      </c>
      <c r="Q806" s="6" t="s">
        <v>319</v>
      </c>
      <c r="R806" s="6">
        <f t="shared" si="241"/>
        <v>0</v>
      </c>
      <c r="S806" s="13">
        <f t="shared" si="242"/>
        <v>0</v>
      </c>
      <c r="T806" s="6">
        <f t="shared" si="243"/>
        <v>0</v>
      </c>
    </row>
    <row r="807" spans="2:20" x14ac:dyDescent="0.3">
      <c r="B807" s="6">
        <v>2029</v>
      </c>
      <c r="C807" s="6">
        <v>0</v>
      </c>
      <c r="D807" s="6"/>
      <c r="E807" s="6"/>
      <c r="F807" s="6">
        <v>10000</v>
      </c>
      <c r="G807" s="6" t="s">
        <v>218</v>
      </c>
      <c r="H807" s="6">
        <f t="shared" si="237"/>
        <v>0</v>
      </c>
      <c r="I807" s="13">
        <f t="shared" si="238"/>
        <v>0</v>
      </c>
      <c r="J807" s="6">
        <f t="shared" si="239"/>
        <v>0</v>
      </c>
      <c r="L807" s="6">
        <v>2029</v>
      </c>
      <c r="M807" s="6">
        <v>0</v>
      </c>
      <c r="N807" s="6">
        <v>1</v>
      </c>
      <c r="O807" s="6">
        <f t="shared" si="240"/>
        <v>0</v>
      </c>
      <c r="P807" s="6">
        <v>0.3</v>
      </c>
      <c r="Q807" s="6" t="s">
        <v>319</v>
      </c>
      <c r="R807" s="6">
        <f t="shared" si="241"/>
        <v>0</v>
      </c>
      <c r="S807" s="13">
        <f t="shared" si="242"/>
        <v>0</v>
      </c>
      <c r="T807" s="6">
        <f t="shared" si="243"/>
        <v>0</v>
      </c>
    </row>
    <row r="808" spans="2:20" x14ac:dyDescent="0.3">
      <c r="B808" s="6">
        <v>2030</v>
      </c>
      <c r="C808" s="6">
        <v>0</v>
      </c>
      <c r="D808" s="6"/>
      <c r="E808" s="6"/>
      <c r="F808" s="6">
        <v>10000</v>
      </c>
      <c r="G808" s="6" t="s">
        <v>218</v>
      </c>
      <c r="H808" s="6">
        <f t="shared" si="237"/>
        <v>0</v>
      </c>
      <c r="I808" s="13">
        <f t="shared" si="238"/>
        <v>0</v>
      </c>
      <c r="J808" s="6">
        <f t="shared" si="239"/>
        <v>0</v>
      </c>
      <c r="L808" s="6">
        <v>2030</v>
      </c>
      <c r="M808" s="6">
        <v>0</v>
      </c>
      <c r="N808" s="6">
        <v>1</v>
      </c>
      <c r="O808" s="6">
        <f t="shared" si="240"/>
        <v>0</v>
      </c>
      <c r="P808" s="6">
        <v>0.3</v>
      </c>
      <c r="Q808" s="6" t="s">
        <v>319</v>
      </c>
      <c r="R808" s="6">
        <f t="shared" si="241"/>
        <v>0</v>
      </c>
      <c r="S808" s="13">
        <f t="shared" si="242"/>
        <v>0</v>
      </c>
      <c r="T808" s="6">
        <f t="shared" si="243"/>
        <v>0</v>
      </c>
    </row>
    <row r="809" spans="2:20" x14ac:dyDescent="0.3">
      <c r="B809" s="6">
        <v>2031</v>
      </c>
      <c r="C809" s="6">
        <v>0</v>
      </c>
      <c r="D809" s="6"/>
      <c r="E809" s="6"/>
      <c r="F809" s="6">
        <v>10000</v>
      </c>
      <c r="G809" s="6" t="s">
        <v>218</v>
      </c>
      <c r="H809" s="6">
        <f t="shared" si="237"/>
        <v>0</v>
      </c>
      <c r="I809" s="13">
        <f t="shared" si="238"/>
        <v>0</v>
      </c>
      <c r="J809" s="6">
        <f t="shared" si="239"/>
        <v>0</v>
      </c>
      <c r="L809" s="6">
        <v>2031</v>
      </c>
      <c r="M809" s="6">
        <v>0</v>
      </c>
      <c r="N809" s="6">
        <v>1</v>
      </c>
      <c r="O809" s="6">
        <f t="shared" si="240"/>
        <v>0</v>
      </c>
      <c r="P809" s="6">
        <v>0.3</v>
      </c>
      <c r="Q809" s="6" t="s">
        <v>319</v>
      </c>
      <c r="R809" s="6">
        <f t="shared" si="241"/>
        <v>0</v>
      </c>
      <c r="S809" s="13">
        <f t="shared" si="242"/>
        <v>0</v>
      </c>
      <c r="T809" s="6">
        <f t="shared" si="243"/>
        <v>0</v>
      </c>
    </row>
    <row r="810" spans="2:20" x14ac:dyDescent="0.3">
      <c r="B810" s="6">
        <v>2032</v>
      </c>
      <c r="C810" s="6">
        <v>0</v>
      </c>
      <c r="D810" s="6"/>
      <c r="E810" s="6"/>
      <c r="F810" s="6">
        <v>10000</v>
      </c>
      <c r="G810" s="6" t="s">
        <v>218</v>
      </c>
      <c r="H810" s="6">
        <f t="shared" si="237"/>
        <v>0</v>
      </c>
      <c r="I810" s="13">
        <f t="shared" si="238"/>
        <v>0</v>
      </c>
      <c r="J810" s="6">
        <f t="shared" si="239"/>
        <v>0</v>
      </c>
      <c r="L810" s="6">
        <v>2032</v>
      </c>
      <c r="M810" s="6">
        <v>0</v>
      </c>
      <c r="N810" s="6">
        <v>1</v>
      </c>
      <c r="O810" s="6">
        <f t="shared" si="240"/>
        <v>0</v>
      </c>
      <c r="P810" s="6">
        <v>0.3</v>
      </c>
      <c r="Q810" s="6" t="s">
        <v>319</v>
      </c>
      <c r="R810" s="6">
        <f t="shared" si="241"/>
        <v>0</v>
      </c>
      <c r="S810" s="13">
        <f t="shared" si="242"/>
        <v>0</v>
      </c>
      <c r="T810" s="6">
        <f t="shared" si="243"/>
        <v>0</v>
      </c>
    </row>
    <row r="811" spans="2:20" x14ac:dyDescent="0.3">
      <c r="B811" s="6">
        <v>2033</v>
      </c>
      <c r="C811" s="6">
        <v>0</v>
      </c>
      <c r="D811" s="6"/>
      <c r="E811" s="6"/>
      <c r="F811" s="6">
        <v>10000</v>
      </c>
      <c r="G811" s="6" t="s">
        <v>218</v>
      </c>
      <c r="H811" s="6">
        <f t="shared" si="237"/>
        <v>0</v>
      </c>
      <c r="I811" s="13">
        <f t="shared" si="238"/>
        <v>0</v>
      </c>
      <c r="J811" s="6">
        <f t="shared" si="239"/>
        <v>0</v>
      </c>
      <c r="L811" s="6">
        <v>2033</v>
      </c>
      <c r="M811" s="6">
        <v>0</v>
      </c>
      <c r="N811" s="6">
        <v>1</v>
      </c>
      <c r="O811" s="6">
        <f t="shared" si="240"/>
        <v>0</v>
      </c>
      <c r="P811" s="6">
        <v>0.3</v>
      </c>
      <c r="Q811" s="6" t="s">
        <v>319</v>
      </c>
      <c r="R811" s="6">
        <f t="shared" si="241"/>
        <v>0</v>
      </c>
      <c r="S811" s="13">
        <f t="shared" si="242"/>
        <v>0</v>
      </c>
      <c r="T811" s="6">
        <f t="shared" si="243"/>
        <v>0</v>
      </c>
    </row>
    <row r="812" spans="2:20" x14ac:dyDescent="0.3">
      <c r="B812" s="6">
        <v>2034</v>
      </c>
      <c r="C812" s="6">
        <v>0</v>
      </c>
      <c r="D812" s="6"/>
      <c r="E812" s="6"/>
      <c r="F812" s="6">
        <v>10000</v>
      </c>
      <c r="G812" s="6" t="s">
        <v>218</v>
      </c>
      <c r="H812" s="6">
        <f t="shared" si="237"/>
        <v>0</v>
      </c>
      <c r="I812" s="13">
        <f t="shared" si="238"/>
        <v>0</v>
      </c>
      <c r="J812" s="6">
        <f t="shared" si="239"/>
        <v>0</v>
      </c>
      <c r="L812" s="6">
        <v>2034</v>
      </c>
      <c r="M812" s="6">
        <v>0</v>
      </c>
      <c r="N812" s="6">
        <v>1</v>
      </c>
      <c r="O812" s="6">
        <f t="shared" si="240"/>
        <v>0</v>
      </c>
      <c r="P812" s="6">
        <v>0.3</v>
      </c>
      <c r="Q812" s="6" t="s">
        <v>319</v>
      </c>
      <c r="R812" s="6">
        <f t="shared" si="241"/>
        <v>0</v>
      </c>
      <c r="S812" s="13">
        <f t="shared" si="242"/>
        <v>0</v>
      </c>
      <c r="T812" s="6">
        <f t="shared" si="243"/>
        <v>0</v>
      </c>
    </row>
    <row r="813" spans="2:20" x14ac:dyDescent="0.3">
      <c r="B813" s="6">
        <v>2035</v>
      </c>
      <c r="C813" s="6">
        <v>0</v>
      </c>
      <c r="D813" s="6"/>
      <c r="E813" s="6"/>
      <c r="F813" s="6">
        <v>10000</v>
      </c>
      <c r="G813" s="6" t="s">
        <v>218</v>
      </c>
      <c r="H813" s="6">
        <f t="shared" si="237"/>
        <v>0</v>
      </c>
      <c r="I813" s="13">
        <f t="shared" si="238"/>
        <v>0</v>
      </c>
      <c r="J813" s="6">
        <f t="shared" si="239"/>
        <v>0</v>
      </c>
      <c r="L813" s="6">
        <v>2035</v>
      </c>
      <c r="M813" s="6">
        <v>0</v>
      </c>
      <c r="N813" s="6">
        <v>1</v>
      </c>
      <c r="O813" s="6">
        <f t="shared" si="240"/>
        <v>0</v>
      </c>
      <c r="P813" s="6">
        <v>0.3</v>
      </c>
      <c r="Q813" s="6" t="s">
        <v>319</v>
      </c>
      <c r="R813" s="6">
        <f t="shared" si="241"/>
        <v>0</v>
      </c>
      <c r="S813" s="13">
        <f t="shared" si="242"/>
        <v>0</v>
      </c>
      <c r="T813" s="6">
        <f t="shared" si="243"/>
        <v>0</v>
      </c>
    </row>
    <row r="814" spans="2:20" x14ac:dyDescent="0.3">
      <c r="B814" s="6">
        <v>2036</v>
      </c>
      <c r="C814" s="6">
        <v>0</v>
      </c>
      <c r="D814" s="6"/>
      <c r="E814" s="6"/>
      <c r="F814" s="6">
        <v>10000</v>
      </c>
      <c r="G814" s="6" t="s">
        <v>218</v>
      </c>
      <c r="H814" s="6">
        <f t="shared" si="237"/>
        <v>0</v>
      </c>
      <c r="I814" s="13">
        <f t="shared" si="238"/>
        <v>0</v>
      </c>
      <c r="J814" s="6">
        <f t="shared" si="239"/>
        <v>0</v>
      </c>
      <c r="L814" s="6">
        <v>2036</v>
      </c>
      <c r="M814" s="6">
        <v>0</v>
      </c>
      <c r="N814" s="6">
        <v>1</v>
      </c>
      <c r="O814" s="6">
        <f t="shared" si="240"/>
        <v>0</v>
      </c>
      <c r="P814" s="6">
        <v>0.3</v>
      </c>
      <c r="Q814" s="6" t="s">
        <v>319</v>
      </c>
      <c r="R814" s="6">
        <f t="shared" si="241"/>
        <v>0</v>
      </c>
      <c r="S814" s="13">
        <f t="shared" si="242"/>
        <v>0</v>
      </c>
      <c r="T814" s="6">
        <f t="shared" si="243"/>
        <v>0</v>
      </c>
    </row>
    <row r="815" spans="2:20" x14ac:dyDescent="0.3">
      <c r="B815" s="6">
        <v>2037</v>
      </c>
      <c r="C815" s="6">
        <v>0</v>
      </c>
      <c r="D815" s="6"/>
      <c r="E815" s="6"/>
      <c r="F815" s="6">
        <v>10000</v>
      </c>
      <c r="G815" s="6" t="s">
        <v>218</v>
      </c>
      <c r="H815" s="6">
        <f t="shared" si="237"/>
        <v>0</v>
      </c>
      <c r="I815" s="13">
        <f t="shared" si="238"/>
        <v>0</v>
      </c>
      <c r="J815" s="6">
        <f t="shared" si="239"/>
        <v>0</v>
      </c>
      <c r="L815" s="6">
        <v>2037</v>
      </c>
      <c r="M815" s="6">
        <v>0</v>
      </c>
      <c r="N815" s="6">
        <v>1</v>
      </c>
      <c r="O815" s="6">
        <f t="shared" si="240"/>
        <v>0</v>
      </c>
      <c r="P815" s="6">
        <v>0.3</v>
      </c>
      <c r="Q815" s="6" t="s">
        <v>319</v>
      </c>
      <c r="R815" s="6">
        <f t="shared" si="241"/>
        <v>0</v>
      </c>
      <c r="S815" s="13">
        <f t="shared" si="242"/>
        <v>0</v>
      </c>
      <c r="T815" s="6">
        <f t="shared" si="243"/>
        <v>0</v>
      </c>
    </row>
    <row r="816" spans="2:20" x14ac:dyDescent="0.3">
      <c r="B816" s="6">
        <v>2038</v>
      </c>
      <c r="C816" s="6">
        <v>0</v>
      </c>
      <c r="D816" s="6"/>
      <c r="E816" s="6"/>
      <c r="F816" s="6">
        <v>10000</v>
      </c>
      <c r="G816" s="6" t="s">
        <v>218</v>
      </c>
      <c r="H816" s="6">
        <f t="shared" si="237"/>
        <v>0</v>
      </c>
      <c r="I816" s="13">
        <f t="shared" si="238"/>
        <v>0</v>
      </c>
      <c r="J816" s="6">
        <f t="shared" si="239"/>
        <v>0</v>
      </c>
      <c r="L816" s="6">
        <v>2038</v>
      </c>
      <c r="M816" s="6">
        <v>0</v>
      </c>
      <c r="N816" s="6">
        <v>1</v>
      </c>
      <c r="O816" s="6">
        <f t="shared" si="240"/>
        <v>0</v>
      </c>
      <c r="P816" s="6">
        <v>0.3</v>
      </c>
      <c r="Q816" s="6" t="s">
        <v>319</v>
      </c>
      <c r="R816" s="6">
        <f t="shared" si="241"/>
        <v>0</v>
      </c>
      <c r="S816" s="13">
        <f t="shared" si="242"/>
        <v>0</v>
      </c>
      <c r="T816" s="6">
        <f t="shared" si="243"/>
        <v>0</v>
      </c>
    </row>
    <row r="817" spans="2:20" x14ac:dyDescent="0.3">
      <c r="B817" s="6">
        <v>2039</v>
      </c>
      <c r="C817" s="6">
        <v>0</v>
      </c>
      <c r="D817" s="6"/>
      <c r="E817" s="6"/>
      <c r="F817" s="6">
        <v>10000</v>
      </c>
      <c r="G817" s="6" t="s">
        <v>218</v>
      </c>
      <c r="H817" s="6">
        <f t="shared" si="237"/>
        <v>0</v>
      </c>
      <c r="I817" s="13">
        <f t="shared" si="238"/>
        <v>0</v>
      </c>
      <c r="J817" s="6">
        <f t="shared" si="239"/>
        <v>0</v>
      </c>
      <c r="L817" s="6">
        <v>2039</v>
      </c>
      <c r="M817" s="6">
        <v>0</v>
      </c>
      <c r="N817" s="6">
        <v>1</v>
      </c>
      <c r="O817" s="6">
        <f t="shared" si="240"/>
        <v>0</v>
      </c>
      <c r="P817" s="6">
        <v>0.3</v>
      </c>
      <c r="Q817" s="6" t="s">
        <v>319</v>
      </c>
      <c r="R817" s="6">
        <f t="shared" si="241"/>
        <v>0</v>
      </c>
      <c r="S817" s="13">
        <f t="shared" si="242"/>
        <v>0</v>
      </c>
      <c r="T817" s="6">
        <f t="shared" si="243"/>
        <v>0</v>
      </c>
    </row>
    <row r="818" spans="2:20" x14ac:dyDescent="0.3">
      <c r="B818" s="6">
        <v>2040</v>
      </c>
      <c r="C818" s="6">
        <v>0</v>
      </c>
      <c r="D818" s="6"/>
      <c r="E818" s="6"/>
      <c r="F818" s="6">
        <v>10000</v>
      </c>
      <c r="G818" s="6" t="s">
        <v>218</v>
      </c>
      <c r="H818" s="6">
        <f t="shared" si="237"/>
        <v>0</v>
      </c>
      <c r="I818" s="13">
        <f t="shared" si="238"/>
        <v>0</v>
      </c>
      <c r="J818" s="6">
        <f t="shared" si="239"/>
        <v>0</v>
      </c>
      <c r="L818" s="6">
        <v>2040</v>
      </c>
      <c r="M818" s="6">
        <v>0</v>
      </c>
      <c r="N818" s="6">
        <v>1</v>
      </c>
      <c r="O818" s="6">
        <f t="shared" si="240"/>
        <v>0</v>
      </c>
      <c r="P818" s="6">
        <v>0.3</v>
      </c>
      <c r="Q818" s="6" t="s">
        <v>319</v>
      </c>
      <c r="R818" s="6">
        <f t="shared" si="241"/>
        <v>0</v>
      </c>
      <c r="S818" s="13">
        <f t="shared" si="242"/>
        <v>0</v>
      </c>
      <c r="T818" s="6">
        <f t="shared" si="243"/>
        <v>0</v>
      </c>
    </row>
    <row r="819" spans="2:20" x14ac:dyDescent="0.3">
      <c r="B819" s="6">
        <v>2041</v>
      </c>
      <c r="C819" s="6">
        <v>0</v>
      </c>
      <c r="D819" s="6"/>
      <c r="E819" s="6"/>
      <c r="F819" s="6">
        <v>10000</v>
      </c>
      <c r="G819" s="6" t="s">
        <v>218</v>
      </c>
      <c r="H819" s="6">
        <f t="shared" si="237"/>
        <v>0</v>
      </c>
      <c r="I819" s="13">
        <f t="shared" si="238"/>
        <v>0</v>
      </c>
      <c r="J819" s="6">
        <f t="shared" si="239"/>
        <v>0</v>
      </c>
      <c r="L819" s="6">
        <v>2041</v>
      </c>
      <c r="M819" s="6">
        <v>0</v>
      </c>
      <c r="N819" s="6">
        <v>1</v>
      </c>
      <c r="O819" s="6">
        <f t="shared" si="240"/>
        <v>0</v>
      </c>
      <c r="P819" s="6">
        <v>0.3</v>
      </c>
      <c r="Q819" s="6" t="s">
        <v>319</v>
      </c>
      <c r="R819" s="6">
        <f t="shared" si="241"/>
        <v>0</v>
      </c>
      <c r="S819" s="13">
        <f t="shared" si="242"/>
        <v>0</v>
      </c>
      <c r="T819" s="6">
        <f t="shared" si="243"/>
        <v>0</v>
      </c>
    </row>
    <row r="820" spans="2:20" x14ac:dyDescent="0.3">
      <c r="B820" s="6">
        <v>2042</v>
      </c>
      <c r="C820" s="6">
        <v>0</v>
      </c>
      <c r="D820" s="6"/>
      <c r="E820" s="6"/>
      <c r="F820" s="6">
        <v>10000</v>
      </c>
      <c r="G820" s="6" t="s">
        <v>218</v>
      </c>
      <c r="H820" s="6">
        <f t="shared" si="237"/>
        <v>0</v>
      </c>
      <c r="I820" s="13">
        <f t="shared" si="238"/>
        <v>0</v>
      </c>
      <c r="J820" s="6">
        <f t="shared" si="239"/>
        <v>0</v>
      </c>
      <c r="L820" s="6">
        <v>2042</v>
      </c>
      <c r="M820" s="6">
        <v>0</v>
      </c>
      <c r="N820" s="6">
        <v>1</v>
      </c>
      <c r="O820" s="6">
        <f t="shared" si="240"/>
        <v>0</v>
      </c>
      <c r="P820" s="6">
        <v>0.3</v>
      </c>
      <c r="Q820" s="6" t="s">
        <v>319</v>
      </c>
      <c r="R820" s="6">
        <f t="shared" si="241"/>
        <v>0</v>
      </c>
      <c r="S820" s="13">
        <f t="shared" si="242"/>
        <v>0</v>
      </c>
      <c r="T820" s="6">
        <f t="shared" si="243"/>
        <v>0</v>
      </c>
    </row>
    <row r="821" spans="2:20" x14ac:dyDescent="0.3">
      <c r="B821" s="6">
        <v>2043</v>
      </c>
      <c r="C821" s="6">
        <v>0</v>
      </c>
      <c r="D821" s="6"/>
      <c r="E821" s="6"/>
      <c r="F821" s="6">
        <v>10000</v>
      </c>
      <c r="G821" s="6" t="s">
        <v>218</v>
      </c>
      <c r="H821" s="6">
        <f t="shared" si="237"/>
        <v>0</v>
      </c>
      <c r="I821" s="13">
        <f t="shared" si="238"/>
        <v>0</v>
      </c>
      <c r="J821" s="6">
        <f t="shared" si="239"/>
        <v>0</v>
      </c>
      <c r="L821" s="6">
        <v>2043</v>
      </c>
      <c r="M821" s="6">
        <v>0</v>
      </c>
      <c r="N821" s="6">
        <v>1</v>
      </c>
      <c r="O821" s="6">
        <f t="shared" si="240"/>
        <v>0</v>
      </c>
      <c r="P821" s="6">
        <v>0.3</v>
      </c>
      <c r="Q821" s="6" t="s">
        <v>319</v>
      </c>
      <c r="R821" s="6">
        <f t="shared" si="241"/>
        <v>0</v>
      </c>
      <c r="S821" s="13">
        <f t="shared" si="242"/>
        <v>0</v>
      </c>
      <c r="T821" s="6">
        <f t="shared" si="243"/>
        <v>0</v>
      </c>
    </row>
    <row r="822" spans="2:20" x14ac:dyDescent="0.3">
      <c r="B822" s="6">
        <v>2044</v>
      </c>
      <c r="C822" s="6">
        <v>0</v>
      </c>
      <c r="D822" s="6"/>
      <c r="E822" s="6"/>
      <c r="F822" s="6">
        <v>10000</v>
      </c>
      <c r="G822" s="6" t="s">
        <v>218</v>
      </c>
      <c r="H822" s="6">
        <f t="shared" si="237"/>
        <v>0</v>
      </c>
      <c r="I822" s="13">
        <f t="shared" si="238"/>
        <v>0</v>
      </c>
      <c r="J822" s="6">
        <f t="shared" si="239"/>
        <v>0</v>
      </c>
      <c r="L822" s="6">
        <v>2044</v>
      </c>
      <c r="M822" s="6">
        <v>0</v>
      </c>
      <c r="N822" s="6">
        <v>1</v>
      </c>
      <c r="O822" s="6">
        <f t="shared" si="240"/>
        <v>0</v>
      </c>
      <c r="P822" s="6">
        <v>0.3</v>
      </c>
      <c r="Q822" s="6" t="s">
        <v>319</v>
      </c>
      <c r="R822" s="6">
        <f t="shared" si="241"/>
        <v>0</v>
      </c>
      <c r="S822" s="13">
        <f t="shared" si="242"/>
        <v>0</v>
      </c>
      <c r="T822" s="6">
        <f t="shared" si="243"/>
        <v>0</v>
      </c>
    </row>
    <row r="824" spans="2:20" x14ac:dyDescent="0.3">
      <c r="B824" s="226" t="s">
        <v>347</v>
      </c>
      <c r="C824" s="226"/>
      <c r="D824" s="226"/>
    </row>
    <row r="825" spans="2:20" x14ac:dyDescent="0.3">
      <c r="B825" s="225" t="s">
        <v>22</v>
      </c>
      <c r="C825" s="225" t="s">
        <v>203</v>
      </c>
      <c r="D825" s="225" t="s">
        <v>204</v>
      </c>
      <c r="E825" s="225" t="s">
        <v>201</v>
      </c>
      <c r="F825" s="225" t="s">
        <v>202</v>
      </c>
      <c r="G825" s="225" t="s">
        <v>151</v>
      </c>
      <c r="H825" s="225" t="s">
        <v>205</v>
      </c>
      <c r="I825" s="225" t="s">
        <v>206</v>
      </c>
      <c r="J825" s="225" t="s">
        <v>207</v>
      </c>
    </row>
    <row r="826" spans="2:20" x14ac:dyDescent="0.3">
      <c r="B826" s="225"/>
      <c r="C826" s="225"/>
      <c r="D826" s="225"/>
      <c r="E826" s="225"/>
      <c r="F826" s="225"/>
      <c r="G826" s="225"/>
      <c r="H826" s="225"/>
      <c r="I826" s="225"/>
      <c r="J826" s="225"/>
    </row>
    <row r="827" spans="2:20" x14ac:dyDescent="0.3">
      <c r="B827" s="225"/>
      <c r="C827" s="225"/>
      <c r="D827" s="225"/>
      <c r="E827" s="225"/>
      <c r="F827" s="225"/>
      <c r="G827" s="225"/>
      <c r="H827" s="225"/>
      <c r="I827" s="225"/>
      <c r="J827" s="225"/>
    </row>
    <row r="828" spans="2:20" x14ac:dyDescent="0.3">
      <c r="B828" s="6">
        <v>2025</v>
      </c>
      <c r="C828" s="6" cm="1">
        <f t="array" ref="C828:C847">TRANSPOSE('Proyeksi Fasum (2)'!D196:W196)</f>
        <v>0</v>
      </c>
      <c r="D828" s="6">
        <v>50</v>
      </c>
      <c r="E828" s="6">
        <f>C828*D828</f>
        <v>0</v>
      </c>
      <c r="F828" s="6">
        <v>50</v>
      </c>
      <c r="G828" s="6" t="s">
        <v>348</v>
      </c>
      <c r="H828" s="6">
        <f>E828*F828</f>
        <v>0</v>
      </c>
      <c r="I828" s="13">
        <f>H828/86400</f>
        <v>0</v>
      </c>
      <c r="J828" s="6">
        <f>H828/1000</f>
        <v>0</v>
      </c>
    </row>
    <row r="829" spans="2:20" x14ac:dyDescent="0.3">
      <c r="B829" s="6">
        <v>2026</v>
      </c>
      <c r="C829" s="6">
        <v>0</v>
      </c>
      <c r="D829" s="6">
        <v>50</v>
      </c>
      <c r="E829" s="6">
        <f t="shared" ref="E829:E847" si="244">C829*D829</f>
        <v>0</v>
      </c>
      <c r="F829" s="6">
        <v>50</v>
      </c>
      <c r="G829" s="6" t="s">
        <v>348</v>
      </c>
      <c r="H829" s="6">
        <f t="shared" ref="H829:H847" si="245">E829*F829</f>
        <v>0</v>
      </c>
      <c r="I829" s="13">
        <f t="shared" ref="I829:I847" si="246">H829/86400</f>
        <v>0</v>
      </c>
      <c r="J829" s="6">
        <f t="shared" ref="J829:J847" si="247">H829/1000</f>
        <v>0</v>
      </c>
    </row>
    <row r="830" spans="2:20" x14ac:dyDescent="0.3">
      <c r="B830" s="6">
        <v>2027</v>
      </c>
      <c r="C830" s="6">
        <v>0</v>
      </c>
      <c r="D830" s="6">
        <v>50</v>
      </c>
      <c r="E830" s="6">
        <f t="shared" si="244"/>
        <v>0</v>
      </c>
      <c r="F830" s="6">
        <v>50</v>
      </c>
      <c r="G830" s="6" t="s">
        <v>348</v>
      </c>
      <c r="H830" s="6">
        <f t="shared" si="245"/>
        <v>0</v>
      </c>
      <c r="I830" s="13">
        <f t="shared" si="246"/>
        <v>0</v>
      </c>
      <c r="J830" s="6">
        <f t="shared" si="247"/>
        <v>0</v>
      </c>
    </row>
    <row r="831" spans="2:20" x14ac:dyDescent="0.3">
      <c r="B831" s="6">
        <v>2028</v>
      </c>
      <c r="C831" s="6">
        <v>0</v>
      </c>
      <c r="D831" s="6">
        <v>50</v>
      </c>
      <c r="E831" s="6">
        <f t="shared" si="244"/>
        <v>0</v>
      </c>
      <c r="F831" s="6">
        <v>50</v>
      </c>
      <c r="G831" s="6" t="s">
        <v>348</v>
      </c>
      <c r="H831" s="6">
        <f t="shared" si="245"/>
        <v>0</v>
      </c>
      <c r="I831" s="13">
        <f t="shared" si="246"/>
        <v>0</v>
      </c>
      <c r="J831" s="6">
        <f t="shared" si="247"/>
        <v>0</v>
      </c>
    </row>
    <row r="832" spans="2:20" x14ac:dyDescent="0.3">
      <c r="B832" s="6">
        <v>2029</v>
      </c>
      <c r="C832" s="6">
        <v>0</v>
      </c>
      <c r="D832" s="6">
        <v>50</v>
      </c>
      <c r="E832" s="6">
        <f t="shared" si="244"/>
        <v>0</v>
      </c>
      <c r="F832" s="6">
        <v>50</v>
      </c>
      <c r="G832" s="6" t="s">
        <v>348</v>
      </c>
      <c r="H832" s="6">
        <f t="shared" si="245"/>
        <v>0</v>
      </c>
      <c r="I832" s="13">
        <f t="shared" si="246"/>
        <v>0</v>
      </c>
      <c r="J832" s="6">
        <f t="shared" si="247"/>
        <v>0</v>
      </c>
    </row>
    <row r="833" spans="2:10" x14ac:dyDescent="0.3">
      <c r="B833" s="6">
        <v>2030</v>
      </c>
      <c r="C833" s="6">
        <v>0</v>
      </c>
      <c r="D833" s="6">
        <v>50</v>
      </c>
      <c r="E833" s="6">
        <f t="shared" si="244"/>
        <v>0</v>
      </c>
      <c r="F833" s="6">
        <v>50</v>
      </c>
      <c r="G833" s="6" t="s">
        <v>348</v>
      </c>
      <c r="H833" s="6">
        <f t="shared" si="245"/>
        <v>0</v>
      </c>
      <c r="I833" s="13">
        <f t="shared" si="246"/>
        <v>0</v>
      </c>
      <c r="J833" s="6">
        <f t="shared" si="247"/>
        <v>0</v>
      </c>
    </row>
    <row r="834" spans="2:10" x14ac:dyDescent="0.3">
      <c r="B834" s="6">
        <v>2031</v>
      </c>
      <c r="C834" s="6">
        <v>0</v>
      </c>
      <c r="D834" s="6">
        <v>50</v>
      </c>
      <c r="E834" s="6">
        <f t="shared" si="244"/>
        <v>0</v>
      </c>
      <c r="F834" s="6">
        <v>50</v>
      </c>
      <c r="G834" s="6" t="s">
        <v>348</v>
      </c>
      <c r="H834" s="6">
        <f t="shared" si="245"/>
        <v>0</v>
      </c>
      <c r="I834" s="13">
        <f t="shared" si="246"/>
        <v>0</v>
      </c>
      <c r="J834" s="6">
        <f t="shared" si="247"/>
        <v>0</v>
      </c>
    </row>
    <row r="835" spans="2:10" x14ac:dyDescent="0.3">
      <c r="B835" s="6">
        <v>2032</v>
      </c>
      <c r="C835" s="6">
        <v>0</v>
      </c>
      <c r="D835" s="6">
        <v>50</v>
      </c>
      <c r="E835" s="6">
        <f t="shared" si="244"/>
        <v>0</v>
      </c>
      <c r="F835" s="6">
        <v>50</v>
      </c>
      <c r="G835" s="6" t="s">
        <v>348</v>
      </c>
      <c r="H835" s="6">
        <f t="shared" si="245"/>
        <v>0</v>
      </c>
      <c r="I835" s="13">
        <f t="shared" si="246"/>
        <v>0</v>
      </c>
      <c r="J835" s="6">
        <f t="shared" si="247"/>
        <v>0</v>
      </c>
    </row>
    <row r="836" spans="2:10" x14ac:dyDescent="0.3">
      <c r="B836" s="6">
        <v>2033</v>
      </c>
      <c r="C836" s="6">
        <v>0</v>
      </c>
      <c r="D836" s="6">
        <v>50</v>
      </c>
      <c r="E836" s="6">
        <f t="shared" si="244"/>
        <v>0</v>
      </c>
      <c r="F836" s="6">
        <v>50</v>
      </c>
      <c r="G836" s="6" t="s">
        <v>348</v>
      </c>
      <c r="H836" s="6">
        <f t="shared" si="245"/>
        <v>0</v>
      </c>
      <c r="I836" s="13">
        <f t="shared" si="246"/>
        <v>0</v>
      </c>
      <c r="J836" s="6">
        <f t="shared" si="247"/>
        <v>0</v>
      </c>
    </row>
    <row r="837" spans="2:10" x14ac:dyDescent="0.3">
      <c r="B837" s="6">
        <v>2034</v>
      </c>
      <c r="C837" s="6">
        <v>0</v>
      </c>
      <c r="D837" s="6">
        <v>50</v>
      </c>
      <c r="E837" s="6">
        <f t="shared" si="244"/>
        <v>0</v>
      </c>
      <c r="F837" s="6">
        <v>50</v>
      </c>
      <c r="G837" s="6" t="s">
        <v>348</v>
      </c>
      <c r="H837" s="6">
        <f t="shared" si="245"/>
        <v>0</v>
      </c>
      <c r="I837" s="13">
        <f t="shared" si="246"/>
        <v>0</v>
      </c>
      <c r="J837" s="6">
        <f t="shared" si="247"/>
        <v>0</v>
      </c>
    </row>
    <row r="838" spans="2:10" x14ac:dyDescent="0.3">
      <c r="B838" s="6">
        <v>2035</v>
      </c>
      <c r="C838" s="6">
        <v>0</v>
      </c>
      <c r="D838" s="6">
        <v>50</v>
      </c>
      <c r="E838" s="6">
        <f t="shared" si="244"/>
        <v>0</v>
      </c>
      <c r="F838" s="6">
        <v>50</v>
      </c>
      <c r="G838" s="6" t="s">
        <v>348</v>
      </c>
      <c r="H838" s="6">
        <f t="shared" si="245"/>
        <v>0</v>
      </c>
      <c r="I838" s="13">
        <f t="shared" si="246"/>
        <v>0</v>
      </c>
      <c r="J838" s="6">
        <f t="shared" si="247"/>
        <v>0</v>
      </c>
    </row>
    <row r="839" spans="2:10" x14ac:dyDescent="0.3">
      <c r="B839" s="6">
        <v>2036</v>
      </c>
      <c r="C839" s="6">
        <v>0</v>
      </c>
      <c r="D839" s="6">
        <v>50</v>
      </c>
      <c r="E839" s="6">
        <f t="shared" si="244"/>
        <v>0</v>
      </c>
      <c r="F839" s="6">
        <v>50</v>
      </c>
      <c r="G839" s="6" t="s">
        <v>348</v>
      </c>
      <c r="H839" s="6">
        <f t="shared" si="245"/>
        <v>0</v>
      </c>
      <c r="I839" s="13">
        <f t="shared" si="246"/>
        <v>0</v>
      </c>
      <c r="J839" s="6">
        <f t="shared" si="247"/>
        <v>0</v>
      </c>
    </row>
    <row r="840" spans="2:10" x14ac:dyDescent="0.3">
      <c r="B840" s="6">
        <v>2037</v>
      </c>
      <c r="C840" s="6">
        <v>0</v>
      </c>
      <c r="D840" s="6">
        <v>50</v>
      </c>
      <c r="E840" s="6">
        <f t="shared" si="244"/>
        <v>0</v>
      </c>
      <c r="F840" s="6">
        <v>50</v>
      </c>
      <c r="G840" s="6" t="s">
        <v>348</v>
      </c>
      <c r="H840" s="6">
        <f t="shared" si="245"/>
        <v>0</v>
      </c>
      <c r="I840" s="13">
        <f t="shared" si="246"/>
        <v>0</v>
      </c>
      <c r="J840" s="6">
        <f t="shared" si="247"/>
        <v>0</v>
      </c>
    </row>
    <row r="841" spans="2:10" x14ac:dyDescent="0.3">
      <c r="B841" s="6">
        <v>2038</v>
      </c>
      <c r="C841" s="6">
        <v>0</v>
      </c>
      <c r="D841" s="6">
        <v>50</v>
      </c>
      <c r="E841" s="6">
        <f t="shared" si="244"/>
        <v>0</v>
      </c>
      <c r="F841" s="6">
        <v>50</v>
      </c>
      <c r="G841" s="6" t="s">
        <v>348</v>
      </c>
      <c r="H841" s="6">
        <f t="shared" si="245"/>
        <v>0</v>
      </c>
      <c r="I841" s="13">
        <f t="shared" si="246"/>
        <v>0</v>
      </c>
      <c r="J841" s="6">
        <f t="shared" si="247"/>
        <v>0</v>
      </c>
    </row>
    <row r="842" spans="2:10" x14ac:dyDescent="0.3">
      <c r="B842" s="6">
        <v>2039</v>
      </c>
      <c r="C842" s="6">
        <v>0</v>
      </c>
      <c r="D842" s="6">
        <v>50</v>
      </c>
      <c r="E842" s="6">
        <f t="shared" si="244"/>
        <v>0</v>
      </c>
      <c r="F842" s="6">
        <v>50</v>
      </c>
      <c r="G842" s="6" t="s">
        <v>348</v>
      </c>
      <c r="H842" s="6">
        <f t="shared" si="245"/>
        <v>0</v>
      </c>
      <c r="I842" s="13">
        <f t="shared" si="246"/>
        <v>0</v>
      </c>
      <c r="J842" s="6">
        <f t="shared" si="247"/>
        <v>0</v>
      </c>
    </row>
    <row r="843" spans="2:10" x14ac:dyDescent="0.3">
      <c r="B843" s="6">
        <v>2040</v>
      </c>
      <c r="C843" s="6">
        <v>0</v>
      </c>
      <c r="D843" s="6">
        <v>50</v>
      </c>
      <c r="E843" s="6">
        <f t="shared" si="244"/>
        <v>0</v>
      </c>
      <c r="F843" s="6">
        <v>50</v>
      </c>
      <c r="G843" s="6" t="s">
        <v>348</v>
      </c>
      <c r="H843" s="6">
        <f t="shared" si="245"/>
        <v>0</v>
      </c>
      <c r="I843" s="13">
        <f t="shared" si="246"/>
        <v>0</v>
      </c>
      <c r="J843" s="6">
        <f t="shared" si="247"/>
        <v>0</v>
      </c>
    </row>
    <row r="844" spans="2:10" x14ac:dyDescent="0.3">
      <c r="B844" s="6">
        <v>2041</v>
      </c>
      <c r="C844" s="6">
        <v>0</v>
      </c>
      <c r="D844" s="6">
        <v>50</v>
      </c>
      <c r="E844" s="6">
        <f t="shared" si="244"/>
        <v>0</v>
      </c>
      <c r="F844" s="6">
        <v>50</v>
      </c>
      <c r="G844" s="6" t="s">
        <v>348</v>
      </c>
      <c r="H844" s="6">
        <f t="shared" si="245"/>
        <v>0</v>
      </c>
      <c r="I844" s="13">
        <f t="shared" si="246"/>
        <v>0</v>
      </c>
      <c r="J844" s="6">
        <f t="shared" si="247"/>
        <v>0</v>
      </c>
    </row>
    <row r="845" spans="2:10" x14ac:dyDescent="0.3">
      <c r="B845" s="6">
        <v>2042</v>
      </c>
      <c r="C845" s="6">
        <v>0</v>
      </c>
      <c r="D845" s="6">
        <v>50</v>
      </c>
      <c r="E845" s="6">
        <f t="shared" si="244"/>
        <v>0</v>
      </c>
      <c r="F845" s="6">
        <v>50</v>
      </c>
      <c r="G845" s="6" t="s">
        <v>348</v>
      </c>
      <c r="H845" s="6">
        <f t="shared" si="245"/>
        <v>0</v>
      </c>
      <c r="I845" s="13">
        <f t="shared" si="246"/>
        <v>0</v>
      </c>
      <c r="J845" s="6">
        <f t="shared" si="247"/>
        <v>0</v>
      </c>
    </row>
    <row r="846" spans="2:10" x14ac:dyDescent="0.3">
      <c r="B846" s="6">
        <v>2043</v>
      </c>
      <c r="C846" s="6">
        <v>0</v>
      </c>
      <c r="D846" s="6">
        <v>50</v>
      </c>
      <c r="E846" s="6">
        <f t="shared" si="244"/>
        <v>0</v>
      </c>
      <c r="F846" s="6">
        <v>50</v>
      </c>
      <c r="G846" s="6" t="s">
        <v>348</v>
      </c>
      <c r="H846" s="6">
        <f t="shared" si="245"/>
        <v>0</v>
      </c>
      <c r="I846" s="13">
        <f t="shared" si="246"/>
        <v>0</v>
      </c>
      <c r="J846" s="6">
        <f t="shared" si="247"/>
        <v>0</v>
      </c>
    </row>
    <row r="847" spans="2:10" x14ac:dyDescent="0.3">
      <c r="B847" s="6">
        <v>2044</v>
      </c>
      <c r="C847" s="6">
        <v>0</v>
      </c>
      <c r="D847" s="6">
        <v>50</v>
      </c>
      <c r="E847" s="6">
        <f t="shared" si="244"/>
        <v>0</v>
      </c>
      <c r="F847" s="6">
        <v>50</v>
      </c>
      <c r="G847" s="6" t="s">
        <v>348</v>
      </c>
      <c r="H847" s="6">
        <f t="shared" si="245"/>
        <v>0</v>
      </c>
      <c r="I847" s="13">
        <f t="shared" si="246"/>
        <v>0</v>
      </c>
      <c r="J847" s="6">
        <f t="shared" si="247"/>
        <v>0</v>
      </c>
    </row>
    <row r="850" spans="1:21" x14ac:dyDescent="0.3">
      <c r="A850" s="203">
        <v>5</v>
      </c>
      <c r="B850" s="224" t="s">
        <v>327</v>
      </c>
      <c r="C850" s="201"/>
      <c r="D850" s="201"/>
      <c r="E850" s="201"/>
      <c r="F850" s="201"/>
      <c r="G850" s="201"/>
      <c r="H850" s="201"/>
      <c r="I850" s="201"/>
      <c r="J850" s="201"/>
      <c r="K850" s="201"/>
      <c r="L850" s="201"/>
      <c r="M850" s="201"/>
      <c r="N850" s="201"/>
      <c r="O850" s="201"/>
      <c r="P850" s="201"/>
      <c r="Q850" s="201"/>
      <c r="R850" s="201"/>
      <c r="S850" s="201"/>
      <c r="T850" s="201"/>
      <c r="U850" s="201"/>
    </row>
    <row r="851" spans="1:21" x14ac:dyDescent="0.3">
      <c r="A851" s="203"/>
    </row>
    <row r="852" spans="1:21" x14ac:dyDescent="0.3">
      <c r="A852" s="203"/>
    </row>
    <row r="853" spans="1:21" x14ac:dyDescent="0.3">
      <c r="A853" s="203"/>
    </row>
    <row r="854" spans="1:21" x14ac:dyDescent="0.3">
      <c r="B854" s="78" t="s">
        <v>200</v>
      </c>
      <c r="L854" s="78" t="s">
        <v>209</v>
      </c>
    </row>
    <row r="855" spans="1:21" x14ac:dyDescent="0.3">
      <c r="B855" s="225" t="s">
        <v>22</v>
      </c>
      <c r="C855" s="225" t="s">
        <v>203</v>
      </c>
      <c r="D855" s="225" t="s">
        <v>204</v>
      </c>
      <c r="E855" s="225" t="s">
        <v>201</v>
      </c>
      <c r="F855" s="225" t="s">
        <v>202</v>
      </c>
      <c r="G855" s="225" t="s">
        <v>151</v>
      </c>
      <c r="H855" s="225" t="s">
        <v>205</v>
      </c>
      <c r="I855" s="225" t="s">
        <v>206</v>
      </c>
      <c r="J855" s="225" t="s">
        <v>207</v>
      </c>
      <c r="L855" s="225" t="s">
        <v>22</v>
      </c>
      <c r="M855" s="225" t="s">
        <v>203</v>
      </c>
      <c r="N855" s="225" t="s">
        <v>204</v>
      </c>
      <c r="O855" s="225" t="s">
        <v>201</v>
      </c>
      <c r="P855" s="225" t="s">
        <v>202</v>
      </c>
      <c r="Q855" s="225" t="s">
        <v>151</v>
      </c>
      <c r="R855" s="225" t="s">
        <v>205</v>
      </c>
      <c r="S855" s="225" t="s">
        <v>206</v>
      </c>
      <c r="T855" s="225" t="s">
        <v>207</v>
      </c>
    </row>
    <row r="856" spans="1:21" x14ac:dyDescent="0.3">
      <c r="B856" s="225"/>
      <c r="C856" s="225"/>
      <c r="D856" s="225"/>
      <c r="E856" s="225"/>
      <c r="F856" s="225"/>
      <c r="G856" s="225"/>
      <c r="H856" s="225"/>
      <c r="I856" s="225"/>
      <c r="J856" s="225"/>
      <c r="L856" s="225"/>
      <c r="M856" s="225"/>
      <c r="N856" s="225"/>
      <c r="O856" s="225"/>
      <c r="P856" s="225"/>
      <c r="Q856" s="225"/>
      <c r="R856" s="225"/>
      <c r="S856" s="225"/>
      <c r="T856" s="225"/>
    </row>
    <row r="857" spans="1:21" x14ac:dyDescent="0.3">
      <c r="B857" s="225"/>
      <c r="C857" s="225"/>
      <c r="D857" s="225"/>
      <c r="E857" s="225"/>
      <c r="F857" s="225"/>
      <c r="G857" s="225"/>
      <c r="H857" s="225"/>
      <c r="I857" s="225"/>
      <c r="J857" s="225"/>
      <c r="L857" s="225"/>
      <c r="M857" s="225"/>
      <c r="N857" s="225"/>
      <c r="O857" s="225"/>
      <c r="P857" s="225"/>
      <c r="Q857" s="225"/>
      <c r="R857" s="225"/>
      <c r="S857" s="225"/>
      <c r="T857" s="225"/>
    </row>
    <row r="858" spans="1:21" x14ac:dyDescent="0.3">
      <c r="B858" s="6">
        <v>2025</v>
      </c>
      <c r="C858" s="6" cm="1">
        <f t="array" ref="C858:C877">TRANSPOSE('Proyeksi Fasum (2)'!D227:W227)</f>
        <v>1</v>
      </c>
      <c r="D858" s="6">
        <f>4*30</f>
        <v>120</v>
      </c>
      <c r="E858" s="6">
        <f>C858*D858</f>
        <v>120</v>
      </c>
      <c r="F858" s="6">
        <v>40</v>
      </c>
      <c r="G858" s="6" t="s">
        <v>208</v>
      </c>
      <c r="H858" s="6">
        <f>E858*F858</f>
        <v>4800</v>
      </c>
      <c r="I858" s="13">
        <f>H858/86400</f>
        <v>5.5555555555555552E-2</v>
      </c>
      <c r="J858" s="6">
        <f>H858/1000</f>
        <v>4.8</v>
      </c>
      <c r="L858" s="6">
        <v>2025</v>
      </c>
      <c r="M858" s="6" cm="1">
        <f t="array" ref="M858:M877">TRANSPOSE('Proyeksi Fasum (2)'!D228:W228)</f>
        <v>2</v>
      </c>
      <c r="N858" s="6">
        <f>12*40</f>
        <v>480</v>
      </c>
      <c r="O858" s="6">
        <f>M858*N858</f>
        <v>960</v>
      </c>
      <c r="P858" s="6">
        <v>40</v>
      </c>
      <c r="Q858" s="6" t="s">
        <v>208</v>
      </c>
      <c r="R858" s="6">
        <f>O858*P858</f>
        <v>38400</v>
      </c>
      <c r="S858" s="13">
        <f>R858/86400</f>
        <v>0.44444444444444442</v>
      </c>
      <c r="T858" s="6">
        <f>R858/1000</f>
        <v>38.4</v>
      </c>
    </row>
    <row r="859" spans="1:21" x14ac:dyDescent="0.3">
      <c r="B859" s="6">
        <v>2026</v>
      </c>
      <c r="C859" s="6">
        <v>1</v>
      </c>
      <c r="D859" s="6">
        <f t="shared" ref="D859:D877" si="248">4*30</f>
        <v>120</v>
      </c>
      <c r="E859" s="6">
        <f t="shared" ref="E859:E877" si="249">C859*D859</f>
        <v>120</v>
      </c>
      <c r="F859" s="6">
        <v>40</v>
      </c>
      <c r="G859" s="6" t="s">
        <v>208</v>
      </c>
      <c r="H859" s="6">
        <f t="shared" ref="H859:H877" si="250">E859*F859</f>
        <v>4800</v>
      </c>
      <c r="I859" s="13">
        <f t="shared" ref="I859:I877" si="251">H859/86400</f>
        <v>5.5555555555555552E-2</v>
      </c>
      <c r="J859" s="6">
        <f t="shared" ref="J859:J877" si="252">H859/1000</f>
        <v>4.8</v>
      </c>
      <c r="L859" s="6">
        <v>2026</v>
      </c>
      <c r="M859" s="6">
        <v>2</v>
      </c>
      <c r="N859" s="6">
        <f t="shared" ref="N859:N877" si="253">12*40</f>
        <v>480</v>
      </c>
      <c r="O859" s="6">
        <f t="shared" ref="O859:O877" si="254">M859*N859</f>
        <v>960</v>
      </c>
      <c r="P859" s="6">
        <v>40</v>
      </c>
      <c r="Q859" s="6" t="s">
        <v>208</v>
      </c>
      <c r="R859" s="6">
        <f t="shared" ref="R859:R877" si="255">O859*P859</f>
        <v>38400</v>
      </c>
      <c r="S859" s="13">
        <f t="shared" ref="S859:S877" si="256">R859/86400</f>
        <v>0.44444444444444442</v>
      </c>
      <c r="T859" s="6">
        <f t="shared" ref="T859:T877" si="257">R859/1000</f>
        <v>38.4</v>
      </c>
    </row>
    <row r="860" spans="1:21" x14ac:dyDescent="0.3">
      <c r="B860" s="6">
        <v>2027</v>
      </c>
      <c r="C860" s="6">
        <v>1</v>
      </c>
      <c r="D860" s="6">
        <f t="shared" si="248"/>
        <v>120</v>
      </c>
      <c r="E860" s="6">
        <f t="shared" si="249"/>
        <v>120</v>
      </c>
      <c r="F860" s="6">
        <v>40</v>
      </c>
      <c r="G860" s="6" t="s">
        <v>208</v>
      </c>
      <c r="H860" s="6">
        <f t="shared" si="250"/>
        <v>4800</v>
      </c>
      <c r="I860" s="13">
        <f t="shared" si="251"/>
        <v>5.5555555555555552E-2</v>
      </c>
      <c r="J860" s="6">
        <f t="shared" si="252"/>
        <v>4.8</v>
      </c>
      <c r="L860" s="6">
        <v>2027</v>
      </c>
      <c r="M860" s="6">
        <v>2</v>
      </c>
      <c r="N860" s="6">
        <f t="shared" si="253"/>
        <v>480</v>
      </c>
      <c r="O860" s="6">
        <f t="shared" si="254"/>
        <v>960</v>
      </c>
      <c r="P860" s="6">
        <v>40</v>
      </c>
      <c r="Q860" s="6" t="s">
        <v>208</v>
      </c>
      <c r="R860" s="6">
        <f t="shared" si="255"/>
        <v>38400</v>
      </c>
      <c r="S860" s="13">
        <f t="shared" si="256"/>
        <v>0.44444444444444442</v>
      </c>
      <c r="T860" s="6">
        <f t="shared" si="257"/>
        <v>38.4</v>
      </c>
    </row>
    <row r="861" spans="1:21" x14ac:dyDescent="0.3">
      <c r="B861" s="6">
        <v>2028</v>
      </c>
      <c r="C861" s="6">
        <v>1</v>
      </c>
      <c r="D861" s="6">
        <f t="shared" si="248"/>
        <v>120</v>
      </c>
      <c r="E861" s="6">
        <f t="shared" si="249"/>
        <v>120</v>
      </c>
      <c r="F861" s="6">
        <v>40</v>
      </c>
      <c r="G861" s="6" t="s">
        <v>208</v>
      </c>
      <c r="H861" s="6">
        <f t="shared" si="250"/>
        <v>4800</v>
      </c>
      <c r="I861" s="13">
        <f t="shared" si="251"/>
        <v>5.5555555555555552E-2</v>
      </c>
      <c r="J861" s="6">
        <f t="shared" si="252"/>
        <v>4.8</v>
      </c>
      <c r="L861" s="6">
        <v>2028</v>
      </c>
      <c r="M861" s="6">
        <v>2</v>
      </c>
      <c r="N861" s="6">
        <f t="shared" si="253"/>
        <v>480</v>
      </c>
      <c r="O861" s="6">
        <f t="shared" si="254"/>
        <v>960</v>
      </c>
      <c r="P861" s="6">
        <v>40</v>
      </c>
      <c r="Q861" s="6" t="s">
        <v>208</v>
      </c>
      <c r="R861" s="6">
        <f t="shared" si="255"/>
        <v>38400</v>
      </c>
      <c r="S861" s="13">
        <f t="shared" si="256"/>
        <v>0.44444444444444442</v>
      </c>
      <c r="T861" s="6">
        <f t="shared" si="257"/>
        <v>38.4</v>
      </c>
    </row>
    <row r="862" spans="1:21" x14ac:dyDescent="0.3">
      <c r="B862" s="6">
        <v>2029</v>
      </c>
      <c r="C862" s="6">
        <v>1</v>
      </c>
      <c r="D862" s="6">
        <f t="shared" si="248"/>
        <v>120</v>
      </c>
      <c r="E862" s="6">
        <f t="shared" si="249"/>
        <v>120</v>
      </c>
      <c r="F862" s="6">
        <v>40</v>
      </c>
      <c r="G862" s="6" t="s">
        <v>208</v>
      </c>
      <c r="H862" s="6">
        <f t="shared" si="250"/>
        <v>4800</v>
      </c>
      <c r="I862" s="13">
        <f t="shared" si="251"/>
        <v>5.5555555555555552E-2</v>
      </c>
      <c r="J862" s="6">
        <f t="shared" si="252"/>
        <v>4.8</v>
      </c>
      <c r="L862" s="6">
        <v>2029</v>
      </c>
      <c r="M862" s="6">
        <v>2</v>
      </c>
      <c r="N862" s="6">
        <f t="shared" si="253"/>
        <v>480</v>
      </c>
      <c r="O862" s="6">
        <f t="shared" si="254"/>
        <v>960</v>
      </c>
      <c r="P862" s="6">
        <v>40</v>
      </c>
      <c r="Q862" s="6" t="s">
        <v>208</v>
      </c>
      <c r="R862" s="6">
        <f t="shared" si="255"/>
        <v>38400</v>
      </c>
      <c r="S862" s="13">
        <f t="shared" si="256"/>
        <v>0.44444444444444442</v>
      </c>
      <c r="T862" s="6">
        <f t="shared" si="257"/>
        <v>38.4</v>
      </c>
    </row>
    <row r="863" spans="1:21" x14ac:dyDescent="0.3">
      <c r="B863" s="6">
        <v>2030</v>
      </c>
      <c r="C863" s="6">
        <v>1</v>
      </c>
      <c r="D863" s="6">
        <f t="shared" si="248"/>
        <v>120</v>
      </c>
      <c r="E863" s="6">
        <f t="shared" si="249"/>
        <v>120</v>
      </c>
      <c r="F863" s="6">
        <v>40</v>
      </c>
      <c r="G863" s="6" t="s">
        <v>208</v>
      </c>
      <c r="H863" s="6">
        <f t="shared" si="250"/>
        <v>4800</v>
      </c>
      <c r="I863" s="13">
        <f t="shared" si="251"/>
        <v>5.5555555555555552E-2</v>
      </c>
      <c r="J863" s="6">
        <f t="shared" si="252"/>
        <v>4.8</v>
      </c>
      <c r="L863" s="6">
        <v>2030</v>
      </c>
      <c r="M863" s="6">
        <v>2</v>
      </c>
      <c r="N863" s="6">
        <f t="shared" si="253"/>
        <v>480</v>
      </c>
      <c r="O863" s="6">
        <f t="shared" si="254"/>
        <v>960</v>
      </c>
      <c r="P863" s="6">
        <v>40</v>
      </c>
      <c r="Q863" s="6" t="s">
        <v>208</v>
      </c>
      <c r="R863" s="6">
        <f t="shared" si="255"/>
        <v>38400</v>
      </c>
      <c r="S863" s="13">
        <f t="shared" si="256"/>
        <v>0.44444444444444442</v>
      </c>
      <c r="T863" s="6">
        <f t="shared" si="257"/>
        <v>38.4</v>
      </c>
    </row>
    <row r="864" spans="1:21" x14ac:dyDescent="0.3">
      <c r="B864" s="6">
        <v>2031</v>
      </c>
      <c r="C864" s="6">
        <v>1</v>
      </c>
      <c r="D864" s="6">
        <f t="shared" si="248"/>
        <v>120</v>
      </c>
      <c r="E864" s="6">
        <f t="shared" si="249"/>
        <v>120</v>
      </c>
      <c r="F864" s="6">
        <v>40</v>
      </c>
      <c r="G864" s="6" t="s">
        <v>208</v>
      </c>
      <c r="H864" s="6">
        <f t="shared" si="250"/>
        <v>4800</v>
      </c>
      <c r="I864" s="13">
        <f t="shared" si="251"/>
        <v>5.5555555555555552E-2</v>
      </c>
      <c r="J864" s="6">
        <f t="shared" si="252"/>
        <v>4.8</v>
      </c>
      <c r="L864" s="6">
        <v>2031</v>
      </c>
      <c r="M864" s="6">
        <v>2</v>
      </c>
      <c r="N864" s="6">
        <f t="shared" si="253"/>
        <v>480</v>
      </c>
      <c r="O864" s="6">
        <f t="shared" si="254"/>
        <v>960</v>
      </c>
      <c r="P864" s="6">
        <v>40</v>
      </c>
      <c r="Q864" s="6" t="s">
        <v>208</v>
      </c>
      <c r="R864" s="6">
        <f t="shared" si="255"/>
        <v>38400</v>
      </c>
      <c r="S864" s="13">
        <f t="shared" si="256"/>
        <v>0.44444444444444442</v>
      </c>
      <c r="T864" s="6">
        <f t="shared" si="257"/>
        <v>38.4</v>
      </c>
    </row>
    <row r="865" spans="2:20" x14ac:dyDescent="0.3">
      <c r="B865" s="6">
        <v>2032</v>
      </c>
      <c r="C865" s="6">
        <v>1</v>
      </c>
      <c r="D865" s="6">
        <f t="shared" si="248"/>
        <v>120</v>
      </c>
      <c r="E865" s="6">
        <f t="shared" si="249"/>
        <v>120</v>
      </c>
      <c r="F865" s="6">
        <v>40</v>
      </c>
      <c r="G865" s="6" t="s">
        <v>208</v>
      </c>
      <c r="H865" s="6">
        <f t="shared" si="250"/>
        <v>4800</v>
      </c>
      <c r="I865" s="13">
        <f t="shared" si="251"/>
        <v>5.5555555555555552E-2</v>
      </c>
      <c r="J865" s="6">
        <f t="shared" si="252"/>
        <v>4.8</v>
      </c>
      <c r="L865" s="6">
        <v>2032</v>
      </c>
      <c r="M865" s="6">
        <v>3</v>
      </c>
      <c r="N865" s="6">
        <f t="shared" si="253"/>
        <v>480</v>
      </c>
      <c r="O865" s="6">
        <f t="shared" si="254"/>
        <v>1440</v>
      </c>
      <c r="P865" s="6">
        <v>40</v>
      </c>
      <c r="Q865" s="6" t="s">
        <v>208</v>
      </c>
      <c r="R865" s="6">
        <f t="shared" si="255"/>
        <v>57600</v>
      </c>
      <c r="S865" s="13">
        <f t="shared" si="256"/>
        <v>0.66666666666666663</v>
      </c>
      <c r="T865" s="6">
        <f t="shared" si="257"/>
        <v>57.6</v>
      </c>
    </row>
    <row r="866" spans="2:20" x14ac:dyDescent="0.3">
      <c r="B866" s="6">
        <v>2033</v>
      </c>
      <c r="C866" s="6">
        <v>1</v>
      </c>
      <c r="D866" s="6">
        <f t="shared" si="248"/>
        <v>120</v>
      </c>
      <c r="E866" s="6">
        <f t="shared" si="249"/>
        <v>120</v>
      </c>
      <c r="F866" s="6">
        <v>40</v>
      </c>
      <c r="G866" s="6" t="s">
        <v>208</v>
      </c>
      <c r="H866" s="6">
        <f t="shared" si="250"/>
        <v>4800</v>
      </c>
      <c r="I866" s="13">
        <f t="shared" si="251"/>
        <v>5.5555555555555552E-2</v>
      </c>
      <c r="J866" s="6">
        <f t="shared" si="252"/>
        <v>4.8</v>
      </c>
      <c r="L866" s="6">
        <v>2033</v>
      </c>
      <c r="M866" s="6">
        <v>3</v>
      </c>
      <c r="N866" s="6">
        <f t="shared" si="253"/>
        <v>480</v>
      </c>
      <c r="O866" s="6">
        <f t="shared" si="254"/>
        <v>1440</v>
      </c>
      <c r="P866" s="6">
        <v>40</v>
      </c>
      <c r="Q866" s="6" t="s">
        <v>208</v>
      </c>
      <c r="R866" s="6">
        <f t="shared" si="255"/>
        <v>57600</v>
      </c>
      <c r="S866" s="13">
        <f t="shared" si="256"/>
        <v>0.66666666666666663</v>
      </c>
      <c r="T866" s="6">
        <f t="shared" si="257"/>
        <v>57.6</v>
      </c>
    </row>
    <row r="867" spans="2:20" x14ac:dyDescent="0.3">
      <c r="B867" s="6">
        <v>2034</v>
      </c>
      <c r="C867" s="6">
        <v>1</v>
      </c>
      <c r="D867" s="6">
        <f t="shared" si="248"/>
        <v>120</v>
      </c>
      <c r="E867" s="6">
        <f t="shared" si="249"/>
        <v>120</v>
      </c>
      <c r="F867" s="6">
        <v>40</v>
      </c>
      <c r="G867" s="6" t="s">
        <v>208</v>
      </c>
      <c r="H867" s="6">
        <f t="shared" si="250"/>
        <v>4800</v>
      </c>
      <c r="I867" s="13">
        <f t="shared" si="251"/>
        <v>5.5555555555555552E-2</v>
      </c>
      <c r="J867" s="6">
        <f t="shared" si="252"/>
        <v>4.8</v>
      </c>
      <c r="L867" s="6">
        <v>2034</v>
      </c>
      <c r="M867" s="6">
        <v>3</v>
      </c>
      <c r="N867" s="6">
        <f t="shared" si="253"/>
        <v>480</v>
      </c>
      <c r="O867" s="6">
        <f t="shared" si="254"/>
        <v>1440</v>
      </c>
      <c r="P867" s="6">
        <v>40</v>
      </c>
      <c r="Q867" s="6" t="s">
        <v>208</v>
      </c>
      <c r="R867" s="6">
        <f t="shared" si="255"/>
        <v>57600</v>
      </c>
      <c r="S867" s="13">
        <f t="shared" si="256"/>
        <v>0.66666666666666663</v>
      </c>
      <c r="T867" s="6">
        <f t="shared" si="257"/>
        <v>57.6</v>
      </c>
    </row>
    <row r="868" spans="2:20" x14ac:dyDescent="0.3">
      <c r="B868" s="6">
        <v>2035</v>
      </c>
      <c r="C868" s="6">
        <v>1</v>
      </c>
      <c r="D868" s="6">
        <f t="shared" si="248"/>
        <v>120</v>
      </c>
      <c r="E868" s="6">
        <f t="shared" si="249"/>
        <v>120</v>
      </c>
      <c r="F868" s="6">
        <v>40</v>
      </c>
      <c r="G868" s="6" t="s">
        <v>208</v>
      </c>
      <c r="H868" s="6">
        <f t="shared" si="250"/>
        <v>4800</v>
      </c>
      <c r="I868" s="13">
        <f t="shared" si="251"/>
        <v>5.5555555555555552E-2</v>
      </c>
      <c r="J868" s="6">
        <f t="shared" si="252"/>
        <v>4.8</v>
      </c>
      <c r="L868" s="6">
        <v>2035</v>
      </c>
      <c r="M868" s="6">
        <v>3</v>
      </c>
      <c r="N868" s="6">
        <f t="shared" si="253"/>
        <v>480</v>
      </c>
      <c r="O868" s="6">
        <f t="shared" si="254"/>
        <v>1440</v>
      </c>
      <c r="P868" s="6">
        <v>40</v>
      </c>
      <c r="Q868" s="6" t="s">
        <v>208</v>
      </c>
      <c r="R868" s="6">
        <f t="shared" si="255"/>
        <v>57600</v>
      </c>
      <c r="S868" s="13">
        <f t="shared" si="256"/>
        <v>0.66666666666666663</v>
      </c>
      <c r="T868" s="6">
        <f t="shared" si="257"/>
        <v>57.6</v>
      </c>
    </row>
    <row r="869" spans="2:20" x14ac:dyDescent="0.3">
      <c r="B869" s="6">
        <v>2036</v>
      </c>
      <c r="C869" s="6">
        <v>1</v>
      </c>
      <c r="D869" s="6">
        <f t="shared" si="248"/>
        <v>120</v>
      </c>
      <c r="E869" s="6">
        <f t="shared" si="249"/>
        <v>120</v>
      </c>
      <c r="F869" s="6">
        <v>40</v>
      </c>
      <c r="G869" s="6" t="s">
        <v>208</v>
      </c>
      <c r="H869" s="6">
        <f t="shared" si="250"/>
        <v>4800</v>
      </c>
      <c r="I869" s="13">
        <f t="shared" si="251"/>
        <v>5.5555555555555552E-2</v>
      </c>
      <c r="J869" s="6">
        <f t="shared" si="252"/>
        <v>4.8</v>
      </c>
      <c r="L869" s="6">
        <v>2036</v>
      </c>
      <c r="M869" s="6">
        <v>3</v>
      </c>
      <c r="N869" s="6">
        <f t="shared" si="253"/>
        <v>480</v>
      </c>
      <c r="O869" s="6">
        <f t="shared" si="254"/>
        <v>1440</v>
      </c>
      <c r="P869" s="6">
        <v>40</v>
      </c>
      <c r="Q869" s="6" t="s">
        <v>208</v>
      </c>
      <c r="R869" s="6">
        <f t="shared" si="255"/>
        <v>57600</v>
      </c>
      <c r="S869" s="13">
        <f t="shared" si="256"/>
        <v>0.66666666666666663</v>
      </c>
      <c r="T869" s="6">
        <f t="shared" si="257"/>
        <v>57.6</v>
      </c>
    </row>
    <row r="870" spans="2:20" x14ac:dyDescent="0.3">
      <c r="B870" s="6">
        <v>2037</v>
      </c>
      <c r="C870" s="6">
        <v>1</v>
      </c>
      <c r="D870" s="6">
        <f t="shared" si="248"/>
        <v>120</v>
      </c>
      <c r="E870" s="6">
        <f t="shared" si="249"/>
        <v>120</v>
      </c>
      <c r="F870" s="6">
        <v>40</v>
      </c>
      <c r="G870" s="6" t="s">
        <v>208</v>
      </c>
      <c r="H870" s="6">
        <f t="shared" si="250"/>
        <v>4800</v>
      </c>
      <c r="I870" s="13">
        <f t="shared" si="251"/>
        <v>5.5555555555555552E-2</v>
      </c>
      <c r="J870" s="6">
        <f t="shared" si="252"/>
        <v>4.8</v>
      </c>
      <c r="L870" s="6">
        <v>2037</v>
      </c>
      <c r="M870" s="6">
        <v>3</v>
      </c>
      <c r="N870" s="6">
        <f t="shared" si="253"/>
        <v>480</v>
      </c>
      <c r="O870" s="6">
        <f t="shared" si="254"/>
        <v>1440</v>
      </c>
      <c r="P870" s="6">
        <v>40</v>
      </c>
      <c r="Q870" s="6" t="s">
        <v>208</v>
      </c>
      <c r="R870" s="6">
        <f t="shared" si="255"/>
        <v>57600</v>
      </c>
      <c r="S870" s="13">
        <f t="shared" si="256"/>
        <v>0.66666666666666663</v>
      </c>
      <c r="T870" s="6">
        <f t="shared" si="257"/>
        <v>57.6</v>
      </c>
    </row>
    <row r="871" spans="2:20" x14ac:dyDescent="0.3">
      <c r="B871" s="6">
        <v>2038</v>
      </c>
      <c r="C871" s="6">
        <v>1</v>
      </c>
      <c r="D871" s="6">
        <f t="shared" si="248"/>
        <v>120</v>
      </c>
      <c r="E871" s="6">
        <f t="shared" si="249"/>
        <v>120</v>
      </c>
      <c r="F871" s="6">
        <v>40</v>
      </c>
      <c r="G871" s="6" t="s">
        <v>208</v>
      </c>
      <c r="H871" s="6">
        <f t="shared" si="250"/>
        <v>4800</v>
      </c>
      <c r="I871" s="13">
        <f t="shared" si="251"/>
        <v>5.5555555555555552E-2</v>
      </c>
      <c r="J871" s="6">
        <f t="shared" si="252"/>
        <v>4.8</v>
      </c>
      <c r="L871" s="6">
        <v>2038</v>
      </c>
      <c r="M871" s="6">
        <v>3</v>
      </c>
      <c r="N871" s="6">
        <f t="shared" si="253"/>
        <v>480</v>
      </c>
      <c r="O871" s="6">
        <f t="shared" si="254"/>
        <v>1440</v>
      </c>
      <c r="P871" s="6">
        <v>40</v>
      </c>
      <c r="Q871" s="6" t="s">
        <v>208</v>
      </c>
      <c r="R871" s="6">
        <f t="shared" si="255"/>
        <v>57600</v>
      </c>
      <c r="S871" s="13">
        <f t="shared" si="256"/>
        <v>0.66666666666666663</v>
      </c>
      <c r="T871" s="6">
        <f t="shared" si="257"/>
        <v>57.6</v>
      </c>
    </row>
    <row r="872" spans="2:20" x14ac:dyDescent="0.3">
      <c r="B872" s="6">
        <v>2039</v>
      </c>
      <c r="C872" s="6">
        <v>2</v>
      </c>
      <c r="D872" s="6">
        <f t="shared" si="248"/>
        <v>120</v>
      </c>
      <c r="E872" s="6">
        <f t="shared" si="249"/>
        <v>240</v>
      </c>
      <c r="F872" s="6">
        <v>40</v>
      </c>
      <c r="G872" s="6" t="s">
        <v>208</v>
      </c>
      <c r="H872" s="6">
        <f t="shared" si="250"/>
        <v>9600</v>
      </c>
      <c r="I872" s="13">
        <f t="shared" si="251"/>
        <v>0.1111111111111111</v>
      </c>
      <c r="J872" s="6">
        <f t="shared" si="252"/>
        <v>9.6</v>
      </c>
      <c r="L872" s="6">
        <v>2039</v>
      </c>
      <c r="M872" s="6">
        <v>3</v>
      </c>
      <c r="N872" s="6">
        <f t="shared" si="253"/>
        <v>480</v>
      </c>
      <c r="O872" s="6">
        <f t="shared" si="254"/>
        <v>1440</v>
      </c>
      <c r="P872" s="6">
        <v>40</v>
      </c>
      <c r="Q872" s="6" t="s">
        <v>208</v>
      </c>
      <c r="R872" s="6">
        <f t="shared" si="255"/>
        <v>57600</v>
      </c>
      <c r="S872" s="13">
        <f t="shared" si="256"/>
        <v>0.66666666666666663</v>
      </c>
      <c r="T872" s="6">
        <f t="shared" si="257"/>
        <v>57.6</v>
      </c>
    </row>
    <row r="873" spans="2:20" x14ac:dyDescent="0.3">
      <c r="B873" s="6">
        <v>2040</v>
      </c>
      <c r="C873" s="6">
        <v>2</v>
      </c>
      <c r="D873" s="6">
        <f t="shared" si="248"/>
        <v>120</v>
      </c>
      <c r="E873" s="6">
        <f t="shared" si="249"/>
        <v>240</v>
      </c>
      <c r="F873" s="6">
        <v>40</v>
      </c>
      <c r="G873" s="6" t="s">
        <v>208</v>
      </c>
      <c r="H873" s="6">
        <f t="shared" si="250"/>
        <v>9600</v>
      </c>
      <c r="I873" s="13">
        <f t="shared" si="251"/>
        <v>0.1111111111111111</v>
      </c>
      <c r="J873" s="6">
        <f t="shared" si="252"/>
        <v>9.6</v>
      </c>
      <c r="L873" s="6">
        <v>2040</v>
      </c>
      <c r="M873" s="6">
        <v>3</v>
      </c>
      <c r="N873" s="6">
        <f t="shared" si="253"/>
        <v>480</v>
      </c>
      <c r="O873" s="6">
        <f t="shared" si="254"/>
        <v>1440</v>
      </c>
      <c r="P873" s="6">
        <v>40</v>
      </c>
      <c r="Q873" s="6" t="s">
        <v>208</v>
      </c>
      <c r="R873" s="6">
        <f t="shared" si="255"/>
        <v>57600</v>
      </c>
      <c r="S873" s="13">
        <f t="shared" si="256"/>
        <v>0.66666666666666663</v>
      </c>
      <c r="T873" s="6">
        <f t="shared" si="257"/>
        <v>57.6</v>
      </c>
    </row>
    <row r="874" spans="2:20" x14ac:dyDescent="0.3">
      <c r="B874" s="6">
        <v>2041</v>
      </c>
      <c r="C874" s="6">
        <v>2</v>
      </c>
      <c r="D874" s="6">
        <f t="shared" si="248"/>
        <v>120</v>
      </c>
      <c r="E874" s="6">
        <f t="shared" si="249"/>
        <v>240</v>
      </c>
      <c r="F874" s="6">
        <v>40</v>
      </c>
      <c r="G874" s="6" t="s">
        <v>208</v>
      </c>
      <c r="H874" s="6">
        <f t="shared" si="250"/>
        <v>9600</v>
      </c>
      <c r="I874" s="13">
        <f t="shared" si="251"/>
        <v>0.1111111111111111</v>
      </c>
      <c r="J874" s="6">
        <f t="shared" si="252"/>
        <v>9.6</v>
      </c>
      <c r="L874" s="6">
        <v>2041</v>
      </c>
      <c r="M874" s="6">
        <v>3</v>
      </c>
      <c r="N874" s="6">
        <f t="shared" si="253"/>
        <v>480</v>
      </c>
      <c r="O874" s="6">
        <f t="shared" si="254"/>
        <v>1440</v>
      </c>
      <c r="P874" s="6">
        <v>40</v>
      </c>
      <c r="Q874" s="6" t="s">
        <v>208</v>
      </c>
      <c r="R874" s="6">
        <f t="shared" si="255"/>
        <v>57600</v>
      </c>
      <c r="S874" s="13">
        <f t="shared" si="256"/>
        <v>0.66666666666666663</v>
      </c>
      <c r="T874" s="6">
        <f t="shared" si="257"/>
        <v>57.6</v>
      </c>
    </row>
    <row r="875" spans="2:20" x14ac:dyDescent="0.3">
      <c r="B875" s="6">
        <v>2042</v>
      </c>
      <c r="C875" s="6">
        <v>2</v>
      </c>
      <c r="D875" s="6">
        <f t="shared" si="248"/>
        <v>120</v>
      </c>
      <c r="E875" s="6">
        <f t="shared" si="249"/>
        <v>240</v>
      </c>
      <c r="F875" s="6">
        <v>40</v>
      </c>
      <c r="G875" s="6" t="s">
        <v>208</v>
      </c>
      <c r="H875" s="6">
        <f t="shared" si="250"/>
        <v>9600</v>
      </c>
      <c r="I875" s="13">
        <f t="shared" si="251"/>
        <v>0.1111111111111111</v>
      </c>
      <c r="J875" s="6">
        <f t="shared" si="252"/>
        <v>9.6</v>
      </c>
      <c r="L875" s="6">
        <v>2042</v>
      </c>
      <c r="M875" s="6">
        <v>3</v>
      </c>
      <c r="N875" s="6">
        <f t="shared" si="253"/>
        <v>480</v>
      </c>
      <c r="O875" s="6">
        <f t="shared" si="254"/>
        <v>1440</v>
      </c>
      <c r="P875" s="6">
        <v>40</v>
      </c>
      <c r="Q875" s="6" t="s">
        <v>208</v>
      </c>
      <c r="R875" s="6">
        <f t="shared" si="255"/>
        <v>57600</v>
      </c>
      <c r="S875" s="13">
        <f t="shared" si="256"/>
        <v>0.66666666666666663</v>
      </c>
      <c r="T875" s="6">
        <f t="shared" si="257"/>
        <v>57.6</v>
      </c>
    </row>
    <row r="876" spans="2:20" x14ac:dyDescent="0.3">
      <c r="B876" s="6">
        <v>2043</v>
      </c>
      <c r="C876" s="6">
        <v>2</v>
      </c>
      <c r="D876" s="6">
        <f t="shared" si="248"/>
        <v>120</v>
      </c>
      <c r="E876" s="6">
        <f t="shared" si="249"/>
        <v>240</v>
      </c>
      <c r="F876" s="6">
        <v>40</v>
      </c>
      <c r="G876" s="6" t="s">
        <v>208</v>
      </c>
      <c r="H876" s="6">
        <f t="shared" si="250"/>
        <v>9600</v>
      </c>
      <c r="I876" s="13">
        <f t="shared" si="251"/>
        <v>0.1111111111111111</v>
      </c>
      <c r="J876" s="6">
        <f t="shared" si="252"/>
        <v>9.6</v>
      </c>
      <c r="L876" s="6">
        <v>2043</v>
      </c>
      <c r="M876" s="6">
        <v>3</v>
      </c>
      <c r="N876" s="6">
        <f t="shared" si="253"/>
        <v>480</v>
      </c>
      <c r="O876" s="6">
        <f t="shared" si="254"/>
        <v>1440</v>
      </c>
      <c r="P876" s="6">
        <v>40</v>
      </c>
      <c r="Q876" s="6" t="s">
        <v>208</v>
      </c>
      <c r="R876" s="6">
        <f t="shared" si="255"/>
        <v>57600</v>
      </c>
      <c r="S876" s="13">
        <f t="shared" si="256"/>
        <v>0.66666666666666663</v>
      </c>
      <c r="T876" s="6">
        <f t="shared" si="257"/>
        <v>57.6</v>
      </c>
    </row>
    <row r="877" spans="2:20" x14ac:dyDescent="0.3">
      <c r="B877" s="6">
        <v>2044</v>
      </c>
      <c r="C877" s="6">
        <v>2</v>
      </c>
      <c r="D877" s="6">
        <f t="shared" si="248"/>
        <v>120</v>
      </c>
      <c r="E877" s="6">
        <f t="shared" si="249"/>
        <v>240</v>
      </c>
      <c r="F877" s="6">
        <v>40</v>
      </c>
      <c r="G877" s="6" t="s">
        <v>208</v>
      </c>
      <c r="H877" s="6">
        <f t="shared" si="250"/>
        <v>9600</v>
      </c>
      <c r="I877" s="13">
        <f t="shared" si="251"/>
        <v>0.1111111111111111</v>
      </c>
      <c r="J877" s="6">
        <f t="shared" si="252"/>
        <v>9.6</v>
      </c>
      <c r="L877" s="6">
        <v>2044</v>
      </c>
      <c r="M877" s="6">
        <v>3</v>
      </c>
      <c r="N877" s="6">
        <f t="shared" si="253"/>
        <v>480</v>
      </c>
      <c r="O877" s="6">
        <f t="shared" si="254"/>
        <v>1440</v>
      </c>
      <c r="P877" s="6">
        <v>40</v>
      </c>
      <c r="Q877" s="6" t="s">
        <v>208</v>
      </c>
      <c r="R877" s="6">
        <f t="shared" si="255"/>
        <v>57600</v>
      </c>
      <c r="S877" s="13">
        <f t="shared" si="256"/>
        <v>0.66666666666666663</v>
      </c>
      <c r="T877" s="6">
        <f t="shared" si="257"/>
        <v>57.6</v>
      </c>
    </row>
    <row r="879" spans="2:20" x14ac:dyDescent="0.3">
      <c r="B879" s="226" t="s">
        <v>210</v>
      </c>
      <c r="C879" s="226"/>
      <c r="L879" s="226" t="s">
        <v>211</v>
      </c>
      <c r="M879" s="226"/>
    </row>
    <row r="880" spans="2:20" x14ac:dyDescent="0.3">
      <c r="B880" s="225" t="s">
        <v>22</v>
      </c>
      <c r="C880" s="225" t="s">
        <v>203</v>
      </c>
      <c r="D880" s="225" t="s">
        <v>204</v>
      </c>
      <c r="E880" s="225" t="s">
        <v>201</v>
      </c>
      <c r="F880" s="225" t="s">
        <v>202</v>
      </c>
      <c r="G880" s="225" t="s">
        <v>151</v>
      </c>
      <c r="H880" s="225" t="s">
        <v>205</v>
      </c>
      <c r="I880" s="225" t="s">
        <v>206</v>
      </c>
      <c r="J880" s="225" t="s">
        <v>207</v>
      </c>
      <c r="L880" s="225" t="s">
        <v>22</v>
      </c>
      <c r="M880" s="225" t="s">
        <v>203</v>
      </c>
      <c r="N880" s="225" t="s">
        <v>204</v>
      </c>
      <c r="O880" s="225" t="s">
        <v>201</v>
      </c>
      <c r="P880" s="225" t="s">
        <v>202</v>
      </c>
      <c r="Q880" s="225" t="s">
        <v>151</v>
      </c>
      <c r="R880" s="225" t="s">
        <v>205</v>
      </c>
      <c r="S880" s="225" t="s">
        <v>206</v>
      </c>
      <c r="T880" s="225" t="s">
        <v>207</v>
      </c>
    </row>
    <row r="881" spans="2:20" x14ac:dyDescent="0.3">
      <c r="B881" s="225"/>
      <c r="C881" s="225"/>
      <c r="D881" s="225"/>
      <c r="E881" s="225"/>
      <c r="F881" s="225"/>
      <c r="G881" s="225"/>
      <c r="H881" s="225"/>
      <c r="I881" s="225"/>
      <c r="J881" s="225"/>
      <c r="L881" s="225"/>
      <c r="M881" s="225"/>
      <c r="N881" s="225"/>
      <c r="O881" s="225"/>
      <c r="P881" s="225"/>
      <c r="Q881" s="225"/>
      <c r="R881" s="225"/>
      <c r="S881" s="225"/>
      <c r="T881" s="225"/>
    </row>
    <row r="882" spans="2:20" x14ac:dyDescent="0.3">
      <c r="B882" s="225"/>
      <c r="C882" s="225"/>
      <c r="D882" s="225"/>
      <c r="E882" s="225"/>
      <c r="F882" s="225"/>
      <c r="G882" s="225"/>
      <c r="H882" s="225"/>
      <c r="I882" s="225"/>
      <c r="J882" s="225"/>
      <c r="L882" s="225"/>
      <c r="M882" s="225"/>
      <c r="N882" s="225"/>
      <c r="O882" s="225"/>
      <c r="P882" s="225"/>
      <c r="Q882" s="225"/>
      <c r="R882" s="225"/>
      <c r="S882" s="225"/>
      <c r="T882" s="225"/>
    </row>
    <row r="883" spans="2:20" x14ac:dyDescent="0.3">
      <c r="B883" s="6">
        <v>2025</v>
      </c>
      <c r="C883" s="6" cm="1">
        <f t="array" ref="C883:C902">TRANSPOSE('Proyeksi Fasum (2)'!D229:W229)</f>
        <v>1</v>
      </c>
      <c r="D883" s="6">
        <f>18*40</f>
        <v>720</v>
      </c>
      <c r="E883" s="6">
        <f>C883*D883</f>
        <v>720</v>
      </c>
      <c r="F883" s="6">
        <v>50</v>
      </c>
      <c r="G883" s="6" t="s">
        <v>208</v>
      </c>
      <c r="H883" s="6">
        <f>E883*F883</f>
        <v>36000</v>
      </c>
      <c r="I883" s="13">
        <f>H883/86400</f>
        <v>0.41666666666666669</v>
      </c>
      <c r="J883" s="6">
        <f>H883/1000</f>
        <v>36</v>
      </c>
      <c r="L883" s="6">
        <v>2025</v>
      </c>
      <c r="M883" s="6" cm="1">
        <f t="array" ref="M883:M902">TRANSPOSE('Proyeksi Fasum (2)'!D230:W230)</f>
        <v>0</v>
      </c>
      <c r="N883" s="6">
        <f>24*40</f>
        <v>960</v>
      </c>
      <c r="O883" s="6">
        <f>M883*N883</f>
        <v>0</v>
      </c>
      <c r="P883" s="6">
        <v>80</v>
      </c>
      <c r="Q883" s="6" t="s">
        <v>208</v>
      </c>
      <c r="R883" s="6">
        <f>O883*P883</f>
        <v>0</v>
      </c>
      <c r="S883" s="13">
        <f>R883/86400</f>
        <v>0</v>
      </c>
      <c r="T883" s="6">
        <f>R883/1000</f>
        <v>0</v>
      </c>
    </row>
    <row r="884" spans="2:20" x14ac:dyDescent="0.3">
      <c r="B884" s="6">
        <v>2026</v>
      </c>
      <c r="C884" s="6">
        <v>1</v>
      </c>
      <c r="D884" s="6">
        <f t="shared" ref="D884:D902" si="258">18*40</f>
        <v>720</v>
      </c>
      <c r="E884" s="6">
        <f t="shared" ref="E884:E902" si="259">C884*D884</f>
        <v>720</v>
      </c>
      <c r="F884" s="6">
        <v>50</v>
      </c>
      <c r="G884" s="6" t="s">
        <v>208</v>
      </c>
      <c r="H884" s="6">
        <f t="shared" ref="H884:H902" si="260">E884*F884</f>
        <v>36000</v>
      </c>
      <c r="I884" s="13">
        <f t="shared" ref="I884:I902" si="261">H884/86400</f>
        <v>0.41666666666666669</v>
      </c>
      <c r="J884" s="6">
        <f t="shared" ref="J884:J902" si="262">H884/1000</f>
        <v>36</v>
      </c>
      <c r="L884" s="6">
        <v>2026</v>
      </c>
      <c r="M884" s="6">
        <v>0</v>
      </c>
      <c r="N884" s="6">
        <f t="shared" ref="N884:N902" si="263">24*40</f>
        <v>960</v>
      </c>
      <c r="O884" s="6">
        <f t="shared" ref="O884:O902" si="264">M884*N884</f>
        <v>0</v>
      </c>
      <c r="P884" s="6">
        <v>80</v>
      </c>
      <c r="Q884" s="6" t="s">
        <v>208</v>
      </c>
      <c r="R884" s="6">
        <f t="shared" ref="R884:R902" si="265">O884*P884</f>
        <v>0</v>
      </c>
      <c r="S884" s="13">
        <f t="shared" ref="S884:S902" si="266">R884/86400</f>
        <v>0</v>
      </c>
      <c r="T884" s="6">
        <f t="shared" ref="T884:T902" si="267">R884/1000</f>
        <v>0</v>
      </c>
    </row>
    <row r="885" spans="2:20" x14ac:dyDescent="0.3">
      <c r="B885" s="6">
        <v>2027</v>
      </c>
      <c r="C885" s="6">
        <v>1</v>
      </c>
      <c r="D885" s="6">
        <f t="shared" si="258"/>
        <v>720</v>
      </c>
      <c r="E885" s="6">
        <f t="shared" si="259"/>
        <v>720</v>
      </c>
      <c r="F885" s="6">
        <v>50</v>
      </c>
      <c r="G885" s="6" t="s">
        <v>208</v>
      </c>
      <c r="H885" s="6">
        <f t="shared" si="260"/>
        <v>36000</v>
      </c>
      <c r="I885" s="13">
        <f t="shared" si="261"/>
        <v>0.41666666666666669</v>
      </c>
      <c r="J885" s="6">
        <f t="shared" si="262"/>
        <v>36</v>
      </c>
      <c r="L885" s="6">
        <v>2027</v>
      </c>
      <c r="M885" s="6">
        <v>0</v>
      </c>
      <c r="N885" s="6">
        <f t="shared" si="263"/>
        <v>960</v>
      </c>
      <c r="O885" s="6">
        <f t="shared" si="264"/>
        <v>0</v>
      </c>
      <c r="P885" s="6">
        <v>80</v>
      </c>
      <c r="Q885" s="6" t="s">
        <v>208</v>
      </c>
      <c r="R885" s="6">
        <f t="shared" si="265"/>
        <v>0</v>
      </c>
      <c r="S885" s="13">
        <f t="shared" si="266"/>
        <v>0</v>
      </c>
      <c r="T885" s="6">
        <f t="shared" si="267"/>
        <v>0</v>
      </c>
    </row>
    <row r="886" spans="2:20" x14ac:dyDescent="0.3">
      <c r="B886" s="6">
        <v>2028</v>
      </c>
      <c r="C886" s="6">
        <v>1</v>
      </c>
      <c r="D886" s="6">
        <f t="shared" si="258"/>
        <v>720</v>
      </c>
      <c r="E886" s="6">
        <f t="shared" si="259"/>
        <v>720</v>
      </c>
      <c r="F886" s="6">
        <v>50</v>
      </c>
      <c r="G886" s="6" t="s">
        <v>208</v>
      </c>
      <c r="H886" s="6">
        <f t="shared" si="260"/>
        <v>36000</v>
      </c>
      <c r="I886" s="13">
        <f t="shared" si="261"/>
        <v>0.41666666666666669</v>
      </c>
      <c r="J886" s="6">
        <f t="shared" si="262"/>
        <v>36</v>
      </c>
      <c r="L886" s="6">
        <v>2028</v>
      </c>
      <c r="M886" s="6">
        <v>0</v>
      </c>
      <c r="N886" s="6">
        <f t="shared" si="263"/>
        <v>960</v>
      </c>
      <c r="O886" s="6">
        <f t="shared" si="264"/>
        <v>0</v>
      </c>
      <c r="P886" s="6">
        <v>80</v>
      </c>
      <c r="Q886" s="6" t="s">
        <v>208</v>
      </c>
      <c r="R886" s="6">
        <f t="shared" si="265"/>
        <v>0</v>
      </c>
      <c r="S886" s="13">
        <f t="shared" si="266"/>
        <v>0</v>
      </c>
      <c r="T886" s="6">
        <f t="shared" si="267"/>
        <v>0</v>
      </c>
    </row>
    <row r="887" spans="2:20" x14ac:dyDescent="0.3">
      <c r="B887" s="6">
        <v>2029</v>
      </c>
      <c r="C887" s="6">
        <v>1</v>
      </c>
      <c r="D887" s="6">
        <f t="shared" si="258"/>
        <v>720</v>
      </c>
      <c r="E887" s="6">
        <f t="shared" si="259"/>
        <v>720</v>
      </c>
      <c r="F887" s="6">
        <v>50</v>
      </c>
      <c r="G887" s="6" t="s">
        <v>208</v>
      </c>
      <c r="H887" s="6">
        <f t="shared" si="260"/>
        <v>36000</v>
      </c>
      <c r="I887" s="13">
        <f t="shared" si="261"/>
        <v>0.41666666666666669</v>
      </c>
      <c r="J887" s="6">
        <f t="shared" si="262"/>
        <v>36</v>
      </c>
      <c r="L887" s="6">
        <v>2029</v>
      </c>
      <c r="M887" s="6">
        <v>0</v>
      </c>
      <c r="N887" s="6">
        <f t="shared" si="263"/>
        <v>960</v>
      </c>
      <c r="O887" s="6">
        <f t="shared" si="264"/>
        <v>0</v>
      </c>
      <c r="P887" s="6">
        <v>80</v>
      </c>
      <c r="Q887" s="6" t="s">
        <v>208</v>
      </c>
      <c r="R887" s="6">
        <f t="shared" si="265"/>
        <v>0</v>
      </c>
      <c r="S887" s="13">
        <f t="shared" si="266"/>
        <v>0</v>
      </c>
      <c r="T887" s="6">
        <f t="shared" si="267"/>
        <v>0</v>
      </c>
    </row>
    <row r="888" spans="2:20" x14ac:dyDescent="0.3">
      <c r="B888" s="6">
        <v>2030</v>
      </c>
      <c r="C888" s="6">
        <v>1</v>
      </c>
      <c r="D888" s="6">
        <f t="shared" si="258"/>
        <v>720</v>
      </c>
      <c r="E888" s="6">
        <f t="shared" si="259"/>
        <v>720</v>
      </c>
      <c r="F888" s="6">
        <v>50</v>
      </c>
      <c r="G888" s="6" t="s">
        <v>208</v>
      </c>
      <c r="H888" s="6">
        <f t="shared" si="260"/>
        <v>36000</v>
      </c>
      <c r="I888" s="13">
        <f t="shared" si="261"/>
        <v>0.41666666666666669</v>
      </c>
      <c r="J888" s="6">
        <f t="shared" si="262"/>
        <v>36</v>
      </c>
      <c r="L888" s="6">
        <v>2030</v>
      </c>
      <c r="M888" s="6">
        <v>0</v>
      </c>
      <c r="N888" s="6">
        <f t="shared" si="263"/>
        <v>960</v>
      </c>
      <c r="O888" s="6">
        <f t="shared" si="264"/>
        <v>0</v>
      </c>
      <c r="P888" s="6">
        <v>80</v>
      </c>
      <c r="Q888" s="6" t="s">
        <v>208</v>
      </c>
      <c r="R888" s="6">
        <f t="shared" si="265"/>
        <v>0</v>
      </c>
      <c r="S888" s="13">
        <f t="shared" si="266"/>
        <v>0</v>
      </c>
      <c r="T888" s="6">
        <f t="shared" si="267"/>
        <v>0</v>
      </c>
    </row>
    <row r="889" spans="2:20" x14ac:dyDescent="0.3">
      <c r="B889" s="6">
        <v>2031</v>
      </c>
      <c r="C889" s="6">
        <v>1</v>
      </c>
      <c r="D889" s="6">
        <f t="shared" si="258"/>
        <v>720</v>
      </c>
      <c r="E889" s="6">
        <f t="shared" si="259"/>
        <v>720</v>
      </c>
      <c r="F889" s="6">
        <v>50</v>
      </c>
      <c r="G889" s="6" t="s">
        <v>208</v>
      </c>
      <c r="H889" s="6">
        <f t="shared" si="260"/>
        <v>36000</v>
      </c>
      <c r="I889" s="13">
        <f t="shared" si="261"/>
        <v>0.41666666666666669</v>
      </c>
      <c r="J889" s="6">
        <f t="shared" si="262"/>
        <v>36</v>
      </c>
      <c r="L889" s="6">
        <v>2031</v>
      </c>
      <c r="M889" s="6">
        <v>0</v>
      </c>
      <c r="N889" s="6">
        <f t="shared" si="263"/>
        <v>960</v>
      </c>
      <c r="O889" s="6">
        <f t="shared" si="264"/>
        <v>0</v>
      </c>
      <c r="P889" s="6">
        <v>80</v>
      </c>
      <c r="Q889" s="6" t="s">
        <v>208</v>
      </c>
      <c r="R889" s="6">
        <f t="shared" si="265"/>
        <v>0</v>
      </c>
      <c r="S889" s="13">
        <f t="shared" si="266"/>
        <v>0</v>
      </c>
      <c r="T889" s="6">
        <f t="shared" si="267"/>
        <v>0</v>
      </c>
    </row>
    <row r="890" spans="2:20" x14ac:dyDescent="0.3">
      <c r="B890" s="6">
        <v>2032</v>
      </c>
      <c r="C890" s="6">
        <v>1</v>
      </c>
      <c r="D890" s="6">
        <f t="shared" si="258"/>
        <v>720</v>
      </c>
      <c r="E890" s="6">
        <f t="shared" si="259"/>
        <v>720</v>
      </c>
      <c r="F890" s="6">
        <v>50</v>
      </c>
      <c r="G890" s="6" t="s">
        <v>208</v>
      </c>
      <c r="H890" s="6">
        <f t="shared" si="260"/>
        <v>36000</v>
      </c>
      <c r="I890" s="13">
        <f t="shared" si="261"/>
        <v>0.41666666666666669</v>
      </c>
      <c r="J890" s="6">
        <f t="shared" si="262"/>
        <v>36</v>
      </c>
      <c r="L890" s="6">
        <v>2032</v>
      </c>
      <c r="M890" s="6">
        <v>0</v>
      </c>
      <c r="N890" s="6">
        <f t="shared" si="263"/>
        <v>960</v>
      </c>
      <c r="O890" s="6">
        <f t="shared" si="264"/>
        <v>0</v>
      </c>
      <c r="P890" s="6">
        <v>80</v>
      </c>
      <c r="Q890" s="6" t="s">
        <v>208</v>
      </c>
      <c r="R890" s="6">
        <f t="shared" si="265"/>
        <v>0</v>
      </c>
      <c r="S890" s="13">
        <f t="shared" si="266"/>
        <v>0</v>
      </c>
      <c r="T890" s="6">
        <f t="shared" si="267"/>
        <v>0</v>
      </c>
    </row>
    <row r="891" spans="2:20" x14ac:dyDescent="0.3">
      <c r="B891" s="6">
        <v>2033</v>
      </c>
      <c r="C891" s="6">
        <v>1</v>
      </c>
      <c r="D891" s="6">
        <f t="shared" si="258"/>
        <v>720</v>
      </c>
      <c r="E891" s="6">
        <f t="shared" si="259"/>
        <v>720</v>
      </c>
      <c r="F891" s="6">
        <v>50</v>
      </c>
      <c r="G891" s="6" t="s">
        <v>208</v>
      </c>
      <c r="H891" s="6">
        <f t="shared" si="260"/>
        <v>36000</v>
      </c>
      <c r="I891" s="13">
        <f t="shared" si="261"/>
        <v>0.41666666666666669</v>
      </c>
      <c r="J891" s="6">
        <f t="shared" si="262"/>
        <v>36</v>
      </c>
      <c r="L891" s="6">
        <v>2033</v>
      </c>
      <c r="M891" s="6">
        <v>0</v>
      </c>
      <c r="N891" s="6">
        <f t="shared" si="263"/>
        <v>960</v>
      </c>
      <c r="O891" s="6">
        <f t="shared" si="264"/>
        <v>0</v>
      </c>
      <c r="P891" s="6">
        <v>80</v>
      </c>
      <c r="Q891" s="6" t="s">
        <v>208</v>
      </c>
      <c r="R891" s="6">
        <f t="shared" si="265"/>
        <v>0</v>
      </c>
      <c r="S891" s="13">
        <f t="shared" si="266"/>
        <v>0</v>
      </c>
      <c r="T891" s="6">
        <f t="shared" si="267"/>
        <v>0</v>
      </c>
    </row>
    <row r="892" spans="2:20" x14ac:dyDescent="0.3">
      <c r="B892" s="6">
        <v>2034</v>
      </c>
      <c r="C892" s="6">
        <v>1</v>
      </c>
      <c r="D892" s="6">
        <f t="shared" si="258"/>
        <v>720</v>
      </c>
      <c r="E892" s="6">
        <f t="shared" si="259"/>
        <v>720</v>
      </c>
      <c r="F892" s="6">
        <v>50</v>
      </c>
      <c r="G892" s="6" t="s">
        <v>208</v>
      </c>
      <c r="H892" s="6">
        <f t="shared" si="260"/>
        <v>36000</v>
      </c>
      <c r="I892" s="13">
        <f t="shared" si="261"/>
        <v>0.41666666666666669</v>
      </c>
      <c r="J892" s="6">
        <f t="shared" si="262"/>
        <v>36</v>
      </c>
      <c r="L892" s="6">
        <v>2034</v>
      </c>
      <c r="M892" s="6">
        <v>0</v>
      </c>
      <c r="N892" s="6">
        <f t="shared" si="263"/>
        <v>960</v>
      </c>
      <c r="O892" s="6">
        <f t="shared" si="264"/>
        <v>0</v>
      </c>
      <c r="P892" s="6">
        <v>80</v>
      </c>
      <c r="Q892" s="6" t="s">
        <v>208</v>
      </c>
      <c r="R892" s="6">
        <f t="shared" si="265"/>
        <v>0</v>
      </c>
      <c r="S892" s="13">
        <f t="shared" si="266"/>
        <v>0</v>
      </c>
      <c r="T892" s="6">
        <f t="shared" si="267"/>
        <v>0</v>
      </c>
    </row>
    <row r="893" spans="2:20" x14ac:dyDescent="0.3">
      <c r="B893" s="6">
        <v>2035</v>
      </c>
      <c r="C893" s="6">
        <v>1</v>
      </c>
      <c r="D893" s="6">
        <f t="shared" si="258"/>
        <v>720</v>
      </c>
      <c r="E893" s="6">
        <f t="shared" si="259"/>
        <v>720</v>
      </c>
      <c r="F893" s="6">
        <v>50</v>
      </c>
      <c r="G893" s="6" t="s">
        <v>208</v>
      </c>
      <c r="H893" s="6">
        <f t="shared" si="260"/>
        <v>36000</v>
      </c>
      <c r="I893" s="13">
        <f t="shared" si="261"/>
        <v>0.41666666666666669</v>
      </c>
      <c r="J893" s="6">
        <f t="shared" si="262"/>
        <v>36</v>
      </c>
      <c r="L893" s="6">
        <v>2035</v>
      </c>
      <c r="M893" s="6">
        <v>0</v>
      </c>
      <c r="N893" s="6">
        <f t="shared" si="263"/>
        <v>960</v>
      </c>
      <c r="O893" s="6">
        <f t="shared" si="264"/>
        <v>0</v>
      </c>
      <c r="P893" s="6">
        <v>80</v>
      </c>
      <c r="Q893" s="6" t="s">
        <v>208</v>
      </c>
      <c r="R893" s="6">
        <f t="shared" si="265"/>
        <v>0</v>
      </c>
      <c r="S893" s="13">
        <f t="shared" si="266"/>
        <v>0</v>
      </c>
      <c r="T893" s="6">
        <f t="shared" si="267"/>
        <v>0</v>
      </c>
    </row>
    <row r="894" spans="2:20" x14ac:dyDescent="0.3">
      <c r="B894" s="6">
        <v>2036</v>
      </c>
      <c r="C894" s="6">
        <v>1</v>
      </c>
      <c r="D894" s="6">
        <f t="shared" si="258"/>
        <v>720</v>
      </c>
      <c r="E894" s="6">
        <f t="shared" si="259"/>
        <v>720</v>
      </c>
      <c r="F894" s="6">
        <v>50</v>
      </c>
      <c r="G894" s="6" t="s">
        <v>208</v>
      </c>
      <c r="H894" s="6">
        <f t="shared" si="260"/>
        <v>36000</v>
      </c>
      <c r="I894" s="13">
        <f t="shared" si="261"/>
        <v>0.41666666666666669</v>
      </c>
      <c r="J894" s="6">
        <f t="shared" si="262"/>
        <v>36</v>
      </c>
      <c r="L894" s="6">
        <v>2036</v>
      </c>
      <c r="M894" s="6">
        <v>0</v>
      </c>
      <c r="N894" s="6">
        <f t="shared" si="263"/>
        <v>960</v>
      </c>
      <c r="O894" s="6">
        <f t="shared" si="264"/>
        <v>0</v>
      </c>
      <c r="P894" s="6">
        <v>80</v>
      </c>
      <c r="Q894" s="6" t="s">
        <v>208</v>
      </c>
      <c r="R894" s="6">
        <f t="shared" si="265"/>
        <v>0</v>
      </c>
      <c r="S894" s="13">
        <f t="shared" si="266"/>
        <v>0</v>
      </c>
      <c r="T894" s="6">
        <f t="shared" si="267"/>
        <v>0</v>
      </c>
    </row>
    <row r="895" spans="2:20" x14ac:dyDescent="0.3">
      <c r="B895" s="6">
        <v>2037</v>
      </c>
      <c r="C895" s="6">
        <v>1</v>
      </c>
      <c r="D895" s="6">
        <f t="shared" si="258"/>
        <v>720</v>
      </c>
      <c r="E895" s="6">
        <f t="shared" si="259"/>
        <v>720</v>
      </c>
      <c r="F895" s="6">
        <v>50</v>
      </c>
      <c r="G895" s="6" t="s">
        <v>208</v>
      </c>
      <c r="H895" s="6">
        <f t="shared" si="260"/>
        <v>36000</v>
      </c>
      <c r="I895" s="13">
        <f t="shared" si="261"/>
        <v>0.41666666666666669</v>
      </c>
      <c r="J895" s="6">
        <f t="shared" si="262"/>
        <v>36</v>
      </c>
      <c r="L895" s="6">
        <v>2037</v>
      </c>
      <c r="M895" s="6">
        <v>0</v>
      </c>
      <c r="N895" s="6">
        <f t="shared" si="263"/>
        <v>960</v>
      </c>
      <c r="O895" s="6">
        <f t="shared" si="264"/>
        <v>0</v>
      </c>
      <c r="P895" s="6">
        <v>80</v>
      </c>
      <c r="Q895" s="6" t="s">
        <v>208</v>
      </c>
      <c r="R895" s="6">
        <f t="shared" si="265"/>
        <v>0</v>
      </c>
      <c r="S895" s="13">
        <f t="shared" si="266"/>
        <v>0</v>
      </c>
      <c r="T895" s="6">
        <f t="shared" si="267"/>
        <v>0</v>
      </c>
    </row>
    <row r="896" spans="2:20" x14ac:dyDescent="0.3">
      <c r="B896" s="6">
        <v>2038</v>
      </c>
      <c r="C896" s="6">
        <v>1</v>
      </c>
      <c r="D896" s="6">
        <f t="shared" si="258"/>
        <v>720</v>
      </c>
      <c r="E896" s="6">
        <f t="shared" si="259"/>
        <v>720</v>
      </c>
      <c r="F896" s="6">
        <v>50</v>
      </c>
      <c r="G896" s="6" t="s">
        <v>208</v>
      </c>
      <c r="H896" s="6">
        <f t="shared" si="260"/>
        <v>36000</v>
      </c>
      <c r="I896" s="13">
        <f t="shared" si="261"/>
        <v>0.41666666666666669</v>
      </c>
      <c r="J896" s="6">
        <f t="shared" si="262"/>
        <v>36</v>
      </c>
      <c r="L896" s="6">
        <v>2038</v>
      </c>
      <c r="M896" s="6">
        <v>0</v>
      </c>
      <c r="N896" s="6">
        <f t="shared" si="263"/>
        <v>960</v>
      </c>
      <c r="O896" s="6">
        <f t="shared" si="264"/>
        <v>0</v>
      </c>
      <c r="P896" s="6">
        <v>80</v>
      </c>
      <c r="Q896" s="6" t="s">
        <v>208</v>
      </c>
      <c r="R896" s="6">
        <f t="shared" si="265"/>
        <v>0</v>
      </c>
      <c r="S896" s="13">
        <f t="shared" si="266"/>
        <v>0</v>
      </c>
      <c r="T896" s="6">
        <f t="shared" si="267"/>
        <v>0</v>
      </c>
    </row>
    <row r="897" spans="2:20" x14ac:dyDescent="0.3">
      <c r="B897" s="6">
        <v>2039</v>
      </c>
      <c r="C897" s="6">
        <v>2</v>
      </c>
      <c r="D897" s="6">
        <f t="shared" si="258"/>
        <v>720</v>
      </c>
      <c r="E897" s="6">
        <f t="shared" si="259"/>
        <v>1440</v>
      </c>
      <c r="F897" s="6">
        <v>50</v>
      </c>
      <c r="G897" s="6" t="s">
        <v>208</v>
      </c>
      <c r="H897" s="6">
        <f t="shared" si="260"/>
        <v>72000</v>
      </c>
      <c r="I897" s="13">
        <f t="shared" si="261"/>
        <v>0.83333333333333337</v>
      </c>
      <c r="J897" s="6">
        <f t="shared" si="262"/>
        <v>72</v>
      </c>
      <c r="L897" s="6">
        <v>2039</v>
      </c>
      <c r="M897" s="6">
        <v>0</v>
      </c>
      <c r="N897" s="6">
        <f t="shared" si="263"/>
        <v>960</v>
      </c>
      <c r="O897" s="6">
        <f t="shared" si="264"/>
        <v>0</v>
      </c>
      <c r="P897" s="6">
        <v>80</v>
      </c>
      <c r="Q897" s="6" t="s">
        <v>208</v>
      </c>
      <c r="R897" s="6">
        <f t="shared" si="265"/>
        <v>0</v>
      </c>
      <c r="S897" s="13">
        <f t="shared" si="266"/>
        <v>0</v>
      </c>
      <c r="T897" s="6">
        <f t="shared" si="267"/>
        <v>0</v>
      </c>
    </row>
    <row r="898" spans="2:20" x14ac:dyDescent="0.3">
      <c r="B898" s="6">
        <v>2040</v>
      </c>
      <c r="C898" s="6">
        <v>2</v>
      </c>
      <c r="D898" s="6">
        <f t="shared" si="258"/>
        <v>720</v>
      </c>
      <c r="E898" s="6">
        <f t="shared" si="259"/>
        <v>1440</v>
      </c>
      <c r="F898" s="6">
        <v>50</v>
      </c>
      <c r="G898" s="6" t="s">
        <v>208</v>
      </c>
      <c r="H898" s="6">
        <f t="shared" si="260"/>
        <v>72000</v>
      </c>
      <c r="I898" s="13">
        <f t="shared" si="261"/>
        <v>0.83333333333333337</v>
      </c>
      <c r="J898" s="6">
        <f t="shared" si="262"/>
        <v>72</v>
      </c>
      <c r="L898" s="6">
        <v>2040</v>
      </c>
      <c r="M898" s="6">
        <v>0</v>
      </c>
      <c r="N898" s="6">
        <f t="shared" si="263"/>
        <v>960</v>
      </c>
      <c r="O898" s="6">
        <f t="shared" si="264"/>
        <v>0</v>
      </c>
      <c r="P898" s="6">
        <v>80</v>
      </c>
      <c r="Q898" s="6" t="s">
        <v>208</v>
      </c>
      <c r="R898" s="6">
        <f t="shared" si="265"/>
        <v>0</v>
      </c>
      <c r="S898" s="13">
        <f t="shared" si="266"/>
        <v>0</v>
      </c>
      <c r="T898" s="6">
        <f t="shared" si="267"/>
        <v>0</v>
      </c>
    </row>
    <row r="899" spans="2:20" x14ac:dyDescent="0.3">
      <c r="B899" s="6">
        <v>2041</v>
      </c>
      <c r="C899" s="6">
        <v>2</v>
      </c>
      <c r="D899" s="6">
        <f t="shared" si="258"/>
        <v>720</v>
      </c>
      <c r="E899" s="6">
        <f t="shared" si="259"/>
        <v>1440</v>
      </c>
      <c r="F899" s="6">
        <v>50</v>
      </c>
      <c r="G899" s="6" t="s">
        <v>208</v>
      </c>
      <c r="H899" s="6">
        <f t="shared" si="260"/>
        <v>72000</v>
      </c>
      <c r="I899" s="13">
        <f t="shared" si="261"/>
        <v>0.83333333333333337</v>
      </c>
      <c r="J899" s="6">
        <f t="shared" si="262"/>
        <v>72</v>
      </c>
      <c r="L899" s="6">
        <v>2041</v>
      </c>
      <c r="M899" s="6">
        <v>0</v>
      </c>
      <c r="N899" s="6">
        <f t="shared" si="263"/>
        <v>960</v>
      </c>
      <c r="O899" s="6">
        <f t="shared" si="264"/>
        <v>0</v>
      </c>
      <c r="P899" s="6">
        <v>80</v>
      </c>
      <c r="Q899" s="6" t="s">
        <v>208</v>
      </c>
      <c r="R899" s="6">
        <f t="shared" si="265"/>
        <v>0</v>
      </c>
      <c r="S899" s="13">
        <f t="shared" si="266"/>
        <v>0</v>
      </c>
      <c r="T899" s="6">
        <f t="shared" si="267"/>
        <v>0</v>
      </c>
    </row>
    <row r="900" spans="2:20" x14ac:dyDescent="0.3">
      <c r="B900" s="6">
        <v>2042</v>
      </c>
      <c r="C900" s="6">
        <v>2</v>
      </c>
      <c r="D900" s="6">
        <f t="shared" si="258"/>
        <v>720</v>
      </c>
      <c r="E900" s="6">
        <f t="shared" si="259"/>
        <v>1440</v>
      </c>
      <c r="F900" s="6">
        <v>50</v>
      </c>
      <c r="G900" s="6" t="s">
        <v>208</v>
      </c>
      <c r="H900" s="6">
        <f t="shared" si="260"/>
        <v>72000</v>
      </c>
      <c r="I900" s="13">
        <f t="shared" si="261"/>
        <v>0.83333333333333337</v>
      </c>
      <c r="J900" s="6">
        <f t="shared" si="262"/>
        <v>72</v>
      </c>
      <c r="L900" s="6">
        <v>2042</v>
      </c>
      <c r="M900" s="6">
        <v>0</v>
      </c>
      <c r="N900" s="6">
        <f t="shared" si="263"/>
        <v>960</v>
      </c>
      <c r="O900" s="6">
        <f t="shared" si="264"/>
        <v>0</v>
      </c>
      <c r="P900" s="6">
        <v>80</v>
      </c>
      <c r="Q900" s="6" t="s">
        <v>208</v>
      </c>
      <c r="R900" s="6">
        <f t="shared" si="265"/>
        <v>0</v>
      </c>
      <c r="S900" s="13">
        <f t="shared" si="266"/>
        <v>0</v>
      </c>
      <c r="T900" s="6">
        <f t="shared" si="267"/>
        <v>0</v>
      </c>
    </row>
    <row r="901" spans="2:20" x14ac:dyDescent="0.3">
      <c r="B901" s="6">
        <v>2043</v>
      </c>
      <c r="C901" s="6">
        <v>2</v>
      </c>
      <c r="D901" s="6">
        <f t="shared" si="258"/>
        <v>720</v>
      </c>
      <c r="E901" s="6">
        <f t="shared" si="259"/>
        <v>1440</v>
      </c>
      <c r="F901" s="6">
        <v>50</v>
      </c>
      <c r="G901" s="6" t="s">
        <v>208</v>
      </c>
      <c r="H901" s="6">
        <f t="shared" si="260"/>
        <v>72000</v>
      </c>
      <c r="I901" s="13">
        <f t="shared" si="261"/>
        <v>0.83333333333333337</v>
      </c>
      <c r="J901" s="6">
        <f t="shared" si="262"/>
        <v>72</v>
      </c>
      <c r="L901" s="6">
        <v>2043</v>
      </c>
      <c r="M901" s="6">
        <v>0</v>
      </c>
      <c r="N901" s="6">
        <f t="shared" si="263"/>
        <v>960</v>
      </c>
      <c r="O901" s="6">
        <f t="shared" si="264"/>
        <v>0</v>
      </c>
      <c r="P901" s="6">
        <v>80</v>
      </c>
      <c r="Q901" s="6" t="s">
        <v>208</v>
      </c>
      <c r="R901" s="6">
        <f t="shared" si="265"/>
        <v>0</v>
      </c>
      <c r="S901" s="13">
        <f t="shared" si="266"/>
        <v>0</v>
      </c>
      <c r="T901" s="6">
        <f t="shared" si="267"/>
        <v>0</v>
      </c>
    </row>
    <row r="902" spans="2:20" x14ac:dyDescent="0.3">
      <c r="B902" s="6">
        <v>2044</v>
      </c>
      <c r="C902" s="6">
        <v>2</v>
      </c>
      <c r="D902" s="6">
        <f t="shared" si="258"/>
        <v>720</v>
      </c>
      <c r="E902" s="6">
        <f t="shared" si="259"/>
        <v>1440</v>
      </c>
      <c r="F902" s="6">
        <v>50</v>
      </c>
      <c r="G902" s="6" t="s">
        <v>208</v>
      </c>
      <c r="H902" s="6">
        <f t="shared" si="260"/>
        <v>72000</v>
      </c>
      <c r="I902" s="13">
        <f t="shared" si="261"/>
        <v>0.83333333333333337</v>
      </c>
      <c r="J902" s="6">
        <f t="shared" si="262"/>
        <v>72</v>
      </c>
      <c r="L902" s="6">
        <v>2044</v>
      </c>
      <c r="M902" s="6">
        <v>0</v>
      </c>
      <c r="N902" s="6">
        <f t="shared" si="263"/>
        <v>960</v>
      </c>
      <c r="O902" s="6">
        <f t="shared" si="264"/>
        <v>0</v>
      </c>
      <c r="P902" s="6">
        <v>80</v>
      </c>
      <c r="Q902" s="6" t="s">
        <v>208</v>
      </c>
      <c r="R902" s="6">
        <f t="shared" si="265"/>
        <v>0</v>
      </c>
      <c r="S902" s="13">
        <f t="shared" si="266"/>
        <v>0</v>
      </c>
      <c r="T902" s="6">
        <f t="shared" si="267"/>
        <v>0</v>
      </c>
    </row>
    <row r="904" spans="2:20" x14ac:dyDescent="0.3">
      <c r="B904" s="226" t="s">
        <v>229</v>
      </c>
      <c r="C904" s="226"/>
      <c r="L904" s="226" t="s">
        <v>338</v>
      </c>
      <c r="M904" s="226"/>
    </row>
    <row r="905" spans="2:20" x14ac:dyDescent="0.3">
      <c r="B905" s="225" t="s">
        <v>22</v>
      </c>
      <c r="C905" s="225" t="s">
        <v>203</v>
      </c>
      <c r="D905" s="225" t="s">
        <v>204</v>
      </c>
      <c r="E905" s="225" t="s">
        <v>201</v>
      </c>
      <c r="F905" s="225" t="s">
        <v>202</v>
      </c>
      <c r="G905" s="225" t="s">
        <v>151</v>
      </c>
      <c r="H905" s="225" t="s">
        <v>205</v>
      </c>
      <c r="I905" s="225" t="s">
        <v>206</v>
      </c>
      <c r="J905" s="225" t="s">
        <v>207</v>
      </c>
      <c r="L905" s="225" t="s">
        <v>22</v>
      </c>
      <c r="M905" s="225" t="s">
        <v>203</v>
      </c>
      <c r="N905" s="225" t="s">
        <v>204</v>
      </c>
      <c r="O905" s="225" t="s">
        <v>201</v>
      </c>
      <c r="P905" s="225" t="s">
        <v>202</v>
      </c>
      <c r="Q905" s="225" t="s">
        <v>151</v>
      </c>
      <c r="R905" s="225" t="s">
        <v>205</v>
      </c>
      <c r="S905" s="225" t="s">
        <v>206</v>
      </c>
      <c r="T905" s="225" t="s">
        <v>207</v>
      </c>
    </row>
    <row r="906" spans="2:20" x14ac:dyDescent="0.3">
      <c r="B906" s="225"/>
      <c r="C906" s="225"/>
      <c r="D906" s="225"/>
      <c r="E906" s="225"/>
      <c r="F906" s="225"/>
      <c r="G906" s="225"/>
      <c r="H906" s="225"/>
      <c r="I906" s="225"/>
      <c r="J906" s="225"/>
      <c r="L906" s="225"/>
      <c r="M906" s="225"/>
      <c r="N906" s="225"/>
      <c r="O906" s="225"/>
      <c r="P906" s="225"/>
      <c r="Q906" s="225"/>
      <c r="R906" s="225"/>
      <c r="S906" s="225"/>
      <c r="T906" s="225"/>
    </row>
    <row r="907" spans="2:20" x14ac:dyDescent="0.3">
      <c r="B907" s="225"/>
      <c r="C907" s="225"/>
      <c r="D907" s="225"/>
      <c r="E907" s="225"/>
      <c r="F907" s="225"/>
      <c r="G907" s="225"/>
      <c r="H907" s="225"/>
      <c r="I907" s="225"/>
      <c r="J907" s="225"/>
      <c r="L907" s="225"/>
      <c r="M907" s="225"/>
      <c r="N907" s="225"/>
      <c r="O907" s="225"/>
      <c r="P907" s="225"/>
      <c r="Q907" s="225"/>
      <c r="R907" s="225"/>
      <c r="S907" s="225"/>
      <c r="T907" s="225"/>
    </row>
    <row r="908" spans="2:20" x14ac:dyDescent="0.3">
      <c r="B908" s="6">
        <v>2025</v>
      </c>
      <c r="C908" s="6" cm="1">
        <f t="array" ref="C908:C927">TRANSPOSE('Proyeksi Fasum (2)'!D232:W232)</f>
        <v>1</v>
      </c>
      <c r="D908" s="80">
        <v>16000</v>
      </c>
      <c r="E908" s="6">
        <f>C908*D908</f>
        <v>16000</v>
      </c>
      <c r="F908" s="6">
        <v>1000</v>
      </c>
      <c r="G908" s="6" t="s">
        <v>218</v>
      </c>
      <c r="H908" s="6">
        <f>F908*C908</f>
        <v>1000</v>
      </c>
      <c r="I908" s="13">
        <f>H908/86400</f>
        <v>1.1574074074074073E-2</v>
      </c>
      <c r="J908" s="6">
        <f>H908/1000</f>
        <v>1</v>
      </c>
      <c r="L908" s="6">
        <v>2025</v>
      </c>
      <c r="M908" s="6" cm="1">
        <f t="array" ref="M908:M927">TRANSPOSE('Proyeksi Fasum (2)'!D233:W233)</f>
        <v>6</v>
      </c>
      <c r="N908" s="80">
        <v>16000</v>
      </c>
      <c r="O908" s="6">
        <f>M908*N908</f>
        <v>96000</v>
      </c>
      <c r="P908" s="6">
        <v>500</v>
      </c>
      <c r="Q908" s="6" t="s">
        <v>218</v>
      </c>
      <c r="R908" s="6">
        <f>P908*M908</f>
        <v>3000</v>
      </c>
      <c r="S908" s="13">
        <f>R908/86400</f>
        <v>3.4722222222222224E-2</v>
      </c>
      <c r="T908" s="6">
        <f>R908/1000</f>
        <v>3</v>
      </c>
    </row>
    <row r="909" spans="2:20" x14ac:dyDescent="0.3">
      <c r="B909" s="6">
        <v>2026</v>
      </c>
      <c r="C909" s="6">
        <v>1</v>
      </c>
      <c r="D909" s="80">
        <v>16000</v>
      </c>
      <c r="E909" s="6">
        <f t="shared" ref="E909:E927" si="268">C909*D909</f>
        <v>16000</v>
      </c>
      <c r="F909" s="6">
        <v>1000</v>
      </c>
      <c r="G909" s="6" t="s">
        <v>218</v>
      </c>
      <c r="H909" s="6">
        <f t="shared" ref="H909:H927" si="269">F909*C909</f>
        <v>1000</v>
      </c>
      <c r="I909" s="13">
        <f t="shared" ref="I909:I927" si="270">H909/86400</f>
        <v>1.1574074074074073E-2</v>
      </c>
      <c r="J909" s="6">
        <f t="shared" ref="J909:J927" si="271">H909/1000</f>
        <v>1</v>
      </c>
      <c r="L909" s="6">
        <v>2026</v>
      </c>
      <c r="M909" s="6">
        <v>6</v>
      </c>
      <c r="N909" s="80">
        <v>16000</v>
      </c>
      <c r="O909" s="6">
        <f t="shared" ref="O909:O927" si="272">M909*N909</f>
        <v>96000</v>
      </c>
      <c r="P909" s="6">
        <v>500</v>
      </c>
      <c r="Q909" s="6" t="s">
        <v>218</v>
      </c>
      <c r="R909" s="6">
        <f t="shared" ref="R909:R927" si="273">P909*M909</f>
        <v>3000</v>
      </c>
      <c r="S909" s="13">
        <f t="shared" ref="S909:S927" si="274">R909/86400</f>
        <v>3.4722222222222224E-2</v>
      </c>
      <c r="T909" s="6">
        <f t="shared" ref="T909:T927" si="275">R909/1000</f>
        <v>3</v>
      </c>
    </row>
    <row r="910" spans="2:20" x14ac:dyDescent="0.3">
      <c r="B910" s="6">
        <v>2027</v>
      </c>
      <c r="C910" s="6">
        <v>1</v>
      </c>
      <c r="D910" s="80">
        <v>16000</v>
      </c>
      <c r="E910" s="6">
        <f t="shared" si="268"/>
        <v>16000</v>
      </c>
      <c r="F910" s="6">
        <v>1000</v>
      </c>
      <c r="G910" s="6" t="s">
        <v>218</v>
      </c>
      <c r="H910" s="6">
        <f t="shared" si="269"/>
        <v>1000</v>
      </c>
      <c r="I910" s="13">
        <f t="shared" si="270"/>
        <v>1.1574074074074073E-2</v>
      </c>
      <c r="J910" s="6">
        <f t="shared" si="271"/>
        <v>1</v>
      </c>
      <c r="L910" s="6">
        <v>2027</v>
      </c>
      <c r="M910" s="6">
        <v>7</v>
      </c>
      <c r="N910" s="80">
        <v>16000</v>
      </c>
      <c r="O910" s="6">
        <f t="shared" si="272"/>
        <v>112000</v>
      </c>
      <c r="P910" s="6">
        <v>500</v>
      </c>
      <c r="Q910" s="6" t="s">
        <v>218</v>
      </c>
      <c r="R910" s="6">
        <f t="shared" si="273"/>
        <v>3500</v>
      </c>
      <c r="S910" s="13">
        <f t="shared" si="274"/>
        <v>4.0509259259259259E-2</v>
      </c>
      <c r="T910" s="6">
        <f t="shared" si="275"/>
        <v>3.5</v>
      </c>
    </row>
    <row r="911" spans="2:20" x14ac:dyDescent="0.3">
      <c r="B911" s="6">
        <v>2028</v>
      </c>
      <c r="C911" s="6">
        <v>1</v>
      </c>
      <c r="D911" s="80">
        <v>16000</v>
      </c>
      <c r="E911" s="6">
        <f t="shared" si="268"/>
        <v>16000</v>
      </c>
      <c r="F911" s="6">
        <v>1000</v>
      </c>
      <c r="G911" s="6" t="s">
        <v>218</v>
      </c>
      <c r="H911" s="6">
        <f t="shared" si="269"/>
        <v>1000</v>
      </c>
      <c r="I911" s="13">
        <f t="shared" si="270"/>
        <v>1.1574074074074073E-2</v>
      </c>
      <c r="J911" s="6">
        <f t="shared" si="271"/>
        <v>1</v>
      </c>
      <c r="L911" s="6">
        <v>2028</v>
      </c>
      <c r="M911" s="6">
        <v>7</v>
      </c>
      <c r="N911" s="80">
        <v>16000</v>
      </c>
      <c r="O911" s="6">
        <f t="shared" si="272"/>
        <v>112000</v>
      </c>
      <c r="P911" s="6">
        <v>500</v>
      </c>
      <c r="Q911" s="6" t="s">
        <v>218</v>
      </c>
      <c r="R911" s="6">
        <f t="shared" si="273"/>
        <v>3500</v>
      </c>
      <c r="S911" s="13">
        <f t="shared" si="274"/>
        <v>4.0509259259259259E-2</v>
      </c>
      <c r="T911" s="6">
        <f t="shared" si="275"/>
        <v>3.5</v>
      </c>
    </row>
    <row r="912" spans="2:20" x14ac:dyDescent="0.3">
      <c r="B912" s="6">
        <v>2029</v>
      </c>
      <c r="C912" s="6">
        <v>1</v>
      </c>
      <c r="D912" s="80">
        <v>16000</v>
      </c>
      <c r="E912" s="6">
        <f t="shared" si="268"/>
        <v>16000</v>
      </c>
      <c r="F912" s="6">
        <v>1000</v>
      </c>
      <c r="G912" s="6" t="s">
        <v>218</v>
      </c>
      <c r="H912" s="6">
        <f t="shared" si="269"/>
        <v>1000</v>
      </c>
      <c r="I912" s="13">
        <f t="shared" si="270"/>
        <v>1.1574074074074073E-2</v>
      </c>
      <c r="J912" s="6">
        <f t="shared" si="271"/>
        <v>1</v>
      </c>
      <c r="L912" s="6">
        <v>2029</v>
      </c>
      <c r="M912" s="6">
        <v>7</v>
      </c>
      <c r="N912" s="80">
        <v>16000</v>
      </c>
      <c r="O912" s="6">
        <f t="shared" si="272"/>
        <v>112000</v>
      </c>
      <c r="P912" s="6">
        <v>500</v>
      </c>
      <c r="Q912" s="6" t="s">
        <v>218</v>
      </c>
      <c r="R912" s="6">
        <f t="shared" si="273"/>
        <v>3500</v>
      </c>
      <c r="S912" s="13">
        <f t="shared" si="274"/>
        <v>4.0509259259259259E-2</v>
      </c>
      <c r="T912" s="6">
        <f t="shared" si="275"/>
        <v>3.5</v>
      </c>
    </row>
    <row r="913" spans="2:20" x14ac:dyDescent="0.3">
      <c r="B913" s="6">
        <v>2030</v>
      </c>
      <c r="C913" s="6">
        <v>1</v>
      </c>
      <c r="D913" s="80">
        <v>16000</v>
      </c>
      <c r="E913" s="6">
        <f t="shared" si="268"/>
        <v>16000</v>
      </c>
      <c r="F913" s="6">
        <v>1000</v>
      </c>
      <c r="G913" s="6" t="s">
        <v>218</v>
      </c>
      <c r="H913" s="6">
        <f t="shared" si="269"/>
        <v>1000</v>
      </c>
      <c r="I913" s="13">
        <f t="shared" si="270"/>
        <v>1.1574074074074073E-2</v>
      </c>
      <c r="J913" s="6">
        <f t="shared" si="271"/>
        <v>1</v>
      </c>
      <c r="L913" s="6">
        <v>2030</v>
      </c>
      <c r="M913" s="6">
        <v>7</v>
      </c>
      <c r="N913" s="80">
        <v>16000</v>
      </c>
      <c r="O913" s="6">
        <f t="shared" si="272"/>
        <v>112000</v>
      </c>
      <c r="P913" s="6">
        <v>500</v>
      </c>
      <c r="Q913" s="6" t="s">
        <v>218</v>
      </c>
      <c r="R913" s="6">
        <f t="shared" si="273"/>
        <v>3500</v>
      </c>
      <c r="S913" s="13">
        <f t="shared" si="274"/>
        <v>4.0509259259259259E-2</v>
      </c>
      <c r="T913" s="6">
        <f t="shared" si="275"/>
        <v>3.5</v>
      </c>
    </row>
    <row r="914" spans="2:20" x14ac:dyDescent="0.3">
      <c r="B914" s="6">
        <v>2031</v>
      </c>
      <c r="C914" s="6">
        <v>1</v>
      </c>
      <c r="D914" s="80">
        <v>16000</v>
      </c>
      <c r="E914" s="6">
        <f t="shared" si="268"/>
        <v>16000</v>
      </c>
      <c r="F914" s="6">
        <v>1000</v>
      </c>
      <c r="G914" s="6" t="s">
        <v>218</v>
      </c>
      <c r="H914" s="6">
        <f t="shared" si="269"/>
        <v>1000</v>
      </c>
      <c r="I914" s="13">
        <f t="shared" si="270"/>
        <v>1.1574074074074073E-2</v>
      </c>
      <c r="J914" s="6">
        <f t="shared" si="271"/>
        <v>1</v>
      </c>
      <c r="L914" s="6">
        <v>2031</v>
      </c>
      <c r="M914" s="6">
        <v>7</v>
      </c>
      <c r="N914" s="80">
        <v>16000</v>
      </c>
      <c r="O914" s="6">
        <f t="shared" si="272"/>
        <v>112000</v>
      </c>
      <c r="P914" s="6">
        <v>500</v>
      </c>
      <c r="Q914" s="6" t="s">
        <v>218</v>
      </c>
      <c r="R914" s="6">
        <f t="shared" si="273"/>
        <v>3500</v>
      </c>
      <c r="S914" s="13">
        <f t="shared" si="274"/>
        <v>4.0509259259259259E-2</v>
      </c>
      <c r="T914" s="6">
        <f t="shared" si="275"/>
        <v>3.5</v>
      </c>
    </row>
    <row r="915" spans="2:20" x14ac:dyDescent="0.3">
      <c r="B915" s="6">
        <v>2032</v>
      </c>
      <c r="C915" s="6">
        <v>1</v>
      </c>
      <c r="D915" s="80">
        <v>16000</v>
      </c>
      <c r="E915" s="6">
        <f t="shared" si="268"/>
        <v>16000</v>
      </c>
      <c r="F915" s="6">
        <v>1000</v>
      </c>
      <c r="G915" s="6" t="s">
        <v>218</v>
      </c>
      <c r="H915" s="6">
        <f t="shared" si="269"/>
        <v>1000</v>
      </c>
      <c r="I915" s="13">
        <f t="shared" si="270"/>
        <v>1.1574074074074073E-2</v>
      </c>
      <c r="J915" s="6">
        <f t="shared" si="271"/>
        <v>1</v>
      </c>
      <c r="L915" s="6">
        <v>2032</v>
      </c>
      <c r="M915" s="6">
        <v>8</v>
      </c>
      <c r="N915" s="80">
        <v>16000</v>
      </c>
      <c r="O915" s="6">
        <f t="shared" si="272"/>
        <v>128000</v>
      </c>
      <c r="P915" s="6">
        <v>500</v>
      </c>
      <c r="Q915" s="6" t="s">
        <v>218</v>
      </c>
      <c r="R915" s="6">
        <f t="shared" si="273"/>
        <v>4000</v>
      </c>
      <c r="S915" s="13">
        <f t="shared" si="274"/>
        <v>4.6296296296296294E-2</v>
      </c>
      <c r="T915" s="6">
        <f t="shared" si="275"/>
        <v>4</v>
      </c>
    </row>
    <row r="916" spans="2:20" x14ac:dyDescent="0.3">
      <c r="B916" s="6">
        <v>2033</v>
      </c>
      <c r="C916" s="6">
        <v>1</v>
      </c>
      <c r="D916" s="80">
        <v>16000</v>
      </c>
      <c r="E916" s="6">
        <f t="shared" si="268"/>
        <v>16000</v>
      </c>
      <c r="F916" s="6">
        <v>1000</v>
      </c>
      <c r="G916" s="6" t="s">
        <v>218</v>
      </c>
      <c r="H916" s="6">
        <f t="shared" si="269"/>
        <v>1000</v>
      </c>
      <c r="I916" s="13">
        <f t="shared" si="270"/>
        <v>1.1574074074074073E-2</v>
      </c>
      <c r="J916" s="6">
        <f t="shared" si="271"/>
        <v>1</v>
      </c>
      <c r="L916" s="6">
        <v>2033</v>
      </c>
      <c r="M916" s="6">
        <v>8</v>
      </c>
      <c r="N916" s="80">
        <v>16000</v>
      </c>
      <c r="O916" s="6">
        <f t="shared" si="272"/>
        <v>128000</v>
      </c>
      <c r="P916" s="6">
        <v>500</v>
      </c>
      <c r="Q916" s="6" t="s">
        <v>218</v>
      </c>
      <c r="R916" s="6">
        <f t="shared" si="273"/>
        <v>4000</v>
      </c>
      <c r="S916" s="13">
        <f t="shared" si="274"/>
        <v>4.6296296296296294E-2</v>
      </c>
      <c r="T916" s="6">
        <f t="shared" si="275"/>
        <v>4</v>
      </c>
    </row>
    <row r="917" spans="2:20" x14ac:dyDescent="0.3">
      <c r="B917" s="6">
        <v>2034</v>
      </c>
      <c r="C917" s="6">
        <v>1</v>
      </c>
      <c r="D917" s="80">
        <v>16000</v>
      </c>
      <c r="E917" s="6">
        <f t="shared" si="268"/>
        <v>16000</v>
      </c>
      <c r="F917" s="6">
        <v>1000</v>
      </c>
      <c r="G917" s="6" t="s">
        <v>218</v>
      </c>
      <c r="H917" s="6">
        <f t="shared" si="269"/>
        <v>1000</v>
      </c>
      <c r="I917" s="13">
        <f t="shared" si="270"/>
        <v>1.1574074074074073E-2</v>
      </c>
      <c r="J917" s="6">
        <f t="shared" si="271"/>
        <v>1</v>
      </c>
      <c r="L917" s="6">
        <v>2034</v>
      </c>
      <c r="M917" s="6">
        <v>8</v>
      </c>
      <c r="N917" s="80">
        <v>16000</v>
      </c>
      <c r="O917" s="6">
        <f t="shared" si="272"/>
        <v>128000</v>
      </c>
      <c r="P917" s="6">
        <v>500</v>
      </c>
      <c r="Q917" s="6" t="s">
        <v>218</v>
      </c>
      <c r="R917" s="6">
        <f t="shared" si="273"/>
        <v>4000</v>
      </c>
      <c r="S917" s="13">
        <f t="shared" si="274"/>
        <v>4.6296296296296294E-2</v>
      </c>
      <c r="T917" s="6">
        <f t="shared" si="275"/>
        <v>4</v>
      </c>
    </row>
    <row r="918" spans="2:20" x14ac:dyDescent="0.3">
      <c r="B918" s="6">
        <v>2035</v>
      </c>
      <c r="C918" s="6">
        <v>1</v>
      </c>
      <c r="D918" s="80">
        <v>16000</v>
      </c>
      <c r="E918" s="6">
        <f t="shared" si="268"/>
        <v>16000</v>
      </c>
      <c r="F918" s="6">
        <v>1000</v>
      </c>
      <c r="G918" s="6" t="s">
        <v>218</v>
      </c>
      <c r="H918" s="6">
        <f t="shared" si="269"/>
        <v>1000</v>
      </c>
      <c r="I918" s="13">
        <f t="shared" si="270"/>
        <v>1.1574074074074073E-2</v>
      </c>
      <c r="J918" s="6">
        <f t="shared" si="271"/>
        <v>1</v>
      </c>
      <c r="L918" s="6">
        <v>2035</v>
      </c>
      <c r="M918" s="6">
        <v>8</v>
      </c>
      <c r="N918" s="80">
        <v>16000</v>
      </c>
      <c r="O918" s="6">
        <f t="shared" si="272"/>
        <v>128000</v>
      </c>
      <c r="P918" s="6">
        <v>500</v>
      </c>
      <c r="Q918" s="6" t="s">
        <v>218</v>
      </c>
      <c r="R918" s="6">
        <f t="shared" si="273"/>
        <v>4000</v>
      </c>
      <c r="S918" s="13">
        <f t="shared" si="274"/>
        <v>4.6296296296296294E-2</v>
      </c>
      <c r="T918" s="6">
        <f t="shared" si="275"/>
        <v>4</v>
      </c>
    </row>
    <row r="919" spans="2:20" x14ac:dyDescent="0.3">
      <c r="B919" s="6">
        <v>2036</v>
      </c>
      <c r="C919" s="6">
        <v>1</v>
      </c>
      <c r="D919" s="80">
        <v>16000</v>
      </c>
      <c r="E919" s="6">
        <f t="shared" si="268"/>
        <v>16000</v>
      </c>
      <c r="F919" s="6">
        <v>1000</v>
      </c>
      <c r="G919" s="6" t="s">
        <v>218</v>
      </c>
      <c r="H919" s="6">
        <f t="shared" si="269"/>
        <v>1000</v>
      </c>
      <c r="I919" s="13">
        <f t="shared" si="270"/>
        <v>1.1574074074074073E-2</v>
      </c>
      <c r="J919" s="6">
        <f t="shared" si="271"/>
        <v>1</v>
      </c>
      <c r="L919" s="6">
        <v>2036</v>
      </c>
      <c r="M919" s="6">
        <v>8</v>
      </c>
      <c r="N919" s="80">
        <v>16000</v>
      </c>
      <c r="O919" s="6">
        <f t="shared" si="272"/>
        <v>128000</v>
      </c>
      <c r="P919" s="6">
        <v>500</v>
      </c>
      <c r="Q919" s="6" t="s">
        <v>218</v>
      </c>
      <c r="R919" s="6">
        <f t="shared" si="273"/>
        <v>4000</v>
      </c>
      <c r="S919" s="13">
        <f t="shared" si="274"/>
        <v>4.6296296296296294E-2</v>
      </c>
      <c r="T919" s="6">
        <f t="shared" si="275"/>
        <v>4</v>
      </c>
    </row>
    <row r="920" spans="2:20" x14ac:dyDescent="0.3">
      <c r="B920" s="6">
        <v>2037</v>
      </c>
      <c r="C920" s="6">
        <v>1</v>
      </c>
      <c r="D920" s="80">
        <v>16000</v>
      </c>
      <c r="E920" s="6">
        <f t="shared" si="268"/>
        <v>16000</v>
      </c>
      <c r="F920" s="6">
        <v>1000</v>
      </c>
      <c r="G920" s="6" t="s">
        <v>218</v>
      </c>
      <c r="H920" s="6">
        <f t="shared" si="269"/>
        <v>1000</v>
      </c>
      <c r="I920" s="13">
        <f t="shared" si="270"/>
        <v>1.1574074074074073E-2</v>
      </c>
      <c r="J920" s="6">
        <f t="shared" si="271"/>
        <v>1</v>
      </c>
      <c r="L920" s="6">
        <v>2037</v>
      </c>
      <c r="M920" s="6">
        <v>9</v>
      </c>
      <c r="N920" s="80">
        <v>16000</v>
      </c>
      <c r="O920" s="6">
        <f t="shared" si="272"/>
        <v>144000</v>
      </c>
      <c r="P920" s="6">
        <v>500</v>
      </c>
      <c r="Q920" s="6" t="s">
        <v>218</v>
      </c>
      <c r="R920" s="6">
        <f t="shared" si="273"/>
        <v>4500</v>
      </c>
      <c r="S920" s="13">
        <f t="shared" si="274"/>
        <v>5.2083333333333336E-2</v>
      </c>
      <c r="T920" s="6">
        <f t="shared" si="275"/>
        <v>4.5</v>
      </c>
    </row>
    <row r="921" spans="2:20" x14ac:dyDescent="0.3">
      <c r="B921" s="6">
        <v>2038</v>
      </c>
      <c r="C921" s="6">
        <v>1</v>
      </c>
      <c r="D921" s="80">
        <v>16000</v>
      </c>
      <c r="E921" s="6">
        <f t="shared" si="268"/>
        <v>16000</v>
      </c>
      <c r="F921" s="6">
        <v>1000</v>
      </c>
      <c r="G921" s="6" t="s">
        <v>218</v>
      </c>
      <c r="H921" s="6">
        <f t="shared" si="269"/>
        <v>1000</v>
      </c>
      <c r="I921" s="13">
        <f t="shared" si="270"/>
        <v>1.1574074074074073E-2</v>
      </c>
      <c r="J921" s="6">
        <f t="shared" si="271"/>
        <v>1</v>
      </c>
      <c r="L921" s="6">
        <v>2038</v>
      </c>
      <c r="M921" s="6">
        <v>9</v>
      </c>
      <c r="N921" s="80">
        <v>16000</v>
      </c>
      <c r="O921" s="6">
        <f t="shared" si="272"/>
        <v>144000</v>
      </c>
      <c r="P921" s="6">
        <v>500</v>
      </c>
      <c r="Q921" s="6" t="s">
        <v>218</v>
      </c>
      <c r="R921" s="6">
        <f t="shared" si="273"/>
        <v>4500</v>
      </c>
      <c r="S921" s="13">
        <f t="shared" si="274"/>
        <v>5.2083333333333336E-2</v>
      </c>
      <c r="T921" s="6">
        <f t="shared" si="275"/>
        <v>4.5</v>
      </c>
    </row>
    <row r="922" spans="2:20" x14ac:dyDescent="0.3">
      <c r="B922" s="6">
        <v>2039</v>
      </c>
      <c r="C922" s="6">
        <v>2</v>
      </c>
      <c r="D922" s="80">
        <v>16000</v>
      </c>
      <c r="E922" s="6">
        <f t="shared" si="268"/>
        <v>32000</v>
      </c>
      <c r="F922" s="6">
        <v>1000</v>
      </c>
      <c r="G922" s="6" t="s">
        <v>218</v>
      </c>
      <c r="H922" s="6">
        <f t="shared" si="269"/>
        <v>2000</v>
      </c>
      <c r="I922" s="13">
        <f t="shared" si="270"/>
        <v>2.3148148148148147E-2</v>
      </c>
      <c r="J922" s="6">
        <f t="shared" si="271"/>
        <v>2</v>
      </c>
      <c r="L922" s="6">
        <v>2039</v>
      </c>
      <c r="M922" s="6">
        <v>9</v>
      </c>
      <c r="N922" s="80">
        <v>16000</v>
      </c>
      <c r="O922" s="6">
        <f t="shared" si="272"/>
        <v>144000</v>
      </c>
      <c r="P922" s="6">
        <v>500</v>
      </c>
      <c r="Q922" s="6" t="s">
        <v>218</v>
      </c>
      <c r="R922" s="6">
        <f t="shared" si="273"/>
        <v>4500</v>
      </c>
      <c r="S922" s="13">
        <f t="shared" si="274"/>
        <v>5.2083333333333336E-2</v>
      </c>
      <c r="T922" s="6">
        <f t="shared" si="275"/>
        <v>4.5</v>
      </c>
    </row>
    <row r="923" spans="2:20" x14ac:dyDescent="0.3">
      <c r="B923" s="6">
        <v>2040</v>
      </c>
      <c r="C923" s="6">
        <v>2</v>
      </c>
      <c r="D923" s="80">
        <v>16000</v>
      </c>
      <c r="E923" s="6">
        <f t="shared" si="268"/>
        <v>32000</v>
      </c>
      <c r="F923" s="6">
        <v>1000</v>
      </c>
      <c r="G923" s="6" t="s">
        <v>218</v>
      </c>
      <c r="H923" s="6">
        <f t="shared" si="269"/>
        <v>2000</v>
      </c>
      <c r="I923" s="13">
        <f t="shared" si="270"/>
        <v>2.3148148148148147E-2</v>
      </c>
      <c r="J923" s="6">
        <f t="shared" si="271"/>
        <v>2</v>
      </c>
      <c r="L923" s="6">
        <v>2040</v>
      </c>
      <c r="M923" s="6">
        <v>9</v>
      </c>
      <c r="N923" s="80">
        <v>16000</v>
      </c>
      <c r="O923" s="6">
        <f t="shared" si="272"/>
        <v>144000</v>
      </c>
      <c r="P923" s="6">
        <v>500</v>
      </c>
      <c r="Q923" s="6" t="s">
        <v>218</v>
      </c>
      <c r="R923" s="6">
        <f t="shared" si="273"/>
        <v>4500</v>
      </c>
      <c r="S923" s="13">
        <f t="shared" si="274"/>
        <v>5.2083333333333336E-2</v>
      </c>
      <c r="T923" s="6">
        <f t="shared" si="275"/>
        <v>4.5</v>
      </c>
    </row>
    <row r="924" spans="2:20" x14ac:dyDescent="0.3">
      <c r="B924" s="6">
        <v>2041</v>
      </c>
      <c r="C924" s="6">
        <v>2</v>
      </c>
      <c r="D924" s="80">
        <v>16000</v>
      </c>
      <c r="E924" s="6">
        <f t="shared" si="268"/>
        <v>32000</v>
      </c>
      <c r="F924" s="6">
        <v>1000</v>
      </c>
      <c r="G924" s="6" t="s">
        <v>218</v>
      </c>
      <c r="H924" s="6">
        <f t="shared" si="269"/>
        <v>2000</v>
      </c>
      <c r="I924" s="13">
        <f t="shared" si="270"/>
        <v>2.3148148148148147E-2</v>
      </c>
      <c r="J924" s="6">
        <f t="shared" si="271"/>
        <v>2</v>
      </c>
      <c r="L924" s="6">
        <v>2041</v>
      </c>
      <c r="M924" s="6">
        <v>10</v>
      </c>
      <c r="N924" s="80">
        <v>16000</v>
      </c>
      <c r="O924" s="6">
        <f t="shared" si="272"/>
        <v>160000</v>
      </c>
      <c r="P924" s="6">
        <v>500</v>
      </c>
      <c r="Q924" s="6" t="s">
        <v>218</v>
      </c>
      <c r="R924" s="6">
        <f t="shared" si="273"/>
        <v>5000</v>
      </c>
      <c r="S924" s="13">
        <f t="shared" si="274"/>
        <v>5.7870370370370371E-2</v>
      </c>
      <c r="T924" s="6">
        <f t="shared" si="275"/>
        <v>5</v>
      </c>
    </row>
    <row r="925" spans="2:20" x14ac:dyDescent="0.3">
      <c r="B925" s="6">
        <v>2042</v>
      </c>
      <c r="C925" s="6">
        <v>2</v>
      </c>
      <c r="D925" s="80">
        <v>16000</v>
      </c>
      <c r="E925" s="6">
        <f t="shared" si="268"/>
        <v>32000</v>
      </c>
      <c r="F925" s="6">
        <v>1000</v>
      </c>
      <c r="G925" s="6" t="s">
        <v>218</v>
      </c>
      <c r="H925" s="6">
        <f t="shared" si="269"/>
        <v>2000</v>
      </c>
      <c r="I925" s="13">
        <f t="shared" si="270"/>
        <v>2.3148148148148147E-2</v>
      </c>
      <c r="J925" s="6">
        <f t="shared" si="271"/>
        <v>2</v>
      </c>
      <c r="L925" s="6">
        <v>2042</v>
      </c>
      <c r="M925" s="6">
        <v>10</v>
      </c>
      <c r="N925" s="80">
        <v>16000</v>
      </c>
      <c r="O925" s="6">
        <f t="shared" si="272"/>
        <v>160000</v>
      </c>
      <c r="P925" s="6">
        <v>500</v>
      </c>
      <c r="Q925" s="6" t="s">
        <v>218</v>
      </c>
      <c r="R925" s="6">
        <f t="shared" si="273"/>
        <v>5000</v>
      </c>
      <c r="S925" s="13">
        <f t="shared" si="274"/>
        <v>5.7870370370370371E-2</v>
      </c>
      <c r="T925" s="6">
        <f t="shared" si="275"/>
        <v>5</v>
      </c>
    </row>
    <row r="926" spans="2:20" x14ac:dyDescent="0.3">
      <c r="B926" s="6">
        <v>2043</v>
      </c>
      <c r="C926" s="6">
        <v>2</v>
      </c>
      <c r="D926" s="80">
        <v>16000</v>
      </c>
      <c r="E926" s="6">
        <f t="shared" si="268"/>
        <v>32000</v>
      </c>
      <c r="F926" s="6">
        <v>1000</v>
      </c>
      <c r="G926" s="6" t="s">
        <v>218</v>
      </c>
      <c r="H926" s="6">
        <f t="shared" si="269"/>
        <v>2000</v>
      </c>
      <c r="I926" s="13">
        <f t="shared" si="270"/>
        <v>2.3148148148148147E-2</v>
      </c>
      <c r="J926" s="6">
        <f t="shared" si="271"/>
        <v>2</v>
      </c>
      <c r="L926" s="6">
        <v>2043</v>
      </c>
      <c r="M926" s="6">
        <v>10</v>
      </c>
      <c r="N926" s="80">
        <v>16000</v>
      </c>
      <c r="O926" s="6">
        <f t="shared" si="272"/>
        <v>160000</v>
      </c>
      <c r="P926" s="6">
        <v>500</v>
      </c>
      <c r="Q926" s="6" t="s">
        <v>218</v>
      </c>
      <c r="R926" s="6">
        <f t="shared" si="273"/>
        <v>5000</v>
      </c>
      <c r="S926" s="13">
        <f t="shared" si="274"/>
        <v>5.7870370370370371E-2</v>
      </c>
      <c r="T926" s="6">
        <f t="shared" si="275"/>
        <v>5</v>
      </c>
    </row>
    <row r="927" spans="2:20" x14ac:dyDescent="0.3">
      <c r="B927" s="6">
        <v>2044</v>
      </c>
      <c r="C927" s="6">
        <v>2</v>
      </c>
      <c r="D927" s="80">
        <v>16000</v>
      </c>
      <c r="E927" s="6">
        <f t="shared" si="268"/>
        <v>32000</v>
      </c>
      <c r="F927" s="6">
        <v>1000</v>
      </c>
      <c r="G927" s="6" t="s">
        <v>218</v>
      </c>
      <c r="H927" s="6">
        <f t="shared" si="269"/>
        <v>2000</v>
      </c>
      <c r="I927" s="13">
        <f t="shared" si="270"/>
        <v>2.3148148148148147E-2</v>
      </c>
      <c r="J927" s="6">
        <f t="shared" si="271"/>
        <v>2</v>
      </c>
      <c r="L927" s="6">
        <v>2044</v>
      </c>
      <c r="M927" s="6">
        <v>10</v>
      </c>
      <c r="N927" s="80">
        <v>16000</v>
      </c>
      <c r="O927" s="6">
        <f t="shared" si="272"/>
        <v>160000</v>
      </c>
      <c r="P927" s="6">
        <v>500</v>
      </c>
      <c r="Q927" s="6" t="s">
        <v>218</v>
      </c>
      <c r="R927" s="6">
        <f t="shared" si="273"/>
        <v>5000</v>
      </c>
      <c r="S927" s="13">
        <f t="shared" si="274"/>
        <v>5.7870370370370371E-2</v>
      </c>
      <c r="T927" s="6">
        <f t="shared" si="275"/>
        <v>5</v>
      </c>
    </row>
    <row r="929" spans="2:20" x14ac:dyDescent="0.3">
      <c r="B929" s="226" t="s">
        <v>339</v>
      </c>
      <c r="C929" s="226"/>
      <c r="D929" s="226"/>
      <c r="L929" s="226" t="s">
        <v>340</v>
      </c>
      <c r="M929" s="226"/>
      <c r="N929" s="226"/>
    </row>
    <row r="930" spans="2:20" x14ac:dyDescent="0.3">
      <c r="B930" s="225" t="s">
        <v>22</v>
      </c>
      <c r="C930" s="225" t="s">
        <v>203</v>
      </c>
      <c r="D930" s="225" t="s">
        <v>204</v>
      </c>
      <c r="E930" s="225" t="s">
        <v>201</v>
      </c>
      <c r="F930" s="225" t="s">
        <v>202</v>
      </c>
      <c r="G930" s="225" t="s">
        <v>151</v>
      </c>
      <c r="H930" s="225" t="s">
        <v>205</v>
      </c>
      <c r="I930" s="225" t="s">
        <v>206</v>
      </c>
      <c r="J930" s="225" t="s">
        <v>207</v>
      </c>
      <c r="L930" s="225" t="s">
        <v>22</v>
      </c>
      <c r="M930" s="225" t="s">
        <v>203</v>
      </c>
      <c r="N930" s="225" t="s">
        <v>204</v>
      </c>
      <c r="O930" s="225" t="s">
        <v>201</v>
      </c>
      <c r="P930" s="225" t="s">
        <v>202</v>
      </c>
      <c r="Q930" s="225" t="s">
        <v>151</v>
      </c>
      <c r="R930" s="225" t="s">
        <v>205</v>
      </c>
      <c r="S930" s="225" t="s">
        <v>206</v>
      </c>
      <c r="T930" s="225" t="s">
        <v>207</v>
      </c>
    </row>
    <row r="931" spans="2:20" x14ac:dyDescent="0.3">
      <c r="B931" s="225"/>
      <c r="C931" s="225"/>
      <c r="D931" s="225"/>
      <c r="E931" s="225"/>
      <c r="F931" s="225"/>
      <c r="G931" s="225"/>
      <c r="H931" s="225"/>
      <c r="I931" s="225"/>
      <c r="J931" s="225"/>
      <c r="L931" s="225"/>
      <c r="M931" s="225"/>
      <c r="N931" s="225"/>
      <c r="O931" s="225"/>
      <c r="P931" s="225"/>
      <c r="Q931" s="225"/>
      <c r="R931" s="225"/>
      <c r="S931" s="225"/>
      <c r="T931" s="225"/>
    </row>
    <row r="932" spans="2:20" x14ac:dyDescent="0.3">
      <c r="B932" s="225"/>
      <c r="C932" s="225"/>
      <c r="D932" s="225"/>
      <c r="E932" s="225"/>
      <c r="F932" s="225"/>
      <c r="G932" s="225"/>
      <c r="H932" s="225"/>
      <c r="I932" s="225"/>
      <c r="J932" s="225"/>
      <c r="L932" s="225"/>
      <c r="M932" s="225"/>
      <c r="N932" s="225"/>
      <c r="O932" s="225"/>
      <c r="P932" s="225"/>
      <c r="Q932" s="225"/>
      <c r="R932" s="225"/>
      <c r="S932" s="225"/>
      <c r="T932" s="225"/>
    </row>
    <row r="933" spans="2:20" x14ac:dyDescent="0.3">
      <c r="B933" s="6">
        <v>2025</v>
      </c>
      <c r="C933" s="6" cm="1">
        <f t="array" ref="C933:C952">TRANSPOSE('Proyeksi Fasum (2)'!D235:W235)</f>
        <v>1</v>
      </c>
      <c r="D933" s="6">
        <v>20</v>
      </c>
      <c r="E933" s="6">
        <f>C933*D933</f>
        <v>20</v>
      </c>
      <c r="F933" s="6">
        <v>50</v>
      </c>
      <c r="G933" s="6" t="s">
        <v>220</v>
      </c>
      <c r="H933" s="6">
        <f>E933*F933</f>
        <v>1000</v>
      </c>
      <c r="I933" s="13">
        <f>H933/86400</f>
        <v>1.1574074074074073E-2</v>
      </c>
      <c r="J933" s="6">
        <f>H933/1000</f>
        <v>1</v>
      </c>
      <c r="L933" s="6">
        <v>2025</v>
      </c>
      <c r="M933" s="6" cm="1">
        <f t="array" ref="M933:M952">TRANSPOSE('Proyeksi Fasum (2)'!D236:W236)</f>
        <v>0</v>
      </c>
      <c r="N933" s="6">
        <v>20</v>
      </c>
      <c r="O933" s="6">
        <f>M933*N933</f>
        <v>0</v>
      </c>
      <c r="P933" s="6">
        <v>50</v>
      </c>
      <c r="Q933" s="6" t="s">
        <v>220</v>
      </c>
      <c r="R933" s="6">
        <f>O933*P933</f>
        <v>0</v>
      </c>
      <c r="S933" s="13">
        <f>R933/86400</f>
        <v>0</v>
      </c>
      <c r="T933" s="6">
        <f>R933/1000</f>
        <v>0</v>
      </c>
    </row>
    <row r="934" spans="2:20" x14ac:dyDescent="0.3">
      <c r="B934" s="6">
        <v>2026</v>
      </c>
      <c r="C934" s="6">
        <v>1</v>
      </c>
      <c r="D934" s="6">
        <v>20</v>
      </c>
      <c r="E934" s="6">
        <f t="shared" ref="E934:E952" si="276">C934*D934</f>
        <v>20</v>
      </c>
      <c r="F934" s="6">
        <v>50</v>
      </c>
      <c r="G934" s="6" t="s">
        <v>220</v>
      </c>
      <c r="H934" s="6">
        <f t="shared" ref="H934:H952" si="277">E934*F934</f>
        <v>1000</v>
      </c>
      <c r="I934" s="13">
        <f t="shared" ref="I934:I952" si="278">H934/86400</f>
        <v>1.1574074074074073E-2</v>
      </c>
      <c r="J934" s="6">
        <f t="shared" ref="J934:J952" si="279">H934/1000</f>
        <v>1</v>
      </c>
      <c r="L934" s="6">
        <v>2026</v>
      </c>
      <c r="M934" s="6">
        <v>0</v>
      </c>
      <c r="N934" s="6">
        <v>20</v>
      </c>
      <c r="O934" s="6">
        <f t="shared" ref="O934:O952" si="280">M934*N934</f>
        <v>0</v>
      </c>
      <c r="P934" s="6">
        <v>50</v>
      </c>
      <c r="Q934" s="6" t="s">
        <v>220</v>
      </c>
      <c r="R934" s="6">
        <f t="shared" ref="R934:R952" si="281">O934*P934</f>
        <v>0</v>
      </c>
      <c r="S934" s="13">
        <f t="shared" ref="S934:S952" si="282">R934/86400</f>
        <v>0</v>
      </c>
      <c r="T934" s="6">
        <f t="shared" ref="T934:T952" si="283">R934/1000</f>
        <v>0</v>
      </c>
    </row>
    <row r="935" spans="2:20" x14ac:dyDescent="0.3">
      <c r="B935" s="6">
        <v>2027</v>
      </c>
      <c r="C935" s="6">
        <v>1</v>
      </c>
      <c r="D935" s="6">
        <v>20</v>
      </c>
      <c r="E935" s="6">
        <f t="shared" si="276"/>
        <v>20</v>
      </c>
      <c r="F935" s="6">
        <v>50</v>
      </c>
      <c r="G935" s="6" t="s">
        <v>220</v>
      </c>
      <c r="H935" s="6">
        <f t="shared" si="277"/>
        <v>1000</v>
      </c>
      <c r="I935" s="13">
        <f t="shared" si="278"/>
        <v>1.1574074074074073E-2</v>
      </c>
      <c r="J935" s="6">
        <f t="shared" si="279"/>
        <v>1</v>
      </c>
      <c r="L935" s="6">
        <v>2027</v>
      </c>
      <c r="M935" s="6">
        <v>0</v>
      </c>
      <c r="N935" s="6">
        <v>20</v>
      </c>
      <c r="O935" s="6">
        <f t="shared" si="280"/>
        <v>0</v>
      </c>
      <c r="P935" s="6">
        <v>50</v>
      </c>
      <c r="Q935" s="6" t="s">
        <v>220</v>
      </c>
      <c r="R935" s="6">
        <f t="shared" si="281"/>
        <v>0</v>
      </c>
      <c r="S935" s="13">
        <f t="shared" si="282"/>
        <v>0</v>
      </c>
      <c r="T935" s="6">
        <f t="shared" si="283"/>
        <v>0</v>
      </c>
    </row>
    <row r="936" spans="2:20" x14ac:dyDescent="0.3">
      <c r="B936" s="6">
        <v>2028</v>
      </c>
      <c r="C936" s="6">
        <v>1</v>
      </c>
      <c r="D936" s="6">
        <v>20</v>
      </c>
      <c r="E936" s="6">
        <f t="shared" si="276"/>
        <v>20</v>
      </c>
      <c r="F936" s="6">
        <v>50</v>
      </c>
      <c r="G936" s="6" t="s">
        <v>220</v>
      </c>
      <c r="H936" s="6">
        <f t="shared" si="277"/>
        <v>1000</v>
      </c>
      <c r="I936" s="13">
        <f t="shared" si="278"/>
        <v>1.1574074074074073E-2</v>
      </c>
      <c r="J936" s="6">
        <f t="shared" si="279"/>
        <v>1</v>
      </c>
      <c r="L936" s="6">
        <v>2028</v>
      </c>
      <c r="M936" s="6">
        <v>0</v>
      </c>
      <c r="N936" s="6">
        <v>20</v>
      </c>
      <c r="O936" s="6">
        <f t="shared" si="280"/>
        <v>0</v>
      </c>
      <c r="P936" s="6">
        <v>50</v>
      </c>
      <c r="Q936" s="6" t="s">
        <v>220</v>
      </c>
      <c r="R936" s="6">
        <f t="shared" si="281"/>
        <v>0</v>
      </c>
      <c r="S936" s="13">
        <f t="shared" si="282"/>
        <v>0</v>
      </c>
      <c r="T936" s="6">
        <f t="shared" si="283"/>
        <v>0</v>
      </c>
    </row>
    <row r="937" spans="2:20" x14ac:dyDescent="0.3">
      <c r="B937" s="6">
        <v>2029</v>
      </c>
      <c r="C937" s="6">
        <v>1</v>
      </c>
      <c r="D937" s="6">
        <v>20</v>
      </c>
      <c r="E937" s="6">
        <f t="shared" si="276"/>
        <v>20</v>
      </c>
      <c r="F937" s="6">
        <v>50</v>
      </c>
      <c r="G937" s="6" t="s">
        <v>220</v>
      </c>
      <c r="H937" s="6">
        <f t="shared" si="277"/>
        <v>1000</v>
      </c>
      <c r="I937" s="13">
        <f t="shared" si="278"/>
        <v>1.1574074074074073E-2</v>
      </c>
      <c r="J937" s="6">
        <f t="shared" si="279"/>
        <v>1</v>
      </c>
      <c r="L937" s="6">
        <v>2029</v>
      </c>
      <c r="M937" s="6">
        <v>0</v>
      </c>
      <c r="N937" s="6">
        <v>20</v>
      </c>
      <c r="O937" s="6">
        <f t="shared" si="280"/>
        <v>0</v>
      </c>
      <c r="P937" s="6">
        <v>50</v>
      </c>
      <c r="Q937" s="6" t="s">
        <v>220</v>
      </c>
      <c r="R937" s="6">
        <f t="shared" si="281"/>
        <v>0</v>
      </c>
      <c r="S937" s="13">
        <f t="shared" si="282"/>
        <v>0</v>
      </c>
      <c r="T937" s="6">
        <f t="shared" si="283"/>
        <v>0</v>
      </c>
    </row>
    <row r="938" spans="2:20" x14ac:dyDescent="0.3">
      <c r="B938" s="6">
        <v>2030</v>
      </c>
      <c r="C938" s="6">
        <v>1</v>
      </c>
      <c r="D938" s="6">
        <v>20</v>
      </c>
      <c r="E938" s="6">
        <f t="shared" si="276"/>
        <v>20</v>
      </c>
      <c r="F938" s="6">
        <v>50</v>
      </c>
      <c r="G938" s="6" t="s">
        <v>220</v>
      </c>
      <c r="H938" s="6">
        <f t="shared" si="277"/>
        <v>1000</v>
      </c>
      <c r="I938" s="13">
        <f t="shared" si="278"/>
        <v>1.1574074074074073E-2</v>
      </c>
      <c r="J938" s="6">
        <f t="shared" si="279"/>
        <v>1</v>
      </c>
      <c r="L938" s="6">
        <v>2030</v>
      </c>
      <c r="M938" s="6">
        <v>0</v>
      </c>
      <c r="N938" s="6">
        <v>20</v>
      </c>
      <c r="O938" s="6">
        <f t="shared" si="280"/>
        <v>0</v>
      </c>
      <c r="P938" s="6">
        <v>50</v>
      </c>
      <c r="Q938" s="6" t="s">
        <v>220</v>
      </c>
      <c r="R938" s="6">
        <f t="shared" si="281"/>
        <v>0</v>
      </c>
      <c r="S938" s="13">
        <f t="shared" si="282"/>
        <v>0</v>
      </c>
      <c r="T938" s="6">
        <f t="shared" si="283"/>
        <v>0</v>
      </c>
    </row>
    <row r="939" spans="2:20" x14ac:dyDescent="0.3">
      <c r="B939" s="6">
        <v>2031</v>
      </c>
      <c r="C939" s="6">
        <v>1</v>
      </c>
      <c r="D939" s="6">
        <v>20</v>
      </c>
      <c r="E939" s="6">
        <f t="shared" si="276"/>
        <v>20</v>
      </c>
      <c r="F939" s="6">
        <v>50</v>
      </c>
      <c r="G939" s="6" t="s">
        <v>220</v>
      </c>
      <c r="H939" s="6">
        <f t="shared" si="277"/>
        <v>1000</v>
      </c>
      <c r="I939" s="13">
        <f t="shared" si="278"/>
        <v>1.1574074074074073E-2</v>
      </c>
      <c r="J939" s="6">
        <f t="shared" si="279"/>
        <v>1</v>
      </c>
      <c r="L939" s="6">
        <v>2031</v>
      </c>
      <c r="M939" s="6">
        <v>0</v>
      </c>
      <c r="N939" s="6">
        <v>20</v>
      </c>
      <c r="O939" s="6">
        <f t="shared" si="280"/>
        <v>0</v>
      </c>
      <c r="P939" s="6">
        <v>50</v>
      </c>
      <c r="Q939" s="6" t="s">
        <v>220</v>
      </c>
      <c r="R939" s="6">
        <f t="shared" si="281"/>
        <v>0</v>
      </c>
      <c r="S939" s="13">
        <f t="shared" si="282"/>
        <v>0</v>
      </c>
      <c r="T939" s="6">
        <f t="shared" si="283"/>
        <v>0</v>
      </c>
    </row>
    <row r="940" spans="2:20" x14ac:dyDescent="0.3">
      <c r="B940" s="6">
        <v>2032</v>
      </c>
      <c r="C940" s="6">
        <v>1</v>
      </c>
      <c r="D940" s="6">
        <v>20</v>
      </c>
      <c r="E940" s="6">
        <f t="shared" si="276"/>
        <v>20</v>
      </c>
      <c r="F940" s="6">
        <v>50</v>
      </c>
      <c r="G940" s="6" t="s">
        <v>220</v>
      </c>
      <c r="H940" s="6">
        <f t="shared" si="277"/>
        <v>1000</v>
      </c>
      <c r="I940" s="13">
        <f t="shared" si="278"/>
        <v>1.1574074074074073E-2</v>
      </c>
      <c r="J940" s="6">
        <f t="shared" si="279"/>
        <v>1</v>
      </c>
      <c r="L940" s="6">
        <v>2032</v>
      </c>
      <c r="M940" s="6">
        <v>0</v>
      </c>
      <c r="N940" s="6">
        <v>20</v>
      </c>
      <c r="O940" s="6">
        <f t="shared" si="280"/>
        <v>0</v>
      </c>
      <c r="P940" s="6">
        <v>50</v>
      </c>
      <c r="Q940" s="6" t="s">
        <v>220</v>
      </c>
      <c r="R940" s="6">
        <f t="shared" si="281"/>
        <v>0</v>
      </c>
      <c r="S940" s="13">
        <f t="shared" si="282"/>
        <v>0</v>
      </c>
      <c r="T940" s="6">
        <f t="shared" si="283"/>
        <v>0</v>
      </c>
    </row>
    <row r="941" spans="2:20" x14ac:dyDescent="0.3">
      <c r="B941" s="6">
        <v>2033</v>
      </c>
      <c r="C941" s="6">
        <v>1</v>
      </c>
      <c r="D941" s="6">
        <v>20</v>
      </c>
      <c r="E941" s="6">
        <f t="shared" si="276"/>
        <v>20</v>
      </c>
      <c r="F941" s="6">
        <v>50</v>
      </c>
      <c r="G941" s="6" t="s">
        <v>220</v>
      </c>
      <c r="H941" s="6">
        <f t="shared" si="277"/>
        <v>1000</v>
      </c>
      <c r="I941" s="13">
        <f t="shared" si="278"/>
        <v>1.1574074074074073E-2</v>
      </c>
      <c r="J941" s="6">
        <f t="shared" si="279"/>
        <v>1</v>
      </c>
      <c r="L941" s="6">
        <v>2033</v>
      </c>
      <c r="M941" s="6">
        <v>0</v>
      </c>
      <c r="N941" s="6">
        <v>20</v>
      </c>
      <c r="O941" s="6">
        <f t="shared" si="280"/>
        <v>0</v>
      </c>
      <c r="P941" s="6">
        <v>50</v>
      </c>
      <c r="Q941" s="6" t="s">
        <v>220</v>
      </c>
      <c r="R941" s="6">
        <f t="shared" si="281"/>
        <v>0</v>
      </c>
      <c r="S941" s="13">
        <f t="shared" si="282"/>
        <v>0</v>
      </c>
      <c r="T941" s="6">
        <f t="shared" si="283"/>
        <v>0</v>
      </c>
    </row>
    <row r="942" spans="2:20" x14ac:dyDescent="0.3">
      <c r="B942" s="6">
        <v>2034</v>
      </c>
      <c r="C942" s="6">
        <v>1</v>
      </c>
      <c r="D942" s="6">
        <v>20</v>
      </c>
      <c r="E942" s="6">
        <f t="shared" si="276"/>
        <v>20</v>
      </c>
      <c r="F942" s="6">
        <v>50</v>
      </c>
      <c r="G942" s="6" t="s">
        <v>220</v>
      </c>
      <c r="H942" s="6">
        <f t="shared" si="277"/>
        <v>1000</v>
      </c>
      <c r="I942" s="13">
        <f t="shared" si="278"/>
        <v>1.1574074074074073E-2</v>
      </c>
      <c r="J942" s="6">
        <f t="shared" si="279"/>
        <v>1</v>
      </c>
      <c r="L942" s="6">
        <v>2034</v>
      </c>
      <c r="M942" s="6">
        <v>0</v>
      </c>
      <c r="N942" s="6">
        <v>20</v>
      </c>
      <c r="O942" s="6">
        <f t="shared" si="280"/>
        <v>0</v>
      </c>
      <c r="P942" s="6">
        <v>50</v>
      </c>
      <c r="Q942" s="6" t="s">
        <v>220</v>
      </c>
      <c r="R942" s="6">
        <f t="shared" si="281"/>
        <v>0</v>
      </c>
      <c r="S942" s="13">
        <f t="shared" si="282"/>
        <v>0</v>
      </c>
      <c r="T942" s="6">
        <f t="shared" si="283"/>
        <v>0</v>
      </c>
    </row>
    <row r="943" spans="2:20" x14ac:dyDescent="0.3">
      <c r="B943" s="6">
        <v>2035</v>
      </c>
      <c r="C943" s="6">
        <v>1</v>
      </c>
      <c r="D943" s="6">
        <v>20</v>
      </c>
      <c r="E943" s="6">
        <f t="shared" si="276"/>
        <v>20</v>
      </c>
      <c r="F943" s="6">
        <v>50</v>
      </c>
      <c r="G943" s="6" t="s">
        <v>220</v>
      </c>
      <c r="H943" s="6">
        <f t="shared" si="277"/>
        <v>1000</v>
      </c>
      <c r="I943" s="13">
        <f t="shared" si="278"/>
        <v>1.1574074074074073E-2</v>
      </c>
      <c r="J943" s="6">
        <f t="shared" si="279"/>
        <v>1</v>
      </c>
      <c r="L943" s="6">
        <v>2035</v>
      </c>
      <c r="M943" s="6">
        <v>0</v>
      </c>
      <c r="N943" s="6">
        <v>20</v>
      </c>
      <c r="O943" s="6">
        <f t="shared" si="280"/>
        <v>0</v>
      </c>
      <c r="P943" s="6">
        <v>50</v>
      </c>
      <c r="Q943" s="6" t="s">
        <v>220</v>
      </c>
      <c r="R943" s="6">
        <f t="shared" si="281"/>
        <v>0</v>
      </c>
      <c r="S943" s="13">
        <f t="shared" si="282"/>
        <v>0</v>
      </c>
      <c r="T943" s="6">
        <f t="shared" si="283"/>
        <v>0</v>
      </c>
    </row>
    <row r="944" spans="2:20" x14ac:dyDescent="0.3">
      <c r="B944" s="6">
        <v>2036</v>
      </c>
      <c r="C944" s="6">
        <v>1</v>
      </c>
      <c r="D944" s="6">
        <v>20</v>
      </c>
      <c r="E944" s="6">
        <f t="shared" si="276"/>
        <v>20</v>
      </c>
      <c r="F944" s="6">
        <v>50</v>
      </c>
      <c r="G944" s="6" t="s">
        <v>220</v>
      </c>
      <c r="H944" s="6">
        <f t="shared" si="277"/>
        <v>1000</v>
      </c>
      <c r="I944" s="13">
        <f t="shared" si="278"/>
        <v>1.1574074074074073E-2</v>
      </c>
      <c r="J944" s="6">
        <f t="shared" si="279"/>
        <v>1</v>
      </c>
      <c r="L944" s="6">
        <v>2036</v>
      </c>
      <c r="M944" s="6">
        <v>0</v>
      </c>
      <c r="N944" s="6">
        <v>20</v>
      </c>
      <c r="O944" s="6">
        <f t="shared" si="280"/>
        <v>0</v>
      </c>
      <c r="P944" s="6">
        <v>50</v>
      </c>
      <c r="Q944" s="6" t="s">
        <v>220</v>
      </c>
      <c r="R944" s="6">
        <f t="shared" si="281"/>
        <v>0</v>
      </c>
      <c r="S944" s="13">
        <f t="shared" si="282"/>
        <v>0</v>
      </c>
      <c r="T944" s="6">
        <f t="shared" si="283"/>
        <v>0</v>
      </c>
    </row>
    <row r="945" spans="2:20" x14ac:dyDescent="0.3">
      <c r="B945" s="6">
        <v>2037</v>
      </c>
      <c r="C945" s="6">
        <v>1</v>
      </c>
      <c r="D945" s="6">
        <v>20</v>
      </c>
      <c r="E945" s="6">
        <f t="shared" si="276"/>
        <v>20</v>
      </c>
      <c r="F945" s="6">
        <v>50</v>
      </c>
      <c r="G945" s="6" t="s">
        <v>220</v>
      </c>
      <c r="H945" s="6">
        <f t="shared" si="277"/>
        <v>1000</v>
      </c>
      <c r="I945" s="13">
        <f t="shared" si="278"/>
        <v>1.1574074074074073E-2</v>
      </c>
      <c r="J945" s="6">
        <f t="shared" si="279"/>
        <v>1</v>
      </c>
      <c r="L945" s="6">
        <v>2037</v>
      </c>
      <c r="M945" s="6">
        <v>0</v>
      </c>
      <c r="N945" s="6">
        <v>20</v>
      </c>
      <c r="O945" s="6">
        <f t="shared" si="280"/>
        <v>0</v>
      </c>
      <c r="P945" s="6">
        <v>50</v>
      </c>
      <c r="Q945" s="6" t="s">
        <v>220</v>
      </c>
      <c r="R945" s="6">
        <f t="shared" si="281"/>
        <v>0</v>
      </c>
      <c r="S945" s="13">
        <f t="shared" si="282"/>
        <v>0</v>
      </c>
      <c r="T945" s="6">
        <f t="shared" si="283"/>
        <v>0</v>
      </c>
    </row>
    <row r="946" spans="2:20" x14ac:dyDescent="0.3">
      <c r="B946" s="6">
        <v>2038</v>
      </c>
      <c r="C946" s="6">
        <v>1</v>
      </c>
      <c r="D946" s="6">
        <v>20</v>
      </c>
      <c r="E946" s="6">
        <f t="shared" si="276"/>
        <v>20</v>
      </c>
      <c r="F946" s="6">
        <v>50</v>
      </c>
      <c r="G946" s="6" t="s">
        <v>220</v>
      </c>
      <c r="H946" s="6">
        <f t="shared" si="277"/>
        <v>1000</v>
      </c>
      <c r="I946" s="13">
        <f t="shared" si="278"/>
        <v>1.1574074074074073E-2</v>
      </c>
      <c r="J946" s="6">
        <f t="shared" si="279"/>
        <v>1</v>
      </c>
      <c r="L946" s="6">
        <v>2038</v>
      </c>
      <c r="M946" s="6">
        <v>0</v>
      </c>
      <c r="N946" s="6">
        <v>20</v>
      </c>
      <c r="O946" s="6">
        <f t="shared" si="280"/>
        <v>0</v>
      </c>
      <c r="P946" s="6">
        <v>50</v>
      </c>
      <c r="Q946" s="6" t="s">
        <v>220</v>
      </c>
      <c r="R946" s="6">
        <f t="shared" si="281"/>
        <v>0</v>
      </c>
      <c r="S946" s="13">
        <f t="shared" si="282"/>
        <v>0</v>
      </c>
      <c r="T946" s="6">
        <f t="shared" si="283"/>
        <v>0</v>
      </c>
    </row>
    <row r="947" spans="2:20" x14ac:dyDescent="0.3">
      <c r="B947" s="6">
        <v>2039</v>
      </c>
      <c r="C947" s="6">
        <v>2</v>
      </c>
      <c r="D947" s="6">
        <v>20</v>
      </c>
      <c r="E947" s="6">
        <f t="shared" si="276"/>
        <v>40</v>
      </c>
      <c r="F947" s="6">
        <v>50</v>
      </c>
      <c r="G947" s="6" t="s">
        <v>220</v>
      </c>
      <c r="H947" s="6">
        <f t="shared" si="277"/>
        <v>2000</v>
      </c>
      <c r="I947" s="13">
        <f t="shared" si="278"/>
        <v>2.3148148148148147E-2</v>
      </c>
      <c r="J947" s="6">
        <f t="shared" si="279"/>
        <v>2</v>
      </c>
      <c r="L947" s="6">
        <v>2039</v>
      </c>
      <c r="M947" s="6">
        <v>0</v>
      </c>
      <c r="N947" s="6">
        <v>20</v>
      </c>
      <c r="O947" s="6">
        <f t="shared" si="280"/>
        <v>0</v>
      </c>
      <c r="P947" s="6">
        <v>50</v>
      </c>
      <c r="Q947" s="6" t="s">
        <v>220</v>
      </c>
      <c r="R947" s="6">
        <f t="shared" si="281"/>
        <v>0</v>
      </c>
      <c r="S947" s="13">
        <f t="shared" si="282"/>
        <v>0</v>
      </c>
      <c r="T947" s="6">
        <f t="shared" si="283"/>
        <v>0</v>
      </c>
    </row>
    <row r="948" spans="2:20" x14ac:dyDescent="0.3">
      <c r="B948" s="6">
        <v>2040</v>
      </c>
      <c r="C948" s="6">
        <v>2</v>
      </c>
      <c r="D948" s="6">
        <v>20</v>
      </c>
      <c r="E948" s="6">
        <f t="shared" si="276"/>
        <v>40</v>
      </c>
      <c r="F948" s="6">
        <v>50</v>
      </c>
      <c r="G948" s="6" t="s">
        <v>220</v>
      </c>
      <c r="H948" s="6">
        <f t="shared" si="277"/>
        <v>2000</v>
      </c>
      <c r="I948" s="13">
        <f t="shared" si="278"/>
        <v>2.3148148148148147E-2</v>
      </c>
      <c r="J948" s="6">
        <f t="shared" si="279"/>
        <v>2</v>
      </c>
      <c r="L948" s="6">
        <v>2040</v>
      </c>
      <c r="M948" s="6">
        <v>0</v>
      </c>
      <c r="N948" s="6">
        <v>20</v>
      </c>
      <c r="O948" s="6">
        <f t="shared" si="280"/>
        <v>0</v>
      </c>
      <c r="P948" s="6">
        <v>50</v>
      </c>
      <c r="Q948" s="6" t="s">
        <v>220</v>
      </c>
      <c r="R948" s="6">
        <f t="shared" si="281"/>
        <v>0</v>
      </c>
      <c r="S948" s="13">
        <f t="shared" si="282"/>
        <v>0</v>
      </c>
      <c r="T948" s="6">
        <f t="shared" si="283"/>
        <v>0</v>
      </c>
    </row>
    <row r="949" spans="2:20" x14ac:dyDescent="0.3">
      <c r="B949" s="6">
        <v>2041</v>
      </c>
      <c r="C949" s="6">
        <v>2</v>
      </c>
      <c r="D949" s="6">
        <v>20</v>
      </c>
      <c r="E949" s="6">
        <f t="shared" si="276"/>
        <v>40</v>
      </c>
      <c r="F949" s="6">
        <v>50</v>
      </c>
      <c r="G949" s="6" t="s">
        <v>220</v>
      </c>
      <c r="H949" s="6">
        <f t="shared" si="277"/>
        <v>2000</v>
      </c>
      <c r="I949" s="13">
        <f t="shared" si="278"/>
        <v>2.3148148148148147E-2</v>
      </c>
      <c r="J949" s="6">
        <f t="shared" si="279"/>
        <v>2</v>
      </c>
      <c r="L949" s="6">
        <v>2041</v>
      </c>
      <c r="M949" s="6">
        <v>0</v>
      </c>
      <c r="N949" s="6">
        <v>20</v>
      </c>
      <c r="O949" s="6">
        <f t="shared" si="280"/>
        <v>0</v>
      </c>
      <c r="P949" s="6">
        <v>50</v>
      </c>
      <c r="Q949" s="6" t="s">
        <v>220</v>
      </c>
      <c r="R949" s="6">
        <f t="shared" si="281"/>
        <v>0</v>
      </c>
      <c r="S949" s="13">
        <f t="shared" si="282"/>
        <v>0</v>
      </c>
      <c r="T949" s="6">
        <f t="shared" si="283"/>
        <v>0</v>
      </c>
    </row>
    <row r="950" spans="2:20" x14ac:dyDescent="0.3">
      <c r="B950" s="6">
        <v>2042</v>
      </c>
      <c r="C950" s="6">
        <v>2</v>
      </c>
      <c r="D950" s="6">
        <v>20</v>
      </c>
      <c r="E950" s="6">
        <f t="shared" si="276"/>
        <v>40</v>
      </c>
      <c r="F950" s="6">
        <v>50</v>
      </c>
      <c r="G950" s="6" t="s">
        <v>220</v>
      </c>
      <c r="H950" s="6">
        <f t="shared" si="277"/>
        <v>2000</v>
      </c>
      <c r="I950" s="13">
        <f t="shared" si="278"/>
        <v>2.3148148148148147E-2</v>
      </c>
      <c r="J950" s="6">
        <f t="shared" si="279"/>
        <v>2</v>
      </c>
      <c r="L950" s="6">
        <v>2042</v>
      </c>
      <c r="M950" s="6">
        <v>0</v>
      </c>
      <c r="N950" s="6">
        <v>20</v>
      </c>
      <c r="O950" s="6">
        <f t="shared" si="280"/>
        <v>0</v>
      </c>
      <c r="P950" s="6">
        <v>50</v>
      </c>
      <c r="Q950" s="6" t="s">
        <v>220</v>
      </c>
      <c r="R950" s="6">
        <f t="shared" si="281"/>
        <v>0</v>
      </c>
      <c r="S950" s="13">
        <f t="shared" si="282"/>
        <v>0</v>
      </c>
      <c r="T950" s="6">
        <f t="shared" si="283"/>
        <v>0</v>
      </c>
    </row>
    <row r="951" spans="2:20" x14ac:dyDescent="0.3">
      <c r="B951" s="6">
        <v>2043</v>
      </c>
      <c r="C951" s="6">
        <v>2</v>
      </c>
      <c r="D951" s="6">
        <v>20</v>
      </c>
      <c r="E951" s="6">
        <f t="shared" si="276"/>
        <v>40</v>
      </c>
      <c r="F951" s="6">
        <v>50</v>
      </c>
      <c r="G951" s="6" t="s">
        <v>220</v>
      </c>
      <c r="H951" s="6">
        <f t="shared" si="277"/>
        <v>2000</v>
      </c>
      <c r="I951" s="13">
        <f t="shared" si="278"/>
        <v>2.3148148148148147E-2</v>
      </c>
      <c r="J951" s="6">
        <f t="shared" si="279"/>
        <v>2</v>
      </c>
      <c r="L951" s="6">
        <v>2043</v>
      </c>
      <c r="M951" s="6">
        <v>0</v>
      </c>
      <c r="N951" s="6">
        <v>20</v>
      </c>
      <c r="O951" s="6">
        <f t="shared" si="280"/>
        <v>0</v>
      </c>
      <c r="P951" s="6">
        <v>50</v>
      </c>
      <c r="Q951" s="6" t="s">
        <v>220</v>
      </c>
      <c r="R951" s="6">
        <f t="shared" si="281"/>
        <v>0</v>
      </c>
      <c r="S951" s="13">
        <f t="shared" si="282"/>
        <v>0</v>
      </c>
      <c r="T951" s="6">
        <f t="shared" si="283"/>
        <v>0</v>
      </c>
    </row>
    <row r="952" spans="2:20" x14ac:dyDescent="0.3">
      <c r="B952" s="6">
        <v>2044</v>
      </c>
      <c r="C952" s="6">
        <v>2</v>
      </c>
      <c r="D952" s="6">
        <v>20</v>
      </c>
      <c r="E952" s="6">
        <f t="shared" si="276"/>
        <v>40</v>
      </c>
      <c r="F952" s="6">
        <v>50</v>
      </c>
      <c r="G952" s="6" t="s">
        <v>220</v>
      </c>
      <c r="H952" s="6">
        <f t="shared" si="277"/>
        <v>2000</v>
      </c>
      <c r="I952" s="13">
        <f t="shared" si="278"/>
        <v>2.3148148148148147E-2</v>
      </c>
      <c r="J952" s="6">
        <f t="shared" si="279"/>
        <v>2</v>
      </c>
      <c r="L952" s="6">
        <v>2044</v>
      </c>
      <c r="M952" s="6">
        <v>0</v>
      </c>
      <c r="N952" s="6">
        <v>20</v>
      </c>
      <c r="O952" s="6">
        <f t="shared" si="280"/>
        <v>0</v>
      </c>
      <c r="P952" s="6">
        <v>50</v>
      </c>
      <c r="Q952" s="6" t="s">
        <v>220</v>
      </c>
      <c r="R952" s="6">
        <f t="shared" si="281"/>
        <v>0</v>
      </c>
      <c r="S952" s="13">
        <f t="shared" si="282"/>
        <v>0</v>
      </c>
      <c r="T952" s="6">
        <f t="shared" si="283"/>
        <v>0</v>
      </c>
    </row>
    <row r="954" spans="2:20" x14ac:dyDescent="0.3">
      <c r="B954" s="226" t="s">
        <v>341</v>
      </c>
      <c r="C954" s="226"/>
      <c r="D954" s="226"/>
      <c r="L954" s="226" t="s">
        <v>342</v>
      </c>
      <c r="M954" s="226"/>
      <c r="N954" s="226"/>
    </row>
    <row r="955" spans="2:20" x14ac:dyDescent="0.3">
      <c r="B955" s="225" t="s">
        <v>22</v>
      </c>
      <c r="C955" s="225" t="s">
        <v>203</v>
      </c>
      <c r="D955" s="225" t="s">
        <v>204</v>
      </c>
      <c r="E955" s="225" t="s">
        <v>201</v>
      </c>
      <c r="F955" s="225" t="s">
        <v>202</v>
      </c>
      <c r="G955" s="225" t="s">
        <v>151</v>
      </c>
      <c r="H955" s="225" t="s">
        <v>205</v>
      </c>
      <c r="I955" s="225" t="s">
        <v>206</v>
      </c>
      <c r="J955" s="225" t="s">
        <v>207</v>
      </c>
      <c r="L955" s="225" t="s">
        <v>22</v>
      </c>
      <c r="M955" s="225" t="s">
        <v>203</v>
      </c>
      <c r="N955" s="225" t="s">
        <v>204</v>
      </c>
      <c r="O955" s="225" t="s">
        <v>201</v>
      </c>
      <c r="P955" s="225" t="s">
        <v>202</v>
      </c>
      <c r="Q955" s="225" t="s">
        <v>151</v>
      </c>
      <c r="R955" s="225" t="s">
        <v>205</v>
      </c>
      <c r="S955" s="225" t="s">
        <v>206</v>
      </c>
      <c r="T955" s="225" t="s">
        <v>207</v>
      </c>
    </row>
    <row r="956" spans="2:20" x14ac:dyDescent="0.3">
      <c r="B956" s="225"/>
      <c r="C956" s="225"/>
      <c r="D956" s="225"/>
      <c r="E956" s="225"/>
      <c r="F956" s="225"/>
      <c r="G956" s="225"/>
      <c r="H956" s="225"/>
      <c r="I956" s="225"/>
      <c r="J956" s="225"/>
      <c r="L956" s="225"/>
      <c r="M956" s="225"/>
      <c r="N956" s="225"/>
      <c r="O956" s="225"/>
      <c r="P956" s="225"/>
      <c r="Q956" s="225"/>
      <c r="R956" s="225"/>
      <c r="S956" s="225"/>
      <c r="T956" s="225"/>
    </row>
    <row r="957" spans="2:20" x14ac:dyDescent="0.3">
      <c r="B957" s="225"/>
      <c r="C957" s="225"/>
      <c r="D957" s="225"/>
      <c r="E957" s="225"/>
      <c r="F957" s="225"/>
      <c r="G957" s="225"/>
      <c r="H957" s="225"/>
      <c r="I957" s="225"/>
      <c r="J957" s="225"/>
      <c r="L957" s="225"/>
      <c r="M957" s="225"/>
      <c r="N957" s="225"/>
      <c r="O957" s="225"/>
      <c r="P957" s="225"/>
      <c r="Q957" s="225"/>
      <c r="R957" s="225"/>
      <c r="S957" s="225"/>
      <c r="T957" s="225"/>
    </row>
    <row r="958" spans="2:20" x14ac:dyDescent="0.3">
      <c r="B958" s="6">
        <v>2025</v>
      </c>
      <c r="C958" s="6" cm="1">
        <f t="array" ref="C958:C977">TRANSPOSE('Proyeksi Fasum (2)'!D238:W238)</f>
        <v>3</v>
      </c>
      <c r="D958" s="6">
        <v>250</v>
      </c>
      <c r="E958" s="6">
        <f>C958*D958</f>
        <v>750</v>
      </c>
      <c r="F958" s="6">
        <v>2000</v>
      </c>
      <c r="G958" s="6" t="s">
        <v>218</v>
      </c>
      <c r="H958" s="6">
        <f>F958*C958</f>
        <v>6000</v>
      </c>
      <c r="I958" s="13">
        <f>H958/86400</f>
        <v>6.9444444444444448E-2</v>
      </c>
      <c r="J958" s="6">
        <f>H958/1000</f>
        <v>6</v>
      </c>
      <c r="L958" s="6">
        <v>2025</v>
      </c>
      <c r="M958" s="6" cm="1">
        <f t="array" ref="M958:M977">TRANSPOSE('Proyeksi Fasum (2)'!D239:W239)</f>
        <v>0</v>
      </c>
      <c r="N958" s="6">
        <v>250</v>
      </c>
      <c r="O958" s="6">
        <f>M958*N958</f>
        <v>0</v>
      </c>
      <c r="P958" s="6">
        <v>1000</v>
      </c>
      <c r="Q958" s="6" t="s">
        <v>218</v>
      </c>
      <c r="R958" s="6">
        <f>P958*M958</f>
        <v>0</v>
      </c>
      <c r="S958" s="13">
        <f>R958/86400</f>
        <v>0</v>
      </c>
      <c r="T958" s="6">
        <f>R958/1000</f>
        <v>0</v>
      </c>
    </row>
    <row r="959" spans="2:20" x14ac:dyDescent="0.3">
      <c r="B959" s="6">
        <v>2026</v>
      </c>
      <c r="C959" s="6">
        <v>3</v>
      </c>
      <c r="D959" s="6">
        <v>250</v>
      </c>
      <c r="E959" s="6">
        <f t="shared" ref="E959:E977" si="284">C959*D959</f>
        <v>750</v>
      </c>
      <c r="F959" s="6">
        <v>2000</v>
      </c>
      <c r="G959" s="6" t="s">
        <v>218</v>
      </c>
      <c r="H959" s="6">
        <f t="shared" ref="H959:H977" si="285">F959*C959</f>
        <v>6000</v>
      </c>
      <c r="I959" s="13">
        <f t="shared" ref="I959:I977" si="286">H959/86400</f>
        <v>6.9444444444444448E-2</v>
      </c>
      <c r="J959" s="6">
        <f t="shared" ref="J959:J977" si="287">H959/1000</f>
        <v>6</v>
      </c>
      <c r="L959" s="6">
        <v>2026</v>
      </c>
      <c r="M959" s="6">
        <v>0</v>
      </c>
      <c r="N959" s="6">
        <v>250</v>
      </c>
      <c r="O959" s="6">
        <f t="shared" ref="O959:O977" si="288">M959*N959</f>
        <v>0</v>
      </c>
      <c r="P959" s="6">
        <v>1000</v>
      </c>
      <c r="Q959" s="6" t="s">
        <v>218</v>
      </c>
      <c r="R959" s="6">
        <f t="shared" ref="R959:R977" si="289">P959*M959</f>
        <v>0</v>
      </c>
      <c r="S959" s="13">
        <f t="shared" ref="S959:S977" si="290">R959/86400</f>
        <v>0</v>
      </c>
      <c r="T959" s="6">
        <f t="shared" ref="T959:T977" si="291">R959/1000</f>
        <v>0</v>
      </c>
    </row>
    <row r="960" spans="2:20" x14ac:dyDescent="0.3">
      <c r="B960" s="6">
        <v>2027</v>
      </c>
      <c r="C960" s="6">
        <v>3</v>
      </c>
      <c r="D960" s="6">
        <v>250</v>
      </c>
      <c r="E960" s="6">
        <f t="shared" si="284"/>
        <v>750</v>
      </c>
      <c r="F960" s="6">
        <v>2000</v>
      </c>
      <c r="G960" s="6" t="s">
        <v>218</v>
      </c>
      <c r="H960" s="6">
        <f t="shared" si="285"/>
        <v>6000</v>
      </c>
      <c r="I960" s="13">
        <f t="shared" si="286"/>
        <v>6.9444444444444448E-2</v>
      </c>
      <c r="J960" s="6">
        <f t="shared" si="287"/>
        <v>6</v>
      </c>
      <c r="L960" s="6">
        <v>2027</v>
      </c>
      <c r="M960" s="6">
        <v>0</v>
      </c>
      <c r="N960" s="6">
        <v>250</v>
      </c>
      <c r="O960" s="6">
        <f t="shared" si="288"/>
        <v>0</v>
      </c>
      <c r="P960" s="6">
        <v>1000</v>
      </c>
      <c r="Q960" s="6" t="s">
        <v>218</v>
      </c>
      <c r="R960" s="6">
        <f t="shared" si="289"/>
        <v>0</v>
      </c>
      <c r="S960" s="13">
        <f t="shared" si="290"/>
        <v>0</v>
      </c>
      <c r="T960" s="6">
        <f t="shared" si="291"/>
        <v>0</v>
      </c>
    </row>
    <row r="961" spans="2:20" x14ac:dyDescent="0.3">
      <c r="B961" s="6">
        <v>2028</v>
      </c>
      <c r="C961" s="6">
        <v>3</v>
      </c>
      <c r="D961" s="6">
        <v>250</v>
      </c>
      <c r="E961" s="6">
        <f t="shared" si="284"/>
        <v>750</v>
      </c>
      <c r="F961" s="6">
        <v>2000</v>
      </c>
      <c r="G961" s="6" t="s">
        <v>218</v>
      </c>
      <c r="H961" s="6">
        <f t="shared" si="285"/>
        <v>6000</v>
      </c>
      <c r="I961" s="13">
        <f t="shared" si="286"/>
        <v>6.9444444444444448E-2</v>
      </c>
      <c r="J961" s="6">
        <f t="shared" si="287"/>
        <v>6</v>
      </c>
      <c r="L961" s="6">
        <v>2028</v>
      </c>
      <c r="M961" s="6">
        <v>0</v>
      </c>
      <c r="N961" s="6">
        <v>250</v>
      </c>
      <c r="O961" s="6">
        <f t="shared" si="288"/>
        <v>0</v>
      </c>
      <c r="P961" s="6">
        <v>1000</v>
      </c>
      <c r="Q961" s="6" t="s">
        <v>218</v>
      </c>
      <c r="R961" s="6">
        <f t="shared" si="289"/>
        <v>0</v>
      </c>
      <c r="S961" s="13">
        <f t="shared" si="290"/>
        <v>0</v>
      </c>
      <c r="T961" s="6">
        <f t="shared" si="291"/>
        <v>0</v>
      </c>
    </row>
    <row r="962" spans="2:20" x14ac:dyDescent="0.3">
      <c r="B962" s="6">
        <v>2029</v>
      </c>
      <c r="C962" s="6">
        <v>4</v>
      </c>
      <c r="D962" s="6">
        <v>250</v>
      </c>
      <c r="E962" s="6">
        <f t="shared" si="284"/>
        <v>1000</v>
      </c>
      <c r="F962" s="6">
        <v>2000</v>
      </c>
      <c r="G962" s="6" t="s">
        <v>218</v>
      </c>
      <c r="H962" s="6">
        <f t="shared" si="285"/>
        <v>8000</v>
      </c>
      <c r="I962" s="13">
        <f t="shared" si="286"/>
        <v>9.2592592592592587E-2</v>
      </c>
      <c r="J962" s="6">
        <f t="shared" si="287"/>
        <v>8</v>
      </c>
      <c r="L962" s="6">
        <v>2029</v>
      </c>
      <c r="M962" s="6">
        <v>0</v>
      </c>
      <c r="N962" s="6">
        <v>250</v>
      </c>
      <c r="O962" s="6">
        <f t="shared" si="288"/>
        <v>0</v>
      </c>
      <c r="P962" s="6">
        <v>1000</v>
      </c>
      <c r="Q962" s="6" t="s">
        <v>218</v>
      </c>
      <c r="R962" s="6">
        <f t="shared" si="289"/>
        <v>0</v>
      </c>
      <c r="S962" s="13">
        <f t="shared" si="290"/>
        <v>0</v>
      </c>
      <c r="T962" s="6">
        <f t="shared" si="291"/>
        <v>0</v>
      </c>
    </row>
    <row r="963" spans="2:20" x14ac:dyDescent="0.3">
      <c r="B963" s="6">
        <v>2030</v>
      </c>
      <c r="C963" s="6">
        <v>4</v>
      </c>
      <c r="D963" s="6">
        <v>250</v>
      </c>
      <c r="E963" s="6">
        <f t="shared" si="284"/>
        <v>1000</v>
      </c>
      <c r="F963" s="6">
        <v>2000</v>
      </c>
      <c r="G963" s="6" t="s">
        <v>218</v>
      </c>
      <c r="H963" s="6">
        <f t="shared" si="285"/>
        <v>8000</v>
      </c>
      <c r="I963" s="13">
        <f t="shared" si="286"/>
        <v>9.2592592592592587E-2</v>
      </c>
      <c r="J963" s="6">
        <f t="shared" si="287"/>
        <v>8</v>
      </c>
      <c r="L963" s="6">
        <v>2030</v>
      </c>
      <c r="M963" s="6">
        <v>0</v>
      </c>
      <c r="N963" s="6">
        <v>250</v>
      </c>
      <c r="O963" s="6">
        <f t="shared" si="288"/>
        <v>0</v>
      </c>
      <c r="P963" s="6">
        <v>1000</v>
      </c>
      <c r="Q963" s="6" t="s">
        <v>218</v>
      </c>
      <c r="R963" s="6">
        <f t="shared" si="289"/>
        <v>0</v>
      </c>
      <c r="S963" s="13">
        <f t="shared" si="290"/>
        <v>0</v>
      </c>
      <c r="T963" s="6">
        <f t="shared" si="291"/>
        <v>0</v>
      </c>
    </row>
    <row r="964" spans="2:20" x14ac:dyDescent="0.3">
      <c r="B964" s="6">
        <v>2031</v>
      </c>
      <c r="C964" s="6">
        <v>4</v>
      </c>
      <c r="D964" s="6">
        <v>250</v>
      </c>
      <c r="E964" s="6">
        <f t="shared" si="284"/>
        <v>1000</v>
      </c>
      <c r="F964" s="6">
        <v>2000</v>
      </c>
      <c r="G964" s="6" t="s">
        <v>218</v>
      </c>
      <c r="H964" s="6">
        <f t="shared" si="285"/>
        <v>8000</v>
      </c>
      <c r="I964" s="13">
        <f t="shared" si="286"/>
        <v>9.2592592592592587E-2</v>
      </c>
      <c r="J964" s="6">
        <f t="shared" si="287"/>
        <v>8</v>
      </c>
      <c r="L964" s="6">
        <v>2031</v>
      </c>
      <c r="M964" s="6">
        <v>0</v>
      </c>
      <c r="N964" s="6">
        <v>250</v>
      </c>
      <c r="O964" s="6">
        <f t="shared" si="288"/>
        <v>0</v>
      </c>
      <c r="P964" s="6">
        <v>1000</v>
      </c>
      <c r="Q964" s="6" t="s">
        <v>218</v>
      </c>
      <c r="R964" s="6">
        <f t="shared" si="289"/>
        <v>0</v>
      </c>
      <c r="S964" s="13">
        <f t="shared" si="290"/>
        <v>0</v>
      </c>
      <c r="T964" s="6">
        <f t="shared" si="291"/>
        <v>0</v>
      </c>
    </row>
    <row r="965" spans="2:20" x14ac:dyDescent="0.3">
      <c r="B965" s="6">
        <v>2032</v>
      </c>
      <c r="C965" s="6">
        <v>4</v>
      </c>
      <c r="D965" s="6">
        <v>250</v>
      </c>
      <c r="E965" s="6">
        <f t="shared" si="284"/>
        <v>1000</v>
      </c>
      <c r="F965" s="6">
        <v>2000</v>
      </c>
      <c r="G965" s="6" t="s">
        <v>218</v>
      </c>
      <c r="H965" s="6">
        <f t="shared" si="285"/>
        <v>8000</v>
      </c>
      <c r="I965" s="13">
        <f t="shared" si="286"/>
        <v>9.2592592592592587E-2</v>
      </c>
      <c r="J965" s="6">
        <f t="shared" si="287"/>
        <v>8</v>
      </c>
      <c r="L965" s="6">
        <v>2032</v>
      </c>
      <c r="M965" s="6">
        <v>0</v>
      </c>
      <c r="N965" s="6">
        <v>250</v>
      </c>
      <c r="O965" s="6">
        <f t="shared" si="288"/>
        <v>0</v>
      </c>
      <c r="P965" s="6">
        <v>1000</v>
      </c>
      <c r="Q965" s="6" t="s">
        <v>218</v>
      </c>
      <c r="R965" s="6">
        <f t="shared" si="289"/>
        <v>0</v>
      </c>
      <c r="S965" s="13">
        <f t="shared" si="290"/>
        <v>0</v>
      </c>
      <c r="T965" s="6">
        <f t="shared" si="291"/>
        <v>0</v>
      </c>
    </row>
    <row r="966" spans="2:20" x14ac:dyDescent="0.3">
      <c r="B966" s="6">
        <v>2033</v>
      </c>
      <c r="C966" s="6">
        <v>4</v>
      </c>
      <c r="D966" s="6">
        <v>250</v>
      </c>
      <c r="E966" s="6">
        <f t="shared" si="284"/>
        <v>1000</v>
      </c>
      <c r="F966" s="6">
        <v>2000</v>
      </c>
      <c r="G966" s="6" t="s">
        <v>218</v>
      </c>
      <c r="H966" s="6">
        <f t="shared" si="285"/>
        <v>8000</v>
      </c>
      <c r="I966" s="13">
        <f t="shared" si="286"/>
        <v>9.2592592592592587E-2</v>
      </c>
      <c r="J966" s="6">
        <f t="shared" si="287"/>
        <v>8</v>
      </c>
      <c r="L966" s="6">
        <v>2033</v>
      </c>
      <c r="M966" s="6">
        <v>0</v>
      </c>
      <c r="N966" s="6">
        <v>250</v>
      </c>
      <c r="O966" s="6">
        <f t="shared" si="288"/>
        <v>0</v>
      </c>
      <c r="P966" s="6">
        <v>1000</v>
      </c>
      <c r="Q966" s="6" t="s">
        <v>218</v>
      </c>
      <c r="R966" s="6">
        <f t="shared" si="289"/>
        <v>0</v>
      </c>
      <c r="S966" s="13">
        <f t="shared" si="290"/>
        <v>0</v>
      </c>
      <c r="T966" s="6">
        <f t="shared" si="291"/>
        <v>0</v>
      </c>
    </row>
    <row r="967" spans="2:20" x14ac:dyDescent="0.3">
      <c r="B967" s="6">
        <v>2034</v>
      </c>
      <c r="C967" s="6">
        <v>4</v>
      </c>
      <c r="D967" s="6">
        <v>250</v>
      </c>
      <c r="E967" s="6">
        <f t="shared" si="284"/>
        <v>1000</v>
      </c>
      <c r="F967" s="6">
        <v>2000</v>
      </c>
      <c r="G967" s="6" t="s">
        <v>218</v>
      </c>
      <c r="H967" s="6">
        <f t="shared" si="285"/>
        <v>8000</v>
      </c>
      <c r="I967" s="13">
        <f t="shared" si="286"/>
        <v>9.2592592592592587E-2</v>
      </c>
      <c r="J967" s="6">
        <f t="shared" si="287"/>
        <v>8</v>
      </c>
      <c r="L967" s="6">
        <v>2034</v>
      </c>
      <c r="M967" s="6">
        <v>0</v>
      </c>
      <c r="N967" s="6">
        <v>250</v>
      </c>
      <c r="O967" s="6">
        <f t="shared" si="288"/>
        <v>0</v>
      </c>
      <c r="P967" s="6">
        <v>1000</v>
      </c>
      <c r="Q967" s="6" t="s">
        <v>218</v>
      </c>
      <c r="R967" s="6">
        <f t="shared" si="289"/>
        <v>0</v>
      </c>
      <c r="S967" s="13">
        <f t="shared" si="290"/>
        <v>0</v>
      </c>
      <c r="T967" s="6">
        <f t="shared" si="291"/>
        <v>0</v>
      </c>
    </row>
    <row r="968" spans="2:20" x14ac:dyDescent="0.3">
      <c r="B968" s="6">
        <v>2035</v>
      </c>
      <c r="C968" s="6">
        <v>4</v>
      </c>
      <c r="D968" s="6">
        <v>250</v>
      </c>
      <c r="E968" s="6">
        <f t="shared" si="284"/>
        <v>1000</v>
      </c>
      <c r="F968" s="6">
        <v>2000</v>
      </c>
      <c r="G968" s="6" t="s">
        <v>218</v>
      </c>
      <c r="H968" s="6">
        <f t="shared" si="285"/>
        <v>8000</v>
      </c>
      <c r="I968" s="13">
        <f t="shared" si="286"/>
        <v>9.2592592592592587E-2</v>
      </c>
      <c r="J968" s="6">
        <f t="shared" si="287"/>
        <v>8</v>
      </c>
      <c r="L968" s="6">
        <v>2035</v>
      </c>
      <c r="M968" s="6">
        <v>0</v>
      </c>
      <c r="N968" s="6">
        <v>250</v>
      </c>
      <c r="O968" s="6">
        <f t="shared" si="288"/>
        <v>0</v>
      </c>
      <c r="P968" s="6">
        <v>1000</v>
      </c>
      <c r="Q968" s="6" t="s">
        <v>218</v>
      </c>
      <c r="R968" s="6">
        <f t="shared" si="289"/>
        <v>0</v>
      </c>
      <c r="S968" s="13">
        <f t="shared" si="290"/>
        <v>0</v>
      </c>
      <c r="T968" s="6">
        <f t="shared" si="291"/>
        <v>0</v>
      </c>
    </row>
    <row r="969" spans="2:20" x14ac:dyDescent="0.3">
      <c r="B969" s="6">
        <v>2036</v>
      </c>
      <c r="C969" s="6">
        <v>4</v>
      </c>
      <c r="D969" s="6">
        <v>250</v>
      </c>
      <c r="E969" s="6">
        <f t="shared" si="284"/>
        <v>1000</v>
      </c>
      <c r="F969" s="6">
        <v>2000</v>
      </c>
      <c r="G969" s="6" t="s">
        <v>218</v>
      </c>
      <c r="H969" s="6">
        <f t="shared" si="285"/>
        <v>8000</v>
      </c>
      <c r="I969" s="13">
        <f t="shared" si="286"/>
        <v>9.2592592592592587E-2</v>
      </c>
      <c r="J969" s="6">
        <f t="shared" si="287"/>
        <v>8</v>
      </c>
      <c r="L969" s="6">
        <v>2036</v>
      </c>
      <c r="M969" s="6">
        <v>0</v>
      </c>
      <c r="N969" s="6">
        <v>250</v>
      </c>
      <c r="O969" s="6">
        <f t="shared" si="288"/>
        <v>0</v>
      </c>
      <c r="P969" s="6">
        <v>1000</v>
      </c>
      <c r="Q969" s="6" t="s">
        <v>218</v>
      </c>
      <c r="R969" s="6">
        <f t="shared" si="289"/>
        <v>0</v>
      </c>
      <c r="S969" s="13">
        <f t="shared" si="290"/>
        <v>0</v>
      </c>
      <c r="T969" s="6">
        <f t="shared" si="291"/>
        <v>0</v>
      </c>
    </row>
    <row r="970" spans="2:20" x14ac:dyDescent="0.3">
      <c r="B970" s="6">
        <v>2037</v>
      </c>
      <c r="C970" s="6">
        <v>4</v>
      </c>
      <c r="D970" s="6">
        <v>250</v>
      </c>
      <c r="E970" s="6">
        <f t="shared" si="284"/>
        <v>1000</v>
      </c>
      <c r="F970" s="6">
        <v>2000</v>
      </c>
      <c r="G970" s="6" t="s">
        <v>218</v>
      </c>
      <c r="H970" s="6">
        <f t="shared" si="285"/>
        <v>8000</v>
      </c>
      <c r="I970" s="13">
        <f t="shared" si="286"/>
        <v>9.2592592592592587E-2</v>
      </c>
      <c r="J970" s="6">
        <f t="shared" si="287"/>
        <v>8</v>
      </c>
      <c r="L970" s="6">
        <v>2037</v>
      </c>
      <c r="M970" s="6">
        <v>0</v>
      </c>
      <c r="N970" s="6">
        <v>250</v>
      </c>
      <c r="O970" s="6">
        <f t="shared" si="288"/>
        <v>0</v>
      </c>
      <c r="P970" s="6">
        <v>1000</v>
      </c>
      <c r="Q970" s="6" t="s">
        <v>218</v>
      </c>
      <c r="R970" s="6">
        <f t="shared" si="289"/>
        <v>0</v>
      </c>
      <c r="S970" s="13">
        <f t="shared" si="290"/>
        <v>0</v>
      </c>
      <c r="T970" s="6">
        <f t="shared" si="291"/>
        <v>0</v>
      </c>
    </row>
    <row r="971" spans="2:20" x14ac:dyDescent="0.3">
      <c r="B971" s="6">
        <v>2038</v>
      </c>
      <c r="C971" s="6">
        <v>4</v>
      </c>
      <c r="D971" s="6">
        <v>250</v>
      </c>
      <c r="E971" s="6">
        <f t="shared" si="284"/>
        <v>1000</v>
      </c>
      <c r="F971" s="6">
        <v>2000</v>
      </c>
      <c r="G971" s="6" t="s">
        <v>218</v>
      </c>
      <c r="H971" s="6">
        <f t="shared" si="285"/>
        <v>8000</v>
      </c>
      <c r="I971" s="13">
        <f t="shared" si="286"/>
        <v>9.2592592592592587E-2</v>
      </c>
      <c r="J971" s="6">
        <f t="shared" si="287"/>
        <v>8</v>
      </c>
      <c r="L971" s="6">
        <v>2038</v>
      </c>
      <c r="M971" s="6">
        <v>0</v>
      </c>
      <c r="N971" s="6">
        <v>250</v>
      </c>
      <c r="O971" s="6">
        <f t="shared" si="288"/>
        <v>0</v>
      </c>
      <c r="P971" s="6">
        <v>1000</v>
      </c>
      <c r="Q971" s="6" t="s">
        <v>218</v>
      </c>
      <c r="R971" s="6">
        <f t="shared" si="289"/>
        <v>0</v>
      </c>
      <c r="S971" s="13">
        <f t="shared" si="290"/>
        <v>0</v>
      </c>
      <c r="T971" s="6">
        <f t="shared" si="291"/>
        <v>0</v>
      </c>
    </row>
    <row r="972" spans="2:20" x14ac:dyDescent="0.3">
      <c r="B972" s="6">
        <v>2039</v>
      </c>
      <c r="C972" s="6">
        <v>5</v>
      </c>
      <c r="D972" s="6">
        <v>250</v>
      </c>
      <c r="E972" s="6">
        <f t="shared" si="284"/>
        <v>1250</v>
      </c>
      <c r="F972" s="6">
        <v>2000</v>
      </c>
      <c r="G972" s="6" t="s">
        <v>218</v>
      </c>
      <c r="H972" s="6">
        <f t="shared" si="285"/>
        <v>10000</v>
      </c>
      <c r="I972" s="13">
        <f t="shared" si="286"/>
        <v>0.11574074074074074</v>
      </c>
      <c r="J972" s="6">
        <f t="shared" si="287"/>
        <v>10</v>
      </c>
      <c r="L972" s="6">
        <v>2039</v>
      </c>
      <c r="M972" s="6">
        <v>0</v>
      </c>
      <c r="N972" s="6">
        <v>250</v>
      </c>
      <c r="O972" s="6">
        <f t="shared" si="288"/>
        <v>0</v>
      </c>
      <c r="P972" s="6">
        <v>1000</v>
      </c>
      <c r="Q972" s="6" t="s">
        <v>218</v>
      </c>
      <c r="R972" s="6">
        <f t="shared" si="289"/>
        <v>0</v>
      </c>
      <c r="S972" s="13">
        <f t="shared" si="290"/>
        <v>0</v>
      </c>
      <c r="T972" s="6">
        <f t="shared" si="291"/>
        <v>0</v>
      </c>
    </row>
    <row r="973" spans="2:20" x14ac:dyDescent="0.3">
      <c r="B973" s="6">
        <v>2040</v>
      </c>
      <c r="C973" s="6">
        <v>5</v>
      </c>
      <c r="D973" s="6">
        <v>250</v>
      </c>
      <c r="E973" s="6">
        <f t="shared" si="284"/>
        <v>1250</v>
      </c>
      <c r="F973" s="6">
        <v>2000</v>
      </c>
      <c r="G973" s="6" t="s">
        <v>218</v>
      </c>
      <c r="H973" s="6">
        <f t="shared" si="285"/>
        <v>10000</v>
      </c>
      <c r="I973" s="13">
        <f t="shared" si="286"/>
        <v>0.11574074074074074</v>
      </c>
      <c r="J973" s="6">
        <f t="shared" si="287"/>
        <v>10</v>
      </c>
      <c r="L973" s="6">
        <v>2040</v>
      </c>
      <c r="M973" s="6">
        <v>0</v>
      </c>
      <c r="N973" s="6">
        <v>250</v>
      </c>
      <c r="O973" s="6">
        <f t="shared" si="288"/>
        <v>0</v>
      </c>
      <c r="P973" s="6">
        <v>1000</v>
      </c>
      <c r="Q973" s="6" t="s">
        <v>218</v>
      </c>
      <c r="R973" s="6">
        <f t="shared" si="289"/>
        <v>0</v>
      </c>
      <c r="S973" s="13">
        <f t="shared" si="290"/>
        <v>0</v>
      </c>
      <c r="T973" s="6">
        <f t="shared" si="291"/>
        <v>0</v>
      </c>
    </row>
    <row r="974" spans="2:20" x14ac:dyDescent="0.3">
      <c r="B974" s="6">
        <v>2041</v>
      </c>
      <c r="C974" s="6">
        <v>5</v>
      </c>
      <c r="D974" s="6">
        <v>250</v>
      </c>
      <c r="E974" s="6">
        <f t="shared" si="284"/>
        <v>1250</v>
      </c>
      <c r="F974" s="6">
        <v>2000</v>
      </c>
      <c r="G974" s="6" t="s">
        <v>218</v>
      </c>
      <c r="H974" s="6">
        <f t="shared" si="285"/>
        <v>10000</v>
      </c>
      <c r="I974" s="13">
        <f t="shared" si="286"/>
        <v>0.11574074074074074</v>
      </c>
      <c r="J974" s="6">
        <f t="shared" si="287"/>
        <v>10</v>
      </c>
      <c r="L974" s="6">
        <v>2041</v>
      </c>
      <c r="M974" s="6">
        <v>0</v>
      </c>
      <c r="N974" s="6">
        <v>250</v>
      </c>
      <c r="O974" s="6">
        <f t="shared" si="288"/>
        <v>0</v>
      </c>
      <c r="P974" s="6">
        <v>1000</v>
      </c>
      <c r="Q974" s="6" t="s">
        <v>218</v>
      </c>
      <c r="R974" s="6">
        <f t="shared" si="289"/>
        <v>0</v>
      </c>
      <c r="S974" s="13">
        <f t="shared" si="290"/>
        <v>0</v>
      </c>
      <c r="T974" s="6">
        <f t="shared" si="291"/>
        <v>0</v>
      </c>
    </row>
    <row r="975" spans="2:20" x14ac:dyDescent="0.3">
      <c r="B975" s="6">
        <v>2042</v>
      </c>
      <c r="C975" s="6">
        <v>5</v>
      </c>
      <c r="D975" s="6">
        <v>250</v>
      </c>
      <c r="E975" s="6">
        <f t="shared" si="284"/>
        <v>1250</v>
      </c>
      <c r="F975" s="6">
        <v>2000</v>
      </c>
      <c r="G975" s="6" t="s">
        <v>218</v>
      </c>
      <c r="H975" s="6">
        <f t="shared" si="285"/>
        <v>10000</v>
      </c>
      <c r="I975" s="13">
        <f t="shared" si="286"/>
        <v>0.11574074074074074</v>
      </c>
      <c r="J975" s="6">
        <f t="shared" si="287"/>
        <v>10</v>
      </c>
      <c r="L975" s="6">
        <v>2042</v>
      </c>
      <c r="M975" s="6">
        <v>0</v>
      </c>
      <c r="N975" s="6">
        <v>250</v>
      </c>
      <c r="O975" s="6">
        <f t="shared" si="288"/>
        <v>0</v>
      </c>
      <c r="P975" s="6">
        <v>1000</v>
      </c>
      <c r="Q975" s="6" t="s">
        <v>218</v>
      </c>
      <c r="R975" s="6">
        <f t="shared" si="289"/>
        <v>0</v>
      </c>
      <c r="S975" s="13">
        <f t="shared" si="290"/>
        <v>0</v>
      </c>
      <c r="T975" s="6">
        <f t="shared" si="291"/>
        <v>0</v>
      </c>
    </row>
    <row r="976" spans="2:20" x14ac:dyDescent="0.3">
      <c r="B976" s="6">
        <v>2043</v>
      </c>
      <c r="C976" s="6">
        <v>5</v>
      </c>
      <c r="D976" s="6">
        <v>250</v>
      </c>
      <c r="E976" s="6">
        <f t="shared" si="284"/>
        <v>1250</v>
      </c>
      <c r="F976" s="6">
        <v>2000</v>
      </c>
      <c r="G976" s="6" t="s">
        <v>218</v>
      </c>
      <c r="H976" s="6">
        <f t="shared" si="285"/>
        <v>10000</v>
      </c>
      <c r="I976" s="13">
        <f t="shared" si="286"/>
        <v>0.11574074074074074</v>
      </c>
      <c r="J976" s="6">
        <f t="shared" si="287"/>
        <v>10</v>
      </c>
      <c r="L976" s="6">
        <v>2043</v>
      </c>
      <c r="M976" s="6">
        <v>0</v>
      </c>
      <c r="N976" s="6">
        <v>250</v>
      </c>
      <c r="O976" s="6">
        <f t="shared" si="288"/>
        <v>0</v>
      </c>
      <c r="P976" s="6">
        <v>1000</v>
      </c>
      <c r="Q976" s="6" t="s">
        <v>218</v>
      </c>
      <c r="R976" s="6">
        <f t="shared" si="289"/>
        <v>0</v>
      </c>
      <c r="S976" s="13">
        <f t="shared" si="290"/>
        <v>0</v>
      </c>
      <c r="T976" s="6">
        <f t="shared" si="291"/>
        <v>0</v>
      </c>
    </row>
    <row r="977" spans="2:20" x14ac:dyDescent="0.3">
      <c r="B977" s="6">
        <v>2044</v>
      </c>
      <c r="C977" s="6">
        <v>5</v>
      </c>
      <c r="D977" s="6">
        <v>250</v>
      </c>
      <c r="E977" s="6">
        <f t="shared" si="284"/>
        <v>1250</v>
      </c>
      <c r="F977" s="6">
        <v>2000</v>
      </c>
      <c r="G977" s="6" t="s">
        <v>218</v>
      </c>
      <c r="H977" s="6">
        <f t="shared" si="285"/>
        <v>10000</v>
      </c>
      <c r="I977" s="13">
        <f t="shared" si="286"/>
        <v>0.11574074074074074</v>
      </c>
      <c r="J977" s="6">
        <f t="shared" si="287"/>
        <v>10</v>
      </c>
      <c r="L977" s="6">
        <v>2044</v>
      </c>
      <c r="M977" s="6">
        <v>0</v>
      </c>
      <c r="N977" s="6">
        <v>250</v>
      </c>
      <c r="O977" s="6">
        <f t="shared" si="288"/>
        <v>0</v>
      </c>
      <c r="P977" s="6">
        <v>1000</v>
      </c>
      <c r="Q977" s="6" t="s">
        <v>218</v>
      </c>
      <c r="R977" s="6">
        <f t="shared" si="289"/>
        <v>0</v>
      </c>
      <c r="S977" s="13">
        <f t="shared" si="290"/>
        <v>0</v>
      </c>
      <c r="T977" s="6">
        <f t="shared" si="291"/>
        <v>0</v>
      </c>
    </row>
    <row r="979" spans="2:20" x14ac:dyDescent="0.3">
      <c r="B979" s="226" t="s">
        <v>343</v>
      </c>
      <c r="C979" s="226"/>
      <c r="L979" s="226" t="s">
        <v>344</v>
      </c>
      <c r="M979" s="226"/>
      <c r="N979" s="226"/>
      <c r="O979" s="81"/>
    </row>
    <row r="980" spans="2:20" x14ac:dyDescent="0.3">
      <c r="B980" s="225" t="s">
        <v>22</v>
      </c>
      <c r="C980" s="225" t="s">
        <v>203</v>
      </c>
      <c r="D980" s="225" t="s">
        <v>315</v>
      </c>
      <c r="E980" s="225" t="s">
        <v>314</v>
      </c>
      <c r="F980" s="225" t="s">
        <v>202</v>
      </c>
      <c r="G980" s="225" t="s">
        <v>151</v>
      </c>
      <c r="H980" s="225" t="s">
        <v>205</v>
      </c>
      <c r="I980" s="225" t="s">
        <v>206</v>
      </c>
      <c r="J980" s="225" t="s">
        <v>207</v>
      </c>
      <c r="L980" s="225" t="s">
        <v>22</v>
      </c>
      <c r="M980" s="225" t="s">
        <v>203</v>
      </c>
      <c r="N980" s="225" t="s">
        <v>204</v>
      </c>
      <c r="O980" s="225" t="s">
        <v>201</v>
      </c>
      <c r="P980" s="225" t="s">
        <v>202</v>
      </c>
      <c r="Q980" s="225" t="s">
        <v>151</v>
      </c>
      <c r="R980" s="225" t="s">
        <v>205</v>
      </c>
      <c r="S980" s="225" t="s">
        <v>206</v>
      </c>
      <c r="T980" s="225" t="s">
        <v>207</v>
      </c>
    </row>
    <row r="981" spans="2:20" x14ac:dyDescent="0.3">
      <c r="B981" s="225"/>
      <c r="C981" s="225"/>
      <c r="D981" s="225"/>
      <c r="E981" s="225"/>
      <c r="F981" s="225"/>
      <c r="G981" s="225"/>
      <c r="H981" s="225"/>
      <c r="I981" s="225"/>
      <c r="J981" s="225"/>
      <c r="L981" s="225"/>
      <c r="M981" s="225"/>
      <c r="N981" s="225"/>
      <c r="O981" s="225"/>
      <c r="P981" s="225"/>
      <c r="Q981" s="225"/>
      <c r="R981" s="225"/>
      <c r="S981" s="225"/>
      <c r="T981" s="225"/>
    </row>
    <row r="982" spans="2:20" x14ac:dyDescent="0.3">
      <c r="B982" s="225"/>
      <c r="C982" s="225"/>
      <c r="D982" s="225"/>
      <c r="E982" s="225"/>
      <c r="F982" s="225"/>
      <c r="G982" s="225"/>
      <c r="H982" s="225"/>
      <c r="I982" s="225"/>
      <c r="J982" s="225"/>
      <c r="L982" s="225"/>
      <c r="M982" s="225"/>
      <c r="N982" s="225"/>
      <c r="O982" s="225"/>
      <c r="P982" s="225"/>
      <c r="Q982" s="225"/>
      <c r="R982" s="225"/>
      <c r="S982" s="225"/>
      <c r="T982" s="225"/>
    </row>
    <row r="983" spans="2:20" x14ac:dyDescent="0.3">
      <c r="B983" s="6">
        <v>2025</v>
      </c>
      <c r="C983" s="6" cm="1">
        <f t="array" ref="C983:C1002">TRANSPOSE('Proyeksi Fasum (2)'!D241:W241)</f>
        <v>0</v>
      </c>
      <c r="D983" s="6">
        <v>50</v>
      </c>
      <c r="E983" s="6">
        <f>C983*D983</f>
        <v>0</v>
      </c>
      <c r="F983" s="6">
        <v>150</v>
      </c>
      <c r="G983" s="6" t="s">
        <v>316</v>
      </c>
      <c r="H983" s="6">
        <f>E983*F983</f>
        <v>0</v>
      </c>
      <c r="I983" s="13">
        <f>H983/86400</f>
        <v>0</v>
      </c>
      <c r="J983" s="6">
        <f>H983/1000</f>
        <v>0</v>
      </c>
      <c r="L983" s="6">
        <v>2025</v>
      </c>
      <c r="M983" s="6" cm="1">
        <f t="array" ref="M983:M1002">TRANSPOSE('Proyeksi Fasum (2)'!D242:W242)</f>
        <v>0</v>
      </c>
      <c r="N983" s="6"/>
      <c r="O983" s="6"/>
      <c r="P983" s="6">
        <v>10090</v>
      </c>
      <c r="Q983" s="6" t="s">
        <v>218</v>
      </c>
      <c r="R983" s="6">
        <f>P983*M983</f>
        <v>0</v>
      </c>
      <c r="S983" s="13">
        <f>R983/86400</f>
        <v>0</v>
      </c>
      <c r="T983" s="6">
        <f>R983/1000</f>
        <v>0</v>
      </c>
    </row>
    <row r="984" spans="2:20" x14ac:dyDescent="0.3">
      <c r="B984" s="6">
        <v>2026</v>
      </c>
      <c r="C984" s="6">
        <v>0</v>
      </c>
      <c r="D984" s="6">
        <v>50</v>
      </c>
      <c r="E984" s="6">
        <f t="shared" ref="E984:E1002" si="292">C984*D984</f>
        <v>0</v>
      </c>
      <c r="F984" s="6">
        <v>150</v>
      </c>
      <c r="G984" s="6" t="s">
        <v>316</v>
      </c>
      <c r="H984" s="6">
        <f t="shared" ref="H984:H1002" si="293">E984*F984</f>
        <v>0</v>
      </c>
      <c r="I984" s="13">
        <f t="shared" ref="I984:I1002" si="294">H984/86400</f>
        <v>0</v>
      </c>
      <c r="J984" s="6">
        <f t="shared" ref="J984:J1002" si="295">H984/1000</f>
        <v>0</v>
      </c>
      <c r="L984" s="6">
        <v>2026</v>
      </c>
      <c r="M984" s="6">
        <v>0</v>
      </c>
      <c r="N984" s="6"/>
      <c r="O984" s="6"/>
      <c r="P984" s="6">
        <v>10090</v>
      </c>
      <c r="Q984" s="6" t="s">
        <v>218</v>
      </c>
      <c r="R984" s="6">
        <f t="shared" ref="R984:R1002" si="296">P984*M984</f>
        <v>0</v>
      </c>
      <c r="S984" s="13">
        <f t="shared" ref="S984:S1002" si="297">R984/86400</f>
        <v>0</v>
      </c>
      <c r="T984" s="6">
        <f t="shared" ref="T984:T1002" si="298">R984/1000</f>
        <v>0</v>
      </c>
    </row>
    <row r="985" spans="2:20" x14ac:dyDescent="0.3">
      <c r="B985" s="6">
        <v>2027</v>
      </c>
      <c r="C985" s="6">
        <v>0</v>
      </c>
      <c r="D985" s="6">
        <v>50</v>
      </c>
      <c r="E985" s="6">
        <f t="shared" si="292"/>
        <v>0</v>
      </c>
      <c r="F985" s="6">
        <v>150</v>
      </c>
      <c r="G985" s="6" t="s">
        <v>316</v>
      </c>
      <c r="H985" s="6">
        <f t="shared" si="293"/>
        <v>0</v>
      </c>
      <c r="I985" s="13">
        <f t="shared" si="294"/>
        <v>0</v>
      </c>
      <c r="J985" s="6">
        <f t="shared" si="295"/>
        <v>0</v>
      </c>
      <c r="L985" s="6">
        <v>2027</v>
      </c>
      <c r="M985" s="6">
        <v>0</v>
      </c>
      <c r="N985" s="6"/>
      <c r="O985" s="6"/>
      <c r="P985" s="6">
        <v>10090</v>
      </c>
      <c r="Q985" s="6" t="s">
        <v>218</v>
      </c>
      <c r="R985" s="6">
        <f t="shared" si="296"/>
        <v>0</v>
      </c>
      <c r="S985" s="13">
        <f t="shared" si="297"/>
        <v>0</v>
      </c>
      <c r="T985" s="6">
        <f t="shared" si="298"/>
        <v>0</v>
      </c>
    </row>
    <row r="986" spans="2:20" x14ac:dyDescent="0.3">
      <c r="B986" s="6">
        <v>2028</v>
      </c>
      <c r="C986" s="6">
        <v>0</v>
      </c>
      <c r="D986" s="6">
        <v>50</v>
      </c>
      <c r="E986" s="6">
        <f t="shared" si="292"/>
        <v>0</v>
      </c>
      <c r="F986" s="6">
        <v>150</v>
      </c>
      <c r="G986" s="6" t="s">
        <v>316</v>
      </c>
      <c r="H986" s="6">
        <f t="shared" si="293"/>
        <v>0</v>
      </c>
      <c r="I986" s="13">
        <f t="shared" si="294"/>
        <v>0</v>
      </c>
      <c r="J986" s="6">
        <f t="shared" si="295"/>
        <v>0</v>
      </c>
      <c r="L986" s="6">
        <v>2028</v>
      </c>
      <c r="M986" s="6">
        <v>0</v>
      </c>
      <c r="N986" s="6"/>
      <c r="O986" s="6"/>
      <c r="P986" s="6">
        <v>10090</v>
      </c>
      <c r="Q986" s="6" t="s">
        <v>218</v>
      </c>
      <c r="R986" s="6">
        <f t="shared" si="296"/>
        <v>0</v>
      </c>
      <c r="S986" s="13">
        <f t="shared" si="297"/>
        <v>0</v>
      </c>
      <c r="T986" s="6">
        <f t="shared" si="298"/>
        <v>0</v>
      </c>
    </row>
    <row r="987" spans="2:20" x14ac:dyDescent="0.3">
      <c r="B987" s="6">
        <v>2029</v>
      </c>
      <c r="C987" s="6">
        <v>0</v>
      </c>
      <c r="D987" s="6">
        <v>50</v>
      </c>
      <c r="E987" s="6">
        <f t="shared" si="292"/>
        <v>0</v>
      </c>
      <c r="F987" s="6">
        <v>150</v>
      </c>
      <c r="G987" s="6" t="s">
        <v>316</v>
      </c>
      <c r="H987" s="6">
        <f t="shared" si="293"/>
        <v>0</v>
      </c>
      <c r="I987" s="13">
        <f t="shared" si="294"/>
        <v>0</v>
      </c>
      <c r="J987" s="6">
        <f t="shared" si="295"/>
        <v>0</v>
      </c>
      <c r="L987" s="6">
        <v>2029</v>
      </c>
      <c r="M987" s="6">
        <v>0</v>
      </c>
      <c r="N987" s="6"/>
      <c r="O987" s="6"/>
      <c r="P987" s="6">
        <v>10090</v>
      </c>
      <c r="Q987" s="6" t="s">
        <v>218</v>
      </c>
      <c r="R987" s="6">
        <f t="shared" si="296"/>
        <v>0</v>
      </c>
      <c r="S987" s="13">
        <f t="shared" si="297"/>
        <v>0</v>
      </c>
      <c r="T987" s="6">
        <f t="shared" si="298"/>
        <v>0</v>
      </c>
    </row>
    <row r="988" spans="2:20" x14ac:dyDescent="0.3">
      <c r="B988" s="6">
        <v>2030</v>
      </c>
      <c r="C988" s="6">
        <v>0</v>
      </c>
      <c r="D988" s="6">
        <v>50</v>
      </c>
      <c r="E988" s="6">
        <f t="shared" si="292"/>
        <v>0</v>
      </c>
      <c r="F988" s="6">
        <v>150</v>
      </c>
      <c r="G988" s="6" t="s">
        <v>316</v>
      </c>
      <c r="H988" s="6">
        <f t="shared" si="293"/>
        <v>0</v>
      </c>
      <c r="I988" s="13">
        <f t="shared" si="294"/>
        <v>0</v>
      </c>
      <c r="J988" s="6">
        <f t="shared" si="295"/>
        <v>0</v>
      </c>
      <c r="L988" s="6">
        <v>2030</v>
      </c>
      <c r="M988" s="6">
        <v>0</v>
      </c>
      <c r="N988" s="6"/>
      <c r="O988" s="6"/>
      <c r="P988" s="6">
        <v>10090</v>
      </c>
      <c r="Q988" s="6" t="s">
        <v>218</v>
      </c>
      <c r="R988" s="6">
        <f t="shared" si="296"/>
        <v>0</v>
      </c>
      <c r="S988" s="13">
        <f t="shared" si="297"/>
        <v>0</v>
      </c>
      <c r="T988" s="6">
        <f t="shared" si="298"/>
        <v>0</v>
      </c>
    </row>
    <row r="989" spans="2:20" x14ac:dyDescent="0.3">
      <c r="B989" s="6">
        <v>2031</v>
      </c>
      <c r="C989" s="6">
        <v>0</v>
      </c>
      <c r="D989" s="6">
        <v>50</v>
      </c>
      <c r="E989" s="6">
        <f t="shared" si="292"/>
        <v>0</v>
      </c>
      <c r="F989" s="6">
        <v>150</v>
      </c>
      <c r="G989" s="6" t="s">
        <v>316</v>
      </c>
      <c r="H989" s="6">
        <f t="shared" si="293"/>
        <v>0</v>
      </c>
      <c r="I989" s="13">
        <f t="shared" si="294"/>
        <v>0</v>
      </c>
      <c r="J989" s="6">
        <f t="shared" si="295"/>
        <v>0</v>
      </c>
      <c r="L989" s="6">
        <v>2031</v>
      </c>
      <c r="M989" s="6">
        <v>0</v>
      </c>
      <c r="N989" s="6"/>
      <c r="O989" s="6"/>
      <c r="P989" s="6">
        <v>10090</v>
      </c>
      <c r="Q989" s="6" t="s">
        <v>218</v>
      </c>
      <c r="R989" s="6">
        <f t="shared" si="296"/>
        <v>0</v>
      </c>
      <c r="S989" s="13">
        <f t="shared" si="297"/>
        <v>0</v>
      </c>
      <c r="T989" s="6">
        <f t="shared" si="298"/>
        <v>0</v>
      </c>
    </row>
    <row r="990" spans="2:20" x14ac:dyDescent="0.3">
      <c r="B990" s="6">
        <v>2032</v>
      </c>
      <c r="C990" s="6">
        <v>0</v>
      </c>
      <c r="D990" s="6">
        <v>50</v>
      </c>
      <c r="E990" s="6">
        <f t="shared" si="292"/>
        <v>0</v>
      </c>
      <c r="F990" s="6">
        <v>150</v>
      </c>
      <c r="G990" s="6" t="s">
        <v>316</v>
      </c>
      <c r="H990" s="6">
        <f t="shared" si="293"/>
        <v>0</v>
      </c>
      <c r="I990" s="13">
        <f t="shared" si="294"/>
        <v>0</v>
      </c>
      <c r="J990" s="6">
        <f t="shared" si="295"/>
        <v>0</v>
      </c>
      <c r="L990" s="6">
        <v>2032</v>
      </c>
      <c r="M990" s="6">
        <v>0</v>
      </c>
      <c r="N990" s="6"/>
      <c r="O990" s="6"/>
      <c r="P990" s="6">
        <v>10090</v>
      </c>
      <c r="Q990" s="6" t="s">
        <v>218</v>
      </c>
      <c r="R990" s="6">
        <f t="shared" si="296"/>
        <v>0</v>
      </c>
      <c r="S990" s="13">
        <f t="shared" si="297"/>
        <v>0</v>
      </c>
      <c r="T990" s="6">
        <f t="shared" si="298"/>
        <v>0</v>
      </c>
    </row>
    <row r="991" spans="2:20" x14ac:dyDescent="0.3">
      <c r="B991" s="6">
        <v>2033</v>
      </c>
      <c r="C991" s="6">
        <v>0</v>
      </c>
      <c r="D991" s="6">
        <v>50</v>
      </c>
      <c r="E991" s="6">
        <f t="shared" si="292"/>
        <v>0</v>
      </c>
      <c r="F991" s="6">
        <v>150</v>
      </c>
      <c r="G991" s="6" t="s">
        <v>316</v>
      </c>
      <c r="H991" s="6">
        <f t="shared" si="293"/>
        <v>0</v>
      </c>
      <c r="I991" s="13">
        <f t="shared" si="294"/>
        <v>0</v>
      </c>
      <c r="J991" s="6">
        <f t="shared" si="295"/>
        <v>0</v>
      </c>
      <c r="L991" s="6">
        <v>2033</v>
      </c>
      <c r="M991" s="6">
        <v>0</v>
      </c>
      <c r="N991" s="6"/>
      <c r="O991" s="6"/>
      <c r="P991" s="6">
        <v>10090</v>
      </c>
      <c r="Q991" s="6" t="s">
        <v>218</v>
      </c>
      <c r="R991" s="6">
        <f t="shared" si="296"/>
        <v>0</v>
      </c>
      <c r="S991" s="13">
        <f t="shared" si="297"/>
        <v>0</v>
      </c>
      <c r="T991" s="6">
        <f t="shared" si="298"/>
        <v>0</v>
      </c>
    </row>
    <row r="992" spans="2:20" x14ac:dyDescent="0.3">
      <c r="B992" s="6">
        <v>2034</v>
      </c>
      <c r="C992" s="6">
        <v>0</v>
      </c>
      <c r="D992" s="6">
        <v>50</v>
      </c>
      <c r="E992" s="6">
        <f t="shared" si="292"/>
        <v>0</v>
      </c>
      <c r="F992" s="6">
        <v>150</v>
      </c>
      <c r="G992" s="6" t="s">
        <v>316</v>
      </c>
      <c r="H992" s="6">
        <f t="shared" si="293"/>
        <v>0</v>
      </c>
      <c r="I992" s="13">
        <f t="shared" si="294"/>
        <v>0</v>
      </c>
      <c r="J992" s="6">
        <f t="shared" si="295"/>
        <v>0</v>
      </c>
      <c r="L992" s="6">
        <v>2034</v>
      </c>
      <c r="M992" s="6">
        <v>0</v>
      </c>
      <c r="N992" s="6"/>
      <c r="O992" s="6"/>
      <c r="P992" s="6">
        <v>10090</v>
      </c>
      <c r="Q992" s="6" t="s">
        <v>218</v>
      </c>
      <c r="R992" s="6">
        <f t="shared" si="296"/>
        <v>0</v>
      </c>
      <c r="S992" s="13">
        <f t="shared" si="297"/>
        <v>0</v>
      </c>
      <c r="T992" s="6">
        <f t="shared" si="298"/>
        <v>0</v>
      </c>
    </row>
    <row r="993" spans="2:20" x14ac:dyDescent="0.3">
      <c r="B993" s="6">
        <v>2035</v>
      </c>
      <c r="C993" s="6">
        <v>0</v>
      </c>
      <c r="D993" s="6">
        <v>50</v>
      </c>
      <c r="E993" s="6">
        <f t="shared" si="292"/>
        <v>0</v>
      </c>
      <c r="F993" s="6">
        <v>150</v>
      </c>
      <c r="G993" s="6" t="s">
        <v>316</v>
      </c>
      <c r="H993" s="6">
        <f t="shared" si="293"/>
        <v>0</v>
      </c>
      <c r="I993" s="13">
        <f t="shared" si="294"/>
        <v>0</v>
      </c>
      <c r="J993" s="6">
        <f t="shared" si="295"/>
        <v>0</v>
      </c>
      <c r="L993" s="6">
        <v>2035</v>
      </c>
      <c r="M993" s="6">
        <v>0</v>
      </c>
      <c r="N993" s="6"/>
      <c r="O993" s="6"/>
      <c r="P993" s="6">
        <v>10090</v>
      </c>
      <c r="Q993" s="6" t="s">
        <v>218</v>
      </c>
      <c r="R993" s="6">
        <f t="shared" si="296"/>
        <v>0</v>
      </c>
      <c r="S993" s="13">
        <f t="shared" si="297"/>
        <v>0</v>
      </c>
      <c r="T993" s="6">
        <f t="shared" si="298"/>
        <v>0</v>
      </c>
    </row>
    <row r="994" spans="2:20" x14ac:dyDescent="0.3">
      <c r="B994" s="6">
        <v>2036</v>
      </c>
      <c r="C994" s="6">
        <v>0</v>
      </c>
      <c r="D994" s="6">
        <v>50</v>
      </c>
      <c r="E994" s="6">
        <f t="shared" si="292"/>
        <v>0</v>
      </c>
      <c r="F994" s="6">
        <v>150</v>
      </c>
      <c r="G994" s="6" t="s">
        <v>316</v>
      </c>
      <c r="H994" s="6">
        <f t="shared" si="293"/>
        <v>0</v>
      </c>
      <c r="I994" s="13">
        <f t="shared" si="294"/>
        <v>0</v>
      </c>
      <c r="J994" s="6">
        <f t="shared" si="295"/>
        <v>0</v>
      </c>
      <c r="L994" s="6">
        <v>2036</v>
      </c>
      <c r="M994" s="6">
        <v>0</v>
      </c>
      <c r="N994" s="6"/>
      <c r="O994" s="6"/>
      <c r="P994" s="6">
        <v>10090</v>
      </c>
      <c r="Q994" s="6" t="s">
        <v>218</v>
      </c>
      <c r="R994" s="6">
        <f t="shared" si="296"/>
        <v>0</v>
      </c>
      <c r="S994" s="13">
        <f t="shared" si="297"/>
        <v>0</v>
      </c>
      <c r="T994" s="6">
        <f t="shared" si="298"/>
        <v>0</v>
      </c>
    </row>
    <row r="995" spans="2:20" x14ac:dyDescent="0.3">
      <c r="B995" s="6">
        <v>2037</v>
      </c>
      <c r="C995" s="6">
        <v>0</v>
      </c>
      <c r="D995" s="6">
        <v>50</v>
      </c>
      <c r="E995" s="6">
        <f t="shared" si="292"/>
        <v>0</v>
      </c>
      <c r="F995" s="6">
        <v>150</v>
      </c>
      <c r="G995" s="6" t="s">
        <v>316</v>
      </c>
      <c r="H995" s="6">
        <f t="shared" si="293"/>
        <v>0</v>
      </c>
      <c r="I995" s="13">
        <f t="shared" si="294"/>
        <v>0</v>
      </c>
      <c r="J995" s="6">
        <f t="shared" si="295"/>
        <v>0</v>
      </c>
      <c r="L995" s="6">
        <v>2037</v>
      </c>
      <c r="M995" s="6">
        <v>0</v>
      </c>
      <c r="N995" s="6"/>
      <c r="O995" s="6"/>
      <c r="P995" s="6">
        <v>10090</v>
      </c>
      <c r="Q995" s="6" t="s">
        <v>218</v>
      </c>
      <c r="R995" s="6">
        <f t="shared" si="296"/>
        <v>0</v>
      </c>
      <c r="S995" s="13">
        <f t="shared" si="297"/>
        <v>0</v>
      </c>
      <c r="T995" s="6">
        <f t="shared" si="298"/>
        <v>0</v>
      </c>
    </row>
    <row r="996" spans="2:20" x14ac:dyDescent="0.3">
      <c r="B996" s="6">
        <v>2038</v>
      </c>
      <c r="C996" s="6">
        <v>0</v>
      </c>
      <c r="D996" s="6">
        <v>50</v>
      </c>
      <c r="E996" s="6">
        <f t="shared" si="292"/>
        <v>0</v>
      </c>
      <c r="F996" s="6">
        <v>150</v>
      </c>
      <c r="G996" s="6" t="s">
        <v>316</v>
      </c>
      <c r="H996" s="6">
        <f t="shared" si="293"/>
        <v>0</v>
      </c>
      <c r="I996" s="13">
        <f t="shared" si="294"/>
        <v>0</v>
      </c>
      <c r="J996" s="6">
        <f t="shared" si="295"/>
        <v>0</v>
      </c>
      <c r="L996" s="6">
        <v>2038</v>
      </c>
      <c r="M996" s="6">
        <v>0</v>
      </c>
      <c r="N996" s="6"/>
      <c r="O996" s="6"/>
      <c r="P996" s="6">
        <v>10090</v>
      </c>
      <c r="Q996" s="6" t="s">
        <v>218</v>
      </c>
      <c r="R996" s="6">
        <f t="shared" si="296"/>
        <v>0</v>
      </c>
      <c r="S996" s="13">
        <f t="shared" si="297"/>
        <v>0</v>
      </c>
      <c r="T996" s="6">
        <f t="shared" si="298"/>
        <v>0</v>
      </c>
    </row>
    <row r="997" spans="2:20" x14ac:dyDescent="0.3">
      <c r="B997" s="6">
        <v>2039</v>
      </c>
      <c r="C997" s="6">
        <v>0</v>
      </c>
      <c r="D997" s="6">
        <v>50</v>
      </c>
      <c r="E997" s="6">
        <f t="shared" si="292"/>
        <v>0</v>
      </c>
      <c r="F997" s="6">
        <v>150</v>
      </c>
      <c r="G997" s="6" t="s">
        <v>316</v>
      </c>
      <c r="H997" s="6">
        <f t="shared" si="293"/>
        <v>0</v>
      </c>
      <c r="I997" s="13">
        <f t="shared" si="294"/>
        <v>0</v>
      </c>
      <c r="J997" s="6">
        <f t="shared" si="295"/>
        <v>0</v>
      </c>
      <c r="L997" s="6">
        <v>2039</v>
      </c>
      <c r="M997" s="6">
        <v>0</v>
      </c>
      <c r="N997" s="6"/>
      <c r="O997" s="6"/>
      <c r="P997" s="6">
        <v>10090</v>
      </c>
      <c r="Q997" s="6" t="s">
        <v>218</v>
      </c>
      <c r="R997" s="6">
        <f t="shared" si="296"/>
        <v>0</v>
      </c>
      <c r="S997" s="13">
        <f t="shared" si="297"/>
        <v>0</v>
      </c>
      <c r="T997" s="6">
        <f t="shared" si="298"/>
        <v>0</v>
      </c>
    </row>
    <row r="998" spans="2:20" x14ac:dyDescent="0.3">
      <c r="B998" s="6">
        <v>2040</v>
      </c>
      <c r="C998" s="6">
        <v>0</v>
      </c>
      <c r="D998" s="6">
        <v>50</v>
      </c>
      <c r="E998" s="6">
        <f t="shared" si="292"/>
        <v>0</v>
      </c>
      <c r="F998" s="6">
        <v>150</v>
      </c>
      <c r="G998" s="6" t="s">
        <v>316</v>
      </c>
      <c r="H998" s="6">
        <f t="shared" si="293"/>
        <v>0</v>
      </c>
      <c r="I998" s="13">
        <f t="shared" si="294"/>
        <v>0</v>
      </c>
      <c r="J998" s="6">
        <f t="shared" si="295"/>
        <v>0</v>
      </c>
      <c r="L998" s="6">
        <v>2040</v>
      </c>
      <c r="M998" s="6">
        <v>0</v>
      </c>
      <c r="N998" s="6"/>
      <c r="O998" s="6"/>
      <c r="P998" s="6">
        <v>10090</v>
      </c>
      <c r="Q998" s="6" t="s">
        <v>218</v>
      </c>
      <c r="R998" s="6">
        <f t="shared" si="296"/>
        <v>0</v>
      </c>
      <c r="S998" s="13">
        <f t="shared" si="297"/>
        <v>0</v>
      </c>
      <c r="T998" s="6">
        <f t="shared" si="298"/>
        <v>0</v>
      </c>
    </row>
    <row r="999" spans="2:20" x14ac:dyDescent="0.3">
      <c r="B999" s="6">
        <v>2041</v>
      </c>
      <c r="C999" s="6">
        <v>0</v>
      </c>
      <c r="D999" s="6">
        <v>50</v>
      </c>
      <c r="E999" s="6">
        <f t="shared" si="292"/>
        <v>0</v>
      </c>
      <c r="F999" s="6">
        <v>150</v>
      </c>
      <c r="G999" s="6" t="s">
        <v>316</v>
      </c>
      <c r="H999" s="6">
        <f t="shared" si="293"/>
        <v>0</v>
      </c>
      <c r="I999" s="13">
        <f t="shared" si="294"/>
        <v>0</v>
      </c>
      <c r="J999" s="6">
        <f t="shared" si="295"/>
        <v>0</v>
      </c>
      <c r="L999" s="6">
        <v>2041</v>
      </c>
      <c r="M999" s="6">
        <v>0</v>
      </c>
      <c r="N999" s="6"/>
      <c r="O999" s="6"/>
      <c r="P999" s="6">
        <v>10090</v>
      </c>
      <c r="Q999" s="6" t="s">
        <v>218</v>
      </c>
      <c r="R999" s="6">
        <f t="shared" si="296"/>
        <v>0</v>
      </c>
      <c r="S999" s="13">
        <f t="shared" si="297"/>
        <v>0</v>
      </c>
      <c r="T999" s="6">
        <f t="shared" si="298"/>
        <v>0</v>
      </c>
    </row>
    <row r="1000" spans="2:20" x14ac:dyDescent="0.3">
      <c r="B1000" s="6">
        <v>2042</v>
      </c>
      <c r="C1000" s="6">
        <v>0</v>
      </c>
      <c r="D1000" s="6">
        <v>50</v>
      </c>
      <c r="E1000" s="6">
        <f t="shared" si="292"/>
        <v>0</v>
      </c>
      <c r="F1000" s="6">
        <v>150</v>
      </c>
      <c r="G1000" s="6" t="s">
        <v>316</v>
      </c>
      <c r="H1000" s="6">
        <f t="shared" si="293"/>
        <v>0</v>
      </c>
      <c r="I1000" s="13">
        <f t="shared" si="294"/>
        <v>0</v>
      </c>
      <c r="J1000" s="6">
        <f t="shared" si="295"/>
        <v>0</v>
      </c>
      <c r="L1000" s="6">
        <v>2042</v>
      </c>
      <c r="M1000" s="6">
        <v>0</v>
      </c>
      <c r="N1000" s="6"/>
      <c r="O1000" s="6"/>
      <c r="P1000" s="6">
        <v>10090</v>
      </c>
      <c r="Q1000" s="6" t="s">
        <v>218</v>
      </c>
      <c r="R1000" s="6">
        <f t="shared" si="296"/>
        <v>0</v>
      </c>
      <c r="S1000" s="13">
        <f t="shared" si="297"/>
        <v>0</v>
      </c>
      <c r="T1000" s="6">
        <f t="shared" si="298"/>
        <v>0</v>
      </c>
    </row>
    <row r="1001" spans="2:20" x14ac:dyDescent="0.3">
      <c r="B1001" s="6">
        <v>2043</v>
      </c>
      <c r="C1001" s="6">
        <v>0</v>
      </c>
      <c r="D1001" s="6">
        <v>50</v>
      </c>
      <c r="E1001" s="6">
        <f t="shared" si="292"/>
        <v>0</v>
      </c>
      <c r="F1001" s="6">
        <v>150</v>
      </c>
      <c r="G1001" s="6" t="s">
        <v>316</v>
      </c>
      <c r="H1001" s="6">
        <f t="shared" si="293"/>
        <v>0</v>
      </c>
      <c r="I1001" s="13">
        <f t="shared" si="294"/>
        <v>0</v>
      </c>
      <c r="J1001" s="6">
        <f t="shared" si="295"/>
        <v>0</v>
      </c>
      <c r="L1001" s="6">
        <v>2043</v>
      </c>
      <c r="M1001" s="6">
        <v>0</v>
      </c>
      <c r="N1001" s="6"/>
      <c r="O1001" s="6"/>
      <c r="P1001" s="6">
        <v>10090</v>
      </c>
      <c r="Q1001" s="6" t="s">
        <v>218</v>
      </c>
      <c r="R1001" s="6">
        <f t="shared" si="296"/>
        <v>0</v>
      </c>
      <c r="S1001" s="13">
        <f t="shared" si="297"/>
        <v>0</v>
      </c>
      <c r="T1001" s="6">
        <f t="shared" si="298"/>
        <v>0</v>
      </c>
    </row>
    <row r="1002" spans="2:20" x14ac:dyDescent="0.3">
      <c r="B1002" s="6">
        <v>2044</v>
      </c>
      <c r="C1002" s="6">
        <v>0</v>
      </c>
      <c r="D1002" s="6">
        <v>50</v>
      </c>
      <c r="E1002" s="6">
        <f t="shared" si="292"/>
        <v>0</v>
      </c>
      <c r="F1002" s="6">
        <v>150</v>
      </c>
      <c r="G1002" s="6" t="s">
        <v>316</v>
      </c>
      <c r="H1002" s="6">
        <f t="shared" si="293"/>
        <v>0</v>
      </c>
      <c r="I1002" s="13">
        <f t="shared" si="294"/>
        <v>0</v>
      </c>
      <c r="J1002" s="6">
        <f t="shared" si="295"/>
        <v>0</v>
      </c>
      <c r="L1002" s="6">
        <v>2044</v>
      </c>
      <c r="M1002" s="6">
        <v>0</v>
      </c>
      <c r="N1002" s="6"/>
      <c r="O1002" s="6"/>
      <c r="P1002" s="6">
        <v>10090</v>
      </c>
      <c r="Q1002" s="6" t="s">
        <v>218</v>
      </c>
      <c r="R1002" s="6">
        <f t="shared" si="296"/>
        <v>0</v>
      </c>
      <c r="S1002" s="13">
        <f t="shared" si="297"/>
        <v>0</v>
      </c>
      <c r="T1002" s="6">
        <f t="shared" si="298"/>
        <v>0</v>
      </c>
    </row>
    <row r="1004" spans="2:20" x14ac:dyDescent="0.3">
      <c r="B1004" s="226" t="s">
        <v>345</v>
      </c>
      <c r="C1004" s="226"/>
      <c r="D1004" s="226"/>
      <c r="L1004" s="226" t="s">
        <v>346</v>
      </c>
      <c r="M1004" s="226"/>
      <c r="N1004" s="226"/>
    </row>
    <row r="1005" spans="2:20" x14ac:dyDescent="0.3">
      <c r="B1005" s="225" t="s">
        <v>22</v>
      </c>
      <c r="C1005" s="225" t="s">
        <v>203</v>
      </c>
      <c r="D1005" s="225" t="s">
        <v>204</v>
      </c>
      <c r="E1005" s="225" t="s">
        <v>201</v>
      </c>
      <c r="F1005" s="225" t="s">
        <v>202</v>
      </c>
      <c r="G1005" s="225" t="s">
        <v>151</v>
      </c>
      <c r="H1005" s="225" t="s">
        <v>205</v>
      </c>
      <c r="I1005" s="225" t="s">
        <v>206</v>
      </c>
      <c r="J1005" s="225" t="s">
        <v>207</v>
      </c>
      <c r="L1005" s="225" t="s">
        <v>22</v>
      </c>
      <c r="M1005" s="225" t="s">
        <v>203</v>
      </c>
      <c r="N1005" s="225" t="s">
        <v>317</v>
      </c>
      <c r="O1005" s="225" t="s">
        <v>318</v>
      </c>
      <c r="P1005" s="225" t="s">
        <v>202</v>
      </c>
      <c r="Q1005" s="225" t="s">
        <v>151</v>
      </c>
      <c r="R1005" s="225" t="s">
        <v>205</v>
      </c>
      <c r="S1005" s="225" t="s">
        <v>206</v>
      </c>
      <c r="T1005" s="225" t="s">
        <v>207</v>
      </c>
    </row>
    <row r="1006" spans="2:20" x14ac:dyDescent="0.3">
      <c r="B1006" s="225"/>
      <c r="C1006" s="225"/>
      <c r="D1006" s="225"/>
      <c r="E1006" s="225"/>
      <c r="F1006" s="225"/>
      <c r="G1006" s="225"/>
      <c r="H1006" s="225"/>
      <c r="I1006" s="225"/>
      <c r="J1006" s="225"/>
      <c r="L1006" s="225"/>
      <c r="M1006" s="225"/>
      <c r="N1006" s="225"/>
      <c r="O1006" s="225"/>
      <c r="P1006" s="225"/>
      <c r="Q1006" s="225"/>
      <c r="R1006" s="225"/>
      <c r="S1006" s="225"/>
      <c r="T1006" s="225"/>
    </row>
    <row r="1007" spans="2:20" x14ac:dyDescent="0.3">
      <c r="B1007" s="225"/>
      <c r="C1007" s="225"/>
      <c r="D1007" s="225"/>
      <c r="E1007" s="225"/>
      <c r="F1007" s="225"/>
      <c r="G1007" s="225"/>
      <c r="H1007" s="225"/>
      <c r="I1007" s="225"/>
      <c r="J1007" s="225"/>
      <c r="L1007" s="225"/>
      <c r="M1007" s="225"/>
      <c r="N1007" s="225"/>
      <c r="O1007" s="225"/>
      <c r="P1007" s="225"/>
      <c r="Q1007" s="225"/>
      <c r="R1007" s="225"/>
      <c r="S1007" s="225"/>
      <c r="T1007" s="225"/>
    </row>
    <row r="1008" spans="2:20" x14ac:dyDescent="0.3">
      <c r="B1008" s="6">
        <v>2025</v>
      </c>
      <c r="C1008" s="6" cm="1">
        <f t="array" ref="C1008:C1027">TRANSPOSE('Proyeksi Fasum (2)'!D243:W243)</f>
        <v>0</v>
      </c>
      <c r="D1008" s="6"/>
      <c r="E1008" s="6"/>
      <c r="F1008" s="6">
        <v>10000</v>
      </c>
      <c r="G1008" s="6" t="s">
        <v>218</v>
      </c>
      <c r="H1008" s="6">
        <f>F1008*C1008</f>
        <v>0</v>
      </c>
      <c r="I1008" s="13">
        <f>H1008/86400</f>
        <v>0</v>
      </c>
      <c r="J1008" s="6">
        <f>H1008/1000</f>
        <v>0</v>
      </c>
      <c r="L1008" s="6">
        <v>2025</v>
      </c>
      <c r="M1008" s="6" cm="1">
        <f t="array" ref="M1008:M1027">TRANSPOSE('Proyeksi Fasum (2)'!D244:W244)</f>
        <v>0</v>
      </c>
      <c r="N1008" s="6">
        <v>1</v>
      </c>
      <c r="O1008" s="6">
        <f>M1008*N1008</f>
        <v>0</v>
      </c>
      <c r="P1008" s="6">
        <v>0.3</v>
      </c>
      <c r="Q1008" s="6" t="s">
        <v>319</v>
      </c>
      <c r="R1008" s="6">
        <f>P1008*O1008*86400</f>
        <v>0</v>
      </c>
      <c r="S1008" s="13">
        <f>R1008/86400</f>
        <v>0</v>
      </c>
      <c r="T1008" s="6">
        <f>R1008/1000</f>
        <v>0</v>
      </c>
    </row>
    <row r="1009" spans="2:20" x14ac:dyDescent="0.3">
      <c r="B1009" s="6">
        <v>2026</v>
      </c>
      <c r="C1009" s="6">
        <v>0</v>
      </c>
      <c r="D1009" s="6"/>
      <c r="E1009" s="6"/>
      <c r="F1009" s="6">
        <v>10000</v>
      </c>
      <c r="G1009" s="6" t="s">
        <v>218</v>
      </c>
      <c r="H1009" s="6">
        <f t="shared" ref="H1009:H1027" si="299">F1009*C1009</f>
        <v>0</v>
      </c>
      <c r="I1009" s="13">
        <f t="shared" ref="I1009:I1027" si="300">H1009/86400</f>
        <v>0</v>
      </c>
      <c r="J1009" s="6">
        <f t="shared" ref="J1009:J1027" si="301">H1009/1000</f>
        <v>0</v>
      </c>
      <c r="L1009" s="6">
        <v>2026</v>
      </c>
      <c r="M1009" s="6">
        <v>0</v>
      </c>
      <c r="N1009" s="6">
        <v>1</v>
      </c>
      <c r="O1009" s="6">
        <f t="shared" ref="O1009:O1027" si="302">M1009*N1009</f>
        <v>0</v>
      </c>
      <c r="P1009" s="6">
        <v>0.3</v>
      </c>
      <c r="Q1009" s="6" t="s">
        <v>319</v>
      </c>
      <c r="R1009" s="6">
        <f t="shared" ref="R1009:R1027" si="303">P1009*O1009*86400</f>
        <v>0</v>
      </c>
      <c r="S1009" s="13">
        <f t="shared" ref="S1009:S1027" si="304">R1009/86400</f>
        <v>0</v>
      </c>
      <c r="T1009" s="6">
        <f t="shared" ref="T1009:T1027" si="305">R1009/1000</f>
        <v>0</v>
      </c>
    </row>
    <row r="1010" spans="2:20" x14ac:dyDescent="0.3">
      <c r="B1010" s="6">
        <v>2027</v>
      </c>
      <c r="C1010" s="6">
        <v>0</v>
      </c>
      <c r="D1010" s="6"/>
      <c r="E1010" s="6"/>
      <c r="F1010" s="6">
        <v>10000</v>
      </c>
      <c r="G1010" s="6" t="s">
        <v>218</v>
      </c>
      <c r="H1010" s="6">
        <f t="shared" si="299"/>
        <v>0</v>
      </c>
      <c r="I1010" s="13">
        <f t="shared" si="300"/>
        <v>0</v>
      </c>
      <c r="J1010" s="6">
        <f t="shared" si="301"/>
        <v>0</v>
      </c>
      <c r="L1010" s="6">
        <v>2027</v>
      </c>
      <c r="M1010" s="6">
        <v>0</v>
      </c>
      <c r="N1010" s="6">
        <v>1</v>
      </c>
      <c r="O1010" s="6">
        <f t="shared" si="302"/>
        <v>0</v>
      </c>
      <c r="P1010" s="6">
        <v>0.3</v>
      </c>
      <c r="Q1010" s="6" t="s">
        <v>319</v>
      </c>
      <c r="R1010" s="6">
        <f t="shared" si="303"/>
        <v>0</v>
      </c>
      <c r="S1010" s="13">
        <f t="shared" si="304"/>
        <v>0</v>
      </c>
      <c r="T1010" s="6">
        <f t="shared" si="305"/>
        <v>0</v>
      </c>
    </row>
    <row r="1011" spans="2:20" x14ac:dyDescent="0.3">
      <c r="B1011" s="6">
        <v>2028</v>
      </c>
      <c r="C1011" s="6">
        <v>0</v>
      </c>
      <c r="D1011" s="6"/>
      <c r="E1011" s="6"/>
      <c r="F1011" s="6">
        <v>10000</v>
      </c>
      <c r="G1011" s="6" t="s">
        <v>218</v>
      </c>
      <c r="H1011" s="6">
        <f t="shared" si="299"/>
        <v>0</v>
      </c>
      <c r="I1011" s="13">
        <f t="shared" si="300"/>
        <v>0</v>
      </c>
      <c r="J1011" s="6">
        <f t="shared" si="301"/>
        <v>0</v>
      </c>
      <c r="L1011" s="6">
        <v>2028</v>
      </c>
      <c r="M1011" s="6">
        <v>0</v>
      </c>
      <c r="N1011" s="6">
        <v>1</v>
      </c>
      <c r="O1011" s="6">
        <f t="shared" si="302"/>
        <v>0</v>
      </c>
      <c r="P1011" s="6">
        <v>0.3</v>
      </c>
      <c r="Q1011" s="6" t="s">
        <v>319</v>
      </c>
      <c r="R1011" s="6">
        <f t="shared" si="303"/>
        <v>0</v>
      </c>
      <c r="S1011" s="13">
        <f t="shared" si="304"/>
        <v>0</v>
      </c>
      <c r="T1011" s="6">
        <f t="shared" si="305"/>
        <v>0</v>
      </c>
    </row>
    <row r="1012" spans="2:20" x14ac:dyDescent="0.3">
      <c r="B1012" s="6">
        <v>2029</v>
      </c>
      <c r="C1012" s="6">
        <v>0</v>
      </c>
      <c r="D1012" s="6"/>
      <c r="E1012" s="6"/>
      <c r="F1012" s="6">
        <v>10000</v>
      </c>
      <c r="G1012" s="6" t="s">
        <v>218</v>
      </c>
      <c r="H1012" s="6">
        <f t="shared" si="299"/>
        <v>0</v>
      </c>
      <c r="I1012" s="13">
        <f t="shared" si="300"/>
        <v>0</v>
      </c>
      <c r="J1012" s="6">
        <f t="shared" si="301"/>
        <v>0</v>
      </c>
      <c r="L1012" s="6">
        <v>2029</v>
      </c>
      <c r="M1012" s="6">
        <v>0</v>
      </c>
      <c r="N1012" s="6">
        <v>1</v>
      </c>
      <c r="O1012" s="6">
        <f t="shared" si="302"/>
        <v>0</v>
      </c>
      <c r="P1012" s="6">
        <v>0.3</v>
      </c>
      <c r="Q1012" s="6" t="s">
        <v>319</v>
      </c>
      <c r="R1012" s="6">
        <f t="shared" si="303"/>
        <v>0</v>
      </c>
      <c r="S1012" s="13">
        <f t="shared" si="304"/>
        <v>0</v>
      </c>
      <c r="T1012" s="6">
        <f t="shared" si="305"/>
        <v>0</v>
      </c>
    </row>
    <row r="1013" spans="2:20" x14ac:dyDescent="0.3">
      <c r="B1013" s="6">
        <v>2030</v>
      </c>
      <c r="C1013" s="6">
        <v>0</v>
      </c>
      <c r="D1013" s="6"/>
      <c r="E1013" s="6"/>
      <c r="F1013" s="6">
        <v>10000</v>
      </c>
      <c r="G1013" s="6" t="s">
        <v>218</v>
      </c>
      <c r="H1013" s="6">
        <f t="shared" si="299"/>
        <v>0</v>
      </c>
      <c r="I1013" s="13">
        <f t="shared" si="300"/>
        <v>0</v>
      </c>
      <c r="J1013" s="6">
        <f t="shared" si="301"/>
        <v>0</v>
      </c>
      <c r="L1013" s="6">
        <v>2030</v>
      </c>
      <c r="M1013" s="6">
        <v>0</v>
      </c>
      <c r="N1013" s="6">
        <v>1</v>
      </c>
      <c r="O1013" s="6">
        <f t="shared" si="302"/>
        <v>0</v>
      </c>
      <c r="P1013" s="6">
        <v>0.3</v>
      </c>
      <c r="Q1013" s="6" t="s">
        <v>319</v>
      </c>
      <c r="R1013" s="6">
        <f t="shared" si="303"/>
        <v>0</v>
      </c>
      <c r="S1013" s="13">
        <f t="shared" si="304"/>
        <v>0</v>
      </c>
      <c r="T1013" s="6">
        <f t="shared" si="305"/>
        <v>0</v>
      </c>
    </row>
    <row r="1014" spans="2:20" x14ac:dyDescent="0.3">
      <c r="B1014" s="6">
        <v>2031</v>
      </c>
      <c r="C1014" s="6">
        <v>0</v>
      </c>
      <c r="D1014" s="6"/>
      <c r="E1014" s="6"/>
      <c r="F1014" s="6">
        <v>10000</v>
      </c>
      <c r="G1014" s="6" t="s">
        <v>218</v>
      </c>
      <c r="H1014" s="6">
        <f t="shared" si="299"/>
        <v>0</v>
      </c>
      <c r="I1014" s="13">
        <f t="shared" si="300"/>
        <v>0</v>
      </c>
      <c r="J1014" s="6">
        <f t="shared" si="301"/>
        <v>0</v>
      </c>
      <c r="L1014" s="6">
        <v>2031</v>
      </c>
      <c r="M1014" s="6">
        <v>0</v>
      </c>
      <c r="N1014" s="6">
        <v>1</v>
      </c>
      <c r="O1014" s="6">
        <f t="shared" si="302"/>
        <v>0</v>
      </c>
      <c r="P1014" s="6">
        <v>0.3</v>
      </c>
      <c r="Q1014" s="6" t="s">
        <v>319</v>
      </c>
      <c r="R1014" s="6">
        <f t="shared" si="303"/>
        <v>0</v>
      </c>
      <c r="S1014" s="13">
        <f t="shared" si="304"/>
        <v>0</v>
      </c>
      <c r="T1014" s="6">
        <f t="shared" si="305"/>
        <v>0</v>
      </c>
    </row>
    <row r="1015" spans="2:20" x14ac:dyDescent="0.3">
      <c r="B1015" s="6">
        <v>2032</v>
      </c>
      <c r="C1015" s="6">
        <v>0</v>
      </c>
      <c r="D1015" s="6"/>
      <c r="E1015" s="6"/>
      <c r="F1015" s="6">
        <v>10000</v>
      </c>
      <c r="G1015" s="6" t="s">
        <v>218</v>
      </c>
      <c r="H1015" s="6">
        <f t="shared" si="299"/>
        <v>0</v>
      </c>
      <c r="I1015" s="13">
        <f t="shared" si="300"/>
        <v>0</v>
      </c>
      <c r="J1015" s="6">
        <f t="shared" si="301"/>
        <v>0</v>
      </c>
      <c r="L1015" s="6">
        <v>2032</v>
      </c>
      <c r="M1015" s="6">
        <v>0</v>
      </c>
      <c r="N1015" s="6">
        <v>1</v>
      </c>
      <c r="O1015" s="6">
        <f t="shared" si="302"/>
        <v>0</v>
      </c>
      <c r="P1015" s="6">
        <v>0.3</v>
      </c>
      <c r="Q1015" s="6" t="s">
        <v>319</v>
      </c>
      <c r="R1015" s="6">
        <f t="shared" si="303"/>
        <v>0</v>
      </c>
      <c r="S1015" s="13">
        <f t="shared" si="304"/>
        <v>0</v>
      </c>
      <c r="T1015" s="6">
        <f t="shared" si="305"/>
        <v>0</v>
      </c>
    </row>
    <row r="1016" spans="2:20" x14ac:dyDescent="0.3">
      <c r="B1016" s="6">
        <v>2033</v>
      </c>
      <c r="C1016" s="6">
        <v>0</v>
      </c>
      <c r="D1016" s="6"/>
      <c r="E1016" s="6"/>
      <c r="F1016" s="6">
        <v>10000</v>
      </c>
      <c r="G1016" s="6" t="s">
        <v>218</v>
      </c>
      <c r="H1016" s="6">
        <f t="shared" si="299"/>
        <v>0</v>
      </c>
      <c r="I1016" s="13">
        <f t="shared" si="300"/>
        <v>0</v>
      </c>
      <c r="J1016" s="6">
        <f t="shared" si="301"/>
        <v>0</v>
      </c>
      <c r="L1016" s="6">
        <v>2033</v>
      </c>
      <c r="M1016" s="6">
        <v>0</v>
      </c>
      <c r="N1016" s="6">
        <v>1</v>
      </c>
      <c r="O1016" s="6">
        <f t="shared" si="302"/>
        <v>0</v>
      </c>
      <c r="P1016" s="6">
        <v>0.3</v>
      </c>
      <c r="Q1016" s="6" t="s">
        <v>319</v>
      </c>
      <c r="R1016" s="6">
        <f t="shared" si="303"/>
        <v>0</v>
      </c>
      <c r="S1016" s="13">
        <f t="shared" si="304"/>
        <v>0</v>
      </c>
      <c r="T1016" s="6">
        <f t="shared" si="305"/>
        <v>0</v>
      </c>
    </row>
    <row r="1017" spans="2:20" x14ac:dyDescent="0.3">
      <c r="B1017" s="6">
        <v>2034</v>
      </c>
      <c r="C1017" s="6">
        <v>0</v>
      </c>
      <c r="D1017" s="6"/>
      <c r="E1017" s="6"/>
      <c r="F1017" s="6">
        <v>10000</v>
      </c>
      <c r="G1017" s="6" t="s">
        <v>218</v>
      </c>
      <c r="H1017" s="6">
        <f t="shared" si="299"/>
        <v>0</v>
      </c>
      <c r="I1017" s="13">
        <f t="shared" si="300"/>
        <v>0</v>
      </c>
      <c r="J1017" s="6">
        <f t="shared" si="301"/>
        <v>0</v>
      </c>
      <c r="L1017" s="6">
        <v>2034</v>
      </c>
      <c r="M1017" s="6">
        <v>0</v>
      </c>
      <c r="N1017" s="6">
        <v>1</v>
      </c>
      <c r="O1017" s="6">
        <f t="shared" si="302"/>
        <v>0</v>
      </c>
      <c r="P1017" s="6">
        <v>0.3</v>
      </c>
      <c r="Q1017" s="6" t="s">
        <v>319</v>
      </c>
      <c r="R1017" s="6">
        <f t="shared" si="303"/>
        <v>0</v>
      </c>
      <c r="S1017" s="13">
        <f t="shared" si="304"/>
        <v>0</v>
      </c>
      <c r="T1017" s="6">
        <f t="shared" si="305"/>
        <v>0</v>
      </c>
    </row>
    <row r="1018" spans="2:20" x14ac:dyDescent="0.3">
      <c r="B1018" s="6">
        <v>2035</v>
      </c>
      <c r="C1018" s="6">
        <v>0</v>
      </c>
      <c r="D1018" s="6"/>
      <c r="E1018" s="6"/>
      <c r="F1018" s="6">
        <v>10000</v>
      </c>
      <c r="G1018" s="6" t="s">
        <v>218</v>
      </c>
      <c r="H1018" s="6">
        <f t="shared" si="299"/>
        <v>0</v>
      </c>
      <c r="I1018" s="13">
        <f t="shared" si="300"/>
        <v>0</v>
      </c>
      <c r="J1018" s="6">
        <f t="shared" si="301"/>
        <v>0</v>
      </c>
      <c r="L1018" s="6">
        <v>2035</v>
      </c>
      <c r="M1018" s="6">
        <v>0</v>
      </c>
      <c r="N1018" s="6">
        <v>1</v>
      </c>
      <c r="O1018" s="6">
        <f t="shared" si="302"/>
        <v>0</v>
      </c>
      <c r="P1018" s="6">
        <v>0.3</v>
      </c>
      <c r="Q1018" s="6" t="s">
        <v>319</v>
      </c>
      <c r="R1018" s="6">
        <f t="shared" si="303"/>
        <v>0</v>
      </c>
      <c r="S1018" s="13">
        <f t="shared" si="304"/>
        <v>0</v>
      </c>
      <c r="T1018" s="6">
        <f t="shared" si="305"/>
        <v>0</v>
      </c>
    </row>
    <row r="1019" spans="2:20" x14ac:dyDescent="0.3">
      <c r="B1019" s="6">
        <v>2036</v>
      </c>
      <c r="C1019" s="6">
        <v>0</v>
      </c>
      <c r="D1019" s="6"/>
      <c r="E1019" s="6"/>
      <c r="F1019" s="6">
        <v>10000</v>
      </c>
      <c r="G1019" s="6" t="s">
        <v>218</v>
      </c>
      <c r="H1019" s="6">
        <f t="shared" si="299"/>
        <v>0</v>
      </c>
      <c r="I1019" s="13">
        <f t="shared" si="300"/>
        <v>0</v>
      </c>
      <c r="J1019" s="6">
        <f t="shared" si="301"/>
        <v>0</v>
      </c>
      <c r="L1019" s="6">
        <v>2036</v>
      </c>
      <c r="M1019" s="6">
        <v>0</v>
      </c>
      <c r="N1019" s="6">
        <v>1</v>
      </c>
      <c r="O1019" s="6">
        <f t="shared" si="302"/>
        <v>0</v>
      </c>
      <c r="P1019" s="6">
        <v>0.3</v>
      </c>
      <c r="Q1019" s="6" t="s">
        <v>319</v>
      </c>
      <c r="R1019" s="6">
        <f t="shared" si="303"/>
        <v>0</v>
      </c>
      <c r="S1019" s="13">
        <f t="shared" si="304"/>
        <v>0</v>
      </c>
      <c r="T1019" s="6">
        <f t="shared" si="305"/>
        <v>0</v>
      </c>
    </row>
    <row r="1020" spans="2:20" x14ac:dyDescent="0.3">
      <c r="B1020" s="6">
        <v>2037</v>
      </c>
      <c r="C1020" s="6">
        <v>0</v>
      </c>
      <c r="D1020" s="6"/>
      <c r="E1020" s="6"/>
      <c r="F1020" s="6">
        <v>10000</v>
      </c>
      <c r="G1020" s="6" t="s">
        <v>218</v>
      </c>
      <c r="H1020" s="6">
        <f t="shared" si="299"/>
        <v>0</v>
      </c>
      <c r="I1020" s="13">
        <f t="shared" si="300"/>
        <v>0</v>
      </c>
      <c r="J1020" s="6">
        <f t="shared" si="301"/>
        <v>0</v>
      </c>
      <c r="L1020" s="6">
        <v>2037</v>
      </c>
      <c r="M1020" s="6">
        <v>0</v>
      </c>
      <c r="N1020" s="6">
        <v>1</v>
      </c>
      <c r="O1020" s="6">
        <f t="shared" si="302"/>
        <v>0</v>
      </c>
      <c r="P1020" s="6">
        <v>0.3</v>
      </c>
      <c r="Q1020" s="6" t="s">
        <v>319</v>
      </c>
      <c r="R1020" s="6">
        <f t="shared" si="303"/>
        <v>0</v>
      </c>
      <c r="S1020" s="13">
        <f t="shared" si="304"/>
        <v>0</v>
      </c>
      <c r="T1020" s="6">
        <f t="shared" si="305"/>
        <v>0</v>
      </c>
    </row>
    <row r="1021" spans="2:20" x14ac:dyDescent="0.3">
      <c r="B1021" s="6">
        <v>2038</v>
      </c>
      <c r="C1021" s="6">
        <v>0</v>
      </c>
      <c r="D1021" s="6"/>
      <c r="E1021" s="6"/>
      <c r="F1021" s="6">
        <v>10000</v>
      </c>
      <c r="G1021" s="6" t="s">
        <v>218</v>
      </c>
      <c r="H1021" s="6">
        <f t="shared" si="299"/>
        <v>0</v>
      </c>
      <c r="I1021" s="13">
        <f t="shared" si="300"/>
        <v>0</v>
      </c>
      <c r="J1021" s="6">
        <f t="shared" si="301"/>
        <v>0</v>
      </c>
      <c r="L1021" s="6">
        <v>2038</v>
      </c>
      <c r="M1021" s="6">
        <v>0</v>
      </c>
      <c r="N1021" s="6">
        <v>1</v>
      </c>
      <c r="O1021" s="6">
        <f t="shared" si="302"/>
        <v>0</v>
      </c>
      <c r="P1021" s="6">
        <v>0.3</v>
      </c>
      <c r="Q1021" s="6" t="s">
        <v>319</v>
      </c>
      <c r="R1021" s="6">
        <f t="shared" si="303"/>
        <v>0</v>
      </c>
      <c r="S1021" s="13">
        <f t="shared" si="304"/>
        <v>0</v>
      </c>
      <c r="T1021" s="6">
        <f t="shared" si="305"/>
        <v>0</v>
      </c>
    </row>
    <row r="1022" spans="2:20" x14ac:dyDescent="0.3">
      <c r="B1022" s="6">
        <v>2039</v>
      </c>
      <c r="C1022" s="6">
        <v>0</v>
      </c>
      <c r="D1022" s="6"/>
      <c r="E1022" s="6"/>
      <c r="F1022" s="6">
        <v>10000</v>
      </c>
      <c r="G1022" s="6" t="s">
        <v>218</v>
      </c>
      <c r="H1022" s="6">
        <f t="shared" si="299"/>
        <v>0</v>
      </c>
      <c r="I1022" s="13">
        <f t="shared" si="300"/>
        <v>0</v>
      </c>
      <c r="J1022" s="6">
        <f t="shared" si="301"/>
        <v>0</v>
      </c>
      <c r="L1022" s="6">
        <v>2039</v>
      </c>
      <c r="M1022" s="6">
        <v>0</v>
      </c>
      <c r="N1022" s="6">
        <v>1</v>
      </c>
      <c r="O1022" s="6">
        <f t="shared" si="302"/>
        <v>0</v>
      </c>
      <c r="P1022" s="6">
        <v>0.3</v>
      </c>
      <c r="Q1022" s="6" t="s">
        <v>319</v>
      </c>
      <c r="R1022" s="6">
        <f t="shared" si="303"/>
        <v>0</v>
      </c>
      <c r="S1022" s="13">
        <f t="shared" si="304"/>
        <v>0</v>
      </c>
      <c r="T1022" s="6">
        <f t="shared" si="305"/>
        <v>0</v>
      </c>
    </row>
    <row r="1023" spans="2:20" x14ac:dyDescent="0.3">
      <c r="B1023" s="6">
        <v>2040</v>
      </c>
      <c r="C1023" s="6">
        <v>0</v>
      </c>
      <c r="D1023" s="6"/>
      <c r="E1023" s="6"/>
      <c r="F1023" s="6">
        <v>10000</v>
      </c>
      <c r="G1023" s="6" t="s">
        <v>218</v>
      </c>
      <c r="H1023" s="6">
        <f t="shared" si="299"/>
        <v>0</v>
      </c>
      <c r="I1023" s="13">
        <f t="shared" si="300"/>
        <v>0</v>
      </c>
      <c r="J1023" s="6">
        <f t="shared" si="301"/>
        <v>0</v>
      </c>
      <c r="L1023" s="6">
        <v>2040</v>
      </c>
      <c r="M1023" s="6">
        <v>0</v>
      </c>
      <c r="N1023" s="6">
        <v>1</v>
      </c>
      <c r="O1023" s="6">
        <f t="shared" si="302"/>
        <v>0</v>
      </c>
      <c r="P1023" s="6">
        <v>0.3</v>
      </c>
      <c r="Q1023" s="6" t="s">
        <v>319</v>
      </c>
      <c r="R1023" s="6">
        <f t="shared" si="303"/>
        <v>0</v>
      </c>
      <c r="S1023" s="13">
        <f t="shared" si="304"/>
        <v>0</v>
      </c>
      <c r="T1023" s="6">
        <f t="shared" si="305"/>
        <v>0</v>
      </c>
    </row>
    <row r="1024" spans="2:20" x14ac:dyDescent="0.3">
      <c r="B1024" s="6">
        <v>2041</v>
      </c>
      <c r="C1024" s="6">
        <v>0</v>
      </c>
      <c r="D1024" s="6"/>
      <c r="E1024" s="6"/>
      <c r="F1024" s="6">
        <v>10000</v>
      </c>
      <c r="G1024" s="6" t="s">
        <v>218</v>
      </c>
      <c r="H1024" s="6">
        <f t="shared" si="299"/>
        <v>0</v>
      </c>
      <c r="I1024" s="13">
        <f t="shared" si="300"/>
        <v>0</v>
      </c>
      <c r="J1024" s="6">
        <f t="shared" si="301"/>
        <v>0</v>
      </c>
      <c r="L1024" s="6">
        <v>2041</v>
      </c>
      <c r="M1024" s="6">
        <v>0</v>
      </c>
      <c r="N1024" s="6">
        <v>1</v>
      </c>
      <c r="O1024" s="6">
        <f t="shared" si="302"/>
        <v>0</v>
      </c>
      <c r="P1024" s="6">
        <v>0.3</v>
      </c>
      <c r="Q1024" s="6" t="s">
        <v>319</v>
      </c>
      <c r="R1024" s="6">
        <f t="shared" si="303"/>
        <v>0</v>
      </c>
      <c r="S1024" s="13">
        <f t="shared" si="304"/>
        <v>0</v>
      </c>
      <c r="T1024" s="6">
        <f t="shared" si="305"/>
        <v>0</v>
      </c>
    </row>
    <row r="1025" spans="2:20" x14ac:dyDescent="0.3">
      <c r="B1025" s="6">
        <v>2042</v>
      </c>
      <c r="C1025" s="6">
        <v>0</v>
      </c>
      <c r="D1025" s="6"/>
      <c r="E1025" s="6"/>
      <c r="F1025" s="6">
        <v>10000</v>
      </c>
      <c r="G1025" s="6" t="s">
        <v>218</v>
      </c>
      <c r="H1025" s="6">
        <f t="shared" si="299"/>
        <v>0</v>
      </c>
      <c r="I1025" s="13">
        <f t="shared" si="300"/>
        <v>0</v>
      </c>
      <c r="J1025" s="6">
        <f t="shared" si="301"/>
        <v>0</v>
      </c>
      <c r="L1025" s="6">
        <v>2042</v>
      </c>
      <c r="M1025" s="6">
        <v>0</v>
      </c>
      <c r="N1025" s="6">
        <v>1</v>
      </c>
      <c r="O1025" s="6">
        <f t="shared" si="302"/>
        <v>0</v>
      </c>
      <c r="P1025" s="6">
        <v>0.3</v>
      </c>
      <c r="Q1025" s="6" t="s">
        <v>319</v>
      </c>
      <c r="R1025" s="6">
        <f t="shared" si="303"/>
        <v>0</v>
      </c>
      <c r="S1025" s="13">
        <f t="shared" si="304"/>
        <v>0</v>
      </c>
      <c r="T1025" s="6">
        <f t="shared" si="305"/>
        <v>0</v>
      </c>
    </row>
    <row r="1026" spans="2:20" x14ac:dyDescent="0.3">
      <c r="B1026" s="6">
        <v>2043</v>
      </c>
      <c r="C1026" s="6">
        <v>0</v>
      </c>
      <c r="D1026" s="6"/>
      <c r="E1026" s="6"/>
      <c r="F1026" s="6">
        <v>10000</v>
      </c>
      <c r="G1026" s="6" t="s">
        <v>218</v>
      </c>
      <c r="H1026" s="6">
        <f t="shared" si="299"/>
        <v>0</v>
      </c>
      <c r="I1026" s="13">
        <f t="shared" si="300"/>
        <v>0</v>
      </c>
      <c r="J1026" s="6">
        <f t="shared" si="301"/>
        <v>0</v>
      </c>
      <c r="L1026" s="6">
        <v>2043</v>
      </c>
      <c r="M1026" s="6">
        <v>0</v>
      </c>
      <c r="N1026" s="6">
        <v>1</v>
      </c>
      <c r="O1026" s="6">
        <f t="shared" si="302"/>
        <v>0</v>
      </c>
      <c r="P1026" s="6">
        <v>0.3</v>
      </c>
      <c r="Q1026" s="6" t="s">
        <v>319</v>
      </c>
      <c r="R1026" s="6">
        <f t="shared" si="303"/>
        <v>0</v>
      </c>
      <c r="S1026" s="13">
        <f t="shared" si="304"/>
        <v>0</v>
      </c>
      <c r="T1026" s="6">
        <f t="shared" si="305"/>
        <v>0</v>
      </c>
    </row>
    <row r="1027" spans="2:20" x14ac:dyDescent="0.3">
      <c r="B1027" s="6">
        <v>2044</v>
      </c>
      <c r="C1027" s="6">
        <v>0</v>
      </c>
      <c r="D1027" s="6"/>
      <c r="E1027" s="6"/>
      <c r="F1027" s="6">
        <v>10000</v>
      </c>
      <c r="G1027" s="6" t="s">
        <v>218</v>
      </c>
      <c r="H1027" s="6">
        <f t="shared" si="299"/>
        <v>0</v>
      </c>
      <c r="I1027" s="13">
        <f t="shared" si="300"/>
        <v>0</v>
      </c>
      <c r="J1027" s="6">
        <f t="shared" si="301"/>
        <v>0</v>
      </c>
      <c r="L1027" s="6">
        <v>2044</v>
      </c>
      <c r="M1027" s="6">
        <v>0</v>
      </c>
      <c r="N1027" s="6">
        <v>1</v>
      </c>
      <c r="O1027" s="6">
        <f t="shared" si="302"/>
        <v>0</v>
      </c>
      <c r="P1027" s="6">
        <v>0.3</v>
      </c>
      <c r="Q1027" s="6" t="s">
        <v>319</v>
      </c>
      <c r="R1027" s="6">
        <f t="shared" si="303"/>
        <v>0</v>
      </c>
      <c r="S1027" s="13">
        <f t="shared" si="304"/>
        <v>0</v>
      </c>
      <c r="T1027" s="6">
        <f t="shared" si="305"/>
        <v>0</v>
      </c>
    </row>
    <row r="1029" spans="2:20" x14ac:dyDescent="0.3">
      <c r="B1029" s="226" t="s">
        <v>347</v>
      </c>
      <c r="C1029" s="226"/>
      <c r="D1029" s="226"/>
    </row>
    <row r="1030" spans="2:20" x14ac:dyDescent="0.3">
      <c r="B1030" s="225" t="s">
        <v>22</v>
      </c>
      <c r="C1030" s="225" t="s">
        <v>203</v>
      </c>
      <c r="D1030" s="225" t="s">
        <v>204</v>
      </c>
      <c r="E1030" s="225" t="s">
        <v>201</v>
      </c>
      <c r="F1030" s="225" t="s">
        <v>202</v>
      </c>
      <c r="G1030" s="225" t="s">
        <v>151</v>
      </c>
      <c r="H1030" s="225" t="s">
        <v>205</v>
      </c>
      <c r="I1030" s="225" t="s">
        <v>206</v>
      </c>
      <c r="J1030" s="225" t="s">
        <v>207</v>
      </c>
    </row>
    <row r="1031" spans="2:20" x14ac:dyDescent="0.3">
      <c r="B1031" s="225"/>
      <c r="C1031" s="225"/>
      <c r="D1031" s="225"/>
      <c r="E1031" s="225"/>
      <c r="F1031" s="225"/>
      <c r="G1031" s="225"/>
      <c r="H1031" s="225"/>
      <c r="I1031" s="225"/>
      <c r="J1031" s="225"/>
    </row>
    <row r="1032" spans="2:20" x14ac:dyDescent="0.3">
      <c r="B1032" s="225"/>
      <c r="C1032" s="225"/>
      <c r="D1032" s="225"/>
      <c r="E1032" s="225"/>
      <c r="F1032" s="225"/>
      <c r="G1032" s="225"/>
      <c r="H1032" s="225"/>
      <c r="I1032" s="225"/>
      <c r="J1032" s="225"/>
    </row>
    <row r="1033" spans="2:20" x14ac:dyDescent="0.3">
      <c r="B1033" s="6">
        <v>2025</v>
      </c>
      <c r="C1033" s="6" cm="1">
        <f t="array" ref="C1033:C1052">TRANSPOSE('Proyeksi Fasum (2)'!D245:W245)</f>
        <v>0</v>
      </c>
      <c r="D1033" s="6">
        <v>50</v>
      </c>
      <c r="E1033" s="6">
        <f>C1033*D1033</f>
        <v>0</v>
      </c>
      <c r="F1033" s="6">
        <v>50</v>
      </c>
      <c r="G1033" s="6" t="s">
        <v>348</v>
      </c>
      <c r="H1033" s="6">
        <f>E1033*F1033</f>
        <v>0</v>
      </c>
      <c r="I1033" s="13">
        <f>H1033/86400</f>
        <v>0</v>
      </c>
      <c r="J1033" s="6">
        <f>H1033/1000</f>
        <v>0</v>
      </c>
    </row>
    <row r="1034" spans="2:20" x14ac:dyDescent="0.3">
      <c r="B1034" s="6">
        <v>2026</v>
      </c>
      <c r="C1034" s="6">
        <v>0</v>
      </c>
      <c r="D1034" s="6">
        <v>50</v>
      </c>
      <c r="E1034" s="6">
        <f t="shared" ref="E1034:E1052" si="306">C1034*D1034</f>
        <v>0</v>
      </c>
      <c r="F1034" s="6">
        <v>50</v>
      </c>
      <c r="G1034" s="6" t="s">
        <v>348</v>
      </c>
      <c r="H1034" s="6">
        <f t="shared" ref="H1034:H1052" si="307">E1034*F1034</f>
        <v>0</v>
      </c>
      <c r="I1034" s="13">
        <f t="shared" ref="I1034:I1052" si="308">H1034/86400</f>
        <v>0</v>
      </c>
      <c r="J1034" s="6">
        <f t="shared" ref="J1034:J1052" si="309">H1034/1000</f>
        <v>0</v>
      </c>
    </row>
    <row r="1035" spans="2:20" x14ac:dyDescent="0.3">
      <c r="B1035" s="6">
        <v>2027</v>
      </c>
      <c r="C1035" s="6">
        <v>0</v>
      </c>
      <c r="D1035" s="6">
        <v>50</v>
      </c>
      <c r="E1035" s="6">
        <f t="shared" si="306"/>
        <v>0</v>
      </c>
      <c r="F1035" s="6">
        <v>50</v>
      </c>
      <c r="G1035" s="6" t="s">
        <v>348</v>
      </c>
      <c r="H1035" s="6">
        <f t="shared" si="307"/>
        <v>0</v>
      </c>
      <c r="I1035" s="13">
        <f t="shared" si="308"/>
        <v>0</v>
      </c>
      <c r="J1035" s="6">
        <f t="shared" si="309"/>
        <v>0</v>
      </c>
    </row>
    <row r="1036" spans="2:20" x14ac:dyDescent="0.3">
      <c r="B1036" s="6">
        <v>2028</v>
      </c>
      <c r="C1036" s="6">
        <v>0</v>
      </c>
      <c r="D1036" s="6">
        <v>50</v>
      </c>
      <c r="E1036" s="6">
        <f t="shared" si="306"/>
        <v>0</v>
      </c>
      <c r="F1036" s="6">
        <v>50</v>
      </c>
      <c r="G1036" s="6" t="s">
        <v>348</v>
      </c>
      <c r="H1036" s="6">
        <f t="shared" si="307"/>
        <v>0</v>
      </c>
      <c r="I1036" s="13">
        <f t="shared" si="308"/>
        <v>0</v>
      </c>
      <c r="J1036" s="6">
        <f t="shared" si="309"/>
        <v>0</v>
      </c>
    </row>
    <row r="1037" spans="2:20" x14ac:dyDescent="0.3">
      <c r="B1037" s="6">
        <v>2029</v>
      </c>
      <c r="C1037" s="6">
        <v>0</v>
      </c>
      <c r="D1037" s="6">
        <v>50</v>
      </c>
      <c r="E1037" s="6">
        <f t="shared" si="306"/>
        <v>0</v>
      </c>
      <c r="F1037" s="6">
        <v>50</v>
      </c>
      <c r="G1037" s="6" t="s">
        <v>348</v>
      </c>
      <c r="H1037" s="6">
        <f t="shared" si="307"/>
        <v>0</v>
      </c>
      <c r="I1037" s="13">
        <f t="shared" si="308"/>
        <v>0</v>
      </c>
      <c r="J1037" s="6">
        <f t="shared" si="309"/>
        <v>0</v>
      </c>
    </row>
    <row r="1038" spans="2:20" x14ac:dyDescent="0.3">
      <c r="B1038" s="6">
        <v>2030</v>
      </c>
      <c r="C1038" s="6">
        <v>0</v>
      </c>
      <c r="D1038" s="6">
        <v>50</v>
      </c>
      <c r="E1038" s="6">
        <f t="shared" si="306"/>
        <v>0</v>
      </c>
      <c r="F1038" s="6">
        <v>50</v>
      </c>
      <c r="G1038" s="6" t="s">
        <v>348</v>
      </c>
      <c r="H1038" s="6">
        <f t="shared" si="307"/>
        <v>0</v>
      </c>
      <c r="I1038" s="13">
        <f t="shared" si="308"/>
        <v>0</v>
      </c>
      <c r="J1038" s="6">
        <f t="shared" si="309"/>
        <v>0</v>
      </c>
    </row>
    <row r="1039" spans="2:20" x14ac:dyDescent="0.3">
      <c r="B1039" s="6">
        <v>2031</v>
      </c>
      <c r="C1039" s="6">
        <v>0</v>
      </c>
      <c r="D1039" s="6">
        <v>50</v>
      </c>
      <c r="E1039" s="6">
        <f t="shared" si="306"/>
        <v>0</v>
      </c>
      <c r="F1039" s="6">
        <v>50</v>
      </c>
      <c r="G1039" s="6" t="s">
        <v>348</v>
      </c>
      <c r="H1039" s="6">
        <f t="shared" si="307"/>
        <v>0</v>
      </c>
      <c r="I1039" s="13">
        <f t="shared" si="308"/>
        <v>0</v>
      </c>
      <c r="J1039" s="6">
        <f t="shared" si="309"/>
        <v>0</v>
      </c>
    </row>
    <row r="1040" spans="2:20" x14ac:dyDescent="0.3">
      <c r="B1040" s="6">
        <v>2032</v>
      </c>
      <c r="C1040" s="6">
        <v>0</v>
      </c>
      <c r="D1040" s="6">
        <v>50</v>
      </c>
      <c r="E1040" s="6">
        <f t="shared" si="306"/>
        <v>0</v>
      </c>
      <c r="F1040" s="6">
        <v>50</v>
      </c>
      <c r="G1040" s="6" t="s">
        <v>348</v>
      </c>
      <c r="H1040" s="6">
        <f t="shared" si="307"/>
        <v>0</v>
      </c>
      <c r="I1040" s="13">
        <f t="shared" si="308"/>
        <v>0</v>
      </c>
      <c r="J1040" s="6">
        <f t="shared" si="309"/>
        <v>0</v>
      </c>
    </row>
    <row r="1041" spans="2:10" x14ac:dyDescent="0.3">
      <c r="B1041" s="6">
        <v>2033</v>
      </c>
      <c r="C1041" s="6">
        <v>0</v>
      </c>
      <c r="D1041" s="6">
        <v>50</v>
      </c>
      <c r="E1041" s="6">
        <f t="shared" si="306"/>
        <v>0</v>
      </c>
      <c r="F1041" s="6">
        <v>50</v>
      </c>
      <c r="G1041" s="6" t="s">
        <v>348</v>
      </c>
      <c r="H1041" s="6">
        <f t="shared" si="307"/>
        <v>0</v>
      </c>
      <c r="I1041" s="13">
        <f t="shared" si="308"/>
        <v>0</v>
      </c>
      <c r="J1041" s="6">
        <f t="shared" si="309"/>
        <v>0</v>
      </c>
    </row>
    <row r="1042" spans="2:10" x14ac:dyDescent="0.3">
      <c r="B1042" s="6">
        <v>2034</v>
      </c>
      <c r="C1042" s="6">
        <v>0</v>
      </c>
      <c r="D1042" s="6">
        <v>50</v>
      </c>
      <c r="E1042" s="6">
        <f t="shared" si="306"/>
        <v>0</v>
      </c>
      <c r="F1042" s="6">
        <v>50</v>
      </c>
      <c r="G1042" s="6" t="s">
        <v>348</v>
      </c>
      <c r="H1042" s="6">
        <f t="shared" si="307"/>
        <v>0</v>
      </c>
      <c r="I1042" s="13">
        <f t="shared" si="308"/>
        <v>0</v>
      </c>
      <c r="J1042" s="6">
        <f t="shared" si="309"/>
        <v>0</v>
      </c>
    </row>
    <row r="1043" spans="2:10" x14ac:dyDescent="0.3">
      <c r="B1043" s="6">
        <v>2035</v>
      </c>
      <c r="C1043" s="6">
        <v>0</v>
      </c>
      <c r="D1043" s="6">
        <v>50</v>
      </c>
      <c r="E1043" s="6">
        <f t="shared" si="306"/>
        <v>0</v>
      </c>
      <c r="F1043" s="6">
        <v>50</v>
      </c>
      <c r="G1043" s="6" t="s">
        <v>348</v>
      </c>
      <c r="H1043" s="6">
        <f t="shared" si="307"/>
        <v>0</v>
      </c>
      <c r="I1043" s="13">
        <f t="shared" si="308"/>
        <v>0</v>
      </c>
      <c r="J1043" s="6">
        <f t="shared" si="309"/>
        <v>0</v>
      </c>
    </row>
    <row r="1044" spans="2:10" x14ac:dyDescent="0.3">
      <c r="B1044" s="6">
        <v>2036</v>
      </c>
      <c r="C1044" s="6">
        <v>0</v>
      </c>
      <c r="D1044" s="6">
        <v>50</v>
      </c>
      <c r="E1044" s="6">
        <f t="shared" si="306"/>
        <v>0</v>
      </c>
      <c r="F1044" s="6">
        <v>50</v>
      </c>
      <c r="G1044" s="6" t="s">
        <v>348</v>
      </c>
      <c r="H1044" s="6">
        <f t="shared" si="307"/>
        <v>0</v>
      </c>
      <c r="I1044" s="13">
        <f t="shared" si="308"/>
        <v>0</v>
      </c>
      <c r="J1044" s="6">
        <f t="shared" si="309"/>
        <v>0</v>
      </c>
    </row>
    <row r="1045" spans="2:10" x14ac:dyDescent="0.3">
      <c r="B1045" s="6">
        <v>2037</v>
      </c>
      <c r="C1045" s="6">
        <v>0</v>
      </c>
      <c r="D1045" s="6">
        <v>50</v>
      </c>
      <c r="E1045" s="6">
        <f t="shared" si="306"/>
        <v>0</v>
      </c>
      <c r="F1045" s="6">
        <v>50</v>
      </c>
      <c r="G1045" s="6" t="s">
        <v>348</v>
      </c>
      <c r="H1045" s="6">
        <f t="shared" si="307"/>
        <v>0</v>
      </c>
      <c r="I1045" s="13">
        <f t="shared" si="308"/>
        <v>0</v>
      </c>
      <c r="J1045" s="6">
        <f t="shared" si="309"/>
        <v>0</v>
      </c>
    </row>
    <row r="1046" spans="2:10" x14ac:dyDescent="0.3">
      <c r="B1046" s="6">
        <v>2038</v>
      </c>
      <c r="C1046" s="6">
        <v>0</v>
      </c>
      <c r="D1046" s="6">
        <v>50</v>
      </c>
      <c r="E1046" s="6">
        <f t="shared" si="306"/>
        <v>0</v>
      </c>
      <c r="F1046" s="6">
        <v>50</v>
      </c>
      <c r="G1046" s="6" t="s">
        <v>348</v>
      </c>
      <c r="H1046" s="6">
        <f t="shared" si="307"/>
        <v>0</v>
      </c>
      <c r="I1046" s="13">
        <f t="shared" si="308"/>
        <v>0</v>
      </c>
      <c r="J1046" s="6">
        <f t="shared" si="309"/>
        <v>0</v>
      </c>
    </row>
    <row r="1047" spans="2:10" x14ac:dyDescent="0.3">
      <c r="B1047" s="6">
        <v>2039</v>
      </c>
      <c r="C1047" s="6">
        <v>0</v>
      </c>
      <c r="D1047" s="6">
        <v>50</v>
      </c>
      <c r="E1047" s="6">
        <f t="shared" si="306"/>
        <v>0</v>
      </c>
      <c r="F1047" s="6">
        <v>50</v>
      </c>
      <c r="G1047" s="6" t="s">
        <v>348</v>
      </c>
      <c r="H1047" s="6">
        <f t="shared" si="307"/>
        <v>0</v>
      </c>
      <c r="I1047" s="13">
        <f t="shared" si="308"/>
        <v>0</v>
      </c>
      <c r="J1047" s="6">
        <f t="shared" si="309"/>
        <v>0</v>
      </c>
    </row>
    <row r="1048" spans="2:10" x14ac:dyDescent="0.3">
      <c r="B1048" s="6">
        <v>2040</v>
      </c>
      <c r="C1048" s="6">
        <v>0</v>
      </c>
      <c r="D1048" s="6">
        <v>50</v>
      </c>
      <c r="E1048" s="6">
        <f t="shared" si="306"/>
        <v>0</v>
      </c>
      <c r="F1048" s="6">
        <v>50</v>
      </c>
      <c r="G1048" s="6" t="s">
        <v>348</v>
      </c>
      <c r="H1048" s="6">
        <f t="shared" si="307"/>
        <v>0</v>
      </c>
      <c r="I1048" s="13">
        <f t="shared" si="308"/>
        <v>0</v>
      </c>
      <c r="J1048" s="6">
        <f t="shared" si="309"/>
        <v>0</v>
      </c>
    </row>
    <row r="1049" spans="2:10" x14ac:dyDescent="0.3">
      <c r="B1049" s="6">
        <v>2041</v>
      </c>
      <c r="C1049" s="6">
        <v>0</v>
      </c>
      <c r="D1049" s="6">
        <v>50</v>
      </c>
      <c r="E1049" s="6">
        <f t="shared" si="306"/>
        <v>0</v>
      </c>
      <c r="F1049" s="6">
        <v>50</v>
      </c>
      <c r="G1049" s="6" t="s">
        <v>348</v>
      </c>
      <c r="H1049" s="6">
        <f t="shared" si="307"/>
        <v>0</v>
      </c>
      <c r="I1049" s="13">
        <f t="shared" si="308"/>
        <v>0</v>
      </c>
      <c r="J1049" s="6">
        <f t="shared" si="309"/>
        <v>0</v>
      </c>
    </row>
    <row r="1050" spans="2:10" x14ac:dyDescent="0.3">
      <c r="B1050" s="6">
        <v>2042</v>
      </c>
      <c r="C1050" s="6">
        <v>0</v>
      </c>
      <c r="D1050" s="6">
        <v>50</v>
      </c>
      <c r="E1050" s="6">
        <f t="shared" si="306"/>
        <v>0</v>
      </c>
      <c r="F1050" s="6">
        <v>50</v>
      </c>
      <c r="G1050" s="6" t="s">
        <v>348</v>
      </c>
      <c r="H1050" s="6">
        <f t="shared" si="307"/>
        <v>0</v>
      </c>
      <c r="I1050" s="13">
        <f t="shared" si="308"/>
        <v>0</v>
      </c>
      <c r="J1050" s="6">
        <f t="shared" si="309"/>
        <v>0</v>
      </c>
    </row>
    <row r="1051" spans="2:10" x14ac:dyDescent="0.3">
      <c r="B1051" s="6">
        <v>2043</v>
      </c>
      <c r="C1051" s="6">
        <v>0</v>
      </c>
      <c r="D1051" s="6">
        <v>50</v>
      </c>
      <c r="E1051" s="6">
        <f t="shared" si="306"/>
        <v>0</v>
      </c>
      <c r="F1051" s="6">
        <v>50</v>
      </c>
      <c r="G1051" s="6" t="s">
        <v>348</v>
      </c>
      <c r="H1051" s="6">
        <f t="shared" si="307"/>
        <v>0</v>
      </c>
      <c r="I1051" s="13">
        <f t="shared" si="308"/>
        <v>0</v>
      </c>
      <c r="J1051" s="6">
        <f t="shared" si="309"/>
        <v>0</v>
      </c>
    </row>
    <row r="1052" spans="2:10" x14ac:dyDescent="0.3">
      <c r="B1052" s="6">
        <v>2044</v>
      </c>
      <c r="C1052" s="6">
        <v>0</v>
      </c>
      <c r="D1052" s="6">
        <v>50</v>
      </c>
      <c r="E1052" s="6">
        <f t="shared" si="306"/>
        <v>0</v>
      </c>
      <c r="F1052" s="6">
        <v>50</v>
      </c>
      <c r="G1052" s="6" t="s">
        <v>348</v>
      </c>
      <c r="H1052" s="6">
        <f t="shared" si="307"/>
        <v>0</v>
      </c>
      <c r="I1052" s="13">
        <f t="shared" si="308"/>
        <v>0</v>
      </c>
      <c r="J1052" s="6">
        <f t="shared" si="309"/>
        <v>0</v>
      </c>
    </row>
  </sheetData>
  <mergeCells count="751">
    <mergeCell ref="U11:Y13"/>
    <mergeCell ref="A30:A33"/>
    <mergeCell ref="B30:U30"/>
    <mergeCell ref="B35:B37"/>
    <mergeCell ref="C35:C37"/>
    <mergeCell ref="D35:D37"/>
    <mergeCell ref="E35:E37"/>
    <mergeCell ref="F35:F37"/>
    <mergeCell ref="G35:G37"/>
    <mergeCell ref="H35:H37"/>
    <mergeCell ref="P35:P37"/>
    <mergeCell ref="Q35:Q37"/>
    <mergeCell ref="R35:R37"/>
    <mergeCell ref="S35:S37"/>
    <mergeCell ref="T35:T37"/>
    <mergeCell ref="B59:C59"/>
    <mergeCell ref="B84:C84"/>
    <mergeCell ref="I35:I37"/>
    <mergeCell ref="J35:J37"/>
    <mergeCell ref="L35:L37"/>
    <mergeCell ref="M35:M37"/>
    <mergeCell ref="N35:N37"/>
    <mergeCell ref="O35:O37"/>
    <mergeCell ref="B85:B87"/>
    <mergeCell ref="C85:C87"/>
    <mergeCell ref="D85:D87"/>
    <mergeCell ref="B60:B62"/>
    <mergeCell ref="C60:C62"/>
    <mergeCell ref="D60:D62"/>
    <mergeCell ref="E60:E62"/>
    <mergeCell ref="F60:F62"/>
    <mergeCell ref="G60:G62"/>
    <mergeCell ref="E85:E87"/>
    <mergeCell ref="F85:F87"/>
    <mergeCell ref="G85:G87"/>
    <mergeCell ref="H85:H87"/>
    <mergeCell ref="I85:I87"/>
    <mergeCell ref="J85:J87"/>
    <mergeCell ref="H60:H62"/>
    <mergeCell ref="J110:J112"/>
    <mergeCell ref="B135:B137"/>
    <mergeCell ref="C135:C137"/>
    <mergeCell ref="D135:D137"/>
    <mergeCell ref="E135:E137"/>
    <mergeCell ref="F135:F137"/>
    <mergeCell ref="I110:I112"/>
    <mergeCell ref="I60:I62"/>
    <mergeCell ref="J60:J62"/>
    <mergeCell ref="B109:D109"/>
    <mergeCell ref="B134:D134"/>
    <mergeCell ref="B110:B112"/>
    <mergeCell ref="C110:C112"/>
    <mergeCell ref="D110:D112"/>
    <mergeCell ref="E110:E112"/>
    <mergeCell ref="F110:F112"/>
    <mergeCell ref="G110:G112"/>
    <mergeCell ref="H110:H112"/>
    <mergeCell ref="B289:C289"/>
    <mergeCell ref="L289:M289"/>
    <mergeCell ref="B290:B292"/>
    <mergeCell ref="C290:C292"/>
    <mergeCell ref="B240:B242"/>
    <mergeCell ref="C240:C242"/>
    <mergeCell ref="D240:D242"/>
    <mergeCell ref="E240:E242"/>
    <mergeCell ref="B184:D184"/>
    <mergeCell ref="B185:B187"/>
    <mergeCell ref="C185:C187"/>
    <mergeCell ref="D185:D187"/>
    <mergeCell ref="E185:E187"/>
    <mergeCell ref="F185:F187"/>
    <mergeCell ref="G210:G212"/>
    <mergeCell ref="H210:H212"/>
    <mergeCell ref="I210:I212"/>
    <mergeCell ref="J210:J212"/>
    <mergeCell ref="L59:M59"/>
    <mergeCell ref="L60:L62"/>
    <mergeCell ref="M60:M62"/>
    <mergeCell ref="N60:N62"/>
    <mergeCell ref="O60:O62"/>
    <mergeCell ref="P60:P62"/>
    <mergeCell ref="B569:C569"/>
    <mergeCell ref="L569:N569"/>
    <mergeCell ref="B570:B572"/>
    <mergeCell ref="C570:C572"/>
    <mergeCell ref="B519:D519"/>
    <mergeCell ref="L519:N519"/>
    <mergeCell ref="B520:B522"/>
    <mergeCell ref="C520:C522"/>
    <mergeCell ref="B470:B472"/>
    <mergeCell ref="C470:C472"/>
    <mergeCell ref="D470:D472"/>
    <mergeCell ref="E470:E472"/>
    <mergeCell ref="G415:G417"/>
    <mergeCell ref="H415:H417"/>
    <mergeCell ref="I415:I417"/>
    <mergeCell ref="B339:D339"/>
    <mergeCell ref="L339:N339"/>
    <mergeCell ref="B340:B342"/>
    <mergeCell ref="Q60:Q62"/>
    <mergeCell ref="R60:R62"/>
    <mergeCell ref="S60:S62"/>
    <mergeCell ref="T60:T62"/>
    <mergeCell ref="L84:M84"/>
    <mergeCell ref="L85:L87"/>
    <mergeCell ref="M85:M87"/>
    <mergeCell ref="N85:N87"/>
    <mergeCell ref="O85:O87"/>
    <mergeCell ref="P85:P87"/>
    <mergeCell ref="Q85:Q87"/>
    <mergeCell ref="R85:R87"/>
    <mergeCell ref="S85:S87"/>
    <mergeCell ref="T85:T87"/>
    <mergeCell ref="L109:N109"/>
    <mergeCell ref="L110:L112"/>
    <mergeCell ref="M110:M112"/>
    <mergeCell ref="N110:N112"/>
    <mergeCell ref="O110:O112"/>
    <mergeCell ref="P110:P112"/>
    <mergeCell ref="L159:N159"/>
    <mergeCell ref="L160:L162"/>
    <mergeCell ref="M160:M162"/>
    <mergeCell ref="N160:N162"/>
    <mergeCell ref="M135:M137"/>
    <mergeCell ref="N135:N137"/>
    <mergeCell ref="O135:O137"/>
    <mergeCell ref="P135:P137"/>
    <mergeCell ref="Q110:Q112"/>
    <mergeCell ref="R110:R112"/>
    <mergeCell ref="S110:S112"/>
    <mergeCell ref="T110:T112"/>
    <mergeCell ref="B159:C159"/>
    <mergeCell ref="B160:B162"/>
    <mergeCell ref="C160:C162"/>
    <mergeCell ref="D160:D162"/>
    <mergeCell ref="E160:E162"/>
    <mergeCell ref="F160:F162"/>
    <mergeCell ref="Q135:Q137"/>
    <mergeCell ref="R135:R137"/>
    <mergeCell ref="S135:S137"/>
    <mergeCell ref="T135:T137"/>
    <mergeCell ref="G135:G137"/>
    <mergeCell ref="H135:H137"/>
    <mergeCell ref="I135:I137"/>
    <mergeCell ref="J135:J137"/>
    <mergeCell ref="L134:N134"/>
    <mergeCell ref="L135:L137"/>
    <mergeCell ref="O160:O162"/>
    <mergeCell ref="P160:P162"/>
    <mergeCell ref="Q160:Q162"/>
    <mergeCell ref="R160:R162"/>
    <mergeCell ref="S160:S162"/>
    <mergeCell ref="T160:T162"/>
    <mergeCell ref="G160:G162"/>
    <mergeCell ref="H160:H162"/>
    <mergeCell ref="I160:I162"/>
    <mergeCell ref="J160:J162"/>
    <mergeCell ref="L184:N184"/>
    <mergeCell ref="L185:L187"/>
    <mergeCell ref="M185:M187"/>
    <mergeCell ref="N185:N187"/>
    <mergeCell ref="O185:O187"/>
    <mergeCell ref="P185:P187"/>
    <mergeCell ref="G185:G187"/>
    <mergeCell ref="H185:H187"/>
    <mergeCell ref="I185:I187"/>
    <mergeCell ref="J185:J187"/>
    <mergeCell ref="A235:A238"/>
    <mergeCell ref="B235:U235"/>
    <mergeCell ref="Q185:Q187"/>
    <mergeCell ref="R185:R187"/>
    <mergeCell ref="S185:S187"/>
    <mergeCell ref="T185:T187"/>
    <mergeCell ref="B209:D209"/>
    <mergeCell ref="B210:B212"/>
    <mergeCell ref="C210:C212"/>
    <mergeCell ref="D210:D212"/>
    <mergeCell ref="E210:E212"/>
    <mergeCell ref="F210:F212"/>
    <mergeCell ref="S240:S242"/>
    <mergeCell ref="T240:T242"/>
    <mergeCell ref="B264:C264"/>
    <mergeCell ref="L264:M264"/>
    <mergeCell ref="B265:B267"/>
    <mergeCell ref="C265:C267"/>
    <mergeCell ref="D265:D267"/>
    <mergeCell ref="E265:E267"/>
    <mergeCell ref="F265:F267"/>
    <mergeCell ref="G265:G267"/>
    <mergeCell ref="M240:M242"/>
    <mergeCell ref="N240:N242"/>
    <mergeCell ref="O240:O242"/>
    <mergeCell ref="P240:P242"/>
    <mergeCell ref="Q240:Q242"/>
    <mergeCell ref="R240:R242"/>
    <mergeCell ref="F240:F242"/>
    <mergeCell ref="G240:G242"/>
    <mergeCell ref="H240:H242"/>
    <mergeCell ref="I240:I242"/>
    <mergeCell ref="J240:J242"/>
    <mergeCell ref="L240:L242"/>
    <mergeCell ref="O265:O267"/>
    <mergeCell ref="P265:P267"/>
    <mergeCell ref="Q265:Q267"/>
    <mergeCell ref="R265:R267"/>
    <mergeCell ref="S265:S267"/>
    <mergeCell ref="T265:T267"/>
    <mergeCell ref="H265:H267"/>
    <mergeCell ref="I265:I267"/>
    <mergeCell ref="J265:J267"/>
    <mergeCell ref="L265:L267"/>
    <mergeCell ref="M265:M267"/>
    <mergeCell ref="N265:N267"/>
    <mergeCell ref="T290:T292"/>
    <mergeCell ref="B314:D314"/>
    <mergeCell ref="L314:N314"/>
    <mergeCell ref="J290:J292"/>
    <mergeCell ref="L290:L292"/>
    <mergeCell ref="M290:M292"/>
    <mergeCell ref="N290:N292"/>
    <mergeCell ref="O290:O292"/>
    <mergeCell ref="P290:P292"/>
    <mergeCell ref="D290:D292"/>
    <mergeCell ref="E290:E292"/>
    <mergeCell ref="F290:F292"/>
    <mergeCell ref="G290:G292"/>
    <mergeCell ref="H290:H292"/>
    <mergeCell ref="I290:I292"/>
    <mergeCell ref="C340:C342"/>
    <mergeCell ref="D315:D317"/>
    <mergeCell ref="E315:E317"/>
    <mergeCell ref="F315:F317"/>
    <mergeCell ref="G315:G317"/>
    <mergeCell ref="Q290:Q292"/>
    <mergeCell ref="R290:R292"/>
    <mergeCell ref="S290:S292"/>
    <mergeCell ref="O315:O317"/>
    <mergeCell ref="P315:P317"/>
    <mergeCell ref="Q315:Q317"/>
    <mergeCell ref="R315:R317"/>
    <mergeCell ref="S315:S317"/>
    <mergeCell ref="H315:H317"/>
    <mergeCell ref="I315:I317"/>
    <mergeCell ref="J315:J317"/>
    <mergeCell ref="L315:L317"/>
    <mergeCell ref="M315:M317"/>
    <mergeCell ref="N315:N317"/>
    <mergeCell ref="B315:B317"/>
    <mergeCell ref="C315:C317"/>
    <mergeCell ref="Q340:Q342"/>
    <mergeCell ref="R340:R342"/>
    <mergeCell ref="S340:S342"/>
    <mergeCell ref="O365:O367"/>
    <mergeCell ref="P365:P367"/>
    <mergeCell ref="Q365:Q367"/>
    <mergeCell ref="R365:R367"/>
    <mergeCell ref="S365:S367"/>
    <mergeCell ref="B364:C364"/>
    <mergeCell ref="L364:N364"/>
    <mergeCell ref="J340:J342"/>
    <mergeCell ref="L340:L342"/>
    <mergeCell ref="M340:M342"/>
    <mergeCell ref="N340:N342"/>
    <mergeCell ref="O340:O342"/>
    <mergeCell ref="P340:P342"/>
    <mergeCell ref="D340:D342"/>
    <mergeCell ref="E340:E342"/>
    <mergeCell ref="F340:F342"/>
    <mergeCell ref="G340:G342"/>
    <mergeCell ref="H340:H342"/>
    <mergeCell ref="I340:I342"/>
    <mergeCell ref="T315:T317"/>
    <mergeCell ref="Q390:Q392"/>
    <mergeCell ref="T365:T367"/>
    <mergeCell ref="H365:H367"/>
    <mergeCell ref="I365:I367"/>
    <mergeCell ref="J365:J367"/>
    <mergeCell ref="L365:L367"/>
    <mergeCell ref="M365:M367"/>
    <mergeCell ref="N365:N367"/>
    <mergeCell ref="S390:S392"/>
    <mergeCell ref="T390:T392"/>
    <mergeCell ref="T340:T342"/>
    <mergeCell ref="B389:D389"/>
    <mergeCell ref="L389:N389"/>
    <mergeCell ref="B365:B367"/>
    <mergeCell ref="C365:C367"/>
    <mergeCell ref="D365:D367"/>
    <mergeCell ref="E365:E367"/>
    <mergeCell ref="F365:F367"/>
    <mergeCell ref="G365:G367"/>
    <mergeCell ref="R390:R392"/>
    <mergeCell ref="N390:N392"/>
    <mergeCell ref="O390:O392"/>
    <mergeCell ref="P390:P392"/>
    <mergeCell ref="B414:D414"/>
    <mergeCell ref="B415:B417"/>
    <mergeCell ref="C415:C417"/>
    <mergeCell ref="D415:D417"/>
    <mergeCell ref="E415:E417"/>
    <mergeCell ref="F415:F417"/>
    <mergeCell ref="J390:J392"/>
    <mergeCell ref="L390:L392"/>
    <mergeCell ref="M390:M392"/>
    <mergeCell ref="J415:J417"/>
    <mergeCell ref="B390:B392"/>
    <mergeCell ref="C390:C392"/>
    <mergeCell ref="D390:D392"/>
    <mergeCell ref="E390:E392"/>
    <mergeCell ref="F390:F392"/>
    <mergeCell ref="G390:G392"/>
    <mergeCell ref="H390:H392"/>
    <mergeCell ref="I390:I392"/>
    <mergeCell ref="A440:A443"/>
    <mergeCell ref="B440:U440"/>
    <mergeCell ref="B445:B447"/>
    <mergeCell ref="C445:C447"/>
    <mergeCell ref="D445:D447"/>
    <mergeCell ref="E445:E447"/>
    <mergeCell ref="F445:F447"/>
    <mergeCell ref="G445:G447"/>
    <mergeCell ref="H445:H447"/>
    <mergeCell ref="P445:P447"/>
    <mergeCell ref="Q445:Q447"/>
    <mergeCell ref="R445:R447"/>
    <mergeCell ref="S445:S447"/>
    <mergeCell ref="T445:T447"/>
    <mergeCell ref="B469:C469"/>
    <mergeCell ref="L469:M469"/>
    <mergeCell ref="I445:I447"/>
    <mergeCell ref="J445:J447"/>
    <mergeCell ref="L445:L447"/>
    <mergeCell ref="M445:M447"/>
    <mergeCell ref="N445:N447"/>
    <mergeCell ref="O445:O447"/>
    <mergeCell ref="S470:S472"/>
    <mergeCell ref="T470:T472"/>
    <mergeCell ref="B494:C494"/>
    <mergeCell ref="L494:M494"/>
    <mergeCell ref="B495:B497"/>
    <mergeCell ref="C495:C497"/>
    <mergeCell ref="D495:D497"/>
    <mergeCell ref="E495:E497"/>
    <mergeCell ref="F495:F497"/>
    <mergeCell ref="G495:G497"/>
    <mergeCell ref="M470:M472"/>
    <mergeCell ref="N470:N472"/>
    <mergeCell ref="O470:O472"/>
    <mergeCell ref="P470:P472"/>
    <mergeCell ref="Q470:Q472"/>
    <mergeCell ref="R470:R472"/>
    <mergeCell ref="F470:F472"/>
    <mergeCell ref="G470:G472"/>
    <mergeCell ref="H470:H472"/>
    <mergeCell ref="I470:I472"/>
    <mergeCell ref="J470:J472"/>
    <mergeCell ref="L470:L472"/>
    <mergeCell ref="O495:O497"/>
    <mergeCell ref="P495:P497"/>
    <mergeCell ref="Q495:Q497"/>
    <mergeCell ref="R495:R497"/>
    <mergeCell ref="S495:S497"/>
    <mergeCell ref="T495:T497"/>
    <mergeCell ref="H495:H497"/>
    <mergeCell ref="I495:I497"/>
    <mergeCell ref="J495:J497"/>
    <mergeCell ref="L495:L497"/>
    <mergeCell ref="M495:M497"/>
    <mergeCell ref="N495:N497"/>
    <mergeCell ref="T520:T522"/>
    <mergeCell ref="B544:D544"/>
    <mergeCell ref="L544:N544"/>
    <mergeCell ref="J520:J522"/>
    <mergeCell ref="L520:L522"/>
    <mergeCell ref="M520:M522"/>
    <mergeCell ref="N520:N522"/>
    <mergeCell ref="O520:O522"/>
    <mergeCell ref="P520:P522"/>
    <mergeCell ref="D520:D522"/>
    <mergeCell ref="E520:E522"/>
    <mergeCell ref="F520:F522"/>
    <mergeCell ref="G520:G522"/>
    <mergeCell ref="H520:H522"/>
    <mergeCell ref="I520:I522"/>
    <mergeCell ref="E545:E547"/>
    <mergeCell ref="F545:F547"/>
    <mergeCell ref="G545:G547"/>
    <mergeCell ref="Q520:Q522"/>
    <mergeCell ref="R520:R522"/>
    <mergeCell ref="S520:S522"/>
    <mergeCell ref="O545:O547"/>
    <mergeCell ref="P545:P547"/>
    <mergeCell ref="Q545:Q547"/>
    <mergeCell ref="R545:R547"/>
    <mergeCell ref="S545:S547"/>
    <mergeCell ref="H545:H547"/>
    <mergeCell ref="I545:I547"/>
    <mergeCell ref="J545:J547"/>
    <mergeCell ref="L545:L547"/>
    <mergeCell ref="M545:M547"/>
    <mergeCell ref="N545:N547"/>
    <mergeCell ref="B545:B547"/>
    <mergeCell ref="C545:C547"/>
    <mergeCell ref="D545:D547"/>
    <mergeCell ref="Q570:Q572"/>
    <mergeCell ref="R570:R572"/>
    <mergeCell ref="S570:S572"/>
    <mergeCell ref="O595:O597"/>
    <mergeCell ref="P595:P597"/>
    <mergeCell ref="Q595:Q597"/>
    <mergeCell ref="R595:R597"/>
    <mergeCell ref="S595:S597"/>
    <mergeCell ref="B594:D594"/>
    <mergeCell ref="L594:N594"/>
    <mergeCell ref="J570:J572"/>
    <mergeCell ref="L570:L572"/>
    <mergeCell ref="M570:M572"/>
    <mergeCell ref="N570:N572"/>
    <mergeCell ref="O570:O572"/>
    <mergeCell ref="P570:P572"/>
    <mergeCell ref="D570:D572"/>
    <mergeCell ref="E570:E572"/>
    <mergeCell ref="F570:F572"/>
    <mergeCell ref="G570:G572"/>
    <mergeCell ref="H570:H572"/>
    <mergeCell ref="T545:T547"/>
    <mergeCell ref="T595:T597"/>
    <mergeCell ref="H595:H597"/>
    <mergeCell ref="I595:I597"/>
    <mergeCell ref="J595:J597"/>
    <mergeCell ref="L595:L597"/>
    <mergeCell ref="M595:M597"/>
    <mergeCell ref="N595:N597"/>
    <mergeCell ref="J620:J622"/>
    <mergeCell ref="T570:T572"/>
    <mergeCell ref="I570:I572"/>
    <mergeCell ref="A645:A648"/>
    <mergeCell ref="B645:U645"/>
    <mergeCell ref="B619:D619"/>
    <mergeCell ref="B620:B622"/>
    <mergeCell ref="C620:C622"/>
    <mergeCell ref="D620:D622"/>
    <mergeCell ref="E620:E622"/>
    <mergeCell ref="F620:F622"/>
    <mergeCell ref="B595:B597"/>
    <mergeCell ref="C595:C597"/>
    <mergeCell ref="D595:D597"/>
    <mergeCell ref="E595:E597"/>
    <mergeCell ref="F595:F597"/>
    <mergeCell ref="G595:G597"/>
    <mergeCell ref="B650:B652"/>
    <mergeCell ref="C650:C652"/>
    <mergeCell ref="D650:D652"/>
    <mergeCell ref="E650:E652"/>
    <mergeCell ref="F650:F652"/>
    <mergeCell ref="G650:G652"/>
    <mergeCell ref="G620:G622"/>
    <mergeCell ref="H620:H622"/>
    <mergeCell ref="I620:I622"/>
    <mergeCell ref="O650:O652"/>
    <mergeCell ref="P650:P652"/>
    <mergeCell ref="Q650:Q652"/>
    <mergeCell ref="R650:R652"/>
    <mergeCell ref="S650:S652"/>
    <mergeCell ref="T650:T652"/>
    <mergeCell ref="H650:H652"/>
    <mergeCell ref="I650:I652"/>
    <mergeCell ref="J650:J652"/>
    <mergeCell ref="L650:L652"/>
    <mergeCell ref="M650:M652"/>
    <mergeCell ref="N650:N652"/>
    <mergeCell ref="B674:C674"/>
    <mergeCell ref="L674:M674"/>
    <mergeCell ref="B675:B677"/>
    <mergeCell ref="C675:C677"/>
    <mergeCell ref="D675:D677"/>
    <mergeCell ref="E675:E677"/>
    <mergeCell ref="F675:F677"/>
    <mergeCell ref="G675:G677"/>
    <mergeCell ref="H675:H677"/>
    <mergeCell ref="I675:I677"/>
    <mergeCell ref="R675:R677"/>
    <mergeCell ref="S675:S677"/>
    <mergeCell ref="O700:O702"/>
    <mergeCell ref="P700:P702"/>
    <mergeCell ref="Q700:Q702"/>
    <mergeCell ref="R700:R702"/>
    <mergeCell ref="S700:S702"/>
    <mergeCell ref="T675:T677"/>
    <mergeCell ref="B699:C699"/>
    <mergeCell ref="L699:M699"/>
    <mergeCell ref="J675:J677"/>
    <mergeCell ref="L675:L677"/>
    <mergeCell ref="M675:M677"/>
    <mergeCell ref="N675:N677"/>
    <mergeCell ref="O675:O677"/>
    <mergeCell ref="P675:P677"/>
    <mergeCell ref="B724:D724"/>
    <mergeCell ref="L724:N724"/>
    <mergeCell ref="B700:B702"/>
    <mergeCell ref="C700:C702"/>
    <mergeCell ref="D700:D702"/>
    <mergeCell ref="E700:E702"/>
    <mergeCell ref="F700:F702"/>
    <mergeCell ref="G700:G702"/>
    <mergeCell ref="Q675:Q677"/>
    <mergeCell ref="T725:T727"/>
    <mergeCell ref="Q725:Q727"/>
    <mergeCell ref="R725:R727"/>
    <mergeCell ref="S725:S727"/>
    <mergeCell ref="T700:T702"/>
    <mergeCell ref="H700:H702"/>
    <mergeCell ref="I700:I702"/>
    <mergeCell ref="J700:J702"/>
    <mergeCell ref="L700:L702"/>
    <mergeCell ref="M700:M702"/>
    <mergeCell ref="N700:N702"/>
    <mergeCell ref="B749:D749"/>
    <mergeCell ref="L749:N749"/>
    <mergeCell ref="J725:J727"/>
    <mergeCell ref="L725:L727"/>
    <mergeCell ref="M725:M727"/>
    <mergeCell ref="N725:N727"/>
    <mergeCell ref="O725:O727"/>
    <mergeCell ref="P725:P727"/>
    <mergeCell ref="B750:B752"/>
    <mergeCell ref="C750:C752"/>
    <mergeCell ref="D750:D752"/>
    <mergeCell ref="E750:E752"/>
    <mergeCell ref="F750:F752"/>
    <mergeCell ref="G750:G752"/>
    <mergeCell ref="O750:O752"/>
    <mergeCell ref="P750:P752"/>
    <mergeCell ref="B725:B727"/>
    <mergeCell ref="C725:C727"/>
    <mergeCell ref="D725:D727"/>
    <mergeCell ref="E725:E727"/>
    <mergeCell ref="F725:F727"/>
    <mergeCell ref="G725:G727"/>
    <mergeCell ref="H725:H727"/>
    <mergeCell ref="I725:I727"/>
    <mergeCell ref="Q750:Q752"/>
    <mergeCell ref="R750:R752"/>
    <mergeCell ref="S750:S752"/>
    <mergeCell ref="T750:T752"/>
    <mergeCell ref="H750:H752"/>
    <mergeCell ref="I750:I752"/>
    <mergeCell ref="J750:J752"/>
    <mergeCell ref="L750:L752"/>
    <mergeCell ref="M750:M752"/>
    <mergeCell ref="N750:N752"/>
    <mergeCell ref="B799:D799"/>
    <mergeCell ref="L799:N799"/>
    <mergeCell ref="J775:J777"/>
    <mergeCell ref="L775:L777"/>
    <mergeCell ref="M775:M777"/>
    <mergeCell ref="N775:N777"/>
    <mergeCell ref="O775:O777"/>
    <mergeCell ref="P775:P777"/>
    <mergeCell ref="B774:C774"/>
    <mergeCell ref="L774:N774"/>
    <mergeCell ref="B775:B777"/>
    <mergeCell ref="C775:C777"/>
    <mergeCell ref="D775:D777"/>
    <mergeCell ref="E775:E777"/>
    <mergeCell ref="F775:F777"/>
    <mergeCell ref="G775:G777"/>
    <mergeCell ref="H775:H777"/>
    <mergeCell ref="I775:I777"/>
    <mergeCell ref="Q775:Q777"/>
    <mergeCell ref="R775:R777"/>
    <mergeCell ref="S775:S777"/>
    <mergeCell ref="O800:O802"/>
    <mergeCell ref="P800:P802"/>
    <mergeCell ref="Q800:Q802"/>
    <mergeCell ref="R800:R802"/>
    <mergeCell ref="S800:S802"/>
    <mergeCell ref="T775:T777"/>
    <mergeCell ref="T800:T802"/>
    <mergeCell ref="H800:H802"/>
    <mergeCell ref="I800:I802"/>
    <mergeCell ref="J800:J802"/>
    <mergeCell ref="L800:L802"/>
    <mergeCell ref="M800:M802"/>
    <mergeCell ref="N800:N802"/>
    <mergeCell ref="J825:J827"/>
    <mergeCell ref="A850:A853"/>
    <mergeCell ref="B850:U850"/>
    <mergeCell ref="B824:D824"/>
    <mergeCell ref="B825:B827"/>
    <mergeCell ref="C825:C827"/>
    <mergeCell ref="D825:D827"/>
    <mergeCell ref="E825:E827"/>
    <mergeCell ref="F825:F827"/>
    <mergeCell ref="B800:B802"/>
    <mergeCell ref="C800:C802"/>
    <mergeCell ref="D800:D802"/>
    <mergeCell ref="E800:E802"/>
    <mergeCell ref="F800:F802"/>
    <mergeCell ref="G800:G802"/>
    <mergeCell ref="B855:B857"/>
    <mergeCell ref="C855:C857"/>
    <mergeCell ref="D855:D857"/>
    <mergeCell ref="E855:E857"/>
    <mergeCell ref="F855:F857"/>
    <mergeCell ref="G855:G857"/>
    <mergeCell ref="G825:G827"/>
    <mergeCell ref="H825:H827"/>
    <mergeCell ref="I825:I827"/>
    <mergeCell ref="O855:O857"/>
    <mergeCell ref="P855:P857"/>
    <mergeCell ref="Q855:Q857"/>
    <mergeCell ref="R855:R857"/>
    <mergeCell ref="S855:S857"/>
    <mergeCell ref="T855:T857"/>
    <mergeCell ref="H855:H857"/>
    <mergeCell ref="I855:I857"/>
    <mergeCell ref="J855:J857"/>
    <mergeCell ref="L855:L857"/>
    <mergeCell ref="M855:M857"/>
    <mergeCell ref="N855:N857"/>
    <mergeCell ref="B879:C879"/>
    <mergeCell ref="L879:M879"/>
    <mergeCell ref="B880:B882"/>
    <mergeCell ref="C880:C882"/>
    <mergeCell ref="D880:D882"/>
    <mergeCell ref="E880:E882"/>
    <mergeCell ref="F880:F882"/>
    <mergeCell ref="G880:G882"/>
    <mergeCell ref="H880:H882"/>
    <mergeCell ref="I880:I882"/>
    <mergeCell ref="R880:R882"/>
    <mergeCell ref="S880:S882"/>
    <mergeCell ref="O905:O907"/>
    <mergeCell ref="P905:P907"/>
    <mergeCell ref="Q905:Q907"/>
    <mergeCell ref="R905:R907"/>
    <mergeCell ref="S905:S907"/>
    <mergeCell ref="T880:T882"/>
    <mergeCell ref="B904:C904"/>
    <mergeCell ref="L904:M904"/>
    <mergeCell ref="J880:J882"/>
    <mergeCell ref="L880:L882"/>
    <mergeCell ref="M880:M882"/>
    <mergeCell ref="N880:N882"/>
    <mergeCell ref="O880:O882"/>
    <mergeCell ref="P880:P882"/>
    <mergeCell ref="B929:D929"/>
    <mergeCell ref="L929:N929"/>
    <mergeCell ref="B905:B907"/>
    <mergeCell ref="C905:C907"/>
    <mergeCell ref="D905:D907"/>
    <mergeCell ref="E905:E907"/>
    <mergeCell ref="F905:F907"/>
    <mergeCell ref="G905:G907"/>
    <mergeCell ref="Q880:Q882"/>
    <mergeCell ref="T930:T932"/>
    <mergeCell ref="Q930:Q932"/>
    <mergeCell ref="R930:R932"/>
    <mergeCell ref="S930:S932"/>
    <mergeCell ref="T905:T907"/>
    <mergeCell ref="H905:H907"/>
    <mergeCell ref="I905:I907"/>
    <mergeCell ref="J905:J907"/>
    <mergeCell ref="L905:L907"/>
    <mergeCell ref="M905:M907"/>
    <mergeCell ref="N905:N907"/>
    <mergeCell ref="B954:D954"/>
    <mergeCell ref="L954:N954"/>
    <mergeCell ref="J930:J932"/>
    <mergeCell ref="L930:L932"/>
    <mergeCell ref="M930:M932"/>
    <mergeCell ref="N930:N932"/>
    <mergeCell ref="O930:O932"/>
    <mergeCell ref="P930:P932"/>
    <mergeCell ref="B955:B957"/>
    <mergeCell ref="C955:C957"/>
    <mergeCell ref="D955:D957"/>
    <mergeCell ref="E955:E957"/>
    <mergeCell ref="F955:F957"/>
    <mergeCell ref="G955:G957"/>
    <mergeCell ref="O955:O957"/>
    <mergeCell ref="P955:P957"/>
    <mergeCell ref="B930:B932"/>
    <mergeCell ref="C930:C932"/>
    <mergeCell ref="D930:D932"/>
    <mergeCell ref="E930:E932"/>
    <mergeCell ref="F930:F932"/>
    <mergeCell ref="G930:G932"/>
    <mergeCell ref="H930:H932"/>
    <mergeCell ref="I930:I932"/>
    <mergeCell ref="Q955:Q957"/>
    <mergeCell ref="R955:R957"/>
    <mergeCell ref="S955:S957"/>
    <mergeCell ref="T955:T957"/>
    <mergeCell ref="H955:H957"/>
    <mergeCell ref="I955:I957"/>
    <mergeCell ref="J955:J957"/>
    <mergeCell ref="L955:L957"/>
    <mergeCell ref="M955:M957"/>
    <mergeCell ref="N955:N957"/>
    <mergeCell ref="B1004:D1004"/>
    <mergeCell ref="L1004:N1004"/>
    <mergeCell ref="J980:J982"/>
    <mergeCell ref="L980:L982"/>
    <mergeCell ref="M980:M982"/>
    <mergeCell ref="N980:N982"/>
    <mergeCell ref="O980:O982"/>
    <mergeCell ref="P980:P982"/>
    <mergeCell ref="B979:C979"/>
    <mergeCell ref="L979:N979"/>
    <mergeCell ref="B980:B982"/>
    <mergeCell ref="C980:C982"/>
    <mergeCell ref="D980:D982"/>
    <mergeCell ref="E980:E982"/>
    <mergeCell ref="F980:F982"/>
    <mergeCell ref="G980:G982"/>
    <mergeCell ref="H980:H982"/>
    <mergeCell ref="I980:I982"/>
    <mergeCell ref="Q980:Q982"/>
    <mergeCell ref="R980:R982"/>
    <mergeCell ref="S980:S982"/>
    <mergeCell ref="O1005:O1007"/>
    <mergeCell ref="P1005:P1007"/>
    <mergeCell ref="Q1005:Q1007"/>
    <mergeCell ref="R1005:R1007"/>
    <mergeCell ref="S1005:S1007"/>
    <mergeCell ref="T980:T982"/>
    <mergeCell ref="B1029:D1029"/>
    <mergeCell ref="B1030:B1032"/>
    <mergeCell ref="C1030:C1032"/>
    <mergeCell ref="D1030:D1032"/>
    <mergeCell ref="E1030:E1032"/>
    <mergeCell ref="F1030:F1032"/>
    <mergeCell ref="T1005:T1007"/>
    <mergeCell ref="H1005:H1007"/>
    <mergeCell ref="I1005:I1007"/>
    <mergeCell ref="J1005:J1007"/>
    <mergeCell ref="L1005:L1007"/>
    <mergeCell ref="M1005:M1007"/>
    <mergeCell ref="N1005:N1007"/>
    <mergeCell ref="G1030:G1032"/>
    <mergeCell ref="H1030:H1032"/>
    <mergeCell ref="I1030:I1032"/>
    <mergeCell ref="J1030:J1032"/>
    <mergeCell ref="B1005:B1007"/>
    <mergeCell ref="C1005:C1007"/>
    <mergeCell ref="D1005:D1007"/>
    <mergeCell ref="E1005:E1007"/>
    <mergeCell ref="F1005:F1007"/>
    <mergeCell ref="G1005:G1007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BE37B-A745-4392-BA4C-A647AE36FF63}">
  <dimension ref="A1:R128"/>
  <sheetViews>
    <sheetView topLeftCell="E65" workbookViewId="0">
      <selection activeCell="M73" sqref="M73"/>
    </sheetView>
  </sheetViews>
  <sheetFormatPr defaultRowHeight="14.4" x14ac:dyDescent="0.3"/>
  <cols>
    <col min="3" max="3" width="10.5546875" customWidth="1"/>
    <col min="4" max="4" width="11.77734375" customWidth="1"/>
    <col min="5" max="5" width="15.21875" customWidth="1"/>
    <col min="6" max="6" width="12.6640625" customWidth="1"/>
    <col min="7" max="7" width="11.21875" customWidth="1"/>
    <col min="8" max="8" width="14.77734375" customWidth="1"/>
    <col min="9" max="9" width="15.109375" customWidth="1"/>
    <col min="10" max="10" width="13.44140625" customWidth="1"/>
    <col min="11" max="11" width="15" customWidth="1"/>
    <col min="12" max="12" width="12.44140625" customWidth="1"/>
    <col min="13" max="13" width="13.77734375" customWidth="1"/>
    <col min="14" max="14" width="14.33203125" customWidth="1"/>
    <col min="15" max="15" width="13.5546875" customWidth="1"/>
    <col min="17" max="17" width="12.6640625" customWidth="1"/>
    <col min="18" max="18" width="17.77734375" customWidth="1"/>
  </cols>
  <sheetData>
    <row r="1" spans="1:18" ht="15.6" x14ac:dyDescent="0.3">
      <c r="A1" s="203">
        <v>1</v>
      </c>
      <c r="B1" s="228" t="s">
        <v>89</v>
      </c>
      <c r="C1" s="228"/>
      <c r="D1" s="228"/>
      <c r="E1" s="228"/>
      <c r="F1" s="228"/>
      <c r="G1" s="228"/>
      <c r="H1" s="228"/>
      <c r="I1" s="228"/>
      <c r="J1" s="228"/>
      <c r="K1" s="228"/>
      <c r="L1" s="228"/>
      <c r="M1" s="228"/>
      <c r="N1" s="228"/>
      <c r="O1" s="228"/>
      <c r="P1" s="228"/>
      <c r="Q1" s="228"/>
      <c r="R1" s="228"/>
    </row>
    <row r="2" spans="1:18" x14ac:dyDescent="0.3">
      <c r="A2" s="203"/>
      <c r="B2" s="229" t="s">
        <v>233</v>
      </c>
      <c r="C2" s="229"/>
      <c r="D2" s="229"/>
      <c r="E2" s="229"/>
      <c r="F2" s="229"/>
      <c r="G2" s="229"/>
      <c r="H2" s="229"/>
      <c r="I2" s="229"/>
      <c r="J2" s="229"/>
      <c r="K2" s="229"/>
      <c r="L2" s="229"/>
      <c r="M2" s="229"/>
      <c r="N2" s="229"/>
      <c r="O2" s="229"/>
      <c r="P2" s="229"/>
      <c r="Q2" s="229"/>
      <c r="R2" s="229"/>
    </row>
    <row r="3" spans="1:18" ht="14.4" customHeight="1" x14ac:dyDescent="0.3">
      <c r="A3" s="203"/>
      <c r="B3" s="258" t="s">
        <v>22</v>
      </c>
      <c r="C3" s="225" t="s">
        <v>170</v>
      </c>
      <c r="D3" s="225" t="s">
        <v>171</v>
      </c>
      <c r="E3" s="225" t="s">
        <v>173</v>
      </c>
      <c r="F3" s="225" t="s">
        <v>174</v>
      </c>
      <c r="G3" s="225" t="s">
        <v>301</v>
      </c>
      <c r="H3" s="225" t="s">
        <v>302</v>
      </c>
      <c r="I3" s="225" t="s">
        <v>182</v>
      </c>
      <c r="J3" s="225" t="s">
        <v>349</v>
      </c>
      <c r="K3" s="225" t="s">
        <v>183</v>
      </c>
      <c r="L3" s="225" t="s">
        <v>172</v>
      </c>
      <c r="M3" s="225" t="s">
        <v>306</v>
      </c>
      <c r="N3" s="225" t="s">
        <v>307</v>
      </c>
      <c r="O3" s="225" t="s">
        <v>308</v>
      </c>
      <c r="P3" s="225" t="s">
        <v>350</v>
      </c>
      <c r="Q3" s="225" t="s">
        <v>322</v>
      </c>
      <c r="R3" s="225" t="s">
        <v>232</v>
      </c>
    </row>
    <row r="4" spans="1:18" x14ac:dyDescent="0.3">
      <c r="A4" s="203"/>
      <c r="B4" s="243"/>
      <c r="C4" s="225"/>
      <c r="D4" s="225"/>
      <c r="E4" s="225"/>
      <c r="F4" s="225"/>
      <c r="G4" s="225"/>
      <c r="H4" s="225"/>
      <c r="I4" s="225"/>
      <c r="J4" s="225"/>
      <c r="K4" s="225"/>
      <c r="L4" s="225"/>
      <c r="M4" s="225"/>
      <c r="N4" s="225"/>
      <c r="O4" s="225"/>
      <c r="P4" s="225"/>
      <c r="Q4" s="225"/>
      <c r="R4" s="225"/>
    </row>
    <row r="5" spans="1:18" x14ac:dyDescent="0.3">
      <c r="B5" s="6">
        <v>2025</v>
      </c>
      <c r="C5" s="13">
        <f>'Kebutuhan Air Non Domestik (2)'!I38</f>
        <v>5.5555555555555552E-2</v>
      </c>
      <c r="D5" s="13">
        <f>'Kebutuhan Air Non Domestik (2)'!S38</f>
        <v>0.44444444444444442</v>
      </c>
      <c r="E5" s="13">
        <f>'Kebutuhan Air Non Domestik (2)'!I63</f>
        <v>0.41666666666666669</v>
      </c>
      <c r="F5" s="13">
        <f>'Kebutuhan Air Non Domestik (2)'!S63</f>
        <v>0.88888888888888884</v>
      </c>
      <c r="G5" s="13">
        <f>'Kebutuhan Air Non Domestik (2)'!I88</f>
        <v>1.1574074074074073E-2</v>
      </c>
      <c r="H5" s="13">
        <f>'Kebutuhan Air Non Domestik (2)'!S88</f>
        <v>2.3148148148148147E-2</v>
      </c>
      <c r="I5" s="13">
        <f>'Kebutuhan Air Non Domestik (2)'!I113</f>
        <v>1.1574074074074073E-2</v>
      </c>
      <c r="J5" s="13">
        <f>'Kebutuhan Air Non Domestik (2)'!S113</f>
        <v>1.1574074074074073E-2</v>
      </c>
      <c r="K5" s="13">
        <f>'Kebutuhan Air Non Domestik (2)'!I138</f>
        <v>0.18518518518518517</v>
      </c>
      <c r="L5" s="13">
        <f>'Kebutuhan Air Non Domestik (2)'!S138</f>
        <v>0</v>
      </c>
      <c r="M5" s="13">
        <f>'Kebutuhan Air Non Domestik (2)'!I163</f>
        <v>0</v>
      </c>
      <c r="N5" s="13">
        <f>'Kebutuhan Air Non Domestik (2)'!S163</f>
        <v>0</v>
      </c>
      <c r="O5" s="13">
        <f>'Kebutuhan Air Non Domestik (2)'!I188</f>
        <v>0</v>
      </c>
      <c r="P5" s="13">
        <f>'Kebutuhan Air Non Domestik (2)'!S188</f>
        <v>0</v>
      </c>
      <c r="Q5" s="13">
        <f>'Kebutuhan Air Non Domestik (2)'!I213</f>
        <v>0</v>
      </c>
      <c r="R5" s="13">
        <f>SUM(C5:Q5)</f>
        <v>2.0486111111111116</v>
      </c>
    </row>
    <row r="6" spans="1:18" x14ac:dyDescent="0.3">
      <c r="B6" s="6">
        <v>2026</v>
      </c>
      <c r="C6" s="13">
        <f>'Kebutuhan Air Non Domestik (2)'!I39</f>
        <v>5.5555555555555552E-2</v>
      </c>
      <c r="D6" s="13">
        <f>'Kebutuhan Air Non Domestik (2)'!S39</f>
        <v>0.44444444444444442</v>
      </c>
      <c r="E6" s="13">
        <f>'Kebutuhan Air Non Domestik (2)'!I64</f>
        <v>0.41666666666666669</v>
      </c>
      <c r="F6" s="13">
        <f>'Kebutuhan Air Non Domestik (2)'!S64</f>
        <v>0.88888888888888884</v>
      </c>
      <c r="G6" s="13">
        <f>'Kebutuhan Air Non Domestik (2)'!I89</f>
        <v>1.1574074074074073E-2</v>
      </c>
      <c r="H6" s="13">
        <f>'Kebutuhan Air Non Domestik (2)'!S89</f>
        <v>2.3148148148148147E-2</v>
      </c>
      <c r="I6" s="13">
        <f>'Kebutuhan Air Non Domestik (2)'!I114</f>
        <v>1.1574074074074073E-2</v>
      </c>
      <c r="J6" s="13">
        <f>'Kebutuhan Air Non Domestik (2)'!S114</f>
        <v>1.1574074074074073E-2</v>
      </c>
      <c r="K6" s="13">
        <f>'Kebutuhan Air Non Domestik (2)'!I139</f>
        <v>0.20833333333333334</v>
      </c>
      <c r="L6" s="13">
        <f>'Kebutuhan Air Non Domestik (2)'!S139</f>
        <v>0</v>
      </c>
      <c r="M6" s="13">
        <f>'Kebutuhan Air Non Domestik (2)'!I164</f>
        <v>0</v>
      </c>
      <c r="N6" s="13">
        <f>'Kebutuhan Air Non Domestik (2)'!S164</f>
        <v>0</v>
      </c>
      <c r="O6" s="13">
        <f>'Kebutuhan Air Non Domestik (2)'!I189</f>
        <v>0</v>
      </c>
      <c r="P6" s="13">
        <f>'Kebutuhan Air Non Domestik (2)'!S189</f>
        <v>0</v>
      </c>
      <c r="Q6" s="13">
        <f>'Kebutuhan Air Non Domestik (2)'!I214</f>
        <v>0</v>
      </c>
      <c r="R6" s="13">
        <f t="shared" ref="R6:R24" si="0">SUM(C6:Q6)</f>
        <v>2.0717592592592595</v>
      </c>
    </row>
    <row r="7" spans="1:18" x14ac:dyDescent="0.3">
      <c r="B7" s="6">
        <v>2027</v>
      </c>
      <c r="C7" s="13">
        <f>'Kebutuhan Air Non Domestik (2)'!I40</f>
        <v>5.5555555555555552E-2</v>
      </c>
      <c r="D7" s="13">
        <f>'Kebutuhan Air Non Domestik (2)'!S40</f>
        <v>0.44444444444444442</v>
      </c>
      <c r="E7" s="13">
        <f>'Kebutuhan Air Non Domestik (2)'!I65</f>
        <v>0.41666666666666669</v>
      </c>
      <c r="F7" s="13">
        <f>'Kebutuhan Air Non Domestik (2)'!S65</f>
        <v>0.88888888888888884</v>
      </c>
      <c r="G7" s="13">
        <f>'Kebutuhan Air Non Domestik (2)'!I90</f>
        <v>1.1574074074074073E-2</v>
      </c>
      <c r="H7" s="13">
        <f>'Kebutuhan Air Non Domestik (2)'!S90</f>
        <v>2.3148148148148147E-2</v>
      </c>
      <c r="I7" s="13">
        <f>'Kebutuhan Air Non Domestik (2)'!I115</f>
        <v>1.1574074074074073E-2</v>
      </c>
      <c r="J7" s="13">
        <f>'Kebutuhan Air Non Domestik (2)'!S115</f>
        <v>1.1574074074074073E-2</v>
      </c>
      <c r="K7" s="13">
        <f>'Kebutuhan Air Non Domestik (2)'!I140</f>
        <v>0.20833333333333334</v>
      </c>
      <c r="L7" s="13">
        <f>'Kebutuhan Air Non Domestik (2)'!S140</f>
        <v>0</v>
      </c>
      <c r="M7" s="13">
        <f>'Kebutuhan Air Non Domestik (2)'!I165</f>
        <v>0</v>
      </c>
      <c r="N7" s="13">
        <f>'Kebutuhan Air Non Domestik (2)'!S165</f>
        <v>0</v>
      </c>
      <c r="O7" s="13">
        <f>'Kebutuhan Air Non Domestik (2)'!I190</f>
        <v>0</v>
      </c>
      <c r="P7" s="13">
        <f>'Kebutuhan Air Non Domestik (2)'!S190</f>
        <v>0</v>
      </c>
      <c r="Q7" s="13">
        <f>'Kebutuhan Air Non Domestik (2)'!I215</f>
        <v>0</v>
      </c>
      <c r="R7" s="13">
        <f t="shared" si="0"/>
        <v>2.0717592592592595</v>
      </c>
    </row>
    <row r="8" spans="1:18" x14ac:dyDescent="0.3">
      <c r="B8" s="6">
        <v>2028</v>
      </c>
      <c r="C8" s="13">
        <f>'Kebutuhan Air Non Domestik (2)'!I41</f>
        <v>5.5555555555555552E-2</v>
      </c>
      <c r="D8" s="13">
        <f>'Kebutuhan Air Non Domestik (2)'!S41</f>
        <v>0.44444444444444442</v>
      </c>
      <c r="E8" s="13">
        <f>'Kebutuhan Air Non Domestik (2)'!I66</f>
        <v>0.41666666666666669</v>
      </c>
      <c r="F8" s="13">
        <f>'Kebutuhan Air Non Domestik (2)'!S66</f>
        <v>0.88888888888888884</v>
      </c>
      <c r="G8" s="13">
        <f>'Kebutuhan Air Non Domestik (2)'!I91</f>
        <v>1.1574074074074073E-2</v>
      </c>
      <c r="H8" s="13">
        <f>'Kebutuhan Air Non Domestik (2)'!S91</f>
        <v>2.8935185185185185E-2</v>
      </c>
      <c r="I8" s="13">
        <f>'Kebutuhan Air Non Domestik (2)'!I116</f>
        <v>1.1574074074074073E-2</v>
      </c>
      <c r="J8" s="13">
        <f>'Kebutuhan Air Non Domestik (2)'!S116</f>
        <v>1.1574074074074073E-2</v>
      </c>
      <c r="K8" s="13">
        <f>'Kebutuhan Air Non Domestik (2)'!I141</f>
        <v>0.20833333333333334</v>
      </c>
      <c r="L8" s="13">
        <f>'Kebutuhan Air Non Domestik (2)'!S141</f>
        <v>0</v>
      </c>
      <c r="M8" s="13">
        <f>'Kebutuhan Air Non Domestik (2)'!I166</f>
        <v>0</v>
      </c>
      <c r="N8" s="13">
        <f>'Kebutuhan Air Non Domestik (2)'!S166</f>
        <v>0</v>
      </c>
      <c r="O8" s="13">
        <f>'Kebutuhan Air Non Domestik (2)'!I191</f>
        <v>0</v>
      </c>
      <c r="P8" s="13">
        <f>'Kebutuhan Air Non Domestik (2)'!S191</f>
        <v>0</v>
      </c>
      <c r="Q8" s="13">
        <f>'Kebutuhan Air Non Domestik (2)'!I216</f>
        <v>0</v>
      </c>
      <c r="R8" s="13">
        <f t="shared" si="0"/>
        <v>2.0775462962962967</v>
      </c>
    </row>
    <row r="9" spans="1:18" x14ac:dyDescent="0.3">
      <c r="B9" s="6">
        <v>2029</v>
      </c>
      <c r="C9" s="13">
        <f>'Kebutuhan Air Non Domestik (2)'!I42</f>
        <v>5.5555555555555552E-2</v>
      </c>
      <c r="D9" s="13">
        <f>'Kebutuhan Air Non Domestik (2)'!S42</f>
        <v>0.44444444444444442</v>
      </c>
      <c r="E9" s="13">
        <f>'Kebutuhan Air Non Domestik (2)'!I67</f>
        <v>0.41666666666666669</v>
      </c>
      <c r="F9" s="13">
        <f>'Kebutuhan Air Non Domestik (2)'!S67</f>
        <v>0.88888888888888884</v>
      </c>
      <c r="G9" s="13">
        <f>'Kebutuhan Air Non Domestik (2)'!I92</f>
        <v>1.1574074074074073E-2</v>
      </c>
      <c r="H9" s="13">
        <f>'Kebutuhan Air Non Domestik (2)'!S92</f>
        <v>2.8935185185185185E-2</v>
      </c>
      <c r="I9" s="13">
        <f>'Kebutuhan Air Non Domestik (2)'!I117</f>
        <v>1.1574074074074073E-2</v>
      </c>
      <c r="J9" s="13">
        <f>'Kebutuhan Air Non Domestik (2)'!S117</f>
        <v>1.1574074074074073E-2</v>
      </c>
      <c r="K9" s="13">
        <f>'Kebutuhan Air Non Domestik (2)'!I142</f>
        <v>0.20833333333333334</v>
      </c>
      <c r="L9" s="13">
        <f>'Kebutuhan Air Non Domestik (2)'!S142</f>
        <v>0</v>
      </c>
      <c r="M9" s="13">
        <f>'Kebutuhan Air Non Domestik (2)'!I167</f>
        <v>0</v>
      </c>
      <c r="N9" s="13">
        <f>'Kebutuhan Air Non Domestik (2)'!S167</f>
        <v>0</v>
      </c>
      <c r="O9" s="13">
        <f>'Kebutuhan Air Non Domestik (2)'!I192</f>
        <v>0</v>
      </c>
      <c r="P9" s="13">
        <f>'Kebutuhan Air Non Domestik (2)'!S192</f>
        <v>0</v>
      </c>
      <c r="Q9" s="13">
        <f>'Kebutuhan Air Non Domestik (2)'!I217</f>
        <v>0</v>
      </c>
      <c r="R9" s="13">
        <f t="shared" si="0"/>
        <v>2.0775462962962967</v>
      </c>
    </row>
    <row r="10" spans="1:18" x14ac:dyDescent="0.3">
      <c r="B10" s="6">
        <v>2030</v>
      </c>
      <c r="C10" s="13">
        <f>'Kebutuhan Air Non Domestik (2)'!I43</f>
        <v>5.5555555555555552E-2</v>
      </c>
      <c r="D10" s="13">
        <f>'Kebutuhan Air Non Domestik (2)'!S43</f>
        <v>0.44444444444444442</v>
      </c>
      <c r="E10" s="13">
        <f>'Kebutuhan Air Non Domestik (2)'!I68</f>
        <v>0.41666666666666669</v>
      </c>
      <c r="F10" s="13">
        <f>'Kebutuhan Air Non Domestik (2)'!S68</f>
        <v>0.88888888888888884</v>
      </c>
      <c r="G10" s="13">
        <f>'Kebutuhan Air Non Domestik (2)'!I93</f>
        <v>1.1574074074074073E-2</v>
      </c>
      <c r="H10" s="13">
        <f>'Kebutuhan Air Non Domestik (2)'!S93</f>
        <v>2.8935185185185185E-2</v>
      </c>
      <c r="I10" s="13">
        <f>'Kebutuhan Air Non Domestik (2)'!I118</f>
        <v>1.1574074074074073E-2</v>
      </c>
      <c r="J10" s="13">
        <f>'Kebutuhan Air Non Domestik (2)'!S118</f>
        <v>1.1574074074074073E-2</v>
      </c>
      <c r="K10" s="13">
        <f>'Kebutuhan Air Non Domestik (2)'!I143</f>
        <v>0.23148148148148148</v>
      </c>
      <c r="L10" s="13">
        <f>'Kebutuhan Air Non Domestik (2)'!S143</f>
        <v>0</v>
      </c>
      <c r="M10" s="13">
        <f>'Kebutuhan Air Non Domestik (2)'!I168</f>
        <v>0</v>
      </c>
      <c r="N10" s="13">
        <f>'Kebutuhan Air Non Domestik (2)'!S168</f>
        <v>0</v>
      </c>
      <c r="O10" s="13">
        <f>'Kebutuhan Air Non Domestik (2)'!I193</f>
        <v>0</v>
      </c>
      <c r="P10" s="13">
        <f>'Kebutuhan Air Non Domestik (2)'!S193</f>
        <v>0</v>
      </c>
      <c r="Q10" s="13">
        <f>'Kebutuhan Air Non Domestik (2)'!I218</f>
        <v>0</v>
      </c>
      <c r="R10" s="13">
        <f t="shared" si="0"/>
        <v>2.1006944444444446</v>
      </c>
    </row>
    <row r="11" spans="1:18" x14ac:dyDescent="0.3">
      <c r="B11" s="6">
        <v>2031</v>
      </c>
      <c r="C11" s="13">
        <f>'Kebutuhan Air Non Domestik (2)'!I44</f>
        <v>5.5555555555555552E-2</v>
      </c>
      <c r="D11" s="13">
        <f>'Kebutuhan Air Non Domestik (2)'!S44</f>
        <v>0.66666666666666663</v>
      </c>
      <c r="E11" s="13">
        <f>'Kebutuhan Air Non Domestik (2)'!I69</f>
        <v>0.41666666666666669</v>
      </c>
      <c r="F11" s="13">
        <f>'Kebutuhan Air Non Domestik (2)'!S69</f>
        <v>0.88888888888888884</v>
      </c>
      <c r="G11" s="13">
        <f>'Kebutuhan Air Non Domestik (2)'!I94</f>
        <v>1.1574074074074073E-2</v>
      </c>
      <c r="H11" s="13">
        <f>'Kebutuhan Air Non Domestik (2)'!S94</f>
        <v>2.8935185185185185E-2</v>
      </c>
      <c r="I11" s="13">
        <f>'Kebutuhan Air Non Domestik (2)'!I119</f>
        <v>1.1574074074074073E-2</v>
      </c>
      <c r="J11" s="13">
        <f>'Kebutuhan Air Non Domestik (2)'!S119</f>
        <v>1.1574074074074073E-2</v>
      </c>
      <c r="K11" s="13">
        <f>'Kebutuhan Air Non Domestik (2)'!I144</f>
        <v>0.23148148148148148</v>
      </c>
      <c r="L11" s="13">
        <f>'Kebutuhan Air Non Domestik (2)'!S144</f>
        <v>0</v>
      </c>
      <c r="M11" s="13">
        <f>'Kebutuhan Air Non Domestik (2)'!I169</f>
        <v>0</v>
      </c>
      <c r="N11" s="13">
        <f>'Kebutuhan Air Non Domestik (2)'!S169</f>
        <v>0</v>
      </c>
      <c r="O11" s="13">
        <f>'Kebutuhan Air Non Domestik (2)'!I194</f>
        <v>0</v>
      </c>
      <c r="P11" s="13">
        <f>'Kebutuhan Air Non Domestik (2)'!S194</f>
        <v>0</v>
      </c>
      <c r="Q11" s="13">
        <f>'Kebutuhan Air Non Domestik (2)'!I219</f>
        <v>0</v>
      </c>
      <c r="R11" s="13">
        <f t="shared" si="0"/>
        <v>2.3229166666666661</v>
      </c>
    </row>
    <row r="12" spans="1:18" x14ac:dyDescent="0.3">
      <c r="B12" s="6">
        <v>2032</v>
      </c>
      <c r="C12" s="13">
        <f>'Kebutuhan Air Non Domestik (2)'!I45</f>
        <v>5.5555555555555552E-2</v>
      </c>
      <c r="D12" s="13">
        <f>'Kebutuhan Air Non Domestik (2)'!S45</f>
        <v>0.66666666666666663</v>
      </c>
      <c r="E12" s="13">
        <f>'Kebutuhan Air Non Domestik (2)'!I70</f>
        <v>0.41666666666666669</v>
      </c>
      <c r="F12" s="13">
        <f>'Kebutuhan Air Non Domestik (2)'!S70</f>
        <v>0.88888888888888884</v>
      </c>
      <c r="G12" s="13">
        <f>'Kebutuhan Air Non Domestik (2)'!I95</f>
        <v>1.1574074074074073E-2</v>
      </c>
      <c r="H12" s="13">
        <f>'Kebutuhan Air Non Domestik (2)'!S95</f>
        <v>2.8935185185185185E-2</v>
      </c>
      <c r="I12" s="13">
        <f>'Kebutuhan Air Non Domestik (2)'!I120</f>
        <v>1.1574074074074073E-2</v>
      </c>
      <c r="J12" s="13">
        <f>'Kebutuhan Air Non Domestik (2)'!S120</f>
        <v>1.1574074074074073E-2</v>
      </c>
      <c r="K12" s="13">
        <f>'Kebutuhan Air Non Domestik (2)'!I145</f>
        <v>0.23148148148148148</v>
      </c>
      <c r="L12" s="13">
        <f>'Kebutuhan Air Non Domestik (2)'!S145</f>
        <v>0</v>
      </c>
      <c r="M12" s="13">
        <f>'Kebutuhan Air Non Domestik (2)'!I170</f>
        <v>0</v>
      </c>
      <c r="N12" s="13">
        <f>'Kebutuhan Air Non Domestik (2)'!S170</f>
        <v>0</v>
      </c>
      <c r="O12" s="13">
        <f>'Kebutuhan Air Non Domestik (2)'!I195</f>
        <v>0</v>
      </c>
      <c r="P12" s="13">
        <f>'Kebutuhan Air Non Domestik (2)'!S195</f>
        <v>0</v>
      </c>
      <c r="Q12" s="13">
        <f>'Kebutuhan Air Non Domestik (2)'!I220</f>
        <v>0</v>
      </c>
      <c r="R12" s="13">
        <f t="shared" si="0"/>
        <v>2.3229166666666661</v>
      </c>
    </row>
    <row r="13" spans="1:18" x14ac:dyDescent="0.3">
      <c r="B13" s="6">
        <v>2033</v>
      </c>
      <c r="C13" s="13">
        <f>'Kebutuhan Air Non Domestik (2)'!I46</f>
        <v>5.5555555555555552E-2</v>
      </c>
      <c r="D13" s="13">
        <f>'Kebutuhan Air Non Domestik (2)'!S46</f>
        <v>0.66666666666666663</v>
      </c>
      <c r="E13" s="13">
        <f>'Kebutuhan Air Non Domestik (2)'!I71</f>
        <v>0.41666666666666669</v>
      </c>
      <c r="F13" s="13">
        <f>'Kebutuhan Air Non Domestik (2)'!S71</f>
        <v>0.88888888888888884</v>
      </c>
      <c r="G13" s="13">
        <f>'Kebutuhan Air Non Domestik (2)'!I96</f>
        <v>1.1574074074074073E-2</v>
      </c>
      <c r="H13" s="13">
        <f>'Kebutuhan Air Non Domestik (2)'!S96</f>
        <v>2.8935185185185185E-2</v>
      </c>
      <c r="I13" s="13">
        <f>'Kebutuhan Air Non Domestik (2)'!I121</f>
        <v>1.1574074074074073E-2</v>
      </c>
      <c r="J13" s="13">
        <f>'Kebutuhan Air Non Domestik (2)'!S121</f>
        <v>1.1574074074074073E-2</v>
      </c>
      <c r="K13" s="13">
        <f>'Kebutuhan Air Non Domestik (2)'!I146</f>
        <v>0.25462962962962965</v>
      </c>
      <c r="L13" s="13">
        <f>'Kebutuhan Air Non Domestik (2)'!S146</f>
        <v>0</v>
      </c>
      <c r="M13" s="13">
        <f>'Kebutuhan Air Non Domestik (2)'!I171</f>
        <v>0</v>
      </c>
      <c r="N13" s="13">
        <f>'Kebutuhan Air Non Domestik (2)'!S171</f>
        <v>0</v>
      </c>
      <c r="O13" s="13">
        <f>'Kebutuhan Air Non Domestik (2)'!I196</f>
        <v>0</v>
      </c>
      <c r="P13" s="13">
        <f>'Kebutuhan Air Non Domestik (2)'!S196</f>
        <v>0</v>
      </c>
      <c r="Q13" s="13">
        <f>'Kebutuhan Air Non Domestik (2)'!I221</f>
        <v>0</v>
      </c>
      <c r="R13" s="13">
        <f t="shared" si="0"/>
        <v>2.3460648148148144</v>
      </c>
    </row>
    <row r="14" spans="1:18" x14ac:dyDescent="0.3">
      <c r="B14" s="6">
        <v>2034</v>
      </c>
      <c r="C14" s="13">
        <f>'Kebutuhan Air Non Domestik (2)'!I47</f>
        <v>5.5555555555555552E-2</v>
      </c>
      <c r="D14" s="13">
        <f>'Kebutuhan Air Non Domestik (2)'!S47</f>
        <v>0.66666666666666663</v>
      </c>
      <c r="E14" s="13">
        <f>'Kebutuhan Air Non Domestik (2)'!I72</f>
        <v>0.41666666666666669</v>
      </c>
      <c r="F14" s="13">
        <f>'Kebutuhan Air Non Domestik (2)'!S72</f>
        <v>0.88888888888888884</v>
      </c>
      <c r="G14" s="13">
        <f>'Kebutuhan Air Non Domestik (2)'!I97</f>
        <v>1.1574074074074073E-2</v>
      </c>
      <c r="H14" s="13">
        <f>'Kebutuhan Air Non Domestik (2)'!S97</f>
        <v>2.8935185185185185E-2</v>
      </c>
      <c r="I14" s="13">
        <f>'Kebutuhan Air Non Domestik (2)'!I122</f>
        <v>1.1574074074074073E-2</v>
      </c>
      <c r="J14" s="13">
        <f>'Kebutuhan Air Non Domestik (2)'!S122</f>
        <v>1.1574074074074073E-2</v>
      </c>
      <c r="K14" s="13">
        <f>'Kebutuhan Air Non Domestik (2)'!I147</f>
        <v>0.25462962962962965</v>
      </c>
      <c r="L14" s="13">
        <f>'Kebutuhan Air Non Domestik (2)'!S147</f>
        <v>0</v>
      </c>
      <c r="M14" s="13">
        <f>'Kebutuhan Air Non Domestik (2)'!I172</f>
        <v>0</v>
      </c>
      <c r="N14" s="13">
        <f>'Kebutuhan Air Non Domestik (2)'!S172</f>
        <v>0</v>
      </c>
      <c r="O14" s="13">
        <f>'Kebutuhan Air Non Domestik (2)'!I197</f>
        <v>0</v>
      </c>
      <c r="P14" s="13">
        <f>'Kebutuhan Air Non Domestik (2)'!S197</f>
        <v>0</v>
      </c>
      <c r="Q14" s="13">
        <f>'Kebutuhan Air Non Domestik (2)'!I222</f>
        <v>0</v>
      </c>
      <c r="R14" s="13">
        <f t="shared" si="0"/>
        <v>2.3460648148148144</v>
      </c>
    </row>
    <row r="15" spans="1:18" x14ac:dyDescent="0.3">
      <c r="B15" s="6">
        <v>2035</v>
      </c>
      <c r="C15" s="13">
        <f>'Kebutuhan Air Non Domestik (2)'!I48</f>
        <v>5.5555555555555552E-2</v>
      </c>
      <c r="D15" s="13">
        <f>'Kebutuhan Air Non Domestik (2)'!S48</f>
        <v>0.66666666666666663</v>
      </c>
      <c r="E15" s="13">
        <f>'Kebutuhan Air Non Domestik (2)'!I73</f>
        <v>0.41666666666666669</v>
      </c>
      <c r="F15" s="13">
        <f>'Kebutuhan Air Non Domestik (2)'!S73</f>
        <v>0.88888888888888884</v>
      </c>
      <c r="G15" s="13">
        <f>'Kebutuhan Air Non Domestik (2)'!I98</f>
        <v>1.1574074074074073E-2</v>
      </c>
      <c r="H15" s="13">
        <f>'Kebutuhan Air Non Domestik (2)'!S98</f>
        <v>3.4722222222222224E-2</v>
      </c>
      <c r="I15" s="13">
        <f>'Kebutuhan Air Non Domestik (2)'!I123</f>
        <v>1.1574074074074073E-2</v>
      </c>
      <c r="J15" s="13">
        <f>'Kebutuhan Air Non Domestik (2)'!S123</f>
        <v>1.1574074074074073E-2</v>
      </c>
      <c r="K15" s="13">
        <f>'Kebutuhan Air Non Domestik (2)'!I148</f>
        <v>0.25462962962962965</v>
      </c>
      <c r="L15" s="13">
        <f>'Kebutuhan Air Non Domestik (2)'!S148</f>
        <v>0</v>
      </c>
      <c r="M15" s="13">
        <f>'Kebutuhan Air Non Domestik (2)'!I173</f>
        <v>0</v>
      </c>
      <c r="N15" s="13">
        <f>'Kebutuhan Air Non Domestik (2)'!S173</f>
        <v>0</v>
      </c>
      <c r="O15" s="13">
        <f>'Kebutuhan Air Non Domestik (2)'!I198</f>
        <v>0</v>
      </c>
      <c r="P15" s="13">
        <f>'Kebutuhan Air Non Domestik (2)'!S198</f>
        <v>0</v>
      </c>
      <c r="Q15" s="13">
        <f>'Kebutuhan Air Non Domestik (2)'!I223</f>
        <v>0</v>
      </c>
      <c r="R15" s="13">
        <f t="shared" si="0"/>
        <v>2.3518518518518516</v>
      </c>
    </row>
    <row r="16" spans="1:18" x14ac:dyDescent="0.3">
      <c r="B16" s="6">
        <v>2036</v>
      </c>
      <c r="C16" s="13">
        <f>'Kebutuhan Air Non Domestik (2)'!I49</f>
        <v>5.5555555555555552E-2</v>
      </c>
      <c r="D16" s="13">
        <f>'Kebutuhan Air Non Domestik (2)'!S49</f>
        <v>0.66666666666666663</v>
      </c>
      <c r="E16" s="13">
        <f>'Kebutuhan Air Non Domestik (2)'!I74</f>
        <v>0.41666666666666669</v>
      </c>
      <c r="F16" s="13">
        <f>'Kebutuhan Air Non Domestik (2)'!S74</f>
        <v>0.88888888888888884</v>
      </c>
      <c r="G16" s="13">
        <f>'Kebutuhan Air Non Domestik (2)'!I99</f>
        <v>1.1574074074074073E-2</v>
      </c>
      <c r="H16" s="13">
        <f>'Kebutuhan Air Non Domestik (2)'!S99</f>
        <v>3.4722222222222224E-2</v>
      </c>
      <c r="I16" s="13">
        <f>'Kebutuhan Air Non Domestik (2)'!I124</f>
        <v>1.1574074074074073E-2</v>
      </c>
      <c r="J16" s="13">
        <f>'Kebutuhan Air Non Domestik (2)'!S124</f>
        <v>1.1574074074074073E-2</v>
      </c>
      <c r="K16" s="13">
        <f>'Kebutuhan Air Non Domestik (2)'!I149</f>
        <v>0.27777777777777779</v>
      </c>
      <c r="L16" s="13">
        <f>'Kebutuhan Air Non Domestik (2)'!S149</f>
        <v>0</v>
      </c>
      <c r="M16" s="13">
        <f>'Kebutuhan Air Non Domestik (2)'!I174</f>
        <v>0</v>
      </c>
      <c r="N16" s="13">
        <f>'Kebutuhan Air Non Domestik (2)'!S174</f>
        <v>0</v>
      </c>
      <c r="O16" s="13">
        <f>'Kebutuhan Air Non Domestik (2)'!I199</f>
        <v>0</v>
      </c>
      <c r="P16" s="13">
        <f>'Kebutuhan Air Non Domestik (2)'!S199</f>
        <v>0</v>
      </c>
      <c r="Q16" s="13">
        <f>'Kebutuhan Air Non Domestik (2)'!I224</f>
        <v>0</v>
      </c>
      <c r="R16" s="13">
        <f t="shared" si="0"/>
        <v>2.3749999999999996</v>
      </c>
    </row>
    <row r="17" spans="1:18" x14ac:dyDescent="0.3">
      <c r="B17" s="6">
        <v>2037</v>
      </c>
      <c r="C17" s="13">
        <f>'Kebutuhan Air Non Domestik (2)'!I50</f>
        <v>5.5555555555555552E-2</v>
      </c>
      <c r="D17" s="13">
        <f>'Kebutuhan Air Non Domestik (2)'!S50</f>
        <v>0.66666666666666663</v>
      </c>
      <c r="E17" s="13">
        <f>'Kebutuhan Air Non Domestik (2)'!I75</f>
        <v>0.41666666666666669</v>
      </c>
      <c r="F17" s="13">
        <f>'Kebutuhan Air Non Domestik (2)'!S75</f>
        <v>0.88888888888888884</v>
      </c>
      <c r="G17" s="13">
        <f>'Kebutuhan Air Non Domestik (2)'!I100</f>
        <v>1.1574074074074073E-2</v>
      </c>
      <c r="H17" s="13">
        <f>'Kebutuhan Air Non Domestik (2)'!S100</f>
        <v>3.4722222222222224E-2</v>
      </c>
      <c r="I17" s="13">
        <f>'Kebutuhan Air Non Domestik (2)'!I125</f>
        <v>1.1574074074074073E-2</v>
      </c>
      <c r="J17" s="13">
        <f>'Kebutuhan Air Non Domestik (2)'!S125</f>
        <v>1.1574074074074073E-2</v>
      </c>
      <c r="K17" s="13">
        <f>'Kebutuhan Air Non Domestik (2)'!I150</f>
        <v>0.27777777777777779</v>
      </c>
      <c r="L17" s="13">
        <f>'Kebutuhan Air Non Domestik (2)'!S150</f>
        <v>0</v>
      </c>
      <c r="M17" s="13">
        <f>'Kebutuhan Air Non Domestik (2)'!I175</f>
        <v>0</v>
      </c>
      <c r="N17" s="13">
        <f>'Kebutuhan Air Non Domestik (2)'!S175</f>
        <v>0</v>
      </c>
      <c r="O17" s="13">
        <f>'Kebutuhan Air Non Domestik (2)'!I200</f>
        <v>0</v>
      </c>
      <c r="P17" s="13">
        <f>'Kebutuhan Air Non Domestik (2)'!S200</f>
        <v>0</v>
      </c>
      <c r="Q17" s="13">
        <f>'Kebutuhan Air Non Domestik (2)'!I225</f>
        <v>0</v>
      </c>
      <c r="R17" s="13">
        <f t="shared" si="0"/>
        <v>2.3749999999999996</v>
      </c>
    </row>
    <row r="18" spans="1:18" x14ac:dyDescent="0.3">
      <c r="B18" s="6">
        <v>2038</v>
      </c>
      <c r="C18" s="13">
        <f>'Kebutuhan Air Non Domestik (2)'!I51</f>
        <v>0.1111111111111111</v>
      </c>
      <c r="D18" s="13">
        <f>'Kebutuhan Air Non Domestik (2)'!S51</f>
        <v>0.66666666666666663</v>
      </c>
      <c r="E18" s="13">
        <f>'Kebutuhan Air Non Domestik (2)'!I76</f>
        <v>0.83333333333333337</v>
      </c>
      <c r="F18" s="13">
        <f>'Kebutuhan Air Non Domestik (2)'!S76</f>
        <v>1.7777777777777777</v>
      </c>
      <c r="G18" s="13">
        <f>'Kebutuhan Air Non Domestik (2)'!I101</f>
        <v>2.3148148148148147E-2</v>
      </c>
      <c r="H18" s="13">
        <f>'Kebutuhan Air Non Domestik (2)'!S101</f>
        <v>3.4722222222222224E-2</v>
      </c>
      <c r="I18" s="13">
        <f>'Kebutuhan Air Non Domestik (2)'!I126</f>
        <v>2.3148148148148147E-2</v>
      </c>
      <c r="J18" s="13">
        <f>'Kebutuhan Air Non Domestik (2)'!S126</f>
        <v>2.3148148148148147E-2</v>
      </c>
      <c r="K18" s="13">
        <f>'Kebutuhan Air Non Domestik (2)'!I151</f>
        <v>0.27777777777777779</v>
      </c>
      <c r="L18" s="13">
        <f>'Kebutuhan Air Non Domestik (2)'!S151</f>
        <v>0</v>
      </c>
      <c r="M18" s="13">
        <f>'Kebutuhan Air Non Domestik (2)'!I176</f>
        <v>0</v>
      </c>
      <c r="N18" s="13">
        <f>'Kebutuhan Air Non Domestik (2)'!S176</f>
        <v>0</v>
      </c>
      <c r="O18" s="13">
        <f>'Kebutuhan Air Non Domestik (2)'!I201</f>
        <v>0</v>
      </c>
      <c r="P18" s="13">
        <f>'Kebutuhan Air Non Domestik (2)'!S201</f>
        <v>0</v>
      </c>
      <c r="Q18" s="13">
        <f>'Kebutuhan Air Non Domestik (2)'!I226</f>
        <v>0</v>
      </c>
      <c r="R18" s="13">
        <f t="shared" si="0"/>
        <v>3.7708333333333339</v>
      </c>
    </row>
    <row r="19" spans="1:18" x14ac:dyDescent="0.3">
      <c r="B19" s="6">
        <v>2039</v>
      </c>
      <c r="C19" s="13">
        <f>'Kebutuhan Air Non Domestik (2)'!I52</f>
        <v>0.1111111111111111</v>
      </c>
      <c r="D19" s="13">
        <f>'Kebutuhan Air Non Domestik (2)'!S52</f>
        <v>0.66666666666666663</v>
      </c>
      <c r="E19" s="13">
        <f>'Kebutuhan Air Non Domestik (2)'!I77</f>
        <v>0.83333333333333337</v>
      </c>
      <c r="F19" s="13">
        <f>'Kebutuhan Air Non Domestik (2)'!S77</f>
        <v>1.7777777777777777</v>
      </c>
      <c r="G19" s="13">
        <f>'Kebutuhan Air Non Domestik (2)'!I102</f>
        <v>2.3148148148148147E-2</v>
      </c>
      <c r="H19" s="13">
        <f>'Kebutuhan Air Non Domestik (2)'!S102</f>
        <v>3.4722222222222224E-2</v>
      </c>
      <c r="I19" s="13">
        <f>'Kebutuhan Air Non Domestik (2)'!I127</f>
        <v>2.3148148148148147E-2</v>
      </c>
      <c r="J19" s="13">
        <f>'Kebutuhan Air Non Domestik (2)'!S127</f>
        <v>2.3148148148148147E-2</v>
      </c>
      <c r="K19" s="13">
        <f>'Kebutuhan Air Non Domestik (2)'!I152</f>
        <v>0.27777777777777779</v>
      </c>
      <c r="L19" s="13">
        <f>'Kebutuhan Air Non Domestik (2)'!S152</f>
        <v>0</v>
      </c>
      <c r="M19" s="13">
        <f>'Kebutuhan Air Non Domestik (2)'!I177</f>
        <v>0</v>
      </c>
      <c r="N19" s="13">
        <f>'Kebutuhan Air Non Domestik (2)'!S177</f>
        <v>0</v>
      </c>
      <c r="O19" s="13">
        <f>'Kebutuhan Air Non Domestik (2)'!I202</f>
        <v>0</v>
      </c>
      <c r="P19" s="13">
        <f>'Kebutuhan Air Non Domestik (2)'!S202</f>
        <v>0</v>
      </c>
      <c r="Q19" s="13">
        <f>'Kebutuhan Air Non Domestik (2)'!I227</f>
        <v>0</v>
      </c>
      <c r="R19" s="13">
        <f t="shared" si="0"/>
        <v>3.7708333333333339</v>
      </c>
    </row>
    <row r="20" spans="1:18" x14ac:dyDescent="0.3">
      <c r="B20" s="6">
        <v>2040</v>
      </c>
      <c r="C20" s="13">
        <f>'Kebutuhan Air Non Domestik (2)'!I53</f>
        <v>0.1111111111111111</v>
      </c>
      <c r="D20" s="13">
        <f>'Kebutuhan Air Non Domestik (2)'!S53</f>
        <v>0.66666666666666663</v>
      </c>
      <c r="E20" s="13">
        <f>'Kebutuhan Air Non Domestik (2)'!I78</f>
        <v>0.83333333333333337</v>
      </c>
      <c r="F20" s="13">
        <f>'Kebutuhan Air Non Domestik (2)'!S78</f>
        <v>1.7777777777777777</v>
      </c>
      <c r="G20" s="13">
        <f>'Kebutuhan Air Non Domestik (2)'!I103</f>
        <v>2.3148148148148147E-2</v>
      </c>
      <c r="H20" s="13">
        <f>'Kebutuhan Air Non Domestik (2)'!S103</f>
        <v>3.4722222222222224E-2</v>
      </c>
      <c r="I20" s="13">
        <f>'Kebutuhan Air Non Domestik (2)'!I128</f>
        <v>2.3148148148148147E-2</v>
      </c>
      <c r="J20" s="13">
        <f>'Kebutuhan Air Non Domestik (2)'!S128</f>
        <v>2.3148148148148147E-2</v>
      </c>
      <c r="K20" s="13">
        <f>'Kebutuhan Air Non Domestik (2)'!I153</f>
        <v>0.30092592592592593</v>
      </c>
      <c r="L20" s="13">
        <f>'Kebutuhan Air Non Domestik (2)'!S153</f>
        <v>0</v>
      </c>
      <c r="M20" s="13">
        <f>'Kebutuhan Air Non Domestik (2)'!I178</f>
        <v>0</v>
      </c>
      <c r="N20" s="13">
        <f>'Kebutuhan Air Non Domestik (2)'!S178</f>
        <v>0</v>
      </c>
      <c r="O20" s="13">
        <f>'Kebutuhan Air Non Domestik (2)'!I203</f>
        <v>0</v>
      </c>
      <c r="P20" s="13">
        <f>'Kebutuhan Air Non Domestik (2)'!S203</f>
        <v>0</v>
      </c>
      <c r="Q20" s="13">
        <f>'Kebutuhan Air Non Domestik (2)'!I228</f>
        <v>0</v>
      </c>
      <c r="R20" s="13">
        <f t="shared" si="0"/>
        <v>3.7939814814814823</v>
      </c>
    </row>
    <row r="21" spans="1:18" x14ac:dyDescent="0.3">
      <c r="B21" s="6">
        <v>2041</v>
      </c>
      <c r="C21" s="13">
        <f>'Kebutuhan Air Non Domestik (2)'!I54</f>
        <v>0.1111111111111111</v>
      </c>
      <c r="D21" s="13">
        <f>'Kebutuhan Air Non Domestik (2)'!S54</f>
        <v>0.66666666666666663</v>
      </c>
      <c r="E21" s="13">
        <f>'Kebutuhan Air Non Domestik (2)'!I79</f>
        <v>0.83333333333333337</v>
      </c>
      <c r="F21" s="13">
        <f>'Kebutuhan Air Non Domestik (2)'!S79</f>
        <v>1.7777777777777777</v>
      </c>
      <c r="G21" s="13">
        <f>'Kebutuhan Air Non Domestik (2)'!I104</f>
        <v>2.3148148148148147E-2</v>
      </c>
      <c r="H21" s="13">
        <f>'Kebutuhan Air Non Domestik (2)'!S104</f>
        <v>4.0509259259259259E-2</v>
      </c>
      <c r="I21" s="13">
        <f>'Kebutuhan Air Non Domestik (2)'!I129</f>
        <v>2.3148148148148147E-2</v>
      </c>
      <c r="J21" s="13">
        <f>'Kebutuhan Air Non Domestik (2)'!S129</f>
        <v>2.3148148148148147E-2</v>
      </c>
      <c r="K21" s="13">
        <f>'Kebutuhan Air Non Domestik (2)'!I154</f>
        <v>0.30092592592592593</v>
      </c>
      <c r="L21" s="13">
        <f>'Kebutuhan Air Non Domestik (2)'!S154</f>
        <v>0</v>
      </c>
      <c r="M21" s="13">
        <f>'Kebutuhan Air Non Domestik (2)'!I179</f>
        <v>0</v>
      </c>
      <c r="N21" s="13">
        <f>'Kebutuhan Air Non Domestik (2)'!S179</f>
        <v>0</v>
      </c>
      <c r="O21" s="13">
        <f>'Kebutuhan Air Non Domestik (2)'!I204</f>
        <v>0</v>
      </c>
      <c r="P21" s="13">
        <f>'Kebutuhan Air Non Domestik (2)'!S204</f>
        <v>0</v>
      </c>
      <c r="Q21" s="13">
        <f>'Kebutuhan Air Non Domestik (2)'!I229</f>
        <v>0</v>
      </c>
      <c r="R21" s="13">
        <f t="shared" si="0"/>
        <v>3.799768518518519</v>
      </c>
    </row>
    <row r="22" spans="1:18" x14ac:dyDescent="0.3">
      <c r="B22" s="6">
        <v>2042</v>
      </c>
      <c r="C22" s="13">
        <f>'Kebutuhan Air Non Domestik (2)'!I55</f>
        <v>0.1111111111111111</v>
      </c>
      <c r="D22" s="13">
        <f>'Kebutuhan Air Non Domestik (2)'!S55</f>
        <v>0.66666666666666663</v>
      </c>
      <c r="E22" s="13">
        <f>'Kebutuhan Air Non Domestik (2)'!I80</f>
        <v>0.83333333333333337</v>
      </c>
      <c r="F22" s="13">
        <f>'Kebutuhan Air Non Domestik (2)'!S80</f>
        <v>1.7777777777777777</v>
      </c>
      <c r="G22" s="13">
        <f>'Kebutuhan Air Non Domestik (2)'!I105</f>
        <v>2.3148148148148147E-2</v>
      </c>
      <c r="H22" s="13">
        <f>'Kebutuhan Air Non Domestik (2)'!S105</f>
        <v>4.0509259259259259E-2</v>
      </c>
      <c r="I22" s="13">
        <f>'Kebutuhan Air Non Domestik (2)'!I130</f>
        <v>2.3148148148148147E-2</v>
      </c>
      <c r="J22" s="13">
        <f>'Kebutuhan Air Non Domestik (2)'!S130</f>
        <v>2.3148148148148147E-2</v>
      </c>
      <c r="K22" s="13">
        <f>'Kebutuhan Air Non Domestik (2)'!I155</f>
        <v>0.30092592592592593</v>
      </c>
      <c r="L22" s="13">
        <f>'Kebutuhan Air Non Domestik (2)'!S155</f>
        <v>0</v>
      </c>
      <c r="M22" s="13">
        <f>'Kebutuhan Air Non Domestik (2)'!I180</f>
        <v>0</v>
      </c>
      <c r="N22" s="13">
        <f>'Kebutuhan Air Non Domestik (2)'!S180</f>
        <v>0</v>
      </c>
      <c r="O22" s="13">
        <f>'Kebutuhan Air Non Domestik (2)'!I205</f>
        <v>0</v>
      </c>
      <c r="P22" s="13">
        <f>'Kebutuhan Air Non Domestik (2)'!S205</f>
        <v>0</v>
      </c>
      <c r="Q22" s="13">
        <f>'Kebutuhan Air Non Domestik (2)'!I230</f>
        <v>0</v>
      </c>
      <c r="R22" s="13">
        <f t="shared" si="0"/>
        <v>3.799768518518519</v>
      </c>
    </row>
    <row r="23" spans="1:18" x14ac:dyDescent="0.3">
      <c r="B23" s="6">
        <v>2043</v>
      </c>
      <c r="C23" s="13">
        <f>'Kebutuhan Air Non Domestik (2)'!I56</f>
        <v>0.1111111111111111</v>
      </c>
      <c r="D23" s="13">
        <f>'Kebutuhan Air Non Domestik (2)'!S56</f>
        <v>0.66666666666666663</v>
      </c>
      <c r="E23" s="13">
        <f>'Kebutuhan Air Non Domestik (2)'!I81</f>
        <v>0.83333333333333337</v>
      </c>
      <c r="F23" s="13">
        <f>'Kebutuhan Air Non Domestik (2)'!S81</f>
        <v>1.7777777777777777</v>
      </c>
      <c r="G23" s="13">
        <f>'Kebutuhan Air Non Domestik (2)'!I106</f>
        <v>2.3148148148148147E-2</v>
      </c>
      <c r="H23" s="13">
        <f>'Kebutuhan Air Non Domestik (2)'!S106</f>
        <v>4.0509259259259259E-2</v>
      </c>
      <c r="I23" s="13">
        <f>'Kebutuhan Air Non Domestik (2)'!I131</f>
        <v>2.3148148148148147E-2</v>
      </c>
      <c r="J23" s="13">
        <f>'Kebutuhan Air Non Domestik (2)'!S131</f>
        <v>2.3148148148148147E-2</v>
      </c>
      <c r="K23" s="13">
        <f>'Kebutuhan Air Non Domestik (2)'!I156</f>
        <v>0.32407407407407407</v>
      </c>
      <c r="L23" s="13">
        <f>'Kebutuhan Air Non Domestik (2)'!S156</f>
        <v>0</v>
      </c>
      <c r="M23" s="13">
        <f>'Kebutuhan Air Non Domestik (2)'!I181</f>
        <v>0</v>
      </c>
      <c r="N23" s="13">
        <f>'Kebutuhan Air Non Domestik (2)'!S181</f>
        <v>0</v>
      </c>
      <c r="O23" s="13">
        <f>'Kebutuhan Air Non Domestik (2)'!I206</f>
        <v>0</v>
      </c>
      <c r="P23" s="13">
        <f>'Kebutuhan Air Non Domestik (2)'!S206</f>
        <v>0</v>
      </c>
      <c r="Q23" s="13">
        <f>'Kebutuhan Air Non Domestik (2)'!I231</f>
        <v>0</v>
      </c>
      <c r="R23" s="13">
        <f t="shared" si="0"/>
        <v>3.822916666666667</v>
      </c>
    </row>
    <row r="24" spans="1:18" x14ac:dyDescent="0.3">
      <c r="B24" s="6">
        <v>2044</v>
      </c>
      <c r="C24" s="13">
        <f>'Kebutuhan Air Non Domestik (2)'!I57</f>
        <v>0.1111111111111111</v>
      </c>
      <c r="D24" s="13">
        <f>'Kebutuhan Air Non Domestik (2)'!S57</f>
        <v>0.66666666666666663</v>
      </c>
      <c r="E24" s="13">
        <f>'Kebutuhan Air Non Domestik (2)'!I82</f>
        <v>0.83333333333333337</v>
      </c>
      <c r="F24" s="13">
        <f>'Kebutuhan Air Non Domestik (2)'!S82</f>
        <v>1.7777777777777777</v>
      </c>
      <c r="G24" s="13">
        <f>'Kebutuhan Air Non Domestik (2)'!I107</f>
        <v>2.3148148148148147E-2</v>
      </c>
      <c r="H24" s="13">
        <f>'Kebutuhan Air Non Domestik (2)'!S107</f>
        <v>4.0509259259259259E-2</v>
      </c>
      <c r="I24" s="13">
        <f>'Kebutuhan Air Non Domestik (2)'!I132</f>
        <v>2.3148148148148147E-2</v>
      </c>
      <c r="J24" s="13">
        <f>'Kebutuhan Air Non Domestik (2)'!S132</f>
        <v>2.3148148148148147E-2</v>
      </c>
      <c r="K24" s="13">
        <f>'Kebutuhan Air Non Domestik (2)'!I157</f>
        <v>0.32407407407407407</v>
      </c>
      <c r="L24" s="13">
        <f>'Kebutuhan Air Non Domestik (2)'!S157</f>
        <v>0</v>
      </c>
      <c r="M24" s="13">
        <f>'Kebutuhan Air Non Domestik (2)'!I182</f>
        <v>0</v>
      </c>
      <c r="N24" s="13">
        <f>'Kebutuhan Air Non Domestik (2)'!S182</f>
        <v>0</v>
      </c>
      <c r="O24" s="13">
        <f>'Kebutuhan Air Non Domestik (2)'!I207</f>
        <v>0</v>
      </c>
      <c r="P24" s="13">
        <f>'Kebutuhan Air Non Domestik (2)'!S207</f>
        <v>0</v>
      </c>
      <c r="Q24" s="13">
        <f>'Kebutuhan Air Non Domestik (2)'!I232</f>
        <v>0</v>
      </c>
      <c r="R24" s="13">
        <f t="shared" si="0"/>
        <v>3.822916666666667</v>
      </c>
    </row>
    <row r="27" spans="1:18" ht="15.6" x14ac:dyDescent="0.3">
      <c r="A27" s="203">
        <v>2</v>
      </c>
      <c r="B27" s="228" t="s">
        <v>88</v>
      </c>
      <c r="C27" s="228"/>
      <c r="D27" s="228"/>
      <c r="E27" s="228"/>
      <c r="F27" s="228"/>
      <c r="G27" s="228"/>
      <c r="H27" s="228"/>
      <c r="I27" s="228"/>
      <c r="J27" s="228"/>
      <c r="K27" s="228"/>
      <c r="L27" s="228"/>
      <c r="M27" s="228"/>
      <c r="N27" s="228"/>
      <c r="O27" s="228"/>
      <c r="P27" s="228"/>
      <c r="Q27" s="228"/>
      <c r="R27" s="228"/>
    </row>
    <row r="28" spans="1:18" x14ac:dyDescent="0.3">
      <c r="A28" s="203"/>
      <c r="B28" s="229" t="s">
        <v>233</v>
      </c>
      <c r="C28" s="229"/>
      <c r="D28" s="229"/>
      <c r="E28" s="229"/>
      <c r="F28" s="229"/>
      <c r="G28" s="229"/>
      <c r="H28" s="229"/>
      <c r="I28" s="229"/>
      <c r="J28" s="229"/>
      <c r="K28" s="229"/>
      <c r="L28" s="229"/>
      <c r="M28" s="229"/>
      <c r="N28" s="229"/>
      <c r="O28" s="229"/>
      <c r="P28" s="229"/>
      <c r="Q28" s="229"/>
      <c r="R28" s="229"/>
    </row>
    <row r="29" spans="1:18" ht="14.4" customHeight="1" x14ac:dyDescent="0.3">
      <c r="A29" s="203"/>
      <c r="B29" s="258" t="s">
        <v>22</v>
      </c>
      <c r="C29" s="225" t="s">
        <v>170</v>
      </c>
      <c r="D29" s="225" t="s">
        <v>171</v>
      </c>
      <c r="E29" s="225" t="s">
        <v>173</v>
      </c>
      <c r="F29" s="225" t="s">
        <v>174</v>
      </c>
      <c r="G29" s="225" t="s">
        <v>301</v>
      </c>
      <c r="H29" s="225" t="s">
        <v>302</v>
      </c>
      <c r="I29" s="225" t="s">
        <v>182</v>
      </c>
      <c r="J29" s="225" t="s">
        <v>349</v>
      </c>
      <c r="K29" s="225" t="s">
        <v>183</v>
      </c>
      <c r="L29" s="225" t="s">
        <v>172</v>
      </c>
      <c r="M29" s="225" t="s">
        <v>306</v>
      </c>
      <c r="N29" s="225" t="s">
        <v>307</v>
      </c>
      <c r="O29" s="225" t="s">
        <v>308</v>
      </c>
      <c r="P29" s="225" t="s">
        <v>350</v>
      </c>
      <c r="Q29" s="225" t="s">
        <v>322</v>
      </c>
      <c r="R29" s="225" t="s">
        <v>232</v>
      </c>
    </row>
    <row r="30" spans="1:18" x14ac:dyDescent="0.3">
      <c r="A30" s="203"/>
      <c r="B30" s="243"/>
      <c r="C30" s="225"/>
      <c r="D30" s="225"/>
      <c r="E30" s="225"/>
      <c r="F30" s="225"/>
      <c r="G30" s="225"/>
      <c r="H30" s="225"/>
      <c r="I30" s="225"/>
      <c r="J30" s="225"/>
      <c r="K30" s="225"/>
      <c r="L30" s="225"/>
      <c r="M30" s="225"/>
      <c r="N30" s="225"/>
      <c r="O30" s="225"/>
      <c r="P30" s="225"/>
      <c r="Q30" s="225"/>
      <c r="R30" s="225"/>
    </row>
    <row r="31" spans="1:18" x14ac:dyDescent="0.3">
      <c r="B31" s="6">
        <v>2025</v>
      </c>
      <c r="C31" s="13">
        <f>'Kebutuhan Air Non Domestik (2)'!I243</f>
        <v>5.5555555555555552E-2</v>
      </c>
      <c r="D31" s="13">
        <f>'Kebutuhan Air Non Domestik (2)'!S243</f>
        <v>0.44444444444444442</v>
      </c>
      <c r="E31" s="13">
        <f>'Kebutuhan Air Non Domestik (2)'!I268</f>
        <v>0.41666666666666669</v>
      </c>
      <c r="F31" s="13">
        <f>'Kebutuhan Air Non Domestik (2)'!S268</f>
        <v>0</v>
      </c>
      <c r="G31" s="13">
        <f>'Kebutuhan Air Non Domestik (2)'!I293</f>
        <v>2.3148148148148147E-2</v>
      </c>
      <c r="H31" s="13">
        <f>'Kebutuhan Air Non Domestik (2)'!S293</f>
        <v>1.7361111111111112E-2</v>
      </c>
      <c r="I31" s="13">
        <f>'Kebutuhan Air Non Domestik (2)'!I318</f>
        <v>8.1018518518518517E-2</v>
      </c>
      <c r="J31" s="13">
        <f>'Kebutuhan Air Non Domestik (2)'!S318</f>
        <v>1.1574074074074073E-2</v>
      </c>
      <c r="K31" s="13">
        <f>'Kebutuhan Air Non Domestik (2)'!I343</f>
        <v>6.9444444444444448E-2</v>
      </c>
      <c r="L31" s="13">
        <f>'Kebutuhan Air Non Domestik (2)'!S343</f>
        <v>0</v>
      </c>
      <c r="M31" s="13">
        <f>'Kebutuhan Air Non Domestik (2)'!I368</f>
        <v>1.4756944444444444</v>
      </c>
      <c r="N31" s="13">
        <f>'Kebutuhan Air Non Domestik (2)'!R368</f>
        <v>0</v>
      </c>
      <c r="O31" s="13">
        <f>'Kebutuhan Air Non Domestik (2)'!I393</f>
        <v>0</v>
      </c>
      <c r="P31" s="13">
        <f>'Kebutuhan Air Non Domestik (2)'!S393</f>
        <v>0</v>
      </c>
      <c r="Q31" s="13">
        <f>'Kebutuhan Air Non Domestik (2)'!I418</f>
        <v>2.8935185185185185E-2</v>
      </c>
      <c r="R31" s="13">
        <f>SUM(C31:Q31)</f>
        <v>2.6238425925925926</v>
      </c>
    </row>
    <row r="32" spans="1:18" x14ac:dyDescent="0.3">
      <c r="B32" s="6">
        <v>2026</v>
      </c>
      <c r="C32" s="13">
        <f>'Kebutuhan Air Non Domestik (2)'!I244</f>
        <v>5.5555555555555552E-2</v>
      </c>
      <c r="D32" s="13">
        <f>'Kebutuhan Air Non Domestik (2)'!S244</f>
        <v>0.44444444444444442</v>
      </c>
      <c r="E32" s="13">
        <f>'Kebutuhan Air Non Domestik (2)'!I269</f>
        <v>0.41666666666666669</v>
      </c>
      <c r="F32" s="13">
        <f>'Kebutuhan Air Non Domestik (2)'!S269</f>
        <v>0</v>
      </c>
      <c r="G32" s="13">
        <f>'Kebutuhan Air Non Domestik (2)'!I294</f>
        <v>2.3148148148148147E-2</v>
      </c>
      <c r="H32" s="13">
        <f>'Kebutuhan Air Non Domestik (2)'!S294</f>
        <v>1.7361111111111112E-2</v>
      </c>
      <c r="I32" s="13">
        <f>'Kebutuhan Air Non Domestik (2)'!I319</f>
        <v>8.1018518518518517E-2</v>
      </c>
      <c r="J32" s="13">
        <f>'Kebutuhan Air Non Domestik (2)'!S319</f>
        <v>1.1574074074074073E-2</v>
      </c>
      <c r="K32" s="13">
        <f>'Kebutuhan Air Non Domestik (2)'!I344</f>
        <v>6.9444444444444448E-2</v>
      </c>
      <c r="L32" s="13">
        <f>'Kebutuhan Air Non Domestik (2)'!S344</f>
        <v>0</v>
      </c>
      <c r="M32" s="13">
        <f>'Kebutuhan Air Non Domestik (2)'!I369</f>
        <v>1.4756944444444444</v>
      </c>
      <c r="N32" s="13">
        <f>'Kebutuhan Air Non Domestik (2)'!R369</f>
        <v>0</v>
      </c>
      <c r="O32" s="13">
        <f>'Kebutuhan Air Non Domestik (2)'!I394</f>
        <v>0</v>
      </c>
      <c r="P32" s="13">
        <f>'Kebutuhan Air Non Domestik (2)'!S394</f>
        <v>0</v>
      </c>
      <c r="Q32" s="13">
        <f>'Kebutuhan Air Non Domestik (2)'!I419</f>
        <v>2.8935185185185185E-2</v>
      </c>
      <c r="R32" s="13">
        <f t="shared" ref="R32:R50" si="1">SUM(C32:Q32)</f>
        <v>2.6238425925925926</v>
      </c>
    </row>
    <row r="33" spans="2:18" x14ac:dyDescent="0.3">
      <c r="B33" s="6">
        <v>2027</v>
      </c>
      <c r="C33" s="13">
        <f>'Kebutuhan Air Non Domestik (2)'!I245</f>
        <v>5.5555555555555552E-2</v>
      </c>
      <c r="D33" s="13">
        <f>'Kebutuhan Air Non Domestik (2)'!S245</f>
        <v>0.44444444444444442</v>
      </c>
      <c r="E33" s="13">
        <f>'Kebutuhan Air Non Domestik (2)'!I270</f>
        <v>0.41666666666666669</v>
      </c>
      <c r="F33" s="13">
        <f>'Kebutuhan Air Non Domestik (2)'!S270</f>
        <v>0</v>
      </c>
      <c r="G33" s="13">
        <f>'Kebutuhan Air Non Domestik (2)'!I295</f>
        <v>2.3148148148148147E-2</v>
      </c>
      <c r="H33" s="13">
        <f>'Kebutuhan Air Non Domestik (2)'!S295</f>
        <v>1.7361111111111112E-2</v>
      </c>
      <c r="I33" s="13">
        <f>'Kebutuhan Air Non Domestik (2)'!I320</f>
        <v>9.2592592592592587E-2</v>
      </c>
      <c r="J33" s="13">
        <f>'Kebutuhan Air Non Domestik (2)'!S320</f>
        <v>1.1574074074074073E-2</v>
      </c>
      <c r="K33" s="13">
        <f>'Kebutuhan Air Non Domestik (2)'!I345</f>
        <v>6.9444444444444448E-2</v>
      </c>
      <c r="L33" s="13">
        <f>'Kebutuhan Air Non Domestik (2)'!S345</f>
        <v>0</v>
      </c>
      <c r="M33" s="13">
        <f>'Kebutuhan Air Non Domestik (2)'!I370</f>
        <v>1.5625</v>
      </c>
      <c r="N33" s="13">
        <f>'Kebutuhan Air Non Domestik (2)'!R370</f>
        <v>0</v>
      </c>
      <c r="O33" s="13">
        <f>'Kebutuhan Air Non Domestik (2)'!I395</f>
        <v>0</v>
      </c>
      <c r="P33" s="13">
        <f>'Kebutuhan Air Non Domestik (2)'!S395</f>
        <v>0</v>
      </c>
      <c r="Q33" s="13">
        <f>'Kebutuhan Air Non Domestik (2)'!I420</f>
        <v>2.8935185185185185E-2</v>
      </c>
      <c r="R33" s="13">
        <f t="shared" si="1"/>
        <v>2.7222222222222223</v>
      </c>
    </row>
    <row r="34" spans="2:18" x14ac:dyDescent="0.3">
      <c r="B34" s="6">
        <v>2028</v>
      </c>
      <c r="C34" s="13">
        <f>'Kebutuhan Air Non Domestik (2)'!I246</f>
        <v>5.5555555555555552E-2</v>
      </c>
      <c r="D34" s="13">
        <f>'Kebutuhan Air Non Domestik (2)'!S246</f>
        <v>0.44444444444444442</v>
      </c>
      <c r="E34" s="13">
        <f>'Kebutuhan Air Non Domestik (2)'!I271</f>
        <v>0.41666666666666669</v>
      </c>
      <c r="F34" s="13">
        <f>'Kebutuhan Air Non Domestik (2)'!S271</f>
        <v>0</v>
      </c>
      <c r="G34" s="13">
        <f>'Kebutuhan Air Non Domestik (2)'!I296</f>
        <v>2.3148148148148147E-2</v>
      </c>
      <c r="H34" s="13">
        <f>'Kebutuhan Air Non Domestik (2)'!S296</f>
        <v>1.7361111111111112E-2</v>
      </c>
      <c r="I34" s="13">
        <f>'Kebutuhan Air Non Domestik (2)'!I321</f>
        <v>9.2592592592592587E-2</v>
      </c>
      <c r="J34" s="13">
        <f>'Kebutuhan Air Non Domestik (2)'!S321</f>
        <v>1.1574074074074073E-2</v>
      </c>
      <c r="K34" s="13">
        <f>'Kebutuhan Air Non Domestik (2)'!I346</f>
        <v>6.9444444444444448E-2</v>
      </c>
      <c r="L34" s="13">
        <f>'Kebutuhan Air Non Domestik (2)'!S346</f>
        <v>0</v>
      </c>
      <c r="M34" s="13">
        <f>'Kebutuhan Air Non Domestik (2)'!I371</f>
        <v>1.5625</v>
      </c>
      <c r="N34" s="13">
        <f>'Kebutuhan Air Non Domestik (2)'!R371</f>
        <v>0</v>
      </c>
      <c r="O34" s="13">
        <f>'Kebutuhan Air Non Domestik (2)'!I396</f>
        <v>0</v>
      </c>
      <c r="P34" s="13">
        <f>'Kebutuhan Air Non Domestik (2)'!S396</f>
        <v>0</v>
      </c>
      <c r="Q34" s="13">
        <f>'Kebutuhan Air Non Domestik (2)'!I421</f>
        <v>2.8935185185185185E-2</v>
      </c>
      <c r="R34" s="13">
        <f t="shared" si="1"/>
        <v>2.7222222222222223</v>
      </c>
    </row>
    <row r="35" spans="2:18" x14ac:dyDescent="0.3">
      <c r="B35" s="6">
        <v>2029</v>
      </c>
      <c r="C35" s="13">
        <f>'Kebutuhan Air Non Domestik (2)'!I247</f>
        <v>5.5555555555555552E-2</v>
      </c>
      <c r="D35" s="13">
        <f>'Kebutuhan Air Non Domestik (2)'!S247</f>
        <v>0.44444444444444442</v>
      </c>
      <c r="E35" s="13">
        <f>'Kebutuhan Air Non Domestik (2)'!I272</f>
        <v>0.41666666666666669</v>
      </c>
      <c r="F35" s="13">
        <f>'Kebutuhan Air Non Domestik (2)'!S272</f>
        <v>0</v>
      </c>
      <c r="G35" s="13">
        <f>'Kebutuhan Air Non Domestik (2)'!I297</f>
        <v>2.3148148148148147E-2</v>
      </c>
      <c r="H35" s="13">
        <f>'Kebutuhan Air Non Domestik (2)'!S297</f>
        <v>2.3148148148148147E-2</v>
      </c>
      <c r="I35" s="13">
        <f>'Kebutuhan Air Non Domestik (2)'!I322</f>
        <v>9.2592592592592587E-2</v>
      </c>
      <c r="J35" s="13">
        <f>'Kebutuhan Air Non Domestik (2)'!S322</f>
        <v>1.1574074074074073E-2</v>
      </c>
      <c r="K35" s="13">
        <f>'Kebutuhan Air Non Domestik (2)'!I347</f>
        <v>9.2592592592592587E-2</v>
      </c>
      <c r="L35" s="13">
        <f>'Kebutuhan Air Non Domestik (2)'!S347</f>
        <v>0</v>
      </c>
      <c r="M35" s="13">
        <f>'Kebutuhan Air Non Domestik (2)'!I372</f>
        <v>1.6493055555555556</v>
      </c>
      <c r="N35" s="13">
        <f>'Kebutuhan Air Non Domestik (2)'!R372</f>
        <v>0</v>
      </c>
      <c r="O35" s="13">
        <f>'Kebutuhan Air Non Domestik (2)'!I397</f>
        <v>0</v>
      </c>
      <c r="P35" s="13">
        <f>'Kebutuhan Air Non Domestik (2)'!S397</f>
        <v>0</v>
      </c>
      <c r="Q35" s="13">
        <f>'Kebutuhan Air Non Domestik (2)'!I422</f>
        <v>2.8935185185185185E-2</v>
      </c>
      <c r="R35" s="13">
        <f t="shared" si="1"/>
        <v>2.8379629629629628</v>
      </c>
    </row>
    <row r="36" spans="2:18" x14ac:dyDescent="0.3">
      <c r="B36" s="6">
        <v>2030</v>
      </c>
      <c r="C36" s="13">
        <f>'Kebutuhan Air Non Domestik (2)'!I248</f>
        <v>5.5555555555555552E-2</v>
      </c>
      <c r="D36" s="13">
        <f>'Kebutuhan Air Non Domestik (2)'!S248</f>
        <v>0.44444444444444442</v>
      </c>
      <c r="E36" s="13">
        <f>'Kebutuhan Air Non Domestik (2)'!I273</f>
        <v>0.41666666666666669</v>
      </c>
      <c r="F36" s="13">
        <f>'Kebutuhan Air Non Domestik (2)'!S273</f>
        <v>0</v>
      </c>
      <c r="G36" s="13">
        <f>'Kebutuhan Air Non Domestik (2)'!I298</f>
        <v>2.3148148148148147E-2</v>
      </c>
      <c r="H36" s="13">
        <f>'Kebutuhan Air Non Domestik (2)'!S298</f>
        <v>2.3148148148148147E-2</v>
      </c>
      <c r="I36" s="13">
        <f>'Kebutuhan Air Non Domestik (2)'!I323</f>
        <v>9.2592592592592587E-2</v>
      </c>
      <c r="J36" s="13">
        <f>'Kebutuhan Air Non Domestik (2)'!S323</f>
        <v>1.1574074074074073E-2</v>
      </c>
      <c r="K36" s="13">
        <f>'Kebutuhan Air Non Domestik (2)'!I348</f>
        <v>9.2592592592592587E-2</v>
      </c>
      <c r="L36" s="13">
        <f>'Kebutuhan Air Non Domestik (2)'!S348</f>
        <v>0</v>
      </c>
      <c r="M36" s="13">
        <f>'Kebutuhan Air Non Domestik (2)'!I373</f>
        <v>1.6493055555555556</v>
      </c>
      <c r="N36" s="13">
        <f>'Kebutuhan Air Non Domestik (2)'!R373</f>
        <v>0</v>
      </c>
      <c r="O36" s="13">
        <f>'Kebutuhan Air Non Domestik (2)'!I398</f>
        <v>0</v>
      </c>
      <c r="P36" s="13">
        <f>'Kebutuhan Air Non Domestik (2)'!S398</f>
        <v>0</v>
      </c>
      <c r="Q36" s="13">
        <f>'Kebutuhan Air Non Domestik (2)'!I423</f>
        <v>2.8935185185185185E-2</v>
      </c>
      <c r="R36" s="13">
        <f t="shared" si="1"/>
        <v>2.8379629629629628</v>
      </c>
    </row>
    <row r="37" spans="2:18" x14ac:dyDescent="0.3">
      <c r="B37" s="6">
        <v>2031</v>
      </c>
      <c r="C37" s="13">
        <f>'Kebutuhan Air Non Domestik (2)'!I249</f>
        <v>5.5555555555555552E-2</v>
      </c>
      <c r="D37" s="13">
        <f>'Kebutuhan Air Non Domestik (2)'!S249</f>
        <v>0.44444444444444442</v>
      </c>
      <c r="E37" s="13">
        <f>'Kebutuhan Air Non Domestik (2)'!I274</f>
        <v>0.41666666666666669</v>
      </c>
      <c r="F37" s="13">
        <f>'Kebutuhan Air Non Domestik (2)'!S274</f>
        <v>0</v>
      </c>
      <c r="G37" s="13">
        <f>'Kebutuhan Air Non Domestik (2)'!I299</f>
        <v>2.3148148148148147E-2</v>
      </c>
      <c r="H37" s="13">
        <f>'Kebutuhan Air Non Domestik (2)'!S299</f>
        <v>2.3148148148148147E-2</v>
      </c>
      <c r="I37" s="13">
        <f>'Kebutuhan Air Non Domestik (2)'!I324</f>
        <v>0.10416666666666667</v>
      </c>
      <c r="J37" s="13">
        <f>'Kebutuhan Air Non Domestik (2)'!S324</f>
        <v>1.1574074074074073E-2</v>
      </c>
      <c r="K37" s="13">
        <f>'Kebutuhan Air Non Domestik (2)'!I349</f>
        <v>9.2592592592592587E-2</v>
      </c>
      <c r="L37" s="13">
        <f>'Kebutuhan Air Non Domestik (2)'!S349</f>
        <v>0</v>
      </c>
      <c r="M37" s="13">
        <f>'Kebutuhan Air Non Domestik (2)'!I374</f>
        <v>1.7361111111111112</v>
      </c>
      <c r="N37" s="13">
        <f>'Kebutuhan Air Non Domestik (2)'!R374</f>
        <v>0</v>
      </c>
      <c r="O37" s="13">
        <f>'Kebutuhan Air Non Domestik (2)'!I399</f>
        <v>0</v>
      </c>
      <c r="P37" s="13">
        <f>'Kebutuhan Air Non Domestik (2)'!S399</f>
        <v>0</v>
      </c>
      <c r="Q37" s="13">
        <f>'Kebutuhan Air Non Domestik (2)'!I424</f>
        <v>2.8935185185185185E-2</v>
      </c>
      <c r="R37" s="13">
        <f t="shared" si="1"/>
        <v>2.9363425925925926</v>
      </c>
    </row>
    <row r="38" spans="2:18" x14ac:dyDescent="0.3">
      <c r="B38" s="6">
        <v>2032</v>
      </c>
      <c r="C38" s="13">
        <f>'Kebutuhan Air Non Domestik (2)'!I250</f>
        <v>5.5555555555555552E-2</v>
      </c>
      <c r="D38" s="13">
        <f>'Kebutuhan Air Non Domestik (2)'!S250</f>
        <v>0.66666666666666663</v>
      </c>
      <c r="E38" s="13">
        <f>'Kebutuhan Air Non Domestik (2)'!I275</f>
        <v>0.41666666666666669</v>
      </c>
      <c r="F38" s="13">
        <f>'Kebutuhan Air Non Domestik (2)'!S275</f>
        <v>0</v>
      </c>
      <c r="G38" s="13">
        <f>'Kebutuhan Air Non Domestik (2)'!I300</f>
        <v>3.4722222222222224E-2</v>
      </c>
      <c r="H38" s="13">
        <f>'Kebutuhan Air Non Domestik (2)'!S300</f>
        <v>2.3148148148148147E-2</v>
      </c>
      <c r="I38" s="13">
        <f>'Kebutuhan Air Non Domestik (2)'!I325</f>
        <v>0.10416666666666667</v>
      </c>
      <c r="J38" s="13">
        <f>'Kebutuhan Air Non Domestik (2)'!S325</f>
        <v>1.1574074074074073E-2</v>
      </c>
      <c r="K38" s="13">
        <f>'Kebutuhan Air Non Domestik (2)'!I350</f>
        <v>9.2592592592592587E-2</v>
      </c>
      <c r="L38" s="13">
        <f>'Kebutuhan Air Non Domestik (2)'!S350</f>
        <v>0</v>
      </c>
      <c r="M38" s="13">
        <f>'Kebutuhan Air Non Domestik (2)'!I375</f>
        <v>1.7361111111111112</v>
      </c>
      <c r="N38" s="13">
        <f>'Kebutuhan Air Non Domestik (2)'!R375</f>
        <v>0</v>
      </c>
      <c r="O38" s="13">
        <f>'Kebutuhan Air Non Domestik (2)'!I400</f>
        <v>0</v>
      </c>
      <c r="P38" s="13">
        <f>'Kebutuhan Air Non Domestik (2)'!S400</f>
        <v>0</v>
      </c>
      <c r="Q38" s="13">
        <f>'Kebutuhan Air Non Domestik (2)'!I425</f>
        <v>2.8935185185185185E-2</v>
      </c>
      <c r="R38" s="13">
        <f t="shared" si="1"/>
        <v>3.1701388888888893</v>
      </c>
    </row>
    <row r="39" spans="2:18" x14ac:dyDescent="0.3">
      <c r="B39" s="6">
        <v>2033</v>
      </c>
      <c r="C39" s="13">
        <f>'Kebutuhan Air Non Domestik (2)'!I251</f>
        <v>5.5555555555555552E-2</v>
      </c>
      <c r="D39" s="13">
        <f>'Kebutuhan Air Non Domestik (2)'!S251</f>
        <v>0.66666666666666663</v>
      </c>
      <c r="E39" s="13">
        <f>'Kebutuhan Air Non Domestik (2)'!I276</f>
        <v>0.41666666666666669</v>
      </c>
      <c r="F39" s="13">
        <f>'Kebutuhan Air Non Domestik (2)'!S276</f>
        <v>0</v>
      </c>
      <c r="G39" s="13">
        <f>'Kebutuhan Air Non Domestik (2)'!I301</f>
        <v>3.4722222222222224E-2</v>
      </c>
      <c r="H39" s="13">
        <f>'Kebutuhan Air Non Domestik (2)'!S301</f>
        <v>2.3148148148148147E-2</v>
      </c>
      <c r="I39" s="13">
        <f>'Kebutuhan Air Non Domestik (2)'!I326</f>
        <v>0.10416666666666667</v>
      </c>
      <c r="J39" s="13">
        <f>'Kebutuhan Air Non Domestik (2)'!S326</f>
        <v>1.1574074074074073E-2</v>
      </c>
      <c r="K39" s="13">
        <f>'Kebutuhan Air Non Domestik (2)'!I351</f>
        <v>9.2592592592592587E-2</v>
      </c>
      <c r="L39" s="13">
        <f>'Kebutuhan Air Non Domestik (2)'!S351</f>
        <v>0</v>
      </c>
      <c r="M39" s="13">
        <f>'Kebutuhan Air Non Domestik (2)'!I376</f>
        <v>1.8229166666666667</v>
      </c>
      <c r="N39" s="13">
        <f>'Kebutuhan Air Non Domestik (2)'!R376</f>
        <v>0</v>
      </c>
      <c r="O39" s="13">
        <f>'Kebutuhan Air Non Domestik (2)'!I401</f>
        <v>0</v>
      </c>
      <c r="P39" s="13">
        <f>'Kebutuhan Air Non Domestik (2)'!S401</f>
        <v>0</v>
      </c>
      <c r="Q39" s="13">
        <f>'Kebutuhan Air Non Domestik (2)'!I426</f>
        <v>2.8935185185185185E-2</v>
      </c>
      <c r="R39" s="13">
        <f t="shared" si="1"/>
        <v>3.2569444444444446</v>
      </c>
    </row>
    <row r="40" spans="2:18" x14ac:dyDescent="0.3">
      <c r="B40" s="6">
        <v>2034</v>
      </c>
      <c r="C40" s="13">
        <f>'Kebutuhan Air Non Domestik (2)'!I252</f>
        <v>5.5555555555555552E-2</v>
      </c>
      <c r="D40" s="13">
        <f>'Kebutuhan Air Non Domestik (2)'!S252</f>
        <v>0.66666666666666663</v>
      </c>
      <c r="E40" s="13">
        <f>'Kebutuhan Air Non Domestik (2)'!I277</f>
        <v>0.41666666666666669</v>
      </c>
      <c r="F40" s="13">
        <f>'Kebutuhan Air Non Domestik (2)'!S277</f>
        <v>0</v>
      </c>
      <c r="G40" s="13">
        <f>'Kebutuhan Air Non Domestik (2)'!I302</f>
        <v>3.4722222222222224E-2</v>
      </c>
      <c r="H40" s="13">
        <f>'Kebutuhan Air Non Domestik (2)'!S302</f>
        <v>2.3148148148148147E-2</v>
      </c>
      <c r="I40" s="13">
        <f>'Kebutuhan Air Non Domestik (2)'!I327</f>
        <v>0.10416666666666667</v>
      </c>
      <c r="J40" s="13">
        <f>'Kebutuhan Air Non Domestik (2)'!S327</f>
        <v>1.1574074074074073E-2</v>
      </c>
      <c r="K40" s="13">
        <f>'Kebutuhan Air Non Domestik (2)'!I352</f>
        <v>9.2592592592592587E-2</v>
      </c>
      <c r="L40" s="13">
        <f>'Kebutuhan Air Non Domestik (2)'!S352</f>
        <v>0</v>
      </c>
      <c r="M40" s="13">
        <f>'Kebutuhan Air Non Domestik (2)'!I377</f>
        <v>1.8229166666666667</v>
      </c>
      <c r="N40" s="13">
        <f>'Kebutuhan Air Non Domestik (2)'!R377</f>
        <v>0</v>
      </c>
      <c r="O40" s="13">
        <f>'Kebutuhan Air Non Domestik (2)'!I402</f>
        <v>0</v>
      </c>
      <c r="P40" s="13">
        <f>'Kebutuhan Air Non Domestik (2)'!S402</f>
        <v>0</v>
      </c>
      <c r="Q40" s="13">
        <f>'Kebutuhan Air Non Domestik (2)'!I427</f>
        <v>2.8935185185185185E-2</v>
      </c>
      <c r="R40" s="13">
        <f t="shared" si="1"/>
        <v>3.2569444444444446</v>
      </c>
    </row>
    <row r="41" spans="2:18" x14ac:dyDescent="0.3">
      <c r="B41" s="6">
        <v>2035</v>
      </c>
      <c r="C41" s="13">
        <f>'Kebutuhan Air Non Domestik (2)'!I253</f>
        <v>5.5555555555555552E-2</v>
      </c>
      <c r="D41" s="13">
        <f>'Kebutuhan Air Non Domestik (2)'!S253</f>
        <v>0.66666666666666663</v>
      </c>
      <c r="E41" s="13">
        <f>'Kebutuhan Air Non Domestik (2)'!I278</f>
        <v>0.41666666666666669</v>
      </c>
      <c r="F41" s="13">
        <f>'Kebutuhan Air Non Domestik (2)'!S278</f>
        <v>0</v>
      </c>
      <c r="G41" s="13">
        <f>'Kebutuhan Air Non Domestik (2)'!I303</f>
        <v>3.4722222222222224E-2</v>
      </c>
      <c r="H41" s="13">
        <f>'Kebutuhan Air Non Domestik (2)'!S303</f>
        <v>2.3148148148148147E-2</v>
      </c>
      <c r="I41" s="13">
        <f>'Kebutuhan Air Non Domestik (2)'!I328</f>
        <v>0.11574074074074074</v>
      </c>
      <c r="J41" s="13">
        <f>'Kebutuhan Air Non Domestik (2)'!S328</f>
        <v>1.1574074074074073E-2</v>
      </c>
      <c r="K41" s="13">
        <f>'Kebutuhan Air Non Domestik (2)'!I353</f>
        <v>9.2592592592592587E-2</v>
      </c>
      <c r="L41" s="13">
        <f>'Kebutuhan Air Non Domestik (2)'!S353</f>
        <v>0</v>
      </c>
      <c r="M41" s="13">
        <f>'Kebutuhan Air Non Domestik (2)'!I378</f>
        <v>1.9097222222222223</v>
      </c>
      <c r="N41" s="13">
        <f>'Kebutuhan Air Non Domestik (2)'!R378</f>
        <v>0</v>
      </c>
      <c r="O41" s="13">
        <f>'Kebutuhan Air Non Domestik (2)'!I403</f>
        <v>0</v>
      </c>
      <c r="P41" s="13">
        <f>'Kebutuhan Air Non Domestik (2)'!S403</f>
        <v>0</v>
      </c>
      <c r="Q41" s="13">
        <f>'Kebutuhan Air Non Domestik (2)'!I428</f>
        <v>2.8935185185185185E-2</v>
      </c>
      <c r="R41" s="13">
        <f t="shared" si="1"/>
        <v>3.3553240740740744</v>
      </c>
    </row>
    <row r="42" spans="2:18" x14ac:dyDescent="0.3">
      <c r="B42" s="6">
        <v>2036</v>
      </c>
      <c r="C42" s="13">
        <f>'Kebutuhan Air Non Domestik (2)'!I254</f>
        <v>5.5555555555555552E-2</v>
      </c>
      <c r="D42" s="13">
        <f>'Kebutuhan Air Non Domestik (2)'!S254</f>
        <v>0.66666666666666663</v>
      </c>
      <c r="E42" s="13">
        <f>'Kebutuhan Air Non Domestik (2)'!I279</f>
        <v>0.41666666666666669</v>
      </c>
      <c r="F42" s="13">
        <f>'Kebutuhan Air Non Domestik (2)'!S279</f>
        <v>0</v>
      </c>
      <c r="G42" s="13">
        <f>'Kebutuhan Air Non Domestik (2)'!I304</f>
        <v>3.4722222222222224E-2</v>
      </c>
      <c r="H42" s="13">
        <f>'Kebutuhan Air Non Domestik (2)'!S304</f>
        <v>2.3148148148148147E-2</v>
      </c>
      <c r="I42" s="13">
        <f>'Kebutuhan Air Non Domestik (2)'!I329</f>
        <v>0.11574074074074074</v>
      </c>
      <c r="J42" s="13">
        <f>'Kebutuhan Air Non Domestik (2)'!S329</f>
        <v>1.1574074074074073E-2</v>
      </c>
      <c r="K42" s="13">
        <f>'Kebutuhan Air Non Domestik (2)'!I354</f>
        <v>9.2592592592592587E-2</v>
      </c>
      <c r="L42" s="13">
        <f>'Kebutuhan Air Non Domestik (2)'!S354</f>
        <v>0</v>
      </c>
      <c r="M42" s="13">
        <f>'Kebutuhan Air Non Domestik (2)'!I379</f>
        <v>1.9097222222222223</v>
      </c>
      <c r="N42" s="13">
        <f>'Kebutuhan Air Non Domestik (2)'!R379</f>
        <v>0</v>
      </c>
      <c r="O42" s="13">
        <f>'Kebutuhan Air Non Domestik (2)'!I404</f>
        <v>0</v>
      </c>
      <c r="P42" s="13">
        <f>'Kebutuhan Air Non Domestik (2)'!S404</f>
        <v>0</v>
      </c>
      <c r="Q42" s="13">
        <f>'Kebutuhan Air Non Domestik (2)'!I429</f>
        <v>2.8935185185185185E-2</v>
      </c>
      <c r="R42" s="13">
        <f t="shared" si="1"/>
        <v>3.3553240740740744</v>
      </c>
    </row>
    <row r="43" spans="2:18" x14ac:dyDescent="0.3">
      <c r="B43" s="6">
        <v>2037</v>
      </c>
      <c r="C43" s="13">
        <f>'Kebutuhan Air Non Domestik (2)'!I255</f>
        <v>5.5555555555555552E-2</v>
      </c>
      <c r="D43" s="13">
        <f>'Kebutuhan Air Non Domestik (2)'!S255</f>
        <v>0.66666666666666663</v>
      </c>
      <c r="E43" s="13">
        <f>'Kebutuhan Air Non Domestik (2)'!I280</f>
        <v>0.41666666666666669</v>
      </c>
      <c r="F43" s="13">
        <f>'Kebutuhan Air Non Domestik (2)'!S280</f>
        <v>0</v>
      </c>
      <c r="G43" s="13">
        <f>'Kebutuhan Air Non Domestik (2)'!I305</f>
        <v>3.4722222222222224E-2</v>
      </c>
      <c r="H43" s="13">
        <f>'Kebutuhan Air Non Domestik (2)'!S305</f>
        <v>2.3148148148148147E-2</v>
      </c>
      <c r="I43" s="13">
        <f>'Kebutuhan Air Non Domestik (2)'!I330</f>
        <v>0.11574074074074074</v>
      </c>
      <c r="J43" s="13">
        <f>'Kebutuhan Air Non Domestik (2)'!S330</f>
        <v>1.1574074074074073E-2</v>
      </c>
      <c r="K43" s="13">
        <f>'Kebutuhan Air Non Domestik (2)'!I355</f>
        <v>9.2592592592592587E-2</v>
      </c>
      <c r="L43" s="13">
        <f>'Kebutuhan Air Non Domestik (2)'!S355</f>
        <v>0</v>
      </c>
      <c r="M43" s="13">
        <f>'Kebutuhan Air Non Domestik (2)'!I380</f>
        <v>1.9965277777777777</v>
      </c>
      <c r="N43" s="13">
        <f>'Kebutuhan Air Non Domestik (2)'!R380</f>
        <v>0</v>
      </c>
      <c r="O43" s="13">
        <f>'Kebutuhan Air Non Domestik (2)'!I405</f>
        <v>0</v>
      </c>
      <c r="P43" s="13">
        <f>'Kebutuhan Air Non Domestik (2)'!S405</f>
        <v>0</v>
      </c>
      <c r="Q43" s="13">
        <f>'Kebutuhan Air Non Domestik (2)'!I430</f>
        <v>2.8935185185185185E-2</v>
      </c>
      <c r="R43" s="13">
        <f t="shared" si="1"/>
        <v>3.4421296296296298</v>
      </c>
    </row>
    <row r="44" spans="2:18" x14ac:dyDescent="0.3">
      <c r="B44" s="6">
        <v>2038</v>
      </c>
      <c r="C44" s="13">
        <f>'Kebutuhan Air Non Domestik (2)'!I256</f>
        <v>5.5555555555555552E-2</v>
      </c>
      <c r="D44" s="13">
        <f>'Kebutuhan Air Non Domestik (2)'!S256</f>
        <v>0.66666666666666663</v>
      </c>
      <c r="E44" s="13">
        <f>'Kebutuhan Air Non Domestik (2)'!I281</f>
        <v>0.41666666666666669</v>
      </c>
      <c r="F44" s="13">
        <f>'Kebutuhan Air Non Domestik (2)'!S281</f>
        <v>0</v>
      </c>
      <c r="G44" s="13">
        <f>'Kebutuhan Air Non Domestik (2)'!I306</f>
        <v>3.4722222222222224E-2</v>
      </c>
      <c r="H44" s="13">
        <f>'Kebutuhan Air Non Domestik (2)'!S306</f>
        <v>2.3148148148148147E-2</v>
      </c>
      <c r="I44" s="13">
        <f>'Kebutuhan Air Non Domestik (2)'!I331</f>
        <v>0.11574074074074074</v>
      </c>
      <c r="J44" s="13">
        <f>'Kebutuhan Air Non Domestik (2)'!S331</f>
        <v>1.1574074074074073E-2</v>
      </c>
      <c r="K44" s="13">
        <f>'Kebutuhan Air Non Domestik (2)'!I356</f>
        <v>9.2592592592592587E-2</v>
      </c>
      <c r="L44" s="13">
        <f>'Kebutuhan Air Non Domestik (2)'!S356</f>
        <v>0</v>
      </c>
      <c r="M44" s="13">
        <f>'Kebutuhan Air Non Domestik (2)'!I381</f>
        <v>1.9965277777777777</v>
      </c>
      <c r="N44" s="13">
        <f>'Kebutuhan Air Non Domestik (2)'!R381</f>
        <v>0</v>
      </c>
      <c r="O44" s="13">
        <f>'Kebutuhan Air Non Domestik (2)'!I406</f>
        <v>0</v>
      </c>
      <c r="P44" s="13">
        <f>'Kebutuhan Air Non Domestik (2)'!S406</f>
        <v>0</v>
      </c>
      <c r="Q44" s="13">
        <f>'Kebutuhan Air Non Domestik (2)'!I431</f>
        <v>2.8935185185185185E-2</v>
      </c>
      <c r="R44" s="13">
        <f t="shared" si="1"/>
        <v>3.4421296296296298</v>
      </c>
    </row>
    <row r="45" spans="2:18" x14ac:dyDescent="0.3">
      <c r="B45" s="6">
        <v>2039</v>
      </c>
      <c r="C45" s="13">
        <f>'Kebutuhan Air Non Domestik (2)'!I257</f>
        <v>0.1111111111111111</v>
      </c>
      <c r="D45" s="13">
        <f>'Kebutuhan Air Non Domestik (2)'!S257</f>
        <v>0.66666666666666663</v>
      </c>
      <c r="E45" s="13">
        <f>'Kebutuhan Air Non Domestik (2)'!I282</f>
        <v>0.83333333333333337</v>
      </c>
      <c r="F45" s="13">
        <f>'Kebutuhan Air Non Domestik (2)'!S282</f>
        <v>0</v>
      </c>
      <c r="G45" s="13">
        <f>'Kebutuhan Air Non Domestik (2)'!I307</f>
        <v>3.4722222222222224E-2</v>
      </c>
      <c r="H45" s="13">
        <f>'Kebutuhan Air Non Domestik (2)'!S307</f>
        <v>2.8935185185185185E-2</v>
      </c>
      <c r="I45" s="13">
        <f>'Kebutuhan Air Non Domestik (2)'!I332</f>
        <v>0.12731481481481483</v>
      </c>
      <c r="J45" s="13">
        <f>'Kebutuhan Air Non Domestik (2)'!S332</f>
        <v>2.3148148148148147E-2</v>
      </c>
      <c r="K45" s="13">
        <f>'Kebutuhan Air Non Domestik (2)'!I357</f>
        <v>0.11574074074074074</v>
      </c>
      <c r="L45" s="13">
        <f>'Kebutuhan Air Non Domestik (2)'!S357</f>
        <v>0</v>
      </c>
      <c r="M45" s="13">
        <f>'Kebutuhan Air Non Domestik (2)'!I382</f>
        <v>2.0833333333333335</v>
      </c>
      <c r="N45" s="13">
        <f>'Kebutuhan Air Non Domestik (2)'!R382</f>
        <v>0</v>
      </c>
      <c r="O45" s="13">
        <f>'Kebutuhan Air Non Domestik (2)'!I407</f>
        <v>0</v>
      </c>
      <c r="P45" s="13">
        <f>'Kebutuhan Air Non Domestik (2)'!S407</f>
        <v>0</v>
      </c>
      <c r="Q45" s="13">
        <f>'Kebutuhan Air Non Domestik (2)'!I432</f>
        <v>2.8935185185185185E-2</v>
      </c>
      <c r="R45" s="13">
        <f t="shared" si="1"/>
        <v>4.0532407407407405</v>
      </c>
    </row>
    <row r="46" spans="2:18" x14ac:dyDescent="0.3">
      <c r="B46" s="6">
        <v>2040</v>
      </c>
      <c r="C46" s="13">
        <f>'Kebutuhan Air Non Domestik (2)'!I258</f>
        <v>0.1111111111111111</v>
      </c>
      <c r="D46" s="13">
        <f>'Kebutuhan Air Non Domestik (2)'!S258</f>
        <v>0.66666666666666663</v>
      </c>
      <c r="E46" s="13">
        <f>'Kebutuhan Air Non Domestik (2)'!I283</f>
        <v>0.83333333333333337</v>
      </c>
      <c r="F46" s="13">
        <f>'Kebutuhan Air Non Domestik (2)'!S283</f>
        <v>0</v>
      </c>
      <c r="G46" s="13">
        <f>'Kebutuhan Air Non Domestik (2)'!I308</f>
        <v>3.4722222222222224E-2</v>
      </c>
      <c r="H46" s="13">
        <f>'Kebutuhan Air Non Domestik (2)'!S308</f>
        <v>2.8935185185185185E-2</v>
      </c>
      <c r="I46" s="13">
        <f>'Kebutuhan Air Non Domestik (2)'!I333</f>
        <v>0.12731481481481483</v>
      </c>
      <c r="J46" s="13">
        <f>'Kebutuhan Air Non Domestik (2)'!S333</f>
        <v>2.3148148148148147E-2</v>
      </c>
      <c r="K46" s="13">
        <f>'Kebutuhan Air Non Domestik (2)'!I358</f>
        <v>0.11574074074074074</v>
      </c>
      <c r="L46" s="13">
        <f>'Kebutuhan Air Non Domestik (2)'!S358</f>
        <v>0</v>
      </c>
      <c r="M46" s="13">
        <f>'Kebutuhan Air Non Domestik (2)'!I383</f>
        <v>2.1701388888888888</v>
      </c>
      <c r="N46" s="13">
        <f>'Kebutuhan Air Non Domestik (2)'!R383</f>
        <v>0</v>
      </c>
      <c r="O46" s="13">
        <f>'Kebutuhan Air Non Domestik (2)'!I408</f>
        <v>0</v>
      </c>
      <c r="P46" s="13">
        <f>'Kebutuhan Air Non Domestik (2)'!S408</f>
        <v>0</v>
      </c>
      <c r="Q46" s="13">
        <f>'Kebutuhan Air Non Domestik (2)'!I433</f>
        <v>2.8935185185185185E-2</v>
      </c>
      <c r="R46" s="13">
        <f t="shared" si="1"/>
        <v>4.1400462962962958</v>
      </c>
    </row>
    <row r="47" spans="2:18" x14ac:dyDescent="0.3">
      <c r="B47" s="6">
        <v>2041</v>
      </c>
      <c r="C47" s="13">
        <f>'Kebutuhan Air Non Domestik (2)'!I259</f>
        <v>0.1111111111111111</v>
      </c>
      <c r="D47" s="13">
        <f>'Kebutuhan Air Non Domestik (2)'!S259</f>
        <v>0.66666666666666663</v>
      </c>
      <c r="E47" s="13">
        <f>'Kebutuhan Air Non Domestik (2)'!I284</f>
        <v>0.83333333333333337</v>
      </c>
      <c r="F47" s="13">
        <f>'Kebutuhan Air Non Domestik (2)'!S284</f>
        <v>0</v>
      </c>
      <c r="G47" s="13">
        <f>'Kebutuhan Air Non Domestik (2)'!I309</f>
        <v>3.4722222222222224E-2</v>
      </c>
      <c r="H47" s="13">
        <f>'Kebutuhan Air Non Domestik (2)'!S309</f>
        <v>2.8935185185185185E-2</v>
      </c>
      <c r="I47" s="13">
        <f>'Kebutuhan Air Non Domestik (2)'!I334</f>
        <v>0.12731481481481483</v>
      </c>
      <c r="J47" s="13">
        <f>'Kebutuhan Air Non Domestik (2)'!S334</f>
        <v>2.3148148148148147E-2</v>
      </c>
      <c r="K47" s="13">
        <f>'Kebutuhan Air Non Domestik (2)'!I359</f>
        <v>0.11574074074074074</v>
      </c>
      <c r="L47" s="13">
        <f>'Kebutuhan Air Non Domestik (2)'!S359</f>
        <v>0</v>
      </c>
      <c r="M47" s="13">
        <f>'Kebutuhan Air Non Domestik (2)'!I384</f>
        <v>2.1701388888888888</v>
      </c>
      <c r="N47" s="13">
        <f>'Kebutuhan Air Non Domestik (2)'!R384</f>
        <v>0</v>
      </c>
      <c r="O47" s="13">
        <f>'Kebutuhan Air Non Domestik (2)'!I409</f>
        <v>0</v>
      </c>
      <c r="P47" s="13">
        <f>'Kebutuhan Air Non Domestik (2)'!S409</f>
        <v>0</v>
      </c>
      <c r="Q47" s="13">
        <f>'Kebutuhan Air Non Domestik (2)'!I434</f>
        <v>2.8935185185185185E-2</v>
      </c>
      <c r="R47" s="13">
        <f t="shared" si="1"/>
        <v>4.1400462962962958</v>
      </c>
    </row>
    <row r="48" spans="2:18" x14ac:dyDescent="0.3">
      <c r="B48" s="6">
        <v>2042</v>
      </c>
      <c r="C48" s="13">
        <f>'Kebutuhan Air Non Domestik (2)'!I260</f>
        <v>0.1111111111111111</v>
      </c>
      <c r="D48" s="13">
        <f>'Kebutuhan Air Non Domestik (2)'!S260</f>
        <v>0.66666666666666663</v>
      </c>
      <c r="E48" s="13">
        <f>'Kebutuhan Air Non Domestik (2)'!I285</f>
        <v>0.83333333333333337</v>
      </c>
      <c r="F48" s="13">
        <f>'Kebutuhan Air Non Domestik (2)'!S285</f>
        <v>0</v>
      </c>
      <c r="G48" s="13">
        <f>'Kebutuhan Air Non Domestik (2)'!I310</f>
        <v>3.4722222222222224E-2</v>
      </c>
      <c r="H48" s="13">
        <f>'Kebutuhan Air Non Domestik (2)'!S310</f>
        <v>2.8935185185185185E-2</v>
      </c>
      <c r="I48" s="13">
        <f>'Kebutuhan Air Non Domestik (2)'!I335</f>
        <v>0.12731481481481483</v>
      </c>
      <c r="J48" s="13">
        <f>'Kebutuhan Air Non Domestik (2)'!S335</f>
        <v>2.3148148148148147E-2</v>
      </c>
      <c r="K48" s="13">
        <f>'Kebutuhan Air Non Domestik (2)'!I360</f>
        <v>0.11574074074074074</v>
      </c>
      <c r="L48" s="13">
        <f>'Kebutuhan Air Non Domestik (2)'!S360</f>
        <v>0</v>
      </c>
      <c r="M48" s="13">
        <f>'Kebutuhan Air Non Domestik (2)'!I385</f>
        <v>2.2569444444444446</v>
      </c>
      <c r="N48" s="13">
        <f>'Kebutuhan Air Non Domestik (2)'!R385</f>
        <v>0</v>
      </c>
      <c r="O48" s="13">
        <f>'Kebutuhan Air Non Domestik (2)'!I410</f>
        <v>0</v>
      </c>
      <c r="P48" s="13">
        <f>'Kebutuhan Air Non Domestik (2)'!S410</f>
        <v>0</v>
      </c>
      <c r="Q48" s="13">
        <f>'Kebutuhan Air Non Domestik (2)'!I435</f>
        <v>2.8935185185185185E-2</v>
      </c>
      <c r="R48" s="13">
        <f t="shared" si="1"/>
        <v>4.2268518518518521</v>
      </c>
    </row>
    <row r="49" spans="1:18" x14ac:dyDescent="0.3">
      <c r="B49" s="6">
        <v>2043</v>
      </c>
      <c r="C49" s="13">
        <f>'Kebutuhan Air Non Domestik (2)'!I261</f>
        <v>0.1111111111111111</v>
      </c>
      <c r="D49" s="13">
        <f>'Kebutuhan Air Non Domestik (2)'!S261</f>
        <v>0.66666666666666663</v>
      </c>
      <c r="E49" s="13">
        <f>'Kebutuhan Air Non Domestik (2)'!I286</f>
        <v>0.83333333333333337</v>
      </c>
      <c r="F49" s="13">
        <f>'Kebutuhan Air Non Domestik (2)'!S286</f>
        <v>0</v>
      </c>
      <c r="G49" s="13">
        <f>'Kebutuhan Air Non Domestik (2)'!I311</f>
        <v>3.4722222222222224E-2</v>
      </c>
      <c r="H49" s="13">
        <f>'Kebutuhan Air Non Domestik (2)'!S311</f>
        <v>2.8935185185185185E-2</v>
      </c>
      <c r="I49" s="13">
        <f>'Kebutuhan Air Non Domestik (2)'!I336</f>
        <v>0.12731481481481483</v>
      </c>
      <c r="J49" s="13">
        <f>'Kebutuhan Air Non Domestik (2)'!S336</f>
        <v>2.3148148148148147E-2</v>
      </c>
      <c r="K49" s="13">
        <f>'Kebutuhan Air Non Domestik (2)'!I361</f>
        <v>0.11574074074074074</v>
      </c>
      <c r="L49" s="13">
        <f>'Kebutuhan Air Non Domestik (2)'!S361</f>
        <v>0</v>
      </c>
      <c r="M49" s="13">
        <f>'Kebutuhan Air Non Domestik (2)'!I386</f>
        <v>2.2569444444444446</v>
      </c>
      <c r="N49" s="13">
        <f>'Kebutuhan Air Non Domestik (2)'!R386</f>
        <v>0</v>
      </c>
      <c r="O49" s="13">
        <f>'Kebutuhan Air Non Domestik (2)'!I411</f>
        <v>0</v>
      </c>
      <c r="P49" s="13">
        <f>'Kebutuhan Air Non Domestik (2)'!S411</f>
        <v>0</v>
      </c>
      <c r="Q49" s="13">
        <f>'Kebutuhan Air Non Domestik (2)'!I436</f>
        <v>2.8935185185185185E-2</v>
      </c>
      <c r="R49" s="13">
        <f t="shared" si="1"/>
        <v>4.2268518518518521</v>
      </c>
    </row>
    <row r="50" spans="1:18" x14ac:dyDescent="0.3">
      <c r="B50" s="6">
        <v>2044</v>
      </c>
      <c r="C50" s="13">
        <f>'Kebutuhan Air Non Domestik (2)'!I262</f>
        <v>0.1111111111111111</v>
      </c>
      <c r="D50" s="13">
        <f>'Kebutuhan Air Non Domestik (2)'!S262</f>
        <v>0.66666666666666663</v>
      </c>
      <c r="E50" s="13">
        <f>'Kebutuhan Air Non Domestik (2)'!I287</f>
        <v>0.83333333333333337</v>
      </c>
      <c r="F50" s="13">
        <f>'Kebutuhan Air Non Domestik (2)'!S287</f>
        <v>0</v>
      </c>
      <c r="G50" s="13">
        <f>'Kebutuhan Air Non Domestik (2)'!I312</f>
        <v>3.4722222222222224E-2</v>
      </c>
      <c r="H50" s="13">
        <f>'Kebutuhan Air Non Domestik (2)'!S312</f>
        <v>2.8935185185185185E-2</v>
      </c>
      <c r="I50" s="13">
        <f>'Kebutuhan Air Non Domestik (2)'!I337</f>
        <v>0.1388888888888889</v>
      </c>
      <c r="J50" s="13">
        <f>'Kebutuhan Air Non Domestik (2)'!S337</f>
        <v>2.3148148148148147E-2</v>
      </c>
      <c r="K50" s="13">
        <f>'Kebutuhan Air Non Domestik (2)'!I362</f>
        <v>0.11574074074074074</v>
      </c>
      <c r="L50" s="13">
        <f>'Kebutuhan Air Non Domestik (2)'!S362</f>
        <v>0</v>
      </c>
      <c r="M50" s="13">
        <f>'Kebutuhan Air Non Domestik (2)'!I387</f>
        <v>2.34375</v>
      </c>
      <c r="N50" s="13">
        <f>'Kebutuhan Air Non Domestik (2)'!R387</f>
        <v>0</v>
      </c>
      <c r="O50" s="13">
        <f>'Kebutuhan Air Non Domestik (2)'!I412</f>
        <v>0</v>
      </c>
      <c r="P50" s="13">
        <f>'Kebutuhan Air Non Domestik (2)'!S412</f>
        <v>0</v>
      </c>
      <c r="Q50" s="13">
        <f>'Kebutuhan Air Non Domestik (2)'!I437</f>
        <v>2.8935185185185185E-2</v>
      </c>
      <c r="R50" s="13">
        <f t="shared" si="1"/>
        <v>4.325231481481481</v>
      </c>
    </row>
    <row r="53" spans="1:18" ht="15.6" x14ac:dyDescent="0.3">
      <c r="A53" s="203">
        <v>3</v>
      </c>
      <c r="B53" s="228" t="s">
        <v>90</v>
      </c>
      <c r="C53" s="228"/>
      <c r="D53" s="228"/>
      <c r="E53" s="228"/>
      <c r="F53" s="228"/>
      <c r="G53" s="228"/>
      <c r="H53" s="228"/>
      <c r="I53" s="228"/>
      <c r="J53" s="228"/>
      <c r="K53" s="228"/>
      <c r="L53" s="228"/>
      <c r="M53" s="228"/>
      <c r="N53" s="228"/>
      <c r="O53" s="228"/>
      <c r="P53" s="228"/>
      <c r="Q53" s="228"/>
      <c r="R53" s="228"/>
    </row>
    <row r="54" spans="1:18" x14ac:dyDescent="0.3">
      <c r="A54" s="203"/>
      <c r="B54" s="229" t="s">
        <v>233</v>
      </c>
      <c r="C54" s="229"/>
      <c r="D54" s="229"/>
      <c r="E54" s="229"/>
      <c r="F54" s="229"/>
      <c r="G54" s="229"/>
      <c r="H54" s="229"/>
      <c r="I54" s="229"/>
      <c r="J54" s="229"/>
      <c r="K54" s="229"/>
      <c r="L54" s="229"/>
      <c r="M54" s="229"/>
      <c r="N54" s="229"/>
      <c r="O54" s="229"/>
      <c r="P54" s="229"/>
      <c r="Q54" s="229"/>
      <c r="R54" s="229"/>
    </row>
    <row r="55" spans="1:18" ht="14.4" customHeight="1" x14ac:dyDescent="0.3">
      <c r="A55" s="203"/>
      <c r="B55" s="258" t="s">
        <v>22</v>
      </c>
      <c r="C55" s="225" t="s">
        <v>170</v>
      </c>
      <c r="D55" s="225" t="s">
        <v>171</v>
      </c>
      <c r="E55" s="225" t="s">
        <v>173</v>
      </c>
      <c r="F55" s="225" t="s">
        <v>174</v>
      </c>
      <c r="G55" s="225" t="s">
        <v>301</v>
      </c>
      <c r="H55" s="225" t="s">
        <v>302</v>
      </c>
      <c r="I55" s="225" t="s">
        <v>182</v>
      </c>
      <c r="J55" s="225" t="s">
        <v>349</v>
      </c>
      <c r="K55" s="225" t="s">
        <v>183</v>
      </c>
      <c r="L55" s="225" t="s">
        <v>172</v>
      </c>
      <c r="M55" s="225" t="s">
        <v>306</v>
      </c>
      <c r="N55" s="225" t="s">
        <v>307</v>
      </c>
      <c r="O55" s="225" t="s">
        <v>308</v>
      </c>
      <c r="P55" s="225" t="s">
        <v>350</v>
      </c>
      <c r="Q55" s="225" t="s">
        <v>322</v>
      </c>
      <c r="R55" s="225" t="s">
        <v>232</v>
      </c>
    </row>
    <row r="56" spans="1:18" x14ac:dyDescent="0.3">
      <c r="A56" s="203"/>
      <c r="B56" s="243"/>
      <c r="C56" s="225"/>
      <c r="D56" s="225"/>
      <c r="E56" s="225"/>
      <c r="F56" s="225"/>
      <c r="G56" s="225"/>
      <c r="H56" s="225"/>
      <c r="I56" s="225"/>
      <c r="J56" s="225"/>
      <c r="K56" s="225"/>
      <c r="L56" s="225"/>
      <c r="M56" s="225"/>
      <c r="N56" s="225"/>
      <c r="O56" s="225"/>
      <c r="P56" s="225"/>
      <c r="Q56" s="225"/>
      <c r="R56" s="225"/>
    </row>
    <row r="57" spans="1:18" x14ac:dyDescent="0.3">
      <c r="B57" s="6">
        <v>2025</v>
      </c>
      <c r="C57" s="13">
        <f>'Kebutuhan Air Non Domestik (2)'!I448</f>
        <v>5.5555555555555552E-2</v>
      </c>
      <c r="D57" s="13">
        <f>'Kebutuhan Air Non Domestik (2)'!S448</f>
        <v>0.44444444444444442</v>
      </c>
      <c r="E57" s="13">
        <f>'Kebutuhan Air Non Domestik (2)'!I473</f>
        <v>0.41666666666666669</v>
      </c>
      <c r="F57" s="13">
        <f>'Kebutuhan Air Non Domestik (2)'!S473</f>
        <v>0</v>
      </c>
      <c r="G57" s="13">
        <f>'Kebutuhan Air Non Domestik (2)'!I498</f>
        <v>1.1574074074074073E-2</v>
      </c>
      <c r="H57" s="13">
        <f>'Kebutuhan Air Non Domestik (2)'!S498</f>
        <v>1.1574074074074073E-2</v>
      </c>
      <c r="I57" s="13">
        <f>'Kebutuhan Air Non Domestik (2)'!I523</f>
        <v>1.1574074074074073E-2</v>
      </c>
      <c r="J57" s="13">
        <f>'Kebutuhan Air Non Domestik (2)'!S523</f>
        <v>0</v>
      </c>
      <c r="K57" s="13">
        <f>'Kebutuhan Air Non Domestik (2)'!I548</f>
        <v>0.11574074074074074</v>
      </c>
      <c r="L57" s="13">
        <f>'Kebutuhan Air Non Domestik (2)'!S548</f>
        <v>0</v>
      </c>
      <c r="M57" s="13">
        <f>'Kebutuhan Air Non Domestik (2)'!I573</f>
        <v>0</v>
      </c>
      <c r="N57" s="13">
        <f>'Kebutuhan Air Non Domestik (2)'!S573</f>
        <v>0</v>
      </c>
      <c r="O57" s="13">
        <f>'Kebutuhan Air Non Domestik (2)'!I598</f>
        <v>0</v>
      </c>
      <c r="P57" s="13">
        <f>'Kebutuhan Air Non Domestik (2)'!S598</f>
        <v>0</v>
      </c>
      <c r="Q57" s="13">
        <f>'Kebutuhan Air Non Domestik (2)'!I623</f>
        <v>0</v>
      </c>
      <c r="R57" s="13">
        <f>SUM(C57:Q57)</f>
        <v>1.0671296296296298</v>
      </c>
    </row>
    <row r="58" spans="1:18" x14ac:dyDescent="0.3">
      <c r="B58" s="6">
        <v>2026</v>
      </c>
      <c r="C58" s="13">
        <f>'Kebutuhan Air Non Domestik (2)'!I449</f>
        <v>5.5555555555555552E-2</v>
      </c>
      <c r="D58" s="13">
        <f>'Kebutuhan Air Non Domestik (2)'!S449</f>
        <v>0.44444444444444442</v>
      </c>
      <c r="E58" s="13">
        <f>'Kebutuhan Air Non Domestik (2)'!I474</f>
        <v>0.41666666666666669</v>
      </c>
      <c r="F58" s="13">
        <f>'Kebutuhan Air Non Domestik (2)'!S474</f>
        <v>0</v>
      </c>
      <c r="G58" s="13">
        <f>'Kebutuhan Air Non Domestik (2)'!I499</f>
        <v>1.1574074074074073E-2</v>
      </c>
      <c r="H58" s="13">
        <f>'Kebutuhan Air Non Domestik (2)'!S499</f>
        <v>1.1574074074074073E-2</v>
      </c>
      <c r="I58" s="13">
        <f>'Kebutuhan Air Non Domestik (2)'!I524</f>
        <v>1.1574074074074073E-2</v>
      </c>
      <c r="J58" s="13">
        <f>'Kebutuhan Air Non Domestik (2)'!S524</f>
        <v>0</v>
      </c>
      <c r="K58" s="13">
        <f>'Kebutuhan Air Non Domestik (2)'!I549</f>
        <v>0.11574074074074074</v>
      </c>
      <c r="L58" s="13">
        <f>'Kebutuhan Air Non Domestik (2)'!S549</f>
        <v>0</v>
      </c>
      <c r="M58" s="13">
        <f>'Kebutuhan Air Non Domestik (2)'!I574</f>
        <v>0</v>
      </c>
      <c r="N58" s="13">
        <f>'Kebutuhan Air Non Domestik (2)'!S574</f>
        <v>0</v>
      </c>
      <c r="O58" s="13">
        <f>'Kebutuhan Air Non Domestik (2)'!I599</f>
        <v>0</v>
      </c>
      <c r="P58" s="13">
        <f>'Kebutuhan Air Non Domestik (2)'!S599</f>
        <v>0</v>
      </c>
      <c r="Q58" s="13">
        <f>'Kebutuhan Air Non Domestik (2)'!I624</f>
        <v>0</v>
      </c>
      <c r="R58" s="13">
        <f t="shared" ref="R58:R76" si="2">SUM(C58:Q58)</f>
        <v>1.0671296296296298</v>
      </c>
    </row>
    <row r="59" spans="1:18" x14ac:dyDescent="0.3">
      <c r="B59" s="6">
        <v>2027</v>
      </c>
      <c r="C59" s="13">
        <f>'Kebutuhan Air Non Domestik (2)'!I450</f>
        <v>5.5555555555555552E-2</v>
      </c>
      <c r="D59" s="13">
        <f>'Kebutuhan Air Non Domestik (2)'!S450</f>
        <v>0.44444444444444442</v>
      </c>
      <c r="E59" s="13">
        <f>'Kebutuhan Air Non Domestik (2)'!I475</f>
        <v>0.41666666666666669</v>
      </c>
      <c r="F59" s="13">
        <f>'Kebutuhan Air Non Domestik (2)'!S475</f>
        <v>0</v>
      </c>
      <c r="G59" s="13">
        <f>'Kebutuhan Air Non Domestik (2)'!I500</f>
        <v>1.1574074074074073E-2</v>
      </c>
      <c r="H59" s="13">
        <f>'Kebutuhan Air Non Domestik (2)'!S500</f>
        <v>1.1574074074074073E-2</v>
      </c>
      <c r="I59" s="13">
        <f>'Kebutuhan Air Non Domestik (2)'!I525</f>
        <v>1.1574074074074073E-2</v>
      </c>
      <c r="J59" s="13">
        <f>'Kebutuhan Air Non Domestik (2)'!S525</f>
        <v>0</v>
      </c>
      <c r="K59" s="13">
        <f>'Kebutuhan Air Non Domestik (2)'!I550</f>
        <v>0.1388888888888889</v>
      </c>
      <c r="L59" s="13">
        <f>'Kebutuhan Air Non Domestik (2)'!S550</f>
        <v>0</v>
      </c>
      <c r="M59" s="13">
        <f>'Kebutuhan Air Non Domestik (2)'!I575</f>
        <v>0</v>
      </c>
      <c r="N59" s="13">
        <f>'Kebutuhan Air Non Domestik (2)'!S575</f>
        <v>0</v>
      </c>
      <c r="O59" s="13">
        <f>'Kebutuhan Air Non Domestik (2)'!I600</f>
        <v>0</v>
      </c>
      <c r="P59" s="13">
        <f>'Kebutuhan Air Non Domestik (2)'!S600</f>
        <v>0</v>
      </c>
      <c r="Q59" s="13">
        <f>'Kebutuhan Air Non Domestik (2)'!I625</f>
        <v>0</v>
      </c>
      <c r="R59" s="13">
        <f t="shared" si="2"/>
        <v>1.0902777777777779</v>
      </c>
    </row>
    <row r="60" spans="1:18" x14ac:dyDescent="0.3">
      <c r="B60" s="6">
        <v>2028</v>
      </c>
      <c r="C60" s="13">
        <f>'Kebutuhan Air Non Domestik (2)'!I451</f>
        <v>5.5555555555555552E-2</v>
      </c>
      <c r="D60" s="13">
        <f>'Kebutuhan Air Non Domestik (2)'!S451</f>
        <v>0.44444444444444442</v>
      </c>
      <c r="E60" s="13">
        <f>'Kebutuhan Air Non Domestik (2)'!I476</f>
        <v>0.41666666666666669</v>
      </c>
      <c r="F60" s="13">
        <f>'Kebutuhan Air Non Domestik (2)'!S476</f>
        <v>0</v>
      </c>
      <c r="G60" s="13">
        <f>'Kebutuhan Air Non Domestik (2)'!I501</f>
        <v>1.1574074074074073E-2</v>
      </c>
      <c r="H60" s="13">
        <f>'Kebutuhan Air Non Domestik (2)'!S501</f>
        <v>1.1574074074074073E-2</v>
      </c>
      <c r="I60" s="13">
        <f>'Kebutuhan Air Non Domestik (2)'!I526</f>
        <v>1.1574074074074073E-2</v>
      </c>
      <c r="J60" s="13">
        <f>'Kebutuhan Air Non Domestik (2)'!S526</f>
        <v>0</v>
      </c>
      <c r="K60" s="13">
        <f>'Kebutuhan Air Non Domestik (2)'!I551</f>
        <v>0.1388888888888889</v>
      </c>
      <c r="L60" s="13">
        <f>'Kebutuhan Air Non Domestik (2)'!S551</f>
        <v>0</v>
      </c>
      <c r="M60" s="13">
        <f>'Kebutuhan Air Non Domestik (2)'!I576</f>
        <v>0</v>
      </c>
      <c r="N60" s="13">
        <f>'Kebutuhan Air Non Domestik (2)'!S576</f>
        <v>0</v>
      </c>
      <c r="O60" s="13">
        <f>'Kebutuhan Air Non Domestik (2)'!I601</f>
        <v>0</v>
      </c>
      <c r="P60" s="13">
        <f>'Kebutuhan Air Non Domestik (2)'!S601</f>
        <v>0</v>
      </c>
      <c r="Q60" s="13">
        <f>'Kebutuhan Air Non Domestik (2)'!I626</f>
        <v>0</v>
      </c>
      <c r="R60" s="13">
        <f t="shared" si="2"/>
        <v>1.0902777777777779</v>
      </c>
    </row>
    <row r="61" spans="1:18" x14ac:dyDescent="0.3">
      <c r="B61" s="6">
        <v>2029</v>
      </c>
      <c r="C61" s="13">
        <f>'Kebutuhan Air Non Domestik (2)'!I452</f>
        <v>5.5555555555555552E-2</v>
      </c>
      <c r="D61" s="13">
        <f>'Kebutuhan Air Non Domestik (2)'!S452</f>
        <v>0.44444444444444442</v>
      </c>
      <c r="E61" s="13">
        <f>'Kebutuhan Air Non Domestik (2)'!I477</f>
        <v>0.41666666666666669</v>
      </c>
      <c r="F61" s="13">
        <f>'Kebutuhan Air Non Domestik (2)'!S477</f>
        <v>0</v>
      </c>
      <c r="G61" s="13">
        <f>'Kebutuhan Air Non Domestik (2)'!I502</f>
        <v>1.1574074074074073E-2</v>
      </c>
      <c r="H61" s="13">
        <f>'Kebutuhan Air Non Domestik (2)'!S502</f>
        <v>1.1574074074074073E-2</v>
      </c>
      <c r="I61" s="13">
        <f>'Kebutuhan Air Non Domestik (2)'!I527</f>
        <v>1.1574074074074073E-2</v>
      </c>
      <c r="J61" s="13">
        <f>'Kebutuhan Air Non Domestik (2)'!S527</f>
        <v>0</v>
      </c>
      <c r="K61" s="13">
        <f>'Kebutuhan Air Non Domestik (2)'!I552</f>
        <v>0.1388888888888889</v>
      </c>
      <c r="L61" s="13">
        <f>'Kebutuhan Air Non Domestik (2)'!S552</f>
        <v>0</v>
      </c>
      <c r="M61" s="13">
        <f>'Kebutuhan Air Non Domestik (2)'!I577</f>
        <v>0</v>
      </c>
      <c r="N61" s="13">
        <f>'Kebutuhan Air Non Domestik (2)'!S577</f>
        <v>0</v>
      </c>
      <c r="O61" s="13">
        <f>'Kebutuhan Air Non Domestik (2)'!I602</f>
        <v>0</v>
      </c>
      <c r="P61" s="13">
        <f>'Kebutuhan Air Non Domestik (2)'!S602</f>
        <v>0</v>
      </c>
      <c r="Q61" s="13">
        <f>'Kebutuhan Air Non Domestik (2)'!I627</f>
        <v>0</v>
      </c>
      <c r="R61" s="13">
        <f t="shared" si="2"/>
        <v>1.0902777777777779</v>
      </c>
    </row>
    <row r="62" spans="1:18" x14ac:dyDescent="0.3">
      <c r="B62" s="6">
        <v>2030</v>
      </c>
      <c r="C62" s="13">
        <f>'Kebutuhan Air Non Domestik (2)'!I453</f>
        <v>5.5555555555555552E-2</v>
      </c>
      <c r="D62" s="13">
        <f>'Kebutuhan Air Non Domestik (2)'!S453</f>
        <v>0.66666666666666663</v>
      </c>
      <c r="E62" s="13">
        <f>'Kebutuhan Air Non Domestik (2)'!I478</f>
        <v>0.41666666666666669</v>
      </c>
      <c r="F62" s="13">
        <f>'Kebutuhan Air Non Domestik (2)'!S478</f>
        <v>0</v>
      </c>
      <c r="G62" s="13">
        <f>'Kebutuhan Air Non Domestik (2)'!I503</f>
        <v>1.1574074074074073E-2</v>
      </c>
      <c r="H62" s="13">
        <f>'Kebutuhan Air Non Domestik (2)'!S503</f>
        <v>1.7361111111111112E-2</v>
      </c>
      <c r="I62" s="13">
        <f>'Kebutuhan Air Non Domestik (2)'!I528</f>
        <v>1.1574074074074073E-2</v>
      </c>
      <c r="J62" s="13">
        <f>'Kebutuhan Air Non Domestik (2)'!S528</f>
        <v>0</v>
      </c>
      <c r="K62" s="13">
        <f>'Kebutuhan Air Non Domestik (2)'!I553</f>
        <v>0.1388888888888889</v>
      </c>
      <c r="L62" s="13">
        <f>'Kebutuhan Air Non Domestik (2)'!S553</f>
        <v>0</v>
      </c>
      <c r="M62" s="13">
        <f>'Kebutuhan Air Non Domestik (2)'!I578</f>
        <v>0</v>
      </c>
      <c r="N62" s="13">
        <f>'Kebutuhan Air Non Domestik (2)'!S578</f>
        <v>0</v>
      </c>
      <c r="O62" s="13">
        <f>'Kebutuhan Air Non Domestik (2)'!I603</f>
        <v>0</v>
      </c>
      <c r="P62" s="13">
        <f>'Kebutuhan Air Non Domestik (2)'!S603</f>
        <v>0</v>
      </c>
      <c r="Q62" s="13">
        <f>'Kebutuhan Air Non Domestik (2)'!I628</f>
        <v>0</v>
      </c>
      <c r="R62" s="13">
        <f t="shared" si="2"/>
        <v>1.3182870370370372</v>
      </c>
    </row>
    <row r="63" spans="1:18" x14ac:dyDescent="0.3">
      <c r="B63" s="6">
        <v>2031</v>
      </c>
      <c r="C63" s="13">
        <f>'Kebutuhan Air Non Domestik (2)'!I454</f>
        <v>5.5555555555555552E-2</v>
      </c>
      <c r="D63" s="13">
        <f>'Kebutuhan Air Non Domestik (2)'!S454</f>
        <v>0.66666666666666663</v>
      </c>
      <c r="E63" s="13">
        <f>'Kebutuhan Air Non Domestik (2)'!I479</f>
        <v>0.41666666666666669</v>
      </c>
      <c r="F63" s="13">
        <f>'Kebutuhan Air Non Domestik (2)'!S479</f>
        <v>0</v>
      </c>
      <c r="G63" s="13">
        <f>'Kebutuhan Air Non Domestik (2)'!I504</f>
        <v>1.1574074074074073E-2</v>
      </c>
      <c r="H63" s="13">
        <f>'Kebutuhan Air Non Domestik (2)'!S504</f>
        <v>1.7361111111111112E-2</v>
      </c>
      <c r="I63" s="13">
        <f>'Kebutuhan Air Non Domestik (2)'!I529</f>
        <v>1.1574074074074073E-2</v>
      </c>
      <c r="J63" s="13">
        <f>'Kebutuhan Air Non Domestik (2)'!S529</f>
        <v>0</v>
      </c>
      <c r="K63" s="13">
        <f>'Kebutuhan Air Non Domestik (2)'!I554</f>
        <v>0.16203703703703703</v>
      </c>
      <c r="L63" s="13">
        <f>'Kebutuhan Air Non Domestik (2)'!S554</f>
        <v>0</v>
      </c>
      <c r="M63" s="13">
        <f>'Kebutuhan Air Non Domestik (2)'!I579</f>
        <v>0</v>
      </c>
      <c r="N63" s="13">
        <f>'Kebutuhan Air Non Domestik (2)'!S579</f>
        <v>0</v>
      </c>
      <c r="O63" s="13">
        <f>'Kebutuhan Air Non Domestik (2)'!I604</f>
        <v>0</v>
      </c>
      <c r="P63" s="13">
        <f>'Kebutuhan Air Non Domestik (2)'!S604</f>
        <v>0</v>
      </c>
      <c r="Q63" s="13">
        <f>'Kebutuhan Air Non Domestik (2)'!I629</f>
        <v>0</v>
      </c>
      <c r="R63" s="13">
        <f t="shared" si="2"/>
        <v>1.3414351851851853</v>
      </c>
    </row>
    <row r="64" spans="1:18" x14ac:dyDescent="0.3">
      <c r="B64" s="6">
        <v>2032</v>
      </c>
      <c r="C64" s="13">
        <f>'Kebutuhan Air Non Domestik (2)'!I455</f>
        <v>5.5555555555555552E-2</v>
      </c>
      <c r="D64" s="13">
        <f>'Kebutuhan Air Non Domestik (2)'!S455</f>
        <v>0.66666666666666663</v>
      </c>
      <c r="E64" s="13">
        <f>'Kebutuhan Air Non Domestik (2)'!I480</f>
        <v>0.41666666666666669</v>
      </c>
      <c r="F64" s="13">
        <f>'Kebutuhan Air Non Domestik (2)'!S480</f>
        <v>0</v>
      </c>
      <c r="G64" s="13">
        <f>'Kebutuhan Air Non Domestik (2)'!I505</f>
        <v>1.1574074074074073E-2</v>
      </c>
      <c r="H64" s="13">
        <f>'Kebutuhan Air Non Domestik (2)'!S505</f>
        <v>1.7361111111111112E-2</v>
      </c>
      <c r="I64" s="13">
        <f>'Kebutuhan Air Non Domestik (2)'!I530</f>
        <v>1.1574074074074073E-2</v>
      </c>
      <c r="J64" s="13">
        <f>'Kebutuhan Air Non Domestik (2)'!S530</f>
        <v>0</v>
      </c>
      <c r="K64" s="13">
        <f>'Kebutuhan Air Non Domestik (2)'!I555</f>
        <v>0.16203703703703703</v>
      </c>
      <c r="L64" s="13">
        <f>'Kebutuhan Air Non Domestik (2)'!S555</f>
        <v>0</v>
      </c>
      <c r="M64" s="13">
        <f>'Kebutuhan Air Non Domestik (2)'!I580</f>
        <v>0</v>
      </c>
      <c r="N64" s="13">
        <f>'Kebutuhan Air Non Domestik (2)'!S580</f>
        <v>0</v>
      </c>
      <c r="O64" s="13">
        <f>'Kebutuhan Air Non Domestik (2)'!I605</f>
        <v>0</v>
      </c>
      <c r="P64" s="13">
        <f>'Kebutuhan Air Non Domestik (2)'!S605</f>
        <v>0</v>
      </c>
      <c r="Q64" s="13">
        <f>'Kebutuhan Air Non Domestik (2)'!I630</f>
        <v>0</v>
      </c>
      <c r="R64" s="13">
        <f t="shared" si="2"/>
        <v>1.3414351851851853</v>
      </c>
    </row>
    <row r="65" spans="1:18" x14ac:dyDescent="0.3">
      <c r="B65" s="6">
        <v>2033</v>
      </c>
      <c r="C65" s="13">
        <f>'Kebutuhan Air Non Domestik (2)'!I456</f>
        <v>5.5555555555555552E-2</v>
      </c>
      <c r="D65" s="13">
        <f>'Kebutuhan Air Non Domestik (2)'!S456</f>
        <v>0.66666666666666663</v>
      </c>
      <c r="E65" s="13">
        <f>'Kebutuhan Air Non Domestik (2)'!I481</f>
        <v>0.41666666666666669</v>
      </c>
      <c r="F65" s="13">
        <f>'Kebutuhan Air Non Domestik (2)'!S481</f>
        <v>0</v>
      </c>
      <c r="G65" s="13">
        <f>'Kebutuhan Air Non Domestik (2)'!I506</f>
        <v>1.1574074074074073E-2</v>
      </c>
      <c r="H65" s="13">
        <f>'Kebutuhan Air Non Domestik (2)'!S506</f>
        <v>1.7361111111111112E-2</v>
      </c>
      <c r="I65" s="13">
        <f>'Kebutuhan Air Non Domestik (2)'!I531</f>
        <v>1.1574074074074073E-2</v>
      </c>
      <c r="J65" s="13">
        <f>'Kebutuhan Air Non Domestik (2)'!S531</f>
        <v>0</v>
      </c>
      <c r="K65" s="13">
        <f>'Kebutuhan Air Non Domestik (2)'!I556</f>
        <v>0.16203703703703703</v>
      </c>
      <c r="L65" s="13">
        <f>'Kebutuhan Air Non Domestik (2)'!S556</f>
        <v>0</v>
      </c>
      <c r="M65" s="13">
        <f>'Kebutuhan Air Non Domestik (2)'!I581</f>
        <v>0</v>
      </c>
      <c r="N65" s="13">
        <f>'Kebutuhan Air Non Domestik (2)'!S581</f>
        <v>0</v>
      </c>
      <c r="O65" s="13">
        <f>'Kebutuhan Air Non Domestik (2)'!I606</f>
        <v>0</v>
      </c>
      <c r="P65" s="13">
        <f>'Kebutuhan Air Non Domestik (2)'!S606</f>
        <v>0</v>
      </c>
      <c r="Q65" s="13">
        <f>'Kebutuhan Air Non Domestik (2)'!I631</f>
        <v>0</v>
      </c>
      <c r="R65" s="13">
        <f t="shared" si="2"/>
        <v>1.3414351851851853</v>
      </c>
    </row>
    <row r="66" spans="1:18" x14ac:dyDescent="0.3">
      <c r="B66" s="6">
        <v>2034</v>
      </c>
      <c r="C66" s="13">
        <f>'Kebutuhan Air Non Domestik (2)'!I457</f>
        <v>5.5555555555555552E-2</v>
      </c>
      <c r="D66" s="13">
        <f>'Kebutuhan Air Non Domestik (2)'!S457</f>
        <v>0.66666666666666663</v>
      </c>
      <c r="E66" s="13">
        <f>'Kebutuhan Air Non Domestik (2)'!I482</f>
        <v>0.41666666666666669</v>
      </c>
      <c r="F66" s="13">
        <f>'Kebutuhan Air Non Domestik (2)'!S482</f>
        <v>0</v>
      </c>
      <c r="G66" s="13">
        <f>'Kebutuhan Air Non Domestik (2)'!I507</f>
        <v>1.1574074074074073E-2</v>
      </c>
      <c r="H66" s="13">
        <f>'Kebutuhan Air Non Domestik (2)'!S507</f>
        <v>1.7361111111111112E-2</v>
      </c>
      <c r="I66" s="13">
        <f>'Kebutuhan Air Non Domestik (2)'!I532</f>
        <v>1.1574074074074073E-2</v>
      </c>
      <c r="J66" s="13">
        <f>'Kebutuhan Air Non Domestik (2)'!S532</f>
        <v>0</v>
      </c>
      <c r="K66" s="13">
        <f>'Kebutuhan Air Non Domestik (2)'!I557</f>
        <v>0.16203703703703703</v>
      </c>
      <c r="L66" s="13">
        <f>'Kebutuhan Air Non Domestik (2)'!S557</f>
        <v>0</v>
      </c>
      <c r="M66" s="13">
        <f>'Kebutuhan Air Non Domestik (2)'!I582</f>
        <v>0</v>
      </c>
      <c r="N66" s="13">
        <f>'Kebutuhan Air Non Domestik (2)'!S582</f>
        <v>0</v>
      </c>
      <c r="O66" s="13">
        <f>'Kebutuhan Air Non Domestik (2)'!I607</f>
        <v>0</v>
      </c>
      <c r="P66" s="13">
        <f>'Kebutuhan Air Non Domestik (2)'!S607</f>
        <v>0</v>
      </c>
      <c r="Q66" s="13">
        <f>'Kebutuhan Air Non Domestik (2)'!I632</f>
        <v>0</v>
      </c>
      <c r="R66" s="13">
        <f t="shared" si="2"/>
        <v>1.3414351851851853</v>
      </c>
    </row>
    <row r="67" spans="1:18" x14ac:dyDescent="0.3">
      <c r="B67" s="6">
        <v>2035</v>
      </c>
      <c r="C67" s="13">
        <f>'Kebutuhan Air Non Domestik (2)'!I458</f>
        <v>5.5555555555555552E-2</v>
      </c>
      <c r="D67" s="13">
        <f>'Kebutuhan Air Non Domestik (2)'!S458</f>
        <v>0.66666666666666663</v>
      </c>
      <c r="E67" s="13">
        <f>'Kebutuhan Air Non Domestik (2)'!I483</f>
        <v>0.41666666666666669</v>
      </c>
      <c r="F67" s="13">
        <f>'Kebutuhan Air Non Domestik (2)'!S483</f>
        <v>0</v>
      </c>
      <c r="G67" s="13">
        <f>'Kebutuhan Air Non Domestik (2)'!I508</f>
        <v>1.1574074074074073E-2</v>
      </c>
      <c r="H67" s="13">
        <f>'Kebutuhan Air Non Domestik (2)'!S508</f>
        <v>1.7361111111111112E-2</v>
      </c>
      <c r="I67" s="13">
        <f>'Kebutuhan Air Non Domestik (2)'!I533</f>
        <v>1.1574074074074073E-2</v>
      </c>
      <c r="J67" s="13">
        <f>'Kebutuhan Air Non Domestik (2)'!S533</f>
        <v>0</v>
      </c>
      <c r="K67" s="13">
        <f>'Kebutuhan Air Non Domestik (2)'!I558</f>
        <v>0.16203703703703703</v>
      </c>
      <c r="L67" s="13">
        <f>'Kebutuhan Air Non Domestik (2)'!S558</f>
        <v>0</v>
      </c>
      <c r="M67" s="13">
        <f>'Kebutuhan Air Non Domestik (2)'!I583</f>
        <v>0</v>
      </c>
      <c r="N67" s="13">
        <f>'Kebutuhan Air Non Domestik (2)'!S583</f>
        <v>0</v>
      </c>
      <c r="O67" s="13">
        <f>'Kebutuhan Air Non Domestik (2)'!I608</f>
        <v>0</v>
      </c>
      <c r="P67" s="13">
        <f>'Kebutuhan Air Non Domestik (2)'!S608</f>
        <v>0</v>
      </c>
      <c r="Q67" s="13">
        <f>'Kebutuhan Air Non Domestik (2)'!I633</f>
        <v>0</v>
      </c>
      <c r="R67" s="13">
        <f t="shared" si="2"/>
        <v>1.3414351851851853</v>
      </c>
    </row>
    <row r="68" spans="1:18" x14ac:dyDescent="0.3">
      <c r="B68" s="6">
        <v>2036</v>
      </c>
      <c r="C68" s="13">
        <f>'Kebutuhan Air Non Domestik (2)'!I459</f>
        <v>0.1111111111111111</v>
      </c>
      <c r="D68" s="13">
        <f>'Kebutuhan Air Non Domestik (2)'!S459</f>
        <v>0.66666666666666663</v>
      </c>
      <c r="E68" s="13">
        <f>'Kebutuhan Air Non Domestik (2)'!I484</f>
        <v>0.83333333333333337</v>
      </c>
      <c r="F68" s="13">
        <f>'Kebutuhan Air Non Domestik (2)'!S484</f>
        <v>0</v>
      </c>
      <c r="G68" s="13">
        <f>'Kebutuhan Air Non Domestik (2)'!I509</f>
        <v>2.3148148148148147E-2</v>
      </c>
      <c r="H68" s="13">
        <f>'Kebutuhan Air Non Domestik (2)'!S509</f>
        <v>1.7361111111111112E-2</v>
      </c>
      <c r="I68" s="13">
        <f>'Kebutuhan Air Non Domestik (2)'!I534</f>
        <v>2.3148148148148147E-2</v>
      </c>
      <c r="J68" s="13">
        <f>'Kebutuhan Air Non Domestik (2)'!S534</f>
        <v>0</v>
      </c>
      <c r="K68" s="13">
        <f>'Kebutuhan Air Non Domestik (2)'!I559</f>
        <v>0.18518518518518517</v>
      </c>
      <c r="L68" s="13">
        <f>'Kebutuhan Air Non Domestik (2)'!S559</f>
        <v>0</v>
      </c>
      <c r="M68" s="13">
        <f>'Kebutuhan Air Non Domestik (2)'!I584</f>
        <v>0</v>
      </c>
      <c r="N68" s="13">
        <f>'Kebutuhan Air Non Domestik (2)'!S584</f>
        <v>0</v>
      </c>
      <c r="O68" s="13">
        <f>'Kebutuhan Air Non Domestik (2)'!I609</f>
        <v>0</v>
      </c>
      <c r="P68" s="13">
        <f>'Kebutuhan Air Non Domestik (2)'!S609</f>
        <v>0</v>
      </c>
      <c r="Q68" s="13">
        <f>'Kebutuhan Air Non Domestik (2)'!I634</f>
        <v>0</v>
      </c>
      <c r="R68" s="13">
        <f t="shared" si="2"/>
        <v>1.8599537037037037</v>
      </c>
    </row>
    <row r="69" spans="1:18" x14ac:dyDescent="0.3">
      <c r="B69" s="6">
        <v>2037</v>
      </c>
      <c r="C69" s="13">
        <f>'Kebutuhan Air Non Domestik (2)'!I460</f>
        <v>0.1111111111111111</v>
      </c>
      <c r="D69" s="13">
        <f>'Kebutuhan Air Non Domestik (2)'!S460</f>
        <v>0.66666666666666663</v>
      </c>
      <c r="E69" s="13">
        <f>'Kebutuhan Air Non Domestik (2)'!I485</f>
        <v>0.83333333333333337</v>
      </c>
      <c r="F69" s="13">
        <f>'Kebutuhan Air Non Domestik (2)'!S485</f>
        <v>0</v>
      </c>
      <c r="G69" s="13">
        <f>'Kebutuhan Air Non Domestik (2)'!I510</f>
        <v>2.3148148148148147E-2</v>
      </c>
      <c r="H69" s="13">
        <f>'Kebutuhan Air Non Domestik (2)'!S510</f>
        <v>1.7361111111111112E-2</v>
      </c>
      <c r="I69" s="13">
        <f>'Kebutuhan Air Non Domestik (2)'!I535</f>
        <v>2.3148148148148147E-2</v>
      </c>
      <c r="J69" s="13">
        <f>'Kebutuhan Air Non Domestik (2)'!S535</f>
        <v>0</v>
      </c>
      <c r="K69" s="13">
        <f>'Kebutuhan Air Non Domestik (2)'!I560</f>
        <v>0.18518518518518517</v>
      </c>
      <c r="L69" s="13">
        <f>'Kebutuhan Air Non Domestik (2)'!S560</f>
        <v>0</v>
      </c>
      <c r="M69" s="13">
        <f>'Kebutuhan Air Non Domestik (2)'!I585</f>
        <v>0</v>
      </c>
      <c r="N69" s="13">
        <f>'Kebutuhan Air Non Domestik (2)'!S585</f>
        <v>0</v>
      </c>
      <c r="O69" s="13">
        <f>'Kebutuhan Air Non Domestik (2)'!I610</f>
        <v>0</v>
      </c>
      <c r="P69" s="13">
        <f>'Kebutuhan Air Non Domestik (2)'!S610</f>
        <v>0</v>
      </c>
      <c r="Q69" s="13">
        <f>'Kebutuhan Air Non Domestik (2)'!I635</f>
        <v>0</v>
      </c>
      <c r="R69" s="13">
        <f t="shared" si="2"/>
        <v>1.8599537037037037</v>
      </c>
    </row>
    <row r="70" spans="1:18" x14ac:dyDescent="0.3">
      <c r="B70" s="6">
        <v>2038</v>
      </c>
      <c r="C70" s="13">
        <f>'Kebutuhan Air Non Domestik (2)'!I461</f>
        <v>0.1111111111111111</v>
      </c>
      <c r="D70" s="13">
        <f>'Kebutuhan Air Non Domestik (2)'!S461</f>
        <v>0.66666666666666663</v>
      </c>
      <c r="E70" s="13">
        <f>'Kebutuhan Air Non Domestik (2)'!I486</f>
        <v>0.83333333333333337</v>
      </c>
      <c r="F70" s="13">
        <f>'Kebutuhan Air Non Domestik (2)'!S486</f>
        <v>0</v>
      </c>
      <c r="G70" s="13">
        <f>'Kebutuhan Air Non Domestik (2)'!I511</f>
        <v>2.3148148148148147E-2</v>
      </c>
      <c r="H70" s="13">
        <f>'Kebutuhan Air Non Domestik (2)'!S511</f>
        <v>1.7361111111111112E-2</v>
      </c>
      <c r="I70" s="13">
        <f>'Kebutuhan Air Non Domestik (2)'!I536</f>
        <v>2.3148148148148147E-2</v>
      </c>
      <c r="J70" s="13">
        <f>'Kebutuhan Air Non Domestik (2)'!S536</f>
        <v>0</v>
      </c>
      <c r="K70" s="13">
        <f>'Kebutuhan Air Non Domestik (2)'!I561</f>
        <v>0.18518518518518517</v>
      </c>
      <c r="L70" s="13">
        <f>'Kebutuhan Air Non Domestik (2)'!S561</f>
        <v>0</v>
      </c>
      <c r="M70" s="13">
        <f>'Kebutuhan Air Non Domestik (2)'!I586</f>
        <v>0</v>
      </c>
      <c r="N70" s="13">
        <f>'Kebutuhan Air Non Domestik (2)'!S586</f>
        <v>0</v>
      </c>
      <c r="O70" s="13">
        <f>'Kebutuhan Air Non Domestik (2)'!I611</f>
        <v>0</v>
      </c>
      <c r="P70" s="13">
        <f>'Kebutuhan Air Non Domestik (2)'!S611</f>
        <v>0</v>
      </c>
      <c r="Q70" s="13">
        <f>'Kebutuhan Air Non Domestik (2)'!I636</f>
        <v>0</v>
      </c>
      <c r="R70" s="13">
        <f t="shared" si="2"/>
        <v>1.8599537037037037</v>
      </c>
    </row>
    <row r="71" spans="1:18" x14ac:dyDescent="0.3">
      <c r="B71" s="6">
        <v>2039</v>
      </c>
      <c r="C71" s="13">
        <f>'Kebutuhan Air Non Domestik (2)'!I462</f>
        <v>0.1111111111111111</v>
      </c>
      <c r="D71" s="13">
        <f>'Kebutuhan Air Non Domestik (2)'!S462</f>
        <v>0.66666666666666663</v>
      </c>
      <c r="E71" s="13">
        <f>'Kebutuhan Air Non Domestik (2)'!I487</f>
        <v>0.83333333333333337</v>
      </c>
      <c r="F71" s="13">
        <f>'Kebutuhan Air Non Domestik (2)'!S487</f>
        <v>0</v>
      </c>
      <c r="G71" s="13">
        <f>'Kebutuhan Air Non Domestik (2)'!I512</f>
        <v>2.3148148148148147E-2</v>
      </c>
      <c r="H71" s="13">
        <f>'Kebutuhan Air Non Domestik (2)'!S512</f>
        <v>1.7361111111111112E-2</v>
      </c>
      <c r="I71" s="13">
        <f>'Kebutuhan Air Non Domestik (2)'!I537</f>
        <v>2.3148148148148147E-2</v>
      </c>
      <c r="J71" s="13">
        <f>'Kebutuhan Air Non Domestik (2)'!S537</f>
        <v>0</v>
      </c>
      <c r="K71" s="13">
        <f>'Kebutuhan Air Non Domestik (2)'!I562</f>
        <v>0.18518518518518517</v>
      </c>
      <c r="L71" s="13">
        <f>'Kebutuhan Air Non Domestik (2)'!S562</f>
        <v>0</v>
      </c>
      <c r="M71" s="13">
        <f>'Kebutuhan Air Non Domestik (2)'!I587</f>
        <v>0</v>
      </c>
      <c r="N71" s="13">
        <f>'Kebutuhan Air Non Domestik (2)'!S587</f>
        <v>0</v>
      </c>
      <c r="O71" s="13">
        <f>'Kebutuhan Air Non Domestik (2)'!I612</f>
        <v>0</v>
      </c>
      <c r="P71" s="13">
        <f>'Kebutuhan Air Non Domestik (2)'!S612</f>
        <v>0</v>
      </c>
      <c r="Q71" s="13">
        <f>'Kebutuhan Air Non Domestik (2)'!I637</f>
        <v>0</v>
      </c>
      <c r="R71" s="13">
        <f t="shared" si="2"/>
        <v>1.8599537037037037</v>
      </c>
    </row>
    <row r="72" spans="1:18" x14ac:dyDescent="0.3">
      <c r="B72" s="6">
        <v>2040</v>
      </c>
      <c r="C72" s="13">
        <f>'Kebutuhan Air Non Domestik (2)'!I463</f>
        <v>0.1111111111111111</v>
      </c>
      <c r="D72" s="13">
        <f>'Kebutuhan Air Non Domestik (2)'!S463</f>
        <v>0.66666666666666663</v>
      </c>
      <c r="E72" s="13">
        <f>'Kebutuhan Air Non Domestik (2)'!I488</f>
        <v>0.83333333333333337</v>
      </c>
      <c r="F72" s="13">
        <f>'Kebutuhan Air Non Domestik (2)'!S488</f>
        <v>0</v>
      </c>
      <c r="G72" s="13">
        <f>'Kebutuhan Air Non Domestik (2)'!I513</f>
        <v>2.3148148148148147E-2</v>
      </c>
      <c r="H72" s="13">
        <f>'Kebutuhan Air Non Domestik (2)'!S513</f>
        <v>1.7361111111111112E-2</v>
      </c>
      <c r="I72" s="13">
        <f>'Kebutuhan Air Non Domestik (2)'!I538</f>
        <v>2.3148148148148147E-2</v>
      </c>
      <c r="J72" s="13">
        <f>'Kebutuhan Air Non Domestik (2)'!S538</f>
        <v>0</v>
      </c>
      <c r="K72" s="13">
        <f>'Kebutuhan Air Non Domestik (2)'!I563</f>
        <v>0.20833333333333334</v>
      </c>
      <c r="L72" s="13">
        <f>'Kebutuhan Air Non Domestik (2)'!S563</f>
        <v>0</v>
      </c>
      <c r="M72" s="13">
        <f>'Kebutuhan Air Non Domestik (2)'!I588</f>
        <v>0</v>
      </c>
      <c r="N72" s="13">
        <f>'Kebutuhan Air Non Domestik (2)'!S588</f>
        <v>0</v>
      </c>
      <c r="O72" s="13">
        <f>'Kebutuhan Air Non Domestik (2)'!I613</f>
        <v>0</v>
      </c>
      <c r="P72" s="13">
        <f>'Kebutuhan Air Non Domestik (2)'!S613</f>
        <v>0</v>
      </c>
      <c r="Q72" s="13">
        <f>'Kebutuhan Air Non Domestik (2)'!I638</f>
        <v>0</v>
      </c>
      <c r="R72" s="13">
        <f t="shared" si="2"/>
        <v>1.8831018518518519</v>
      </c>
    </row>
    <row r="73" spans="1:18" x14ac:dyDescent="0.3">
      <c r="B73" s="6">
        <v>2041</v>
      </c>
      <c r="C73" s="13">
        <f>'Kebutuhan Air Non Domestik (2)'!I464</f>
        <v>0.1111111111111111</v>
      </c>
      <c r="D73" s="13">
        <f>'Kebutuhan Air Non Domestik (2)'!S464</f>
        <v>0.66666666666666663</v>
      </c>
      <c r="E73" s="13">
        <f>'Kebutuhan Air Non Domestik (2)'!I489</f>
        <v>0.83333333333333337</v>
      </c>
      <c r="F73" s="13">
        <f>'Kebutuhan Air Non Domestik (2)'!S489</f>
        <v>0</v>
      </c>
      <c r="G73" s="13">
        <f>'Kebutuhan Air Non Domestik (2)'!I514</f>
        <v>2.3148148148148147E-2</v>
      </c>
      <c r="H73" s="13">
        <f>'Kebutuhan Air Non Domestik (2)'!S514</f>
        <v>1.7361111111111112E-2</v>
      </c>
      <c r="I73" s="13">
        <f>'Kebutuhan Air Non Domestik (2)'!I539</f>
        <v>2.3148148148148147E-2</v>
      </c>
      <c r="J73" s="13">
        <f>'Kebutuhan Air Non Domestik (2)'!S539</f>
        <v>0</v>
      </c>
      <c r="K73" s="13">
        <f>'Kebutuhan Air Non Domestik (2)'!I564</f>
        <v>0.20833333333333334</v>
      </c>
      <c r="L73" s="13">
        <f>'Kebutuhan Air Non Domestik (2)'!S564</f>
        <v>0</v>
      </c>
      <c r="M73" s="13">
        <f>'Kebutuhan Air Non Domestik (2)'!I589</f>
        <v>0</v>
      </c>
      <c r="N73" s="13">
        <f>'Kebutuhan Air Non Domestik (2)'!S589</f>
        <v>0</v>
      </c>
      <c r="O73" s="13">
        <f>'Kebutuhan Air Non Domestik (2)'!I614</f>
        <v>0</v>
      </c>
      <c r="P73" s="13">
        <f>'Kebutuhan Air Non Domestik (2)'!S614</f>
        <v>0</v>
      </c>
      <c r="Q73" s="13">
        <f>'Kebutuhan Air Non Domestik (2)'!I639</f>
        <v>0</v>
      </c>
      <c r="R73" s="13">
        <f t="shared" si="2"/>
        <v>1.8831018518518519</v>
      </c>
    </row>
    <row r="74" spans="1:18" x14ac:dyDescent="0.3">
      <c r="B74" s="6">
        <v>2042</v>
      </c>
      <c r="C74" s="13">
        <f>'Kebutuhan Air Non Domestik (2)'!I465</f>
        <v>0.1111111111111111</v>
      </c>
      <c r="D74" s="13">
        <f>'Kebutuhan Air Non Domestik (2)'!S465</f>
        <v>0.88888888888888884</v>
      </c>
      <c r="E74" s="13">
        <f>'Kebutuhan Air Non Domestik (2)'!I490</f>
        <v>0.83333333333333337</v>
      </c>
      <c r="F74" s="13">
        <f>'Kebutuhan Air Non Domestik (2)'!S490</f>
        <v>0</v>
      </c>
      <c r="G74" s="13">
        <f>'Kebutuhan Air Non Domestik (2)'!I515</f>
        <v>2.3148148148148147E-2</v>
      </c>
      <c r="H74" s="13">
        <f>'Kebutuhan Air Non Domestik (2)'!S515</f>
        <v>2.3148148148148147E-2</v>
      </c>
      <c r="I74" s="13">
        <f>'Kebutuhan Air Non Domestik (2)'!I540</f>
        <v>2.3148148148148147E-2</v>
      </c>
      <c r="J74" s="13">
        <f>'Kebutuhan Air Non Domestik (2)'!S540</f>
        <v>0</v>
      </c>
      <c r="K74" s="13">
        <f>'Kebutuhan Air Non Domestik (2)'!I565</f>
        <v>0.20833333333333334</v>
      </c>
      <c r="L74" s="13">
        <f>'Kebutuhan Air Non Domestik (2)'!S565</f>
        <v>0</v>
      </c>
      <c r="M74" s="13">
        <f>'Kebutuhan Air Non Domestik (2)'!I590</f>
        <v>0</v>
      </c>
      <c r="N74" s="13">
        <f>'Kebutuhan Air Non Domestik (2)'!S590</f>
        <v>0</v>
      </c>
      <c r="O74" s="13">
        <f>'Kebutuhan Air Non Domestik (2)'!I615</f>
        <v>0</v>
      </c>
      <c r="P74" s="13">
        <f>'Kebutuhan Air Non Domestik (2)'!S615</f>
        <v>0</v>
      </c>
      <c r="Q74" s="13">
        <f>'Kebutuhan Air Non Domestik (2)'!I640</f>
        <v>0</v>
      </c>
      <c r="R74" s="13">
        <f t="shared" si="2"/>
        <v>2.1111111111111112</v>
      </c>
    </row>
    <row r="75" spans="1:18" x14ac:dyDescent="0.3">
      <c r="B75" s="6">
        <v>2043</v>
      </c>
      <c r="C75" s="13">
        <f>'Kebutuhan Air Non Domestik (2)'!I466</f>
        <v>0.1111111111111111</v>
      </c>
      <c r="D75" s="13">
        <f>'Kebutuhan Air Non Domestik (2)'!S466</f>
        <v>0.88888888888888884</v>
      </c>
      <c r="E75" s="13">
        <f>'Kebutuhan Air Non Domestik (2)'!I491</f>
        <v>0.83333333333333337</v>
      </c>
      <c r="F75" s="13">
        <f>'Kebutuhan Air Non Domestik (2)'!S491</f>
        <v>0</v>
      </c>
      <c r="G75" s="13">
        <f>'Kebutuhan Air Non Domestik (2)'!I516</f>
        <v>2.3148148148148147E-2</v>
      </c>
      <c r="H75" s="13">
        <f>'Kebutuhan Air Non Domestik (2)'!S516</f>
        <v>2.3148148148148147E-2</v>
      </c>
      <c r="I75" s="13">
        <f>'Kebutuhan Air Non Domestik (2)'!I541</f>
        <v>2.3148148148148147E-2</v>
      </c>
      <c r="J75" s="13">
        <f>'Kebutuhan Air Non Domestik (2)'!S541</f>
        <v>0</v>
      </c>
      <c r="K75" s="13">
        <f>'Kebutuhan Air Non Domestik (2)'!I566</f>
        <v>0.20833333333333334</v>
      </c>
      <c r="L75" s="13">
        <f>'Kebutuhan Air Non Domestik (2)'!S566</f>
        <v>0</v>
      </c>
      <c r="M75" s="13">
        <f>'Kebutuhan Air Non Domestik (2)'!I591</f>
        <v>0</v>
      </c>
      <c r="N75" s="13">
        <f>'Kebutuhan Air Non Domestik (2)'!S591</f>
        <v>0</v>
      </c>
      <c r="O75" s="13">
        <f>'Kebutuhan Air Non Domestik (2)'!I616</f>
        <v>0</v>
      </c>
      <c r="P75" s="13">
        <f>'Kebutuhan Air Non Domestik (2)'!S616</f>
        <v>0</v>
      </c>
      <c r="Q75" s="13">
        <f>'Kebutuhan Air Non Domestik (2)'!I641</f>
        <v>0</v>
      </c>
      <c r="R75" s="13">
        <f t="shared" si="2"/>
        <v>2.1111111111111112</v>
      </c>
    </row>
    <row r="76" spans="1:18" x14ac:dyDescent="0.3">
      <c r="B76" s="6">
        <v>2044</v>
      </c>
      <c r="C76" s="13">
        <f>'Kebutuhan Air Non Domestik (2)'!I467</f>
        <v>0.1111111111111111</v>
      </c>
      <c r="D76" s="13">
        <f>'Kebutuhan Air Non Domestik (2)'!S467</f>
        <v>0.88888888888888884</v>
      </c>
      <c r="E76" s="13">
        <f>'Kebutuhan Air Non Domestik (2)'!I492</f>
        <v>0.83333333333333337</v>
      </c>
      <c r="F76" s="13">
        <f>'Kebutuhan Air Non Domestik (2)'!S492</f>
        <v>0</v>
      </c>
      <c r="G76" s="13">
        <f>'Kebutuhan Air Non Domestik (2)'!I517</f>
        <v>2.3148148148148147E-2</v>
      </c>
      <c r="H76" s="13">
        <f>'Kebutuhan Air Non Domestik (2)'!S517</f>
        <v>2.3148148148148147E-2</v>
      </c>
      <c r="I76" s="13">
        <f>'Kebutuhan Air Non Domestik (2)'!I542</f>
        <v>2.3148148148148147E-2</v>
      </c>
      <c r="J76" s="13">
        <f>'Kebutuhan Air Non Domestik (2)'!S542</f>
        <v>0</v>
      </c>
      <c r="K76" s="13">
        <f>'Kebutuhan Air Non Domestik (2)'!I567</f>
        <v>0.20833333333333334</v>
      </c>
      <c r="L76" s="13">
        <f>'Kebutuhan Air Non Domestik (2)'!S567</f>
        <v>0</v>
      </c>
      <c r="M76" s="13">
        <f>'Kebutuhan Air Non Domestik (2)'!I592</f>
        <v>0</v>
      </c>
      <c r="N76" s="13">
        <f>'Kebutuhan Air Non Domestik (2)'!S592</f>
        <v>0</v>
      </c>
      <c r="O76" s="13">
        <f>'Kebutuhan Air Non Domestik (2)'!I617</f>
        <v>0</v>
      </c>
      <c r="P76" s="13">
        <f>'Kebutuhan Air Non Domestik (2)'!S617</f>
        <v>0</v>
      </c>
      <c r="Q76" s="13">
        <f>'Kebutuhan Air Non Domestik (2)'!I642</f>
        <v>0</v>
      </c>
      <c r="R76" s="13">
        <f t="shared" si="2"/>
        <v>2.1111111111111112</v>
      </c>
    </row>
    <row r="79" spans="1:18" ht="15.6" x14ac:dyDescent="0.3">
      <c r="A79" s="203">
        <v>4</v>
      </c>
      <c r="B79" s="228" t="s">
        <v>91</v>
      </c>
      <c r="C79" s="228"/>
      <c r="D79" s="228"/>
      <c r="E79" s="228"/>
      <c r="F79" s="228"/>
      <c r="G79" s="228"/>
      <c r="H79" s="228"/>
      <c r="I79" s="228"/>
      <c r="J79" s="228"/>
      <c r="K79" s="228"/>
      <c r="L79" s="228"/>
      <c r="M79" s="228"/>
      <c r="N79" s="228"/>
      <c r="O79" s="228"/>
      <c r="P79" s="228"/>
      <c r="Q79" s="228"/>
      <c r="R79" s="228"/>
    </row>
    <row r="80" spans="1:18" x14ac:dyDescent="0.3">
      <c r="A80" s="203"/>
      <c r="B80" s="229" t="s">
        <v>233</v>
      </c>
      <c r="C80" s="229"/>
      <c r="D80" s="229"/>
      <c r="E80" s="229"/>
      <c r="F80" s="229"/>
      <c r="G80" s="229"/>
      <c r="H80" s="229"/>
      <c r="I80" s="229"/>
      <c r="J80" s="229"/>
      <c r="K80" s="229"/>
      <c r="L80" s="229"/>
      <c r="M80" s="229"/>
      <c r="N80" s="229"/>
      <c r="O80" s="229"/>
      <c r="P80" s="229"/>
      <c r="Q80" s="229"/>
      <c r="R80" s="229"/>
    </row>
    <row r="81" spans="1:18" x14ac:dyDescent="0.3">
      <c r="A81" s="203"/>
      <c r="B81" s="258" t="s">
        <v>22</v>
      </c>
      <c r="C81" s="225" t="s">
        <v>170</v>
      </c>
      <c r="D81" s="225" t="s">
        <v>171</v>
      </c>
      <c r="E81" s="225" t="s">
        <v>173</v>
      </c>
      <c r="F81" s="225" t="s">
        <v>174</v>
      </c>
      <c r="G81" s="225" t="s">
        <v>301</v>
      </c>
      <c r="H81" s="225" t="s">
        <v>302</v>
      </c>
      <c r="I81" s="225" t="s">
        <v>182</v>
      </c>
      <c r="J81" s="225" t="s">
        <v>349</v>
      </c>
      <c r="K81" s="225" t="s">
        <v>183</v>
      </c>
      <c r="L81" s="225" t="s">
        <v>172</v>
      </c>
      <c r="M81" s="225" t="s">
        <v>306</v>
      </c>
      <c r="N81" s="225" t="s">
        <v>307</v>
      </c>
      <c r="O81" s="225" t="s">
        <v>308</v>
      </c>
      <c r="P81" s="225" t="s">
        <v>350</v>
      </c>
      <c r="Q81" s="225" t="s">
        <v>322</v>
      </c>
      <c r="R81" s="225" t="s">
        <v>232</v>
      </c>
    </row>
    <row r="82" spans="1:18" x14ac:dyDescent="0.3">
      <c r="A82" s="203"/>
      <c r="B82" s="243"/>
      <c r="C82" s="225"/>
      <c r="D82" s="225"/>
      <c r="E82" s="225"/>
      <c r="F82" s="225"/>
      <c r="G82" s="225"/>
      <c r="H82" s="225"/>
      <c r="I82" s="225"/>
      <c r="J82" s="225"/>
      <c r="K82" s="225"/>
      <c r="L82" s="225"/>
      <c r="M82" s="225"/>
      <c r="N82" s="225"/>
      <c r="O82" s="225"/>
      <c r="P82" s="225"/>
      <c r="Q82" s="225"/>
      <c r="R82" s="225"/>
    </row>
    <row r="83" spans="1:18" x14ac:dyDescent="0.3">
      <c r="B83" s="6">
        <v>2025</v>
      </c>
      <c r="C83" s="13">
        <f>'Kebutuhan Air Non Domestik (2)'!I653</f>
        <v>5.5555555555555552E-2</v>
      </c>
      <c r="D83" s="13">
        <f>'Kebutuhan Air Non Domestik (2)'!S653</f>
        <v>0.44444444444444442</v>
      </c>
      <c r="E83" s="13">
        <f>'Kebutuhan Air Non Domestik (2)'!I678</f>
        <v>0.41666666666666669</v>
      </c>
      <c r="F83" s="13">
        <f>'Kebutuhan Air Non Domestik (2)'!S678</f>
        <v>0</v>
      </c>
      <c r="G83" s="13">
        <f>'Kebutuhan Air Non Domestik (2)'!I703</f>
        <v>1.1574074074074073E-2</v>
      </c>
      <c r="H83" s="13">
        <f>'Kebutuhan Air Non Domestik (2)'!S703</f>
        <v>1.1574074074074073E-2</v>
      </c>
      <c r="I83" s="13">
        <f>'Kebutuhan Air Non Domestik (2)'!I728</f>
        <v>1.1574074074074073E-2</v>
      </c>
      <c r="J83" s="13">
        <f>'Kebutuhan Air Non Domestik (2)'!S728</f>
        <v>0</v>
      </c>
      <c r="K83" s="13">
        <f>'Kebutuhan Air Non Domestik (2)'!I753</f>
        <v>6.9444444444444448E-2</v>
      </c>
      <c r="L83" s="13">
        <f>'Kebutuhan Air Non Domestik (2)'!S753</f>
        <v>0</v>
      </c>
      <c r="M83" s="13">
        <f>'Kebutuhan Air Non Domestik (2)'!I778</f>
        <v>0</v>
      </c>
      <c r="N83" s="13">
        <f>'Kebutuhan Air Non Domestik (2)'!S778</f>
        <v>0</v>
      </c>
      <c r="O83" s="13">
        <f>'Kebutuhan Air Non Domestik (2)'!I803</f>
        <v>0</v>
      </c>
      <c r="P83" s="13">
        <f>'Kebutuhan Air Non Domestik (2)'!S803</f>
        <v>0</v>
      </c>
      <c r="Q83" s="13">
        <f>'Kebutuhan Air Non Domestik (2)'!I828</f>
        <v>0</v>
      </c>
      <c r="R83" s="13">
        <f>SUM(C83:Q83)</f>
        <v>1.0208333333333335</v>
      </c>
    </row>
    <row r="84" spans="1:18" x14ac:dyDescent="0.3">
      <c r="B84" s="6">
        <v>2026</v>
      </c>
      <c r="C84" s="13">
        <f>'Kebutuhan Air Non Domestik (2)'!I654</f>
        <v>5.5555555555555552E-2</v>
      </c>
      <c r="D84" s="13">
        <f>'Kebutuhan Air Non Domestik (2)'!S654</f>
        <v>0.44444444444444442</v>
      </c>
      <c r="E84" s="13">
        <f>'Kebutuhan Air Non Domestik (2)'!I679</f>
        <v>0.41666666666666669</v>
      </c>
      <c r="F84" s="13">
        <f>'Kebutuhan Air Non Domestik (2)'!S679</f>
        <v>0</v>
      </c>
      <c r="G84" s="13">
        <f>'Kebutuhan Air Non Domestik (2)'!I704</f>
        <v>1.1574074074074073E-2</v>
      </c>
      <c r="H84" s="13">
        <f>'Kebutuhan Air Non Domestik (2)'!S704</f>
        <v>1.1574074074074073E-2</v>
      </c>
      <c r="I84" s="13">
        <f>'Kebutuhan Air Non Domestik (2)'!I729</f>
        <v>1.1574074074074073E-2</v>
      </c>
      <c r="J84" s="13">
        <f>'Kebutuhan Air Non Domestik (2)'!S729</f>
        <v>0</v>
      </c>
      <c r="K84" s="13">
        <f>'Kebutuhan Air Non Domestik (2)'!I754</f>
        <v>6.9444444444444448E-2</v>
      </c>
      <c r="L84" s="13">
        <f>'Kebutuhan Air Non Domestik (2)'!S754</f>
        <v>0</v>
      </c>
      <c r="M84" s="13">
        <f>'Kebutuhan Air Non Domestik (2)'!I779</f>
        <v>0</v>
      </c>
      <c r="N84" s="13">
        <f>'Kebutuhan Air Non Domestik (2)'!S779</f>
        <v>0</v>
      </c>
      <c r="O84" s="13">
        <f>'Kebutuhan Air Non Domestik (2)'!I804</f>
        <v>0</v>
      </c>
      <c r="P84" s="13">
        <f>'Kebutuhan Air Non Domestik (2)'!S804</f>
        <v>0</v>
      </c>
      <c r="Q84" s="13">
        <f>'Kebutuhan Air Non Domestik (2)'!I829</f>
        <v>0</v>
      </c>
      <c r="R84" s="13">
        <f t="shared" ref="R84:R102" si="3">SUM(C84:Q84)</f>
        <v>1.0208333333333335</v>
      </c>
    </row>
    <row r="85" spans="1:18" x14ac:dyDescent="0.3">
      <c r="B85" s="6">
        <v>2027</v>
      </c>
      <c r="C85" s="13">
        <f>'Kebutuhan Air Non Domestik (2)'!I655</f>
        <v>5.5555555555555552E-2</v>
      </c>
      <c r="D85" s="13">
        <f>'Kebutuhan Air Non Domestik (2)'!S655</f>
        <v>0.44444444444444442</v>
      </c>
      <c r="E85" s="13">
        <f>'Kebutuhan Air Non Domestik (2)'!I680</f>
        <v>0.41666666666666669</v>
      </c>
      <c r="F85" s="13">
        <f>'Kebutuhan Air Non Domestik (2)'!S680</f>
        <v>0</v>
      </c>
      <c r="G85" s="13">
        <f>'Kebutuhan Air Non Domestik (2)'!I705</f>
        <v>1.1574074074074073E-2</v>
      </c>
      <c r="H85" s="13">
        <f>'Kebutuhan Air Non Domestik (2)'!S705</f>
        <v>1.1574074074074073E-2</v>
      </c>
      <c r="I85" s="13">
        <f>'Kebutuhan Air Non Domestik (2)'!I730</f>
        <v>1.1574074074074073E-2</v>
      </c>
      <c r="J85" s="13">
        <f>'Kebutuhan Air Non Domestik (2)'!S730</f>
        <v>0</v>
      </c>
      <c r="K85" s="13">
        <f>'Kebutuhan Air Non Domestik (2)'!I755</f>
        <v>6.9444444444444448E-2</v>
      </c>
      <c r="L85" s="13">
        <f>'Kebutuhan Air Non Domestik (2)'!S755</f>
        <v>0</v>
      </c>
      <c r="M85" s="13">
        <f>'Kebutuhan Air Non Domestik (2)'!I780</f>
        <v>0</v>
      </c>
      <c r="N85" s="13">
        <f>'Kebutuhan Air Non Domestik (2)'!S780</f>
        <v>0</v>
      </c>
      <c r="O85" s="13">
        <f>'Kebutuhan Air Non Domestik (2)'!I805</f>
        <v>0</v>
      </c>
      <c r="P85" s="13">
        <f>'Kebutuhan Air Non Domestik (2)'!S805</f>
        <v>0</v>
      </c>
      <c r="Q85" s="13">
        <f>'Kebutuhan Air Non Domestik (2)'!I830</f>
        <v>0</v>
      </c>
      <c r="R85" s="13">
        <f t="shared" si="3"/>
        <v>1.0208333333333335</v>
      </c>
    </row>
    <row r="86" spans="1:18" x14ac:dyDescent="0.3">
      <c r="B86" s="6">
        <v>2028</v>
      </c>
      <c r="C86" s="13">
        <f>'Kebutuhan Air Non Domestik (2)'!I656</f>
        <v>5.5555555555555552E-2</v>
      </c>
      <c r="D86" s="13">
        <f>'Kebutuhan Air Non Domestik (2)'!S656</f>
        <v>0.44444444444444442</v>
      </c>
      <c r="E86" s="13">
        <f>'Kebutuhan Air Non Domestik (2)'!I681</f>
        <v>0.41666666666666669</v>
      </c>
      <c r="F86" s="13">
        <f>'Kebutuhan Air Non Domestik (2)'!S681</f>
        <v>0</v>
      </c>
      <c r="G86" s="13">
        <f>'Kebutuhan Air Non Domestik (2)'!I706</f>
        <v>1.1574074074074073E-2</v>
      </c>
      <c r="H86" s="13">
        <f>'Kebutuhan Air Non Domestik (2)'!S706</f>
        <v>1.1574074074074073E-2</v>
      </c>
      <c r="I86" s="13">
        <f>'Kebutuhan Air Non Domestik (2)'!I731</f>
        <v>1.1574074074074073E-2</v>
      </c>
      <c r="J86" s="13">
        <f>'Kebutuhan Air Non Domestik (2)'!S731</f>
        <v>0</v>
      </c>
      <c r="K86" s="13">
        <f>'Kebutuhan Air Non Domestik (2)'!I756</f>
        <v>6.9444444444444448E-2</v>
      </c>
      <c r="L86" s="13">
        <f>'Kebutuhan Air Non Domestik (2)'!S756</f>
        <v>0</v>
      </c>
      <c r="M86" s="13">
        <f>'Kebutuhan Air Non Domestik (2)'!I781</f>
        <v>0</v>
      </c>
      <c r="N86" s="13">
        <f>'Kebutuhan Air Non Domestik (2)'!S781</f>
        <v>0</v>
      </c>
      <c r="O86" s="13">
        <f>'Kebutuhan Air Non Domestik (2)'!I806</f>
        <v>0</v>
      </c>
      <c r="P86" s="13">
        <f>'Kebutuhan Air Non Domestik (2)'!S806</f>
        <v>0</v>
      </c>
      <c r="Q86" s="13">
        <f>'Kebutuhan Air Non Domestik (2)'!I831</f>
        <v>0</v>
      </c>
      <c r="R86" s="13">
        <f t="shared" si="3"/>
        <v>1.0208333333333335</v>
      </c>
    </row>
    <row r="87" spans="1:18" x14ac:dyDescent="0.3">
      <c r="B87" s="6">
        <v>2029</v>
      </c>
      <c r="C87" s="13">
        <f>'Kebutuhan Air Non Domestik (2)'!I657</f>
        <v>5.5555555555555552E-2</v>
      </c>
      <c r="D87" s="13">
        <f>'Kebutuhan Air Non Domestik (2)'!S657</f>
        <v>0.44444444444444442</v>
      </c>
      <c r="E87" s="13">
        <f>'Kebutuhan Air Non Domestik (2)'!I682</f>
        <v>0.41666666666666669</v>
      </c>
      <c r="F87" s="13">
        <f>'Kebutuhan Air Non Domestik (2)'!S682</f>
        <v>0</v>
      </c>
      <c r="G87" s="13">
        <f>'Kebutuhan Air Non Domestik (2)'!I707</f>
        <v>1.1574074074074073E-2</v>
      </c>
      <c r="H87" s="13">
        <f>'Kebutuhan Air Non Domestik (2)'!S707</f>
        <v>1.1574074074074073E-2</v>
      </c>
      <c r="I87" s="13">
        <f>'Kebutuhan Air Non Domestik (2)'!I732</f>
        <v>1.1574074074074073E-2</v>
      </c>
      <c r="J87" s="13">
        <f>'Kebutuhan Air Non Domestik (2)'!S732</f>
        <v>0</v>
      </c>
      <c r="K87" s="13">
        <f>'Kebutuhan Air Non Domestik (2)'!I757</f>
        <v>9.2592592592592587E-2</v>
      </c>
      <c r="L87" s="13">
        <f>'Kebutuhan Air Non Domestik (2)'!S757</f>
        <v>0</v>
      </c>
      <c r="M87" s="13">
        <f>'Kebutuhan Air Non Domestik (2)'!I782</f>
        <v>0</v>
      </c>
      <c r="N87" s="13">
        <f>'Kebutuhan Air Non Domestik (2)'!S782</f>
        <v>0</v>
      </c>
      <c r="O87" s="13">
        <f>'Kebutuhan Air Non Domestik (2)'!I807</f>
        <v>0</v>
      </c>
      <c r="P87" s="13">
        <f>'Kebutuhan Air Non Domestik (2)'!S807</f>
        <v>0</v>
      </c>
      <c r="Q87" s="13">
        <f>'Kebutuhan Air Non Domestik (2)'!I832</f>
        <v>0</v>
      </c>
      <c r="R87" s="13">
        <f t="shared" si="3"/>
        <v>1.0439814814814816</v>
      </c>
    </row>
    <row r="88" spans="1:18" x14ac:dyDescent="0.3">
      <c r="B88" s="6">
        <v>2030</v>
      </c>
      <c r="C88" s="13">
        <f>'Kebutuhan Air Non Domestik (2)'!I658</f>
        <v>5.5555555555555552E-2</v>
      </c>
      <c r="D88" s="13">
        <f>'Kebutuhan Air Non Domestik (2)'!S658</f>
        <v>0.44444444444444442</v>
      </c>
      <c r="E88" s="13">
        <f>'Kebutuhan Air Non Domestik (2)'!I683</f>
        <v>0.41666666666666669</v>
      </c>
      <c r="F88" s="13">
        <f>'Kebutuhan Air Non Domestik (2)'!S683</f>
        <v>0</v>
      </c>
      <c r="G88" s="13">
        <f>'Kebutuhan Air Non Domestik (2)'!I708</f>
        <v>1.1574074074074073E-2</v>
      </c>
      <c r="H88" s="13">
        <f>'Kebutuhan Air Non Domestik (2)'!S708</f>
        <v>1.1574074074074073E-2</v>
      </c>
      <c r="I88" s="13">
        <f>'Kebutuhan Air Non Domestik (2)'!I733</f>
        <v>1.1574074074074073E-2</v>
      </c>
      <c r="J88" s="13">
        <f>'Kebutuhan Air Non Domestik (2)'!S733</f>
        <v>0</v>
      </c>
      <c r="K88" s="13">
        <f>'Kebutuhan Air Non Domestik (2)'!I758</f>
        <v>9.2592592592592587E-2</v>
      </c>
      <c r="L88" s="13">
        <f>'Kebutuhan Air Non Domestik (2)'!S758</f>
        <v>0</v>
      </c>
      <c r="M88" s="13">
        <f>'Kebutuhan Air Non Domestik (2)'!I783</f>
        <v>0</v>
      </c>
      <c r="N88" s="13">
        <f>'Kebutuhan Air Non Domestik (2)'!S783</f>
        <v>0</v>
      </c>
      <c r="O88" s="13">
        <f>'Kebutuhan Air Non Domestik (2)'!I808</f>
        <v>0</v>
      </c>
      <c r="P88" s="13">
        <f>'Kebutuhan Air Non Domestik (2)'!S808</f>
        <v>0</v>
      </c>
      <c r="Q88" s="13">
        <f>'Kebutuhan Air Non Domestik (2)'!I833</f>
        <v>0</v>
      </c>
      <c r="R88" s="13">
        <f t="shared" si="3"/>
        <v>1.0439814814814816</v>
      </c>
    </row>
    <row r="89" spans="1:18" x14ac:dyDescent="0.3">
      <c r="B89" s="6">
        <v>2031</v>
      </c>
      <c r="C89" s="13">
        <f>'Kebutuhan Air Non Domestik (2)'!I659</f>
        <v>5.5555555555555552E-2</v>
      </c>
      <c r="D89" s="13">
        <f>'Kebutuhan Air Non Domestik (2)'!S659</f>
        <v>0.44444444444444442</v>
      </c>
      <c r="E89" s="13">
        <f>'Kebutuhan Air Non Domestik (2)'!I684</f>
        <v>0.41666666666666669</v>
      </c>
      <c r="F89" s="13">
        <f>'Kebutuhan Air Non Domestik (2)'!S684</f>
        <v>0</v>
      </c>
      <c r="G89" s="13">
        <f>'Kebutuhan Air Non Domestik (2)'!I709</f>
        <v>1.1574074074074073E-2</v>
      </c>
      <c r="H89" s="13">
        <f>'Kebutuhan Air Non Domestik (2)'!S709</f>
        <v>1.1574074074074073E-2</v>
      </c>
      <c r="I89" s="13">
        <f>'Kebutuhan Air Non Domestik (2)'!I734</f>
        <v>1.1574074074074073E-2</v>
      </c>
      <c r="J89" s="13">
        <f>'Kebutuhan Air Non Domestik (2)'!S734</f>
        <v>0</v>
      </c>
      <c r="K89" s="13">
        <f>'Kebutuhan Air Non Domestik (2)'!I759</f>
        <v>9.2592592592592587E-2</v>
      </c>
      <c r="L89" s="13">
        <f>'Kebutuhan Air Non Domestik (2)'!S759</f>
        <v>0</v>
      </c>
      <c r="M89" s="13">
        <f>'Kebutuhan Air Non Domestik (2)'!I784</f>
        <v>0</v>
      </c>
      <c r="N89" s="13">
        <f>'Kebutuhan Air Non Domestik (2)'!S784</f>
        <v>0</v>
      </c>
      <c r="O89" s="13">
        <f>'Kebutuhan Air Non Domestik (2)'!I809</f>
        <v>0</v>
      </c>
      <c r="P89" s="13">
        <f>'Kebutuhan Air Non Domestik (2)'!S809</f>
        <v>0</v>
      </c>
      <c r="Q89" s="13">
        <f>'Kebutuhan Air Non Domestik (2)'!I834</f>
        <v>0</v>
      </c>
      <c r="R89" s="13">
        <f t="shared" si="3"/>
        <v>1.0439814814814816</v>
      </c>
    </row>
    <row r="90" spans="1:18" x14ac:dyDescent="0.3">
      <c r="B90" s="6">
        <v>2032</v>
      </c>
      <c r="C90" s="13">
        <f>'Kebutuhan Air Non Domestik (2)'!I660</f>
        <v>5.5555555555555552E-2</v>
      </c>
      <c r="D90" s="13">
        <f>'Kebutuhan Air Non Domestik (2)'!S660</f>
        <v>0.66666666666666663</v>
      </c>
      <c r="E90" s="13">
        <f>'Kebutuhan Air Non Domestik (2)'!I685</f>
        <v>0.41666666666666669</v>
      </c>
      <c r="F90" s="13">
        <f>'Kebutuhan Air Non Domestik (2)'!S685</f>
        <v>0</v>
      </c>
      <c r="G90" s="13">
        <f>'Kebutuhan Air Non Domestik (2)'!I710</f>
        <v>1.1574074074074073E-2</v>
      </c>
      <c r="H90" s="13">
        <f>'Kebutuhan Air Non Domestik (2)'!S710</f>
        <v>1.7361111111111112E-2</v>
      </c>
      <c r="I90" s="13">
        <f>'Kebutuhan Air Non Domestik (2)'!I735</f>
        <v>1.1574074074074073E-2</v>
      </c>
      <c r="J90" s="13">
        <f>'Kebutuhan Air Non Domestik (2)'!S735</f>
        <v>0</v>
      </c>
      <c r="K90" s="13">
        <f>'Kebutuhan Air Non Domestik (2)'!I760</f>
        <v>9.2592592592592587E-2</v>
      </c>
      <c r="L90" s="13">
        <f>'Kebutuhan Air Non Domestik (2)'!S760</f>
        <v>0</v>
      </c>
      <c r="M90" s="13">
        <f>'Kebutuhan Air Non Domestik (2)'!I785</f>
        <v>0</v>
      </c>
      <c r="N90" s="13">
        <f>'Kebutuhan Air Non Domestik (2)'!S785</f>
        <v>0</v>
      </c>
      <c r="O90" s="13">
        <f>'Kebutuhan Air Non Domestik (2)'!I810</f>
        <v>0</v>
      </c>
      <c r="P90" s="13">
        <f>'Kebutuhan Air Non Domestik (2)'!S810</f>
        <v>0</v>
      </c>
      <c r="Q90" s="13">
        <f>'Kebutuhan Air Non Domestik (2)'!I835</f>
        <v>0</v>
      </c>
      <c r="R90" s="13">
        <f t="shared" si="3"/>
        <v>1.2719907407407409</v>
      </c>
    </row>
    <row r="91" spans="1:18" x14ac:dyDescent="0.3">
      <c r="B91" s="6">
        <v>2033</v>
      </c>
      <c r="C91" s="13">
        <f>'Kebutuhan Air Non Domestik (2)'!I661</f>
        <v>5.5555555555555552E-2</v>
      </c>
      <c r="D91" s="13">
        <f>'Kebutuhan Air Non Domestik (2)'!S661</f>
        <v>0.66666666666666663</v>
      </c>
      <c r="E91" s="13">
        <f>'Kebutuhan Air Non Domestik (2)'!I686</f>
        <v>0.41666666666666669</v>
      </c>
      <c r="F91" s="13">
        <f>'Kebutuhan Air Non Domestik (2)'!S686</f>
        <v>0</v>
      </c>
      <c r="G91" s="13">
        <f>'Kebutuhan Air Non Domestik (2)'!I711</f>
        <v>1.1574074074074073E-2</v>
      </c>
      <c r="H91" s="13">
        <f>'Kebutuhan Air Non Domestik (2)'!S711</f>
        <v>1.7361111111111112E-2</v>
      </c>
      <c r="I91" s="13">
        <f>'Kebutuhan Air Non Domestik (2)'!I736</f>
        <v>1.1574074074074073E-2</v>
      </c>
      <c r="J91" s="13">
        <f>'Kebutuhan Air Non Domestik (2)'!S736</f>
        <v>0</v>
      </c>
      <c r="K91" s="13">
        <f>'Kebutuhan Air Non Domestik (2)'!I761</f>
        <v>9.2592592592592587E-2</v>
      </c>
      <c r="L91" s="13">
        <f>'Kebutuhan Air Non Domestik (2)'!S761</f>
        <v>0</v>
      </c>
      <c r="M91" s="13">
        <f>'Kebutuhan Air Non Domestik (2)'!I786</f>
        <v>0</v>
      </c>
      <c r="N91" s="13">
        <f>'Kebutuhan Air Non Domestik (2)'!S786</f>
        <v>0</v>
      </c>
      <c r="O91" s="13">
        <f>'Kebutuhan Air Non Domestik (2)'!I811</f>
        <v>0</v>
      </c>
      <c r="P91" s="13">
        <f>'Kebutuhan Air Non Domestik (2)'!S811</f>
        <v>0</v>
      </c>
      <c r="Q91" s="13">
        <f>'Kebutuhan Air Non Domestik (2)'!I836</f>
        <v>0</v>
      </c>
      <c r="R91" s="13">
        <f t="shared" si="3"/>
        <v>1.2719907407407409</v>
      </c>
    </row>
    <row r="92" spans="1:18" x14ac:dyDescent="0.3">
      <c r="B92" s="6">
        <v>2034</v>
      </c>
      <c r="C92" s="13">
        <f>'Kebutuhan Air Non Domestik (2)'!I662</f>
        <v>5.5555555555555552E-2</v>
      </c>
      <c r="D92" s="13">
        <f>'Kebutuhan Air Non Domestik (2)'!S662</f>
        <v>0.66666666666666663</v>
      </c>
      <c r="E92" s="13">
        <f>'Kebutuhan Air Non Domestik (2)'!I687</f>
        <v>0.41666666666666669</v>
      </c>
      <c r="F92" s="13">
        <f>'Kebutuhan Air Non Domestik (2)'!S687</f>
        <v>0</v>
      </c>
      <c r="G92" s="13">
        <f>'Kebutuhan Air Non Domestik (2)'!I712</f>
        <v>1.1574074074074073E-2</v>
      </c>
      <c r="H92" s="13">
        <f>'Kebutuhan Air Non Domestik (2)'!S712</f>
        <v>1.7361111111111112E-2</v>
      </c>
      <c r="I92" s="13">
        <f>'Kebutuhan Air Non Domestik (2)'!I737</f>
        <v>1.1574074074074073E-2</v>
      </c>
      <c r="J92" s="13">
        <f>'Kebutuhan Air Non Domestik (2)'!S737</f>
        <v>0</v>
      </c>
      <c r="K92" s="13">
        <f>'Kebutuhan Air Non Domestik (2)'!I762</f>
        <v>9.2592592592592587E-2</v>
      </c>
      <c r="L92" s="13">
        <f>'Kebutuhan Air Non Domestik (2)'!S762</f>
        <v>0</v>
      </c>
      <c r="M92" s="13">
        <f>'Kebutuhan Air Non Domestik (2)'!I787</f>
        <v>0</v>
      </c>
      <c r="N92" s="13">
        <f>'Kebutuhan Air Non Domestik (2)'!S787</f>
        <v>0</v>
      </c>
      <c r="O92" s="13">
        <f>'Kebutuhan Air Non Domestik (2)'!I812</f>
        <v>0</v>
      </c>
      <c r="P92" s="13">
        <f>'Kebutuhan Air Non Domestik (2)'!S812</f>
        <v>0</v>
      </c>
      <c r="Q92" s="13">
        <f>'Kebutuhan Air Non Domestik (2)'!I837</f>
        <v>0</v>
      </c>
      <c r="R92" s="13">
        <f t="shared" si="3"/>
        <v>1.2719907407407409</v>
      </c>
    </row>
    <row r="93" spans="1:18" x14ac:dyDescent="0.3">
      <c r="B93" s="6">
        <v>2035</v>
      </c>
      <c r="C93" s="13">
        <f>'Kebutuhan Air Non Domestik (2)'!I663</f>
        <v>5.5555555555555552E-2</v>
      </c>
      <c r="D93" s="13">
        <f>'Kebutuhan Air Non Domestik (2)'!S663</f>
        <v>0.66666666666666663</v>
      </c>
      <c r="E93" s="13">
        <f>'Kebutuhan Air Non Domestik (2)'!I688</f>
        <v>0.41666666666666669</v>
      </c>
      <c r="F93" s="13">
        <f>'Kebutuhan Air Non Domestik (2)'!S688</f>
        <v>0</v>
      </c>
      <c r="G93" s="13">
        <f>'Kebutuhan Air Non Domestik (2)'!I713</f>
        <v>1.1574074074074073E-2</v>
      </c>
      <c r="H93" s="13">
        <f>'Kebutuhan Air Non Domestik (2)'!S713</f>
        <v>1.7361111111111112E-2</v>
      </c>
      <c r="I93" s="13">
        <f>'Kebutuhan Air Non Domestik (2)'!I738</f>
        <v>1.1574074074074073E-2</v>
      </c>
      <c r="J93" s="13">
        <f>'Kebutuhan Air Non Domestik (2)'!S738</f>
        <v>0</v>
      </c>
      <c r="K93" s="13">
        <f>'Kebutuhan Air Non Domestik (2)'!I763</f>
        <v>9.2592592592592587E-2</v>
      </c>
      <c r="L93" s="13">
        <f>'Kebutuhan Air Non Domestik (2)'!S763</f>
        <v>0</v>
      </c>
      <c r="M93" s="13">
        <f>'Kebutuhan Air Non Domestik (2)'!I788</f>
        <v>0</v>
      </c>
      <c r="N93" s="13">
        <f>'Kebutuhan Air Non Domestik (2)'!S788</f>
        <v>0</v>
      </c>
      <c r="O93" s="13">
        <f>'Kebutuhan Air Non Domestik (2)'!I813</f>
        <v>0</v>
      </c>
      <c r="P93" s="13">
        <f>'Kebutuhan Air Non Domestik (2)'!S813</f>
        <v>0</v>
      </c>
      <c r="Q93" s="13">
        <f>'Kebutuhan Air Non Domestik (2)'!I838</f>
        <v>0</v>
      </c>
      <c r="R93" s="13">
        <f t="shared" si="3"/>
        <v>1.2719907407407409</v>
      </c>
    </row>
    <row r="94" spans="1:18" x14ac:dyDescent="0.3">
      <c r="B94" s="6">
        <v>2036</v>
      </c>
      <c r="C94" s="13">
        <f>'Kebutuhan Air Non Domestik (2)'!I664</f>
        <v>5.5555555555555552E-2</v>
      </c>
      <c r="D94" s="13">
        <f>'Kebutuhan Air Non Domestik (2)'!S664</f>
        <v>0.66666666666666663</v>
      </c>
      <c r="E94" s="13">
        <f>'Kebutuhan Air Non Domestik (2)'!I689</f>
        <v>0.41666666666666669</v>
      </c>
      <c r="F94" s="13">
        <f>'Kebutuhan Air Non Domestik (2)'!S689</f>
        <v>0</v>
      </c>
      <c r="G94" s="13">
        <f>'Kebutuhan Air Non Domestik (2)'!I714</f>
        <v>1.1574074074074073E-2</v>
      </c>
      <c r="H94" s="13">
        <f>'Kebutuhan Air Non Domestik (2)'!S714</f>
        <v>1.7361111111111112E-2</v>
      </c>
      <c r="I94" s="13">
        <f>'Kebutuhan Air Non Domestik (2)'!I739</f>
        <v>1.1574074074074073E-2</v>
      </c>
      <c r="J94" s="13">
        <f>'Kebutuhan Air Non Domestik (2)'!S739</f>
        <v>0</v>
      </c>
      <c r="K94" s="13">
        <f>'Kebutuhan Air Non Domestik (2)'!I764</f>
        <v>9.2592592592592587E-2</v>
      </c>
      <c r="L94" s="13">
        <f>'Kebutuhan Air Non Domestik (2)'!S764</f>
        <v>0</v>
      </c>
      <c r="M94" s="13">
        <f>'Kebutuhan Air Non Domestik (2)'!I789</f>
        <v>0</v>
      </c>
      <c r="N94" s="13">
        <f>'Kebutuhan Air Non Domestik (2)'!S789</f>
        <v>0</v>
      </c>
      <c r="O94" s="13">
        <f>'Kebutuhan Air Non Domestik (2)'!I814</f>
        <v>0</v>
      </c>
      <c r="P94" s="13">
        <f>'Kebutuhan Air Non Domestik (2)'!S814</f>
        <v>0</v>
      </c>
      <c r="Q94" s="13">
        <f>'Kebutuhan Air Non Domestik (2)'!I839</f>
        <v>0</v>
      </c>
      <c r="R94" s="13">
        <f t="shared" si="3"/>
        <v>1.2719907407407409</v>
      </c>
    </row>
    <row r="95" spans="1:18" x14ac:dyDescent="0.3">
      <c r="B95" s="6">
        <v>2037</v>
      </c>
      <c r="C95" s="13">
        <f>'Kebutuhan Air Non Domestik (2)'!I665</f>
        <v>5.5555555555555552E-2</v>
      </c>
      <c r="D95" s="13">
        <f>'Kebutuhan Air Non Domestik (2)'!S665</f>
        <v>0.66666666666666663</v>
      </c>
      <c r="E95" s="13">
        <f>'Kebutuhan Air Non Domestik (2)'!I690</f>
        <v>0.41666666666666669</v>
      </c>
      <c r="F95" s="13">
        <f>'Kebutuhan Air Non Domestik (2)'!S690</f>
        <v>0</v>
      </c>
      <c r="G95" s="13">
        <f>'Kebutuhan Air Non Domestik (2)'!I715</f>
        <v>1.1574074074074073E-2</v>
      </c>
      <c r="H95" s="13">
        <f>'Kebutuhan Air Non Domestik (2)'!S715</f>
        <v>1.7361111111111112E-2</v>
      </c>
      <c r="I95" s="13">
        <f>'Kebutuhan Air Non Domestik (2)'!I740</f>
        <v>1.1574074074074073E-2</v>
      </c>
      <c r="J95" s="13">
        <f>'Kebutuhan Air Non Domestik (2)'!S740</f>
        <v>0</v>
      </c>
      <c r="K95" s="13">
        <f>'Kebutuhan Air Non Domestik (2)'!I765</f>
        <v>9.2592592592592587E-2</v>
      </c>
      <c r="L95" s="13">
        <f>'Kebutuhan Air Non Domestik (2)'!S765</f>
        <v>0</v>
      </c>
      <c r="M95" s="13">
        <f>'Kebutuhan Air Non Domestik (2)'!I790</f>
        <v>0</v>
      </c>
      <c r="N95" s="13">
        <f>'Kebutuhan Air Non Domestik (2)'!S790</f>
        <v>0</v>
      </c>
      <c r="O95" s="13">
        <f>'Kebutuhan Air Non Domestik (2)'!I815</f>
        <v>0</v>
      </c>
      <c r="P95" s="13">
        <f>'Kebutuhan Air Non Domestik (2)'!S815</f>
        <v>0</v>
      </c>
      <c r="Q95" s="13">
        <f>'Kebutuhan Air Non Domestik (2)'!I840</f>
        <v>0</v>
      </c>
      <c r="R95" s="13">
        <f t="shared" si="3"/>
        <v>1.2719907407407409</v>
      </c>
    </row>
    <row r="96" spans="1:18" x14ac:dyDescent="0.3">
      <c r="B96" s="6">
        <v>2038</v>
      </c>
      <c r="C96" s="13">
        <f>'Kebutuhan Air Non Domestik (2)'!I666</f>
        <v>5.5555555555555552E-2</v>
      </c>
      <c r="D96" s="13">
        <f>'Kebutuhan Air Non Domestik (2)'!S666</f>
        <v>0.66666666666666663</v>
      </c>
      <c r="E96" s="13">
        <f>'Kebutuhan Air Non Domestik (2)'!I691</f>
        <v>0.41666666666666669</v>
      </c>
      <c r="F96" s="13">
        <f>'Kebutuhan Air Non Domestik (2)'!S691</f>
        <v>0</v>
      </c>
      <c r="G96" s="13">
        <f>'Kebutuhan Air Non Domestik (2)'!I716</f>
        <v>1.1574074074074073E-2</v>
      </c>
      <c r="H96" s="13">
        <f>'Kebutuhan Air Non Domestik (2)'!S716</f>
        <v>1.7361111111111112E-2</v>
      </c>
      <c r="I96" s="13">
        <f>'Kebutuhan Air Non Domestik (2)'!I741</f>
        <v>1.1574074074074073E-2</v>
      </c>
      <c r="J96" s="13">
        <f>'Kebutuhan Air Non Domestik (2)'!S741</f>
        <v>0</v>
      </c>
      <c r="K96" s="13">
        <f>'Kebutuhan Air Non Domestik (2)'!I766</f>
        <v>9.2592592592592587E-2</v>
      </c>
      <c r="L96" s="13">
        <f>'Kebutuhan Air Non Domestik (2)'!S766</f>
        <v>0</v>
      </c>
      <c r="M96" s="13">
        <f>'Kebutuhan Air Non Domestik (2)'!I791</f>
        <v>0</v>
      </c>
      <c r="N96" s="13">
        <f>'Kebutuhan Air Non Domestik (2)'!S791</f>
        <v>0</v>
      </c>
      <c r="O96" s="13">
        <f>'Kebutuhan Air Non Domestik (2)'!I816</f>
        <v>0</v>
      </c>
      <c r="P96" s="13">
        <f>'Kebutuhan Air Non Domestik (2)'!S816</f>
        <v>0</v>
      </c>
      <c r="Q96" s="13">
        <f>'Kebutuhan Air Non Domestik (2)'!I841</f>
        <v>0</v>
      </c>
      <c r="R96" s="13">
        <f t="shared" si="3"/>
        <v>1.2719907407407409</v>
      </c>
    </row>
    <row r="97" spans="1:18" x14ac:dyDescent="0.3">
      <c r="B97" s="6">
        <v>2039</v>
      </c>
      <c r="C97" s="13">
        <f>'Kebutuhan Air Non Domestik (2)'!I667</f>
        <v>0.1111111111111111</v>
      </c>
      <c r="D97" s="13">
        <f>'Kebutuhan Air Non Domestik (2)'!S667</f>
        <v>0.66666666666666663</v>
      </c>
      <c r="E97" s="13">
        <f>'Kebutuhan Air Non Domestik (2)'!I692</f>
        <v>0.83333333333333337</v>
      </c>
      <c r="F97" s="13">
        <f>'Kebutuhan Air Non Domestik (2)'!S692</f>
        <v>0</v>
      </c>
      <c r="G97" s="13">
        <f>'Kebutuhan Air Non Domestik (2)'!I717</f>
        <v>2.3148148148148147E-2</v>
      </c>
      <c r="H97" s="13">
        <f>'Kebutuhan Air Non Domestik (2)'!S717</f>
        <v>1.7361111111111112E-2</v>
      </c>
      <c r="I97" s="13">
        <f>'Kebutuhan Air Non Domestik (2)'!I742</f>
        <v>2.3148148148148147E-2</v>
      </c>
      <c r="J97" s="13">
        <f>'Kebutuhan Air Non Domestik (2)'!S742</f>
        <v>0</v>
      </c>
      <c r="K97" s="13">
        <f>'Kebutuhan Air Non Domestik (2)'!I767</f>
        <v>0.11574074074074074</v>
      </c>
      <c r="L97" s="13">
        <f>'Kebutuhan Air Non Domestik (2)'!S767</f>
        <v>0</v>
      </c>
      <c r="M97" s="13">
        <f>'Kebutuhan Air Non Domestik (2)'!I792</f>
        <v>0</v>
      </c>
      <c r="N97" s="13">
        <f>'Kebutuhan Air Non Domestik (2)'!S792</f>
        <v>0</v>
      </c>
      <c r="O97" s="13">
        <f>'Kebutuhan Air Non Domestik (2)'!I817</f>
        <v>0</v>
      </c>
      <c r="P97" s="13">
        <f>'Kebutuhan Air Non Domestik (2)'!S817</f>
        <v>0</v>
      </c>
      <c r="Q97" s="13">
        <f>'Kebutuhan Air Non Domestik (2)'!I842</f>
        <v>0</v>
      </c>
      <c r="R97" s="13">
        <f t="shared" si="3"/>
        <v>1.7905092592592593</v>
      </c>
    </row>
    <row r="98" spans="1:18" x14ac:dyDescent="0.3">
      <c r="B98" s="6">
        <v>2040</v>
      </c>
      <c r="C98" s="13">
        <f>'Kebutuhan Air Non Domestik (2)'!I668</f>
        <v>0.1111111111111111</v>
      </c>
      <c r="D98" s="13">
        <f>'Kebutuhan Air Non Domestik (2)'!S668</f>
        <v>0.66666666666666663</v>
      </c>
      <c r="E98" s="13">
        <f>'Kebutuhan Air Non Domestik (2)'!I693</f>
        <v>0.83333333333333337</v>
      </c>
      <c r="F98" s="13">
        <f>'Kebutuhan Air Non Domestik (2)'!S693</f>
        <v>0</v>
      </c>
      <c r="G98" s="13">
        <f>'Kebutuhan Air Non Domestik (2)'!I718</f>
        <v>2.3148148148148147E-2</v>
      </c>
      <c r="H98" s="13">
        <f>'Kebutuhan Air Non Domestik (2)'!S718</f>
        <v>1.7361111111111112E-2</v>
      </c>
      <c r="I98" s="13">
        <f>'Kebutuhan Air Non Domestik (2)'!I743</f>
        <v>2.3148148148148147E-2</v>
      </c>
      <c r="J98" s="13">
        <f>'Kebutuhan Air Non Domestik (2)'!S743</f>
        <v>0</v>
      </c>
      <c r="K98" s="13">
        <f>'Kebutuhan Air Non Domestik (2)'!I768</f>
        <v>0.11574074074074074</v>
      </c>
      <c r="L98" s="13">
        <f>'Kebutuhan Air Non Domestik (2)'!S768</f>
        <v>0</v>
      </c>
      <c r="M98" s="13">
        <f>'Kebutuhan Air Non Domestik (2)'!I793</f>
        <v>0</v>
      </c>
      <c r="N98" s="13">
        <f>'Kebutuhan Air Non Domestik (2)'!S793</f>
        <v>0</v>
      </c>
      <c r="O98" s="13">
        <f>'Kebutuhan Air Non Domestik (2)'!I818</f>
        <v>0</v>
      </c>
      <c r="P98" s="13">
        <f>'Kebutuhan Air Non Domestik (2)'!S818</f>
        <v>0</v>
      </c>
      <c r="Q98" s="13">
        <f>'Kebutuhan Air Non Domestik (2)'!I843</f>
        <v>0</v>
      </c>
      <c r="R98" s="13">
        <f t="shared" si="3"/>
        <v>1.7905092592592593</v>
      </c>
    </row>
    <row r="99" spans="1:18" x14ac:dyDescent="0.3">
      <c r="B99" s="6">
        <v>2041</v>
      </c>
      <c r="C99" s="13">
        <f>'Kebutuhan Air Non Domestik (2)'!I669</f>
        <v>0.1111111111111111</v>
      </c>
      <c r="D99" s="13">
        <f>'Kebutuhan Air Non Domestik (2)'!S669</f>
        <v>0.66666666666666663</v>
      </c>
      <c r="E99" s="13">
        <f>'Kebutuhan Air Non Domestik (2)'!I694</f>
        <v>0.83333333333333337</v>
      </c>
      <c r="F99" s="13">
        <f>'Kebutuhan Air Non Domestik (2)'!S694</f>
        <v>0</v>
      </c>
      <c r="G99" s="13">
        <f>'Kebutuhan Air Non Domestik (2)'!I719</f>
        <v>2.3148148148148147E-2</v>
      </c>
      <c r="H99" s="13">
        <f>'Kebutuhan Air Non Domestik (2)'!S719</f>
        <v>1.7361111111111112E-2</v>
      </c>
      <c r="I99" s="13">
        <f>'Kebutuhan Air Non Domestik (2)'!I744</f>
        <v>2.3148148148148147E-2</v>
      </c>
      <c r="J99" s="13">
        <f>'Kebutuhan Air Non Domestik (2)'!S744</f>
        <v>0</v>
      </c>
      <c r="K99" s="13">
        <f>'Kebutuhan Air Non Domestik (2)'!I769</f>
        <v>0.11574074074074074</v>
      </c>
      <c r="L99" s="13">
        <f>'Kebutuhan Air Non Domestik (2)'!S769</f>
        <v>0</v>
      </c>
      <c r="M99" s="13">
        <f>'Kebutuhan Air Non Domestik (2)'!I794</f>
        <v>0</v>
      </c>
      <c r="N99" s="13">
        <f>'Kebutuhan Air Non Domestik (2)'!S794</f>
        <v>0</v>
      </c>
      <c r="O99" s="13">
        <f>'Kebutuhan Air Non Domestik (2)'!I819</f>
        <v>0</v>
      </c>
      <c r="P99" s="13">
        <f>'Kebutuhan Air Non Domestik (2)'!S819</f>
        <v>0</v>
      </c>
      <c r="Q99" s="13">
        <f>'Kebutuhan Air Non Domestik (2)'!I844</f>
        <v>0</v>
      </c>
      <c r="R99" s="13">
        <f t="shared" si="3"/>
        <v>1.7905092592592593</v>
      </c>
    </row>
    <row r="100" spans="1:18" x14ac:dyDescent="0.3">
      <c r="B100" s="6">
        <v>2042</v>
      </c>
      <c r="C100" s="13">
        <f>'Kebutuhan Air Non Domestik (2)'!I670</f>
        <v>0.1111111111111111</v>
      </c>
      <c r="D100" s="13">
        <f>'Kebutuhan Air Non Domestik (2)'!S670</f>
        <v>0.66666666666666663</v>
      </c>
      <c r="E100" s="13">
        <f>'Kebutuhan Air Non Domestik (2)'!I695</f>
        <v>0.83333333333333337</v>
      </c>
      <c r="F100" s="13">
        <f>'Kebutuhan Air Non Domestik (2)'!S695</f>
        <v>0</v>
      </c>
      <c r="G100" s="13">
        <f>'Kebutuhan Air Non Domestik (2)'!I720</f>
        <v>2.3148148148148147E-2</v>
      </c>
      <c r="H100" s="13">
        <f>'Kebutuhan Air Non Domestik (2)'!S720</f>
        <v>1.7361111111111112E-2</v>
      </c>
      <c r="I100" s="13">
        <f>'Kebutuhan Air Non Domestik (2)'!I745</f>
        <v>2.3148148148148147E-2</v>
      </c>
      <c r="J100" s="13">
        <f>'Kebutuhan Air Non Domestik (2)'!S745</f>
        <v>0</v>
      </c>
      <c r="K100" s="13">
        <f>'Kebutuhan Air Non Domestik (2)'!I770</f>
        <v>0.11574074074074074</v>
      </c>
      <c r="L100" s="13">
        <f>'Kebutuhan Air Non Domestik (2)'!S770</f>
        <v>0</v>
      </c>
      <c r="M100" s="13">
        <f>'Kebutuhan Air Non Domestik (2)'!I795</f>
        <v>0</v>
      </c>
      <c r="N100" s="13">
        <f>'Kebutuhan Air Non Domestik (2)'!S795</f>
        <v>0</v>
      </c>
      <c r="O100" s="13">
        <f>'Kebutuhan Air Non Domestik (2)'!I820</f>
        <v>0</v>
      </c>
      <c r="P100" s="13">
        <f>'Kebutuhan Air Non Domestik (2)'!S820</f>
        <v>0</v>
      </c>
      <c r="Q100" s="13">
        <f>'Kebutuhan Air Non Domestik (2)'!I845</f>
        <v>0</v>
      </c>
      <c r="R100" s="13">
        <f t="shared" si="3"/>
        <v>1.7905092592592593</v>
      </c>
    </row>
    <row r="101" spans="1:18" x14ac:dyDescent="0.3">
      <c r="B101" s="6">
        <v>2043</v>
      </c>
      <c r="C101" s="13">
        <f>'Kebutuhan Air Non Domestik (2)'!I671</f>
        <v>0.1111111111111111</v>
      </c>
      <c r="D101" s="13">
        <f>'Kebutuhan Air Non Domestik (2)'!S671</f>
        <v>0.66666666666666663</v>
      </c>
      <c r="E101" s="13">
        <f>'Kebutuhan Air Non Domestik (2)'!I696</f>
        <v>0.83333333333333337</v>
      </c>
      <c r="F101" s="13">
        <f>'Kebutuhan Air Non Domestik (2)'!S696</f>
        <v>0</v>
      </c>
      <c r="G101" s="13">
        <f>'Kebutuhan Air Non Domestik (2)'!I721</f>
        <v>2.3148148148148147E-2</v>
      </c>
      <c r="H101" s="13">
        <f>'Kebutuhan Air Non Domestik (2)'!S721</f>
        <v>1.7361111111111112E-2</v>
      </c>
      <c r="I101" s="13">
        <f>'Kebutuhan Air Non Domestik (2)'!I746</f>
        <v>2.3148148148148147E-2</v>
      </c>
      <c r="J101" s="13">
        <f>'Kebutuhan Air Non Domestik (2)'!S746</f>
        <v>0</v>
      </c>
      <c r="K101" s="13">
        <f>'Kebutuhan Air Non Domestik (2)'!I771</f>
        <v>0.11574074074074074</v>
      </c>
      <c r="L101" s="13">
        <f>'Kebutuhan Air Non Domestik (2)'!S771</f>
        <v>0</v>
      </c>
      <c r="M101" s="13">
        <f>'Kebutuhan Air Non Domestik (2)'!I796</f>
        <v>0</v>
      </c>
      <c r="N101" s="13">
        <f>'Kebutuhan Air Non Domestik (2)'!S796</f>
        <v>0</v>
      </c>
      <c r="O101" s="13">
        <f>'Kebutuhan Air Non Domestik (2)'!I821</f>
        <v>0</v>
      </c>
      <c r="P101" s="13">
        <f>'Kebutuhan Air Non Domestik (2)'!S821</f>
        <v>0</v>
      </c>
      <c r="Q101" s="13">
        <f>'Kebutuhan Air Non Domestik (2)'!I846</f>
        <v>0</v>
      </c>
      <c r="R101" s="13">
        <f t="shared" si="3"/>
        <v>1.7905092592592593</v>
      </c>
    </row>
    <row r="102" spans="1:18" x14ac:dyDescent="0.3">
      <c r="B102" s="6">
        <v>2044</v>
      </c>
      <c r="C102" s="13">
        <f>'Kebutuhan Air Non Domestik (2)'!I672</f>
        <v>0.1111111111111111</v>
      </c>
      <c r="D102" s="13">
        <f>'Kebutuhan Air Non Domestik (2)'!S672</f>
        <v>0.66666666666666663</v>
      </c>
      <c r="E102" s="13">
        <f>'Kebutuhan Air Non Domestik (2)'!I697</f>
        <v>0.83333333333333337</v>
      </c>
      <c r="F102" s="13">
        <f>'Kebutuhan Air Non Domestik (2)'!S697</f>
        <v>0</v>
      </c>
      <c r="G102" s="13">
        <f>'Kebutuhan Air Non Domestik (2)'!I722</f>
        <v>2.3148148148148147E-2</v>
      </c>
      <c r="H102" s="13">
        <f>'Kebutuhan Air Non Domestik (2)'!S722</f>
        <v>1.7361111111111112E-2</v>
      </c>
      <c r="I102" s="13">
        <f>'Kebutuhan Air Non Domestik (2)'!I747</f>
        <v>2.3148148148148147E-2</v>
      </c>
      <c r="J102" s="13">
        <f>'Kebutuhan Air Non Domestik (2)'!S747</f>
        <v>0</v>
      </c>
      <c r="K102" s="13">
        <f>'Kebutuhan Air Non Domestik (2)'!I772</f>
        <v>0.11574074074074074</v>
      </c>
      <c r="L102" s="13">
        <f>'Kebutuhan Air Non Domestik (2)'!S772</f>
        <v>0</v>
      </c>
      <c r="M102" s="13">
        <f>'Kebutuhan Air Non Domestik (2)'!I797</f>
        <v>0</v>
      </c>
      <c r="N102" s="13">
        <f>'Kebutuhan Air Non Domestik (2)'!S797</f>
        <v>0</v>
      </c>
      <c r="O102" s="13">
        <f>'Kebutuhan Air Non Domestik (2)'!I822</f>
        <v>0</v>
      </c>
      <c r="P102" s="13">
        <f>'Kebutuhan Air Non Domestik (2)'!S822</f>
        <v>0</v>
      </c>
      <c r="Q102" s="13">
        <f>'Kebutuhan Air Non Domestik (2)'!I847</f>
        <v>0</v>
      </c>
      <c r="R102" s="13">
        <f t="shared" si="3"/>
        <v>1.7905092592592593</v>
      </c>
    </row>
    <row r="105" spans="1:18" ht="15.6" x14ac:dyDescent="0.3">
      <c r="A105" s="203">
        <v>5</v>
      </c>
      <c r="B105" s="228" t="s">
        <v>92</v>
      </c>
      <c r="C105" s="228"/>
      <c r="D105" s="228"/>
      <c r="E105" s="228"/>
      <c r="F105" s="228"/>
      <c r="G105" s="228"/>
      <c r="H105" s="228"/>
      <c r="I105" s="228"/>
      <c r="J105" s="228"/>
      <c r="K105" s="228"/>
      <c r="L105" s="228"/>
      <c r="M105" s="228"/>
      <c r="N105" s="228"/>
      <c r="O105" s="228"/>
      <c r="P105" s="228"/>
      <c r="Q105" s="228"/>
      <c r="R105" s="228"/>
    </row>
    <row r="106" spans="1:18" x14ac:dyDescent="0.3">
      <c r="A106" s="203"/>
      <c r="B106" s="229" t="s">
        <v>233</v>
      </c>
      <c r="C106" s="229"/>
      <c r="D106" s="229"/>
      <c r="E106" s="229"/>
      <c r="F106" s="229"/>
      <c r="G106" s="229"/>
      <c r="H106" s="229"/>
      <c r="I106" s="229"/>
      <c r="J106" s="229"/>
      <c r="K106" s="229"/>
      <c r="L106" s="229"/>
      <c r="M106" s="229"/>
      <c r="N106" s="229"/>
      <c r="O106" s="229"/>
      <c r="P106" s="229"/>
      <c r="Q106" s="229"/>
      <c r="R106" s="229"/>
    </row>
    <row r="107" spans="1:18" ht="14.4" customHeight="1" x14ac:dyDescent="0.3">
      <c r="A107" s="203"/>
      <c r="B107" s="258" t="s">
        <v>22</v>
      </c>
      <c r="C107" s="225" t="s">
        <v>170</v>
      </c>
      <c r="D107" s="225" t="s">
        <v>171</v>
      </c>
      <c r="E107" s="225" t="s">
        <v>173</v>
      </c>
      <c r="F107" s="225" t="s">
        <v>174</v>
      </c>
      <c r="G107" s="225" t="s">
        <v>301</v>
      </c>
      <c r="H107" s="225" t="s">
        <v>302</v>
      </c>
      <c r="I107" s="225" t="s">
        <v>182</v>
      </c>
      <c r="J107" s="225" t="s">
        <v>349</v>
      </c>
      <c r="K107" s="225" t="s">
        <v>183</v>
      </c>
      <c r="L107" s="225" t="s">
        <v>172</v>
      </c>
      <c r="M107" s="225" t="s">
        <v>306</v>
      </c>
      <c r="N107" s="225" t="s">
        <v>307</v>
      </c>
      <c r="O107" s="225" t="s">
        <v>308</v>
      </c>
      <c r="P107" s="225" t="s">
        <v>350</v>
      </c>
      <c r="Q107" s="225" t="s">
        <v>322</v>
      </c>
      <c r="R107" s="225" t="s">
        <v>232</v>
      </c>
    </row>
    <row r="108" spans="1:18" x14ac:dyDescent="0.3">
      <c r="A108" s="203"/>
      <c r="B108" s="243"/>
      <c r="C108" s="225"/>
      <c r="D108" s="225"/>
      <c r="E108" s="225"/>
      <c r="F108" s="225"/>
      <c r="G108" s="225"/>
      <c r="H108" s="225"/>
      <c r="I108" s="225"/>
      <c r="J108" s="225"/>
      <c r="K108" s="225"/>
      <c r="L108" s="225"/>
      <c r="M108" s="225"/>
      <c r="N108" s="225"/>
      <c r="O108" s="225"/>
      <c r="P108" s="225"/>
      <c r="Q108" s="225"/>
      <c r="R108" s="225"/>
    </row>
    <row r="109" spans="1:18" x14ac:dyDescent="0.3">
      <c r="B109" s="6">
        <v>2025</v>
      </c>
      <c r="C109" s="13">
        <f>'Kebutuhan Air Non Domestik (2)'!I858</f>
        <v>5.5555555555555552E-2</v>
      </c>
      <c r="D109" s="13">
        <f>'Kebutuhan Air Non Domestik (2)'!S858</f>
        <v>0.44444444444444442</v>
      </c>
      <c r="E109" s="13">
        <f>'Kebutuhan Air Non Domestik (2)'!I883</f>
        <v>0.41666666666666669</v>
      </c>
      <c r="F109" s="13">
        <f>'Kebutuhan Air Non Domestik (2)'!S883</f>
        <v>0</v>
      </c>
      <c r="G109" s="13">
        <f>'Kebutuhan Air Non Domestik (2)'!I908</f>
        <v>1.1574074074074073E-2</v>
      </c>
      <c r="H109" s="13">
        <f>'Kebutuhan Air Non Domestik (2)'!S908</f>
        <v>3.4722222222222224E-2</v>
      </c>
      <c r="I109" s="13">
        <f>'Kebutuhan Air Non Domestik (2)'!I933</f>
        <v>1.1574074074074073E-2</v>
      </c>
      <c r="J109" s="13">
        <f>'Kebutuhan Air Non Domestik (2)'!S933</f>
        <v>0</v>
      </c>
      <c r="K109" s="13">
        <f>'Kebutuhan Air Non Domestik (2)'!I958</f>
        <v>6.9444444444444448E-2</v>
      </c>
      <c r="L109" s="13">
        <f>'Kebutuhan Air Non Domestik (2)'!S958</f>
        <v>0</v>
      </c>
      <c r="M109" s="13">
        <f>'Kebutuhan Air Non Domestik (2)'!I983</f>
        <v>0</v>
      </c>
      <c r="N109" s="13">
        <f>'Kebutuhan Air Non Domestik (2)'!S983</f>
        <v>0</v>
      </c>
      <c r="O109" s="13">
        <f>'Kebutuhan Air Non Domestik (2)'!I1008</f>
        <v>0</v>
      </c>
      <c r="P109" s="13">
        <f>'Kebutuhan Air Non Domestik (2)'!S1008</f>
        <v>0</v>
      </c>
      <c r="Q109" s="13">
        <f>'Kebutuhan Air Non Domestik (2)'!I1033</f>
        <v>0</v>
      </c>
      <c r="R109" s="13">
        <f>SUM(C109:Q109)</f>
        <v>1.0439814814814816</v>
      </c>
    </row>
    <row r="110" spans="1:18" x14ac:dyDescent="0.3">
      <c r="B110" s="6">
        <v>2026</v>
      </c>
      <c r="C110" s="13">
        <f>'Kebutuhan Air Non Domestik (2)'!I859</f>
        <v>5.5555555555555552E-2</v>
      </c>
      <c r="D110" s="13">
        <f>'Kebutuhan Air Non Domestik (2)'!S859</f>
        <v>0.44444444444444442</v>
      </c>
      <c r="E110" s="13">
        <f>'Kebutuhan Air Non Domestik (2)'!I884</f>
        <v>0.41666666666666669</v>
      </c>
      <c r="F110" s="13">
        <f>'Kebutuhan Air Non Domestik (2)'!S884</f>
        <v>0</v>
      </c>
      <c r="G110" s="13">
        <f>'Kebutuhan Air Non Domestik (2)'!I909</f>
        <v>1.1574074074074073E-2</v>
      </c>
      <c r="H110" s="13">
        <f>'Kebutuhan Air Non Domestik (2)'!S909</f>
        <v>3.4722222222222224E-2</v>
      </c>
      <c r="I110" s="13">
        <f>'Kebutuhan Air Non Domestik (2)'!I934</f>
        <v>1.1574074074074073E-2</v>
      </c>
      <c r="J110" s="13">
        <f>'Kebutuhan Air Non Domestik (2)'!S934</f>
        <v>0</v>
      </c>
      <c r="K110" s="13">
        <f>'Kebutuhan Air Non Domestik (2)'!I959</f>
        <v>6.9444444444444448E-2</v>
      </c>
      <c r="L110" s="13">
        <f>'Kebutuhan Air Non Domestik (2)'!S959</f>
        <v>0</v>
      </c>
      <c r="M110" s="13">
        <f>'Kebutuhan Air Non Domestik (2)'!I984</f>
        <v>0</v>
      </c>
      <c r="N110" s="13">
        <f>'Kebutuhan Air Non Domestik (2)'!S984</f>
        <v>0</v>
      </c>
      <c r="O110" s="13">
        <f>'Kebutuhan Air Non Domestik (2)'!I1009</f>
        <v>0</v>
      </c>
      <c r="P110" s="13">
        <f>'Kebutuhan Air Non Domestik (2)'!S1009</f>
        <v>0</v>
      </c>
      <c r="Q110" s="13">
        <f>'Kebutuhan Air Non Domestik (2)'!I1034</f>
        <v>0</v>
      </c>
      <c r="R110" s="13">
        <f t="shared" ref="R110:R128" si="4">SUM(C110:Q110)</f>
        <v>1.0439814814814816</v>
      </c>
    </row>
    <row r="111" spans="1:18" x14ac:dyDescent="0.3">
      <c r="B111" s="6">
        <v>2027</v>
      </c>
      <c r="C111" s="13">
        <f>'Kebutuhan Air Non Domestik (2)'!I860</f>
        <v>5.5555555555555552E-2</v>
      </c>
      <c r="D111" s="13">
        <f>'Kebutuhan Air Non Domestik (2)'!S860</f>
        <v>0.44444444444444442</v>
      </c>
      <c r="E111" s="13">
        <f>'Kebutuhan Air Non Domestik (2)'!I885</f>
        <v>0.41666666666666669</v>
      </c>
      <c r="F111" s="13">
        <f>'Kebutuhan Air Non Domestik (2)'!S885</f>
        <v>0</v>
      </c>
      <c r="G111" s="13">
        <f>'Kebutuhan Air Non Domestik (2)'!I910</f>
        <v>1.1574074074074073E-2</v>
      </c>
      <c r="H111" s="13">
        <f>'Kebutuhan Air Non Domestik (2)'!S910</f>
        <v>4.0509259259259259E-2</v>
      </c>
      <c r="I111" s="13">
        <f>'Kebutuhan Air Non Domestik (2)'!I935</f>
        <v>1.1574074074074073E-2</v>
      </c>
      <c r="J111" s="13">
        <f>'Kebutuhan Air Non Domestik (2)'!S935</f>
        <v>0</v>
      </c>
      <c r="K111" s="13">
        <f>'Kebutuhan Air Non Domestik (2)'!I960</f>
        <v>6.9444444444444448E-2</v>
      </c>
      <c r="L111" s="13">
        <f>'Kebutuhan Air Non Domestik (2)'!S960</f>
        <v>0</v>
      </c>
      <c r="M111" s="13">
        <f>'Kebutuhan Air Non Domestik (2)'!I985</f>
        <v>0</v>
      </c>
      <c r="N111" s="13">
        <f>'Kebutuhan Air Non Domestik (2)'!S985</f>
        <v>0</v>
      </c>
      <c r="O111" s="13">
        <f>'Kebutuhan Air Non Domestik (2)'!I1010</f>
        <v>0</v>
      </c>
      <c r="P111" s="13">
        <f>'Kebutuhan Air Non Domestik (2)'!S1010</f>
        <v>0</v>
      </c>
      <c r="Q111" s="13">
        <f>'Kebutuhan Air Non Domestik (2)'!I1035</f>
        <v>0</v>
      </c>
      <c r="R111" s="13">
        <f t="shared" si="4"/>
        <v>1.0497685185185186</v>
      </c>
    </row>
    <row r="112" spans="1:18" x14ac:dyDescent="0.3">
      <c r="B112" s="6">
        <v>2028</v>
      </c>
      <c r="C112" s="13">
        <f>'Kebutuhan Air Non Domestik (2)'!I861</f>
        <v>5.5555555555555552E-2</v>
      </c>
      <c r="D112" s="13">
        <f>'Kebutuhan Air Non Domestik (2)'!S861</f>
        <v>0.44444444444444442</v>
      </c>
      <c r="E112" s="13">
        <f>'Kebutuhan Air Non Domestik (2)'!I886</f>
        <v>0.41666666666666669</v>
      </c>
      <c r="F112" s="13">
        <f>'Kebutuhan Air Non Domestik (2)'!S886</f>
        <v>0</v>
      </c>
      <c r="G112" s="13">
        <f>'Kebutuhan Air Non Domestik (2)'!I911</f>
        <v>1.1574074074074073E-2</v>
      </c>
      <c r="H112" s="13">
        <f>'Kebutuhan Air Non Domestik (2)'!S911</f>
        <v>4.0509259259259259E-2</v>
      </c>
      <c r="I112" s="13">
        <f>'Kebutuhan Air Non Domestik (2)'!I936</f>
        <v>1.1574074074074073E-2</v>
      </c>
      <c r="J112" s="13">
        <f>'Kebutuhan Air Non Domestik (2)'!S936</f>
        <v>0</v>
      </c>
      <c r="K112" s="13">
        <f>'Kebutuhan Air Non Domestik (2)'!I961</f>
        <v>6.9444444444444448E-2</v>
      </c>
      <c r="L112" s="13">
        <f>'Kebutuhan Air Non Domestik (2)'!S961</f>
        <v>0</v>
      </c>
      <c r="M112" s="13">
        <f>'Kebutuhan Air Non Domestik (2)'!I986</f>
        <v>0</v>
      </c>
      <c r="N112" s="13">
        <f>'Kebutuhan Air Non Domestik (2)'!S986</f>
        <v>0</v>
      </c>
      <c r="O112" s="13">
        <f>'Kebutuhan Air Non Domestik (2)'!I1011</f>
        <v>0</v>
      </c>
      <c r="P112" s="13">
        <f>'Kebutuhan Air Non Domestik (2)'!S1011</f>
        <v>0</v>
      </c>
      <c r="Q112" s="13">
        <f>'Kebutuhan Air Non Domestik (2)'!I1036</f>
        <v>0</v>
      </c>
      <c r="R112" s="13">
        <f t="shared" si="4"/>
        <v>1.0497685185185186</v>
      </c>
    </row>
    <row r="113" spans="2:18" x14ac:dyDescent="0.3">
      <c r="B113" s="6">
        <v>2029</v>
      </c>
      <c r="C113" s="13">
        <f>'Kebutuhan Air Non Domestik (2)'!I862</f>
        <v>5.5555555555555552E-2</v>
      </c>
      <c r="D113" s="13">
        <f>'Kebutuhan Air Non Domestik (2)'!S862</f>
        <v>0.44444444444444442</v>
      </c>
      <c r="E113" s="13">
        <f>'Kebutuhan Air Non Domestik (2)'!I887</f>
        <v>0.41666666666666669</v>
      </c>
      <c r="F113" s="13">
        <f>'Kebutuhan Air Non Domestik (2)'!S887</f>
        <v>0</v>
      </c>
      <c r="G113" s="13">
        <f>'Kebutuhan Air Non Domestik (2)'!I912</f>
        <v>1.1574074074074073E-2</v>
      </c>
      <c r="H113" s="13">
        <f>'Kebutuhan Air Non Domestik (2)'!S912</f>
        <v>4.0509259259259259E-2</v>
      </c>
      <c r="I113" s="13">
        <f>'Kebutuhan Air Non Domestik (2)'!I937</f>
        <v>1.1574074074074073E-2</v>
      </c>
      <c r="J113" s="13">
        <f>'Kebutuhan Air Non Domestik (2)'!S937</f>
        <v>0</v>
      </c>
      <c r="K113" s="13">
        <f>'Kebutuhan Air Non Domestik (2)'!I962</f>
        <v>9.2592592592592587E-2</v>
      </c>
      <c r="L113" s="13">
        <f>'Kebutuhan Air Non Domestik (2)'!S962</f>
        <v>0</v>
      </c>
      <c r="M113" s="13">
        <f>'Kebutuhan Air Non Domestik (2)'!I987</f>
        <v>0</v>
      </c>
      <c r="N113" s="13">
        <f>'Kebutuhan Air Non Domestik (2)'!S987</f>
        <v>0</v>
      </c>
      <c r="O113" s="13">
        <f>'Kebutuhan Air Non Domestik (2)'!I1012</f>
        <v>0</v>
      </c>
      <c r="P113" s="13">
        <f>'Kebutuhan Air Non Domestik (2)'!S1012</f>
        <v>0</v>
      </c>
      <c r="Q113" s="13">
        <f>'Kebutuhan Air Non Domestik (2)'!I1037</f>
        <v>0</v>
      </c>
      <c r="R113" s="13">
        <f t="shared" si="4"/>
        <v>1.0729166666666667</v>
      </c>
    </row>
    <row r="114" spans="2:18" x14ac:dyDescent="0.3">
      <c r="B114" s="6">
        <v>2030</v>
      </c>
      <c r="C114" s="13">
        <f>'Kebutuhan Air Non Domestik (2)'!I863</f>
        <v>5.5555555555555552E-2</v>
      </c>
      <c r="D114" s="13">
        <f>'Kebutuhan Air Non Domestik (2)'!S863</f>
        <v>0.44444444444444442</v>
      </c>
      <c r="E114" s="13">
        <f>'Kebutuhan Air Non Domestik (2)'!I888</f>
        <v>0.41666666666666669</v>
      </c>
      <c r="F114" s="13">
        <f>'Kebutuhan Air Non Domestik (2)'!S888</f>
        <v>0</v>
      </c>
      <c r="G114" s="13">
        <f>'Kebutuhan Air Non Domestik (2)'!I913</f>
        <v>1.1574074074074073E-2</v>
      </c>
      <c r="H114" s="13">
        <f>'Kebutuhan Air Non Domestik (2)'!S913</f>
        <v>4.0509259259259259E-2</v>
      </c>
      <c r="I114" s="13">
        <f>'Kebutuhan Air Non Domestik (2)'!I938</f>
        <v>1.1574074074074073E-2</v>
      </c>
      <c r="J114" s="13">
        <f>'Kebutuhan Air Non Domestik (2)'!S938</f>
        <v>0</v>
      </c>
      <c r="K114" s="13">
        <f>'Kebutuhan Air Non Domestik (2)'!I963</f>
        <v>9.2592592592592587E-2</v>
      </c>
      <c r="L114" s="13">
        <f>'Kebutuhan Air Non Domestik (2)'!S963</f>
        <v>0</v>
      </c>
      <c r="M114" s="13">
        <f>'Kebutuhan Air Non Domestik (2)'!I988</f>
        <v>0</v>
      </c>
      <c r="N114" s="13">
        <f>'Kebutuhan Air Non Domestik (2)'!S988</f>
        <v>0</v>
      </c>
      <c r="O114" s="13">
        <f>'Kebutuhan Air Non Domestik (2)'!I1013</f>
        <v>0</v>
      </c>
      <c r="P114" s="13">
        <f>'Kebutuhan Air Non Domestik (2)'!S1013</f>
        <v>0</v>
      </c>
      <c r="Q114" s="13">
        <f>'Kebutuhan Air Non Domestik (2)'!I1038</f>
        <v>0</v>
      </c>
      <c r="R114" s="13">
        <f t="shared" si="4"/>
        <v>1.0729166666666667</v>
      </c>
    </row>
    <row r="115" spans="2:18" x14ac:dyDescent="0.3">
      <c r="B115" s="6">
        <v>2031</v>
      </c>
      <c r="C115" s="13">
        <f>'Kebutuhan Air Non Domestik (2)'!I864</f>
        <v>5.5555555555555552E-2</v>
      </c>
      <c r="D115" s="13">
        <f>'Kebutuhan Air Non Domestik (2)'!S864</f>
        <v>0.44444444444444442</v>
      </c>
      <c r="E115" s="13">
        <f>'Kebutuhan Air Non Domestik (2)'!I889</f>
        <v>0.41666666666666669</v>
      </c>
      <c r="F115" s="13">
        <f>'Kebutuhan Air Non Domestik (2)'!S889</f>
        <v>0</v>
      </c>
      <c r="G115" s="13">
        <f>'Kebutuhan Air Non Domestik (2)'!I914</f>
        <v>1.1574074074074073E-2</v>
      </c>
      <c r="H115" s="13">
        <f>'Kebutuhan Air Non Domestik (2)'!S914</f>
        <v>4.0509259259259259E-2</v>
      </c>
      <c r="I115" s="13">
        <f>'Kebutuhan Air Non Domestik (2)'!I939</f>
        <v>1.1574074074074073E-2</v>
      </c>
      <c r="J115" s="13">
        <f>'Kebutuhan Air Non Domestik (2)'!S939</f>
        <v>0</v>
      </c>
      <c r="K115" s="13">
        <f>'Kebutuhan Air Non Domestik (2)'!I964</f>
        <v>9.2592592592592587E-2</v>
      </c>
      <c r="L115" s="13">
        <f>'Kebutuhan Air Non Domestik (2)'!S964</f>
        <v>0</v>
      </c>
      <c r="M115" s="13">
        <f>'Kebutuhan Air Non Domestik (2)'!I989</f>
        <v>0</v>
      </c>
      <c r="N115" s="13">
        <f>'Kebutuhan Air Non Domestik (2)'!S989</f>
        <v>0</v>
      </c>
      <c r="O115" s="13">
        <f>'Kebutuhan Air Non Domestik (2)'!I1014</f>
        <v>0</v>
      </c>
      <c r="P115" s="13">
        <f>'Kebutuhan Air Non Domestik (2)'!S1014</f>
        <v>0</v>
      </c>
      <c r="Q115" s="13">
        <f>'Kebutuhan Air Non Domestik (2)'!I1039</f>
        <v>0</v>
      </c>
      <c r="R115" s="13">
        <f t="shared" si="4"/>
        <v>1.0729166666666667</v>
      </c>
    </row>
    <row r="116" spans="2:18" x14ac:dyDescent="0.3">
      <c r="B116" s="6">
        <v>2032</v>
      </c>
      <c r="C116" s="13">
        <f>'Kebutuhan Air Non Domestik (2)'!I865</f>
        <v>5.5555555555555552E-2</v>
      </c>
      <c r="D116" s="13">
        <f>'Kebutuhan Air Non Domestik (2)'!S865</f>
        <v>0.66666666666666663</v>
      </c>
      <c r="E116" s="13">
        <f>'Kebutuhan Air Non Domestik (2)'!I890</f>
        <v>0.41666666666666669</v>
      </c>
      <c r="F116" s="13">
        <f>'Kebutuhan Air Non Domestik (2)'!S890</f>
        <v>0</v>
      </c>
      <c r="G116" s="13">
        <f>'Kebutuhan Air Non Domestik (2)'!I915</f>
        <v>1.1574074074074073E-2</v>
      </c>
      <c r="H116" s="13">
        <f>'Kebutuhan Air Non Domestik (2)'!S915</f>
        <v>4.6296296296296294E-2</v>
      </c>
      <c r="I116" s="13">
        <f>'Kebutuhan Air Non Domestik (2)'!I940</f>
        <v>1.1574074074074073E-2</v>
      </c>
      <c r="J116" s="13">
        <f>'Kebutuhan Air Non Domestik (2)'!S940</f>
        <v>0</v>
      </c>
      <c r="K116" s="13">
        <f>'Kebutuhan Air Non Domestik (2)'!I965</f>
        <v>9.2592592592592587E-2</v>
      </c>
      <c r="L116" s="13">
        <f>'Kebutuhan Air Non Domestik (2)'!S965</f>
        <v>0</v>
      </c>
      <c r="M116" s="13">
        <f>'Kebutuhan Air Non Domestik (2)'!I990</f>
        <v>0</v>
      </c>
      <c r="N116" s="13">
        <f>'Kebutuhan Air Non Domestik (2)'!S990</f>
        <v>0</v>
      </c>
      <c r="O116" s="13">
        <f>'Kebutuhan Air Non Domestik (2)'!I1015</f>
        <v>0</v>
      </c>
      <c r="P116" s="13">
        <f>'Kebutuhan Air Non Domestik (2)'!S1015</f>
        <v>0</v>
      </c>
      <c r="Q116" s="13">
        <f>'Kebutuhan Air Non Domestik (2)'!I1040</f>
        <v>0</v>
      </c>
      <c r="R116" s="13">
        <f t="shared" si="4"/>
        <v>1.300925925925926</v>
      </c>
    </row>
    <row r="117" spans="2:18" x14ac:dyDescent="0.3">
      <c r="B117" s="6">
        <v>2033</v>
      </c>
      <c r="C117" s="13">
        <f>'Kebutuhan Air Non Domestik (2)'!I866</f>
        <v>5.5555555555555552E-2</v>
      </c>
      <c r="D117" s="13">
        <f>'Kebutuhan Air Non Domestik (2)'!S866</f>
        <v>0.66666666666666663</v>
      </c>
      <c r="E117" s="13">
        <f>'Kebutuhan Air Non Domestik (2)'!I891</f>
        <v>0.41666666666666669</v>
      </c>
      <c r="F117" s="13">
        <f>'Kebutuhan Air Non Domestik (2)'!S891</f>
        <v>0</v>
      </c>
      <c r="G117" s="13">
        <f>'Kebutuhan Air Non Domestik (2)'!I916</f>
        <v>1.1574074074074073E-2</v>
      </c>
      <c r="H117" s="13">
        <f>'Kebutuhan Air Non Domestik (2)'!S916</f>
        <v>4.6296296296296294E-2</v>
      </c>
      <c r="I117" s="13">
        <f>'Kebutuhan Air Non Domestik (2)'!I941</f>
        <v>1.1574074074074073E-2</v>
      </c>
      <c r="J117" s="13">
        <f>'Kebutuhan Air Non Domestik (2)'!S941</f>
        <v>0</v>
      </c>
      <c r="K117" s="13">
        <f>'Kebutuhan Air Non Domestik (2)'!I966</f>
        <v>9.2592592592592587E-2</v>
      </c>
      <c r="L117" s="13">
        <f>'Kebutuhan Air Non Domestik (2)'!S966</f>
        <v>0</v>
      </c>
      <c r="M117" s="13">
        <f>'Kebutuhan Air Non Domestik (2)'!I991</f>
        <v>0</v>
      </c>
      <c r="N117" s="13">
        <f>'Kebutuhan Air Non Domestik (2)'!S991</f>
        <v>0</v>
      </c>
      <c r="O117" s="13">
        <f>'Kebutuhan Air Non Domestik (2)'!I1016</f>
        <v>0</v>
      </c>
      <c r="P117" s="13">
        <f>'Kebutuhan Air Non Domestik (2)'!S1016</f>
        <v>0</v>
      </c>
      <c r="Q117" s="13">
        <f>'Kebutuhan Air Non Domestik (2)'!I1041</f>
        <v>0</v>
      </c>
      <c r="R117" s="13">
        <f t="shared" si="4"/>
        <v>1.300925925925926</v>
      </c>
    </row>
    <row r="118" spans="2:18" x14ac:dyDescent="0.3">
      <c r="B118" s="6">
        <v>2034</v>
      </c>
      <c r="C118" s="13">
        <f>'Kebutuhan Air Non Domestik (2)'!I867</f>
        <v>5.5555555555555552E-2</v>
      </c>
      <c r="D118" s="13">
        <f>'Kebutuhan Air Non Domestik (2)'!S867</f>
        <v>0.66666666666666663</v>
      </c>
      <c r="E118" s="13">
        <f>'Kebutuhan Air Non Domestik (2)'!I892</f>
        <v>0.41666666666666669</v>
      </c>
      <c r="F118" s="13">
        <f>'Kebutuhan Air Non Domestik (2)'!S892</f>
        <v>0</v>
      </c>
      <c r="G118" s="13">
        <f>'Kebutuhan Air Non Domestik (2)'!I917</f>
        <v>1.1574074074074073E-2</v>
      </c>
      <c r="H118" s="13">
        <f>'Kebutuhan Air Non Domestik (2)'!S917</f>
        <v>4.6296296296296294E-2</v>
      </c>
      <c r="I118" s="13">
        <f>'Kebutuhan Air Non Domestik (2)'!I942</f>
        <v>1.1574074074074073E-2</v>
      </c>
      <c r="J118" s="13">
        <f>'Kebutuhan Air Non Domestik (2)'!S942</f>
        <v>0</v>
      </c>
      <c r="K118" s="13">
        <f>'Kebutuhan Air Non Domestik (2)'!I967</f>
        <v>9.2592592592592587E-2</v>
      </c>
      <c r="L118" s="13">
        <f>'Kebutuhan Air Non Domestik (2)'!S967</f>
        <v>0</v>
      </c>
      <c r="M118" s="13">
        <f>'Kebutuhan Air Non Domestik (2)'!I992</f>
        <v>0</v>
      </c>
      <c r="N118" s="13">
        <f>'Kebutuhan Air Non Domestik (2)'!S992</f>
        <v>0</v>
      </c>
      <c r="O118" s="13">
        <f>'Kebutuhan Air Non Domestik (2)'!I1017</f>
        <v>0</v>
      </c>
      <c r="P118" s="13">
        <f>'Kebutuhan Air Non Domestik (2)'!S1017</f>
        <v>0</v>
      </c>
      <c r="Q118" s="13">
        <f>'Kebutuhan Air Non Domestik (2)'!I1042</f>
        <v>0</v>
      </c>
      <c r="R118" s="13">
        <f t="shared" si="4"/>
        <v>1.300925925925926</v>
      </c>
    </row>
    <row r="119" spans="2:18" x14ac:dyDescent="0.3">
      <c r="B119" s="6">
        <v>2035</v>
      </c>
      <c r="C119" s="13">
        <f>'Kebutuhan Air Non Domestik (2)'!I868</f>
        <v>5.5555555555555552E-2</v>
      </c>
      <c r="D119" s="13">
        <f>'Kebutuhan Air Non Domestik (2)'!S868</f>
        <v>0.66666666666666663</v>
      </c>
      <c r="E119" s="13">
        <f>'Kebutuhan Air Non Domestik (2)'!I893</f>
        <v>0.41666666666666669</v>
      </c>
      <c r="F119" s="13">
        <f>'Kebutuhan Air Non Domestik (2)'!S893</f>
        <v>0</v>
      </c>
      <c r="G119" s="13">
        <f>'Kebutuhan Air Non Domestik (2)'!I918</f>
        <v>1.1574074074074073E-2</v>
      </c>
      <c r="H119" s="13">
        <f>'Kebutuhan Air Non Domestik (2)'!S918</f>
        <v>4.6296296296296294E-2</v>
      </c>
      <c r="I119" s="13">
        <f>'Kebutuhan Air Non Domestik (2)'!I943</f>
        <v>1.1574074074074073E-2</v>
      </c>
      <c r="J119" s="13">
        <f>'Kebutuhan Air Non Domestik (2)'!S943</f>
        <v>0</v>
      </c>
      <c r="K119" s="13">
        <f>'Kebutuhan Air Non Domestik (2)'!I968</f>
        <v>9.2592592592592587E-2</v>
      </c>
      <c r="L119" s="13">
        <f>'Kebutuhan Air Non Domestik (2)'!S968</f>
        <v>0</v>
      </c>
      <c r="M119" s="13">
        <f>'Kebutuhan Air Non Domestik (2)'!I993</f>
        <v>0</v>
      </c>
      <c r="N119" s="13">
        <f>'Kebutuhan Air Non Domestik (2)'!S993</f>
        <v>0</v>
      </c>
      <c r="O119" s="13">
        <f>'Kebutuhan Air Non Domestik (2)'!I1018</f>
        <v>0</v>
      </c>
      <c r="P119" s="13">
        <f>'Kebutuhan Air Non Domestik (2)'!S1018</f>
        <v>0</v>
      </c>
      <c r="Q119" s="13">
        <f>'Kebutuhan Air Non Domestik (2)'!I1043</f>
        <v>0</v>
      </c>
      <c r="R119" s="13">
        <f t="shared" si="4"/>
        <v>1.300925925925926</v>
      </c>
    </row>
    <row r="120" spans="2:18" x14ac:dyDescent="0.3">
      <c r="B120" s="6">
        <v>2036</v>
      </c>
      <c r="C120" s="13">
        <f>'Kebutuhan Air Non Domestik (2)'!I869</f>
        <v>5.5555555555555552E-2</v>
      </c>
      <c r="D120" s="13">
        <f>'Kebutuhan Air Non Domestik (2)'!S869</f>
        <v>0.66666666666666663</v>
      </c>
      <c r="E120" s="13">
        <f>'Kebutuhan Air Non Domestik (2)'!I894</f>
        <v>0.41666666666666669</v>
      </c>
      <c r="F120" s="13">
        <f>'Kebutuhan Air Non Domestik (2)'!S894</f>
        <v>0</v>
      </c>
      <c r="G120" s="13">
        <f>'Kebutuhan Air Non Domestik (2)'!I919</f>
        <v>1.1574074074074073E-2</v>
      </c>
      <c r="H120" s="13">
        <f>'Kebutuhan Air Non Domestik (2)'!S919</f>
        <v>4.6296296296296294E-2</v>
      </c>
      <c r="I120" s="13">
        <f>'Kebutuhan Air Non Domestik (2)'!I944</f>
        <v>1.1574074074074073E-2</v>
      </c>
      <c r="J120" s="13">
        <f>'Kebutuhan Air Non Domestik (2)'!S944</f>
        <v>0</v>
      </c>
      <c r="K120" s="13">
        <f>'Kebutuhan Air Non Domestik (2)'!I969</f>
        <v>9.2592592592592587E-2</v>
      </c>
      <c r="L120" s="13">
        <f>'Kebutuhan Air Non Domestik (2)'!S969</f>
        <v>0</v>
      </c>
      <c r="M120" s="13">
        <f>'Kebutuhan Air Non Domestik (2)'!I994</f>
        <v>0</v>
      </c>
      <c r="N120" s="13">
        <f>'Kebutuhan Air Non Domestik (2)'!S994</f>
        <v>0</v>
      </c>
      <c r="O120" s="13">
        <f>'Kebutuhan Air Non Domestik (2)'!I1019</f>
        <v>0</v>
      </c>
      <c r="P120" s="13">
        <f>'Kebutuhan Air Non Domestik (2)'!S1019</f>
        <v>0</v>
      </c>
      <c r="Q120" s="13">
        <f>'Kebutuhan Air Non Domestik (2)'!I1044</f>
        <v>0</v>
      </c>
      <c r="R120" s="13">
        <f t="shared" si="4"/>
        <v>1.300925925925926</v>
      </c>
    </row>
    <row r="121" spans="2:18" x14ac:dyDescent="0.3">
      <c r="B121" s="6">
        <v>2037</v>
      </c>
      <c r="C121" s="13">
        <f>'Kebutuhan Air Non Domestik (2)'!I870</f>
        <v>5.5555555555555552E-2</v>
      </c>
      <c r="D121" s="13">
        <f>'Kebutuhan Air Non Domestik (2)'!S870</f>
        <v>0.66666666666666663</v>
      </c>
      <c r="E121" s="13">
        <f>'Kebutuhan Air Non Domestik (2)'!I895</f>
        <v>0.41666666666666669</v>
      </c>
      <c r="F121" s="13">
        <f>'Kebutuhan Air Non Domestik (2)'!S895</f>
        <v>0</v>
      </c>
      <c r="G121" s="13">
        <f>'Kebutuhan Air Non Domestik (2)'!I920</f>
        <v>1.1574074074074073E-2</v>
      </c>
      <c r="H121" s="13">
        <f>'Kebutuhan Air Non Domestik (2)'!S920</f>
        <v>5.2083333333333336E-2</v>
      </c>
      <c r="I121" s="13">
        <f>'Kebutuhan Air Non Domestik (2)'!I945</f>
        <v>1.1574074074074073E-2</v>
      </c>
      <c r="J121" s="13">
        <f>'Kebutuhan Air Non Domestik (2)'!S945</f>
        <v>0</v>
      </c>
      <c r="K121" s="13">
        <f>'Kebutuhan Air Non Domestik (2)'!I970</f>
        <v>9.2592592592592587E-2</v>
      </c>
      <c r="L121" s="13">
        <f>'Kebutuhan Air Non Domestik (2)'!S970</f>
        <v>0</v>
      </c>
      <c r="M121" s="13">
        <f>'Kebutuhan Air Non Domestik (2)'!I995</f>
        <v>0</v>
      </c>
      <c r="N121" s="13">
        <f>'Kebutuhan Air Non Domestik (2)'!S995</f>
        <v>0</v>
      </c>
      <c r="O121" s="13">
        <f>'Kebutuhan Air Non Domestik (2)'!I1020</f>
        <v>0</v>
      </c>
      <c r="P121" s="13">
        <f>'Kebutuhan Air Non Domestik (2)'!S1020</f>
        <v>0</v>
      </c>
      <c r="Q121" s="13">
        <f>'Kebutuhan Air Non Domestik (2)'!I1045</f>
        <v>0</v>
      </c>
      <c r="R121" s="13">
        <f t="shared" si="4"/>
        <v>1.306712962962963</v>
      </c>
    </row>
    <row r="122" spans="2:18" x14ac:dyDescent="0.3">
      <c r="B122" s="6">
        <v>2038</v>
      </c>
      <c r="C122" s="13">
        <f>'Kebutuhan Air Non Domestik (2)'!I871</f>
        <v>5.5555555555555552E-2</v>
      </c>
      <c r="D122" s="13">
        <f>'Kebutuhan Air Non Domestik (2)'!S871</f>
        <v>0.66666666666666663</v>
      </c>
      <c r="E122" s="13">
        <f>'Kebutuhan Air Non Domestik (2)'!I896</f>
        <v>0.41666666666666669</v>
      </c>
      <c r="F122" s="13">
        <f>'Kebutuhan Air Non Domestik (2)'!S896</f>
        <v>0</v>
      </c>
      <c r="G122" s="13">
        <f>'Kebutuhan Air Non Domestik (2)'!I921</f>
        <v>1.1574074074074073E-2</v>
      </c>
      <c r="H122" s="13">
        <f>'Kebutuhan Air Non Domestik (2)'!S921</f>
        <v>5.2083333333333336E-2</v>
      </c>
      <c r="I122" s="13">
        <f>'Kebutuhan Air Non Domestik (2)'!I946</f>
        <v>1.1574074074074073E-2</v>
      </c>
      <c r="J122" s="13">
        <f>'Kebutuhan Air Non Domestik (2)'!S946</f>
        <v>0</v>
      </c>
      <c r="K122" s="13">
        <f>'Kebutuhan Air Non Domestik (2)'!I971</f>
        <v>9.2592592592592587E-2</v>
      </c>
      <c r="L122" s="13">
        <f>'Kebutuhan Air Non Domestik (2)'!S971</f>
        <v>0</v>
      </c>
      <c r="M122" s="13">
        <f>'Kebutuhan Air Non Domestik (2)'!I996</f>
        <v>0</v>
      </c>
      <c r="N122" s="13">
        <f>'Kebutuhan Air Non Domestik (2)'!S996</f>
        <v>0</v>
      </c>
      <c r="O122" s="13">
        <f>'Kebutuhan Air Non Domestik (2)'!I1021</f>
        <v>0</v>
      </c>
      <c r="P122" s="13">
        <f>'Kebutuhan Air Non Domestik (2)'!S1021</f>
        <v>0</v>
      </c>
      <c r="Q122" s="13">
        <f>'Kebutuhan Air Non Domestik (2)'!I1046</f>
        <v>0</v>
      </c>
      <c r="R122" s="13">
        <f t="shared" si="4"/>
        <v>1.306712962962963</v>
      </c>
    </row>
    <row r="123" spans="2:18" x14ac:dyDescent="0.3">
      <c r="B123" s="6">
        <v>2039</v>
      </c>
      <c r="C123" s="13">
        <f>'Kebutuhan Air Non Domestik (2)'!I872</f>
        <v>0.1111111111111111</v>
      </c>
      <c r="D123" s="13">
        <f>'Kebutuhan Air Non Domestik (2)'!S872</f>
        <v>0.66666666666666663</v>
      </c>
      <c r="E123" s="13">
        <f>'Kebutuhan Air Non Domestik (2)'!I897</f>
        <v>0.83333333333333337</v>
      </c>
      <c r="F123" s="13">
        <f>'Kebutuhan Air Non Domestik (2)'!S897</f>
        <v>0</v>
      </c>
      <c r="G123" s="13">
        <f>'Kebutuhan Air Non Domestik (2)'!I922</f>
        <v>2.3148148148148147E-2</v>
      </c>
      <c r="H123" s="13">
        <f>'Kebutuhan Air Non Domestik (2)'!S922</f>
        <v>5.2083333333333336E-2</v>
      </c>
      <c r="I123" s="13">
        <f>'Kebutuhan Air Non Domestik (2)'!I947</f>
        <v>2.3148148148148147E-2</v>
      </c>
      <c r="J123" s="13">
        <f>'Kebutuhan Air Non Domestik (2)'!S947</f>
        <v>0</v>
      </c>
      <c r="K123" s="13">
        <f>'Kebutuhan Air Non Domestik (2)'!I972</f>
        <v>0.11574074074074074</v>
      </c>
      <c r="L123" s="13">
        <f>'Kebutuhan Air Non Domestik (2)'!S972</f>
        <v>0</v>
      </c>
      <c r="M123" s="13">
        <f>'Kebutuhan Air Non Domestik (2)'!I997</f>
        <v>0</v>
      </c>
      <c r="N123" s="13">
        <f>'Kebutuhan Air Non Domestik (2)'!S997</f>
        <v>0</v>
      </c>
      <c r="O123" s="13">
        <f>'Kebutuhan Air Non Domestik (2)'!I1022</f>
        <v>0</v>
      </c>
      <c r="P123" s="13">
        <f>'Kebutuhan Air Non Domestik (2)'!S1022</f>
        <v>0</v>
      </c>
      <c r="Q123" s="13">
        <f>'Kebutuhan Air Non Domestik (2)'!I1047</f>
        <v>0</v>
      </c>
      <c r="R123" s="13">
        <f t="shared" si="4"/>
        <v>1.8252314814814814</v>
      </c>
    </row>
    <row r="124" spans="2:18" x14ac:dyDescent="0.3">
      <c r="B124" s="6">
        <v>2040</v>
      </c>
      <c r="C124" s="13">
        <f>'Kebutuhan Air Non Domestik (2)'!I873</f>
        <v>0.1111111111111111</v>
      </c>
      <c r="D124" s="13">
        <f>'Kebutuhan Air Non Domestik (2)'!S873</f>
        <v>0.66666666666666663</v>
      </c>
      <c r="E124" s="13">
        <f>'Kebutuhan Air Non Domestik (2)'!I898</f>
        <v>0.83333333333333337</v>
      </c>
      <c r="F124" s="13">
        <f>'Kebutuhan Air Non Domestik (2)'!S898</f>
        <v>0</v>
      </c>
      <c r="G124" s="13">
        <f>'Kebutuhan Air Non Domestik (2)'!I923</f>
        <v>2.3148148148148147E-2</v>
      </c>
      <c r="H124" s="13">
        <f>'Kebutuhan Air Non Domestik (2)'!S923</f>
        <v>5.2083333333333336E-2</v>
      </c>
      <c r="I124" s="13">
        <f>'Kebutuhan Air Non Domestik (2)'!I948</f>
        <v>2.3148148148148147E-2</v>
      </c>
      <c r="J124" s="13">
        <f>'Kebutuhan Air Non Domestik (2)'!S948</f>
        <v>0</v>
      </c>
      <c r="K124" s="13">
        <f>'Kebutuhan Air Non Domestik (2)'!I973</f>
        <v>0.11574074074074074</v>
      </c>
      <c r="L124" s="13">
        <f>'Kebutuhan Air Non Domestik (2)'!S973</f>
        <v>0</v>
      </c>
      <c r="M124" s="13">
        <f>'Kebutuhan Air Non Domestik (2)'!I998</f>
        <v>0</v>
      </c>
      <c r="N124" s="13">
        <f>'Kebutuhan Air Non Domestik (2)'!S998</f>
        <v>0</v>
      </c>
      <c r="O124" s="13">
        <f>'Kebutuhan Air Non Domestik (2)'!I1023</f>
        <v>0</v>
      </c>
      <c r="P124" s="13">
        <f>'Kebutuhan Air Non Domestik (2)'!S1023</f>
        <v>0</v>
      </c>
      <c r="Q124" s="13">
        <f>'Kebutuhan Air Non Domestik (2)'!I1048</f>
        <v>0</v>
      </c>
      <c r="R124" s="13">
        <f t="shared" si="4"/>
        <v>1.8252314814814814</v>
      </c>
    </row>
    <row r="125" spans="2:18" x14ac:dyDescent="0.3">
      <c r="B125" s="6">
        <v>2041</v>
      </c>
      <c r="C125" s="13">
        <f>'Kebutuhan Air Non Domestik (2)'!I874</f>
        <v>0.1111111111111111</v>
      </c>
      <c r="D125" s="13">
        <f>'Kebutuhan Air Non Domestik (2)'!S874</f>
        <v>0.66666666666666663</v>
      </c>
      <c r="E125" s="13">
        <f>'Kebutuhan Air Non Domestik (2)'!I899</f>
        <v>0.83333333333333337</v>
      </c>
      <c r="F125" s="13">
        <f>'Kebutuhan Air Non Domestik (2)'!S899</f>
        <v>0</v>
      </c>
      <c r="G125" s="13">
        <f>'Kebutuhan Air Non Domestik (2)'!I924</f>
        <v>2.3148148148148147E-2</v>
      </c>
      <c r="H125" s="13">
        <f>'Kebutuhan Air Non Domestik (2)'!S924</f>
        <v>5.7870370370370371E-2</v>
      </c>
      <c r="I125" s="13">
        <f>'Kebutuhan Air Non Domestik (2)'!I949</f>
        <v>2.3148148148148147E-2</v>
      </c>
      <c r="J125" s="13">
        <f>'Kebutuhan Air Non Domestik (2)'!S949</f>
        <v>0</v>
      </c>
      <c r="K125" s="13">
        <f>'Kebutuhan Air Non Domestik (2)'!I974</f>
        <v>0.11574074074074074</v>
      </c>
      <c r="L125" s="13">
        <f>'Kebutuhan Air Non Domestik (2)'!S974</f>
        <v>0</v>
      </c>
      <c r="M125" s="13">
        <f>'Kebutuhan Air Non Domestik (2)'!I999</f>
        <v>0</v>
      </c>
      <c r="N125" s="13">
        <f>'Kebutuhan Air Non Domestik (2)'!S999</f>
        <v>0</v>
      </c>
      <c r="O125" s="13">
        <f>'Kebutuhan Air Non Domestik (2)'!I1024</f>
        <v>0</v>
      </c>
      <c r="P125" s="13">
        <f>'Kebutuhan Air Non Domestik (2)'!S1024</f>
        <v>0</v>
      </c>
      <c r="Q125" s="13">
        <f>'Kebutuhan Air Non Domestik (2)'!I1049</f>
        <v>0</v>
      </c>
      <c r="R125" s="13">
        <f t="shared" si="4"/>
        <v>1.8310185185185186</v>
      </c>
    </row>
    <row r="126" spans="2:18" x14ac:dyDescent="0.3">
      <c r="B126" s="6">
        <v>2042</v>
      </c>
      <c r="C126" s="13">
        <f>'Kebutuhan Air Non Domestik (2)'!I875</f>
        <v>0.1111111111111111</v>
      </c>
      <c r="D126" s="13">
        <f>'Kebutuhan Air Non Domestik (2)'!S875</f>
        <v>0.66666666666666663</v>
      </c>
      <c r="E126" s="13">
        <f>'Kebutuhan Air Non Domestik (2)'!I900</f>
        <v>0.83333333333333337</v>
      </c>
      <c r="F126" s="13">
        <f>'Kebutuhan Air Non Domestik (2)'!S900</f>
        <v>0</v>
      </c>
      <c r="G126" s="13">
        <f>'Kebutuhan Air Non Domestik (2)'!I925</f>
        <v>2.3148148148148147E-2</v>
      </c>
      <c r="H126" s="13">
        <f>'Kebutuhan Air Non Domestik (2)'!S925</f>
        <v>5.7870370370370371E-2</v>
      </c>
      <c r="I126" s="13">
        <f>'Kebutuhan Air Non Domestik (2)'!I950</f>
        <v>2.3148148148148147E-2</v>
      </c>
      <c r="J126" s="13">
        <f>'Kebutuhan Air Non Domestik (2)'!S950</f>
        <v>0</v>
      </c>
      <c r="K126" s="13">
        <f>'Kebutuhan Air Non Domestik (2)'!I975</f>
        <v>0.11574074074074074</v>
      </c>
      <c r="L126" s="13">
        <f>'Kebutuhan Air Non Domestik (2)'!S975</f>
        <v>0</v>
      </c>
      <c r="M126" s="13">
        <f>'Kebutuhan Air Non Domestik (2)'!I1000</f>
        <v>0</v>
      </c>
      <c r="N126" s="13">
        <f>'Kebutuhan Air Non Domestik (2)'!S1000</f>
        <v>0</v>
      </c>
      <c r="O126" s="13">
        <f>'Kebutuhan Air Non Domestik (2)'!I1025</f>
        <v>0</v>
      </c>
      <c r="P126" s="13">
        <f>'Kebutuhan Air Non Domestik (2)'!S1025</f>
        <v>0</v>
      </c>
      <c r="Q126" s="13">
        <f>'Kebutuhan Air Non Domestik (2)'!I1050</f>
        <v>0</v>
      </c>
      <c r="R126" s="13">
        <f t="shared" si="4"/>
        <v>1.8310185185185186</v>
      </c>
    </row>
    <row r="127" spans="2:18" x14ac:dyDescent="0.3">
      <c r="B127" s="6">
        <v>2043</v>
      </c>
      <c r="C127" s="13">
        <f>'Kebutuhan Air Non Domestik (2)'!I876</f>
        <v>0.1111111111111111</v>
      </c>
      <c r="D127" s="13">
        <f>'Kebutuhan Air Non Domestik (2)'!S876</f>
        <v>0.66666666666666663</v>
      </c>
      <c r="E127" s="13">
        <f>'Kebutuhan Air Non Domestik (2)'!I901</f>
        <v>0.83333333333333337</v>
      </c>
      <c r="F127" s="13">
        <f>'Kebutuhan Air Non Domestik (2)'!S901</f>
        <v>0</v>
      </c>
      <c r="G127" s="13">
        <f>'Kebutuhan Air Non Domestik (2)'!I926</f>
        <v>2.3148148148148147E-2</v>
      </c>
      <c r="H127" s="13">
        <f>'Kebutuhan Air Non Domestik (2)'!S926</f>
        <v>5.7870370370370371E-2</v>
      </c>
      <c r="I127" s="13">
        <f>'Kebutuhan Air Non Domestik (2)'!I951</f>
        <v>2.3148148148148147E-2</v>
      </c>
      <c r="J127" s="13">
        <f>'Kebutuhan Air Non Domestik (2)'!S951</f>
        <v>0</v>
      </c>
      <c r="K127" s="13">
        <f>'Kebutuhan Air Non Domestik (2)'!I976</f>
        <v>0.11574074074074074</v>
      </c>
      <c r="L127" s="13">
        <f>'Kebutuhan Air Non Domestik (2)'!S976</f>
        <v>0</v>
      </c>
      <c r="M127" s="13">
        <f>'Kebutuhan Air Non Domestik (2)'!I1001</f>
        <v>0</v>
      </c>
      <c r="N127" s="13">
        <f>'Kebutuhan Air Non Domestik (2)'!S1001</f>
        <v>0</v>
      </c>
      <c r="O127" s="13">
        <f>'Kebutuhan Air Non Domestik (2)'!I1026</f>
        <v>0</v>
      </c>
      <c r="P127" s="13">
        <f>'Kebutuhan Air Non Domestik (2)'!S1026</f>
        <v>0</v>
      </c>
      <c r="Q127" s="13">
        <f>'Kebutuhan Air Non Domestik (2)'!I1051</f>
        <v>0</v>
      </c>
      <c r="R127" s="13">
        <f t="shared" si="4"/>
        <v>1.8310185185185186</v>
      </c>
    </row>
    <row r="128" spans="2:18" x14ac:dyDescent="0.3">
      <c r="B128" s="6">
        <v>2044</v>
      </c>
      <c r="C128" s="13">
        <f>'Kebutuhan Air Non Domestik (2)'!I877</f>
        <v>0.1111111111111111</v>
      </c>
      <c r="D128" s="13">
        <f>'Kebutuhan Air Non Domestik (2)'!S877</f>
        <v>0.66666666666666663</v>
      </c>
      <c r="E128" s="13">
        <f>'Kebutuhan Air Non Domestik (2)'!I902</f>
        <v>0.83333333333333337</v>
      </c>
      <c r="F128" s="13">
        <f>'Kebutuhan Air Non Domestik (2)'!S902</f>
        <v>0</v>
      </c>
      <c r="G128" s="13">
        <f>'Kebutuhan Air Non Domestik (2)'!I927</f>
        <v>2.3148148148148147E-2</v>
      </c>
      <c r="H128" s="13">
        <f>'Kebutuhan Air Non Domestik (2)'!S927</f>
        <v>5.7870370370370371E-2</v>
      </c>
      <c r="I128" s="13">
        <f>'Kebutuhan Air Non Domestik (2)'!I952</f>
        <v>2.3148148148148147E-2</v>
      </c>
      <c r="J128" s="13">
        <f>'Kebutuhan Air Non Domestik (2)'!S952</f>
        <v>0</v>
      </c>
      <c r="K128" s="13">
        <f>'Kebutuhan Air Non Domestik (2)'!I977</f>
        <v>0.11574074074074074</v>
      </c>
      <c r="L128" s="13">
        <f>'Kebutuhan Air Non Domestik (2)'!S977</f>
        <v>0</v>
      </c>
      <c r="M128" s="13">
        <f>'Kebutuhan Air Non Domestik (2)'!I1002</f>
        <v>0</v>
      </c>
      <c r="N128" s="13">
        <f>'Kebutuhan Air Non Domestik (2)'!S1002</f>
        <v>0</v>
      </c>
      <c r="O128" s="13">
        <f>'Kebutuhan Air Non Domestik (2)'!I1027</f>
        <v>0</v>
      </c>
      <c r="P128" s="13">
        <f>'Kebutuhan Air Non Domestik (2)'!S1027</f>
        <v>0</v>
      </c>
      <c r="Q128" s="13">
        <f>'Kebutuhan Air Non Domestik (2)'!I1052</f>
        <v>0</v>
      </c>
      <c r="R128" s="13">
        <f t="shared" si="4"/>
        <v>1.8310185185185186</v>
      </c>
    </row>
  </sheetData>
  <mergeCells count="100">
    <mergeCell ref="B3:B4"/>
    <mergeCell ref="K3:K4"/>
    <mergeCell ref="I3:I4"/>
    <mergeCell ref="J3:J4"/>
    <mergeCell ref="A1:A4"/>
    <mergeCell ref="C3:C4"/>
    <mergeCell ref="D3:D4"/>
    <mergeCell ref="E3:E4"/>
    <mergeCell ref="H3:H4"/>
    <mergeCell ref="B1:R1"/>
    <mergeCell ref="M3:M4"/>
    <mergeCell ref="N3:N4"/>
    <mergeCell ref="O3:O4"/>
    <mergeCell ref="P3:P4"/>
    <mergeCell ref="Q3:Q4"/>
    <mergeCell ref="L3:L4"/>
    <mergeCell ref="R3:R4"/>
    <mergeCell ref="F3:F4"/>
    <mergeCell ref="G3:G4"/>
    <mergeCell ref="B2:R2"/>
    <mergeCell ref="A27:A30"/>
    <mergeCell ref="B27:R27"/>
    <mergeCell ref="C29:C30"/>
    <mergeCell ref="D29:D30"/>
    <mergeCell ref="E29:E30"/>
    <mergeCell ref="F29:F30"/>
    <mergeCell ref="G29:G30"/>
    <mergeCell ref="H29:H30"/>
    <mergeCell ref="I29:I30"/>
    <mergeCell ref="J29:J30"/>
    <mergeCell ref="R29:R30"/>
    <mergeCell ref="L29:L30"/>
    <mergeCell ref="M29:M30"/>
    <mergeCell ref="N29:N30"/>
    <mergeCell ref="O29:O30"/>
    <mergeCell ref="P29:P30"/>
    <mergeCell ref="H81:H82"/>
    <mergeCell ref="I81:I82"/>
    <mergeCell ref="N55:N56"/>
    <mergeCell ref="A53:A56"/>
    <mergeCell ref="B53:R53"/>
    <mergeCell ref="C55:C56"/>
    <mergeCell ref="D55:D56"/>
    <mergeCell ref="E55:E56"/>
    <mergeCell ref="F55:F56"/>
    <mergeCell ref="G55:G56"/>
    <mergeCell ref="O55:O56"/>
    <mergeCell ref="P55:P56"/>
    <mergeCell ref="Q55:Q56"/>
    <mergeCell ref="R55:R56"/>
    <mergeCell ref="B54:R54"/>
    <mergeCell ref="B55:B56"/>
    <mergeCell ref="C81:C82"/>
    <mergeCell ref="O81:O82"/>
    <mergeCell ref="D81:D82"/>
    <mergeCell ref="Q29:Q30"/>
    <mergeCell ref="K29:K30"/>
    <mergeCell ref="B80:R80"/>
    <mergeCell ref="B81:B82"/>
    <mergeCell ref="H55:H56"/>
    <mergeCell ref="I55:I56"/>
    <mergeCell ref="J55:J56"/>
    <mergeCell ref="K55:K56"/>
    <mergeCell ref="L55:L56"/>
    <mergeCell ref="M55:M56"/>
    <mergeCell ref="E81:E82"/>
    <mergeCell ref="F81:F82"/>
    <mergeCell ref="G81:G82"/>
    <mergeCell ref="Q81:Q82"/>
    <mergeCell ref="B106:R106"/>
    <mergeCell ref="B107:B108"/>
    <mergeCell ref="R81:R82"/>
    <mergeCell ref="A105:A108"/>
    <mergeCell ref="B105:R105"/>
    <mergeCell ref="C107:C108"/>
    <mergeCell ref="D107:D108"/>
    <mergeCell ref="E107:E108"/>
    <mergeCell ref="J81:J82"/>
    <mergeCell ref="K81:K82"/>
    <mergeCell ref="L81:L82"/>
    <mergeCell ref="M81:M82"/>
    <mergeCell ref="N81:N82"/>
    <mergeCell ref="A79:A82"/>
    <mergeCell ref="B79:R79"/>
    <mergeCell ref="B28:R28"/>
    <mergeCell ref="B29:B30"/>
    <mergeCell ref="R107:R108"/>
    <mergeCell ref="L107:L108"/>
    <mergeCell ref="M107:M108"/>
    <mergeCell ref="N107:N108"/>
    <mergeCell ref="O107:O108"/>
    <mergeCell ref="P107:P108"/>
    <mergeCell ref="Q107:Q108"/>
    <mergeCell ref="F107:F108"/>
    <mergeCell ref="G107:G108"/>
    <mergeCell ref="H107:H108"/>
    <mergeCell ref="I107:I108"/>
    <mergeCell ref="J107:J108"/>
    <mergeCell ref="K107:K108"/>
    <mergeCell ref="P81:P8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5E608-A36C-4025-B637-F088EEF05946}">
  <dimension ref="A2:AW184"/>
  <sheetViews>
    <sheetView zoomScale="70" zoomScaleNormal="70" workbookViewId="0">
      <selection activeCell="E32" sqref="E32"/>
    </sheetView>
  </sheetViews>
  <sheetFormatPr defaultRowHeight="13.2" x14ac:dyDescent="0.25"/>
  <cols>
    <col min="1" max="1" width="8.88671875" style="100"/>
    <col min="2" max="2" width="7.77734375" style="100" customWidth="1"/>
    <col min="3" max="3" width="44.21875" style="100" customWidth="1"/>
    <col min="4" max="4" width="14.33203125" style="100" customWidth="1"/>
    <col min="5" max="24" width="15.21875" style="100" bestFit="1" customWidth="1"/>
    <col min="25" max="47" width="8.88671875" style="100"/>
    <col min="48" max="48" width="16" style="100" customWidth="1"/>
    <col min="49" max="49" width="12" style="100" bestFit="1" customWidth="1"/>
    <col min="50" max="16384" width="8.88671875" style="100"/>
  </cols>
  <sheetData>
    <row r="2" spans="1:36" x14ac:dyDescent="0.25">
      <c r="A2" s="259">
        <v>1</v>
      </c>
      <c r="B2" s="260" t="s">
        <v>78</v>
      </c>
      <c r="C2" s="260"/>
      <c r="D2" s="260"/>
      <c r="E2" s="260"/>
      <c r="F2" s="260"/>
      <c r="G2" s="260"/>
      <c r="H2" s="260"/>
      <c r="I2" s="260"/>
      <c r="J2" s="260"/>
      <c r="K2" s="260"/>
      <c r="L2" s="260"/>
      <c r="M2" s="260"/>
      <c r="N2" s="260"/>
      <c r="O2" s="260"/>
      <c r="P2" s="260"/>
      <c r="Q2" s="260"/>
      <c r="R2" s="260"/>
      <c r="S2" s="260"/>
      <c r="T2" s="260"/>
      <c r="U2" s="260"/>
      <c r="V2" s="260"/>
      <c r="W2" s="260"/>
      <c r="X2" s="260"/>
    </row>
    <row r="3" spans="1:36" x14ac:dyDescent="0.25">
      <c r="A3" s="259"/>
      <c r="B3" s="261" t="s">
        <v>369</v>
      </c>
      <c r="C3" s="261"/>
      <c r="D3" s="261"/>
      <c r="E3" s="261"/>
      <c r="F3" s="261"/>
      <c r="G3" s="261"/>
      <c r="H3" s="261"/>
      <c r="I3" s="261"/>
      <c r="J3" s="261"/>
      <c r="K3" s="261"/>
      <c r="L3" s="261"/>
      <c r="M3" s="261"/>
      <c r="N3" s="261"/>
      <c r="O3" s="261"/>
      <c r="P3" s="261"/>
      <c r="Q3" s="261"/>
      <c r="R3" s="261"/>
      <c r="S3" s="261"/>
      <c r="T3" s="261"/>
      <c r="U3" s="261"/>
      <c r="V3" s="261"/>
      <c r="W3" s="261"/>
      <c r="X3" s="261"/>
    </row>
    <row r="4" spans="1:36" x14ac:dyDescent="0.25">
      <c r="A4" s="259"/>
      <c r="B4" s="262" t="s">
        <v>149</v>
      </c>
      <c r="C4" s="252" t="s">
        <v>150</v>
      </c>
      <c r="D4" s="252" t="s">
        <v>151</v>
      </c>
      <c r="E4" s="252" t="s">
        <v>22</v>
      </c>
      <c r="F4" s="252"/>
      <c r="G4" s="252"/>
      <c r="H4" s="252"/>
      <c r="I4" s="252"/>
      <c r="J4" s="252"/>
      <c r="K4" s="252"/>
      <c r="L4" s="252"/>
      <c r="M4" s="252"/>
      <c r="N4" s="252"/>
      <c r="O4" s="252"/>
      <c r="P4" s="252"/>
      <c r="Q4" s="252"/>
      <c r="R4" s="252"/>
      <c r="S4" s="252"/>
      <c r="T4" s="252"/>
      <c r="U4" s="252"/>
      <c r="V4" s="252"/>
      <c r="W4" s="252"/>
      <c r="X4" s="252"/>
    </row>
    <row r="5" spans="1:36" x14ac:dyDescent="0.25">
      <c r="A5" s="259"/>
      <c r="B5" s="262"/>
      <c r="C5" s="252"/>
      <c r="D5" s="252"/>
      <c r="E5" s="102">
        <v>2025</v>
      </c>
      <c r="F5" s="102">
        <v>2026</v>
      </c>
      <c r="G5" s="102">
        <v>2027</v>
      </c>
      <c r="H5" s="102">
        <v>2028</v>
      </c>
      <c r="I5" s="102">
        <v>2029</v>
      </c>
      <c r="J5" s="102">
        <v>2030</v>
      </c>
      <c r="K5" s="102">
        <v>2031</v>
      </c>
      <c r="L5" s="102">
        <v>2032</v>
      </c>
      <c r="M5" s="102">
        <v>2033</v>
      </c>
      <c r="N5" s="102">
        <v>2034</v>
      </c>
      <c r="O5" s="102">
        <v>2035</v>
      </c>
      <c r="P5" s="102">
        <v>2036</v>
      </c>
      <c r="Q5" s="102">
        <v>2037</v>
      </c>
      <c r="R5" s="102">
        <v>2038</v>
      </c>
      <c r="S5" s="102">
        <v>2039</v>
      </c>
      <c r="T5" s="102">
        <v>2040</v>
      </c>
      <c r="U5" s="102">
        <v>2041</v>
      </c>
      <c r="V5" s="102">
        <v>2042</v>
      </c>
      <c r="W5" s="102">
        <v>2043</v>
      </c>
      <c r="X5" s="102">
        <v>2044</v>
      </c>
    </row>
    <row r="6" spans="1:36" x14ac:dyDescent="0.25">
      <c r="B6" s="103" t="s">
        <v>152</v>
      </c>
      <c r="C6" s="104" t="s">
        <v>153</v>
      </c>
      <c r="D6" s="105"/>
      <c r="E6" s="105"/>
      <c r="F6" s="105"/>
      <c r="G6" s="105"/>
      <c r="H6" s="105"/>
      <c r="I6" s="106"/>
      <c r="J6" s="105"/>
      <c r="K6" s="105"/>
      <c r="L6" s="105"/>
      <c r="M6" s="105"/>
      <c r="N6" s="106"/>
      <c r="O6" s="105"/>
      <c r="P6" s="105"/>
      <c r="Q6" s="105"/>
      <c r="R6" s="105"/>
      <c r="S6" s="106"/>
      <c r="T6" s="105"/>
      <c r="U6" s="105"/>
      <c r="V6" s="105"/>
      <c r="W6" s="105"/>
      <c r="X6" s="106"/>
    </row>
    <row r="7" spans="1:36" x14ac:dyDescent="0.25">
      <c r="B7" s="107">
        <v>1</v>
      </c>
      <c r="C7" s="105" t="s">
        <v>154</v>
      </c>
      <c r="D7" s="105" t="s">
        <v>155</v>
      </c>
      <c r="E7" s="108" cm="1">
        <f t="array" ref="E7:X7">TRANSPOSE('Forward Projection (2)'!E26:E45)</f>
        <v>2243</v>
      </c>
      <c r="F7" s="108">
        <v>2324</v>
      </c>
      <c r="G7" s="108">
        <v>2405</v>
      </c>
      <c r="H7" s="108">
        <v>2486</v>
      </c>
      <c r="I7" s="109">
        <v>2567</v>
      </c>
      <c r="J7" s="108">
        <v>2648</v>
      </c>
      <c r="K7" s="108">
        <v>2729</v>
      </c>
      <c r="L7" s="108">
        <v>2810</v>
      </c>
      <c r="M7" s="108">
        <v>2891</v>
      </c>
      <c r="N7" s="109">
        <v>2972</v>
      </c>
      <c r="O7" s="108">
        <v>3053</v>
      </c>
      <c r="P7" s="108">
        <v>3134</v>
      </c>
      <c r="Q7" s="108">
        <v>3215</v>
      </c>
      <c r="R7" s="108">
        <v>3296</v>
      </c>
      <c r="S7" s="109">
        <v>3377</v>
      </c>
      <c r="T7" s="108">
        <v>3458</v>
      </c>
      <c r="U7" s="108">
        <v>3539</v>
      </c>
      <c r="V7" s="108">
        <v>3620</v>
      </c>
      <c r="W7" s="108">
        <v>3701</v>
      </c>
      <c r="X7" s="109">
        <v>3782</v>
      </c>
    </row>
    <row r="8" spans="1:36" x14ac:dyDescent="0.25">
      <c r="B8" s="107">
        <v>2</v>
      </c>
      <c r="C8" s="105" t="s">
        <v>238</v>
      </c>
      <c r="D8" s="105" t="s">
        <v>158</v>
      </c>
      <c r="E8" s="110">
        <v>0.83</v>
      </c>
      <c r="F8" s="110">
        <v>0.83</v>
      </c>
      <c r="G8" s="110">
        <v>0.84</v>
      </c>
      <c r="H8" s="110">
        <v>0.84</v>
      </c>
      <c r="I8" s="111">
        <v>0.85</v>
      </c>
      <c r="J8" s="110">
        <v>0.85</v>
      </c>
      <c r="K8" s="110">
        <v>0.86</v>
      </c>
      <c r="L8" s="110">
        <v>0.88</v>
      </c>
      <c r="M8" s="110">
        <v>0.9</v>
      </c>
      <c r="N8" s="111">
        <v>0.92</v>
      </c>
      <c r="O8" s="110">
        <v>0.93</v>
      </c>
      <c r="P8" s="110">
        <v>0.93</v>
      </c>
      <c r="Q8" s="110">
        <v>0.95</v>
      </c>
      <c r="R8" s="110">
        <v>0.96</v>
      </c>
      <c r="S8" s="111">
        <v>0.96</v>
      </c>
      <c r="T8" s="110">
        <v>0.97</v>
      </c>
      <c r="U8" s="110">
        <v>0.98</v>
      </c>
      <c r="V8" s="110">
        <v>0.99</v>
      </c>
      <c r="W8" s="110">
        <v>1</v>
      </c>
      <c r="X8" s="111">
        <v>1</v>
      </c>
    </row>
    <row r="9" spans="1:36" x14ac:dyDescent="0.25">
      <c r="B9" s="107">
        <v>3</v>
      </c>
      <c r="C9" s="105" t="s">
        <v>239</v>
      </c>
      <c r="D9" s="105" t="s">
        <v>240</v>
      </c>
      <c r="E9" s="108">
        <f>E7*E8</f>
        <v>1861.6899999999998</v>
      </c>
      <c r="F9" s="108">
        <f t="shared" ref="F9:X9" si="0">F7*F8</f>
        <v>1928.9199999999998</v>
      </c>
      <c r="G9" s="108">
        <f t="shared" si="0"/>
        <v>2020.1999999999998</v>
      </c>
      <c r="H9" s="108">
        <f t="shared" si="0"/>
        <v>2088.2399999999998</v>
      </c>
      <c r="I9" s="109">
        <f t="shared" si="0"/>
        <v>2181.9499999999998</v>
      </c>
      <c r="J9" s="108">
        <f t="shared" si="0"/>
        <v>2250.7999999999997</v>
      </c>
      <c r="K9" s="108">
        <f t="shared" si="0"/>
        <v>2346.94</v>
      </c>
      <c r="L9" s="108">
        <f t="shared" si="0"/>
        <v>2472.8000000000002</v>
      </c>
      <c r="M9" s="108">
        <f t="shared" si="0"/>
        <v>2601.9</v>
      </c>
      <c r="N9" s="109">
        <f t="shared" si="0"/>
        <v>2734.2400000000002</v>
      </c>
      <c r="O9" s="108">
        <f t="shared" si="0"/>
        <v>2839.29</v>
      </c>
      <c r="P9" s="108">
        <f t="shared" si="0"/>
        <v>2914.6200000000003</v>
      </c>
      <c r="Q9" s="108">
        <f t="shared" si="0"/>
        <v>3054.25</v>
      </c>
      <c r="R9" s="108">
        <f t="shared" si="0"/>
        <v>3164.16</v>
      </c>
      <c r="S9" s="109">
        <f t="shared" si="0"/>
        <v>3241.92</v>
      </c>
      <c r="T9" s="108">
        <f t="shared" si="0"/>
        <v>3354.2599999999998</v>
      </c>
      <c r="U9" s="108">
        <f t="shared" si="0"/>
        <v>3468.22</v>
      </c>
      <c r="V9" s="108">
        <f t="shared" si="0"/>
        <v>3583.8</v>
      </c>
      <c r="W9" s="108">
        <f t="shared" si="0"/>
        <v>3701</v>
      </c>
      <c r="X9" s="109">
        <f t="shared" si="0"/>
        <v>3782</v>
      </c>
    </row>
    <row r="10" spans="1:36" x14ac:dyDescent="0.25">
      <c r="B10" s="103" t="s">
        <v>246</v>
      </c>
      <c r="C10" s="104" t="s">
        <v>243</v>
      </c>
      <c r="D10" s="105"/>
      <c r="E10" s="112"/>
      <c r="F10" s="112"/>
      <c r="G10" s="112"/>
      <c r="H10" s="112"/>
      <c r="I10" s="113"/>
      <c r="J10" s="112"/>
      <c r="K10" s="112"/>
      <c r="L10" s="112"/>
      <c r="M10" s="112"/>
      <c r="N10" s="113"/>
      <c r="O10" s="112"/>
      <c r="P10" s="112"/>
      <c r="Q10" s="112"/>
      <c r="R10" s="112"/>
      <c r="S10" s="113"/>
      <c r="T10" s="112"/>
      <c r="U10" s="112"/>
      <c r="V10" s="112"/>
      <c r="W10" s="112"/>
      <c r="X10" s="113"/>
    </row>
    <row r="11" spans="1:36" x14ac:dyDescent="0.25">
      <c r="B11" s="107">
        <v>1</v>
      </c>
      <c r="C11" s="105" t="s">
        <v>244</v>
      </c>
      <c r="D11" s="105" t="s">
        <v>158</v>
      </c>
      <c r="E11" s="110">
        <v>0.7</v>
      </c>
      <c r="F11" s="110">
        <v>0.7</v>
      </c>
      <c r="G11" s="110">
        <v>0.7</v>
      </c>
      <c r="H11" s="110">
        <v>0.7</v>
      </c>
      <c r="I11" s="111">
        <v>0.7</v>
      </c>
      <c r="J11" s="110">
        <v>0.7</v>
      </c>
      <c r="K11" s="110">
        <v>0.7</v>
      </c>
      <c r="L11" s="110">
        <v>0.7</v>
      </c>
      <c r="M11" s="110">
        <v>0.7</v>
      </c>
      <c r="N11" s="111">
        <v>0.7</v>
      </c>
      <c r="O11" s="110">
        <v>0.7</v>
      </c>
      <c r="P11" s="110">
        <v>0.7</v>
      </c>
      <c r="Q11" s="110">
        <v>0.7</v>
      </c>
      <c r="R11" s="110">
        <v>0.7</v>
      </c>
      <c r="S11" s="111">
        <v>0.7</v>
      </c>
      <c r="T11" s="110">
        <v>0.7</v>
      </c>
      <c r="U11" s="110">
        <v>0.7</v>
      </c>
      <c r="V11" s="110">
        <v>0.7</v>
      </c>
      <c r="W11" s="110">
        <v>0.7</v>
      </c>
      <c r="X11" s="111">
        <v>0.7</v>
      </c>
    </row>
    <row r="12" spans="1:36" x14ac:dyDescent="0.25">
      <c r="B12" s="107">
        <v>2</v>
      </c>
      <c r="C12" s="105" t="s">
        <v>245</v>
      </c>
      <c r="D12" s="105" t="s">
        <v>158</v>
      </c>
      <c r="E12" s="110">
        <v>0.3</v>
      </c>
      <c r="F12" s="110">
        <v>0.3</v>
      </c>
      <c r="G12" s="110">
        <v>0.3</v>
      </c>
      <c r="H12" s="110">
        <v>0.3</v>
      </c>
      <c r="I12" s="111">
        <v>0.3</v>
      </c>
      <c r="J12" s="110">
        <v>0.3</v>
      </c>
      <c r="K12" s="110">
        <v>0.3</v>
      </c>
      <c r="L12" s="110">
        <v>0.3</v>
      </c>
      <c r="M12" s="110">
        <v>0.3</v>
      </c>
      <c r="N12" s="111">
        <v>0.3</v>
      </c>
      <c r="O12" s="110">
        <v>0.3</v>
      </c>
      <c r="P12" s="110">
        <v>0.3</v>
      </c>
      <c r="Q12" s="110">
        <v>0.3</v>
      </c>
      <c r="R12" s="110">
        <v>0.3</v>
      </c>
      <c r="S12" s="111">
        <v>0.3</v>
      </c>
      <c r="T12" s="110">
        <v>0.3</v>
      </c>
      <c r="U12" s="110">
        <v>0.3</v>
      </c>
      <c r="V12" s="110">
        <v>0.3</v>
      </c>
      <c r="W12" s="110">
        <v>0.3</v>
      </c>
      <c r="X12" s="111">
        <v>0.3</v>
      </c>
    </row>
    <row r="13" spans="1:36" ht="14.4" customHeight="1" x14ac:dyDescent="0.25">
      <c r="B13" s="103" t="s">
        <v>257</v>
      </c>
      <c r="C13" s="104" t="s">
        <v>254</v>
      </c>
      <c r="D13" s="105"/>
      <c r="E13" s="112"/>
      <c r="F13" s="112"/>
      <c r="G13" s="112"/>
      <c r="H13" s="112"/>
      <c r="I13" s="113"/>
      <c r="J13" s="112"/>
      <c r="K13" s="112"/>
      <c r="L13" s="112"/>
      <c r="M13" s="112"/>
      <c r="N13" s="113"/>
      <c r="O13" s="112"/>
      <c r="P13" s="112"/>
      <c r="Q13" s="112"/>
      <c r="R13" s="112"/>
      <c r="S13" s="113"/>
      <c r="T13" s="112"/>
      <c r="U13" s="112"/>
      <c r="V13" s="112"/>
      <c r="W13" s="112"/>
      <c r="X13" s="113"/>
      <c r="AA13" s="269" t="s">
        <v>236</v>
      </c>
      <c r="AB13" s="269"/>
      <c r="AC13" s="269"/>
      <c r="AD13" s="269"/>
      <c r="AE13" s="269"/>
      <c r="AF13" s="269"/>
      <c r="AG13" s="269"/>
      <c r="AH13" s="269"/>
      <c r="AI13" s="269"/>
      <c r="AJ13" s="269"/>
    </row>
    <row r="14" spans="1:36" x14ac:dyDescent="0.25">
      <c r="B14" s="107">
        <v>1</v>
      </c>
      <c r="C14" s="105" t="s">
        <v>154</v>
      </c>
      <c r="D14" s="105" t="s">
        <v>240</v>
      </c>
      <c r="E14" s="108">
        <f>E7*70%</f>
        <v>1570.1</v>
      </c>
      <c r="F14" s="108">
        <f t="shared" ref="F14:X14" si="1">F7*70%</f>
        <v>1626.8</v>
      </c>
      <c r="G14" s="108">
        <f t="shared" si="1"/>
        <v>1683.5</v>
      </c>
      <c r="H14" s="108">
        <f t="shared" si="1"/>
        <v>1740.1999999999998</v>
      </c>
      <c r="I14" s="109">
        <f t="shared" si="1"/>
        <v>1796.8999999999999</v>
      </c>
      <c r="J14" s="108">
        <f t="shared" si="1"/>
        <v>1853.6</v>
      </c>
      <c r="K14" s="108">
        <f t="shared" si="1"/>
        <v>1910.3</v>
      </c>
      <c r="L14" s="108">
        <f t="shared" si="1"/>
        <v>1966.9999999999998</v>
      </c>
      <c r="M14" s="108">
        <f t="shared" si="1"/>
        <v>2023.6999999999998</v>
      </c>
      <c r="N14" s="109">
        <f t="shared" si="1"/>
        <v>2080.4</v>
      </c>
      <c r="O14" s="108">
        <f t="shared" si="1"/>
        <v>2137.1</v>
      </c>
      <c r="P14" s="108">
        <f t="shared" si="1"/>
        <v>2193.7999999999997</v>
      </c>
      <c r="Q14" s="108">
        <f t="shared" si="1"/>
        <v>2250.5</v>
      </c>
      <c r="R14" s="108">
        <f t="shared" si="1"/>
        <v>2307.1999999999998</v>
      </c>
      <c r="S14" s="109">
        <f t="shared" si="1"/>
        <v>2363.8999999999996</v>
      </c>
      <c r="T14" s="108">
        <f t="shared" si="1"/>
        <v>2420.6</v>
      </c>
      <c r="U14" s="108">
        <f t="shared" si="1"/>
        <v>2477.2999999999997</v>
      </c>
      <c r="V14" s="108">
        <f t="shared" si="1"/>
        <v>2534</v>
      </c>
      <c r="W14" s="108">
        <f t="shared" si="1"/>
        <v>2590.6999999999998</v>
      </c>
      <c r="X14" s="109">
        <f t="shared" si="1"/>
        <v>2647.3999999999996</v>
      </c>
      <c r="AA14" s="269"/>
      <c r="AB14" s="269"/>
      <c r="AC14" s="269"/>
      <c r="AD14" s="269"/>
      <c r="AE14" s="269"/>
      <c r="AF14" s="269"/>
      <c r="AG14" s="269"/>
      <c r="AH14" s="269"/>
      <c r="AI14" s="269"/>
      <c r="AJ14" s="269"/>
    </row>
    <row r="15" spans="1:36" x14ac:dyDescent="0.25">
      <c r="B15" s="107">
        <v>2</v>
      </c>
      <c r="C15" s="105" t="s">
        <v>256</v>
      </c>
      <c r="D15" s="105" t="s">
        <v>249</v>
      </c>
      <c r="E15" s="108">
        <f>E14/5</f>
        <v>314.02</v>
      </c>
      <c r="F15" s="108">
        <f t="shared" ref="F15:X15" si="2">F14/5</f>
        <v>325.36</v>
      </c>
      <c r="G15" s="108">
        <f t="shared" si="2"/>
        <v>336.7</v>
      </c>
      <c r="H15" s="108">
        <f t="shared" si="2"/>
        <v>348.03999999999996</v>
      </c>
      <c r="I15" s="109">
        <f t="shared" si="2"/>
        <v>359.38</v>
      </c>
      <c r="J15" s="108">
        <f t="shared" si="2"/>
        <v>370.71999999999997</v>
      </c>
      <c r="K15" s="108">
        <f t="shared" si="2"/>
        <v>382.06</v>
      </c>
      <c r="L15" s="108">
        <f t="shared" si="2"/>
        <v>393.4</v>
      </c>
      <c r="M15" s="108">
        <f t="shared" si="2"/>
        <v>404.73999999999995</v>
      </c>
      <c r="N15" s="109">
        <f t="shared" si="2"/>
        <v>416.08000000000004</v>
      </c>
      <c r="O15" s="108">
        <f t="shared" si="2"/>
        <v>427.41999999999996</v>
      </c>
      <c r="P15" s="108">
        <f t="shared" si="2"/>
        <v>438.75999999999993</v>
      </c>
      <c r="Q15" s="108">
        <f t="shared" si="2"/>
        <v>450.1</v>
      </c>
      <c r="R15" s="108">
        <f t="shared" si="2"/>
        <v>461.43999999999994</v>
      </c>
      <c r="S15" s="109">
        <f t="shared" si="2"/>
        <v>472.77999999999992</v>
      </c>
      <c r="T15" s="108">
        <f t="shared" si="2"/>
        <v>484.12</v>
      </c>
      <c r="U15" s="108">
        <f t="shared" si="2"/>
        <v>495.45999999999992</v>
      </c>
      <c r="V15" s="108">
        <f t="shared" si="2"/>
        <v>506.8</v>
      </c>
      <c r="W15" s="108">
        <f t="shared" si="2"/>
        <v>518.14</v>
      </c>
      <c r="X15" s="109">
        <f t="shared" si="2"/>
        <v>529.4799999999999</v>
      </c>
      <c r="AA15" s="269"/>
      <c r="AB15" s="269"/>
      <c r="AC15" s="269"/>
      <c r="AD15" s="269"/>
      <c r="AE15" s="269"/>
      <c r="AF15" s="269"/>
      <c r="AG15" s="269"/>
      <c r="AH15" s="269"/>
      <c r="AI15" s="269"/>
      <c r="AJ15" s="269"/>
    </row>
    <row r="16" spans="1:36" x14ac:dyDescent="0.25">
      <c r="B16" s="107">
        <v>3</v>
      </c>
      <c r="C16" s="105" t="s">
        <v>247</v>
      </c>
      <c r="D16" s="105" t="s">
        <v>248</v>
      </c>
      <c r="E16" s="105">
        <v>100</v>
      </c>
      <c r="F16" s="105">
        <v>100</v>
      </c>
      <c r="G16" s="105">
        <v>100</v>
      </c>
      <c r="H16" s="105">
        <v>100</v>
      </c>
      <c r="I16" s="106">
        <v>100</v>
      </c>
      <c r="J16" s="105">
        <v>100</v>
      </c>
      <c r="K16" s="105">
        <v>100</v>
      </c>
      <c r="L16" s="105">
        <v>100</v>
      </c>
      <c r="M16" s="105">
        <v>100</v>
      </c>
      <c r="N16" s="106">
        <v>100</v>
      </c>
      <c r="O16" s="105">
        <v>100</v>
      </c>
      <c r="P16" s="105">
        <v>100</v>
      </c>
      <c r="Q16" s="105">
        <v>100</v>
      </c>
      <c r="R16" s="105">
        <v>100</v>
      </c>
      <c r="S16" s="106">
        <v>100</v>
      </c>
      <c r="T16" s="105">
        <v>100</v>
      </c>
      <c r="U16" s="105">
        <v>100</v>
      </c>
      <c r="V16" s="105">
        <v>100</v>
      </c>
      <c r="W16" s="105">
        <v>100</v>
      </c>
      <c r="X16" s="106">
        <v>100</v>
      </c>
    </row>
    <row r="17" spans="2:37" x14ac:dyDescent="0.25">
      <c r="B17" s="107">
        <v>4</v>
      </c>
      <c r="C17" s="105" t="s">
        <v>250</v>
      </c>
      <c r="D17" s="105" t="s">
        <v>251</v>
      </c>
      <c r="E17" s="112">
        <f>E14*E16</f>
        <v>157010</v>
      </c>
      <c r="F17" s="112">
        <f t="shared" ref="F17:X17" si="3">F14*F16</f>
        <v>162680</v>
      </c>
      <c r="G17" s="112">
        <f t="shared" si="3"/>
        <v>168350</v>
      </c>
      <c r="H17" s="112">
        <f t="shared" si="3"/>
        <v>174019.99999999997</v>
      </c>
      <c r="I17" s="113">
        <f t="shared" si="3"/>
        <v>179690</v>
      </c>
      <c r="J17" s="112">
        <f t="shared" si="3"/>
        <v>185360</v>
      </c>
      <c r="K17" s="112">
        <f t="shared" si="3"/>
        <v>191030</v>
      </c>
      <c r="L17" s="112">
        <f t="shared" si="3"/>
        <v>196699.99999999997</v>
      </c>
      <c r="M17" s="112">
        <f t="shared" si="3"/>
        <v>202369.99999999997</v>
      </c>
      <c r="N17" s="113">
        <f t="shared" si="3"/>
        <v>208040</v>
      </c>
      <c r="O17" s="112">
        <f t="shared" si="3"/>
        <v>213710</v>
      </c>
      <c r="P17" s="112">
        <f t="shared" si="3"/>
        <v>219379.99999999997</v>
      </c>
      <c r="Q17" s="112">
        <f t="shared" si="3"/>
        <v>225050</v>
      </c>
      <c r="R17" s="112">
        <f t="shared" si="3"/>
        <v>230719.99999999997</v>
      </c>
      <c r="S17" s="113">
        <f t="shared" si="3"/>
        <v>236389.99999999997</v>
      </c>
      <c r="T17" s="112">
        <f t="shared" si="3"/>
        <v>242060</v>
      </c>
      <c r="U17" s="112">
        <f t="shared" si="3"/>
        <v>247729.99999999997</v>
      </c>
      <c r="V17" s="112">
        <f t="shared" si="3"/>
        <v>253400</v>
      </c>
      <c r="W17" s="112">
        <f t="shared" si="3"/>
        <v>259069.99999999997</v>
      </c>
      <c r="X17" s="113">
        <f t="shared" si="3"/>
        <v>264739.99999999994</v>
      </c>
    </row>
    <row r="18" spans="2:37" x14ac:dyDescent="0.25">
      <c r="B18" s="107">
        <v>5</v>
      </c>
      <c r="C18" s="105" t="s">
        <v>250</v>
      </c>
      <c r="D18" s="105" t="s">
        <v>252</v>
      </c>
      <c r="E18" s="112">
        <f>E17/86400</f>
        <v>1.8172453703703704</v>
      </c>
      <c r="F18" s="112">
        <f t="shared" ref="F18:X18" si="4">F17/86400</f>
        <v>1.8828703703703704</v>
      </c>
      <c r="G18" s="112">
        <f t="shared" si="4"/>
        <v>1.9484953703703705</v>
      </c>
      <c r="H18" s="112">
        <f t="shared" si="4"/>
        <v>2.0141203703703701</v>
      </c>
      <c r="I18" s="113">
        <f t="shared" si="4"/>
        <v>2.0797453703703703</v>
      </c>
      <c r="J18" s="112">
        <f t="shared" si="4"/>
        <v>2.1453703703703701</v>
      </c>
      <c r="K18" s="112">
        <f t="shared" si="4"/>
        <v>2.2109953703703704</v>
      </c>
      <c r="L18" s="112">
        <f t="shared" si="4"/>
        <v>2.2766203703703702</v>
      </c>
      <c r="M18" s="112">
        <f t="shared" si="4"/>
        <v>2.3422453703703701</v>
      </c>
      <c r="N18" s="113">
        <f t="shared" si="4"/>
        <v>2.4078703703703703</v>
      </c>
      <c r="O18" s="112">
        <f t="shared" si="4"/>
        <v>2.4734953703703701</v>
      </c>
      <c r="P18" s="112">
        <f t="shared" si="4"/>
        <v>2.53912037037037</v>
      </c>
      <c r="Q18" s="112">
        <f t="shared" si="4"/>
        <v>2.6047453703703702</v>
      </c>
      <c r="R18" s="112">
        <f t="shared" si="4"/>
        <v>2.6703703703703701</v>
      </c>
      <c r="S18" s="113">
        <f t="shared" si="4"/>
        <v>2.7359953703703699</v>
      </c>
      <c r="T18" s="112">
        <f t="shared" si="4"/>
        <v>2.8016203703703701</v>
      </c>
      <c r="U18" s="112">
        <f t="shared" si="4"/>
        <v>2.86724537037037</v>
      </c>
      <c r="V18" s="112">
        <f t="shared" si="4"/>
        <v>2.9328703703703702</v>
      </c>
      <c r="W18" s="112">
        <f t="shared" si="4"/>
        <v>2.9984953703703701</v>
      </c>
      <c r="X18" s="113">
        <f t="shared" si="4"/>
        <v>3.0641203703703699</v>
      </c>
    </row>
    <row r="19" spans="2:37" x14ac:dyDescent="0.25">
      <c r="B19" s="103" t="s">
        <v>258</v>
      </c>
      <c r="C19" s="104" t="s">
        <v>253</v>
      </c>
      <c r="D19" s="105"/>
      <c r="E19" s="112"/>
      <c r="F19" s="112"/>
      <c r="G19" s="112"/>
      <c r="H19" s="112"/>
      <c r="I19" s="113"/>
      <c r="J19" s="112"/>
      <c r="K19" s="112"/>
      <c r="L19" s="112"/>
      <c r="M19" s="112"/>
      <c r="N19" s="113"/>
      <c r="O19" s="112"/>
      <c r="P19" s="112"/>
      <c r="Q19" s="112"/>
      <c r="R19" s="112"/>
      <c r="S19" s="113"/>
      <c r="T19" s="112"/>
      <c r="U19" s="112"/>
      <c r="V19" s="112"/>
      <c r="W19" s="112"/>
      <c r="X19" s="113"/>
    </row>
    <row r="20" spans="2:37" x14ac:dyDescent="0.25">
      <c r="B20" s="107">
        <v>1</v>
      </c>
      <c r="C20" s="105" t="s">
        <v>154</v>
      </c>
      <c r="D20" s="105" t="s">
        <v>240</v>
      </c>
      <c r="E20" s="108">
        <f>E7*30%</f>
        <v>672.9</v>
      </c>
      <c r="F20" s="108">
        <f t="shared" ref="F20:X20" si="5">F7*30%</f>
        <v>697.19999999999993</v>
      </c>
      <c r="G20" s="108">
        <f t="shared" si="5"/>
        <v>721.5</v>
      </c>
      <c r="H20" s="108">
        <f t="shared" si="5"/>
        <v>745.8</v>
      </c>
      <c r="I20" s="109">
        <f t="shared" si="5"/>
        <v>770.1</v>
      </c>
      <c r="J20" s="108">
        <f t="shared" si="5"/>
        <v>794.4</v>
      </c>
      <c r="K20" s="108">
        <f t="shared" si="5"/>
        <v>818.69999999999993</v>
      </c>
      <c r="L20" s="108">
        <f t="shared" si="5"/>
        <v>843</v>
      </c>
      <c r="M20" s="108">
        <f t="shared" si="5"/>
        <v>867.3</v>
      </c>
      <c r="N20" s="109">
        <f t="shared" si="5"/>
        <v>891.6</v>
      </c>
      <c r="O20" s="108">
        <f t="shared" si="5"/>
        <v>915.9</v>
      </c>
      <c r="P20" s="108">
        <f t="shared" si="5"/>
        <v>940.19999999999993</v>
      </c>
      <c r="Q20" s="108">
        <f t="shared" si="5"/>
        <v>964.5</v>
      </c>
      <c r="R20" s="108">
        <f t="shared" si="5"/>
        <v>988.8</v>
      </c>
      <c r="S20" s="109">
        <f t="shared" si="5"/>
        <v>1013.0999999999999</v>
      </c>
      <c r="T20" s="108">
        <f t="shared" si="5"/>
        <v>1037.3999999999999</v>
      </c>
      <c r="U20" s="108">
        <f t="shared" si="5"/>
        <v>1061.7</v>
      </c>
      <c r="V20" s="108">
        <f t="shared" si="5"/>
        <v>1086</v>
      </c>
      <c r="W20" s="108">
        <f t="shared" si="5"/>
        <v>1110.3</v>
      </c>
      <c r="X20" s="109">
        <f t="shared" si="5"/>
        <v>1134.5999999999999</v>
      </c>
    </row>
    <row r="21" spans="2:37" x14ac:dyDescent="0.25">
      <c r="B21" s="107">
        <v>2</v>
      </c>
      <c r="C21" s="105" t="s">
        <v>255</v>
      </c>
      <c r="D21" s="105" t="s">
        <v>249</v>
      </c>
      <c r="E21" s="108">
        <f>E20/100</f>
        <v>6.7290000000000001</v>
      </c>
      <c r="F21" s="108">
        <f t="shared" ref="F21:X21" si="6">F20/100</f>
        <v>6.9719999999999995</v>
      </c>
      <c r="G21" s="108">
        <f t="shared" si="6"/>
        <v>7.2149999999999999</v>
      </c>
      <c r="H21" s="108">
        <f t="shared" si="6"/>
        <v>7.4579999999999993</v>
      </c>
      <c r="I21" s="109">
        <f t="shared" si="6"/>
        <v>7.7010000000000005</v>
      </c>
      <c r="J21" s="108">
        <f t="shared" si="6"/>
        <v>7.944</v>
      </c>
      <c r="K21" s="108">
        <f t="shared" si="6"/>
        <v>8.1869999999999994</v>
      </c>
      <c r="L21" s="108">
        <f t="shared" si="6"/>
        <v>8.43</v>
      </c>
      <c r="M21" s="108">
        <f t="shared" si="6"/>
        <v>8.673</v>
      </c>
      <c r="N21" s="109">
        <f t="shared" si="6"/>
        <v>8.9160000000000004</v>
      </c>
      <c r="O21" s="108">
        <f t="shared" si="6"/>
        <v>9.1589999999999989</v>
      </c>
      <c r="P21" s="108">
        <f t="shared" si="6"/>
        <v>9.4019999999999992</v>
      </c>
      <c r="Q21" s="108">
        <f t="shared" si="6"/>
        <v>9.6449999999999996</v>
      </c>
      <c r="R21" s="108">
        <f t="shared" si="6"/>
        <v>9.8879999999999999</v>
      </c>
      <c r="S21" s="109">
        <f t="shared" si="6"/>
        <v>10.130999999999998</v>
      </c>
      <c r="T21" s="108">
        <f t="shared" si="6"/>
        <v>10.373999999999999</v>
      </c>
      <c r="U21" s="108">
        <f t="shared" si="6"/>
        <v>10.617000000000001</v>
      </c>
      <c r="V21" s="108">
        <f t="shared" si="6"/>
        <v>10.86</v>
      </c>
      <c r="W21" s="108">
        <f t="shared" si="6"/>
        <v>11.103</v>
      </c>
      <c r="X21" s="109">
        <f t="shared" si="6"/>
        <v>11.345999999999998</v>
      </c>
    </row>
    <row r="22" spans="2:37" x14ac:dyDescent="0.25">
      <c r="B22" s="107">
        <v>3</v>
      </c>
      <c r="C22" s="105" t="s">
        <v>247</v>
      </c>
      <c r="D22" s="105" t="s">
        <v>248</v>
      </c>
      <c r="E22" s="105">
        <v>30</v>
      </c>
      <c r="F22" s="105">
        <v>30</v>
      </c>
      <c r="G22" s="105">
        <v>30</v>
      </c>
      <c r="H22" s="105">
        <v>30</v>
      </c>
      <c r="I22" s="106">
        <v>30</v>
      </c>
      <c r="J22" s="105">
        <v>30</v>
      </c>
      <c r="K22" s="105">
        <v>30</v>
      </c>
      <c r="L22" s="105">
        <v>30</v>
      </c>
      <c r="M22" s="105">
        <v>30</v>
      </c>
      <c r="N22" s="106">
        <v>30</v>
      </c>
      <c r="O22" s="105">
        <v>30</v>
      </c>
      <c r="P22" s="105">
        <v>30</v>
      </c>
      <c r="Q22" s="105">
        <v>30</v>
      </c>
      <c r="R22" s="105">
        <v>30</v>
      </c>
      <c r="S22" s="106">
        <v>30</v>
      </c>
      <c r="T22" s="105">
        <v>30</v>
      </c>
      <c r="U22" s="105">
        <v>30</v>
      </c>
      <c r="V22" s="105">
        <v>30</v>
      </c>
      <c r="W22" s="105">
        <v>30</v>
      </c>
      <c r="X22" s="106">
        <v>30</v>
      </c>
    </row>
    <row r="23" spans="2:37" x14ac:dyDescent="0.25">
      <c r="B23" s="107">
        <v>4</v>
      </c>
      <c r="C23" s="105" t="s">
        <v>250</v>
      </c>
      <c r="D23" s="105" t="s">
        <v>251</v>
      </c>
      <c r="E23" s="112">
        <f>E20*E22</f>
        <v>20187</v>
      </c>
      <c r="F23" s="112">
        <f t="shared" ref="F23:X23" si="7">F20*F22</f>
        <v>20915.999999999996</v>
      </c>
      <c r="G23" s="112">
        <f t="shared" si="7"/>
        <v>21645</v>
      </c>
      <c r="H23" s="112">
        <f t="shared" si="7"/>
        <v>22374</v>
      </c>
      <c r="I23" s="113">
        <f t="shared" si="7"/>
        <v>23103</v>
      </c>
      <c r="J23" s="112">
        <f t="shared" si="7"/>
        <v>23832</v>
      </c>
      <c r="K23" s="112">
        <f t="shared" si="7"/>
        <v>24560.999999999996</v>
      </c>
      <c r="L23" s="112">
        <f t="shared" si="7"/>
        <v>25290</v>
      </c>
      <c r="M23" s="112">
        <f t="shared" si="7"/>
        <v>26019</v>
      </c>
      <c r="N23" s="113">
        <f t="shared" si="7"/>
        <v>26748</v>
      </c>
      <c r="O23" s="112">
        <f t="shared" si="7"/>
        <v>27477</v>
      </c>
      <c r="P23" s="112">
        <f t="shared" si="7"/>
        <v>28205.999999999996</v>
      </c>
      <c r="Q23" s="112">
        <f t="shared" si="7"/>
        <v>28935</v>
      </c>
      <c r="R23" s="112">
        <f t="shared" si="7"/>
        <v>29664</v>
      </c>
      <c r="S23" s="113">
        <f t="shared" si="7"/>
        <v>30392.999999999996</v>
      </c>
      <c r="T23" s="112">
        <f t="shared" si="7"/>
        <v>31121.999999999996</v>
      </c>
      <c r="U23" s="112">
        <f t="shared" si="7"/>
        <v>31851</v>
      </c>
      <c r="V23" s="112">
        <f t="shared" si="7"/>
        <v>32580</v>
      </c>
      <c r="W23" s="112">
        <f t="shared" si="7"/>
        <v>33309</v>
      </c>
      <c r="X23" s="113">
        <f t="shared" si="7"/>
        <v>34038</v>
      </c>
    </row>
    <row r="24" spans="2:37" x14ac:dyDescent="0.25">
      <c r="B24" s="107">
        <v>5</v>
      </c>
      <c r="C24" s="105" t="s">
        <v>250</v>
      </c>
      <c r="D24" s="105" t="s">
        <v>252</v>
      </c>
      <c r="E24" s="112">
        <f>E23/86400</f>
        <v>0.23364583333333333</v>
      </c>
      <c r="F24" s="112">
        <f t="shared" ref="F24:X24" si="8">F23/86400</f>
        <v>0.24208333333333329</v>
      </c>
      <c r="G24" s="112">
        <f t="shared" si="8"/>
        <v>0.25052083333333336</v>
      </c>
      <c r="H24" s="112">
        <f t="shared" si="8"/>
        <v>0.25895833333333335</v>
      </c>
      <c r="I24" s="113">
        <f t="shared" si="8"/>
        <v>0.26739583333333333</v>
      </c>
      <c r="J24" s="112">
        <f t="shared" si="8"/>
        <v>0.27583333333333332</v>
      </c>
      <c r="K24" s="112">
        <f t="shared" si="8"/>
        <v>0.28427083333333331</v>
      </c>
      <c r="L24" s="112">
        <f t="shared" si="8"/>
        <v>0.29270833333333335</v>
      </c>
      <c r="M24" s="112">
        <f t="shared" si="8"/>
        <v>0.30114583333333333</v>
      </c>
      <c r="N24" s="113">
        <f t="shared" si="8"/>
        <v>0.30958333333333332</v>
      </c>
      <c r="O24" s="112">
        <f t="shared" si="8"/>
        <v>0.31802083333333331</v>
      </c>
      <c r="P24" s="112">
        <f t="shared" si="8"/>
        <v>0.32645833333333329</v>
      </c>
      <c r="Q24" s="112">
        <f t="shared" si="8"/>
        <v>0.33489583333333334</v>
      </c>
      <c r="R24" s="112">
        <f t="shared" si="8"/>
        <v>0.34333333333333332</v>
      </c>
      <c r="S24" s="113">
        <f t="shared" si="8"/>
        <v>0.35177083333333331</v>
      </c>
      <c r="T24" s="112">
        <f t="shared" si="8"/>
        <v>0.3602083333333333</v>
      </c>
      <c r="U24" s="112">
        <f t="shared" si="8"/>
        <v>0.36864583333333334</v>
      </c>
      <c r="V24" s="112">
        <f t="shared" si="8"/>
        <v>0.37708333333333333</v>
      </c>
      <c r="W24" s="112">
        <f t="shared" si="8"/>
        <v>0.38552083333333331</v>
      </c>
      <c r="X24" s="113">
        <f t="shared" si="8"/>
        <v>0.39395833333333335</v>
      </c>
    </row>
    <row r="25" spans="2:37" x14ac:dyDescent="0.25">
      <c r="B25" s="103" t="s">
        <v>259</v>
      </c>
      <c r="C25" s="104" t="s">
        <v>160</v>
      </c>
      <c r="D25" s="105"/>
      <c r="E25" s="105"/>
      <c r="F25" s="105"/>
      <c r="G25" s="105"/>
      <c r="H25" s="105"/>
      <c r="I25" s="106"/>
      <c r="J25" s="105"/>
      <c r="K25" s="105"/>
      <c r="L25" s="105"/>
      <c r="M25" s="105"/>
      <c r="N25" s="106"/>
      <c r="O25" s="105"/>
      <c r="P25" s="105"/>
      <c r="Q25" s="105"/>
      <c r="R25" s="105"/>
      <c r="S25" s="106"/>
      <c r="T25" s="105"/>
      <c r="U25" s="105"/>
      <c r="V25" s="105"/>
      <c r="W25" s="105"/>
      <c r="X25" s="106"/>
    </row>
    <row r="26" spans="2:37" x14ac:dyDescent="0.25">
      <c r="B26" s="107">
        <v>1</v>
      </c>
      <c r="C26" s="105" t="s">
        <v>161</v>
      </c>
      <c r="D26" s="105" t="s">
        <v>158</v>
      </c>
      <c r="E26" s="114">
        <v>0.25</v>
      </c>
      <c r="F26" s="114">
        <v>0.25</v>
      </c>
      <c r="G26" s="114">
        <v>0.25</v>
      </c>
      <c r="H26" s="114">
        <v>0.25</v>
      </c>
      <c r="I26" s="115">
        <v>0.25</v>
      </c>
      <c r="J26" s="114">
        <v>0.25</v>
      </c>
      <c r="K26" s="114">
        <v>0.25</v>
      </c>
      <c r="L26" s="114">
        <v>0.25</v>
      </c>
      <c r="M26" s="114">
        <v>0.25</v>
      </c>
      <c r="N26" s="115">
        <v>0.25</v>
      </c>
      <c r="O26" s="114">
        <v>0.25</v>
      </c>
      <c r="P26" s="114">
        <v>0.25</v>
      </c>
      <c r="Q26" s="114">
        <v>0.25</v>
      </c>
      <c r="R26" s="114">
        <v>0.25</v>
      </c>
      <c r="S26" s="115">
        <v>0.25</v>
      </c>
      <c r="T26" s="114">
        <v>0.25</v>
      </c>
      <c r="U26" s="114">
        <v>0.25</v>
      </c>
      <c r="V26" s="114">
        <v>0.25</v>
      </c>
      <c r="W26" s="114">
        <v>0.25</v>
      </c>
      <c r="X26" s="115">
        <v>0.25</v>
      </c>
      <c r="AA26" s="116" t="s">
        <v>234</v>
      </c>
    </row>
    <row r="27" spans="2:37" x14ac:dyDescent="0.25">
      <c r="B27" s="107">
        <v>2</v>
      </c>
      <c r="C27" s="105" t="s">
        <v>162</v>
      </c>
      <c r="D27" s="105" t="s">
        <v>156</v>
      </c>
      <c r="E27" s="112">
        <f>(E18+E24)*E26</f>
        <v>0.51272280092592593</v>
      </c>
      <c r="F27" s="112">
        <f t="shared" ref="F27:X27" si="9">(F18+F24)*F26</f>
        <v>0.53123842592592596</v>
      </c>
      <c r="G27" s="112">
        <f t="shared" si="9"/>
        <v>0.549754050925926</v>
      </c>
      <c r="H27" s="112">
        <f t="shared" si="9"/>
        <v>0.56826967592592581</v>
      </c>
      <c r="I27" s="113">
        <f t="shared" si="9"/>
        <v>0.58678530092592596</v>
      </c>
      <c r="J27" s="112">
        <f t="shared" si="9"/>
        <v>0.60530092592592588</v>
      </c>
      <c r="K27" s="112">
        <f t="shared" si="9"/>
        <v>0.62381655092592592</v>
      </c>
      <c r="L27" s="112">
        <f t="shared" si="9"/>
        <v>0.64233217592592595</v>
      </c>
      <c r="M27" s="112">
        <f t="shared" si="9"/>
        <v>0.66084780092592588</v>
      </c>
      <c r="N27" s="113">
        <f t="shared" si="9"/>
        <v>0.67936342592592591</v>
      </c>
      <c r="O27" s="112">
        <f t="shared" si="9"/>
        <v>0.69787905092592584</v>
      </c>
      <c r="P27" s="112">
        <f t="shared" si="9"/>
        <v>0.71639467592592587</v>
      </c>
      <c r="Q27" s="112">
        <f t="shared" si="9"/>
        <v>0.73491030092592591</v>
      </c>
      <c r="R27" s="112">
        <f t="shared" si="9"/>
        <v>0.75342592592592583</v>
      </c>
      <c r="S27" s="113">
        <f t="shared" si="9"/>
        <v>0.77194155092592576</v>
      </c>
      <c r="T27" s="112">
        <f t="shared" si="9"/>
        <v>0.7904571759259259</v>
      </c>
      <c r="U27" s="112">
        <f t="shared" si="9"/>
        <v>0.80897280092592583</v>
      </c>
      <c r="V27" s="112">
        <f t="shared" si="9"/>
        <v>0.82748842592592586</v>
      </c>
      <c r="W27" s="112">
        <f t="shared" si="9"/>
        <v>0.8460040509259259</v>
      </c>
      <c r="X27" s="113">
        <f t="shared" si="9"/>
        <v>0.86451967592592582</v>
      </c>
    </row>
    <row r="28" spans="2:37" x14ac:dyDescent="0.25">
      <c r="B28" s="103" t="s">
        <v>261</v>
      </c>
      <c r="C28" s="104" t="s">
        <v>157</v>
      </c>
      <c r="D28" s="105"/>
      <c r="E28" s="105"/>
      <c r="F28" s="105"/>
      <c r="G28" s="105"/>
      <c r="H28" s="105"/>
      <c r="I28" s="106"/>
      <c r="J28" s="105"/>
      <c r="K28" s="105"/>
      <c r="L28" s="105"/>
      <c r="M28" s="105"/>
      <c r="N28" s="106"/>
      <c r="O28" s="105"/>
      <c r="P28" s="105"/>
      <c r="Q28" s="105"/>
      <c r="R28" s="105"/>
      <c r="S28" s="106"/>
      <c r="T28" s="105"/>
      <c r="U28" s="105"/>
      <c r="V28" s="105"/>
      <c r="W28" s="105"/>
      <c r="X28" s="106"/>
      <c r="AK28" s="100" t="s">
        <v>242</v>
      </c>
    </row>
    <row r="29" spans="2:37" x14ac:dyDescent="0.25">
      <c r="B29" s="107">
        <v>1</v>
      </c>
      <c r="C29" s="105" t="s">
        <v>159</v>
      </c>
      <c r="D29" s="105" t="s">
        <v>156</v>
      </c>
      <c r="E29" s="112" cm="1">
        <f t="array" ref="E29:X29">TRANSPOSE('Rekap Air Non Domestik (2)'!R5:R24)</f>
        <v>2.0486111111111116</v>
      </c>
      <c r="F29" s="112">
        <v>2.0717592592592595</v>
      </c>
      <c r="G29" s="112">
        <v>2.0717592592592595</v>
      </c>
      <c r="H29" s="112">
        <v>2.0775462962962967</v>
      </c>
      <c r="I29" s="113">
        <v>2.0775462962962967</v>
      </c>
      <c r="J29" s="112">
        <v>2.1006944444444446</v>
      </c>
      <c r="K29" s="112">
        <v>2.3229166666666661</v>
      </c>
      <c r="L29" s="112">
        <v>2.3229166666666661</v>
      </c>
      <c r="M29" s="112">
        <v>2.3460648148148144</v>
      </c>
      <c r="N29" s="113">
        <v>2.3460648148148144</v>
      </c>
      <c r="O29" s="112">
        <v>2.3518518518518516</v>
      </c>
      <c r="P29" s="112">
        <v>2.3749999999999996</v>
      </c>
      <c r="Q29" s="112">
        <v>2.3749999999999996</v>
      </c>
      <c r="R29" s="112">
        <v>3.7708333333333339</v>
      </c>
      <c r="S29" s="113">
        <v>3.7708333333333339</v>
      </c>
      <c r="T29" s="112">
        <v>3.7939814814814823</v>
      </c>
      <c r="U29" s="112">
        <v>3.799768518518519</v>
      </c>
      <c r="V29" s="112">
        <v>3.799768518518519</v>
      </c>
      <c r="W29" s="112">
        <v>3.822916666666667</v>
      </c>
      <c r="X29" s="113">
        <v>3.822916666666667</v>
      </c>
    </row>
    <row r="30" spans="2:37" x14ac:dyDescent="0.25">
      <c r="B30" s="103" t="s">
        <v>165</v>
      </c>
      <c r="C30" s="104" t="s">
        <v>260</v>
      </c>
      <c r="D30" s="105" t="s">
        <v>156</v>
      </c>
      <c r="E30" s="112">
        <f>E18+E24+E27+E29</f>
        <v>4.612225115740741</v>
      </c>
      <c r="F30" s="112">
        <f t="shared" ref="F30:X30" si="10">F18+F24+F27+F29</f>
        <v>4.7279513888888891</v>
      </c>
      <c r="G30" s="112">
        <f t="shared" si="10"/>
        <v>4.8205295138888893</v>
      </c>
      <c r="H30" s="112">
        <f t="shared" si="10"/>
        <v>4.9188946759259258</v>
      </c>
      <c r="I30" s="113">
        <f t="shared" si="10"/>
        <v>5.011472800925926</v>
      </c>
      <c r="J30" s="112">
        <f t="shared" si="10"/>
        <v>5.127199074074074</v>
      </c>
      <c r="K30" s="112">
        <f t="shared" si="10"/>
        <v>5.4419994212962957</v>
      </c>
      <c r="L30" s="112">
        <f t="shared" si="10"/>
        <v>5.5345775462962958</v>
      </c>
      <c r="M30" s="112">
        <f t="shared" si="10"/>
        <v>5.6503038194444439</v>
      </c>
      <c r="N30" s="113">
        <f t="shared" si="10"/>
        <v>5.7428819444444441</v>
      </c>
      <c r="O30" s="112">
        <f t="shared" si="10"/>
        <v>5.8412471064814806</v>
      </c>
      <c r="P30" s="112">
        <f t="shared" si="10"/>
        <v>5.9569733796296287</v>
      </c>
      <c r="Q30" s="112">
        <f t="shared" si="10"/>
        <v>6.0495515046296298</v>
      </c>
      <c r="R30" s="112">
        <f t="shared" si="10"/>
        <v>7.537962962962963</v>
      </c>
      <c r="S30" s="113">
        <f t="shared" si="10"/>
        <v>7.6305410879629623</v>
      </c>
      <c r="T30" s="112">
        <f t="shared" si="10"/>
        <v>7.7462673611111121</v>
      </c>
      <c r="U30" s="112">
        <f t="shared" si="10"/>
        <v>7.8446325231481477</v>
      </c>
      <c r="V30" s="112">
        <f t="shared" si="10"/>
        <v>7.9372106481481488</v>
      </c>
      <c r="W30" s="112">
        <f t="shared" si="10"/>
        <v>8.0529369212962969</v>
      </c>
      <c r="X30" s="113">
        <f t="shared" si="10"/>
        <v>8.1455150462962962</v>
      </c>
    </row>
    <row r="31" spans="2:37" x14ac:dyDescent="0.25">
      <c r="B31" s="103" t="s">
        <v>166</v>
      </c>
      <c r="C31" s="104" t="s">
        <v>237</v>
      </c>
      <c r="D31" s="105"/>
      <c r="E31" s="105"/>
      <c r="F31" s="105"/>
      <c r="G31" s="105"/>
      <c r="H31" s="105"/>
      <c r="I31" s="106"/>
      <c r="J31" s="105"/>
      <c r="K31" s="105"/>
      <c r="L31" s="105"/>
      <c r="M31" s="105"/>
      <c r="N31" s="106"/>
      <c r="O31" s="105"/>
      <c r="P31" s="105"/>
      <c r="Q31" s="105"/>
      <c r="R31" s="105"/>
      <c r="S31" s="106"/>
      <c r="T31" s="105"/>
      <c r="U31" s="105"/>
      <c r="V31" s="105"/>
      <c r="W31" s="105"/>
      <c r="X31" s="106"/>
    </row>
    <row r="32" spans="2:37" x14ac:dyDescent="0.25">
      <c r="B32" s="107">
        <v>1</v>
      </c>
      <c r="C32" s="105" t="s">
        <v>163</v>
      </c>
      <c r="D32" s="105"/>
      <c r="E32" s="105">
        <v>1.5</v>
      </c>
      <c r="F32" s="105">
        <v>1.5</v>
      </c>
      <c r="G32" s="105">
        <v>1.5</v>
      </c>
      <c r="H32" s="105">
        <v>1.5</v>
      </c>
      <c r="I32" s="106">
        <v>1.5</v>
      </c>
      <c r="J32" s="105">
        <v>1.5</v>
      </c>
      <c r="K32" s="105">
        <v>1.5</v>
      </c>
      <c r="L32" s="105">
        <v>1.5</v>
      </c>
      <c r="M32" s="105">
        <v>1.5</v>
      </c>
      <c r="N32" s="106">
        <v>1.5</v>
      </c>
      <c r="O32" s="105">
        <v>1.5</v>
      </c>
      <c r="P32" s="105">
        <v>1.5</v>
      </c>
      <c r="Q32" s="105">
        <v>1.5</v>
      </c>
      <c r="R32" s="105">
        <v>1.5</v>
      </c>
      <c r="S32" s="106">
        <v>1.5</v>
      </c>
      <c r="T32" s="105">
        <v>1.5</v>
      </c>
      <c r="U32" s="105">
        <v>1.5</v>
      </c>
      <c r="V32" s="105">
        <v>1.5</v>
      </c>
      <c r="W32" s="105">
        <v>1.5</v>
      </c>
      <c r="X32" s="106">
        <v>1.5</v>
      </c>
    </row>
    <row r="33" spans="1:49" x14ac:dyDescent="0.25">
      <c r="B33" s="107">
        <v>2</v>
      </c>
      <c r="C33" s="105" t="s">
        <v>164</v>
      </c>
      <c r="D33" s="105" t="s">
        <v>156</v>
      </c>
      <c r="E33" s="112">
        <f>E30*E32</f>
        <v>6.9183376736111111</v>
      </c>
      <c r="F33" s="112">
        <f t="shared" ref="F33:X33" si="11">F30*F32</f>
        <v>7.0919270833333332</v>
      </c>
      <c r="G33" s="112">
        <f t="shared" si="11"/>
        <v>7.2307942708333339</v>
      </c>
      <c r="H33" s="112">
        <f t="shared" si="11"/>
        <v>7.3783420138888882</v>
      </c>
      <c r="I33" s="113">
        <f t="shared" si="11"/>
        <v>7.5172092013888889</v>
      </c>
      <c r="J33" s="112">
        <f t="shared" si="11"/>
        <v>7.6907986111111111</v>
      </c>
      <c r="K33" s="112">
        <f t="shared" si="11"/>
        <v>8.1629991319444439</v>
      </c>
      <c r="L33" s="112">
        <f t="shared" si="11"/>
        <v>8.3018663194444429</v>
      </c>
      <c r="M33" s="112">
        <f t="shared" si="11"/>
        <v>8.475455729166665</v>
      </c>
      <c r="N33" s="113">
        <f t="shared" si="11"/>
        <v>8.6143229166666657</v>
      </c>
      <c r="O33" s="112">
        <f t="shared" si="11"/>
        <v>8.76187065972222</v>
      </c>
      <c r="P33" s="112">
        <f t="shared" si="11"/>
        <v>8.9354600694444422</v>
      </c>
      <c r="Q33" s="112">
        <f t="shared" si="11"/>
        <v>9.0743272569444446</v>
      </c>
      <c r="R33" s="112">
        <f t="shared" si="11"/>
        <v>11.306944444444444</v>
      </c>
      <c r="S33" s="113">
        <f t="shared" si="11"/>
        <v>11.445811631944444</v>
      </c>
      <c r="T33" s="112">
        <f t="shared" si="11"/>
        <v>11.619401041666668</v>
      </c>
      <c r="U33" s="112">
        <f t="shared" si="11"/>
        <v>11.766948784722221</v>
      </c>
      <c r="V33" s="112">
        <f t="shared" si="11"/>
        <v>11.905815972222223</v>
      </c>
      <c r="W33" s="112">
        <f t="shared" si="11"/>
        <v>12.079405381944445</v>
      </c>
      <c r="X33" s="113">
        <f t="shared" si="11"/>
        <v>12.218272569444444</v>
      </c>
    </row>
    <row r="34" spans="1:49" x14ac:dyDescent="0.25">
      <c r="B34" s="103" t="s">
        <v>262</v>
      </c>
      <c r="C34" s="104" t="s">
        <v>241</v>
      </c>
      <c r="D34" s="105"/>
      <c r="E34" s="105"/>
      <c r="F34" s="105"/>
      <c r="G34" s="105"/>
      <c r="H34" s="105"/>
      <c r="I34" s="106"/>
      <c r="J34" s="105"/>
      <c r="K34" s="105"/>
      <c r="L34" s="105"/>
      <c r="M34" s="105"/>
      <c r="N34" s="106"/>
      <c r="O34" s="105"/>
      <c r="P34" s="105"/>
      <c r="Q34" s="105"/>
      <c r="R34" s="105"/>
      <c r="S34" s="106"/>
      <c r="T34" s="105"/>
      <c r="U34" s="105"/>
      <c r="V34" s="105"/>
      <c r="W34" s="105"/>
      <c r="X34" s="106"/>
    </row>
    <row r="35" spans="1:49" x14ac:dyDescent="0.25">
      <c r="B35" s="107">
        <v>1</v>
      </c>
      <c r="C35" s="105" t="s">
        <v>163</v>
      </c>
      <c r="D35" s="105"/>
      <c r="E35" s="105">
        <v>2</v>
      </c>
      <c r="F35" s="105">
        <v>2</v>
      </c>
      <c r="G35" s="105">
        <v>2</v>
      </c>
      <c r="H35" s="105">
        <v>2</v>
      </c>
      <c r="I35" s="106">
        <v>2</v>
      </c>
      <c r="J35" s="105">
        <v>2</v>
      </c>
      <c r="K35" s="105">
        <v>2</v>
      </c>
      <c r="L35" s="105">
        <v>2</v>
      </c>
      <c r="M35" s="105">
        <v>2</v>
      </c>
      <c r="N35" s="106">
        <v>2</v>
      </c>
      <c r="O35" s="105">
        <v>2</v>
      </c>
      <c r="P35" s="105">
        <v>2</v>
      </c>
      <c r="Q35" s="105">
        <v>2</v>
      </c>
      <c r="R35" s="105">
        <v>2</v>
      </c>
      <c r="S35" s="106">
        <v>2</v>
      </c>
      <c r="T35" s="105">
        <v>2</v>
      </c>
      <c r="U35" s="105">
        <v>2</v>
      </c>
      <c r="V35" s="105">
        <v>2</v>
      </c>
      <c r="W35" s="105">
        <v>2</v>
      </c>
      <c r="X35" s="106">
        <v>2</v>
      </c>
      <c r="AV35" s="100">
        <v>517756000</v>
      </c>
    </row>
    <row r="36" spans="1:49" x14ac:dyDescent="0.25">
      <c r="B36" s="107">
        <v>2</v>
      </c>
      <c r="C36" s="105" t="s">
        <v>164</v>
      </c>
      <c r="D36" s="105" t="s">
        <v>156</v>
      </c>
      <c r="E36" s="112">
        <f>E35*E30</f>
        <v>9.224450231481482</v>
      </c>
      <c r="F36" s="112">
        <f t="shared" ref="F36:X36" si="12">F35*F30</f>
        <v>9.4559027777777782</v>
      </c>
      <c r="G36" s="112">
        <f t="shared" si="12"/>
        <v>9.6410590277777786</v>
      </c>
      <c r="H36" s="112">
        <f t="shared" si="12"/>
        <v>9.8377893518518515</v>
      </c>
      <c r="I36" s="113">
        <f t="shared" si="12"/>
        <v>10.022945601851852</v>
      </c>
      <c r="J36" s="112">
        <f t="shared" si="12"/>
        <v>10.254398148148148</v>
      </c>
      <c r="K36" s="112">
        <f t="shared" si="12"/>
        <v>10.883998842592591</v>
      </c>
      <c r="L36" s="112">
        <f t="shared" si="12"/>
        <v>11.069155092592592</v>
      </c>
      <c r="M36" s="112">
        <f t="shared" si="12"/>
        <v>11.300607638888888</v>
      </c>
      <c r="N36" s="113">
        <f t="shared" si="12"/>
        <v>11.485763888888888</v>
      </c>
      <c r="O36" s="112">
        <f t="shared" si="12"/>
        <v>11.682494212962961</v>
      </c>
      <c r="P36" s="112">
        <f t="shared" si="12"/>
        <v>11.913946759259257</v>
      </c>
      <c r="Q36" s="112">
        <f t="shared" si="12"/>
        <v>12.09910300925926</v>
      </c>
      <c r="R36" s="112">
        <f t="shared" si="12"/>
        <v>15.075925925925926</v>
      </c>
      <c r="S36" s="113">
        <f t="shared" si="12"/>
        <v>15.261082175925925</v>
      </c>
      <c r="T36" s="112">
        <f t="shared" si="12"/>
        <v>15.492534722222224</v>
      </c>
      <c r="U36" s="112">
        <f t="shared" si="12"/>
        <v>15.689265046296295</v>
      </c>
      <c r="V36" s="112">
        <f t="shared" si="12"/>
        <v>15.874421296296298</v>
      </c>
      <c r="W36" s="112">
        <f t="shared" si="12"/>
        <v>16.105873842592594</v>
      </c>
      <c r="X36" s="113">
        <f t="shared" si="12"/>
        <v>16.291030092592592</v>
      </c>
      <c r="AV36" s="100">
        <f>AV35*60%</f>
        <v>310653600</v>
      </c>
    </row>
    <row r="38" spans="1:49" x14ac:dyDescent="0.25">
      <c r="AV38" s="117">
        <f>AV35*6%</f>
        <v>31065360</v>
      </c>
    </row>
    <row r="39" spans="1:49" x14ac:dyDescent="0.25">
      <c r="A39" s="259">
        <v>2</v>
      </c>
      <c r="B39" s="260" t="s">
        <v>80</v>
      </c>
      <c r="C39" s="260"/>
      <c r="D39" s="260"/>
      <c r="E39" s="260"/>
      <c r="F39" s="260"/>
      <c r="G39" s="260"/>
      <c r="H39" s="260"/>
      <c r="I39" s="260"/>
      <c r="J39" s="260"/>
      <c r="K39" s="260"/>
      <c r="L39" s="260"/>
      <c r="M39" s="260"/>
      <c r="N39" s="260"/>
      <c r="O39" s="260"/>
      <c r="P39" s="260"/>
      <c r="Q39" s="260"/>
      <c r="R39" s="260"/>
      <c r="S39" s="260"/>
      <c r="T39" s="260"/>
      <c r="U39" s="260"/>
      <c r="V39" s="260"/>
      <c r="W39" s="260"/>
      <c r="X39" s="260"/>
      <c r="AV39" s="100">
        <f>AV36*6%</f>
        <v>18639216</v>
      </c>
    </row>
    <row r="40" spans="1:49" x14ac:dyDescent="0.25">
      <c r="A40" s="259"/>
      <c r="B40" s="261" t="s">
        <v>370</v>
      </c>
      <c r="C40" s="261"/>
      <c r="D40" s="261"/>
      <c r="E40" s="261"/>
      <c r="F40" s="261"/>
      <c r="G40" s="261"/>
      <c r="H40" s="261"/>
      <c r="I40" s="261"/>
      <c r="J40" s="261"/>
      <c r="K40" s="261"/>
      <c r="L40" s="261"/>
      <c r="M40" s="261"/>
      <c r="N40" s="261"/>
      <c r="O40" s="261"/>
      <c r="P40" s="261"/>
      <c r="Q40" s="261"/>
      <c r="R40" s="261"/>
      <c r="S40" s="261"/>
      <c r="T40" s="261"/>
      <c r="U40" s="261"/>
      <c r="V40" s="261"/>
      <c r="W40" s="261"/>
      <c r="X40" s="261"/>
      <c r="AW40" s="118"/>
    </row>
    <row r="41" spans="1:49" x14ac:dyDescent="0.25">
      <c r="A41" s="259"/>
      <c r="B41" s="262" t="s">
        <v>149</v>
      </c>
      <c r="C41" s="252" t="s">
        <v>150</v>
      </c>
      <c r="D41" s="252" t="s">
        <v>151</v>
      </c>
      <c r="E41" s="252" t="s">
        <v>22</v>
      </c>
      <c r="F41" s="252"/>
      <c r="G41" s="252"/>
      <c r="H41" s="252"/>
      <c r="I41" s="252"/>
      <c r="J41" s="252"/>
      <c r="K41" s="252"/>
      <c r="L41" s="252"/>
      <c r="M41" s="252"/>
      <c r="N41" s="252"/>
      <c r="O41" s="252"/>
      <c r="P41" s="252"/>
      <c r="Q41" s="252"/>
      <c r="R41" s="252"/>
      <c r="S41" s="252"/>
      <c r="T41" s="252"/>
      <c r="U41" s="252"/>
      <c r="V41" s="252"/>
      <c r="W41" s="252"/>
      <c r="X41" s="252"/>
    </row>
    <row r="42" spans="1:49" x14ac:dyDescent="0.25">
      <c r="A42" s="259"/>
      <c r="B42" s="262"/>
      <c r="C42" s="252"/>
      <c r="D42" s="252"/>
      <c r="E42" s="102">
        <v>2025</v>
      </c>
      <c r="F42" s="102">
        <v>2026</v>
      </c>
      <c r="G42" s="102">
        <v>2027</v>
      </c>
      <c r="H42" s="102">
        <v>2028</v>
      </c>
      <c r="I42" s="102">
        <v>2029</v>
      </c>
      <c r="J42" s="102">
        <v>2030</v>
      </c>
      <c r="K42" s="102">
        <v>2031</v>
      </c>
      <c r="L42" s="102">
        <v>2032</v>
      </c>
      <c r="M42" s="102">
        <v>2033</v>
      </c>
      <c r="N42" s="102">
        <v>2034</v>
      </c>
      <c r="O42" s="102">
        <v>2035</v>
      </c>
      <c r="P42" s="102">
        <v>2036</v>
      </c>
      <c r="Q42" s="102">
        <v>2037</v>
      </c>
      <c r="R42" s="102">
        <v>2038</v>
      </c>
      <c r="S42" s="102">
        <v>2039</v>
      </c>
      <c r="T42" s="102">
        <v>2040</v>
      </c>
      <c r="U42" s="102">
        <v>2041</v>
      </c>
      <c r="V42" s="102">
        <v>2042</v>
      </c>
      <c r="W42" s="102">
        <v>2043</v>
      </c>
      <c r="X42" s="102">
        <v>2044</v>
      </c>
    </row>
    <row r="43" spans="1:49" x14ac:dyDescent="0.25">
      <c r="B43" s="103" t="s">
        <v>152</v>
      </c>
      <c r="C43" s="104" t="s">
        <v>153</v>
      </c>
      <c r="D43" s="105"/>
      <c r="E43" s="105"/>
      <c r="F43" s="105"/>
      <c r="G43" s="105"/>
      <c r="H43" s="105"/>
      <c r="I43" s="106"/>
      <c r="J43" s="105"/>
      <c r="K43" s="105"/>
      <c r="L43" s="105"/>
      <c r="M43" s="105"/>
      <c r="N43" s="106"/>
      <c r="O43" s="105"/>
      <c r="P43" s="105"/>
      <c r="Q43" s="105"/>
      <c r="R43" s="105"/>
      <c r="S43" s="106"/>
      <c r="T43" s="105"/>
      <c r="U43" s="105"/>
      <c r="V43" s="105"/>
      <c r="W43" s="105"/>
      <c r="X43" s="106"/>
      <c r="AA43" s="256" t="s">
        <v>235</v>
      </c>
      <c r="AB43" s="256"/>
      <c r="AC43" s="256"/>
      <c r="AD43" s="256"/>
      <c r="AE43" s="256"/>
      <c r="AF43" s="256"/>
      <c r="AG43" s="256"/>
      <c r="AH43" s="256"/>
    </row>
    <row r="44" spans="1:49" x14ac:dyDescent="0.25">
      <c r="B44" s="107">
        <v>1</v>
      </c>
      <c r="C44" s="105" t="s">
        <v>154</v>
      </c>
      <c r="D44" s="105" t="s">
        <v>155</v>
      </c>
      <c r="E44" s="108" cm="1">
        <f t="array" ref="E44:X44">TRANSPOSE('Forward Projection (2)'!L26:L45)</f>
        <v>855.66666666666663</v>
      </c>
      <c r="F44" s="108">
        <v>883.33333333333337</v>
      </c>
      <c r="G44" s="108">
        <v>911</v>
      </c>
      <c r="H44" s="108">
        <v>938.66666666666663</v>
      </c>
      <c r="I44" s="109">
        <v>966.33333333333337</v>
      </c>
      <c r="J44" s="108">
        <v>994</v>
      </c>
      <c r="K44" s="108">
        <v>1021.6666666666667</v>
      </c>
      <c r="L44" s="108">
        <v>1049.3333333333333</v>
      </c>
      <c r="M44" s="108">
        <v>1077</v>
      </c>
      <c r="N44" s="109">
        <v>1104.6666666666667</v>
      </c>
      <c r="O44" s="108">
        <v>1132.3333333333335</v>
      </c>
      <c r="P44" s="108">
        <v>1160</v>
      </c>
      <c r="Q44" s="108">
        <v>1187.6666666666667</v>
      </c>
      <c r="R44" s="108">
        <v>1215.3333333333335</v>
      </c>
      <c r="S44" s="109">
        <v>1243</v>
      </c>
      <c r="T44" s="108">
        <v>1270.6666666666667</v>
      </c>
      <c r="U44" s="108">
        <v>1298.3333333333335</v>
      </c>
      <c r="V44" s="108">
        <v>1326</v>
      </c>
      <c r="W44" s="108">
        <v>1353.6666666666667</v>
      </c>
      <c r="X44" s="109">
        <v>1381.3333333333335</v>
      </c>
      <c r="AA44" s="256"/>
      <c r="AB44" s="256"/>
      <c r="AC44" s="256"/>
      <c r="AD44" s="256"/>
      <c r="AE44" s="256"/>
      <c r="AF44" s="256"/>
      <c r="AG44" s="256"/>
      <c r="AH44" s="256"/>
    </row>
    <row r="45" spans="1:49" x14ac:dyDescent="0.25">
      <c r="B45" s="107">
        <v>2</v>
      </c>
      <c r="C45" s="105" t="s">
        <v>238</v>
      </c>
      <c r="D45" s="105" t="s">
        <v>158</v>
      </c>
      <c r="E45" s="110">
        <v>0.83</v>
      </c>
      <c r="F45" s="110">
        <v>0.83</v>
      </c>
      <c r="G45" s="110">
        <v>0.84</v>
      </c>
      <c r="H45" s="110">
        <v>0.84</v>
      </c>
      <c r="I45" s="111">
        <v>0.85</v>
      </c>
      <c r="J45" s="110">
        <v>0.85</v>
      </c>
      <c r="K45" s="110">
        <v>0.86</v>
      </c>
      <c r="L45" s="110">
        <v>0.88</v>
      </c>
      <c r="M45" s="110">
        <v>0.9</v>
      </c>
      <c r="N45" s="111">
        <v>0.92</v>
      </c>
      <c r="O45" s="110">
        <v>0.93</v>
      </c>
      <c r="P45" s="110">
        <v>0.93</v>
      </c>
      <c r="Q45" s="110">
        <v>0.95</v>
      </c>
      <c r="R45" s="110">
        <v>0.96</v>
      </c>
      <c r="S45" s="111">
        <v>0.96</v>
      </c>
      <c r="T45" s="110">
        <v>0.97</v>
      </c>
      <c r="U45" s="110">
        <v>0.98</v>
      </c>
      <c r="V45" s="110">
        <v>0.99</v>
      </c>
      <c r="W45" s="110">
        <v>1</v>
      </c>
      <c r="X45" s="111">
        <v>1</v>
      </c>
    </row>
    <row r="46" spans="1:49" ht="14.4" customHeight="1" x14ac:dyDescent="0.25">
      <c r="B46" s="107">
        <v>3</v>
      </c>
      <c r="C46" s="105" t="s">
        <v>239</v>
      </c>
      <c r="D46" s="105" t="s">
        <v>240</v>
      </c>
      <c r="E46" s="108">
        <f>E44*E45</f>
        <v>710.20333333333326</v>
      </c>
      <c r="F46" s="108">
        <f t="shared" ref="F46:X46" si="13">F44*F45</f>
        <v>733.16666666666663</v>
      </c>
      <c r="G46" s="108">
        <f t="shared" si="13"/>
        <v>765.24</v>
      </c>
      <c r="H46" s="108">
        <f t="shared" si="13"/>
        <v>788.4799999999999</v>
      </c>
      <c r="I46" s="109">
        <f t="shared" si="13"/>
        <v>821.38333333333333</v>
      </c>
      <c r="J46" s="108">
        <f t="shared" si="13"/>
        <v>844.9</v>
      </c>
      <c r="K46" s="108">
        <f t="shared" si="13"/>
        <v>878.63333333333344</v>
      </c>
      <c r="L46" s="108">
        <f t="shared" si="13"/>
        <v>923.4133333333333</v>
      </c>
      <c r="M46" s="108">
        <f t="shared" si="13"/>
        <v>969.30000000000007</v>
      </c>
      <c r="N46" s="109">
        <f t="shared" si="13"/>
        <v>1016.2933333333334</v>
      </c>
      <c r="O46" s="108">
        <f t="shared" si="13"/>
        <v>1053.0700000000002</v>
      </c>
      <c r="P46" s="108">
        <f t="shared" si="13"/>
        <v>1078.8</v>
      </c>
      <c r="Q46" s="108">
        <f t="shared" si="13"/>
        <v>1128.2833333333333</v>
      </c>
      <c r="R46" s="108">
        <f t="shared" si="13"/>
        <v>1166.72</v>
      </c>
      <c r="S46" s="109">
        <f t="shared" si="13"/>
        <v>1193.28</v>
      </c>
      <c r="T46" s="108">
        <f t="shared" si="13"/>
        <v>1232.5466666666666</v>
      </c>
      <c r="U46" s="108">
        <f t="shared" si="13"/>
        <v>1272.3666666666668</v>
      </c>
      <c r="V46" s="108">
        <f t="shared" si="13"/>
        <v>1312.74</v>
      </c>
      <c r="W46" s="108">
        <f t="shared" si="13"/>
        <v>1353.6666666666667</v>
      </c>
      <c r="X46" s="109">
        <f t="shared" si="13"/>
        <v>1381.3333333333335</v>
      </c>
    </row>
    <row r="47" spans="1:49" x14ac:dyDescent="0.25">
      <c r="B47" s="103" t="s">
        <v>246</v>
      </c>
      <c r="C47" s="104" t="s">
        <v>243</v>
      </c>
      <c r="D47" s="105"/>
      <c r="E47" s="112"/>
      <c r="F47" s="112"/>
      <c r="G47" s="112"/>
      <c r="H47" s="112"/>
      <c r="I47" s="113"/>
      <c r="J47" s="112"/>
      <c r="K47" s="112"/>
      <c r="L47" s="112"/>
      <c r="M47" s="112"/>
      <c r="N47" s="113"/>
      <c r="O47" s="112"/>
      <c r="P47" s="112"/>
      <c r="Q47" s="112"/>
      <c r="R47" s="112"/>
      <c r="S47" s="113"/>
      <c r="T47" s="112"/>
      <c r="U47" s="112"/>
      <c r="V47" s="112"/>
      <c r="W47" s="112"/>
      <c r="X47" s="113"/>
    </row>
    <row r="48" spans="1:49" x14ac:dyDescent="0.25">
      <c r="B48" s="107">
        <v>1</v>
      </c>
      <c r="C48" s="105" t="s">
        <v>244</v>
      </c>
      <c r="D48" s="105" t="s">
        <v>158</v>
      </c>
      <c r="E48" s="110">
        <v>0.7</v>
      </c>
      <c r="F48" s="110">
        <v>0.7</v>
      </c>
      <c r="G48" s="110">
        <v>0.7</v>
      </c>
      <c r="H48" s="110">
        <v>0.7</v>
      </c>
      <c r="I48" s="111">
        <v>0.7</v>
      </c>
      <c r="J48" s="110">
        <v>0.7</v>
      </c>
      <c r="K48" s="110">
        <v>0.7</v>
      </c>
      <c r="L48" s="110">
        <v>0.7</v>
      </c>
      <c r="M48" s="110">
        <v>0.7</v>
      </c>
      <c r="N48" s="111">
        <v>0.7</v>
      </c>
      <c r="O48" s="110">
        <v>0.7</v>
      </c>
      <c r="P48" s="110">
        <v>0.7</v>
      </c>
      <c r="Q48" s="110">
        <v>0.7</v>
      </c>
      <c r="R48" s="110">
        <v>0.7</v>
      </c>
      <c r="S48" s="111">
        <v>0.7</v>
      </c>
      <c r="T48" s="110">
        <v>0.7</v>
      </c>
      <c r="U48" s="110">
        <v>0.7</v>
      </c>
      <c r="V48" s="110">
        <v>0.7</v>
      </c>
      <c r="W48" s="110">
        <v>0.7</v>
      </c>
      <c r="X48" s="111">
        <v>0.7</v>
      </c>
    </row>
    <row r="49" spans="2:46" x14ac:dyDescent="0.25">
      <c r="B49" s="107">
        <v>2</v>
      </c>
      <c r="C49" s="105" t="s">
        <v>245</v>
      </c>
      <c r="D49" s="105" t="s">
        <v>158</v>
      </c>
      <c r="E49" s="110">
        <v>0.3</v>
      </c>
      <c r="F49" s="110">
        <v>0.3</v>
      </c>
      <c r="G49" s="110">
        <v>0.3</v>
      </c>
      <c r="H49" s="110">
        <v>0.3</v>
      </c>
      <c r="I49" s="111">
        <v>0.3</v>
      </c>
      <c r="J49" s="110">
        <v>0.3</v>
      </c>
      <c r="K49" s="110">
        <v>0.3</v>
      </c>
      <c r="L49" s="110">
        <v>0.3</v>
      </c>
      <c r="M49" s="110">
        <v>0.3</v>
      </c>
      <c r="N49" s="111">
        <v>0.3</v>
      </c>
      <c r="O49" s="110">
        <v>0.3</v>
      </c>
      <c r="P49" s="110">
        <v>0.3</v>
      </c>
      <c r="Q49" s="110">
        <v>0.3</v>
      </c>
      <c r="R49" s="110">
        <v>0.3</v>
      </c>
      <c r="S49" s="111">
        <v>0.3</v>
      </c>
      <c r="T49" s="110">
        <v>0.3</v>
      </c>
      <c r="U49" s="110">
        <v>0.3</v>
      </c>
      <c r="V49" s="110">
        <v>0.3</v>
      </c>
      <c r="W49" s="110">
        <v>0.3</v>
      </c>
      <c r="X49" s="111">
        <v>0.3</v>
      </c>
    </row>
    <row r="50" spans="2:46" x14ac:dyDescent="0.25">
      <c r="B50" s="103" t="s">
        <v>257</v>
      </c>
      <c r="C50" s="104" t="s">
        <v>254</v>
      </c>
      <c r="D50" s="105"/>
      <c r="E50" s="112"/>
      <c r="F50" s="112"/>
      <c r="G50" s="112"/>
      <c r="H50" s="112"/>
      <c r="I50" s="113"/>
      <c r="J50" s="112"/>
      <c r="K50" s="112"/>
      <c r="L50" s="112"/>
      <c r="M50" s="112"/>
      <c r="N50" s="113"/>
      <c r="O50" s="112"/>
      <c r="P50" s="112"/>
      <c r="Q50" s="112"/>
      <c r="R50" s="112"/>
      <c r="S50" s="113"/>
      <c r="T50" s="112"/>
      <c r="U50" s="112"/>
      <c r="V50" s="112"/>
      <c r="W50" s="112"/>
      <c r="X50" s="113"/>
    </row>
    <row r="51" spans="2:46" x14ac:dyDescent="0.25">
      <c r="B51" s="107">
        <v>1</v>
      </c>
      <c r="C51" s="105" t="s">
        <v>154</v>
      </c>
      <c r="D51" s="105" t="s">
        <v>240</v>
      </c>
      <c r="E51" s="108">
        <f>E44*70%</f>
        <v>598.96666666666658</v>
      </c>
      <c r="F51" s="108">
        <f t="shared" ref="F51:X51" si="14">F44*70%</f>
        <v>618.33333333333337</v>
      </c>
      <c r="G51" s="108">
        <f t="shared" si="14"/>
        <v>637.69999999999993</v>
      </c>
      <c r="H51" s="108">
        <f t="shared" si="14"/>
        <v>657.06666666666661</v>
      </c>
      <c r="I51" s="109">
        <f t="shared" si="14"/>
        <v>676.43333333333328</v>
      </c>
      <c r="J51" s="108">
        <f t="shared" si="14"/>
        <v>695.8</v>
      </c>
      <c r="K51" s="108">
        <f t="shared" si="14"/>
        <v>715.16666666666663</v>
      </c>
      <c r="L51" s="108">
        <f t="shared" si="14"/>
        <v>734.53333333333319</v>
      </c>
      <c r="M51" s="108">
        <f t="shared" si="14"/>
        <v>753.9</v>
      </c>
      <c r="N51" s="109">
        <f t="shared" si="14"/>
        <v>773.26666666666665</v>
      </c>
      <c r="O51" s="108">
        <f t="shared" si="14"/>
        <v>792.63333333333344</v>
      </c>
      <c r="P51" s="108">
        <f t="shared" si="14"/>
        <v>812</v>
      </c>
      <c r="Q51" s="108">
        <f t="shared" si="14"/>
        <v>831.36666666666667</v>
      </c>
      <c r="R51" s="108">
        <f t="shared" si="14"/>
        <v>850.73333333333335</v>
      </c>
      <c r="S51" s="109">
        <f t="shared" si="14"/>
        <v>870.09999999999991</v>
      </c>
      <c r="T51" s="108">
        <f t="shared" si="14"/>
        <v>889.4666666666667</v>
      </c>
      <c r="U51" s="108">
        <f t="shared" si="14"/>
        <v>908.83333333333337</v>
      </c>
      <c r="V51" s="108">
        <f t="shared" si="14"/>
        <v>928.19999999999993</v>
      </c>
      <c r="W51" s="108">
        <f t="shared" si="14"/>
        <v>947.56666666666661</v>
      </c>
      <c r="X51" s="109">
        <f t="shared" si="14"/>
        <v>966.93333333333339</v>
      </c>
    </row>
    <row r="52" spans="2:46" x14ac:dyDescent="0.25">
      <c r="B52" s="107">
        <v>2</v>
      </c>
      <c r="C52" s="105" t="s">
        <v>256</v>
      </c>
      <c r="D52" s="105" t="s">
        <v>249</v>
      </c>
      <c r="E52" s="108">
        <f>E51/5</f>
        <v>119.79333333333332</v>
      </c>
      <c r="F52" s="108">
        <f t="shared" ref="F52:X52" si="15">F51/5</f>
        <v>123.66666666666667</v>
      </c>
      <c r="G52" s="108">
        <f t="shared" si="15"/>
        <v>127.53999999999999</v>
      </c>
      <c r="H52" s="108">
        <f t="shared" si="15"/>
        <v>131.41333333333333</v>
      </c>
      <c r="I52" s="109">
        <f t="shared" si="15"/>
        <v>135.28666666666666</v>
      </c>
      <c r="J52" s="108">
        <f t="shared" si="15"/>
        <v>139.16</v>
      </c>
      <c r="K52" s="108">
        <f t="shared" si="15"/>
        <v>143.03333333333333</v>
      </c>
      <c r="L52" s="108">
        <f t="shared" si="15"/>
        <v>146.90666666666664</v>
      </c>
      <c r="M52" s="108">
        <f t="shared" si="15"/>
        <v>150.78</v>
      </c>
      <c r="N52" s="109">
        <f t="shared" si="15"/>
        <v>154.65333333333334</v>
      </c>
      <c r="O52" s="108">
        <f t="shared" si="15"/>
        <v>158.5266666666667</v>
      </c>
      <c r="P52" s="108">
        <f t="shared" si="15"/>
        <v>162.4</v>
      </c>
      <c r="Q52" s="108">
        <f t="shared" si="15"/>
        <v>166.27333333333334</v>
      </c>
      <c r="R52" s="108">
        <f t="shared" si="15"/>
        <v>170.14666666666668</v>
      </c>
      <c r="S52" s="109">
        <f t="shared" si="15"/>
        <v>174.01999999999998</v>
      </c>
      <c r="T52" s="108">
        <f t="shared" si="15"/>
        <v>177.89333333333335</v>
      </c>
      <c r="U52" s="108">
        <f t="shared" si="15"/>
        <v>181.76666666666668</v>
      </c>
      <c r="V52" s="108">
        <f t="shared" si="15"/>
        <v>185.64</v>
      </c>
      <c r="W52" s="108">
        <f t="shared" si="15"/>
        <v>189.51333333333332</v>
      </c>
      <c r="X52" s="109">
        <f t="shared" si="15"/>
        <v>193.38666666666668</v>
      </c>
    </row>
    <row r="53" spans="2:46" x14ac:dyDescent="0.25">
      <c r="B53" s="107">
        <v>3</v>
      </c>
      <c r="C53" s="105" t="s">
        <v>247</v>
      </c>
      <c r="D53" s="105" t="s">
        <v>248</v>
      </c>
      <c r="E53" s="105">
        <v>100</v>
      </c>
      <c r="F53" s="105">
        <v>100</v>
      </c>
      <c r="G53" s="105">
        <v>100</v>
      </c>
      <c r="H53" s="105">
        <v>100</v>
      </c>
      <c r="I53" s="106">
        <v>100</v>
      </c>
      <c r="J53" s="105">
        <v>100</v>
      </c>
      <c r="K53" s="105">
        <v>100</v>
      </c>
      <c r="L53" s="105">
        <v>100</v>
      </c>
      <c r="M53" s="105">
        <v>100</v>
      </c>
      <c r="N53" s="106">
        <v>100</v>
      </c>
      <c r="O53" s="105">
        <v>100</v>
      </c>
      <c r="P53" s="105">
        <v>100</v>
      </c>
      <c r="Q53" s="105">
        <v>100</v>
      </c>
      <c r="R53" s="105">
        <v>100</v>
      </c>
      <c r="S53" s="106">
        <v>100</v>
      </c>
      <c r="T53" s="105">
        <v>100</v>
      </c>
      <c r="U53" s="105">
        <v>100</v>
      </c>
      <c r="V53" s="105">
        <v>100</v>
      </c>
      <c r="W53" s="105">
        <v>100</v>
      </c>
      <c r="X53" s="106">
        <v>100</v>
      </c>
    </row>
    <row r="54" spans="2:46" x14ac:dyDescent="0.25">
      <c r="B54" s="107">
        <v>4</v>
      </c>
      <c r="C54" s="105" t="s">
        <v>250</v>
      </c>
      <c r="D54" s="105" t="s">
        <v>251</v>
      </c>
      <c r="E54" s="112">
        <f>E51*E53</f>
        <v>59896.666666666657</v>
      </c>
      <c r="F54" s="112">
        <f t="shared" ref="F54:X54" si="16">F51*F53</f>
        <v>61833.333333333336</v>
      </c>
      <c r="G54" s="112">
        <f t="shared" si="16"/>
        <v>63769.999999999993</v>
      </c>
      <c r="H54" s="112">
        <f t="shared" si="16"/>
        <v>65706.666666666657</v>
      </c>
      <c r="I54" s="113">
        <f t="shared" si="16"/>
        <v>67643.333333333328</v>
      </c>
      <c r="J54" s="112">
        <f t="shared" si="16"/>
        <v>69580</v>
      </c>
      <c r="K54" s="112">
        <f t="shared" si="16"/>
        <v>71516.666666666657</v>
      </c>
      <c r="L54" s="112">
        <f t="shared" si="16"/>
        <v>73453.333333333314</v>
      </c>
      <c r="M54" s="112">
        <f t="shared" si="16"/>
        <v>75390</v>
      </c>
      <c r="N54" s="113">
        <f t="shared" si="16"/>
        <v>77326.666666666672</v>
      </c>
      <c r="O54" s="112">
        <f t="shared" si="16"/>
        <v>79263.333333333343</v>
      </c>
      <c r="P54" s="112">
        <f t="shared" si="16"/>
        <v>81200</v>
      </c>
      <c r="Q54" s="112">
        <f t="shared" si="16"/>
        <v>83136.666666666672</v>
      </c>
      <c r="R54" s="112">
        <f t="shared" si="16"/>
        <v>85073.333333333328</v>
      </c>
      <c r="S54" s="113">
        <f t="shared" si="16"/>
        <v>87009.999999999985</v>
      </c>
      <c r="T54" s="112">
        <f t="shared" si="16"/>
        <v>88946.666666666672</v>
      </c>
      <c r="U54" s="112">
        <f t="shared" si="16"/>
        <v>90883.333333333343</v>
      </c>
      <c r="V54" s="112">
        <f t="shared" si="16"/>
        <v>92820</v>
      </c>
      <c r="W54" s="112">
        <f t="shared" si="16"/>
        <v>94756.666666666657</v>
      </c>
      <c r="X54" s="113">
        <f t="shared" si="16"/>
        <v>96693.333333333343</v>
      </c>
    </row>
    <row r="55" spans="2:46" x14ac:dyDescent="0.25">
      <c r="B55" s="107">
        <v>5</v>
      </c>
      <c r="C55" s="105" t="s">
        <v>250</v>
      </c>
      <c r="D55" s="105" t="s">
        <v>252</v>
      </c>
      <c r="E55" s="112">
        <f>E54/86400</f>
        <v>0.69324845679012337</v>
      </c>
      <c r="F55" s="112">
        <f t="shared" ref="F55:X55" si="17">F54/86400</f>
        <v>0.71566358024691357</v>
      </c>
      <c r="G55" s="112">
        <f t="shared" si="17"/>
        <v>0.73807870370370365</v>
      </c>
      <c r="H55" s="112">
        <f t="shared" si="17"/>
        <v>0.76049382716049374</v>
      </c>
      <c r="I55" s="113">
        <f t="shared" si="17"/>
        <v>0.78290895061728394</v>
      </c>
      <c r="J55" s="112">
        <f t="shared" si="17"/>
        <v>0.80532407407407403</v>
      </c>
      <c r="K55" s="112">
        <f t="shared" si="17"/>
        <v>0.82773919753086411</v>
      </c>
      <c r="L55" s="112">
        <f t="shared" si="17"/>
        <v>0.85015432098765409</v>
      </c>
      <c r="M55" s="112">
        <f t="shared" si="17"/>
        <v>0.8725694444444444</v>
      </c>
      <c r="N55" s="113">
        <f t="shared" si="17"/>
        <v>0.8949845679012346</v>
      </c>
      <c r="O55" s="112">
        <f t="shared" si="17"/>
        <v>0.91739969135802479</v>
      </c>
      <c r="P55" s="112">
        <f t="shared" si="17"/>
        <v>0.93981481481481477</v>
      </c>
      <c r="Q55" s="112">
        <f t="shared" si="17"/>
        <v>0.96222993827160497</v>
      </c>
      <c r="R55" s="112">
        <f t="shared" si="17"/>
        <v>0.98464506172839505</v>
      </c>
      <c r="S55" s="113">
        <f t="shared" si="17"/>
        <v>1.007060185185185</v>
      </c>
      <c r="T55" s="112">
        <f t="shared" si="17"/>
        <v>1.0294753086419755</v>
      </c>
      <c r="U55" s="112">
        <f t="shared" si="17"/>
        <v>1.0518904320987656</v>
      </c>
      <c r="V55" s="112">
        <f t="shared" si="17"/>
        <v>1.0743055555555556</v>
      </c>
      <c r="W55" s="112">
        <f t="shared" si="17"/>
        <v>1.0967206790123456</v>
      </c>
      <c r="X55" s="113">
        <f t="shared" si="17"/>
        <v>1.119135802469136</v>
      </c>
      <c r="AK55" s="256" t="s">
        <v>235</v>
      </c>
      <c r="AL55" s="256"/>
      <c r="AM55" s="256"/>
      <c r="AN55" s="256"/>
      <c r="AO55" s="256"/>
      <c r="AP55" s="256"/>
      <c r="AQ55" s="256"/>
      <c r="AR55" s="256"/>
      <c r="AS55" s="256"/>
      <c r="AT55" s="256"/>
    </row>
    <row r="56" spans="2:46" x14ac:dyDescent="0.25">
      <c r="B56" s="103" t="s">
        <v>258</v>
      </c>
      <c r="C56" s="104" t="s">
        <v>253</v>
      </c>
      <c r="D56" s="105"/>
      <c r="E56" s="112"/>
      <c r="F56" s="112"/>
      <c r="G56" s="112"/>
      <c r="H56" s="112"/>
      <c r="I56" s="113"/>
      <c r="J56" s="112"/>
      <c r="K56" s="112"/>
      <c r="L56" s="112"/>
      <c r="M56" s="112"/>
      <c r="N56" s="113"/>
      <c r="O56" s="112"/>
      <c r="P56" s="112"/>
      <c r="Q56" s="112"/>
      <c r="R56" s="112"/>
      <c r="S56" s="113"/>
      <c r="T56" s="112"/>
      <c r="U56" s="112"/>
      <c r="V56" s="112"/>
      <c r="W56" s="112"/>
      <c r="X56" s="113"/>
      <c r="AK56" s="256"/>
      <c r="AL56" s="256"/>
      <c r="AM56" s="256"/>
      <c r="AN56" s="256"/>
      <c r="AO56" s="256"/>
      <c r="AP56" s="256"/>
      <c r="AQ56" s="256"/>
      <c r="AR56" s="256"/>
      <c r="AS56" s="256"/>
      <c r="AT56" s="256"/>
    </row>
    <row r="57" spans="2:46" ht="14.4" customHeight="1" x14ac:dyDescent="0.25">
      <c r="B57" s="107">
        <v>1</v>
      </c>
      <c r="C57" s="105" t="s">
        <v>154</v>
      </c>
      <c r="D57" s="105" t="s">
        <v>240</v>
      </c>
      <c r="E57" s="108">
        <f>E44*30%</f>
        <v>256.7</v>
      </c>
      <c r="F57" s="108">
        <f t="shared" ref="F57:X57" si="18">F44*30%</f>
        <v>265</v>
      </c>
      <c r="G57" s="108">
        <f t="shared" si="18"/>
        <v>273.3</v>
      </c>
      <c r="H57" s="108">
        <f t="shared" si="18"/>
        <v>281.59999999999997</v>
      </c>
      <c r="I57" s="109">
        <f t="shared" si="18"/>
        <v>289.89999999999998</v>
      </c>
      <c r="J57" s="108">
        <f t="shared" si="18"/>
        <v>298.2</v>
      </c>
      <c r="K57" s="108">
        <f t="shared" si="18"/>
        <v>306.5</v>
      </c>
      <c r="L57" s="108">
        <f t="shared" si="18"/>
        <v>314.79999999999995</v>
      </c>
      <c r="M57" s="108">
        <f t="shared" si="18"/>
        <v>323.09999999999997</v>
      </c>
      <c r="N57" s="109">
        <f t="shared" si="18"/>
        <v>331.40000000000003</v>
      </c>
      <c r="O57" s="108">
        <f t="shared" si="18"/>
        <v>339.70000000000005</v>
      </c>
      <c r="P57" s="108">
        <f t="shared" si="18"/>
        <v>348</v>
      </c>
      <c r="Q57" s="108">
        <f t="shared" si="18"/>
        <v>356.3</v>
      </c>
      <c r="R57" s="108">
        <f t="shared" si="18"/>
        <v>364.6</v>
      </c>
      <c r="S57" s="109">
        <f t="shared" si="18"/>
        <v>372.9</v>
      </c>
      <c r="T57" s="108">
        <f t="shared" si="18"/>
        <v>381.2</v>
      </c>
      <c r="U57" s="108">
        <f t="shared" si="18"/>
        <v>389.50000000000006</v>
      </c>
      <c r="V57" s="108">
        <f t="shared" si="18"/>
        <v>397.8</v>
      </c>
      <c r="W57" s="108">
        <f t="shared" si="18"/>
        <v>406.1</v>
      </c>
      <c r="X57" s="109">
        <f t="shared" si="18"/>
        <v>414.40000000000003</v>
      </c>
    </row>
    <row r="58" spans="2:46" x14ac:dyDescent="0.25">
      <c r="B58" s="107">
        <v>2</v>
      </c>
      <c r="C58" s="105" t="s">
        <v>255</v>
      </c>
      <c r="D58" s="105" t="s">
        <v>249</v>
      </c>
      <c r="E58" s="108">
        <f>E57/100</f>
        <v>2.5669999999999997</v>
      </c>
      <c r="F58" s="108">
        <f t="shared" ref="F58:X58" si="19">F57/100</f>
        <v>2.65</v>
      </c>
      <c r="G58" s="108">
        <f t="shared" si="19"/>
        <v>2.7330000000000001</v>
      </c>
      <c r="H58" s="108">
        <f t="shared" si="19"/>
        <v>2.8159999999999998</v>
      </c>
      <c r="I58" s="109">
        <f t="shared" si="19"/>
        <v>2.8989999999999996</v>
      </c>
      <c r="J58" s="108">
        <f t="shared" si="19"/>
        <v>2.9819999999999998</v>
      </c>
      <c r="K58" s="108">
        <f t="shared" si="19"/>
        <v>3.0649999999999999</v>
      </c>
      <c r="L58" s="108">
        <f t="shared" si="19"/>
        <v>3.1479999999999997</v>
      </c>
      <c r="M58" s="108">
        <f t="shared" si="19"/>
        <v>3.2309999999999999</v>
      </c>
      <c r="N58" s="109">
        <f t="shared" si="19"/>
        <v>3.3140000000000005</v>
      </c>
      <c r="O58" s="108">
        <f t="shared" si="19"/>
        <v>3.3970000000000002</v>
      </c>
      <c r="P58" s="108">
        <f t="shared" si="19"/>
        <v>3.48</v>
      </c>
      <c r="Q58" s="108">
        <f t="shared" si="19"/>
        <v>3.5630000000000002</v>
      </c>
      <c r="R58" s="108">
        <f t="shared" si="19"/>
        <v>3.6460000000000004</v>
      </c>
      <c r="S58" s="109">
        <f t="shared" si="19"/>
        <v>3.7289999999999996</v>
      </c>
      <c r="T58" s="108">
        <f t="shared" si="19"/>
        <v>3.8119999999999998</v>
      </c>
      <c r="U58" s="108">
        <f t="shared" si="19"/>
        <v>3.8950000000000005</v>
      </c>
      <c r="V58" s="108">
        <f t="shared" si="19"/>
        <v>3.9780000000000002</v>
      </c>
      <c r="W58" s="108">
        <f t="shared" si="19"/>
        <v>4.0609999999999999</v>
      </c>
      <c r="X58" s="109">
        <f t="shared" si="19"/>
        <v>4.1440000000000001</v>
      </c>
    </row>
    <row r="59" spans="2:46" x14ac:dyDescent="0.25">
      <c r="B59" s="107">
        <v>3</v>
      </c>
      <c r="C59" s="105" t="s">
        <v>247</v>
      </c>
      <c r="D59" s="105" t="s">
        <v>248</v>
      </c>
      <c r="E59" s="105">
        <v>30</v>
      </c>
      <c r="F59" s="105">
        <v>30</v>
      </c>
      <c r="G59" s="105">
        <v>30</v>
      </c>
      <c r="H59" s="105">
        <v>30</v>
      </c>
      <c r="I59" s="106">
        <v>30</v>
      </c>
      <c r="J59" s="105">
        <v>30</v>
      </c>
      <c r="K59" s="105">
        <v>30</v>
      </c>
      <c r="L59" s="105">
        <v>30</v>
      </c>
      <c r="M59" s="105">
        <v>30</v>
      </c>
      <c r="N59" s="106">
        <v>30</v>
      </c>
      <c r="O59" s="105">
        <v>30</v>
      </c>
      <c r="P59" s="105">
        <v>30</v>
      </c>
      <c r="Q59" s="105">
        <v>30</v>
      </c>
      <c r="R59" s="105">
        <v>30</v>
      </c>
      <c r="S59" s="106">
        <v>30</v>
      </c>
      <c r="T59" s="105">
        <v>30</v>
      </c>
      <c r="U59" s="105">
        <v>30</v>
      </c>
      <c r="V59" s="105">
        <v>30</v>
      </c>
      <c r="W59" s="105">
        <v>30</v>
      </c>
      <c r="X59" s="106">
        <v>30</v>
      </c>
    </row>
    <row r="60" spans="2:46" x14ac:dyDescent="0.25">
      <c r="B60" s="107">
        <v>4</v>
      </c>
      <c r="C60" s="105" t="s">
        <v>250</v>
      </c>
      <c r="D60" s="105" t="s">
        <v>251</v>
      </c>
      <c r="E60" s="112">
        <f>E57*E59</f>
        <v>7701</v>
      </c>
      <c r="F60" s="112">
        <f t="shared" ref="F60:X60" si="20">F57*F59</f>
        <v>7950</v>
      </c>
      <c r="G60" s="112">
        <f t="shared" si="20"/>
        <v>8199</v>
      </c>
      <c r="H60" s="112">
        <f t="shared" si="20"/>
        <v>8447.9999999999982</v>
      </c>
      <c r="I60" s="113">
        <f t="shared" si="20"/>
        <v>8697</v>
      </c>
      <c r="J60" s="112">
        <f t="shared" si="20"/>
        <v>8946</v>
      </c>
      <c r="K60" s="112">
        <f t="shared" si="20"/>
        <v>9195</v>
      </c>
      <c r="L60" s="112">
        <f t="shared" si="20"/>
        <v>9443.9999999999982</v>
      </c>
      <c r="M60" s="112">
        <f t="shared" si="20"/>
        <v>9692.9999999999982</v>
      </c>
      <c r="N60" s="113">
        <f t="shared" si="20"/>
        <v>9942.0000000000018</v>
      </c>
      <c r="O60" s="112">
        <f t="shared" si="20"/>
        <v>10191.000000000002</v>
      </c>
      <c r="P60" s="112">
        <f t="shared" si="20"/>
        <v>10440</v>
      </c>
      <c r="Q60" s="112">
        <f t="shared" si="20"/>
        <v>10689</v>
      </c>
      <c r="R60" s="112">
        <f t="shared" si="20"/>
        <v>10938</v>
      </c>
      <c r="S60" s="113">
        <f t="shared" si="20"/>
        <v>11187</v>
      </c>
      <c r="T60" s="112">
        <f t="shared" si="20"/>
        <v>11436</v>
      </c>
      <c r="U60" s="112">
        <f t="shared" si="20"/>
        <v>11685.000000000002</v>
      </c>
      <c r="V60" s="112">
        <f t="shared" si="20"/>
        <v>11934</v>
      </c>
      <c r="W60" s="112">
        <f t="shared" si="20"/>
        <v>12183</v>
      </c>
      <c r="X60" s="113">
        <f t="shared" si="20"/>
        <v>12432.000000000002</v>
      </c>
    </row>
    <row r="61" spans="2:46" x14ac:dyDescent="0.25">
      <c r="B61" s="107">
        <v>5</v>
      </c>
      <c r="C61" s="105" t="s">
        <v>250</v>
      </c>
      <c r="D61" s="105" t="s">
        <v>252</v>
      </c>
      <c r="E61" s="112">
        <f>E60/86400</f>
        <v>8.9131944444444444E-2</v>
      </c>
      <c r="F61" s="112">
        <f t="shared" ref="F61:X61" si="21">F60/86400</f>
        <v>9.2013888888888895E-2</v>
      </c>
      <c r="G61" s="112">
        <f t="shared" si="21"/>
        <v>9.4895833333333332E-2</v>
      </c>
      <c r="H61" s="112">
        <f t="shared" si="21"/>
        <v>9.7777777777777755E-2</v>
      </c>
      <c r="I61" s="113">
        <f t="shared" si="21"/>
        <v>0.10065972222222222</v>
      </c>
      <c r="J61" s="112">
        <f t="shared" si="21"/>
        <v>0.10354166666666667</v>
      </c>
      <c r="K61" s="112">
        <f t="shared" si="21"/>
        <v>0.10642361111111111</v>
      </c>
      <c r="L61" s="112">
        <f t="shared" si="21"/>
        <v>0.10930555555555553</v>
      </c>
      <c r="M61" s="112">
        <f t="shared" si="21"/>
        <v>0.11218749999999998</v>
      </c>
      <c r="N61" s="113">
        <f t="shared" si="21"/>
        <v>0.11506944444444446</v>
      </c>
      <c r="O61" s="112">
        <f t="shared" si="21"/>
        <v>0.11795138888888891</v>
      </c>
      <c r="P61" s="112">
        <f t="shared" si="21"/>
        <v>0.12083333333333333</v>
      </c>
      <c r="Q61" s="112">
        <f t="shared" si="21"/>
        <v>0.12371527777777777</v>
      </c>
      <c r="R61" s="112">
        <f t="shared" si="21"/>
        <v>0.12659722222222222</v>
      </c>
      <c r="S61" s="113">
        <f t="shared" si="21"/>
        <v>0.12947916666666667</v>
      </c>
      <c r="T61" s="112">
        <f t="shared" si="21"/>
        <v>0.13236111111111112</v>
      </c>
      <c r="U61" s="112">
        <f t="shared" si="21"/>
        <v>0.13524305555555557</v>
      </c>
      <c r="V61" s="112">
        <f t="shared" si="21"/>
        <v>0.138125</v>
      </c>
      <c r="W61" s="112">
        <f t="shared" si="21"/>
        <v>0.14100694444444445</v>
      </c>
      <c r="X61" s="113">
        <f t="shared" si="21"/>
        <v>0.1438888888888889</v>
      </c>
    </row>
    <row r="62" spans="2:46" x14ac:dyDescent="0.25">
      <c r="B62" s="103" t="s">
        <v>259</v>
      </c>
      <c r="C62" s="104" t="s">
        <v>160</v>
      </c>
      <c r="D62" s="105"/>
      <c r="E62" s="105"/>
      <c r="F62" s="105"/>
      <c r="G62" s="105"/>
      <c r="H62" s="105"/>
      <c r="I62" s="106"/>
      <c r="J62" s="105"/>
      <c r="K62" s="105"/>
      <c r="L62" s="105"/>
      <c r="M62" s="105"/>
      <c r="N62" s="106"/>
      <c r="O62" s="105"/>
      <c r="P62" s="105"/>
      <c r="Q62" s="105"/>
      <c r="R62" s="105"/>
      <c r="S62" s="106"/>
      <c r="T62" s="105"/>
      <c r="U62" s="105"/>
      <c r="V62" s="105"/>
      <c r="W62" s="105"/>
      <c r="X62" s="106"/>
    </row>
    <row r="63" spans="2:46" x14ac:dyDescent="0.25">
      <c r="B63" s="107">
        <v>1</v>
      </c>
      <c r="C63" s="105" t="s">
        <v>161</v>
      </c>
      <c r="D63" s="105" t="s">
        <v>158</v>
      </c>
      <c r="E63" s="114">
        <v>0.25</v>
      </c>
      <c r="F63" s="114">
        <v>0.25</v>
      </c>
      <c r="G63" s="114">
        <v>0.25</v>
      </c>
      <c r="H63" s="114">
        <v>0.25</v>
      </c>
      <c r="I63" s="115">
        <v>0.25</v>
      </c>
      <c r="J63" s="114">
        <v>0.25</v>
      </c>
      <c r="K63" s="114">
        <v>0.25</v>
      </c>
      <c r="L63" s="114">
        <v>0.25</v>
      </c>
      <c r="M63" s="114">
        <v>0.25</v>
      </c>
      <c r="N63" s="115">
        <v>0.25</v>
      </c>
      <c r="O63" s="114">
        <v>0.25</v>
      </c>
      <c r="P63" s="114">
        <v>0.25</v>
      </c>
      <c r="Q63" s="114">
        <v>0.25</v>
      </c>
      <c r="R63" s="114">
        <v>0.25</v>
      </c>
      <c r="S63" s="115">
        <v>0.25</v>
      </c>
      <c r="T63" s="114">
        <v>0.25</v>
      </c>
      <c r="U63" s="114">
        <v>0.25</v>
      </c>
      <c r="V63" s="114">
        <v>0.25</v>
      </c>
      <c r="W63" s="114">
        <v>0.25</v>
      </c>
      <c r="X63" s="115">
        <v>0.25</v>
      </c>
      <c r="AA63" s="256" t="s">
        <v>235</v>
      </c>
      <c r="AB63" s="256"/>
      <c r="AC63" s="256"/>
      <c r="AD63" s="256"/>
      <c r="AE63" s="256"/>
      <c r="AF63" s="256"/>
      <c r="AG63" s="256"/>
      <c r="AH63" s="256"/>
    </row>
    <row r="64" spans="2:46" x14ac:dyDescent="0.25">
      <c r="B64" s="107">
        <v>2</v>
      </c>
      <c r="C64" s="105" t="s">
        <v>162</v>
      </c>
      <c r="D64" s="105" t="s">
        <v>156</v>
      </c>
      <c r="E64" s="112">
        <f>(E55+E61)*E63</f>
        <v>0.19559510030864197</v>
      </c>
      <c r="F64" s="112">
        <f t="shared" ref="F64:X64" si="22">(F55+F61)*F63</f>
        <v>0.2019193672839506</v>
      </c>
      <c r="G64" s="112">
        <f t="shared" si="22"/>
        <v>0.20824363425925924</v>
      </c>
      <c r="H64" s="112">
        <f t="shared" si="22"/>
        <v>0.21456790123456787</v>
      </c>
      <c r="I64" s="113">
        <f t="shared" si="22"/>
        <v>0.22089216820987653</v>
      </c>
      <c r="J64" s="112">
        <f t="shared" si="22"/>
        <v>0.22721643518518517</v>
      </c>
      <c r="K64" s="112">
        <f t="shared" si="22"/>
        <v>0.2335407021604938</v>
      </c>
      <c r="L64" s="112">
        <f t="shared" si="22"/>
        <v>0.23986496913580241</v>
      </c>
      <c r="M64" s="112">
        <f t="shared" si="22"/>
        <v>0.2461892361111111</v>
      </c>
      <c r="N64" s="113">
        <f t="shared" si="22"/>
        <v>0.25251350308641979</v>
      </c>
      <c r="O64" s="112">
        <f t="shared" si="22"/>
        <v>0.25883777006172842</v>
      </c>
      <c r="P64" s="112">
        <f t="shared" si="22"/>
        <v>0.265162037037037</v>
      </c>
      <c r="Q64" s="112">
        <f t="shared" si="22"/>
        <v>0.27148630401234569</v>
      </c>
      <c r="R64" s="112">
        <f t="shared" si="22"/>
        <v>0.27781057098765433</v>
      </c>
      <c r="S64" s="113">
        <f t="shared" si="22"/>
        <v>0.28413483796296291</v>
      </c>
      <c r="T64" s="112">
        <f t="shared" si="22"/>
        <v>0.29045910493827165</v>
      </c>
      <c r="U64" s="112">
        <f t="shared" si="22"/>
        <v>0.29678337191358029</v>
      </c>
      <c r="V64" s="112">
        <f t="shared" si="22"/>
        <v>0.30310763888888892</v>
      </c>
      <c r="W64" s="112">
        <f t="shared" si="22"/>
        <v>0.3094319058641975</v>
      </c>
      <c r="X64" s="113">
        <f t="shared" si="22"/>
        <v>0.31575617283950624</v>
      </c>
      <c r="AA64" s="256"/>
      <c r="AB64" s="256"/>
      <c r="AC64" s="256"/>
      <c r="AD64" s="256"/>
      <c r="AE64" s="256"/>
      <c r="AF64" s="256"/>
      <c r="AG64" s="256"/>
      <c r="AH64" s="256"/>
    </row>
    <row r="65" spans="1:24" x14ac:dyDescent="0.25">
      <c r="B65" s="103" t="s">
        <v>261</v>
      </c>
      <c r="C65" s="104" t="s">
        <v>157</v>
      </c>
      <c r="D65" s="105"/>
      <c r="E65" s="105"/>
      <c r="F65" s="105"/>
      <c r="G65" s="105"/>
      <c r="H65" s="105"/>
      <c r="I65" s="106"/>
      <c r="J65" s="105"/>
      <c r="K65" s="105"/>
      <c r="L65" s="105"/>
      <c r="M65" s="105"/>
      <c r="N65" s="106"/>
      <c r="O65" s="105"/>
      <c r="P65" s="105"/>
      <c r="Q65" s="105"/>
      <c r="R65" s="105"/>
      <c r="S65" s="106"/>
      <c r="T65" s="105"/>
      <c r="U65" s="105"/>
      <c r="V65" s="105"/>
      <c r="W65" s="105"/>
      <c r="X65" s="106"/>
    </row>
    <row r="66" spans="1:24" x14ac:dyDescent="0.25">
      <c r="B66" s="107">
        <v>1</v>
      </c>
      <c r="C66" s="105" t="s">
        <v>159</v>
      </c>
      <c r="D66" s="105" t="s">
        <v>156</v>
      </c>
      <c r="E66" s="112" cm="1">
        <f t="array" ref="E66:X66">TRANSPOSE('Rekap Air Non Domestik (2)'!R31:R50)</f>
        <v>2.6238425925925926</v>
      </c>
      <c r="F66" s="112">
        <v>2.6238425925925926</v>
      </c>
      <c r="G66" s="112">
        <v>2.7222222222222223</v>
      </c>
      <c r="H66" s="112">
        <v>2.7222222222222223</v>
      </c>
      <c r="I66" s="113">
        <v>2.8379629629629628</v>
      </c>
      <c r="J66" s="112">
        <v>2.8379629629629628</v>
      </c>
      <c r="K66" s="112">
        <v>2.9363425925925926</v>
      </c>
      <c r="L66" s="112">
        <v>3.1701388888888893</v>
      </c>
      <c r="M66" s="112">
        <v>3.2569444444444446</v>
      </c>
      <c r="N66" s="113">
        <v>3.2569444444444446</v>
      </c>
      <c r="O66" s="112">
        <v>3.3553240740740744</v>
      </c>
      <c r="P66" s="112">
        <v>3.3553240740740744</v>
      </c>
      <c r="Q66" s="112">
        <v>3.4421296296296298</v>
      </c>
      <c r="R66" s="112">
        <v>3.4421296296296298</v>
      </c>
      <c r="S66" s="113">
        <v>4.0532407407407405</v>
      </c>
      <c r="T66" s="112">
        <v>4.1400462962962958</v>
      </c>
      <c r="U66" s="112">
        <v>4.1400462962962958</v>
      </c>
      <c r="V66" s="112">
        <v>4.2268518518518521</v>
      </c>
      <c r="W66" s="112">
        <v>4.2268518518518521</v>
      </c>
      <c r="X66" s="113">
        <v>4.325231481481481</v>
      </c>
    </row>
    <row r="67" spans="1:24" x14ac:dyDescent="0.25">
      <c r="B67" s="103" t="s">
        <v>165</v>
      </c>
      <c r="C67" s="104" t="s">
        <v>260</v>
      </c>
      <c r="D67" s="105" t="s">
        <v>156</v>
      </c>
      <c r="E67" s="112">
        <f>E55+E61+E64+E66</f>
        <v>3.6018180941358025</v>
      </c>
      <c r="F67" s="112">
        <f t="shared" ref="F67:X67" si="23">F55+F61+F64+F66</f>
        <v>3.6334394290123457</v>
      </c>
      <c r="G67" s="112">
        <f t="shared" si="23"/>
        <v>3.7634403935185183</v>
      </c>
      <c r="H67" s="112">
        <f t="shared" si="23"/>
        <v>3.7950617283950616</v>
      </c>
      <c r="I67" s="113">
        <f t="shared" si="23"/>
        <v>3.9424238040123454</v>
      </c>
      <c r="J67" s="112">
        <f t="shared" si="23"/>
        <v>3.9740451388888887</v>
      </c>
      <c r="K67" s="112">
        <f t="shared" si="23"/>
        <v>4.1040461033950617</v>
      </c>
      <c r="L67" s="112">
        <f t="shared" si="23"/>
        <v>4.3694637345679013</v>
      </c>
      <c r="M67" s="112">
        <f t="shared" si="23"/>
        <v>4.4878906250000004</v>
      </c>
      <c r="N67" s="113">
        <f t="shared" si="23"/>
        <v>4.5195119598765441</v>
      </c>
      <c r="O67" s="112">
        <f t="shared" si="23"/>
        <v>4.6495129243827167</v>
      </c>
      <c r="P67" s="112">
        <f t="shared" si="23"/>
        <v>4.6811342592592595</v>
      </c>
      <c r="Q67" s="112">
        <f t="shared" si="23"/>
        <v>4.7995611496913586</v>
      </c>
      <c r="R67" s="112">
        <f t="shared" si="23"/>
        <v>4.8311824845679014</v>
      </c>
      <c r="S67" s="113">
        <f t="shared" si="23"/>
        <v>5.473914930555555</v>
      </c>
      <c r="T67" s="112">
        <f t="shared" si="23"/>
        <v>5.5923418209876541</v>
      </c>
      <c r="U67" s="112">
        <f t="shared" si="23"/>
        <v>5.6239631558641978</v>
      </c>
      <c r="V67" s="112">
        <f t="shared" si="23"/>
        <v>5.7423900462962969</v>
      </c>
      <c r="W67" s="112">
        <f t="shared" si="23"/>
        <v>5.7740113811728397</v>
      </c>
      <c r="X67" s="113">
        <f t="shared" si="23"/>
        <v>5.9040123456790123</v>
      </c>
    </row>
    <row r="68" spans="1:24" x14ac:dyDescent="0.25">
      <c r="B68" s="103" t="s">
        <v>166</v>
      </c>
      <c r="C68" s="104" t="s">
        <v>237</v>
      </c>
      <c r="D68" s="105"/>
      <c r="E68" s="105"/>
      <c r="F68" s="105"/>
      <c r="G68" s="105"/>
      <c r="H68" s="105"/>
      <c r="I68" s="106"/>
      <c r="J68" s="105"/>
      <c r="K68" s="105"/>
      <c r="L68" s="105"/>
      <c r="M68" s="105"/>
      <c r="N68" s="106"/>
      <c r="O68" s="105"/>
      <c r="P68" s="105"/>
      <c r="Q68" s="105"/>
      <c r="R68" s="105"/>
      <c r="S68" s="106"/>
      <c r="T68" s="105"/>
      <c r="U68" s="105"/>
      <c r="V68" s="105"/>
      <c r="W68" s="105"/>
      <c r="X68" s="106"/>
    </row>
    <row r="69" spans="1:24" x14ac:dyDescent="0.25">
      <c r="B69" s="107">
        <v>1</v>
      </c>
      <c r="C69" s="105" t="s">
        <v>163</v>
      </c>
      <c r="D69" s="105"/>
      <c r="E69" s="105">
        <v>1.5</v>
      </c>
      <c r="F69" s="105">
        <v>1.5</v>
      </c>
      <c r="G69" s="105">
        <v>1.5</v>
      </c>
      <c r="H69" s="105">
        <v>1.5</v>
      </c>
      <c r="I69" s="106">
        <v>1.5</v>
      </c>
      <c r="J69" s="105">
        <v>1.5</v>
      </c>
      <c r="K69" s="105">
        <v>1.5</v>
      </c>
      <c r="L69" s="105">
        <v>1.5</v>
      </c>
      <c r="M69" s="105">
        <v>1.5</v>
      </c>
      <c r="N69" s="106">
        <v>1.5</v>
      </c>
      <c r="O69" s="105">
        <v>1.5</v>
      </c>
      <c r="P69" s="105">
        <v>1.5</v>
      </c>
      <c r="Q69" s="105">
        <v>1.5</v>
      </c>
      <c r="R69" s="105">
        <v>1.5</v>
      </c>
      <c r="S69" s="106">
        <v>1.5</v>
      </c>
      <c r="T69" s="105">
        <v>1.5</v>
      </c>
      <c r="U69" s="105">
        <v>1.5</v>
      </c>
      <c r="V69" s="105">
        <v>1.5</v>
      </c>
      <c r="W69" s="105">
        <v>1.5</v>
      </c>
      <c r="X69" s="106">
        <v>1.5</v>
      </c>
    </row>
    <row r="70" spans="1:24" x14ac:dyDescent="0.25">
      <c r="B70" s="107">
        <v>2</v>
      </c>
      <c r="C70" s="105" t="s">
        <v>164</v>
      </c>
      <c r="D70" s="105" t="s">
        <v>156</v>
      </c>
      <c r="E70" s="112">
        <f>E67*E69</f>
        <v>5.4027271412037035</v>
      </c>
      <c r="F70" s="112">
        <f t="shared" ref="F70:X70" si="24">F67*F69</f>
        <v>5.450159143518519</v>
      </c>
      <c r="G70" s="112">
        <f t="shared" si="24"/>
        <v>5.6451605902777775</v>
      </c>
      <c r="H70" s="112">
        <f t="shared" si="24"/>
        <v>5.6925925925925922</v>
      </c>
      <c r="I70" s="113">
        <f t="shared" si="24"/>
        <v>5.9136357060185176</v>
      </c>
      <c r="J70" s="112">
        <f t="shared" si="24"/>
        <v>5.9610677083333332</v>
      </c>
      <c r="K70" s="112">
        <f t="shared" si="24"/>
        <v>6.1560691550925926</v>
      </c>
      <c r="L70" s="112">
        <f t="shared" si="24"/>
        <v>6.5541956018518519</v>
      </c>
      <c r="M70" s="112">
        <f t="shared" si="24"/>
        <v>6.7318359375000005</v>
      </c>
      <c r="N70" s="113">
        <f t="shared" si="24"/>
        <v>6.7792679398148161</v>
      </c>
      <c r="O70" s="112">
        <f t="shared" si="24"/>
        <v>6.9742693865740755</v>
      </c>
      <c r="P70" s="112">
        <f t="shared" si="24"/>
        <v>7.0217013888888893</v>
      </c>
      <c r="Q70" s="112">
        <f t="shared" si="24"/>
        <v>7.1993417245370379</v>
      </c>
      <c r="R70" s="112">
        <f t="shared" si="24"/>
        <v>7.2467737268518526</v>
      </c>
      <c r="S70" s="113">
        <f t="shared" si="24"/>
        <v>8.2108723958333325</v>
      </c>
      <c r="T70" s="112">
        <f t="shared" si="24"/>
        <v>8.3885127314814802</v>
      </c>
      <c r="U70" s="112">
        <f t="shared" si="24"/>
        <v>8.4359447337962976</v>
      </c>
      <c r="V70" s="112">
        <f t="shared" si="24"/>
        <v>8.6135850694444454</v>
      </c>
      <c r="W70" s="112">
        <f t="shared" si="24"/>
        <v>8.6610170717592592</v>
      </c>
      <c r="X70" s="113">
        <f t="shared" si="24"/>
        <v>8.8560185185185176</v>
      </c>
    </row>
    <row r="71" spans="1:24" x14ac:dyDescent="0.25">
      <c r="B71" s="103" t="s">
        <v>262</v>
      </c>
      <c r="C71" s="104" t="s">
        <v>241</v>
      </c>
      <c r="D71" s="105"/>
      <c r="E71" s="105"/>
      <c r="F71" s="105"/>
      <c r="G71" s="105"/>
      <c r="H71" s="105"/>
      <c r="I71" s="106"/>
      <c r="J71" s="105"/>
      <c r="K71" s="105"/>
      <c r="L71" s="105"/>
      <c r="M71" s="105"/>
      <c r="N71" s="106"/>
      <c r="O71" s="105"/>
      <c r="P71" s="105"/>
      <c r="Q71" s="105"/>
      <c r="R71" s="105"/>
      <c r="S71" s="106"/>
      <c r="T71" s="105"/>
      <c r="U71" s="105"/>
      <c r="V71" s="105"/>
      <c r="W71" s="105"/>
      <c r="X71" s="106"/>
    </row>
    <row r="72" spans="1:24" x14ac:dyDescent="0.25">
      <c r="B72" s="107">
        <v>1</v>
      </c>
      <c r="C72" s="105" t="s">
        <v>163</v>
      </c>
      <c r="D72" s="105"/>
      <c r="E72" s="119">
        <v>2</v>
      </c>
      <c r="F72" s="119">
        <v>2</v>
      </c>
      <c r="G72" s="119">
        <v>2</v>
      </c>
      <c r="H72" s="119">
        <v>2</v>
      </c>
      <c r="I72" s="106">
        <v>2</v>
      </c>
      <c r="J72" s="119">
        <v>2</v>
      </c>
      <c r="K72" s="119">
        <v>2</v>
      </c>
      <c r="L72" s="119">
        <v>2</v>
      </c>
      <c r="M72" s="119">
        <v>2</v>
      </c>
      <c r="N72" s="106">
        <v>2</v>
      </c>
      <c r="O72" s="119">
        <v>2</v>
      </c>
      <c r="P72" s="119">
        <v>2</v>
      </c>
      <c r="Q72" s="119">
        <v>2</v>
      </c>
      <c r="R72" s="119">
        <v>2</v>
      </c>
      <c r="S72" s="106">
        <v>2</v>
      </c>
      <c r="T72" s="119">
        <v>2</v>
      </c>
      <c r="U72" s="119">
        <v>2</v>
      </c>
      <c r="V72" s="119">
        <v>2</v>
      </c>
      <c r="W72" s="119">
        <v>2</v>
      </c>
      <c r="X72" s="106">
        <v>2</v>
      </c>
    </row>
    <row r="73" spans="1:24" x14ac:dyDescent="0.25">
      <c r="B73" s="107">
        <v>2</v>
      </c>
      <c r="C73" s="105" t="s">
        <v>164</v>
      </c>
      <c r="D73" s="105" t="s">
        <v>156</v>
      </c>
      <c r="E73" s="112">
        <f>E72*E67</f>
        <v>7.2036361882716049</v>
      </c>
      <c r="F73" s="112">
        <f t="shared" ref="F73:X73" si="25">F72*F67</f>
        <v>7.2668788580246915</v>
      </c>
      <c r="G73" s="112">
        <f t="shared" si="25"/>
        <v>7.5268807870370367</v>
      </c>
      <c r="H73" s="112">
        <f t="shared" si="25"/>
        <v>7.5901234567901232</v>
      </c>
      <c r="I73" s="113">
        <f t="shared" si="25"/>
        <v>7.8848476080246908</v>
      </c>
      <c r="J73" s="112">
        <f t="shared" si="25"/>
        <v>7.9480902777777773</v>
      </c>
      <c r="K73" s="112">
        <f t="shared" si="25"/>
        <v>8.2080922067901234</v>
      </c>
      <c r="L73" s="112">
        <f t="shared" si="25"/>
        <v>8.7389274691358025</v>
      </c>
      <c r="M73" s="112">
        <f t="shared" si="25"/>
        <v>8.9757812500000007</v>
      </c>
      <c r="N73" s="113">
        <f t="shared" si="25"/>
        <v>9.0390239197530882</v>
      </c>
      <c r="O73" s="112">
        <f t="shared" si="25"/>
        <v>9.2990258487654334</v>
      </c>
      <c r="P73" s="112">
        <f t="shared" si="25"/>
        <v>9.362268518518519</v>
      </c>
      <c r="Q73" s="112">
        <f t="shared" si="25"/>
        <v>9.5991222993827172</v>
      </c>
      <c r="R73" s="112">
        <f t="shared" si="25"/>
        <v>9.6623649691358029</v>
      </c>
      <c r="S73" s="113">
        <f t="shared" si="25"/>
        <v>10.94782986111111</v>
      </c>
      <c r="T73" s="112">
        <f t="shared" si="25"/>
        <v>11.184683641975308</v>
      </c>
      <c r="U73" s="112">
        <f t="shared" si="25"/>
        <v>11.247926311728396</v>
      </c>
      <c r="V73" s="112">
        <f t="shared" si="25"/>
        <v>11.484780092592594</v>
      </c>
      <c r="W73" s="112">
        <f t="shared" si="25"/>
        <v>11.548022762345679</v>
      </c>
      <c r="X73" s="113">
        <f t="shared" si="25"/>
        <v>11.808024691358025</v>
      </c>
    </row>
    <row r="76" spans="1:24" x14ac:dyDescent="0.25">
      <c r="A76" s="259">
        <v>3</v>
      </c>
      <c r="B76" s="260" t="s">
        <v>82</v>
      </c>
      <c r="C76" s="260"/>
      <c r="D76" s="260"/>
      <c r="E76" s="260"/>
      <c r="F76" s="260"/>
      <c r="G76" s="260"/>
      <c r="H76" s="260"/>
      <c r="I76" s="260"/>
      <c r="J76" s="260"/>
      <c r="K76" s="260"/>
      <c r="L76" s="260"/>
      <c r="M76" s="260"/>
      <c r="N76" s="260"/>
      <c r="O76" s="260"/>
      <c r="P76" s="260"/>
      <c r="Q76" s="260"/>
      <c r="R76" s="260"/>
      <c r="S76" s="260"/>
      <c r="T76" s="260"/>
      <c r="U76" s="260"/>
      <c r="V76" s="260"/>
      <c r="W76" s="260"/>
      <c r="X76" s="260"/>
    </row>
    <row r="77" spans="1:24" x14ac:dyDescent="0.25">
      <c r="A77" s="259"/>
      <c r="B77" s="261" t="s">
        <v>371</v>
      </c>
      <c r="C77" s="261"/>
      <c r="D77" s="261"/>
      <c r="E77" s="261"/>
      <c r="F77" s="261"/>
      <c r="G77" s="261"/>
      <c r="H77" s="261"/>
      <c r="I77" s="261"/>
      <c r="J77" s="261"/>
      <c r="K77" s="261"/>
      <c r="L77" s="261"/>
      <c r="M77" s="261"/>
      <c r="N77" s="261"/>
      <c r="O77" s="261"/>
      <c r="P77" s="261"/>
      <c r="Q77" s="261"/>
      <c r="R77" s="261"/>
      <c r="S77" s="261"/>
      <c r="T77" s="261"/>
      <c r="U77" s="261"/>
      <c r="V77" s="261"/>
      <c r="W77" s="261"/>
      <c r="X77" s="261"/>
    </row>
    <row r="78" spans="1:24" x14ac:dyDescent="0.25">
      <c r="A78" s="259"/>
      <c r="B78" s="262" t="s">
        <v>149</v>
      </c>
      <c r="C78" s="252" t="s">
        <v>150</v>
      </c>
      <c r="D78" s="252" t="s">
        <v>151</v>
      </c>
      <c r="E78" s="252" t="s">
        <v>22</v>
      </c>
      <c r="F78" s="252"/>
      <c r="G78" s="252"/>
      <c r="H78" s="252"/>
      <c r="I78" s="252"/>
      <c r="J78" s="252"/>
      <c r="K78" s="252"/>
      <c r="L78" s="252"/>
      <c r="M78" s="252"/>
      <c r="N78" s="252"/>
      <c r="O78" s="252"/>
      <c r="P78" s="252"/>
      <c r="Q78" s="252"/>
      <c r="R78" s="252"/>
      <c r="S78" s="252"/>
      <c r="T78" s="252"/>
      <c r="U78" s="252"/>
      <c r="V78" s="252"/>
      <c r="W78" s="252"/>
      <c r="X78" s="252"/>
    </row>
    <row r="79" spans="1:24" x14ac:dyDescent="0.25">
      <c r="A79" s="259"/>
      <c r="B79" s="262"/>
      <c r="C79" s="252"/>
      <c r="D79" s="252"/>
      <c r="E79" s="102">
        <v>2025</v>
      </c>
      <c r="F79" s="102">
        <v>2026</v>
      </c>
      <c r="G79" s="102">
        <v>2027</v>
      </c>
      <c r="H79" s="102">
        <v>2028</v>
      </c>
      <c r="I79" s="102">
        <v>2029</v>
      </c>
      <c r="J79" s="102">
        <v>2030</v>
      </c>
      <c r="K79" s="102">
        <v>2031</v>
      </c>
      <c r="L79" s="102">
        <v>2032</v>
      </c>
      <c r="M79" s="102">
        <v>2033</v>
      </c>
      <c r="N79" s="102">
        <v>2034</v>
      </c>
      <c r="O79" s="102">
        <v>2035</v>
      </c>
      <c r="P79" s="102">
        <v>2036</v>
      </c>
      <c r="Q79" s="102">
        <v>2037</v>
      </c>
      <c r="R79" s="102">
        <v>2038</v>
      </c>
      <c r="S79" s="102">
        <v>2039</v>
      </c>
      <c r="T79" s="102">
        <v>2040</v>
      </c>
      <c r="U79" s="102">
        <v>2041</v>
      </c>
      <c r="V79" s="102">
        <v>2042</v>
      </c>
      <c r="W79" s="102">
        <v>2043</v>
      </c>
      <c r="X79" s="102">
        <v>2044</v>
      </c>
    </row>
    <row r="80" spans="1:24" x14ac:dyDescent="0.25">
      <c r="B80" s="103" t="s">
        <v>152</v>
      </c>
      <c r="C80" s="104" t="s">
        <v>153</v>
      </c>
      <c r="D80" s="105"/>
      <c r="E80" s="105"/>
      <c r="F80" s="105"/>
      <c r="G80" s="105"/>
      <c r="H80" s="105"/>
      <c r="I80" s="106"/>
      <c r="J80" s="105"/>
      <c r="K80" s="105"/>
      <c r="L80" s="105"/>
      <c r="M80" s="105"/>
      <c r="N80" s="106"/>
      <c r="O80" s="105"/>
      <c r="P80" s="105"/>
      <c r="Q80" s="105"/>
      <c r="R80" s="105"/>
      <c r="S80" s="106"/>
      <c r="T80" s="105"/>
      <c r="U80" s="105"/>
      <c r="V80" s="105"/>
      <c r="W80" s="105"/>
      <c r="X80" s="106"/>
    </row>
    <row r="81" spans="2:24" x14ac:dyDescent="0.25">
      <c r="B81" s="107">
        <v>1</v>
      </c>
      <c r="C81" s="105" t="s">
        <v>154</v>
      </c>
      <c r="D81" s="105" t="s">
        <v>155</v>
      </c>
      <c r="E81" s="108" cm="1">
        <f t="array" ref="E81:X81">TRANSPOSE('Forward Projection (2)'!E68:E87)</f>
        <v>1158.8888888888889</v>
      </c>
      <c r="F81" s="108">
        <v>1207.7777777777778</v>
      </c>
      <c r="G81" s="108">
        <v>1256.6666666666667</v>
      </c>
      <c r="H81" s="108">
        <v>1305.5555555555557</v>
      </c>
      <c r="I81" s="109">
        <v>1354.4444444444443</v>
      </c>
      <c r="J81" s="108">
        <v>1403.3333333333333</v>
      </c>
      <c r="K81" s="108">
        <v>1452.2222222222222</v>
      </c>
      <c r="L81" s="108">
        <v>1501.1111111111111</v>
      </c>
      <c r="M81" s="108">
        <v>1550</v>
      </c>
      <c r="N81" s="109">
        <v>1598.8888888888889</v>
      </c>
      <c r="O81" s="108">
        <v>1647.7777777777778</v>
      </c>
      <c r="P81" s="108">
        <v>1696.6666666666665</v>
      </c>
      <c r="Q81" s="108">
        <v>1745.5555555555557</v>
      </c>
      <c r="R81" s="108">
        <v>1794.4444444444443</v>
      </c>
      <c r="S81" s="109">
        <v>1843.3333333333333</v>
      </c>
      <c r="T81" s="108">
        <v>1892.2222222222222</v>
      </c>
      <c r="U81" s="108">
        <v>1941.1111111111111</v>
      </c>
      <c r="V81" s="108">
        <v>1990</v>
      </c>
      <c r="W81" s="108">
        <v>2038.8888888888887</v>
      </c>
      <c r="X81" s="109">
        <v>2087.7777777777778</v>
      </c>
    </row>
    <row r="82" spans="2:24" x14ac:dyDescent="0.25">
      <c r="B82" s="107">
        <v>2</v>
      </c>
      <c r="C82" s="105" t="s">
        <v>238</v>
      </c>
      <c r="D82" s="105" t="s">
        <v>158</v>
      </c>
      <c r="E82" s="110">
        <v>0.83</v>
      </c>
      <c r="F82" s="110">
        <v>0.83</v>
      </c>
      <c r="G82" s="110">
        <v>0.84</v>
      </c>
      <c r="H82" s="110">
        <v>0.84</v>
      </c>
      <c r="I82" s="111">
        <v>0.85</v>
      </c>
      <c r="J82" s="110">
        <v>0.85</v>
      </c>
      <c r="K82" s="110">
        <v>0.86</v>
      </c>
      <c r="L82" s="110">
        <v>0.88</v>
      </c>
      <c r="M82" s="110">
        <v>0.9</v>
      </c>
      <c r="N82" s="111">
        <v>0.92</v>
      </c>
      <c r="O82" s="110">
        <v>0.93</v>
      </c>
      <c r="P82" s="110">
        <v>0.93</v>
      </c>
      <c r="Q82" s="110">
        <v>0.95</v>
      </c>
      <c r="R82" s="110">
        <v>0.96</v>
      </c>
      <c r="S82" s="111">
        <v>0.96</v>
      </c>
      <c r="T82" s="110">
        <v>0.97</v>
      </c>
      <c r="U82" s="110">
        <v>0.98</v>
      </c>
      <c r="V82" s="110">
        <v>0.99</v>
      </c>
      <c r="W82" s="110">
        <v>1</v>
      </c>
      <c r="X82" s="111">
        <v>1</v>
      </c>
    </row>
    <row r="83" spans="2:24" x14ac:dyDescent="0.25">
      <c r="B83" s="107">
        <v>3</v>
      </c>
      <c r="C83" s="105" t="s">
        <v>239</v>
      </c>
      <c r="D83" s="105" t="s">
        <v>240</v>
      </c>
      <c r="E83" s="108">
        <f>E81*E82</f>
        <v>961.87777777777774</v>
      </c>
      <c r="F83" s="108">
        <f t="shared" ref="F83:X83" si="26">F81*F82</f>
        <v>1002.4555555555555</v>
      </c>
      <c r="G83" s="108">
        <f t="shared" si="26"/>
        <v>1055.6000000000001</v>
      </c>
      <c r="H83" s="108">
        <f t="shared" si="26"/>
        <v>1096.6666666666667</v>
      </c>
      <c r="I83" s="109">
        <f t="shared" si="26"/>
        <v>1151.2777777777776</v>
      </c>
      <c r="J83" s="108">
        <f t="shared" si="26"/>
        <v>1192.8333333333333</v>
      </c>
      <c r="K83" s="108">
        <f t="shared" si="26"/>
        <v>1248.911111111111</v>
      </c>
      <c r="L83" s="108">
        <f t="shared" si="26"/>
        <v>1320.9777777777779</v>
      </c>
      <c r="M83" s="108">
        <f t="shared" si="26"/>
        <v>1395</v>
      </c>
      <c r="N83" s="109">
        <f t="shared" si="26"/>
        <v>1470.9777777777779</v>
      </c>
      <c r="O83" s="108">
        <f t="shared" si="26"/>
        <v>1532.4333333333334</v>
      </c>
      <c r="P83" s="108">
        <f t="shared" si="26"/>
        <v>1577.8999999999999</v>
      </c>
      <c r="Q83" s="108">
        <f t="shared" si="26"/>
        <v>1658.2777777777778</v>
      </c>
      <c r="R83" s="108">
        <f t="shared" si="26"/>
        <v>1722.6666666666665</v>
      </c>
      <c r="S83" s="109">
        <f t="shared" si="26"/>
        <v>1769.6</v>
      </c>
      <c r="T83" s="108">
        <f t="shared" si="26"/>
        <v>1835.4555555555555</v>
      </c>
      <c r="U83" s="108">
        <f t="shared" si="26"/>
        <v>1902.2888888888888</v>
      </c>
      <c r="V83" s="108">
        <f t="shared" si="26"/>
        <v>1970.1</v>
      </c>
      <c r="W83" s="108">
        <f t="shared" si="26"/>
        <v>2038.8888888888887</v>
      </c>
      <c r="X83" s="109">
        <f t="shared" si="26"/>
        <v>2087.7777777777778</v>
      </c>
    </row>
    <row r="84" spans="2:24" x14ac:dyDescent="0.25">
      <c r="B84" s="103" t="s">
        <v>246</v>
      </c>
      <c r="C84" s="104" t="s">
        <v>243</v>
      </c>
      <c r="D84" s="105"/>
      <c r="E84" s="112"/>
      <c r="F84" s="112"/>
      <c r="G84" s="112"/>
      <c r="H84" s="112"/>
      <c r="I84" s="113"/>
      <c r="J84" s="112"/>
      <c r="K84" s="112"/>
      <c r="L84" s="112"/>
      <c r="M84" s="112"/>
      <c r="N84" s="113"/>
      <c r="O84" s="112"/>
      <c r="P84" s="112"/>
      <c r="Q84" s="112"/>
      <c r="R84" s="112"/>
      <c r="S84" s="113"/>
      <c r="T84" s="112"/>
      <c r="U84" s="112"/>
      <c r="V84" s="112"/>
      <c r="W84" s="112"/>
      <c r="X84" s="113"/>
    </row>
    <row r="85" spans="2:24" x14ac:dyDescent="0.25">
      <c r="B85" s="107">
        <v>1</v>
      </c>
      <c r="C85" s="105" t="s">
        <v>244</v>
      </c>
      <c r="D85" s="105" t="s">
        <v>158</v>
      </c>
      <c r="E85" s="110">
        <v>0.7</v>
      </c>
      <c r="F85" s="110">
        <v>0.7</v>
      </c>
      <c r="G85" s="110">
        <v>0.7</v>
      </c>
      <c r="H85" s="110">
        <v>0.7</v>
      </c>
      <c r="I85" s="111">
        <v>0.7</v>
      </c>
      <c r="J85" s="110">
        <v>0.7</v>
      </c>
      <c r="K85" s="110">
        <v>0.7</v>
      </c>
      <c r="L85" s="110">
        <v>0.7</v>
      </c>
      <c r="M85" s="110">
        <v>0.7</v>
      </c>
      <c r="N85" s="111">
        <v>0.7</v>
      </c>
      <c r="O85" s="110">
        <v>0.7</v>
      </c>
      <c r="P85" s="110">
        <v>0.7</v>
      </c>
      <c r="Q85" s="110">
        <v>0.7</v>
      </c>
      <c r="R85" s="110">
        <v>0.7</v>
      </c>
      <c r="S85" s="111">
        <v>0.7</v>
      </c>
      <c r="T85" s="110">
        <v>0.7</v>
      </c>
      <c r="U85" s="110">
        <v>0.7</v>
      </c>
      <c r="V85" s="110">
        <v>0.7</v>
      </c>
      <c r="W85" s="110">
        <v>0.7</v>
      </c>
      <c r="X85" s="111">
        <v>0.7</v>
      </c>
    </row>
    <row r="86" spans="2:24" x14ac:dyDescent="0.25">
      <c r="B86" s="107">
        <v>2</v>
      </c>
      <c r="C86" s="105" t="s">
        <v>245</v>
      </c>
      <c r="D86" s="105" t="s">
        <v>158</v>
      </c>
      <c r="E86" s="110">
        <v>0.3</v>
      </c>
      <c r="F86" s="110">
        <v>0.3</v>
      </c>
      <c r="G86" s="110">
        <v>0.3</v>
      </c>
      <c r="H86" s="110">
        <v>0.3</v>
      </c>
      <c r="I86" s="111">
        <v>0.3</v>
      </c>
      <c r="J86" s="110">
        <v>0.3</v>
      </c>
      <c r="K86" s="110">
        <v>0.3</v>
      </c>
      <c r="L86" s="110">
        <v>0.3</v>
      </c>
      <c r="M86" s="110">
        <v>0.3</v>
      </c>
      <c r="N86" s="111">
        <v>0.3</v>
      </c>
      <c r="O86" s="110">
        <v>0.3</v>
      </c>
      <c r="P86" s="110">
        <v>0.3</v>
      </c>
      <c r="Q86" s="110">
        <v>0.3</v>
      </c>
      <c r="R86" s="110">
        <v>0.3</v>
      </c>
      <c r="S86" s="111">
        <v>0.3</v>
      </c>
      <c r="T86" s="110">
        <v>0.3</v>
      </c>
      <c r="U86" s="110">
        <v>0.3</v>
      </c>
      <c r="V86" s="110">
        <v>0.3</v>
      </c>
      <c r="W86" s="110">
        <v>0.3</v>
      </c>
      <c r="X86" s="111">
        <v>0.3</v>
      </c>
    </row>
    <row r="87" spans="2:24" x14ac:dyDescent="0.25">
      <c r="B87" s="103" t="s">
        <v>257</v>
      </c>
      <c r="C87" s="104" t="s">
        <v>254</v>
      </c>
      <c r="D87" s="105"/>
      <c r="E87" s="112"/>
      <c r="F87" s="112"/>
      <c r="G87" s="112"/>
      <c r="H87" s="112"/>
      <c r="I87" s="113"/>
      <c r="J87" s="112"/>
      <c r="K87" s="112"/>
      <c r="L87" s="112"/>
      <c r="M87" s="112"/>
      <c r="N87" s="113"/>
      <c r="O87" s="112"/>
      <c r="P87" s="112"/>
      <c r="Q87" s="112"/>
      <c r="R87" s="112"/>
      <c r="S87" s="113"/>
      <c r="T87" s="112"/>
      <c r="U87" s="112"/>
      <c r="V87" s="112"/>
      <c r="W87" s="112"/>
      <c r="X87" s="113"/>
    </row>
    <row r="88" spans="2:24" x14ac:dyDescent="0.25">
      <c r="B88" s="107">
        <v>1</v>
      </c>
      <c r="C88" s="105" t="s">
        <v>154</v>
      </c>
      <c r="D88" s="105" t="s">
        <v>240</v>
      </c>
      <c r="E88" s="108">
        <f>E81*70%</f>
        <v>811.22222222222217</v>
      </c>
      <c r="F88" s="108">
        <f t="shared" ref="F88:X88" si="27">F81*70%</f>
        <v>845.44444444444446</v>
      </c>
      <c r="G88" s="108">
        <f t="shared" si="27"/>
        <v>879.66666666666663</v>
      </c>
      <c r="H88" s="108">
        <f t="shared" si="27"/>
        <v>913.88888888888891</v>
      </c>
      <c r="I88" s="109">
        <f t="shared" si="27"/>
        <v>948.11111111111097</v>
      </c>
      <c r="J88" s="108">
        <f t="shared" si="27"/>
        <v>982.33333333333326</v>
      </c>
      <c r="K88" s="108">
        <f t="shared" si="27"/>
        <v>1016.5555555555554</v>
      </c>
      <c r="L88" s="108">
        <f t="shared" si="27"/>
        <v>1050.7777777777776</v>
      </c>
      <c r="M88" s="108">
        <f t="shared" si="27"/>
        <v>1085</v>
      </c>
      <c r="N88" s="109">
        <f t="shared" si="27"/>
        <v>1119.2222222222222</v>
      </c>
      <c r="O88" s="108">
        <f t="shared" si="27"/>
        <v>1153.4444444444443</v>
      </c>
      <c r="P88" s="108">
        <f t="shared" si="27"/>
        <v>1187.6666666666665</v>
      </c>
      <c r="Q88" s="108">
        <f t="shared" si="27"/>
        <v>1221.8888888888889</v>
      </c>
      <c r="R88" s="108">
        <f t="shared" si="27"/>
        <v>1256.1111111111109</v>
      </c>
      <c r="S88" s="109">
        <f t="shared" si="27"/>
        <v>1290.3333333333333</v>
      </c>
      <c r="T88" s="108">
        <f t="shared" si="27"/>
        <v>1324.5555555555554</v>
      </c>
      <c r="U88" s="108">
        <f t="shared" si="27"/>
        <v>1358.7777777777776</v>
      </c>
      <c r="V88" s="108">
        <f t="shared" si="27"/>
        <v>1393</v>
      </c>
      <c r="W88" s="108">
        <f t="shared" si="27"/>
        <v>1427.2222222222219</v>
      </c>
      <c r="X88" s="109">
        <f t="shared" si="27"/>
        <v>1461.4444444444443</v>
      </c>
    </row>
    <row r="89" spans="2:24" x14ac:dyDescent="0.25">
      <c r="B89" s="107">
        <v>2</v>
      </c>
      <c r="C89" s="105" t="s">
        <v>256</v>
      </c>
      <c r="D89" s="105" t="s">
        <v>249</v>
      </c>
      <c r="E89" s="108">
        <f>E88/5</f>
        <v>162.24444444444444</v>
      </c>
      <c r="F89" s="108">
        <f t="shared" ref="F89:X89" si="28">F88/5</f>
        <v>169.0888888888889</v>
      </c>
      <c r="G89" s="108">
        <f t="shared" si="28"/>
        <v>175.93333333333334</v>
      </c>
      <c r="H89" s="108">
        <f t="shared" si="28"/>
        <v>182.77777777777777</v>
      </c>
      <c r="I89" s="109">
        <f t="shared" si="28"/>
        <v>189.62222222222221</v>
      </c>
      <c r="J89" s="108">
        <f t="shared" si="28"/>
        <v>196.46666666666664</v>
      </c>
      <c r="K89" s="108">
        <f t="shared" si="28"/>
        <v>203.31111111111107</v>
      </c>
      <c r="L89" s="108">
        <f t="shared" si="28"/>
        <v>210.15555555555551</v>
      </c>
      <c r="M89" s="108">
        <f t="shared" si="28"/>
        <v>217</v>
      </c>
      <c r="N89" s="109">
        <f t="shared" si="28"/>
        <v>223.84444444444443</v>
      </c>
      <c r="O89" s="108">
        <f t="shared" si="28"/>
        <v>230.68888888888887</v>
      </c>
      <c r="P89" s="108">
        <f t="shared" si="28"/>
        <v>237.5333333333333</v>
      </c>
      <c r="Q89" s="108">
        <f t="shared" si="28"/>
        <v>244.37777777777779</v>
      </c>
      <c r="R89" s="108">
        <f t="shared" si="28"/>
        <v>251.22222222222217</v>
      </c>
      <c r="S89" s="109">
        <f t="shared" si="28"/>
        <v>258.06666666666666</v>
      </c>
      <c r="T89" s="108">
        <f t="shared" si="28"/>
        <v>264.9111111111111</v>
      </c>
      <c r="U89" s="108">
        <f t="shared" si="28"/>
        <v>271.75555555555553</v>
      </c>
      <c r="V89" s="108">
        <f t="shared" si="28"/>
        <v>278.60000000000002</v>
      </c>
      <c r="W89" s="108">
        <f t="shared" si="28"/>
        <v>285.4444444444444</v>
      </c>
      <c r="X89" s="109">
        <f t="shared" si="28"/>
        <v>292.28888888888889</v>
      </c>
    </row>
    <row r="90" spans="2:24" x14ac:dyDescent="0.25">
      <c r="B90" s="107">
        <v>3</v>
      </c>
      <c r="C90" s="105" t="s">
        <v>247</v>
      </c>
      <c r="D90" s="105" t="s">
        <v>248</v>
      </c>
      <c r="E90" s="105">
        <v>100</v>
      </c>
      <c r="F90" s="105">
        <v>100</v>
      </c>
      <c r="G90" s="105">
        <v>100</v>
      </c>
      <c r="H90" s="105">
        <v>100</v>
      </c>
      <c r="I90" s="106">
        <v>100</v>
      </c>
      <c r="J90" s="105">
        <v>100</v>
      </c>
      <c r="K90" s="105">
        <v>100</v>
      </c>
      <c r="L90" s="105">
        <v>100</v>
      </c>
      <c r="M90" s="105">
        <v>100</v>
      </c>
      <c r="N90" s="106">
        <v>100</v>
      </c>
      <c r="O90" s="105">
        <v>100</v>
      </c>
      <c r="P90" s="105">
        <v>100</v>
      </c>
      <c r="Q90" s="105">
        <v>100</v>
      </c>
      <c r="R90" s="105">
        <v>100</v>
      </c>
      <c r="S90" s="106">
        <v>100</v>
      </c>
      <c r="T90" s="105">
        <v>100</v>
      </c>
      <c r="U90" s="105">
        <v>100</v>
      </c>
      <c r="V90" s="105">
        <v>100</v>
      </c>
      <c r="W90" s="105">
        <v>100</v>
      </c>
      <c r="X90" s="106">
        <v>100</v>
      </c>
    </row>
    <row r="91" spans="2:24" x14ac:dyDescent="0.25">
      <c r="B91" s="107">
        <v>4</v>
      </c>
      <c r="C91" s="105" t="s">
        <v>250</v>
      </c>
      <c r="D91" s="105" t="s">
        <v>251</v>
      </c>
      <c r="E91" s="112">
        <f>E88*E90</f>
        <v>81122.222222222219</v>
      </c>
      <c r="F91" s="112">
        <f t="shared" ref="F91:X91" si="29">F88*F90</f>
        <v>84544.444444444453</v>
      </c>
      <c r="G91" s="112">
        <f t="shared" si="29"/>
        <v>87966.666666666657</v>
      </c>
      <c r="H91" s="112">
        <f t="shared" si="29"/>
        <v>91388.888888888891</v>
      </c>
      <c r="I91" s="113">
        <f t="shared" si="29"/>
        <v>94811.111111111095</v>
      </c>
      <c r="J91" s="112">
        <f t="shared" si="29"/>
        <v>98233.333333333328</v>
      </c>
      <c r="K91" s="112">
        <f t="shared" si="29"/>
        <v>101655.55555555555</v>
      </c>
      <c r="L91" s="112">
        <f t="shared" si="29"/>
        <v>105077.77777777777</v>
      </c>
      <c r="M91" s="112">
        <f t="shared" si="29"/>
        <v>108500</v>
      </c>
      <c r="N91" s="113">
        <f t="shared" si="29"/>
        <v>111922.22222222222</v>
      </c>
      <c r="O91" s="112">
        <f t="shared" si="29"/>
        <v>115344.44444444444</v>
      </c>
      <c r="P91" s="112">
        <f t="shared" si="29"/>
        <v>118766.66666666666</v>
      </c>
      <c r="Q91" s="112">
        <f t="shared" si="29"/>
        <v>122188.88888888889</v>
      </c>
      <c r="R91" s="112">
        <f t="shared" si="29"/>
        <v>125611.11111111108</v>
      </c>
      <c r="S91" s="113">
        <f t="shared" si="29"/>
        <v>129033.33333333333</v>
      </c>
      <c r="T91" s="112">
        <f t="shared" si="29"/>
        <v>132455.55555555553</v>
      </c>
      <c r="U91" s="112">
        <f t="shared" si="29"/>
        <v>135877.77777777775</v>
      </c>
      <c r="V91" s="112">
        <f t="shared" si="29"/>
        <v>139300</v>
      </c>
      <c r="W91" s="112">
        <f t="shared" si="29"/>
        <v>142722.22222222219</v>
      </c>
      <c r="X91" s="113">
        <f t="shared" si="29"/>
        <v>146144.44444444444</v>
      </c>
    </row>
    <row r="92" spans="2:24" x14ac:dyDescent="0.25">
      <c r="B92" s="107">
        <v>5</v>
      </c>
      <c r="C92" s="105" t="s">
        <v>250</v>
      </c>
      <c r="D92" s="105" t="s">
        <v>252</v>
      </c>
      <c r="E92" s="112">
        <f>E91/86400</f>
        <v>0.93891460905349788</v>
      </c>
      <c r="F92" s="112">
        <f t="shared" ref="F92:X92" si="30">F91/86400</f>
        <v>0.97852366255144041</v>
      </c>
      <c r="G92" s="112">
        <f t="shared" si="30"/>
        <v>1.0181327160493827</v>
      </c>
      <c r="H92" s="112">
        <f t="shared" si="30"/>
        <v>1.057741769547325</v>
      </c>
      <c r="I92" s="113">
        <f t="shared" si="30"/>
        <v>1.0973508230452673</v>
      </c>
      <c r="J92" s="112">
        <f t="shared" si="30"/>
        <v>1.1369598765432098</v>
      </c>
      <c r="K92" s="112">
        <f t="shared" si="30"/>
        <v>1.1765689300411522</v>
      </c>
      <c r="L92" s="112">
        <f t="shared" si="30"/>
        <v>1.2161779835390945</v>
      </c>
      <c r="M92" s="112">
        <f t="shared" si="30"/>
        <v>1.255787037037037</v>
      </c>
      <c r="N92" s="113">
        <f t="shared" si="30"/>
        <v>1.2953960905349793</v>
      </c>
      <c r="O92" s="112">
        <f t="shared" si="30"/>
        <v>1.3350051440329218</v>
      </c>
      <c r="P92" s="112">
        <f t="shared" si="30"/>
        <v>1.3746141975308641</v>
      </c>
      <c r="Q92" s="112">
        <f t="shared" si="30"/>
        <v>1.4142232510288066</v>
      </c>
      <c r="R92" s="112">
        <f t="shared" si="30"/>
        <v>1.4538323045267487</v>
      </c>
      <c r="S92" s="113">
        <f t="shared" si="30"/>
        <v>1.4934413580246912</v>
      </c>
      <c r="T92" s="112">
        <f t="shared" si="30"/>
        <v>1.5330504115226335</v>
      </c>
      <c r="U92" s="112">
        <f t="shared" si="30"/>
        <v>1.5726594650205759</v>
      </c>
      <c r="V92" s="112">
        <f t="shared" si="30"/>
        <v>1.6122685185185186</v>
      </c>
      <c r="W92" s="112">
        <f t="shared" si="30"/>
        <v>1.6518775720164605</v>
      </c>
      <c r="X92" s="113">
        <f t="shared" si="30"/>
        <v>1.6914866255144032</v>
      </c>
    </row>
    <row r="93" spans="2:24" x14ac:dyDescent="0.25">
      <c r="B93" s="103" t="s">
        <v>258</v>
      </c>
      <c r="C93" s="104" t="s">
        <v>253</v>
      </c>
      <c r="D93" s="105"/>
      <c r="E93" s="112"/>
      <c r="F93" s="112"/>
      <c r="G93" s="112"/>
      <c r="H93" s="112"/>
      <c r="I93" s="113"/>
      <c r="J93" s="112"/>
      <c r="K93" s="112"/>
      <c r="L93" s="112"/>
      <c r="M93" s="112"/>
      <c r="N93" s="113"/>
      <c r="O93" s="112"/>
      <c r="P93" s="112"/>
      <c r="Q93" s="112"/>
      <c r="R93" s="112"/>
      <c r="S93" s="113"/>
      <c r="T93" s="112"/>
      <c r="U93" s="112"/>
      <c r="V93" s="112"/>
      <c r="W93" s="112"/>
      <c r="X93" s="113"/>
    </row>
    <row r="94" spans="2:24" x14ac:dyDescent="0.25">
      <c r="B94" s="107">
        <v>1</v>
      </c>
      <c r="C94" s="105" t="s">
        <v>154</v>
      </c>
      <c r="D94" s="105" t="s">
        <v>240</v>
      </c>
      <c r="E94" s="108">
        <f>E81*30%</f>
        <v>347.66666666666669</v>
      </c>
      <c r="F94" s="108">
        <f t="shared" ref="F94:X94" si="31">F81*30%</f>
        <v>362.33333333333331</v>
      </c>
      <c r="G94" s="108">
        <f t="shared" si="31"/>
        <v>377</v>
      </c>
      <c r="H94" s="108">
        <f t="shared" si="31"/>
        <v>391.66666666666669</v>
      </c>
      <c r="I94" s="109">
        <f t="shared" si="31"/>
        <v>406.33333333333331</v>
      </c>
      <c r="J94" s="108">
        <f t="shared" si="31"/>
        <v>420.99999999999994</v>
      </c>
      <c r="K94" s="108">
        <f t="shared" si="31"/>
        <v>435.66666666666663</v>
      </c>
      <c r="L94" s="108">
        <f t="shared" si="31"/>
        <v>450.33333333333331</v>
      </c>
      <c r="M94" s="108">
        <f t="shared" si="31"/>
        <v>465</v>
      </c>
      <c r="N94" s="109">
        <f t="shared" si="31"/>
        <v>479.66666666666663</v>
      </c>
      <c r="O94" s="108">
        <f t="shared" si="31"/>
        <v>494.33333333333331</v>
      </c>
      <c r="P94" s="108">
        <f t="shared" si="31"/>
        <v>508.99999999999994</v>
      </c>
      <c r="Q94" s="108">
        <f t="shared" si="31"/>
        <v>523.66666666666663</v>
      </c>
      <c r="R94" s="108">
        <f t="shared" si="31"/>
        <v>538.33333333333326</v>
      </c>
      <c r="S94" s="109">
        <f t="shared" si="31"/>
        <v>553</v>
      </c>
      <c r="T94" s="108">
        <f t="shared" si="31"/>
        <v>567.66666666666663</v>
      </c>
      <c r="U94" s="108">
        <f t="shared" si="31"/>
        <v>582.33333333333326</v>
      </c>
      <c r="V94" s="108">
        <f t="shared" si="31"/>
        <v>597</v>
      </c>
      <c r="W94" s="108">
        <f t="shared" si="31"/>
        <v>611.66666666666663</v>
      </c>
      <c r="X94" s="109">
        <f t="shared" si="31"/>
        <v>626.33333333333337</v>
      </c>
    </row>
    <row r="95" spans="2:24" x14ac:dyDescent="0.25">
      <c r="B95" s="107">
        <v>2</v>
      </c>
      <c r="C95" s="105" t="s">
        <v>255</v>
      </c>
      <c r="D95" s="105" t="s">
        <v>249</v>
      </c>
      <c r="E95" s="108">
        <f>E94/100</f>
        <v>3.476666666666667</v>
      </c>
      <c r="F95" s="108">
        <f t="shared" ref="F95:X95" si="32">F94/100</f>
        <v>3.6233333333333331</v>
      </c>
      <c r="G95" s="108">
        <f t="shared" si="32"/>
        <v>3.77</v>
      </c>
      <c r="H95" s="108">
        <f t="shared" si="32"/>
        <v>3.916666666666667</v>
      </c>
      <c r="I95" s="109">
        <f t="shared" si="32"/>
        <v>4.0633333333333335</v>
      </c>
      <c r="J95" s="108">
        <f t="shared" si="32"/>
        <v>4.2099999999999991</v>
      </c>
      <c r="K95" s="108">
        <f t="shared" si="32"/>
        <v>4.3566666666666665</v>
      </c>
      <c r="L95" s="108">
        <f t="shared" si="32"/>
        <v>4.503333333333333</v>
      </c>
      <c r="M95" s="108">
        <f t="shared" si="32"/>
        <v>4.6500000000000004</v>
      </c>
      <c r="N95" s="109">
        <f t="shared" si="32"/>
        <v>4.796666666666666</v>
      </c>
      <c r="O95" s="108">
        <f t="shared" si="32"/>
        <v>4.9433333333333334</v>
      </c>
      <c r="P95" s="108">
        <f t="shared" si="32"/>
        <v>5.09</v>
      </c>
      <c r="Q95" s="108">
        <f t="shared" si="32"/>
        <v>5.2366666666666664</v>
      </c>
      <c r="R95" s="108">
        <f t="shared" si="32"/>
        <v>5.3833333333333329</v>
      </c>
      <c r="S95" s="109">
        <f t="shared" si="32"/>
        <v>5.53</v>
      </c>
      <c r="T95" s="108">
        <f t="shared" si="32"/>
        <v>5.6766666666666659</v>
      </c>
      <c r="U95" s="108">
        <f t="shared" si="32"/>
        <v>5.8233333333333324</v>
      </c>
      <c r="V95" s="108">
        <f t="shared" si="32"/>
        <v>5.97</v>
      </c>
      <c r="W95" s="108">
        <f t="shared" si="32"/>
        <v>6.1166666666666663</v>
      </c>
      <c r="X95" s="109">
        <f t="shared" si="32"/>
        <v>6.2633333333333336</v>
      </c>
    </row>
    <row r="96" spans="2:24" x14ac:dyDescent="0.25">
      <c r="B96" s="107">
        <v>3</v>
      </c>
      <c r="C96" s="105" t="s">
        <v>247</v>
      </c>
      <c r="D96" s="105" t="s">
        <v>248</v>
      </c>
      <c r="E96" s="105">
        <v>30</v>
      </c>
      <c r="F96" s="105">
        <v>30</v>
      </c>
      <c r="G96" s="105">
        <v>30</v>
      </c>
      <c r="H96" s="105">
        <v>30</v>
      </c>
      <c r="I96" s="106">
        <v>30</v>
      </c>
      <c r="J96" s="105">
        <v>30</v>
      </c>
      <c r="K96" s="105">
        <v>30</v>
      </c>
      <c r="L96" s="105">
        <v>30</v>
      </c>
      <c r="M96" s="105">
        <v>30</v>
      </c>
      <c r="N96" s="106">
        <v>30</v>
      </c>
      <c r="O96" s="105">
        <v>30</v>
      </c>
      <c r="P96" s="105">
        <v>30</v>
      </c>
      <c r="Q96" s="105">
        <v>30</v>
      </c>
      <c r="R96" s="105">
        <v>30</v>
      </c>
      <c r="S96" s="106">
        <v>30</v>
      </c>
      <c r="T96" s="105">
        <v>30</v>
      </c>
      <c r="U96" s="105">
        <v>30</v>
      </c>
      <c r="V96" s="105">
        <v>30</v>
      </c>
      <c r="W96" s="105">
        <v>30</v>
      </c>
      <c r="X96" s="106">
        <v>30</v>
      </c>
    </row>
    <row r="97" spans="2:24" x14ac:dyDescent="0.25">
      <c r="B97" s="107">
        <v>4</v>
      </c>
      <c r="C97" s="105" t="s">
        <v>250</v>
      </c>
      <c r="D97" s="105" t="s">
        <v>251</v>
      </c>
      <c r="E97" s="112">
        <f>E94*E96</f>
        <v>10430</v>
      </c>
      <c r="F97" s="112">
        <f t="shared" ref="F97:X97" si="33">F94*F96</f>
        <v>10870</v>
      </c>
      <c r="G97" s="112">
        <f t="shared" si="33"/>
        <v>11310</v>
      </c>
      <c r="H97" s="112">
        <f t="shared" si="33"/>
        <v>11750</v>
      </c>
      <c r="I97" s="113">
        <f t="shared" si="33"/>
        <v>12190</v>
      </c>
      <c r="J97" s="112">
        <f t="shared" si="33"/>
        <v>12629.999999999998</v>
      </c>
      <c r="K97" s="112">
        <f t="shared" si="33"/>
        <v>13069.999999999998</v>
      </c>
      <c r="L97" s="112">
        <f t="shared" si="33"/>
        <v>13510</v>
      </c>
      <c r="M97" s="112">
        <f t="shared" si="33"/>
        <v>13950</v>
      </c>
      <c r="N97" s="113">
        <f t="shared" si="33"/>
        <v>14389.999999999998</v>
      </c>
      <c r="O97" s="112">
        <f t="shared" si="33"/>
        <v>14830</v>
      </c>
      <c r="P97" s="112">
        <f t="shared" si="33"/>
        <v>15269.999999999998</v>
      </c>
      <c r="Q97" s="112">
        <f t="shared" si="33"/>
        <v>15709.999999999998</v>
      </c>
      <c r="R97" s="112">
        <f t="shared" si="33"/>
        <v>16149.999999999998</v>
      </c>
      <c r="S97" s="113">
        <f t="shared" si="33"/>
        <v>16590</v>
      </c>
      <c r="T97" s="112">
        <f t="shared" si="33"/>
        <v>17030</v>
      </c>
      <c r="U97" s="112">
        <f t="shared" si="33"/>
        <v>17469.999999999996</v>
      </c>
      <c r="V97" s="112">
        <f t="shared" si="33"/>
        <v>17910</v>
      </c>
      <c r="W97" s="112">
        <f t="shared" si="33"/>
        <v>18350</v>
      </c>
      <c r="X97" s="113">
        <f t="shared" si="33"/>
        <v>18790</v>
      </c>
    </row>
    <row r="98" spans="2:24" x14ac:dyDescent="0.25">
      <c r="B98" s="107">
        <v>5</v>
      </c>
      <c r="C98" s="105" t="s">
        <v>250</v>
      </c>
      <c r="D98" s="105" t="s">
        <v>252</v>
      </c>
      <c r="E98" s="112">
        <f>E97/86400</f>
        <v>0.1207175925925926</v>
      </c>
      <c r="F98" s="112">
        <f t="shared" ref="F98:X98" si="34">F97/86400</f>
        <v>0.12581018518518519</v>
      </c>
      <c r="G98" s="112">
        <f t="shared" si="34"/>
        <v>0.13090277777777778</v>
      </c>
      <c r="H98" s="112">
        <f t="shared" si="34"/>
        <v>0.13599537037037038</v>
      </c>
      <c r="I98" s="113">
        <f t="shared" si="34"/>
        <v>0.14108796296296297</v>
      </c>
      <c r="J98" s="112">
        <f t="shared" si="34"/>
        <v>0.14618055555555554</v>
      </c>
      <c r="K98" s="112">
        <f t="shared" si="34"/>
        <v>0.15127314814814813</v>
      </c>
      <c r="L98" s="112">
        <f t="shared" si="34"/>
        <v>0.15636574074074075</v>
      </c>
      <c r="M98" s="112">
        <f t="shared" si="34"/>
        <v>0.16145833333333334</v>
      </c>
      <c r="N98" s="113">
        <f t="shared" si="34"/>
        <v>0.16655092592592591</v>
      </c>
      <c r="O98" s="112">
        <f t="shared" si="34"/>
        <v>0.17164351851851853</v>
      </c>
      <c r="P98" s="112">
        <f t="shared" si="34"/>
        <v>0.17673611111111109</v>
      </c>
      <c r="Q98" s="112">
        <f t="shared" si="34"/>
        <v>0.18182870370370369</v>
      </c>
      <c r="R98" s="112">
        <f t="shared" si="34"/>
        <v>0.18692129629629628</v>
      </c>
      <c r="S98" s="113">
        <f t="shared" si="34"/>
        <v>0.1920138888888889</v>
      </c>
      <c r="T98" s="112">
        <f t="shared" si="34"/>
        <v>0.19710648148148149</v>
      </c>
      <c r="U98" s="112">
        <f t="shared" si="34"/>
        <v>0.20219907407407403</v>
      </c>
      <c r="V98" s="112">
        <f t="shared" si="34"/>
        <v>0.20729166666666668</v>
      </c>
      <c r="W98" s="112">
        <f t="shared" si="34"/>
        <v>0.21238425925925927</v>
      </c>
      <c r="X98" s="113">
        <f t="shared" si="34"/>
        <v>0.21747685185185187</v>
      </c>
    </row>
    <row r="99" spans="2:24" x14ac:dyDescent="0.25">
      <c r="B99" s="103" t="s">
        <v>259</v>
      </c>
      <c r="C99" s="104" t="s">
        <v>160</v>
      </c>
      <c r="D99" s="105"/>
      <c r="E99" s="105"/>
      <c r="F99" s="105"/>
      <c r="G99" s="105"/>
      <c r="H99" s="105"/>
      <c r="I99" s="106"/>
      <c r="J99" s="105"/>
      <c r="K99" s="105"/>
      <c r="L99" s="105"/>
      <c r="M99" s="105"/>
      <c r="N99" s="106"/>
      <c r="O99" s="105"/>
      <c r="P99" s="105"/>
      <c r="Q99" s="105"/>
      <c r="R99" s="105"/>
      <c r="S99" s="106"/>
      <c r="T99" s="105"/>
      <c r="U99" s="105"/>
      <c r="V99" s="105"/>
      <c r="W99" s="105"/>
      <c r="X99" s="106"/>
    </row>
    <row r="100" spans="2:24" x14ac:dyDescent="0.25">
      <c r="B100" s="107">
        <v>1</v>
      </c>
      <c r="C100" s="105" t="s">
        <v>161</v>
      </c>
      <c r="D100" s="105" t="s">
        <v>158</v>
      </c>
      <c r="E100" s="114">
        <v>0.25</v>
      </c>
      <c r="F100" s="114">
        <v>0.25</v>
      </c>
      <c r="G100" s="114">
        <v>0.25</v>
      </c>
      <c r="H100" s="114">
        <v>0.25</v>
      </c>
      <c r="I100" s="115">
        <v>0.25</v>
      </c>
      <c r="J100" s="114">
        <v>0.25</v>
      </c>
      <c r="K100" s="114">
        <v>0.25</v>
      </c>
      <c r="L100" s="114">
        <v>0.25</v>
      </c>
      <c r="M100" s="114">
        <v>0.25</v>
      </c>
      <c r="N100" s="115">
        <v>0.25</v>
      </c>
      <c r="O100" s="114">
        <v>0.25</v>
      </c>
      <c r="P100" s="114">
        <v>0.25</v>
      </c>
      <c r="Q100" s="114">
        <v>0.25</v>
      </c>
      <c r="R100" s="114">
        <v>0.25</v>
      </c>
      <c r="S100" s="115">
        <v>0.25</v>
      </c>
      <c r="T100" s="114">
        <v>0.25</v>
      </c>
      <c r="U100" s="114">
        <v>0.25</v>
      </c>
      <c r="V100" s="114">
        <v>0.25</v>
      </c>
      <c r="W100" s="114">
        <v>0.25</v>
      </c>
      <c r="X100" s="115">
        <v>0.25</v>
      </c>
    </row>
    <row r="101" spans="2:24" x14ac:dyDescent="0.25">
      <c r="B101" s="107">
        <v>2</v>
      </c>
      <c r="C101" s="105" t="s">
        <v>162</v>
      </c>
      <c r="D101" s="105" t="s">
        <v>156</v>
      </c>
      <c r="E101" s="112">
        <f>(E92+E98)*E100</f>
        <v>0.2649080504115226</v>
      </c>
      <c r="F101" s="112">
        <f t="shared" ref="F101:X101" si="35">(F92+F98)*F100</f>
        <v>0.27608346193415639</v>
      </c>
      <c r="G101" s="112">
        <f t="shared" si="35"/>
        <v>0.28725887345679013</v>
      </c>
      <c r="H101" s="112">
        <f t="shared" si="35"/>
        <v>0.29843428497942387</v>
      </c>
      <c r="I101" s="113">
        <f t="shared" si="35"/>
        <v>0.30960969650205755</v>
      </c>
      <c r="J101" s="112">
        <f t="shared" si="35"/>
        <v>0.32078510802469135</v>
      </c>
      <c r="K101" s="112">
        <f t="shared" si="35"/>
        <v>0.33196051954732508</v>
      </c>
      <c r="L101" s="112">
        <f t="shared" si="35"/>
        <v>0.34313593106995882</v>
      </c>
      <c r="M101" s="112">
        <f t="shared" si="35"/>
        <v>0.35431134259259256</v>
      </c>
      <c r="N101" s="113">
        <f t="shared" si="35"/>
        <v>0.3654867541152263</v>
      </c>
      <c r="O101" s="112">
        <f t="shared" si="35"/>
        <v>0.37666216563786009</v>
      </c>
      <c r="P101" s="112">
        <f t="shared" si="35"/>
        <v>0.38783757716049383</v>
      </c>
      <c r="Q101" s="112">
        <f t="shared" si="35"/>
        <v>0.39901298868312757</v>
      </c>
      <c r="R101" s="112">
        <f t="shared" si="35"/>
        <v>0.41018840020576125</v>
      </c>
      <c r="S101" s="113">
        <f t="shared" si="35"/>
        <v>0.42136381172839504</v>
      </c>
      <c r="T101" s="112">
        <f t="shared" si="35"/>
        <v>0.43253922325102878</v>
      </c>
      <c r="U101" s="112">
        <f t="shared" si="35"/>
        <v>0.44371463477366246</v>
      </c>
      <c r="V101" s="112">
        <f t="shared" si="35"/>
        <v>0.45489004629629631</v>
      </c>
      <c r="W101" s="112">
        <f t="shared" si="35"/>
        <v>0.46606545781892994</v>
      </c>
      <c r="X101" s="113">
        <f t="shared" si="35"/>
        <v>0.47724086934156379</v>
      </c>
    </row>
    <row r="102" spans="2:24" x14ac:dyDescent="0.25">
      <c r="B102" s="103" t="s">
        <v>261</v>
      </c>
      <c r="C102" s="104" t="s">
        <v>157</v>
      </c>
      <c r="D102" s="105"/>
      <c r="E102" s="105"/>
      <c r="F102" s="105"/>
      <c r="G102" s="105"/>
      <c r="H102" s="105"/>
      <c r="I102" s="106"/>
      <c r="J102" s="105"/>
      <c r="K102" s="105"/>
      <c r="L102" s="105"/>
      <c r="M102" s="105"/>
      <c r="N102" s="106"/>
      <c r="O102" s="105"/>
      <c r="P102" s="105"/>
      <c r="Q102" s="105"/>
      <c r="R102" s="105"/>
      <c r="S102" s="106"/>
      <c r="T102" s="105"/>
      <c r="U102" s="105"/>
      <c r="V102" s="105"/>
      <c r="W102" s="105"/>
      <c r="X102" s="106"/>
    </row>
    <row r="103" spans="2:24" x14ac:dyDescent="0.25">
      <c r="B103" s="107">
        <v>1</v>
      </c>
      <c r="C103" s="105" t="s">
        <v>159</v>
      </c>
      <c r="D103" s="105" t="s">
        <v>156</v>
      </c>
      <c r="E103" s="112" cm="1">
        <f t="array" ref="E103:X103">TRANSPOSE('Rekap Air Non Domestik (2)'!R57:R76)</f>
        <v>1.0671296296296298</v>
      </c>
      <c r="F103" s="112">
        <v>1.0671296296296298</v>
      </c>
      <c r="G103" s="112">
        <v>1.0902777777777779</v>
      </c>
      <c r="H103" s="112">
        <v>1.0902777777777779</v>
      </c>
      <c r="I103" s="113">
        <v>1.0902777777777779</v>
      </c>
      <c r="J103" s="112">
        <v>1.3182870370370372</v>
      </c>
      <c r="K103" s="112">
        <v>1.3414351851851853</v>
      </c>
      <c r="L103" s="112">
        <v>1.3414351851851853</v>
      </c>
      <c r="M103" s="112">
        <v>1.3414351851851853</v>
      </c>
      <c r="N103" s="113">
        <v>1.3414351851851853</v>
      </c>
      <c r="O103" s="112">
        <v>1.3414351851851853</v>
      </c>
      <c r="P103" s="112">
        <v>1.8599537037037037</v>
      </c>
      <c r="Q103" s="112">
        <v>1.8599537037037037</v>
      </c>
      <c r="R103" s="112">
        <v>1.8599537037037037</v>
      </c>
      <c r="S103" s="113">
        <v>1.8599537037037037</v>
      </c>
      <c r="T103" s="112">
        <v>1.8831018518518519</v>
      </c>
      <c r="U103" s="112">
        <v>1.8831018518518519</v>
      </c>
      <c r="V103" s="112">
        <v>2.1111111111111112</v>
      </c>
      <c r="W103" s="112">
        <v>2.1111111111111112</v>
      </c>
      <c r="X103" s="113">
        <v>2.1111111111111112</v>
      </c>
    </row>
    <row r="104" spans="2:24" x14ac:dyDescent="0.25">
      <c r="B104" s="103" t="s">
        <v>165</v>
      </c>
      <c r="C104" s="104" t="s">
        <v>260</v>
      </c>
      <c r="D104" s="105" t="s">
        <v>156</v>
      </c>
      <c r="E104" s="112">
        <f>E92+E98+E101+E103</f>
        <v>2.3916698816872426</v>
      </c>
      <c r="F104" s="112">
        <f t="shared" ref="F104:X104" si="36">F92+F98+F101+F103</f>
        <v>2.4475469393004117</v>
      </c>
      <c r="G104" s="112">
        <f t="shared" si="36"/>
        <v>2.5265721450617287</v>
      </c>
      <c r="H104" s="112">
        <f t="shared" si="36"/>
        <v>2.5824492026748973</v>
      </c>
      <c r="I104" s="113">
        <f t="shared" si="36"/>
        <v>2.6383262602880659</v>
      </c>
      <c r="J104" s="112">
        <f t="shared" si="36"/>
        <v>2.9222125771604937</v>
      </c>
      <c r="K104" s="112">
        <f t="shared" si="36"/>
        <v>3.0012377829218106</v>
      </c>
      <c r="L104" s="112">
        <f t="shared" si="36"/>
        <v>3.0571148405349797</v>
      </c>
      <c r="M104" s="112">
        <f t="shared" si="36"/>
        <v>3.1129918981481479</v>
      </c>
      <c r="N104" s="113">
        <f t="shared" si="36"/>
        <v>3.168868955761317</v>
      </c>
      <c r="O104" s="112">
        <f t="shared" si="36"/>
        <v>3.2247460133744861</v>
      </c>
      <c r="P104" s="112">
        <f t="shared" si="36"/>
        <v>3.7991415895061729</v>
      </c>
      <c r="Q104" s="112">
        <f t="shared" si="36"/>
        <v>3.8550186471193415</v>
      </c>
      <c r="R104" s="112">
        <f t="shared" si="36"/>
        <v>3.9108957047325101</v>
      </c>
      <c r="S104" s="113">
        <f t="shared" si="36"/>
        <v>3.9667727623456788</v>
      </c>
      <c r="T104" s="112">
        <f t="shared" si="36"/>
        <v>4.0457979681069958</v>
      </c>
      <c r="U104" s="112">
        <f t="shared" si="36"/>
        <v>4.101675025720164</v>
      </c>
      <c r="V104" s="112">
        <f t="shared" si="36"/>
        <v>4.3855613425925926</v>
      </c>
      <c r="W104" s="112">
        <f t="shared" si="36"/>
        <v>4.4414384002057608</v>
      </c>
      <c r="X104" s="113">
        <f t="shared" si="36"/>
        <v>4.4973154578189298</v>
      </c>
    </row>
    <row r="105" spans="2:24" x14ac:dyDescent="0.25">
      <c r="B105" s="103" t="s">
        <v>166</v>
      </c>
      <c r="C105" s="104" t="s">
        <v>237</v>
      </c>
      <c r="D105" s="105"/>
      <c r="E105" s="105"/>
      <c r="F105" s="105"/>
      <c r="G105" s="105"/>
      <c r="H105" s="105"/>
      <c r="I105" s="106"/>
      <c r="J105" s="105"/>
      <c r="K105" s="105"/>
      <c r="L105" s="105"/>
      <c r="M105" s="105"/>
      <c r="N105" s="106"/>
      <c r="O105" s="105"/>
      <c r="P105" s="105"/>
      <c r="Q105" s="105"/>
      <c r="R105" s="105"/>
      <c r="S105" s="106"/>
      <c r="T105" s="105"/>
      <c r="U105" s="105"/>
      <c r="V105" s="105"/>
      <c r="W105" s="105"/>
      <c r="X105" s="106"/>
    </row>
    <row r="106" spans="2:24" x14ac:dyDescent="0.25">
      <c r="B106" s="107">
        <v>1</v>
      </c>
      <c r="C106" s="105" t="s">
        <v>163</v>
      </c>
      <c r="D106" s="105"/>
      <c r="E106" s="105">
        <v>1.5</v>
      </c>
      <c r="F106" s="105">
        <v>1.5</v>
      </c>
      <c r="G106" s="105">
        <v>1.5</v>
      </c>
      <c r="H106" s="105">
        <v>1.5</v>
      </c>
      <c r="I106" s="106">
        <v>1.5</v>
      </c>
      <c r="J106" s="105">
        <v>1.5</v>
      </c>
      <c r="K106" s="105">
        <v>1.5</v>
      </c>
      <c r="L106" s="105">
        <v>1.5</v>
      </c>
      <c r="M106" s="105">
        <v>1.5</v>
      </c>
      <c r="N106" s="106">
        <v>1.5</v>
      </c>
      <c r="O106" s="105">
        <v>1.5</v>
      </c>
      <c r="P106" s="105">
        <v>1.5</v>
      </c>
      <c r="Q106" s="105">
        <v>1.5</v>
      </c>
      <c r="R106" s="105">
        <v>1.5</v>
      </c>
      <c r="S106" s="106">
        <v>1.5</v>
      </c>
      <c r="T106" s="105">
        <v>1.5</v>
      </c>
      <c r="U106" s="105">
        <v>1.5</v>
      </c>
      <c r="V106" s="105">
        <v>1.5</v>
      </c>
      <c r="W106" s="105">
        <v>1.5</v>
      </c>
      <c r="X106" s="106">
        <v>1.5</v>
      </c>
    </row>
    <row r="107" spans="2:24" x14ac:dyDescent="0.25">
      <c r="B107" s="107">
        <v>2</v>
      </c>
      <c r="C107" s="105" t="s">
        <v>164</v>
      </c>
      <c r="D107" s="105" t="s">
        <v>156</v>
      </c>
      <c r="E107" s="112">
        <f>E104*E106</f>
        <v>3.5875048225308639</v>
      </c>
      <c r="F107" s="112">
        <f t="shared" ref="F107:H107" si="37">F104*F106</f>
        <v>3.6713204089506175</v>
      </c>
      <c r="G107" s="112">
        <f t="shared" si="37"/>
        <v>3.789858217592593</v>
      </c>
      <c r="H107" s="112">
        <f t="shared" si="37"/>
        <v>3.8736738040123457</v>
      </c>
      <c r="I107" s="113">
        <f>I104*I106</f>
        <v>3.9574893904320989</v>
      </c>
      <c r="J107" s="112">
        <f t="shared" ref="J107:X107" si="38">J104*J106</f>
        <v>4.3833188657407405</v>
      </c>
      <c r="K107" s="112">
        <f t="shared" si="38"/>
        <v>4.501856674382716</v>
      </c>
      <c r="L107" s="112">
        <f t="shared" si="38"/>
        <v>4.58567226080247</v>
      </c>
      <c r="M107" s="112">
        <f t="shared" si="38"/>
        <v>4.6694878472222214</v>
      </c>
      <c r="N107" s="113">
        <f t="shared" si="38"/>
        <v>4.7533034336419755</v>
      </c>
      <c r="O107" s="112">
        <f t="shared" si="38"/>
        <v>4.8371190200617296</v>
      </c>
      <c r="P107" s="112">
        <f t="shared" si="38"/>
        <v>5.6987123842592595</v>
      </c>
      <c r="Q107" s="112">
        <f t="shared" si="38"/>
        <v>5.7825279706790127</v>
      </c>
      <c r="R107" s="112">
        <f t="shared" si="38"/>
        <v>5.866343557098765</v>
      </c>
      <c r="S107" s="113">
        <f t="shared" si="38"/>
        <v>5.9501591435185182</v>
      </c>
      <c r="T107" s="112">
        <f t="shared" si="38"/>
        <v>6.0686969521604937</v>
      </c>
      <c r="U107" s="112">
        <f t="shared" si="38"/>
        <v>6.1525125385802459</v>
      </c>
      <c r="V107" s="112">
        <f t="shared" si="38"/>
        <v>6.5783420138888893</v>
      </c>
      <c r="W107" s="112">
        <f t="shared" si="38"/>
        <v>6.6621576003086407</v>
      </c>
      <c r="X107" s="113">
        <f t="shared" si="38"/>
        <v>6.7459731867283947</v>
      </c>
    </row>
    <row r="108" spans="2:24" x14ac:dyDescent="0.25">
      <c r="B108" s="103" t="s">
        <v>262</v>
      </c>
      <c r="C108" s="104" t="s">
        <v>241</v>
      </c>
      <c r="D108" s="105"/>
      <c r="E108" s="105"/>
      <c r="F108" s="105"/>
      <c r="G108" s="105"/>
      <c r="H108" s="105"/>
      <c r="I108" s="106"/>
      <c r="J108" s="105"/>
      <c r="K108" s="105"/>
      <c r="L108" s="105"/>
      <c r="M108" s="105"/>
      <c r="N108" s="106"/>
      <c r="O108" s="105"/>
      <c r="P108" s="105"/>
      <c r="Q108" s="105"/>
      <c r="R108" s="105"/>
      <c r="S108" s="106"/>
      <c r="T108" s="105"/>
      <c r="U108" s="105"/>
      <c r="V108" s="105"/>
      <c r="W108" s="105"/>
      <c r="X108" s="106"/>
    </row>
    <row r="109" spans="2:24" x14ac:dyDescent="0.25">
      <c r="B109" s="107">
        <v>1</v>
      </c>
      <c r="C109" s="105" t="s">
        <v>163</v>
      </c>
      <c r="D109" s="105"/>
      <c r="E109" s="105">
        <v>2</v>
      </c>
      <c r="F109" s="105">
        <v>2</v>
      </c>
      <c r="G109" s="105">
        <v>2</v>
      </c>
      <c r="H109" s="105">
        <v>2</v>
      </c>
      <c r="I109" s="106">
        <v>2</v>
      </c>
      <c r="J109" s="105">
        <v>2</v>
      </c>
      <c r="K109" s="105">
        <v>2</v>
      </c>
      <c r="L109" s="105">
        <v>2</v>
      </c>
      <c r="M109" s="105">
        <v>2</v>
      </c>
      <c r="N109" s="106">
        <v>2</v>
      </c>
      <c r="O109" s="105">
        <v>2</v>
      </c>
      <c r="P109" s="105">
        <v>2</v>
      </c>
      <c r="Q109" s="105">
        <v>2</v>
      </c>
      <c r="R109" s="105">
        <v>2</v>
      </c>
      <c r="S109" s="106">
        <v>2</v>
      </c>
      <c r="T109" s="105">
        <v>2</v>
      </c>
      <c r="U109" s="105">
        <v>2</v>
      </c>
      <c r="V109" s="105">
        <v>2</v>
      </c>
      <c r="W109" s="105">
        <v>2</v>
      </c>
      <c r="X109" s="106">
        <v>2</v>
      </c>
    </row>
    <row r="110" spans="2:24" x14ac:dyDescent="0.25">
      <c r="B110" s="107">
        <v>2</v>
      </c>
      <c r="C110" s="105" t="s">
        <v>164</v>
      </c>
      <c r="D110" s="105" t="s">
        <v>156</v>
      </c>
      <c r="E110" s="112">
        <f>E109*E104</f>
        <v>4.7833397633744852</v>
      </c>
      <c r="F110" s="112">
        <f t="shared" ref="F110:X110" si="39">F109*F104</f>
        <v>4.8950938786008233</v>
      </c>
      <c r="G110" s="112">
        <f t="shared" si="39"/>
        <v>5.0531442901234573</v>
      </c>
      <c r="H110" s="112">
        <f t="shared" si="39"/>
        <v>5.1648984053497946</v>
      </c>
      <c r="I110" s="113">
        <f t="shared" si="39"/>
        <v>5.2766525205761319</v>
      </c>
      <c r="J110" s="112">
        <f t="shared" si="39"/>
        <v>5.8444251543209873</v>
      </c>
      <c r="K110" s="112">
        <f t="shared" si="39"/>
        <v>6.0024755658436213</v>
      </c>
      <c r="L110" s="112">
        <f t="shared" si="39"/>
        <v>6.1142296810699595</v>
      </c>
      <c r="M110" s="112">
        <f t="shared" si="39"/>
        <v>6.2259837962962958</v>
      </c>
      <c r="N110" s="113">
        <f t="shared" si="39"/>
        <v>6.337737911522634</v>
      </c>
      <c r="O110" s="112">
        <f t="shared" si="39"/>
        <v>6.4494920267489722</v>
      </c>
      <c r="P110" s="112">
        <f t="shared" si="39"/>
        <v>7.5982831790123457</v>
      </c>
      <c r="Q110" s="112">
        <f t="shared" si="39"/>
        <v>7.710037294238683</v>
      </c>
      <c r="R110" s="112">
        <f t="shared" si="39"/>
        <v>7.8217914094650203</v>
      </c>
      <c r="S110" s="113">
        <f t="shared" si="39"/>
        <v>7.9335455246913575</v>
      </c>
      <c r="T110" s="112">
        <f t="shared" si="39"/>
        <v>8.0915959362139915</v>
      </c>
      <c r="U110" s="112">
        <f t="shared" si="39"/>
        <v>8.2033500514403279</v>
      </c>
      <c r="V110" s="112">
        <f t="shared" si="39"/>
        <v>8.7711226851851851</v>
      </c>
      <c r="W110" s="112">
        <f t="shared" si="39"/>
        <v>8.8828768004115215</v>
      </c>
      <c r="X110" s="113">
        <f t="shared" si="39"/>
        <v>8.9946309156378597</v>
      </c>
    </row>
    <row r="113" spans="1:24" x14ac:dyDescent="0.25">
      <c r="A113" s="259">
        <v>4</v>
      </c>
      <c r="B113" s="260" t="s">
        <v>84</v>
      </c>
      <c r="C113" s="260"/>
      <c r="D113" s="260"/>
      <c r="E113" s="260"/>
      <c r="F113" s="260"/>
      <c r="G113" s="260"/>
      <c r="H113" s="260"/>
      <c r="I113" s="260"/>
      <c r="J113" s="260"/>
      <c r="K113" s="260"/>
      <c r="L113" s="260"/>
      <c r="M113" s="260"/>
      <c r="N113" s="260"/>
      <c r="O113" s="260"/>
      <c r="P113" s="260"/>
      <c r="Q113" s="260"/>
      <c r="R113" s="260"/>
      <c r="S113" s="260"/>
      <c r="T113" s="260"/>
      <c r="U113" s="260"/>
      <c r="V113" s="260"/>
      <c r="W113" s="260"/>
      <c r="X113" s="260"/>
    </row>
    <row r="114" spans="1:24" ht="14.4" customHeight="1" x14ac:dyDescent="0.25">
      <c r="A114" s="259"/>
      <c r="B114" s="263" t="s">
        <v>372</v>
      </c>
      <c r="C114" s="264"/>
      <c r="D114" s="264"/>
      <c r="E114" s="264"/>
      <c r="F114" s="264"/>
      <c r="G114" s="264"/>
      <c r="H114" s="264"/>
      <c r="I114" s="264"/>
      <c r="J114" s="264"/>
      <c r="K114" s="264"/>
      <c r="L114" s="264"/>
      <c r="M114" s="264"/>
      <c r="N114" s="264"/>
      <c r="O114" s="264"/>
      <c r="P114" s="264"/>
      <c r="Q114" s="264"/>
      <c r="R114" s="264"/>
      <c r="S114" s="264"/>
      <c r="T114" s="264"/>
      <c r="U114" s="264"/>
      <c r="V114" s="264"/>
      <c r="W114" s="264"/>
      <c r="X114" s="265"/>
    </row>
    <row r="115" spans="1:24" ht="14.4" customHeight="1" x14ac:dyDescent="0.25">
      <c r="A115" s="259"/>
      <c r="B115" s="262" t="s">
        <v>149</v>
      </c>
      <c r="C115" s="252" t="s">
        <v>150</v>
      </c>
      <c r="D115" s="252" t="s">
        <v>151</v>
      </c>
      <c r="E115" s="266" t="s">
        <v>22</v>
      </c>
      <c r="F115" s="267"/>
      <c r="G115" s="267"/>
      <c r="H115" s="267"/>
      <c r="I115" s="267"/>
      <c r="J115" s="267"/>
      <c r="K115" s="267"/>
      <c r="L115" s="267"/>
      <c r="M115" s="267"/>
      <c r="N115" s="267"/>
      <c r="O115" s="267"/>
      <c r="P115" s="267"/>
      <c r="Q115" s="267"/>
      <c r="R115" s="267"/>
      <c r="S115" s="267"/>
      <c r="T115" s="267"/>
      <c r="U115" s="267"/>
      <c r="V115" s="267"/>
      <c r="W115" s="267"/>
      <c r="X115" s="268"/>
    </row>
    <row r="116" spans="1:24" x14ac:dyDescent="0.25">
      <c r="A116" s="259"/>
      <c r="B116" s="262"/>
      <c r="C116" s="252"/>
      <c r="D116" s="252"/>
      <c r="E116" s="102">
        <v>2025</v>
      </c>
      <c r="F116" s="102">
        <v>2026</v>
      </c>
      <c r="G116" s="102">
        <v>2027</v>
      </c>
      <c r="H116" s="102">
        <v>2028</v>
      </c>
      <c r="I116" s="102">
        <v>2029</v>
      </c>
      <c r="J116" s="102">
        <v>2030</v>
      </c>
      <c r="K116" s="102">
        <v>2031</v>
      </c>
      <c r="L116" s="102">
        <v>2032</v>
      </c>
      <c r="M116" s="102">
        <v>2033</v>
      </c>
      <c r="N116" s="102">
        <v>2034</v>
      </c>
      <c r="O116" s="102">
        <v>2035</v>
      </c>
      <c r="P116" s="102">
        <v>2036</v>
      </c>
      <c r="Q116" s="102">
        <v>2037</v>
      </c>
      <c r="R116" s="102">
        <v>2038</v>
      </c>
      <c r="S116" s="102">
        <v>2039</v>
      </c>
      <c r="T116" s="102">
        <v>2040</v>
      </c>
      <c r="U116" s="102">
        <v>2041</v>
      </c>
      <c r="V116" s="102">
        <v>2042</v>
      </c>
      <c r="W116" s="102">
        <v>2043</v>
      </c>
      <c r="X116" s="102">
        <v>2044</v>
      </c>
    </row>
    <row r="117" spans="1:24" x14ac:dyDescent="0.25">
      <c r="B117" s="103" t="s">
        <v>152</v>
      </c>
      <c r="C117" s="104" t="s">
        <v>153</v>
      </c>
      <c r="D117" s="105"/>
      <c r="E117" s="105"/>
      <c r="F117" s="105"/>
      <c r="G117" s="105"/>
      <c r="H117" s="105"/>
      <c r="I117" s="106"/>
      <c r="J117" s="105"/>
      <c r="K117" s="105"/>
      <c r="L117" s="105"/>
      <c r="M117" s="105"/>
      <c r="N117" s="106"/>
      <c r="O117" s="105"/>
      <c r="P117" s="105"/>
      <c r="Q117" s="105"/>
      <c r="R117" s="105"/>
      <c r="S117" s="106"/>
      <c r="T117" s="105"/>
      <c r="U117" s="105"/>
      <c r="V117" s="105"/>
      <c r="W117" s="105"/>
      <c r="X117" s="106"/>
    </row>
    <row r="118" spans="1:24" x14ac:dyDescent="0.25">
      <c r="B118" s="107">
        <v>1</v>
      </c>
      <c r="C118" s="105" t="s">
        <v>154</v>
      </c>
      <c r="D118" s="105" t="s">
        <v>155</v>
      </c>
      <c r="E118" s="108" cm="1">
        <f t="array" ref="E118:X118">TRANSPOSE('Forward Projection (2)'!L68:L87)</f>
        <v>1618.7777777777778</v>
      </c>
      <c r="F118" s="108">
        <v>1672.5555555555557</v>
      </c>
      <c r="G118" s="108">
        <v>1726.3333333333333</v>
      </c>
      <c r="H118" s="108">
        <v>1780.1111111111111</v>
      </c>
      <c r="I118" s="109">
        <v>1833.8888888888889</v>
      </c>
      <c r="J118" s="108">
        <v>1887.6666666666667</v>
      </c>
      <c r="K118" s="108">
        <v>1941.4444444444443</v>
      </c>
      <c r="L118" s="108">
        <v>1995.2222222222222</v>
      </c>
      <c r="M118" s="108">
        <v>2049</v>
      </c>
      <c r="N118" s="109">
        <v>2102.7777777777778</v>
      </c>
      <c r="O118" s="108">
        <v>2156.5555555555557</v>
      </c>
      <c r="P118" s="108">
        <v>2210.3333333333335</v>
      </c>
      <c r="Q118" s="108">
        <v>2264.1111111111113</v>
      </c>
      <c r="R118" s="108">
        <v>2317.8888888888887</v>
      </c>
      <c r="S118" s="109">
        <v>2371.6666666666665</v>
      </c>
      <c r="T118" s="108">
        <v>2425.4444444444443</v>
      </c>
      <c r="U118" s="108">
        <v>2479.2222222222222</v>
      </c>
      <c r="V118" s="108">
        <v>2533</v>
      </c>
      <c r="W118" s="108">
        <v>2586.7777777777778</v>
      </c>
      <c r="X118" s="109">
        <v>2640.5555555555557</v>
      </c>
    </row>
    <row r="119" spans="1:24" x14ac:dyDescent="0.25">
      <c r="B119" s="107">
        <v>2</v>
      </c>
      <c r="C119" s="105" t="s">
        <v>238</v>
      </c>
      <c r="D119" s="105" t="s">
        <v>158</v>
      </c>
      <c r="E119" s="110">
        <v>0.83</v>
      </c>
      <c r="F119" s="110">
        <v>0.83</v>
      </c>
      <c r="G119" s="110">
        <v>0.84</v>
      </c>
      <c r="H119" s="110">
        <v>0.84</v>
      </c>
      <c r="I119" s="111">
        <v>0.85</v>
      </c>
      <c r="J119" s="110">
        <v>0.85</v>
      </c>
      <c r="K119" s="110">
        <v>0.86</v>
      </c>
      <c r="L119" s="110">
        <v>0.88</v>
      </c>
      <c r="M119" s="110">
        <v>0.9</v>
      </c>
      <c r="N119" s="111">
        <v>0.92</v>
      </c>
      <c r="O119" s="110">
        <v>0.93</v>
      </c>
      <c r="P119" s="110">
        <v>0.93</v>
      </c>
      <c r="Q119" s="110">
        <v>0.95</v>
      </c>
      <c r="R119" s="110">
        <v>0.96</v>
      </c>
      <c r="S119" s="111">
        <v>0.96</v>
      </c>
      <c r="T119" s="110">
        <v>0.97</v>
      </c>
      <c r="U119" s="110">
        <v>0.98</v>
      </c>
      <c r="V119" s="110">
        <v>0.99</v>
      </c>
      <c r="W119" s="110">
        <v>1</v>
      </c>
      <c r="X119" s="111">
        <v>1</v>
      </c>
    </row>
    <row r="120" spans="1:24" x14ac:dyDescent="0.25">
      <c r="B120" s="107">
        <v>3</v>
      </c>
      <c r="C120" s="105" t="s">
        <v>239</v>
      </c>
      <c r="D120" s="105" t="s">
        <v>240</v>
      </c>
      <c r="E120" s="108">
        <f>E118*E119</f>
        <v>1343.5855555555556</v>
      </c>
      <c r="F120" s="108">
        <f t="shared" ref="F120:X120" si="40">F118*F119</f>
        <v>1388.2211111111112</v>
      </c>
      <c r="G120" s="108">
        <f t="shared" si="40"/>
        <v>1450.12</v>
      </c>
      <c r="H120" s="108">
        <f t="shared" si="40"/>
        <v>1495.2933333333333</v>
      </c>
      <c r="I120" s="109">
        <f t="shared" si="40"/>
        <v>1558.8055555555554</v>
      </c>
      <c r="J120" s="108">
        <f t="shared" si="40"/>
        <v>1604.5166666666667</v>
      </c>
      <c r="K120" s="108">
        <f t="shared" si="40"/>
        <v>1669.642222222222</v>
      </c>
      <c r="L120" s="108">
        <f t="shared" si="40"/>
        <v>1755.7955555555554</v>
      </c>
      <c r="M120" s="108">
        <f t="shared" si="40"/>
        <v>1844.1000000000001</v>
      </c>
      <c r="N120" s="109">
        <f t="shared" si="40"/>
        <v>1934.5555555555557</v>
      </c>
      <c r="O120" s="108">
        <f t="shared" si="40"/>
        <v>2005.5966666666668</v>
      </c>
      <c r="P120" s="108">
        <f t="shared" si="40"/>
        <v>2055.61</v>
      </c>
      <c r="Q120" s="108">
        <f t="shared" si="40"/>
        <v>2150.9055555555556</v>
      </c>
      <c r="R120" s="108">
        <f t="shared" si="40"/>
        <v>2225.1733333333332</v>
      </c>
      <c r="S120" s="109">
        <f t="shared" si="40"/>
        <v>2276.7999999999997</v>
      </c>
      <c r="T120" s="108">
        <f t="shared" si="40"/>
        <v>2352.681111111111</v>
      </c>
      <c r="U120" s="108">
        <f t="shared" si="40"/>
        <v>2429.6377777777775</v>
      </c>
      <c r="V120" s="108">
        <f t="shared" si="40"/>
        <v>2507.67</v>
      </c>
      <c r="W120" s="108">
        <f t="shared" si="40"/>
        <v>2586.7777777777778</v>
      </c>
      <c r="X120" s="109">
        <f t="shared" si="40"/>
        <v>2640.5555555555557</v>
      </c>
    </row>
    <row r="121" spans="1:24" x14ac:dyDescent="0.25">
      <c r="B121" s="103" t="s">
        <v>246</v>
      </c>
      <c r="C121" s="104" t="s">
        <v>243</v>
      </c>
      <c r="D121" s="105"/>
      <c r="E121" s="112"/>
      <c r="F121" s="112"/>
      <c r="G121" s="112"/>
      <c r="H121" s="112"/>
      <c r="I121" s="113"/>
      <c r="J121" s="112"/>
      <c r="K121" s="112"/>
      <c r="L121" s="112"/>
      <c r="M121" s="112"/>
      <c r="N121" s="113"/>
      <c r="O121" s="112"/>
      <c r="P121" s="112"/>
      <c r="Q121" s="112"/>
      <c r="R121" s="112"/>
      <c r="S121" s="113"/>
      <c r="T121" s="112"/>
      <c r="U121" s="112"/>
      <c r="V121" s="112"/>
      <c r="W121" s="112"/>
      <c r="X121" s="113"/>
    </row>
    <row r="122" spans="1:24" x14ac:dyDescent="0.25">
      <c r="B122" s="107">
        <v>1</v>
      </c>
      <c r="C122" s="105" t="s">
        <v>244</v>
      </c>
      <c r="D122" s="105" t="s">
        <v>158</v>
      </c>
      <c r="E122" s="110">
        <v>0.7</v>
      </c>
      <c r="F122" s="110">
        <v>0.7</v>
      </c>
      <c r="G122" s="110">
        <v>0.7</v>
      </c>
      <c r="H122" s="110">
        <v>0.7</v>
      </c>
      <c r="I122" s="111">
        <v>0.7</v>
      </c>
      <c r="J122" s="110">
        <v>0.7</v>
      </c>
      <c r="K122" s="110">
        <v>0.7</v>
      </c>
      <c r="L122" s="110">
        <v>0.7</v>
      </c>
      <c r="M122" s="110">
        <v>0.7</v>
      </c>
      <c r="N122" s="111">
        <v>0.7</v>
      </c>
      <c r="O122" s="110">
        <v>0.7</v>
      </c>
      <c r="P122" s="110">
        <v>0.7</v>
      </c>
      <c r="Q122" s="110">
        <v>0.7</v>
      </c>
      <c r="R122" s="110">
        <v>0.7</v>
      </c>
      <c r="S122" s="111">
        <v>0.7</v>
      </c>
      <c r="T122" s="110">
        <v>0.7</v>
      </c>
      <c r="U122" s="110">
        <v>0.7</v>
      </c>
      <c r="V122" s="110">
        <v>0.7</v>
      </c>
      <c r="W122" s="110">
        <v>0.7</v>
      </c>
      <c r="X122" s="111">
        <v>0.7</v>
      </c>
    </row>
    <row r="123" spans="1:24" x14ac:dyDescent="0.25">
      <c r="B123" s="107">
        <v>2</v>
      </c>
      <c r="C123" s="105" t="s">
        <v>245</v>
      </c>
      <c r="D123" s="105" t="s">
        <v>158</v>
      </c>
      <c r="E123" s="110">
        <v>0.3</v>
      </c>
      <c r="F123" s="110">
        <v>0.3</v>
      </c>
      <c r="G123" s="110">
        <v>0.3</v>
      </c>
      <c r="H123" s="110">
        <v>0.3</v>
      </c>
      <c r="I123" s="111">
        <v>0.3</v>
      </c>
      <c r="J123" s="110">
        <v>0.3</v>
      </c>
      <c r="K123" s="110">
        <v>0.3</v>
      </c>
      <c r="L123" s="110">
        <v>0.3</v>
      </c>
      <c r="M123" s="110">
        <v>0.3</v>
      </c>
      <c r="N123" s="111">
        <v>0.3</v>
      </c>
      <c r="O123" s="110">
        <v>0.3</v>
      </c>
      <c r="P123" s="110">
        <v>0.3</v>
      </c>
      <c r="Q123" s="110">
        <v>0.3</v>
      </c>
      <c r="R123" s="110">
        <v>0.3</v>
      </c>
      <c r="S123" s="111">
        <v>0.3</v>
      </c>
      <c r="T123" s="110">
        <v>0.3</v>
      </c>
      <c r="U123" s="110">
        <v>0.3</v>
      </c>
      <c r="V123" s="110">
        <v>0.3</v>
      </c>
      <c r="W123" s="110">
        <v>0.3</v>
      </c>
      <c r="X123" s="111">
        <v>0.3</v>
      </c>
    </row>
    <row r="124" spans="1:24" x14ac:dyDescent="0.25">
      <c r="B124" s="103" t="s">
        <v>257</v>
      </c>
      <c r="C124" s="104" t="s">
        <v>254</v>
      </c>
      <c r="D124" s="105"/>
      <c r="E124" s="112"/>
      <c r="F124" s="112"/>
      <c r="G124" s="112"/>
      <c r="H124" s="112"/>
      <c r="I124" s="113"/>
      <c r="J124" s="112"/>
      <c r="K124" s="112"/>
      <c r="L124" s="112"/>
      <c r="M124" s="112"/>
      <c r="N124" s="113"/>
      <c r="O124" s="112"/>
      <c r="P124" s="112"/>
      <c r="Q124" s="112"/>
      <c r="R124" s="112"/>
      <c r="S124" s="113"/>
      <c r="T124" s="112"/>
      <c r="U124" s="112"/>
      <c r="V124" s="112"/>
      <c r="W124" s="112"/>
      <c r="X124" s="113"/>
    </row>
    <row r="125" spans="1:24" x14ac:dyDescent="0.25">
      <c r="B125" s="107">
        <v>1</v>
      </c>
      <c r="C125" s="105" t="s">
        <v>154</v>
      </c>
      <c r="D125" s="105" t="s">
        <v>240</v>
      </c>
      <c r="E125" s="108">
        <f>E118*70%</f>
        <v>1133.1444444444444</v>
      </c>
      <c r="F125" s="108">
        <f t="shared" ref="F125:X125" si="41">F118*70%</f>
        <v>1170.7888888888888</v>
      </c>
      <c r="G125" s="108">
        <f t="shared" si="41"/>
        <v>1208.4333333333332</v>
      </c>
      <c r="H125" s="108">
        <f t="shared" si="41"/>
        <v>1246.0777777777778</v>
      </c>
      <c r="I125" s="109">
        <f t="shared" si="41"/>
        <v>1283.7222222222222</v>
      </c>
      <c r="J125" s="108">
        <f t="shared" si="41"/>
        <v>1321.3666666666666</v>
      </c>
      <c r="K125" s="108">
        <f t="shared" si="41"/>
        <v>1359.0111111111109</v>
      </c>
      <c r="L125" s="108">
        <f t="shared" si="41"/>
        <v>1396.6555555555553</v>
      </c>
      <c r="M125" s="108">
        <f t="shared" si="41"/>
        <v>1434.3</v>
      </c>
      <c r="N125" s="109">
        <f t="shared" si="41"/>
        <v>1471.9444444444443</v>
      </c>
      <c r="O125" s="108">
        <f t="shared" si="41"/>
        <v>1509.588888888889</v>
      </c>
      <c r="P125" s="108">
        <f t="shared" si="41"/>
        <v>1547.2333333333333</v>
      </c>
      <c r="Q125" s="108">
        <f t="shared" si="41"/>
        <v>1584.8777777777777</v>
      </c>
      <c r="R125" s="108">
        <f t="shared" si="41"/>
        <v>1622.5222222222219</v>
      </c>
      <c r="S125" s="109">
        <f t="shared" si="41"/>
        <v>1660.1666666666665</v>
      </c>
      <c r="T125" s="108">
        <f t="shared" si="41"/>
        <v>1697.8111111111109</v>
      </c>
      <c r="U125" s="108">
        <f t="shared" si="41"/>
        <v>1735.4555555555555</v>
      </c>
      <c r="V125" s="108">
        <f t="shared" si="41"/>
        <v>1773.1</v>
      </c>
      <c r="W125" s="108">
        <f t="shared" si="41"/>
        <v>1810.7444444444443</v>
      </c>
      <c r="X125" s="109">
        <f t="shared" si="41"/>
        <v>1848.3888888888889</v>
      </c>
    </row>
    <row r="126" spans="1:24" x14ac:dyDescent="0.25">
      <c r="B126" s="107">
        <v>2</v>
      </c>
      <c r="C126" s="105" t="s">
        <v>256</v>
      </c>
      <c r="D126" s="105" t="s">
        <v>249</v>
      </c>
      <c r="E126" s="108">
        <f>E125/5</f>
        <v>226.62888888888887</v>
      </c>
      <c r="F126" s="108">
        <f t="shared" ref="F126:X126" si="42">F125/5</f>
        <v>234.15777777777777</v>
      </c>
      <c r="G126" s="108">
        <f t="shared" si="42"/>
        <v>241.68666666666664</v>
      </c>
      <c r="H126" s="108">
        <f t="shared" si="42"/>
        <v>249.21555555555557</v>
      </c>
      <c r="I126" s="109">
        <f t="shared" si="42"/>
        <v>256.74444444444441</v>
      </c>
      <c r="J126" s="108">
        <f t="shared" si="42"/>
        <v>264.27333333333331</v>
      </c>
      <c r="K126" s="108">
        <f t="shared" si="42"/>
        <v>271.80222222222221</v>
      </c>
      <c r="L126" s="108">
        <f t="shared" si="42"/>
        <v>279.33111111111106</v>
      </c>
      <c r="M126" s="108">
        <f t="shared" si="42"/>
        <v>286.86</v>
      </c>
      <c r="N126" s="109">
        <f t="shared" si="42"/>
        <v>294.38888888888886</v>
      </c>
      <c r="O126" s="108">
        <f t="shared" si="42"/>
        <v>301.91777777777781</v>
      </c>
      <c r="P126" s="108">
        <f t="shared" si="42"/>
        <v>309.44666666666666</v>
      </c>
      <c r="Q126" s="108">
        <f t="shared" si="42"/>
        <v>316.97555555555556</v>
      </c>
      <c r="R126" s="108">
        <f t="shared" si="42"/>
        <v>324.5044444444444</v>
      </c>
      <c r="S126" s="109">
        <f t="shared" si="42"/>
        <v>332.0333333333333</v>
      </c>
      <c r="T126" s="108">
        <f t="shared" si="42"/>
        <v>339.5622222222222</v>
      </c>
      <c r="U126" s="108">
        <f t="shared" si="42"/>
        <v>347.0911111111111</v>
      </c>
      <c r="V126" s="108">
        <f t="shared" si="42"/>
        <v>354.62</v>
      </c>
      <c r="W126" s="108">
        <f t="shared" si="42"/>
        <v>362.14888888888885</v>
      </c>
      <c r="X126" s="109">
        <f t="shared" si="42"/>
        <v>369.67777777777781</v>
      </c>
    </row>
    <row r="127" spans="1:24" x14ac:dyDescent="0.25">
      <c r="B127" s="107">
        <v>3</v>
      </c>
      <c r="C127" s="105" t="s">
        <v>247</v>
      </c>
      <c r="D127" s="105" t="s">
        <v>248</v>
      </c>
      <c r="E127" s="105">
        <v>100</v>
      </c>
      <c r="F127" s="105">
        <v>100</v>
      </c>
      <c r="G127" s="105">
        <v>100</v>
      </c>
      <c r="H127" s="105">
        <v>100</v>
      </c>
      <c r="I127" s="106">
        <v>100</v>
      </c>
      <c r="J127" s="105">
        <v>100</v>
      </c>
      <c r="K127" s="105">
        <v>100</v>
      </c>
      <c r="L127" s="105">
        <v>100</v>
      </c>
      <c r="M127" s="105">
        <v>100</v>
      </c>
      <c r="N127" s="106">
        <v>100</v>
      </c>
      <c r="O127" s="105">
        <v>100</v>
      </c>
      <c r="P127" s="105">
        <v>100</v>
      </c>
      <c r="Q127" s="105">
        <v>100</v>
      </c>
      <c r="R127" s="105">
        <v>100</v>
      </c>
      <c r="S127" s="106">
        <v>100</v>
      </c>
      <c r="T127" s="105">
        <v>100</v>
      </c>
      <c r="U127" s="105">
        <v>100</v>
      </c>
      <c r="V127" s="105">
        <v>100</v>
      </c>
      <c r="W127" s="105">
        <v>100</v>
      </c>
      <c r="X127" s="106">
        <v>100</v>
      </c>
    </row>
    <row r="128" spans="1:24" x14ac:dyDescent="0.25">
      <c r="B128" s="107">
        <v>4</v>
      </c>
      <c r="C128" s="105" t="s">
        <v>250</v>
      </c>
      <c r="D128" s="105" t="s">
        <v>251</v>
      </c>
      <c r="E128" s="112">
        <f>E125*E127</f>
        <v>113314.44444444444</v>
      </c>
      <c r="F128" s="112">
        <f t="shared" ref="F128:X128" si="43">F125*F127</f>
        <v>117078.88888888888</v>
      </c>
      <c r="G128" s="112">
        <f t="shared" si="43"/>
        <v>120843.33333333331</v>
      </c>
      <c r="H128" s="112">
        <f t="shared" si="43"/>
        <v>124607.77777777778</v>
      </c>
      <c r="I128" s="113">
        <f t="shared" si="43"/>
        <v>128372.22222222222</v>
      </c>
      <c r="J128" s="112">
        <f t="shared" si="43"/>
        <v>132136.66666666666</v>
      </c>
      <c r="K128" s="112">
        <f t="shared" si="43"/>
        <v>135901.11111111109</v>
      </c>
      <c r="L128" s="112">
        <f t="shared" si="43"/>
        <v>139665.55555555553</v>
      </c>
      <c r="M128" s="112">
        <f t="shared" si="43"/>
        <v>143430</v>
      </c>
      <c r="N128" s="113">
        <f t="shared" si="43"/>
        <v>147194.44444444444</v>
      </c>
      <c r="O128" s="112">
        <f t="shared" si="43"/>
        <v>150958.88888888891</v>
      </c>
      <c r="P128" s="112">
        <f t="shared" si="43"/>
        <v>154723.33333333334</v>
      </c>
      <c r="Q128" s="112">
        <f t="shared" si="43"/>
        <v>158487.77777777778</v>
      </c>
      <c r="R128" s="112">
        <f t="shared" si="43"/>
        <v>162252.22222222219</v>
      </c>
      <c r="S128" s="113">
        <f t="shared" si="43"/>
        <v>166016.66666666666</v>
      </c>
      <c r="T128" s="112">
        <f t="shared" si="43"/>
        <v>169781.11111111109</v>
      </c>
      <c r="U128" s="112">
        <f t="shared" si="43"/>
        <v>173545.55555555556</v>
      </c>
      <c r="V128" s="112">
        <f t="shared" si="43"/>
        <v>177310</v>
      </c>
      <c r="W128" s="112">
        <f t="shared" si="43"/>
        <v>181074.44444444444</v>
      </c>
      <c r="X128" s="113">
        <f t="shared" si="43"/>
        <v>184838.88888888891</v>
      </c>
    </row>
    <row r="129" spans="2:24" x14ac:dyDescent="0.25">
      <c r="B129" s="107">
        <v>5</v>
      </c>
      <c r="C129" s="105" t="s">
        <v>250</v>
      </c>
      <c r="D129" s="105" t="s">
        <v>252</v>
      </c>
      <c r="E129" s="112">
        <f>E128/86400</f>
        <v>1.3115097736625514</v>
      </c>
      <c r="F129" s="112">
        <f t="shared" ref="F129:X129" si="44">F128/86400</f>
        <v>1.3550797325102879</v>
      </c>
      <c r="G129" s="112">
        <f t="shared" si="44"/>
        <v>1.3986496913580244</v>
      </c>
      <c r="H129" s="112">
        <f t="shared" si="44"/>
        <v>1.4422196502057614</v>
      </c>
      <c r="I129" s="113">
        <f t="shared" si="44"/>
        <v>1.4857896090534979</v>
      </c>
      <c r="J129" s="112">
        <f t="shared" si="44"/>
        <v>1.5293595679012344</v>
      </c>
      <c r="K129" s="112">
        <f t="shared" si="44"/>
        <v>1.5729295267489709</v>
      </c>
      <c r="L129" s="112">
        <f t="shared" si="44"/>
        <v>1.6164994855967076</v>
      </c>
      <c r="M129" s="112">
        <f t="shared" si="44"/>
        <v>1.6600694444444444</v>
      </c>
      <c r="N129" s="113">
        <f t="shared" si="44"/>
        <v>1.7036394032921809</v>
      </c>
      <c r="O129" s="112">
        <f t="shared" si="44"/>
        <v>1.7472093621399178</v>
      </c>
      <c r="P129" s="112">
        <f t="shared" si="44"/>
        <v>1.7907793209876544</v>
      </c>
      <c r="Q129" s="112">
        <f t="shared" si="44"/>
        <v>1.8343492798353911</v>
      </c>
      <c r="R129" s="112">
        <f t="shared" si="44"/>
        <v>1.8779192386831272</v>
      </c>
      <c r="S129" s="113">
        <f t="shared" si="44"/>
        <v>1.9214891975308641</v>
      </c>
      <c r="T129" s="112">
        <f t="shared" si="44"/>
        <v>1.9650591563786006</v>
      </c>
      <c r="U129" s="112">
        <f t="shared" si="44"/>
        <v>2.0086291152263374</v>
      </c>
      <c r="V129" s="112">
        <f t="shared" si="44"/>
        <v>2.0521990740740739</v>
      </c>
      <c r="W129" s="112">
        <f t="shared" si="44"/>
        <v>2.0957690329218108</v>
      </c>
      <c r="X129" s="113">
        <f t="shared" si="44"/>
        <v>2.1393389917695473</v>
      </c>
    </row>
    <row r="130" spans="2:24" x14ac:dyDescent="0.25">
      <c r="B130" s="103" t="s">
        <v>258</v>
      </c>
      <c r="C130" s="104" t="s">
        <v>253</v>
      </c>
      <c r="D130" s="105"/>
      <c r="E130" s="112"/>
      <c r="F130" s="112"/>
      <c r="G130" s="112"/>
      <c r="H130" s="112"/>
      <c r="I130" s="113"/>
      <c r="J130" s="112"/>
      <c r="K130" s="112"/>
      <c r="L130" s="112"/>
      <c r="M130" s="112"/>
      <c r="N130" s="113"/>
      <c r="O130" s="112"/>
      <c r="P130" s="112"/>
      <c r="Q130" s="112"/>
      <c r="R130" s="112"/>
      <c r="S130" s="113"/>
      <c r="T130" s="112"/>
      <c r="U130" s="112"/>
      <c r="V130" s="112"/>
      <c r="W130" s="112"/>
      <c r="X130" s="113"/>
    </row>
    <row r="131" spans="2:24" x14ac:dyDescent="0.25">
      <c r="B131" s="107">
        <v>1</v>
      </c>
      <c r="C131" s="105" t="s">
        <v>154</v>
      </c>
      <c r="D131" s="105" t="s">
        <v>240</v>
      </c>
      <c r="E131" s="108">
        <f>E118*30%</f>
        <v>485.63333333333333</v>
      </c>
      <c r="F131" s="108">
        <f t="shared" ref="F131:X131" si="45">F118*30%</f>
        <v>501.76666666666665</v>
      </c>
      <c r="G131" s="108">
        <f t="shared" si="45"/>
        <v>517.9</v>
      </c>
      <c r="H131" s="108">
        <f t="shared" si="45"/>
        <v>534.0333333333333</v>
      </c>
      <c r="I131" s="109">
        <f t="shared" si="45"/>
        <v>550.16666666666663</v>
      </c>
      <c r="J131" s="108">
        <f t="shared" si="45"/>
        <v>566.29999999999995</v>
      </c>
      <c r="K131" s="108">
        <f t="shared" si="45"/>
        <v>582.43333333333328</v>
      </c>
      <c r="L131" s="108">
        <f t="shared" si="45"/>
        <v>598.56666666666661</v>
      </c>
      <c r="M131" s="108">
        <f t="shared" si="45"/>
        <v>614.69999999999993</v>
      </c>
      <c r="N131" s="109">
        <f t="shared" si="45"/>
        <v>630.83333333333337</v>
      </c>
      <c r="O131" s="108">
        <f t="shared" si="45"/>
        <v>646.9666666666667</v>
      </c>
      <c r="P131" s="108">
        <f t="shared" si="45"/>
        <v>663.1</v>
      </c>
      <c r="Q131" s="108">
        <f t="shared" si="45"/>
        <v>679.23333333333335</v>
      </c>
      <c r="R131" s="108">
        <f t="shared" si="45"/>
        <v>695.36666666666656</v>
      </c>
      <c r="S131" s="109">
        <f t="shared" si="45"/>
        <v>711.49999999999989</v>
      </c>
      <c r="T131" s="108">
        <f t="shared" si="45"/>
        <v>727.63333333333333</v>
      </c>
      <c r="U131" s="108">
        <f t="shared" si="45"/>
        <v>743.76666666666665</v>
      </c>
      <c r="V131" s="108">
        <f t="shared" si="45"/>
        <v>759.9</v>
      </c>
      <c r="W131" s="108">
        <f t="shared" si="45"/>
        <v>776.0333333333333</v>
      </c>
      <c r="X131" s="109">
        <f t="shared" si="45"/>
        <v>792.16666666666663</v>
      </c>
    </row>
    <row r="132" spans="2:24" x14ac:dyDescent="0.25">
      <c r="B132" s="107">
        <v>2</v>
      </c>
      <c r="C132" s="105" t="s">
        <v>255</v>
      </c>
      <c r="D132" s="105" t="s">
        <v>249</v>
      </c>
      <c r="E132" s="108">
        <f>E131/100</f>
        <v>4.8563333333333336</v>
      </c>
      <c r="F132" s="108">
        <f t="shared" ref="F132:X132" si="46">F131/100</f>
        <v>5.0176666666666669</v>
      </c>
      <c r="G132" s="108">
        <f t="shared" si="46"/>
        <v>5.1789999999999994</v>
      </c>
      <c r="H132" s="108">
        <f t="shared" si="46"/>
        <v>5.3403333333333327</v>
      </c>
      <c r="I132" s="109">
        <f t="shared" si="46"/>
        <v>5.501666666666666</v>
      </c>
      <c r="J132" s="108">
        <f t="shared" si="46"/>
        <v>5.6629999999999994</v>
      </c>
      <c r="K132" s="108">
        <f t="shared" si="46"/>
        <v>5.8243333333333327</v>
      </c>
      <c r="L132" s="108">
        <f t="shared" si="46"/>
        <v>5.985666666666666</v>
      </c>
      <c r="M132" s="108">
        <f t="shared" si="46"/>
        <v>6.1469999999999994</v>
      </c>
      <c r="N132" s="109">
        <f t="shared" si="46"/>
        <v>6.3083333333333336</v>
      </c>
      <c r="O132" s="108">
        <f t="shared" si="46"/>
        <v>6.4696666666666669</v>
      </c>
      <c r="P132" s="108">
        <f t="shared" si="46"/>
        <v>6.6310000000000002</v>
      </c>
      <c r="Q132" s="108">
        <f t="shared" si="46"/>
        <v>6.7923333333333336</v>
      </c>
      <c r="R132" s="108">
        <f t="shared" si="46"/>
        <v>6.953666666666666</v>
      </c>
      <c r="S132" s="109">
        <f t="shared" si="46"/>
        <v>7.1149999999999984</v>
      </c>
      <c r="T132" s="108">
        <f t="shared" si="46"/>
        <v>7.2763333333333335</v>
      </c>
      <c r="U132" s="108">
        <f t="shared" si="46"/>
        <v>7.4376666666666669</v>
      </c>
      <c r="V132" s="108">
        <f t="shared" si="46"/>
        <v>7.5990000000000002</v>
      </c>
      <c r="W132" s="108">
        <f t="shared" si="46"/>
        <v>7.7603333333333326</v>
      </c>
      <c r="X132" s="109">
        <f t="shared" si="46"/>
        <v>7.921666666666666</v>
      </c>
    </row>
    <row r="133" spans="2:24" x14ac:dyDescent="0.25">
      <c r="B133" s="107">
        <v>3</v>
      </c>
      <c r="C133" s="105" t="s">
        <v>247</v>
      </c>
      <c r="D133" s="105" t="s">
        <v>248</v>
      </c>
      <c r="E133" s="105">
        <v>30</v>
      </c>
      <c r="F133" s="105">
        <v>30</v>
      </c>
      <c r="G133" s="105">
        <v>30</v>
      </c>
      <c r="H133" s="105">
        <v>30</v>
      </c>
      <c r="I133" s="106">
        <v>30</v>
      </c>
      <c r="J133" s="105">
        <v>30</v>
      </c>
      <c r="K133" s="105">
        <v>30</v>
      </c>
      <c r="L133" s="105">
        <v>30</v>
      </c>
      <c r="M133" s="105">
        <v>30</v>
      </c>
      <c r="N133" s="106">
        <v>30</v>
      </c>
      <c r="O133" s="105">
        <v>30</v>
      </c>
      <c r="P133" s="105">
        <v>30</v>
      </c>
      <c r="Q133" s="105">
        <v>30</v>
      </c>
      <c r="R133" s="105">
        <v>30</v>
      </c>
      <c r="S133" s="106">
        <v>30</v>
      </c>
      <c r="T133" s="105">
        <v>30</v>
      </c>
      <c r="U133" s="105">
        <v>30</v>
      </c>
      <c r="V133" s="105">
        <v>30</v>
      </c>
      <c r="W133" s="105">
        <v>30</v>
      </c>
      <c r="X133" s="106">
        <v>30</v>
      </c>
    </row>
    <row r="134" spans="2:24" x14ac:dyDescent="0.25">
      <c r="B134" s="107">
        <v>4</v>
      </c>
      <c r="C134" s="105" t="s">
        <v>250</v>
      </c>
      <c r="D134" s="105" t="s">
        <v>251</v>
      </c>
      <c r="E134" s="112">
        <f>E131*E133</f>
        <v>14569</v>
      </c>
      <c r="F134" s="112">
        <f t="shared" ref="F134:X134" si="47">F131*F133</f>
        <v>15053</v>
      </c>
      <c r="G134" s="112">
        <f t="shared" si="47"/>
        <v>15537</v>
      </c>
      <c r="H134" s="112">
        <f t="shared" si="47"/>
        <v>16021</v>
      </c>
      <c r="I134" s="113">
        <f t="shared" si="47"/>
        <v>16505</v>
      </c>
      <c r="J134" s="112">
        <f t="shared" si="47"/>
        <v>16989</v>
      </c>
      <c r="K134" s="112">
        <f t="shared" si="47"/>
        <v>17473</v>
      </c>
      <c r="L134" s="112">
        <f t="shared" si="47"/>
        <v>17957</v>
      </c>
      <c r="M134" s="112">
        <f t="shared" si="47"/>
        <v>18440.999999999996</v>
      </c>
      <c r="N134" s="113">
        <f t="shared" si="47"/>
        <v>18925</v>
      </c>
      <c r="O134" s="112">
        <f t="shared" si="47"/>
        <v>19409</v>
      </c>
      <c r="P134" s="112">
        <f t="shared" si="47"/>
        <v>19893</v>
      </c>
      <c r="Q134" s="112">
        <f t="shared" si="47"/>
        <v>20377</v>
      </c>
      <c r="R134" s="112">
        <f t="shared" si="47"/>
        <v>20860.999999999996</v>
      </c>
      <c r="S134" s="113">
        <f t="shared" si="47"/>
        <v>21344.999999999996</v>
      </c>
      <c r="T134" s="112">
        <f t="shared" si="47"/>
        <v>21829</v>
      </c>
      <c r="U134" s="112">
        <f t="shared" si="47"/>
        <v>22313</v>
      </c>
      <c r="V134" s="112">
        <f t="shared" si="47"/>
        <v>22797</v>
      </c>
      <c r="W134" s="112">
        <f t="shared" si="47"/>
        <v>23281</v>
      </c>
      <c r="X134" s="113">
        <f t="shared" si="47"/>
        <v>23765</v>
      </c>
    </row>
    <row r="135" spans="2:24" x14ac:dyDescent="0.25">
      <c r="B135" s="107">
        <v>5</v>
      </c>
      <c r="C135" s="105" t="s">
        <v>250</v>
      </c>
      <c r="D135" s="105" t="s">
        <v>252</v>
      </c>
      <c r="E135" s="112">
        <f>E134/86400</f>
        <v>0.16862268518518519</v>
      </c>
      <c r="F135" s="112">
        <f t="shared" ref="F135:X135" si="48">F134/86400</f>
        <v>0.17422453703703702</v>
      </c>
      <c r="G135" s="112">
        <f t="shared" si="48"/>
        <v>0.17982638888888888</v>
      </c>
      <c r="H135" s="112">
        <f t="shared" si="48"/>
        <v>0.18542824074074074</v>
      </c>
      <c r="I135" s="113">
        <f t="shared" si="48"/>
        <v>0.1910300925925926</v>
      </c>
      <c r="J135" s="112">
        <f t="shared" si="48"/>
        <v>0.19663194444444446</v>
      </c>
      <c r="K135" s="112">
        <f t="shared" si="48"/>
        <v>0.20223379629629629</v>
      </c>
      <c r="L135" s="112">
        <f t="shared" si="48"/>
        <v>0.20783564814814814</v>
      </c>
      <c r="M135" s="112">
        <f t="shared" si="48"/>
        <v>0.21343749999999995</v>
      </c>
      <c r="N135" s="113">
        <f t="shared" si="48"/>
        <v>0.21903935185185186</v>
      </c>
      <c r="O135" s="112">
        <f t="shared" si="48"/>
        <v>0.22464120370370369</v>
      </c>
      <c r="P135" s="112">
        <f t="shared" si="48"/>
        <v>0.23024305555555555</v>
      </c>
      <c r="Q135" s="112">
        <f t="shared" si="48"/>
        <v>0.23584490740740741</v>
      </c>
      <c r="R135" s="112">
        <f t="shared" si="48"/>
        <v>0.24144675925925921</v>
      </c>
      <c r="S135" s="113">
        <f t="shared" si="48"/>
        <v>0.24704861111111107</v>
      </c>
      <c r="T135" s="112">
        <f t="shared" si="48"/>
        <v>0.25265046296296295</v>
      </c>
      <c r="U135" s="112">
        <f t="shared" si="48"/>
        <v>0.25825231481481481</v>
      </c>
      <c r="V135" s="112">
        <f t="shared" si="48"/>
        <v>0.26385416666666667</v>
      </c>
      <c r="W135" s="112">
        <f t="shared" si="48"/>
        <v>0.26945601851851853</v>
      </c>
      <c r="X135" s="113">
        <f t="shared" si="48"/>
        <v>0.27505787037037038</v>
      </c>
    </row>
    <row r="136" spans="2:24" x14ac:dyDescent="0.25">
      <c r="B136" s="103" t="s">
        <v>259</v>
      </c>
      <c r="C136" s="104" t="s">
        <v>160</v>
      </c>
      <c r="D136" s="105"/>
      <c r="E136" s="105"/>
      <c r="F136" s="105"/>
      <c r="G136" s="105"/>
      <c r="H136" s="105"/>
      <c r="I136" s="106"/>
      <c r="J136" s="105"/>
      <c r="K136" s="105"/>
      <c r="L136" s="105"/>
      <c r="M136" s="105"/>
      <c r="N136" s="106"/>
      <c r="O136" s="105"/>
      <c r="P136" s="105"/>
      <c r="Q136" s="105"/>
      <c r="R136" s="105"/>
      <c r="S136" s="106"/>
      <c r="T136" s="105"/>
      <c r="U136" s="105"/>
      <c r="V136" s="105"/>
      <c r="W136" s="105"/>
      <c r="X136" s="106"/>
    </row>
    <row r="137" spans="2:24" x14ac:dyDescent="0.25">
      <c r="B137" s="107">
        <v>1</v>
      </c>
      <c r="C137" s="105" t="s">
        <v>161</v>
      </c>
      <c r="D137" s="105" t="s">
        <v>158</v>
      </c>
      <c r="E137" s="114">
        <v>0.25</v>
      </c>
      <c r="F137" s="114">
        <v>0.25</v>
      </c>
      <c r="G137" s="114">
        <v>0.25</v>
      </c>
      <c r="H137" s="114">
        <v>0.25</v>
      </c>
      <c r="I137" s="115">
        <v>0.25</v>
      </c>
      <c r="J137" s="114">
        <v>0.25</v>
      </c>
      <c r="K137" s="114">
        <v>0.25</v>
      </c>
      <c r="L137" s="114">
        <v>0.25</v>
      </c>
      <c r="M137" s="114">
        <v>0.25</v>
      </c>
      <c r="N137" s="115">
        <v>0.25</v>
      </c>
      <c r="O137" s="114">
        <v>0.25</v>
      </c>
      <c r="P137" s="114">
        <v>0.25</v>
      </c>
      <c r="Q137" s="114">
        <v>0.25</v>
      </c>
      <c r="R137" s="114">
        <v>0.25</v>
      </c>
      <c r="S137" s="115">
        <v>0.25</v>
      </c>
      <c r="T137" s="114">
        <v>0.25</v>
      </c>
      <c r="U137" s="114">
        <v>0.25</v>
      </c>
      <c r="V137" s="114">
        <v>0.25</v>
      </c>
      <c r="W137" s="114">
        <v>0.25</v>
      </c>
      <c r="X137" s="115">
        <v>0.25</v>
      </c>
    </row>
    <row r="138" spans="2:24" x14ac:dyDescent="0.25">
      <c r="B138" s="107">
        <v>2</v>
      </c>
      <c r="C138" s="105" t="s">
        <v>162</v>
      </c>
      <c r="D138" s="105" t="s">
        <v>156</v>
      </c>
      <c r="E138" s="112">
        <f>(E129+E135)*E137</f>
        <v>0.37003311471193412</v>
      </c>
      <c r="F138" s="112">
        <f t="shared" ref="F138:X138" si="49">(F129+F135)*F137</f>
        <v>0.38232606738683123</v>
      </c>
      <c r="G138" s="112">
        <f t="shared" si="49"/>
        <v>0.39461902006172833</v>
      </c>
      <c r="H138" s="112">
        <f t="shared" si="49"/>
        <v>0.40691197273662555</v>
      </c>
      <c r="I138" s="113">
        <f t="shared" si="49"/>
        <v>0.4192049254115226</v>
      </c>
      <c r="J138" s="112">
        <f t="shared" si="49"/>
        <v>0.43149787808641971</v>
      </c>
      <c r="K138" s="112">
        <f t="shared" si="49"/>
        <v>0.44379083076131681</v>
      </c>
      <c r="L138" s="112">
        <f t="shared" si="49"/>
        <v>0.45608378343621392</v>
      </c>
      <c r="M138" s="112">
        <f t="shared" si="49"/>
        <v>0.46837673611111108</v>
      </c>
      <c r="N138" s="113">
        <f t="shared" si="49"/>
        <v>0.48066968878600819</v>
      </c>
      <c r="O138" s="112">
        <f t="shared" si="49"/>
        <v>0.4929626414609054</v>
      </c>
      <c r="P138" s="112">
        <f t="shared" si="49"/>
        <v>0.50525559413580245</v>
      </c>
      <c r="Q138" s="112">
        <f t="shared" si="49"/>
        <v>0.51754854681069962</v>
      </c>
      <c r="R138" s="112">
        <f t="shared" si="49"/>
        <v>0.52984149948559656</v>
      </c>
      <c r="S138" s="113">
        <f t="shared" si="49"/>
        <v>0.54213445216049383</v>
      </c>
      <c r="T138" s="112">
        <f t="shared" si="49"/>
        <v>0.55442740483539088</v>
      </c>
      <c r="U138" s="112">
        <f t="shared" si="49"/>
        <v>0.56672035751028804</v>
      </c>
      <c r="V138" s="112">
        <f t="shared" si="49"/>
        <v>0.57901331018518509</v>
      </c>
      <c r="W138" s="112">
        <f t="shared" si="49"/>
        <v>0.59130626286008237</v>
      </c>
      <c r="X138" s="113">
        <f t="shared" si="49"/>
        <v>0.60359921553497942</v>
      </c>
    </row>
    <row r="139" spans="2:24" x14ac:dyDescent="0.25">
      <c r="B139" s="103" t="s">
        <v>261</v>
      </c>
      <c r="C139" s="104" t="s">
        <v>157</v>
      </c>
      <c r="D139" s="105"/>
      <c r="E139" s="105"/>
      <c r="F139" s="105"/>
      <c r="G139" s="105"/>
      <c r="H139" s="105"/>
      <c r="I139" s="106"/>
      <c r="J139" s="105"/>
      <c r="K139" s="105"/>
      <c r="L139" s="105"/>
      <c r="M139" s="105"/>
      <c r="N139" s="106"/>
      <c r="O139" s="105"/>
      <c r="P139" s="105"/>
      <c r="Q139" s="105"/>
      <c r="R139" s="105"/>
      <c r="S139" s="106"/>
      <c r="T139" s="105"/>
      <c r="U139" s="105"/>
      <c r="V139" s="105"/>
      <c r="W139" s="105"/>
      <c r="X139" s="106"/>
    </row>
    <row r="140" spans="2:24" x14ac:dyDescent="0.25">
      <c r="B140" s="107">
        <v>1</v>
      </c>
      <c r="C140" s="105" t="s">
        <v>159</v>
      </c>
      <c r="D140" s="105" t="s">
        <v>156</v>
      </c>
      <c r="E140" s="112" cm="1">
        <f t="array" ref="E140:X140">TRANSPOSE('Rekap Air Non Domestik (2)'!R83:R102)</f>
        <v>1.0208333333333335</v>
      </c>
      <c r="F140" s="112">
        <v>1.0208333333333335</v>
      </c>
      <c r="G140" s="112">
        <v>1.0208333333333335</v>
      </c>
      <c r="H140" s="112">
        <v>1.0208333333333335</v>
      </c>
      <c r="I140" s="113">
        <v>1.0439814814814816</v>
      </c>
      <c r="J140" s="112">
        <v>1.0439814814814816</v>
      </c>
      <c r="K140" s="112">
        <v>1.0439814814814816</v>
      </c>
      <c r="L140" s="112">
        <v>1.2719907407407409</v>
      </c>
      <c r="M140" s="112">
        <v>1.2719907407407409</v>
      </c>
      <c r="N140" s="113">
        <v>1.2719907407407409</v>
      </c>
      <c r="O140" s="112">
        <v>1.2719907407407409</v>
      </c>
      <c r="P140" s="112">
        <v>1.2719907407407409</v>
      </c>
      <c r="Q140" s="112">
        <v>1.2719907407407409</v>
      </c>
      <c r="R140" s="112">
        <v>1.2719907407407409</v>
      </c>
      <c r="S140" s="113">
        <v>1.7905092592592593</v>
      </c>
      <c r="T140" s="112">
        <v>1.7905092592592593</v>
      </c>
      <c r="U140" s="112">
        <v>1.7905092592592593</v>
      </c>
      <c r="V140" s="112">
        <v>1.7905092592592593</v>
      </c>
      <c r="W140" s="112">
        <v>1.7905092592592593</v>
      </c>
      <c r="X140" s="113">
        <v>1.7905092592592593</v>
      </c>
    </row>
    <row r="141" spans="2:24" x14ac:dyDescent="0.25">
      <c r="B141" s="103" t="s">
        <v>165</v>
      </c>
      <c r="C141" s="104" t="s">
        <v>260</v>
      </c>
      <c r="D141" s="105" t="s">
        <v>156</v>
      </c>
      <c r="E141" s="112">
        <f>E129+E135+E138+E140</f>
        <v>2.870998906893004</v>
      </c>
      <c r="F141" s="112">
        <f t="shared" ref="F141:X141" si="50">F129+F135+F138+F140</f>
        <v>2.9324636702674898</v>
      </c>
      <c r="G141" s="112">
        <f t="shared" si="50"/>
        <v>2.9939284336419751</v>
      </c>
      <c r="H141" s="112">
        <f t="shared" si="50"/>
        <v>3.0553931970164614</v>
      </c>
      <c r="I141" s="113">
        <f t="shared" si="50"/>
        <v>3.1400061085390947</v>
      </c>
      <c r="J141" s="112">
        <f t="shared" si="50"/>
        <v>3.20147087191358</v>
      </c>
      <c r="K141" s="112">
        <f t="shared" si="50"/>
        <v>3.2629356352880654</v>
      </c>
      <c r="L141" s="112">
        <f t="shared" si="50"/>
        <v>3.5524096579218107</v>
      </c>
      <c r="M141" s="112">
        <f t="shared" si="50"/>
        <v>3.6138744212962961</v>
      </c>
      <c r="N141" s="113">
        <f t="shared" si="50"/>
        <v>3.6753391846707819</v>
      </c>
      <c r="O141" s="112">
        <f t="shared" si="50"/>
        <v>3.7368039480452677</v>
      </c>
      <c r="P141" s="112">
        <f t="shared" si="50"/>
        <v>3.7982687114197531</v>
      </c>
      <c r="Q141" s="112">
        <f t="shared" si="50"/>
        <v>3.8597334747942389</v>
      </c>
      <c r="R141" s="112">
        <f t="shared" si="50"/>
        <v>3.9211982381687238</v>
      </c>
      <c r="S141" s="113">
        <f t="shared" si="50"/>
        <v>4.5011815200617287</v>
      </c>
      <c r="T141" s="112">
        <f t="shared" si="50"/>
        <v>4.562646283436214</v>
      </c>
      <c r="U141" s="112">
        <f t="shared" si="50"/>
        <v>4.6241110468106994</v>
      </c>
      <c r="V141" s="112">
        <f t="shared" si="50"/>
        <v>4.6855758101851848</v>
      </c>
      <c r="W141" s="112">
        <f t="shared" si="50"/>
        <v>4.747040573559671</v>
      </c>
      <c r="X141" s="113">
        <f t="shared" si="50"/>
        <v>4.8085053369341564</v>
      </c>
    </row>
    <row r="142" spans="2:24" x14ac:dyDescent="0.25">
      <c r="B142" s="103" t="s">
        <v>166</v>
      </c>
      <c r="C142" s="104" t="s">
        <v>237</v>
      </c>
      <c r="D142" s="105"/>
      <c r="E142" s="105"/>
      <c r="F142" s="105"/>
      <c r="G142" s="105"/>
      <c r="H142" s="105"/>
      <c r="I142" s="106"/>
      <c r="J142" s="105"/>
      <c r="K142" s="105"/>
      <c r="L142" s="105"/>
      <c r="M142" s="105"/>
      <c r="N142" s="106"/>
      <c r="O142" s="105"/>
      <c r="P142" s="105"/>
      <c r="Q142" s="105"/>
      <c r="R142" s="105"/>
      <c r="S142" s="106"/>
      <c r="T142" s="105"/>
      <c r="U142" s="105"/>
      <c r="V142" s="105"/>
      <c r="W142" s="105"/>
      <c r="X142" s="106"/>
    </row>
    <row r="143" spans="2:24" x14ac:dyDescent="0.25">
      <c r="B143" s="107">
        <v>1</v>
      </c>
      <c r="C143" s="105" t="s">
        <v>163</v>
      </c>
      <c r="D143" s="105"/>
      <c r="E143" s="105">
        <v>1.5</v>
      </c>
      <c r="F143" s="105">
        <v>1.5</v>
      </c>
      <c r="G143" s="105">
        <v>1.5</v>
      </c>
      <c r="H143" s="105">
        <v>1.5</v>
      </c>
      <c r="I143" s="106">
        <v>1.5</v>
      </c>
      <c r="J143" s="105">
        <v>1.5</v>
      </c>
      <c r="K143" s="105">
        <v>1.5</v>
      </c>
      <c r="L143" s="105">
        <v>1.5</v>
      </c>
      <c r="M143" s="105">
        <v>1.5</v>
      </c>
      <c r="N143" s="106">
        <v>1.5</v>
      </c>
      <c r="O143" s="105">
        <v>1.5</v>
      </c>
      <c r="P143" s="105">
        <v>1.5</v>
      </c>
      <c r="Q143" s="105">
        <v>1.5</v>
      </c>
      <c r="R143" s="105">
        <v>1.5</v>
      </c>
      <c r="S143" s="106">
        <v>1.5</v>
      </c>
      <c r="T143" s="105">
        <v>1.5</v>
      </c>
      <c r="U143" s="105">
        <v>1.5</v>
      </c>
      <c r="V143" s="105">
        <v>1.5</v>
      </c>
      <c r="W143" s="105">
        <v>1.5</v>
      </c>
      <c r="X143" s="106">
        <v>1.5</v>
      </c>
    </row>
    <row r="144" spans="2:24" x14ac:dyDescent="0.25">
      <c r="B144" s="107">
        <v>2</v>
      </c>
      <c r="C144" s="105" t="s">
        <v>164</v>
      </c>
      <c r="D144" s="105" t="s">
        <v>156</v>
      </c>
      <c r="E144" s="112">
        <f>E141*E143</f>
        <v>4.3064983603395062</v>
      </c>
      <c r="F144" s="112">
        <f t="shared" ref="F144:X144" si="51">F141*F143</f>
        <v>4.3986955054012347</v>
      </c>
      <c r="G144" s="112">
        <f t="shared" si="51"/>
        <v>4.4908926504629623</v>
      </c>
      <c r="H144" s="112">
        <f t="shared" si="51"/>
        <v>4.5830897955246925</v>
      </c>
      <c r="I144" s="113">
        <f t="shared" si="51"/>
        <v>4.7100091628086425</v>
      </c>
      <c r="J144" s="112">
        <f t="shared" si="51"/>
        <v>4.8022063078703701</v>
      </c>
      <c r="K144" s="112">
        <f t="shared" si="51"/>
        <v>4.8944034529320977</v>
      </c>
      <c r="L144" s="112">
        <f t="shared" si="51"/>
        <v>5.3286144868827163</v>
      </c>
      <c r="M144" s="112">
        <f t="shared" si="51"/>
        <v>5.4208116319444439</v>
      </c>
      <c r="N144" s="113">
        <f t="shared" si="51"/>
        <v>5.5130087770061724</v>
      </c>
      <c r="O144" s="112">
        <f t="shared" si="51"/>
        <v>5.6052059220679018</v>
      </c>
      <c r="P144" s="112">
        <f t="shared" si="51"/>
        <v>5.6974030671296294</v>
      </c>
      <c r="Q144" s="112">
        <f t="shared" si="51"/>
        <v>5.7896002121913579</v>
      </c>
      <c r="R144" s="112">
        <f t="shared" si="51"/>
        <v>5.8817973572530855</v>
      </c>
      <c r="S144" s="113">
        <f t="shared" si="51"/>
        <v>6.7517722800925934</v>
      </c>
      <c r="T144" s="112">
        <f t="shared" si="51"/>
        <v>6.8439694251543211</v>
      </c>
      <c r="U144" s="112">
        <f t="shared" si="51"/>
        <v>6.9361665702160487</v>
      </c>
      <c r="V144" s="112">
        <f t="shared" si="51"/>
        <v>7.0283637152777771</v>
      </c>
      <c r="W144" s="112">
        <f t="shared" si="51"/>
        <v>7.1205608603395065</v>
      </c>
      <c r="X144" s="113">
        <f t="shared" si="51"/>
        <v>7.2127580054012341</v>
      </c>
    </row>
    <row r="145" spans="1:24" x14ac:dyDescent="0.25">
      <c r="B145" s="103" t="s">
        <v>262</v>
      </c>
      <c r="C145" s="104" t="s">
        <v>241</v>
      </c>
      <c r="D145" s="105"/>
      <c r="E145" s="105"/>
      <c r="F145" s="105"/>
      <c r="G145" s="105"/>
      <c r="H145" s="105"/>
      <c r="I145" s="106"/>
      <c r="J145" s="105"/>
      <c r="K145" s="105"/>
      <c r="L145" s="105"/>
      <c r="M145" s="105"/>
      <c r="N145" s="106"/>
      <c r="O145" s="105"/>
      <c r="P145" s="105"/>
      <c r="Q145" s="105"/>
      <c r="R145" s="105"/>
      <c r="S145" s="106"/>
      <c r="T145" s="105"/>
      <c r="U145" s="105"/>
      <c r="V145" s="105"/>
      <c r="W145" s="105"/>
      <c r="X145" s="106"/>
    </row>
    <row r="146" spans="1:24" x14ac:dyDescent="0.25">
      <c r="B146" s="107">
        <v>1</v>
      </c>
      <c r="C146" s="105" t="s">
        <v>163</v>
      </c>
      <c r="D146" s="105"/>
      <c r="E146" s="105">
        <v>2</v>
      </c>
      <c r="F146" s="105">
        <v>2</v>
      </c>
      <c r="G146" s="105">
        <v>2</v>
      </c>
      <c r="H146" s="105">
        <v>2</v>
      </c>
      <c r="I146" s="106">
        <v>2</v>
      </c>
      <c r="J146" s="105">
        <v>2</v>
      </c>
      <c r="K146" s="105">
        <v>2</v>
      </c>
      <c r="L146" s="105">
        <v>2</v>
      </c>
      <c r="M146" s="105">
        <v>2</v>
      </c>
      <c r="N146" s="106">
        <v>2</v>
      </c>
      <c r="O146" s="105">
        <v>2</v>
      </c>
      <c r="P146" s="105">
        <v>2</v>
      </c>
      <c r="Q146" s="105">
        <v>2</v>
      </c>
      <c r="R146" s="105">
        <v>2</v>
      </c>
      <c r="S146" s="106">
        <v>2</v>
      </c>
      <c r="T146" s="105">
        <v>2</v>
      </c>
      <c r="U146" s="105">
        <v>2</v>
      </c>
      <c r="V146" s="105">
        <v>2</v>
      </c>
      <c r="W146" s="105">
        <v>2</v>
      </c>
      <c r="X146" s="106">
        <v>2</v>
      </c>
    </row>
    <row r="147" spans="1:24" x14ac:dyDescent="0.25">
      <c r="B147" s="107">
        <v>2</v>
      </c>
      <c r="C147" s="105" t="s">
        <v>164</v>
      </c>
      <c r="D147" s="105" t="s">
        <v>156</v>
      </c>
      <c r="E147" s="112">
        <f>E146*E141</f>
        <v>5.7419978137860079</v>
      </c>
      <c r="F147" s="112">
        <f t="shared" ref="F147:X147" si="52">F146*F141</f>
        <v>5.8649273405349795</v>
      </c>
      <c r="G147" s="112">
        <f t="shared" si="52"/>
        <v>5.9878568672839503</v>
      </c>
      <c r="H147" s="112">
        <f t="shared" si="52"/>
        <v>6.1107863940329228</v>
      </c>
      <c r="I147" s="113">
        <f t="shared" si="52"/>
        <v>6.2800122170781894</v>
      </c>
      <c r="J147" s="112">
        <f t="shared" si="52"/>
        <v>6.4029417438271601</v>
      </c>
      <c r="K147" s="112">
        <f t="shared" si="52"/>
        <v>6.5258712705761308</v>
      </c>
      <c r="L147" s="112">
        <f t="shared" si="52"/>
        <v>7.1048193158436215</v>
      </c>
      <c r="M147" s="112">
        <f t="shared" si="52"/>
        <v>7.2277488425925922</v>
      </c>
      <c r="N147" s="113">
        <f t="shared" si="52"/>
        <v>7.3506783693415638</v>
      </c>
      <c r="O147" s="112">
        <f t="shared" si="52"/>
        <v>7.4736078960905354</v>
      </c>
      <c r="P147" s="112">
        <f t="shared" si="52"/>
        <v>7.5965374228395062</v>
      </c>
      <c r="Q147" s="112">
        <f t="shared" si="52"/>
        <v>7.7194669495884778</v>
      </c>
      <c r="R147" s="112">
        <f t="shared" si="52"/>
        <v>7.8423964763374476</v>
      </c>
      <c r="S147" s="113">
        <f t="shared" si="52"/>
        <v>9.0023630401234573</v>
      </c>
      <c r="T147" s="112">
        <f t="shared" si="52"/>
        <v>9.1252925668724281</v>
      </c>
      <c r="U147" s="112">
        <f t="shared" si="52"/>
        <v>9.2482220936213988</v>
      </c>
      <c r="V147" s="112">
        <f t="shared" si="52"/>
        <v>9.3711516203703695</v>
      </c>
      <c r="W147" s="112">
        <f t="shared" si="52"/>
        <v>9.494081147119342</v>
      </c>
      <c r="X147" s="113">
        <f t="shared" si="52"/>
        <v>9.6170106738683128</v>
      </c>
    </row>
    <row r="150" spans="1:24" x14ac:dyDescent="0.25">
      <c r="A150" s="259">
        <v>5</v>
      </c>
      <c r="B150" s="260" t="s">
        <v>86</v>
      </c>
      <c r="C150" s="260"/>
      <c r="D150" s="260"/>
      <c r="E150" s="260"/>
      <c r="F150" s="260"/>
      <c r="G150" s="260"/>
      <c r="H150" s="260"/>
      <c r="I150" s="260"/>
      <c r="J150" s="260"/>
      <c r="K150" s="260"/>
      <c r="L150" s="260"/>
      <c r="M150" s="260"/>
      <c r="N150" s="260"/>
      <c r="O150" s="260"/>
      <c r="P150" s="260"/>
      <c r="Q150" s="260"/>
      <c r="R150" s="260"/>
      <c r="S150" s="260"/>
      <c r="T150" s="260"/>
      <c r="U150" s="260"/>
      <c r="V150" s="260"/>
      <c r="W150" s="260"/>
      <c r="X150" s="260"/>
    </row>
    <row r="151" spans="1:24" x14ac:dyDescent="0.25">
      <c r="A151" s="259"/>
      <c r="B151" s="261" t="s">
        <v>373</v>
      </c>
      <c r="C151" s="261"/>
      <c r="D151" s="261"/>
      <c r="E151" s="261"/>
      <c r="F151" s="261"/>
      <c r="G151" s="261"/>
      <c r="H151" s="261"/>
      <c r="I151" s="261"/>
      <c r="J151" s="261"/>
      <c r="K151" s="261"/>
      <c r="L151" s="261"/>
      <c r="M151" s="261"/>
      <c r="N151" s="261"/>
      <c r="O151" s="261"/>
      <c r="P151" s="261"/>
      <c r="Q151" s="261"/>
      <c r="R151" s="261"/>
      <c r="S151" s="261"/>
      <c r="T151" s="261"/>
      <c r="U151" s="261"/>
      <c r="V151" s="261"/>
      <c r="W151" s="261"/>
      <c r="X151" s="261"/>
    </row>
    <row r="152" spans="1:24" x14ac:dyDescent="0.25">
      <c r="A152" s="259"/>
      <c r="B152" s="262" t="s">
        <v>149</v>
      </c>
      <c r="C152" s="252" t="s">
        <v>150</v>
      </c>
      <c r="D152" s="252" t="s">
        <v>151</v>
      </c>
      <c r="E152" s="252" t="s">
        <v>22</v>
      </c>
      <c r="F152" s="252"/>
      <c r="G152" s="252"/>
      <c r="H152" s="252"/>
      <c r="I152" s="252"/>
      <c r="J152" s="252"/>
      <c r="K152" s="252"/>
      <c r="L152" s="252"/>
      <c r="M152" s="252"/>
      <c r="N152" s="252"/>
      <c r="O152" s="252"/>
      <c r="P152" s="252"/>
      <c r="Q152" s="252"/>
      <c r="R152" s="252"/>
      <c r="S152" s="252"/>
      <c r="T152" s="252"/>
      <c r="U152" s="252"/>
      <c r="V152" s="252"/>
      <c r="W152" s="252"/>
      <c r="X152" s="252"/>
    </row>
    <row r="153" spans="1:24" x14ac:dyDescent="0.25">
      <c r="A153" s="259"/>
      <c r="B153" s="262"/>
      <c r="C153" s="252"/>
      <c r="D153" s="252"/>
      <c r="E153" s="102">
        <v>2025</v>
      </c>
      <c r="F153" s="102">
        <v>2026</v>
      </c>
      <c r="G153" s="102">
        <v>2027</v>
      </c>
      <c r="H153" s="102">
        <v>2028</v>
      </c>
      <c r="I153" s="102">
        <v>2029</v>
      </c>
      <c r="J153" s="102">
        <v>2030</v>
      </c>
      <c r="K153" s="102">
        <v>2031</v>
      </c>
      <c r="L153" s="102">
        <v>2032</v>
      </c>
      <c r="M153" s="102">
        <v>2033</v>
      </c>
      <c r="N153" s="102">
        <v>2034</v>
      </c>
      <c r="O153" s="102">
        <v>2035</v>
      </c>
      <c r="P153" s="102">
        <v>2036</v>
      </c>
      <c r="Q153" s="102">
        <v>2037</v>
      </c>
      <c r="R153" s="102">
        <v>2038</v>
      </c>
      <c r="S153" s="102">
        <v>2039</v>
      </c>
      <c r="T153" s="102">
        <v>2040</v>
      </c>
      <c r="U153" s="102">
        <v>2041</v>
      </c>
      <c r="V153" s="102">
        <v>2042</v>
      </c>
      <c r="W153" s="102">
        <v>2043</v>
      </c>
      <c r="X153" s="102">
        <v>2044</v>
      </c>
    </row>
    <row r="154" spans="1:24" x14ac:dyDescent="0.25">
      <c r="B154" s="103" t="s">
        <v>152</v>
      </c>
      <c r="C154" s="104" t="s">
        <v>153</v>
      </c>
      <c r="D154" s="105"/>
      <c r="E154" s="105"/>
      <c r="F154" s="105"/>
      <c r="G154" s="105"/>
      <c r="H154" s="105"/>
      <c r="I154" s="106"/>
      <c r="J154" s="105"/>
      <c r="K154" s="105"/>
      <c r="L154" s="105"/>
      <c r="M154" s="105"/>
      <c r="N154" s="106"/>
      <c r="O154" s="105"/>
      <c r="P154" s="105"/>
      <c r="Q154" s="105"/>
      <c r="R154" s="105"/>
      <c r="S154" s="106"/>
      <c r="T154" s="105"/>
      <c r="U154" s="105"/>
      <c r="V154" s="105"/>
      <c r="W154" s="105"/>
      <c r="X154" s="106"/>
    </row>
    <row r="155" spans="1:24" x14ac:dyDescent="0.25">
      <c r="B155" s="107">
        <v>1</v>
      </c>
      <c r="C155" s="105" t="s">
        <v>154</v>
      </c>
      <c r="D155" s="105" t="s">
        <v>155</v>
      </c>
      <c r="E155" s="108" cm="1">
        <f t="array" ref="E155:X155">TRANSPOSE('Forward Projection (2)'!E110:E129)</f>
        <v>1363.3333333333333</v>
      </c>
      <c r="F155" s="108">
        <v>1408.6666666666667</v>
      </c>
      <c r="G155" s="108">
        <v>1454</v>
      </c>
      <c r="H155" s="108">
        <v>1499.3333333333333</v>
      </c>
      <c r="I155" s="109">
        <v>1544.6666666666667</v>
      </c>
      <c r="J155" s="108">
        <v>1590</v>
      </c>
      <c r="K155" s="108">
        <v>1635.3333333333335</v>
      </c>
      <c r="L155" s="108">
        <v>1680.6666666666667</v>
      </c>
      <c r="M155" s="108">
        <v>1726</v>
      </c>
      <c r="N155" s="109">
        <v>1771.3333333333335</v>
      </c>
      <c r="O155" s="108">
        <v>1816.6666666666667</v>
      </c>
      <c r="P155" s="108">
        <v>1862</v>
      </c>
      <c r="Q155" s="108">
        <v>1907.3333333333335</v>
      </c>
      <c r="R155" s="108">
        <v>1952.6666666666667</v>
      </c>
      <c r="S155" s="109">
        <v>1998</v>
      </c>
      <c r="T155" s="108">
        <v>2043.3333333333335</v>
      </c>
      <c r="U155" s="108">
        <v>2088.666666666667</v>
      </c>
      <c r="V155" s="108">
        <v>2134</v>
      </c>
      <c r="W155" s="108">
        <v>2179.3333333333335</v>
      </c>
      <c r="X155" s="109">
        <v>2224.666666666667</v>
      </c>
    </row>
    <row r="156" spans="1:24" x14ac:dyDescent="0.25">
      <c r="B156" s="107">
        <v>2</v>
      </c>
      <c r="C156" s="105" t="s">
        <v>238</v>
      </c>
      <c r="D156" s="105" t="s">
        <v>158</v>
      </c>
      <c r="E156" s="110">
        <v>0.83</v>
      </c>
      <c r="F156" s="110">
        <v>0.83</v>
      </c>
      <c r="G156" s="110">
        <v>0.84</v>
      </c>
      <c r="H156" s="110">
        <v>0.84</v>
      </c>
      <c r="I156" s="111">
        <v>0.85</v>
      </c>
      <c r="J156" s="110">
        <v>0.85</v>
      </c>
      <c r="K156" s="110">
        <v>0.86</v>
      </c>
      <c r="L156" s="110">
        <v>0.88</v>
      </c>
      <c r="M156" s="110">
        <v>0.9</v>
      </c>
      <c r="N156" s="111">
        <v>0.92</v>
      </c>
      <c r="O156" s="110">
        <v>0.93</v>
      </c>
      <c r="P156" s="110">
        <v>0.93</v>
      </c>
      <c r="Q156" s="110">
        <v>0.95</v>
      </c>
      <c r="R156" s="110">
        <v>0.96</v>
      </c>
      <c r="S156" s="111">
        <v>0.96</v>
      </c>
      <c r="T156" s="110">
        <v>0.97</v>
      </c>
      <c r="U156" s="110">
        <v>0.98</v>
      </c>
      <c r="V156" s="110">
        <v>0.99</v>
      </c>
      <c r="W156" s="110">
        <v>1</v>
      </c>
      <c r="X156" s="111">
        <v>1</v>
      </c>
    </row>
    <row r="157" spans="1:24" x14ac:dyDescent="0.25">
      <c r="B157" s="107">
        <v>3</v>
      </c>
      <c r="C157" s="105" t="s">
        <v>239</v>
      </c>
      <c r="D157" s="105" t="s">
        <v>240</v>
      </c>
      <c r="E157" s="108">
        <f>E155*E156</f>
        <v>1131.5666666666666</v>
      </c>
      <c r="F157" s="108">
        <f t="shared" ref="F157:X157" si="53">F155*F156</f>
        <v>1169.1933333333334</v>
      </c>
      <c r="G157" s="108">
        <f t="shared" si="53"/>
        <v>1221.3599999999999</v>
      </c>
      <c r="H157" s="108">
        <f t="shared" si="53"/>
        <v>1259.4399999999998</v>
      </c>
      <c r="I157" s="109">
        <f t="shared" si="53"/>
        <v>1312.9666666666667</v>
      </c>
      <c r="J157" s="108">
        <f t="shared" si="53"/>
        <v>1351.5</v>
      </c>
      <c r="K157" s="108">
        <f t="shared" si="53"/>
        <v>1406.3866666666668</v>
      </c>
      <c r="L157" s="108">
        <f t="shared" si="53"/>
        <v>1478.9866666666667</v>
      </c>
      <c r="M157" s="108">
        <f t="shared" si="53"/>
        <v>1553.4</v>
      </c>
      <c r="N157" s="109">
        <f t="shared" si="53"/>
        <v>1629.6266666666668</v>
      </c>
      <c r="O157" s="108">
        <f t="shared" si="53"/>
        <v>1689.5000000000002</v>
      </c>
      <c r="P157" s="108">
        <f t="shared" si="53"/>
        <v>1731.66</v>
      </c>
      <c r="Q157" s="108">
        <f t="shared" si="53"/>
        <v>1811.9666666666667</v>
      </c>
      <c r="R157" s="108">
        <f t="shared" si="53"/>
        <v>1874.56</v>
      </c>
      <c r="S157" s="109">
        <f t="shared" si="53"/>
        <v>1918.08</v>
      </c>
      <c r="T157" s="108">
        <f t="shared" si="53"/>
        <v>1982.0333333333335</v>
      </c>
      <c r="U157" s="108">
        <f t="shared" si="53"/>
        <v>2046.8933333333337</v>
      </c>
      <c r="V157" s="108">
        <f t="shared" si="53"/>
        <v>2112.66</v>
      </c>
      <c r="W157" s="108">
        <f t="shared" si="53"/>
        <v>2179.3333333333335</v>
      </c>
      <c r="X157" s="109">
        <f t="shared" si="53"/>
        <v>2224.666666666667</v>
      </c>
    </row>
    <row r="158" spans="1:24" x14ac:dyDescent="0.25">
      <c r="B158" s="103" t="s">
        <v>246</v>
      </c>
      <c r="C158" s="104" t="s">
        <v>243</v>
      </c>
      <c r="D158" s="105"/>
      <c r="E158" s="112"/>
      <c r="F158" s="112"/>
      <c r="G158" s="112"/>
      <c r="H158" s="112"/>
      <c r="I158" s="113"/>
      <c r="J158" s="112"/>
      <c r="K158" s="112"/>
      <c r="L158" s="112"/>
      <c r="M158" s="112"/>
      <c r="N158" s="113"/>
      <c r="O158" s="112"/>
      <c r="P158" s="112"/>
      <c r="Q158" s="112"/>
      <c r="R158" s="112"/>
      <c r="S158" s="113"/>
      <c r="T158" s="112"/>
      <c r="U158" s="112"/>
      <c r="V158" s="112"/>
      <c r="W158" s="112"/>
      <c r="X158" s="113"/>
    </row>
    <row r="159" spans="1:24" x14ac:dyDescent="0.25">
      <c r="B159" s="107">
        <v>1</v>
      </c>
      <c r="C159" s="105" t="s">
        <v>244</v>
      </c>
      <c r="D159" s="105" t="s">
        <v>158</v>
      </c>
      <c r="E159" s="110">
        <v>0.7</v>
      </c>
      <c r="F159" s="110">
        <v>0.7</v>
      </c>
      <c r="G159" s="110">
        <v>0.7</v>
      </c>
      <c r="H159" s="110">
        <v>0.7</v>
      </c>
      <c r="I159" s="111">
        <v>0.7</v>
      </c>
      <c r="J159" s="110">
        <v>0.7</v>
      </c>
      <c r="K159" s="110">
        <v>0.7</v>
      </c>
      <c r="L159" s="110">
        <v>0.7</v>
      </c>
      <c r="M159" s="110">
        <v>0.7</v>
      </c>
      <c r="N159" s="111">
        <v>0.7</v>
      </c>
      <c r="O159" s="110">
        <v>0.7</v>
      </c>
      <c r="P159" s="110">
        <v>0.7</v>
      </c>
      <c r="Q159" s="110">
        <v>0.7</v>
      </c>
      <c r="R159" s="110">
        <v>0.7</v>
      </c>
      <c r="S159" s="111">
        <v>0.7</v>
      </c>
      <c r="T159" s="110">
        <v>0.7</v>
      </c>
      <c r="U159" s="110">
        <v>0.7</v>
      </c>
      <c r="V159" s="110">
        <v>0.7</v>
      </c>
      <c r="W159" s="110">
        <v>0.7</v>
      </c>
      <c r="X159" s="111">
        <v>0.7</v>
      </c>
    </row>
    <row r="160" spans="1:24" x14ac:dyDescent="0.25">
      <c r="B160" s="107">
        <v>2</v>
      </c>
      <c r="C160" s="105" t="s">
        <v>245</v>
      </c>
      <c r="D160" s="105" t="s">
        <v>158</v>
      </c>
      <c r="E160" s="110">
        <v>0.3</v>
      </c>
      <c r="F160" s="110">
        <v>0.3</v>
      </c>
      <c r="G160" s="110">
        <v>0.3</v>
      </c>
      <c r="H160" s="110">
        <v>0.3</v>
      </c>
      <c r="I160" s="111">
        <v>0.3</v>
      </c>
      <c r="J160" s="110">
        <v>0.3</v>
      </c>
      <c r="K160" s="110">
        <v>0.3</v>
      </c>
      <c r="L160" s="110">
        <v>0.3</v>
      </c>
      <c r="M160" s="110">
        <v>0.3</v>
      </c>
      <c r="N160" s="111">
        <v>0.3</v>
      </c>
      <c r="O160" s="110">
        <v>0.3</v>
      </c>
      <c r="P160" s="110">
        <v>0.3</v>
      </c>
      <c r="Q160" s="110">
        <v>0.3</v>
      </c>
      <c r="R160" s="110">
        <v>0.3</v>
      </c>
      <c r="S160" s="111">
        <v>0.3</v>
      </c>
      <c r="T160" s="110">
        <v>0.3</v>
      </c>
      <c r="U160" s="110">
        <v>0.3</v>
      </c>
      <c r="V160" s="110">
        <v>0.3</v>
      </c>
      <c r="W160" s="110">
        <v>0.3</v>
      </c>
      <c r="X160" s="111">
        <v>0.3</v>
      </c>
    </row>
    <row r="161" spans="2:24" x14ac:dyDescent="0.25">
      <c r="B161" s="103" t="s">
        <v>257</v>
      </c>
      <c r="C161" s="104" t="s">
        <v>254</v>
      </c>
      <c r="D161" s="105"/>
      <c r="E161" s="112"/>
      <c r="F161" s="112"/>
      <c r="G161" s="112"/>
      <c r="H161" s="112"/>
      <c r="I161" s="113"/>
      <c r="J161" s="112"/>
      <c r="K161" s="112"/>
      <c r="L161" s="112"/>
      <c r="M161" s="112"/>
      <c r="N161" s="113"/>
      <c r="O161" s="112"/>
      <c r="P161" s="112"/>
      <c r="Q161" s="112"/>
      <c r="R161" s="112"/>
      <c r="S161" s="113"/>
      <c r="T161" s="112"/>
      <c r="U161" s="112"/>
      <c r="V161" s="112"/>
      <c r="W161" s="112"/>
      <c r="X161" s="113"/>
    </row>
    <row r="162" spans="2:24" x14ac:dyDescent="0.25">
      <c r="B162" s="107">
        <v>1</v>
      </c>
      <c r="C162" s="105" t="s">
        <v>154</v>
      </c>
      <c r="D162" s="105" t="s">
        <v>240</v>
      </c>
      <c r="E162" s="108">
        <f>E155*70%</f>
        <v>954.33333333333326</v>
      </c>
      <c r="F162" s="108">
        <f t="shared" ref="F162:X162" si="54">F155*70%</f>
        <v>986.06666666666661</v>
      </c>
      <c r="G162" s="108">
        <f t="shared" si="54"/>
        <v>1017.8</v>
      </c>
      <c r="H162" s="108">
        <f t="shared" si="54"/>
        <v>1049.5333333333333</v>
      </c>
      <c r="I162" s="109">
        <f t="shared" si="54"/>
        <v>1081.2666666666667</v>
      </c>
      <c r="J162" s="108">
        <f t="shared" si="54"/>
        <v>1113</v>
      </c>
      <c r="K162" s="108">
        <f t="shared" si="54"/>
        <v>1144.7333333333333</v>
      </c>
      <c r="L162" s="108">
        <f t="shared" si="54"/>
        <v>1176.4666666666667</v>
      </c>
      <c r="M162" s="108">
        <f t="shared" si="54"/>
        <v>1208.1999999999998</v>
      </c>
      <c r="N162" s="109">
        <f t="shared" si="54"/>
        <v>1239.9333333333334</v>
      </c>
      <c r="O162" s="108">
        <f t="shared" si="54"/>
        <v>1271.6666666666667</v>
      </c>
      <c r="P162" s="108">
        <f t="shared" si="54"/>
        <v>1303.3999999999999</v>
      </c>
      <c r="Q162" s="108">
        <f t="shared" si="54"/>
        <v>1335.1333333333334</v>
      </c>
      <c r="R162" s="108">
        <f t="shared" si="54"/>
        <v>1366.8666666666666</v>
      </c>
      <c r="S162" s="109">
        <f t="shared" si="54"/>
        <v>1398.6</v>
      </c>
      <c r="T162" s="108">
        <f t="shared" si="54"/>
        <v>1430.3333333333333</v>
      </c>
      <c r="U162" s="108">
        <f t="shared" si="54"/>
        <v>1462.0666666666668</v>
      </c>
      <c r="V162" s="108">
        <f t="shared" si="54"/>
        <v>1493.8</v>
      </c>
      <c r="W162" s="108">
        <f t="shared" si="54"/>
        <v>1525.5333333333333</v>
      </c>
      <c r="X162" s="109">
        <f t="shared" si="54"/>
        <v>1557.2666666666669</v>
      </c>
    </row>
    <row r="163" spans="2:24" x14ac:dyDescent="0.25">
      <c r="B163" s="107">
        <v>2</v>
      </c>
      <c r="C163" s="105" t="s">
        <v>256</v>
      </c>
      <c r="D163" s="105" t="s">
        <v>249</v>
      </c>
      <c r="E163" s="108">
        <f>E162/5</f>
        <v>190.86666666666665</v>
      </c>
      <c r="F163" s="108">
        <f t="shared" ref="F163:X163" si="55">F162/5</f>
        <v>197.21333333333331</v>
      </c>
      <c r="G163" s="108">
        <f t="shared" si="55"/>
        <v>203.56</v>
      </c>
      <c r="H163" s="108">
        <f t="shared" si="55"/>
        <v>209.90666666666667</v>
      </c>
      <c r="I163" s="109">
        <f t="shared" si="55"/>
        <v>216.25333333333333</v>
      </c>
      <c r="J163" s="108">
        <f t="shared" si="55"/>
        <v>222.6</v>
      </c>
      <c r="K163" s="108">
        <f t="shared" si="55"/>
        <v>228.94666666666666</v>
      </c>
      <c r="L163" s="108">
        <f t="shared" si="55"/>
        <v>235.29333333333335</v>
      </c>
      <c r="M163" s="108">
        <f t="shared" si="55"/>
        <v>241.63999999999996</v>
      </c>
      <c r="N163" s="109">
        <f t="shared" si="55"/>
        <v>247.98666666666668</v>
      </c>
      <c r="O163" s="108">
        <f t="shared" si="55"/>
        <v>254.33333333333334</v>
      </c>
      <c r="P163" s="108">
        <f t="shared" si="55"/>
        <v>260.67999999999995</v>
      </c>
      <c r="Q163" s="108">
        <f t="shared" si="55"/>
        <v>267.0266666666667</v>
      </c>
      <c r="R163" s="108">
        <f t="shared" si="55"/>
        <v>273.37333333333333</v>
      </c>
      <c r="S163" s="109">
        <f t="shared" si="55"/>
        <v>279.71999999999997</v>
      </c>
      <c r="T163" s="108">
        <f t="shared" si="55"/>
        <v>286.06666666666666</v>
      </c>
      <c r="U163" s="108">
        <f t="shared" si="55"/>
        <v>292.41333333333336</v>
      </c>
      <c r="V163" s="108">
        <f t="shared" si="55"/>
        <v>298.76</v>
      </c>
      <c r="W163" s="108">
        <f t="shared" si="55"/>
        <v>305.10666666666668</v>
      </c>
      <c r="X163" s="109">
        <f t="shared" si="55"/>
        <v>311.45333333333338</v>
      </c>
    </row>
    <row r="164" spans="2:24" x14ac:dyDescent="0.25">
      <c r="B164" s="107">
        <v>3</v>
      </c>
      <c r="C164" s="105" t="s">
        <v>247</v>
      </c>
      <c r="D164" s="105" t="s">
        <v>248</v>
      </c>
      <c r="E164" s="105">
        <v>100</v>
      </c>
      <c r="F164" s="105">
        <v>100</v>
      </c>
      <c r="G164" s="105">
        <v>100</v>
      </c>
      <c r="H164" s="105">
        <v>100</v>
      </c>
      <c r="I164" s="106">
        <v>100</v>
      </c>
      <c r="J164" s="105">
        <v>100</v>
      </c>
      <c r="K164" s="105">
        <v>100</v>
      </c>
      <c r="L164" s="105">
        <v>100</v>
      </c>
      <c r="M164" s="105">
        <v>100</v>
      </c>
      <c r="N164" s="106">
        <v>100</v>
      </c>
      <c r="O164" s="105">
        <v>100</v>
      </c>
      <c r="P164" s="105">
        <v>100</v>
      </c>
      <c r="Q164" s="105">
        <v>100</v>
      </c>
      <c r="R164" s="105">
        <v>100</v>
      </c>
      <c r="S164" s="106">
        <v>100</v>
      </c>
      <c r="T164" s="105">
        <v>100</v>
      </c>
      <c r="U164" s="105">
        <v>100</v>
      </c>
      <c r="V164" s="105">
        <v>100</v>
      </c>
      <c r="W164" s="105">
        <v>100</v>
      </c>
      <c r="X164" s="106">
        <v>100</v>
      </c>
    </row>
    <row r="165" spans="2:24" x14ac:dyDescent="0.25">
      <c r="B165" s="107">
        <v>4</v>
      </c>
      <c r="C165" s="105" t="s">
        <v>250</v>
      </c>
      <c r="D165" s="105" t="s">
        <v>251</v>
      </c>
      <c r="E165" s="112">
        <f>E162*E164</f>
        <v>95433.333333333328</v>
      </c>
      <c r="F165" s="112">
        <f t="shared" ref="F165:X165" si="56">F162*F164</f>
        <v>98606.666666666657</v>
      </c>
      <c r="G165" s="112">
        <f t="shared" si="56"/>
        <v>101780</v>
      </c>
      <c r="H165" s="112">
        <f t="shared" si="56"/>
        <v>104953.33333333333</v>
      </c>
      <c r="I165" s="113">
        <f t="shared" si="56"/>
        <v>108126.66666666667</v>
      </c>
      <c r="J165" s="112">
        <f t="shared" si="56"/>
        <v>111300</v>
      </c>
      <c r="K165" s="112">
        <f t="shared" si="56"/>
        <v>114473.33333333333</v>
      </c>
      <c r="L165" s="112">
        <f t="shared" si="56"/>
        <v>117646.66666666667</v>
      </c>
      <c r="M165" s="112">
        <f t="shared" si="56"/>
        <v>120819.99999999999</v>
      </c>
      <c r="N165" s="113">
        <f t="shared" si="56"/>
        <v>123993.33333333334</v>
      </c>
      <c r="O165" s="112">
        <f t="shared" si="56"/>
        <v>127166.66666666667</v>
      </c>
      <c r="P165" s="112">
        <f t="shared" si="56"/>
        <v>130339.99999999999</v>
      </c>
      <c r="Q165" s="112">
        <f t="shared" si="56"/>
        <v>133513.33333333334</v>
      </c>
      <c r="R165" s="112">
        <f t="shared" si="56"/>
        <v>136686.66666666666</v>
      </c>
      <c r="S165" s="113">
        <f t="shared" si="56"/>
        <v>139860</v>
      </c>
      <c r="T165" s="112">
        <f t="shared" si="56"/>
        <v>143033.33333333331</v>
      </c>
      <c r="U165" s="112">
        <f t="shared" si="56"/>
        <v>146206.66666666669</v>
      </c>
      <c r="V165" s="112">
        <f t="shared" si="56"/>
        <v>149380</v>
      </c>
      <c r="W165" s="112">
        <f t="shared" si="56"/>
        <v>152553.33333333334</v>
      </c>
      <c r="X165" s="113">
        <f t="shared" si="56"/>
        <v>155726.66666666669</v>
      </c>
    </row>
    <row r="166" spans="2:24" x14ac:dyDescent="0.25">
      <c r="B166" s="107">
        <v>5</v>
      </c>
      <c r="C166" s="105" t="s">
        <v>250</v>
      </c>
      <c r="D166" s="105" t="s">
        <v>252</v>
      </c>
      <c r="E166" s="112">
        <f>E165/86400</f>
        <v>1.1045524691358024</v>
      </c>
      <c r="F166" s="112">
        <f t="shared" ref="F166:X166" si="57">F165/86400</f>
        <v>1.1412808641975307</v>
      </c>
      <c r="G166" s="112">
        <f t="shared" si="57"/>
        <v>1.1780092592592593</v>
      </c>
      <c r="H166" s="112">
        <f t="shared" si="57"/>
        <v>1.2147376543209876</v>
      </c>
      <c r="I166" s="113">
        <f t="shared" si="57"/>
        <v>1.2514660493827161</v>
      </c>
      <c r="J166" s="112">
        <f t="shared" si="57"/>
        <v>1.2881944444444444</v>
      </c>
      <c r="K166" s="112">
        <f t="shared" si="57"/>
        <v>1.3249228395061727</v>
      </c>
      <c r="L166" s="112">
        <f t="shared" si="57"/>
        <v>1.3616512345679013</v>
      </c>
      <c r="M166" s="112">
        <f t="shared" si="57"/>
        <v>1.3983796296296294</v>
      </c>
      <c r="N166" s="113">
        <f t="shared" si="57"/>
        <v>1.4351080246913581</v>
      </c>
      <c r="O166" s="112">
        <f t="shared" si="57"/>
        <v>1.4718364197530864</v>
      </c>
      <c r="P166" s="112">
        <f t="shared" si="57"/>
        <v>1.5085648148148147</v>
      </c>
      <c r="Q166" s="112">
        <f t="shared" si="57"/>
        <v>1.5452932098765433</v>
      </c>
      <c r="R166" s="112">
        <f t="shared" si="57"/>
        <v>1.5820216049382716</v>
      </c>
      <c r="S166" s="113">
        <f t="shared" si="57"/>
        <v>1.6187499999999999</v>
      </c>
      <c r="T166" s="112">
        <f t="shared" si="57"/>
        <v>1.6554783950617282</v>
      </c>
      <c r="U166" s="112">
        <f t="shared" si="57"/>
        <v>1.692206790123457</v>
      </c>
      <c r="V166" s="112">
        <f t="shared" si="57"/>
        <v>1.7289351851851851</v>
      </c>
      <c r="W166" s="112">
        <f t="shared" si="57"/>
        <v>1.7656635802469136</v>
      </c>
      <c r="X166" s="113">
        <f t="shared" si="57"/>
        <v>1.8023919753086421</v>
      </c>
    </row>
    <row r="167" spans="2:24" x14ac:dyDescent="0.25">
      <c r="B167" s="103" t="s">
        <v>258</v>
      </c>
      <c r="C167" s="104" t="s">
        <v>253</v>
      </c>
      <c r="D167" s="105"/>
      <c r="E167" s="112"/>
      <c r="F167" s="112"/>
      <c r="G167" s="112"/>
      <c r="H167" s="112"/>
      <c r="I167" s="113"/>
      <c r="J167" s="112"/>
      <c r="K167" s="112"/>
      <c r="L167" s="112"/>
      <c r="M167" s="112"/>
      <c r="N167" s="113"/>
      <c r="O167" s="112"/>
      <c r="P167" s="112"/>
      <c r="Q167" s="112"/>
      <c r="R167" s="112"/>
      <c r="S167" s="113"/>
      <c r="T167" s="112"/>
      <c r="U167" s="112"/>
      <c r="V167" s="112"/>
      <c r="W167" s="112"/>
      <c r="X167" s="113"/>
    </row>
    <row r="168" spans="2:24" x14ac:dyDescent="0.25">
      <c r="B168" s="107">
        <v>1</v>
      </c>
      <c r="C168" s="105" t="s">
        <v>154</v>
      </c>
      <c r="D168" s="105" t="s">
        <v>240</v>
      </c>
      <c r="E168" s="108">
        <f>E155*30%</f>
        <v>408.99999999999994</v>
      </c>
      <c r="F168" s="108">
        <f t="shared" ref="F168:X168" si="58">F155*30%</f>
        <v>422.6</v>
      </c>
      <c r="G168" s="108">
        <f t="shared" si="58"/>
        <v>436.2</v>
      </c>
      <c r="H168" s="108">
        <f t="shared" si="58"/>
        <v>449.79999999999995</v>
      </c>
      <c r="I168" s="109">
        <f t="shared" si="58"/>
        <v>463.4</v>
      </c>
      <c r="J168" s="108">
        <f t="shared" si="58"/>
        <v>477</v>
      </c>
      <c r="K168" s="108">
        <f t="shared" si="58"/>
        <v>490.6</v>
      </c>
      <c r="L168" s="108">
        <f t="shared" si="58"/>
        <v>504.2</v>
      </c>
      <c r="M168" s="108">
        <f t="shared" si="58"/>
        <v>517.79999999999995</v>
      </c>
      <c r="N168" s="109">
        <f t="shared" si="58"/>
        <v>531.4</v>
      </c>
      <c r="O168" s="108">
        <f t="shared" si="58"/>
        <v>545</v>
      </c>
      <c r="P168" s="108">
        <f t="shared" si="58"/>
        <v>558.6</v>
      </c>
      <c r="Q168" s="108">
        <f t="shared" si="58"/>
        <v>572.20000000000005</v>
      </c>
      <c r="R168" s="108">
        <f t="shared" si="58"/>
        <v>585.79999999999995</v>
      </c>
      <c r="S168" s="109">
        <f t="shared" si="58"/>
        <v>599.4</v>
      </c>
      <c r="T168" s="108">
        <f t="shared" si="58"/>
        <v>613</v>
      </c>
      <c r="U168" s="108">
        <f t="shared" si="58"/>
        <v>626.6</v>
      </c>
      <c r="V168" s="108">
        <f t="shared" si="58"/>
        <v>640.19999999999993</v>
      </c>
      <c r="W168" s="108">
        <f t="shared" si="58"/>
        <v>653.80000000000007</v>
      </c>
      <c r="X168" s="109">
        <f t="shared" si="58"/>
        <v>667.40000000000009</v>
      </c>
    </row>
    <row r="169" spans="2:24" x14ac:dyDescent="0.25">
      <c r="B169" s="107">
        <v>2</v>
      </c>
      <c r="C169" s="105" t="s">
        <v>255</v>
      </c>
      <c r="D169" s="105" t="s">
        <v>249</v>
      </c>
      <c r="E169" s="108">
        <f>E168/100</f>
        <v>4.09</v>
      </c>
      <c r="F169" s="108">
        <f t="shared" ref="F169:X169" si="59">F168/100</f>
        <v>4.226</v>
      </c>
      <c r="G169" s="108">
        <f t="shared" si="59"/>
        <v>4.3620000000000001</v>
      </c>
      <c r="H169" s="108">
        <f t="shared" si="59"/>
        <v>4.4979999999999993</v>
      </c>
      <c r="I169" s="109">
        <f t="shared" si="59"/>
        <v>4.6339999999999995</v>
      </c>
      <c r="J169" s="108">
        <f t="shared" si="59"/>
        <v>4.7699999999999996</v>
      </c>
      <c r="K169" s="108">
        <f t="shared" si="59"/>
        <v>4.9060000000000006</v>
      </c>
      <c r="L169" s="108">
        <f t="shared" si="59"/>
        <v>5.0419999999999998</v>
      </c>
      <c r="M169" s="108">
        <f t="shared" si="59"/>
        <v>5.1779999999999999</v>
      </c>
      <c r="N169" s="109">
        <f t="shared" si="59"/>
        <v>5.3140000000000001</v>
      </c>
      <c r="O169" s="108">
        <f t="shared" si="59"/>
        <v>5.45</v>
      </c>
      <c r="P169" s="108">
        <f t="shared" si="59"/>
        <v>5.5860000000000003</v>
      </c>
      <c r="Q169" s="108">
        <f t="shared" si="59"/>
        <v>5.7220000000000004</v>
      </c>
      <c r="R169" s="108">
        <f t="shared" si="59"/>
        <v>5.8579999999999997</v>
      </c>
      <c r="S169" s="109">
        <f t="shared" si="59"/>
        <v>5.9939999999999998</v>
      </c>
      <c r="T169" s="108">
        <f t="shared" si="59"/>
        <v>6.13</v>
      </c>
      <c r="U169" s="108">
        <f t="shared" si="59"/>
        <v>6.266</v>
      </c>
      <c r="V169" s="108">
        <f t="shared" si="59"/>
        <v>6.4019999999999992</v>
      </c>
      <c r="W169" s="108">
        <f t="shared" si="59"/>
        <v>6.5380000000000003</v>
      </c>
      <c r="X169" s="109">
        <f t="shared" si="59"/>
        <v>6.6740000000000013</v>
      </c>
    </row>
    <row r="170" spans="2:24" x14ac:dyDescent="0.25">
      <c r="B170" s="107">
        <v>3</v>
      </c>
      <c r="C170" s="105" t="s">
        <v>247</v>
      </c>
      <c r="D170" s="105" t="s">
        <v>248</v>
      </c>
      <c r="E170" s="105">
        <v>30</v>
      </c>
      <c r="F170" s="105">
        <v>30</v>
      </c>
      <c r="G170" s="105">
        <v>30</v>
      </c>
      <c r="H170" s="105">
        <v>30</v>
      </c>
      <c r="I170" s="106">
        <v>30</v>
      </c>
      <c r="J170" s="105">
        <v>30</v>
      </c>
      <c r="K170" s="105">
        <v>30</v>
      </c>
      <c r="L170" s="105">
        <v>30</v>
      </c>
      <c r="M170" s="105">
        <v>30</v>
      </c>
      <c r="N170" s="106">
        <v>30</v>
      </c>
      <c r="O170" s="105">
        <v>30</v>
      </c>
      <c r="P170" s="105">
        <v>30</v>
      </c>
      <c r="Q170" s="105">
        <v>30</v>
      </c>
      <c r="R170" s="105">
        <v>30</v>
      </c>
      <c r="S170" s="106">
        <v>30</v>
      </c>
      <c r="T170" s="105">
        <v>30</v>
      </c>
      <c r="U170" s="105">
        <v>30</v>
      </c>
      <c r="V170" s="105">
        <v>30</v>
      </c>
      <c r="W170" s="105">
        <v>30</v>
      </c>
      <c r="X170" s="106">
        <v>30</v>
      </c>
    </row>
    <row r="171" spans="2:24" x14ac:dyDescent="0.25">
      <c r="B171" s="107">
        <v>4</v>
      </c>
      <c r="C171" s="105" t="s">
        <v>250</v>
      </c>
      <c r="D171" s="105" t="s">
        <v>251</v>
      </c>
      <c r="E171" s="112">
        <f>E168*E170</f>
        <v>12269.999999999998</v>
      </c>
      <c r="F171" s="112">
        <f t="shared" ref="F171:X171" si="60">F168*F170</f>
        <v>12678</v>
      </c>
      <c r="G171" s="112">
        <f t="shared" si="60"/>
        <v>13086</v>
      </c>
      <c r="H171" s="112">
        <f t="shared" si="60"/>
        <v>13493.999999999998</v>
      </c>
      <c r="I171" s="113">
        <f t="shared" si="60"/>
        <v>13902</v>
      </c>
      <c r="J171" s="112">
        <f t="shared" si="60"/>
        <v>14310</v>
      </c>
      <c r="K171" s="112">
        <f t="shared" si="60"/>
        <v>14718</v>
      </c>
      <c r="L171" s="112">
        <f t="shared" si="60"/>
        <v>15126</v>
      </c>
      <c r="M171" s="112">
        <f t="shared" si="60"/>
        <v>15533.999999999998</v>
      </c>
      <c r="N171" s="113">
        <f t="shared" si="60"/>
        <v>15942</v>
      </c>
      <c r="O171" s="112">
        <f t="shared" si="60"/>
        <v>16350</v>
      </c>
      <c r="P171" s="112">
        <f t="shared" si="60"/>
        <v>16758</v>
      </c>
      <c r="Q171" s="112">
        <f t="shared" si="60"/>
        <v>17166</v>
      </c>
      <c r="R171" s="112">
        <f t="shared" si="60"/>
        <v>17574</v>
      </c>
      <c r="S171" s="113">
        <f t="shared" si="60"/>
        <v>17982</v>
      </c>
      <c r="T171" s="112">
        <f t="shared" si="60"/>
        <v>18390</v>
      </c>
      <c r="U171" s="112">
        <f t="shared" si="60"/>
        <v>18798</v>
      </c>
      <c r="V171" s="112">
        <f t="shared" si="60"/>
        <v>19205.999999999996</v>
      </c>
      <c r="W171" s="112">
        <f t="shared" si="60"/>
        <v>19614.000000000004</v>
      </c>
      <c r="X171" s="113">
        <f t="shared" si="60"/>
        <v>20022.000000000004</v>
      </c>
    </row>
    <row r="172" spans="2:24" x14ac:dyDescent="0.25">
      <c r="B172" s="107">
        <v>5</v>
      </c>
      <c r="C172" s="105" t="s">
        <v>250</v>
      </c>
      <c r="D172" s="105" t="s">
        <v>252</v>
      </c>
      <c r="E172" s="112">
        <f>E171/86400</f>
        <v>0.14201388888888886</v>
      </c>
      <c r="F172" s="112">
        <f t="shared" ref="F172:X172" si="61">F171/86400</f>
        <v>0.14673611111111112</v>
      </c>
      <c r="G172" s="112">
        <f t="shared" si="61"/>
        <v>0.15145833333333333</v>
      </c>
      <c r="H172" s="112">
        <f t="shared" si="61"/>
        <v>0.15618055555555554</v>
      </c>
      <c r="I172" s="113">
        <f t="shared" si="61"/>
        <v>0.16090277777777778</v>
      </c>
      <c r="J172" s="112">
        <f t="shared" si="61"/>
        <v>0.16562499999999999</v>
      </c>
      <c r="K172" s="112">
        <f t="shared" si="61"/>
        <v>0.17034722222222223</v>
      </c>
      <c r="L172" s="112">
        <f t="shared" si="61"/>
        <v>0.17506944444444444</v>
      </c>
      <c r="M172" s="112">
        <f t="shared" si="61"/>
        <v>0.17979166666666666</v>
      </c>
      <c r="N172" s="113">
        <f t="shared" si="61"/>
        <v>0.18451388888888889</v>
      </c>
      <c r="O172" s="112">
        <f t="shared" si="61"/>
        <v>0.1892361111111111</v>
      </c>
      <c r="P172" s="112">
        <f t="shared" si="61"/>
        <v>0.19395833333333334</v>
      </c>
      <c r="Q172" s="112">
        <f t="shared" si="61"/>
        <v>0.19868055555555555</v>
      </c>
      <c r="R172" s="112">
        <f t="shared" si="61"/>
        <v>0.20340277777777777</v>
      </c>
      <c r="S172" s="113">
        <f t="shared" si="61"/>
        <v>0.208125</v>
      </c>
      <c r="T172" s="112">
        <f t="shared" si="61"/>
        <v>0.21284722222222222</v>
      </c>
      <c r="U172" s="112">
        <f t="shared" si="61"/>
        <v>0.21756944444444445</v>
      </c>
      <c r="V172" s="112">
        <f t="shared" si="61"/>
        <v>0.22229166666666664</v>
      </c>
      <c r="W172" s="112">
        <f t="shared" si="61"/>
        <v>0.22701388888888893</v>
      </c>
      <c r="X172" s="113">
        <f t="shared" si="61"/>
        <v>0.23173611111111114</v>
      </c>
    </row>
    <row r="173" spans="2:24" x14ac:dyDescent="0.25">
      <c r="B173" s="103" t="s">
        <v>259</v>
      </c>
      <c r="C173" s="104" t="s">
        <v>160</v>
      </c>
      <c r="D173" s="105"/>
      <c r="E173" s="105"/>
      <c r="F173" s="105"/>
      <c r="G173" s="105"/>
      <c r="H173" s="105"/>
      <c r="I173" s="106"/>
      <c r="J173" s="105"/>
      <c r="K173" s="105"/>
      <c r="L173" s="105"/>
      <c r="M173" s="105"/>
      <c r="N173" s="106"/>
      <c r="O173" s="105"/>
      <c r="P173" s="105"/>
      <c r="Q173" s="105"/>
      <c r="R173" s="105"/>
      <c r="S173" s="106"/>
      <c r="T173" s="105"/>
      <c r="U173" s="105"/>
      <c r="V173" s="105"/>
      <c r="W173" s="105"/>
      <c r="X173" s="106"/>
    </row>
    <row r="174" spans="2:24" x14ac:dyDescent="0.25">
      <c r="B174" s="107">
        <v>1</v>
      </c>
      <c r="C174" s="105" t="s">
        <v>161</v>
      </c>
      <c r="D174" s="105" t="s">
        <v>158</v>
      </c>
      <c r="E174" s="114">
        <v>0.25</v>
      </c>
      <c r="F174" s="114">
        <v>0.25</v>
      </c>
      <c r="G174" s="114">
        <v>0.25</v>
      </c>
      <c r="H174" s="114">
        <v>0.25</v>
      </c>
      <c r="I174" s="115">
        <v>0.25</v>
      </c>
      <c r="J174" s="114">
        <v>0.25</v>
      </c>
      <c r="K174" s="114">
        <v>0.25</v>
      </c>
      <c r="L174" s="114">
        <v>0.25</v>
      </c>
      <c r="M174" s="114">
        <v>0.25</v>
      </c>
      <c r="N174" s="115">
        <v>0.25</v>
      </c>
      <c r="O174" s="114">
        <v>0.25</v>
      </c>
      <c r="P174" s="114">
        <v>0.25</v>
      </c>
      <c r="Q174" s="114">
        <v>0.25</v>
      </c>
      <c r="R174" s="114">
        <v>0.25</v>
      </c>
      <c r="S174" s="115">
        <v>0.25</v>
      </c>
      <c r="T174" s="114">
        <v>0.25</v>
      </c>
      <c r="U174" s="114">
        <v>0.25</v>
      </c>
      <c r="V174" s="114">
        <v>0.25</v>
      </c>
      <c r="W174" s="114">
        <v>0.25</v>
      </c>
      <c r="X174" s="115">
        <v>0.25</v>
      </c>
    </row>
    <row r="175" spans="2:24" x14ac:dyDescent="0.25">
      <c r="B175" s="107">
        <v>2</v>
      </c>
      <c r="C175" s="105" t="s">
        <v>162</v>
      </c>
      <c r="D175" s="105" t="s">
        <v>156</v>
      </c>
      <c r="E175" s="112">
        <f>(E166+E172)*E174</f>
        <v>0.31164158950617282</v>
      </c>
      <c r="F175" s="112">
        <f t="shared" ref="F175:X175" si="62">(F166+F172)*F174</f>
        <v>0.32200424382716047</v>
      </c>
      <c r="G175" s="112">
        <f t="shared" si="62"/>
        <v>0.33236689814814813</v>
      </c>
      <c r="H175" s="112">
        <f t="shared" si="62"/>
        <v>0.34272955246913578</v>
      </c>
      <c r="I175" s="113">
        <f t="shared" si="62"/>
        <v>0.35309220679012349</v>
      </c>
      <c r="J175" s="112">
        <f t="shared" si="62"/>
        <v>0.36345486111111108</v>
      </c>
      <c r="K175" s="112">
        <f t="shared" si="62"/>
        <v>0.37381751543209873</v>
      </c>
      <c r="L175" s="112">
        <f t="shared" si="62"/>
        <v>0.38418016975308644</v>
      </c>
      <c r="M175" s="112">
        <f t="shared" si="62"/>
        <v>0.39454282407407398</v>
      </c>
      <c r="N175" s="113">
        <f t="shared" si="62"/>
        <v>0.40490547839506175</v>
      </c>
      <c r="O175" s="112">
        <f t="shared" si="62"/>
        <v>0.4152681327160494</v>
      </c>
      <c r="P175" s="112">
        <f t="shared" si="62"/>
        <v>0.42563078703703705</v>
      </c>
      <c r="Q175" s="112">
        <f t="shared" si="62"/>
        <v>0.4359934413580247</v>
      </c>
      <c r="R175" s="112">
        <f t="shared" si="62"/>
        <v>0.44635609567901235</v>
      </c>
      <c r="S175" s="113">
        <f t="shared" si="62"/>
        <v>0.45671874999999995</v>
      </c>
      <c r="T175" s="112">
        <f t="shared" si="62"/>
        <v>0.4670814043209876</v>
      </c>
      <c r="U175" s="112">
        <f t="shared" si="62"/>
        <v>0.47744405864197537</v>
      </c>
      <c r="V175" s="112">
        <f t="shared" si="62"/>
        <v>0.48780671296296291</v>
      </c>
      <c r="W175" s="112">
        <f t="shared" si="62"/>
        <v>0.49816936728395061</v>
      </c>
      <c r="X175" s="113">
        <f t="shared" si="62"/>
        <v>0.50853202160493827</v>
      </c>
    </row>
    <row r="176" spans="2:24" x14ac:dyDescent="0.25">
      <c r="B176" s="103" t="s">
        <v>261</v>
      </c>
      <c r="C176" s="104" t="s">
        <v>157</v>
      </c>
      <c r="D176" s="105"/>
      <c r="E176" s="105"/>
      <c r="F176" s="105"/>
      <c r="G176" s="105"/>
      <c r="H176" s="105"/>
      <c r="I176" s="106"/>
      <c r="J176" s="105"/>
      <c r="K176" s="105"/>
      <c r="L176" s="105"/>
      <c r="M176" s="105"/>
      <c r="N176" s="106"/>
      <c r="O176" s="105"/>
      <c r="P176" s="105"/>
      <c r="Q176" s="105"/>
      <c r="R176" s="105"/>
      <c r="S176" s="106"/>
      <c r="T176" s="105"/>
      <c r="U176" s="105"/>
      <c r="V176" s="105"/>
      <c r="W176" s="105"/>
      <c r="X176" s="106"/>
    </row>
    <row r="177" spans="2:24" x14ac:dyDescent="0.25">
      <c r="B177" s="107">
        <v>1</v>
      </c>
      <c r="C177" s="105" t="s">
        <v>159</v>
      </c>
      <c r="D177" s="105" t="s">
        <v>156</v>
      </c>
      <c r="E177" s="112" cm="1">
        <f t="array" ref="E177:X177">TRANSPOSE('Rekap Air Non Domestik (2)'!R109:R128)</f>
        <v>1.0439814814814816</v>
      </c>
      <c r="F177" s="112">
        <v>1.0439814814814816</v>
      </c>
      <c r="G177" s="112">
        <v>1.0497685185185186</v>
      </c>
      <c r="H177" s="112">
        <v>1.0497685185185186</v>
      </c>
      <c r="I177" s="113">
        <v>1.0729166666666667</v>
      </c>
      <c r="J177" s="112">
        <v>1.0729166666666667</v>
      </c>
      <c r="K177" s="112">
        <v>1.0729166666666667</v>
      </c>
      <c r="L177" s="112">
        <v>1.300925925925926</v>
      </c>
      <c r="M177" s="112">
        <v>1.300925925925926</v>
      </c>
      <c r="N177" s="113">
        <v>1.300925925925926</v>
      </c>
      <c r="O177" s="112">
        <v>1.300925925925926</v>
      </c>
      <c r="P177" s="112">
        <v>1.300925925925926</v>
      </c>
      <c r="Q177" s="112">
        <v>1.306712962962963</v>
      </c>
      <c r="R177" s="112">
        <v>1.306712962962963</v>
      </c>
      <c r="S177" s="113">
        <v>1.8252314814814814</v>
      </c>
      <c r="T177" s="112">
        <v>1.8252314814814814</v>
      </c>
      <c r="U177" s="112">
        <v>1.8310185185185186</v>
      </c>
      <c r="V177" s="112">
        <v>1.8310185185185186</v>
      </c>
      <c r="W177" s="112">
        <v>1.8310185185185186</v>
      </c>
      <c r="X177" s="113">
        <v>1.8310185185185186</v>
      </c>
    </row>
    <row r="178" spans="2:24" x14ac:dyDescent="0.25">
      <c r="B178" s="103" t="s">
        <v>165</v>
      </c>
      <c r="C178" s="104" t="s">
        <v>260</v>
      </c>
      <c r="D178" s="105" t="s">
        <v>156</v>
      </c>
      <c r="E178" s="112">
        <f>E166+E172+E175+E177</f>
        <v>2.6021894290123457</v>
      </c>
      <c r="F178" s="112">
        <f t="shared" ref="F178:X178" si="63">F166+F172+F175+F177</f>
        <v>2.6540027006172839</v>
      </c>
      <c r="G178" s="112">
        <f t="shared" si="63"/>
        <v>2.7116030092592593</v>
      </c>
      <c r="H178" s="112">
        <f t="shared" si="63"/>
        <v>2.7634162808641975</v>
      </c>
      <c r="I178" s="113">
        <f t="shared" si="63"/>
        <v>2.8383777006172841</v>
      </c>
      <c r="J178" s="112">
        <f t="shared" si="63"/>
        <v>2.8901909722222223</v>
      </c>
      <c r="K178" s="112">
        <f t="shared" si="63"/>
        <v>2.9420042438271601</v>
      </c>
      <c r="L178" s="112">
        <f t="shared" si="63"/>
        <v>3.2218267746913583</v>
      </c>
      <c r="M178" s="112">
        <f t="shared" si="63"/>
        <v>3.273640046296296</v>
      </c>
      <c r="N178" s="113">
        <f t="shared" si="63"/>
        <v>3.3254533179012347</v>
      </c>
      <c r="O178" s="112">
        <f t="shared" si="63"/>
        <v>3.3772665895061729</v>
      </c>
      <c r="P178" s="112">
        <f t="shared" si="63"/>
        <v>3.4290798611111115</v>
      </c>
      <c r="Q178" s="112">
        <f t="shared" si="63"/>
        <v>3.4866801697530869</v>
      </c>
      <c r="R178" s="112">
        <f t="shared" si="63"/>
        <v>3.5384934413580247</v>
      </c>
      <c r="S178" s="113">
        <f t="shared" si="63"/>
        <v>4.1088252314814806</v>
      </c>
      <c r="T178" s="112">
        <f t="shared" si="63"/>
        <v>4.1606385030864192</v>
      </c>
      <c r="U178" s="112">
        <f t="shared" si="63"/>
        <v>4.218238811728396</v>
      </c>
      <c r="V178" s="112">
        <f t="shared" si="63"/>
        <v>4.2700520833333329</v>
      </c>
      <c r="W178" s="112">
        <f t="shared" si="63"/>
        <v>4.3218653549382715</v>
      </c>
      <c r="X178" s="113">
        <f t="shared" si="63"/>
        <v>4.3736786265432102</v>
      </c>
    </row>
    <row r="179" spans="2:24" x14ac:dyDescent="0.25">
      <c r="B179" s="103" t="s">
        <v>166</v>
      </c>
      <c r="C179" s="104" t="s">
        <v>237</v>
      </c>
      <c r="D179" s="105"/>
      <c r="E179" s="105"/>
      <c r="F179" s="105"/>
      <c r="G179" s="105"/>
      <c r="H179" s="105"/>
      <c r="I179" s="106"/>
      <c r="J179" s="105"/>
      <c r="K179" s="105"/>
      <c r="L179" s="105"/>
      <c r="M179" s="105"/>
      <c r="N179" s="106"/>
      <c r="O179" s="105"/>
      <c r="P179" s="105"/>
      <c r="Q179" s="105"/>
      <c r="R179" s="105"/>
      <c r="S179" s="106"/>
      <c r="T179" s="105"/>
      <c r="U179" s="105"/>
      <c r="V179" s="105"/>
      <c r="W179" s="105"/>
      <c r="X179" s="106"/>
    </row>
    <row r="180" spans="2:24" x14ac:dyDescent="0.25">
      <c r="B180" s="107">
        <v>1</v>
      </c>
      <c r="C180" s="105" t="s">
        <v>163</v>
      </c>
      <c r="D180" s="105"/>
      <c r="E180" s="105">
        <v>1.5</v>
      </c>
      <c r="F180" s="105">
        <v>1.5</v>
      </c>
      <c r="G180" s="105">
        <v>1.5</v>
      </c>
      <c r="H180" s="105">
        <v>1.5</v>
      </c>
      <c r="I180" s="106">
        <v>1.5</v>
      </c>
      <c r="J180" s="105">
        <v>1.5</v>
      </c>
      <c r="K180" s="105">
        <v>1.5</v>
      </c>
      <c r="L180" s="105">
        <v>1.5</v>
      </c>
      <c r="M180" s="105">
        <v>1.5</v>
      </c>
      <c r="N180" s="106">
        <v>1.5</v>
      </c>
      <c r="O180" s="105">
        <v>1.5</v>
      </c>
      <c r="P180" s="105">
        <v>1.5</v>
      </c>
      <c r="Q180" s="105">
        <v>1.5</v>
      </c>
      <c r="R180" s="105">
        <v>1.5</v>
      </c>
      <c r="S180" s="106">
        <v>1.5</v>
      </c>
      <c r="T180" s="105">
        <v>1.5</v>
      </c>
      <c r="U180" s="105">
        <v>1.5</v>
      </c>
      <c r="V180" s="105">
        <v>1.5</v>
      </c>
      <c r="W180" s="105">
        <v>1.5</v>
      </c>
      <c r="X180" s="106">
        <v>1.5</v>
      </c>
    </row>
    <row r="181" spans="2:24" x14ac:dyDescent="0.25">
      <c r="B181" s="107">
        <v>2</v>
      </c>
      <c r="C181" s="105" t="s">
        <v>164</v>
      </c>
      <c r="D181" s="105" t="s">
        <v>156</v>
      </c>
      <c r="E181" s="112">
        <f>E178*E180</f>
        <v>3.9032841435185186</v>
      </c>
      <c r="F181" s="112">
        <f t="shared" ref="F181:X181" si="64">F178*F180</f>
        <v>3.9810040509259261</v>
      </c>
      <c r="G181" s="112">
        <f t="shared" si="64"/>
        <v>4.0674045138888886</v>
      </c>
      <c r="H181" s="112">
        <f t="shared" si="64"/>
        <v>4.1451244212962965</v>
      </c>
      <c r="I181" s="113">
        <f t="shared" si="64"/>
        <v>4.257566550925926</v>
      </c>
      <c r="J181" s="112">
        <f t="shared" si="64"/>
        <v>4.3352864583333339</v>
      </c>
      <c r="K181" s="112">
        <f t="shared" si="64"/>
        <v>4.4130063657407401</v>
      </c>
      <c r="L181" s="112">
        <f t="shared" si="64"/>
        <v>4.8327401620370374</v>
      </c>
      <c r="M181" s="112">
        <f t="shared" si="64"/>
        <v>4.9104600694444436</v>
      </c>
      <c r="N181" s="113">
        <f t="shared" si="64"/>
        <v>4.9881799768518515</v>
      </c>
      <c r="O181" s="112">
        <f t="shared" si="64"/>
        <v>5.0658998842592595</v>
      </c>
      <c r="P181" s="112">
        <f t="shared" si="64"/>
        <v>5.1436197916666675</v>
      </c>
      <c r="Q181" s="112">
        <f t="shared" si="64"/>
        <v>5.2300202546296308</v>
      </c>
      <c r="R181" s="112">
        <f t="shared" si="64"/>
        <v>5.307740162037037</v>
      </c>
      <c r="S181" s="113">
        <f t="shared" si="64"/>
        <v>6.1632378472222209</v>
      </c>
      <c r="T181" s="112">
        <f t="shared" si="64"/>
        <v>6.2409577546296289</v>
      </c>
      <c r="U181" s="112">
        <f t="shared" si="64"/>
        <v>6.327358217592594</v>
      </c>
      <c r="V181" s="112">
        <f t="shared" si="64"/>
        <v>6.4050781249999993</v>
      </c>
      <c r="W181" s="112">
        <f t="shared" si="64"/>
        <v>6.4827980324074073</v>
      </c>
      <c r="X181" s="113">
        <f t="shared" si="64"/>
        <v>6.5605179398148152</v>
      </c>
    </row>
    <row r="182" spans="2:24" x14ac:dyDescent="0.25">
      <c r="B182" s="103" t="s">
        <v>262</v>
      </c>
      <c r="C182" s="104" t="s">
        <v>241</v>
      </c>
      <c r="D182" s="105"/>
      <c r="E182" s="105"/>
      <c r="F182" s="105"/>
      <c r="G182" s="105"/>
      <c r="H182" s="105"/>
      <c r="I182" s="106"/>
      <c r="J182" s="105"/>
      <c r="K182" s="105"/>
      <c r="L182" s="105"/>
      <c r="M182" s="105"/>
      <c r="N182" s="106"/>
      <c r="O182" s="105"/>
      <c r="P182" s="105"/>
      <c r="Q182" s="105"/>
      <c r="R182" s="105"/>
      <c r="S182" s="106"/>
      <c r="T182" s="105"/>
      <c r="U182" s="105"/>
      <c r="V182" s="105"/>
      <c r="W182" s="105"/>
      <c r="X182" s="106"/>
    </row>
    <row r="183" spans="2:24" x14ac:dyDescent="0.25">
      <c r="B183" s="107">
        <v>1</v>
      </c>
      <c r="C183" s="105" t="s">
        <v>163</v>
      </c>
      <c r="D183" s="105"/>
      <c r="E183" s="105">
        <v>2</v>
      </c>
      <c r="F183" s="105">
        <v>2</v>
      </c>
      <c r="G183" s="105">
        <v>2</v>
      </c>
      <c r="H183" s="105">
        <v>2</v>
      </c>
      <c r="I183" s="106">
        <v>2</v>
      </c>
      <c r="J183" s="105">
        <v>2</v>
      </c>
      <c r="K183" s="105">
        <v>2</v>
      </c>
      <c r="L183" s="105">
        <v>2</v>
      </c>
      <c r="M183" s="105">
        <v>2</v>
      </c>
      <c r="N183" s="106">
        <v>2</v>
      </c>
      <c r="O183" s="105">
        <v>2</v>
      </c>
      <c r="P183" s="105">
        <v>2</v>
      </c>
      <c r="Q183" s="105">
        <v>2</v>
      </c>
      <c r="R183" s="105">
        <v>2</v>
      </c>
      <c r="S183" s="106">
        <v>2</v>
      </c>
      <c r="T183" s="105">
        <v>2</v>
      </c>
      <c r="U183" s="105">
        <v>2</v>
      </c>
      <c r="V183" s="105">
        <v>2</v>
      </c>
      <c r="W183" s="105">
        <v>2</v>
      </c>
      <c r="X183" s="106">
        <v>2</v>
      </c>
    </row>
    <row r="184" spans="2:24" x14ac:dyDescent="0.25">
      <c r="B184" s="107">
        <v>2</v>
      </c>
      <c r="C184" s="105" t="s">
        <v>164</v>
      </c>
      <c r="D184" s="105" t="s">
        <v>156</v>
      </c>
      <c r="E184" s="112">
        <f>E183*E178</f>
        <v>5.2043788580246915</v>
      </c>
      <c r="F184" s="112">
        <f t="shared" ref="F184:X184" si="65">F183*F178</f>
        <v>5.3080054012345679</v>
      </c>
      <c r="G184" s="112">
        <f t="shared" si="65"/>
        <v>5.4232060185185187</v>
      </c>
      <c r="H184" s="112">
        <f t="shared" si="65"/>
        <v>5.5268325617283951</v>
      </c>
      <c r="I184" s="113">
        <f t="shared" si="65"/>
        <v>5.6767554012345682</v>
      </c>
      <c r="J184" s="112">
        <f t="shared" si="65"/>
        <v>5.7803819444444446</v>
      </c>
      <c r="K184" s="112">
        <f t="shared" si="65"/>
        <v>5.8840084876543202</v>
      </c>
      <c r="L184" s="112">
        <f t="shared" si="65"/>
        <v>6.4436535493827165</v>
      </c>
      <c r="M184" s="112">
        <f t="shared" si="65"/>
        <v>6.547280092592592</v>
      </c>
      <c r="N184" s="113">
        <f t="shared" si="65"/>
        <v>6.6509066358024693</v>
      </c>
      <c r="O184" s="112">
        <f t="shared" si="65"/>
        <v>6.7545331790123457</v>
      </c>
      <c r="P184" s="112">
        <f t="shared" si="65"/>
        <v>6.858159722222223</v>
      </c>
      <c r="Q184" s="112">
        <f t="shared" si="65"/>
        <v>6.9733603395061738</v>
      </c>
      <c r="R184" s="112">
        <f t="shared" si="65"/>
        <v>7.0769868827160494</v>
      </c>
      <c r="S184" s="113">
        <f t="shared" si="65"/>
        <v>8.2176504629629612</v>
      </c>
      <c r="T184" s="112">
        <f t="shared" si="65"/>
        <v>8.3212770061728385</v>
      </c>
      <c r="U184" s="112">
        <f t="shared" si="65"/>
        <v>8.436477623456792</v>
      </c>
      <c r="V184" s="112">
        <f t="shared" si="65"/>
        <v>8.5401041666666657</v>
      </c>
      <c r="W184" s="112">
        <f t="shared" si="65"/>
        <v>8.643730709876543</v>
      </c>
      <c r="X184" s="113">
        <f t="shared" si="65"/>
        <v>8.7473572530864203</v>
      </c>
    </row>
  </sheetData>
  <mergeCells count="39">
    <mergeCell ref="A2:A5"/>
    <mergeCell ref="B2:X2"/>
    <mergeCell ref="B3:X3"/>
    <mergeCell ref="B4:B5"/>
    <mergeCell ref="C4:C5"/>
    <mergeCell ref="D4:D5"/>
    <mergeCell ref="E4:X4"/>
    <mergeCell ref="AA13:AJ15"/>
    <mergeCell ref="A39:A42"/>
    <mergeCell ref="B39:X39"/>
    <mergeCell ref="B40:X40"/>
    <mergeCell ref="B41:B42"/>
    <mergeCell ref="C41:C42"/>
    <mergeCell ref="D41:D42"/>
    <mergeCell ref="E41:X41"/>
    <mergeCell ref="AA43:AH44"/>
    <mergeCell ref="AK55:AT56"/>
    <mergeCell ref="AA63:AH64"/>
    <mergeCell ref="A76:A79"/>
    <mergeCell ref="B76:X76"/>
    <mergeCell ref="B77:X77"/>
    <mergeCell ref="B78:B79"/>
    <mergeCell ref="C78:C79"/>
    <mergeCell ref="D78:D79"/>
    <mergeCell ref="E78:X78"/>
    <mergeCell ref="A113:A116"/>
    <mergeCell ref="B113:X113"/>
    <mergeCell ref="B114:X114"/>
    <mergeCell ref="B115:B116"/>
    <mergeCell ref="C115:C116"/>
    <mergeCell ref="D115:D116"/>
    <mergeCell ref="E115:X115"/>
    <mergeCell ref="A150:A153"/>
    <mergeCell ref="B150:X150"/>
    <mergeCell ref="B151:X151"/>
    <mergeCell ref="B152:B153"/>
    <mergeCell ref="C152:C153"/>
    <mergeCell ref="D152:D153"/>
    <mergeCell ref="E152:X152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34861-C910-4E8F-AAFF-FC8FA0DC6C82}">
  <dimension ref="A1:AF115"/>
  <sheetViews>
    <sheetView topLeftCell="Q34" zoomScale="70" zoomScaleNormal="70" workbookViewId="0">
      <selection activeCell="G62" sqref="G62"/>
    </sheetView>
  </sheetViews>
  <sheetFormatPr defaultRowHeight="14.4" x14ac:dyDescent="0.3"/>
  <cols>
    <col min="2" max="2" width="16.21875" customWidth="1"/>
    <col min="3" max="3" width="11.21875" customWidth="1"/>
  </cols>
  <sheetData>
    <row r="1" spans="1:25" x14ac:dyDescent="0.3">
      <c r="A1" s="203" t="s">
        <v>269</v>
      </c>
      <c r="B1" s="224" t="s">
        <v>268</v>
      </c>
      <c r="C1" s="224"/>
      <c r="D1" s="224"/>
      <c r="E1" s="224"/>
      <c r="F1" s="224"/>
      <c r="G1" s="224"/>
      <c r="H1" s="224"/>
      <c r="I1" s="224"/>
      <c r="J1" s="224"/>
      <c r="K1" s="224"/>
      <c r="L1" s="224"/>
      <c r="M1" s="224"/>
      <c r="N1" s="224"/>
      <c r="O1" s="224"/>
      <c r="P1" s="224"/>
      <c r="Q1" s="224"/>
      <c r="R1" s="224"/>
      <c r="S1" s="224"/>
      <c r="T1" s="224"/>
      <c r="U1" s="224"/>
      <c r="V1" s="224"/>
      <c r="W1" s="224"/>
    </row>
    <row r="2" spans="1:25" x14ac:dyDescent="0.3">
      <c r="A2" s="203"/>
      <c r="Y2" s="64" t="s">
        <v>299</v>
      </c>
    </row>
    <row r="3" spans="1:25" x14ac:dyDescent="0.3">
      <c r="A3" s="203"/>
    </row>
    <row r="4" spans="1:25" x14ac:dyDescent="0.3">
      <c r="A4" s="203"/>
    </row>
    <row r="6" spans="1:25" x14ac:dyDescent="0.3">
      <c r="B6" s="242" t="s">
        <v>351</v>
      </c>
      <c r="C6" s="242"/>
      <c r="D6" s="242"/>
      <c r="E6" s="242"/>
      <c r="F6" s="242"/>
      <c r="G6" s="242"/>
      <c r="H6" s="242"/>
      <c r="I6" s="242"/>
      <c r="J6" s="242"/>
      <c r="K6" s="242"/>
      <c r="L6" s="242"/>
      <c r="M6" s="242"/>
      <c r="N6" s="242"/>
      <c r="O6" s="242"/>
      <c r="P6" s="242"/>
      <c r="Q6" s="242"/>
      <c r="R6" s="242"/>
      <c r="S6" s="242"/>
      <c r="T6" s="242"/>
      <c r="U6" s="242"/>
      <c r="V6" s="242"/>
      <c r="W6" s="242"/>
    </row>
    <row r="7" spans="1:25" x14ac:dyDescent="0.3">
      <c r="B7" s="197" t="s">
        <v>271</v>
      </c>
      <c r="C7" s="197" t="s">
        <v>151</v>
      </c>
      <c r="D7" s="229" t="s">
        <v>22</v>
      </c>
      <c r="E7" s="229"/>
      <c r="F7" s="229"/>
      <c r="G7" s="229"/>
      <c r="H7" s="229"/>
      <c r="I7" s="229"/>
      <c r="J7" s="229"/>
      <c r="K7" s="229"/>
      <c r="L7" s="229"/>
      <c r="M7" s="229"/>
      <c r="N7" s="229"/>
      <c r="O7" s="229"/>
      <c r="P7" s="229"/>
      <c r="Q7" s="229"/>
      <c r="R7" s="229"/>
      <c r="S7" s="229"/>
      <c r="T7" s="229"/>
      <c r="U7" s="229"/>
      <c r="V7" s="229"/>
      <c r="W7" s="229"/>
    </row>
    <row r="8" spans="1:25" x14ac:dyDescent="0.3">
      <c r="B8" s="197"/>
      <c r="C8" s="197"/>
      <c r="D8" s="8">
        <v>2025</v>
      </c>
      <c r="E8" s="8">
        <v>2026</v>
      </c>
      <c r="F8" s="8">
        <v>2027</v>
      </c>
      <c r="G8" s="8">
        <v>2028</v>
      </c>
      <c r="H8" s="8">
        <v>2029</v>
      </c>
      <c r="I8" s="8">
        <v>2030</v>
      </c>
      <c r="J8" s="8">
        <v>2031</v>
      </c>
      <c r="K8" s="8">
        <v>2032</v>
      </c>
      <c r="L8" s="8">
        <v>2033</v>
      </c>
      <c r="M8" s="8">
        <v>2034</v>
      </c>
      <c r="N8" s="8">
        <v>2035</v>
      </c>
      <c r="O8" s="8">
        <v>2036</v>
      </c>
      <c r="P8" s="8">
        <v>2037</v>
      </c>
      <c r="Q8" s="8">
        <v>2038</v>
      </c>
      <c r="R8" s="8">
        <v>2039</v>
      </c>
      <c r="S8" s="8">
        <v>2040</v>
      </c>
      <c r="T8" s="8">
        <v>2041</v>
      </c>
      <c r="U8" s="8">
        <v>2042</v>
      </c>
      <c r="V8" s="8">
        <v>2043</v>
      </c>
      <c r="W8" s="8">
        <v>2044</v>
      </c>
    </row>
    <row r="9" spans="1:25" x14ac:dyDescent="0.3">
      <c r="B9" s="5" t="s">
        <v>272</v>
      </c>
      <c r="C9" s="5" t="s">
        <v>156</v>
      </c>
      <c r="D9" s="82">
        <f>'Kebutuhan Air Total (2)'!E30</f>
        <v>4.612225115740741</v>
      </c>
      <c r="E9" s="82">
        <f>'Kebutuhan Air Total (2)'!F30</f>
        <v>4.7279513888888891</v>
      </c>
      <c r="F9" s="82">
        <f>'Kebutuhan Air Total (2)'!G30</f>
        <v>4.8205295138888893</v>
      </c>
      <c r="G9" s="82">
        <f>'Kebutuhan Air Total (2)'!H30</f>
        <v>4.9188946759259258</v>
      </c>
      <c r="H9" s="82">
        <f>'Kebutuhan Air Total (2)'!I30</f>
        <v>5.011472800925926</v>
      </c>
      <c r="I9" s="82">
        <f>'Kebutuhan Air Total (2)'!J30</f>
        <v>5.127199074074074</v>
      </c>
      <c r="J9" s="82">
        <f>'Kebutuhan Air Total (2)'!K30</f>
        <v>5.4419994212962957</v>
      </c>
      <c r="K9" s="82">
        <f>'Kebutuhan Air Total (2)'!L30</f>
        <v>5.5345775462962958</v>
      </c>
      <c r="L9" s="82">
        <f>'Kebutuhan Air Total (2)'!M30</f>
        <v>5.6503038194444439</v>
      </c>
      <c r="M9" s="82">
        <f>'Kebutuhan Air Total (2)'!N30</f>
        <v>5.7428819444444441</v>
      </c>
      <c r="N9" s="82">
        <f>'Kebutuhan Air Total (2)'!O30</f>
        <v>5.8412471064814806</v>
      </c>
      <c r="O9" s="82">
        <f>'Kebutuhan Air Total (2)'!P30</f>
        <v>5.9569733796296287</v>
      </c>
      <c r="P9" s="82">
        <f>'Kebutuhan Air Total (2)'!Q30</f>
        <v>6.0495515046296298</v>
      </c>
      <c r="Q9" s="82">
        <f>'Kebutuhan Air Total (2)'!R30</f>
        <v>7.537962962962963</v>
      </c>
      <c r="R9" s="82">
        <f>'Kebutuhan Air Total (2)'!S30</f>
        <v>7.6305410879629623</v>
      </c>
      <c r="S9" s="82">
        <f>'Kebutuhan Air Total (2)'!T30</f>
        <v>7.7462673611111121</v>
      </c>
      <c r="T9" s="82">
        <f>'Kebutuhan Air Total (2)'!U30</f>
        <v>7.8446325231481477</v>
      </c>
      <c r="U9" s="82">
        <f>'Kebutuhan Air Total (2)'!V30</f>
        <v>7.9372106481481488</v>
      </c>
      <c r="V9" s="82">
        <f>'Kebutuhan Air Total (2)'!W30</f>
        <v>8.0529369212962969</v>
      </c>
      <c r="W9" s="82">
        <f>'Kebutuhan Air Total (2)'!X30</f>
        <v>8.1455150462962962</v>
      </c>
    </row>
    <row r="10" spans="1:25" x14ac:dyDescent="0.3">
      <c r="B10" s="5" t="s">
        <v>273</v>
      </c>
      <c r="C10" s="5" t="s">
        <v>156</v>
      </c>
      <c r="D10" s="82">
        <f>'Kebutuhan Air Total (2)'!E33</f>
        <v>6.9183376736111111</v>
      </c>
      <c r="E10" s="82">
        <f>'Kebutuhan Air Total (2)'!F33</f>
        <v>7.0919270833333332</v>
      </c>
      <c r="F10" s="82">
        <f>'Kebutuhan Air Total (2)'!G33</f>
        <v>7.2307942708333339</v>
      </c>
      <c r="G10" s="82">
        <f>'Kebutuhan Air Total (2)'!H33</f>
        <v>7.3783420138888882</v>
      </c>
      <c r="H10" s="82">
        <f>'Kebutuhan Air Total (2)'!I33</f>
        <v>7.5172092013888889</v>
      </c>
      <c r="I10" s="82">
        <f>'Kebutuhan Air Total (2)'!J33</f>
        <v>7.6907986111111111</v>
      </c>
      <c r="J10" s="82">
        <f>'Kebutuhan Air Total (2)'!K33</f>
        <v>8.1629991319444439</v>
      </c>
      <c r="K10" s="82">
        <f>'Kebutuhan Air Total (2)'!L33</f>
        <v>8.3018663194444429</v>
      </c>
      <c r="L10" s="82">
        <f>'Kebutuhan Air Total (2)'!M33</f>
        <v>8.475455729166665</v>
      </c>
      <c r="M10" s="82">
        <f>'Kebutuhan Air Total (2)'!N33</f>
        <v>8.6143229166666657</v>
      </c>
      <c r="N10" s="82">
        <f>'Kebutuhan Air Total (2)'!O33</f>
        <v>8.76187065972222</v>
      </c>
      <c r="O10" s="82">
        <f>'Kebutuhan Air Total (2)'!P33</f>
        <v>8.9354600694444422</v>
      </c>
      <c r="P10" s="82">
        <f>'Kebutuhan Air Total (2)'!Q33</f>
        <v>9.0743272569444446</v>
      </c>
      <c r="Q10" s="82">
        <f>'Kebutuhan Air Total (2)'!R33</f>
        <v>11.306944444444444</v>
      </c>
      <c r="R10" s="82">
        <f>'Kebutuhan Air Total (2)'!S33</f>
        <v>11.445811631944444</v>
      </c>
      <c r="S10" s="82">
        <f>'Kebutuhan Air Total (2)'!T33</f>
        <v>11.619401041666668</v>
      </c>
      <c r="T10" s="82">
        <f>'Kebutuhan Air Total (2)'!U33</f>
        <v>11.766948784722221</v>
      </c>
      <c r="U10" s="82">
        <f>'Kebutuhan Air Total (2)'!V33</f>
        <v>11.905815972222223</v>
      </c>
      <c r="V10" s="82">
        <f>'Kebutuhan Air Total (2)'!W33</f>
        <v>12.079405381944445</v>
      </c>
      <c r="W10" s="82">
        <f>'Kebutuhan Air Total (2)'!X33</f>
        <v>12.218272569444444</v>
      </c>
    </row>
    <row r="11" spans="1:25" x14ac:dyDescent="0.3">
      <c r="B11" s="5" t="s">
        <v>274</v>
      </c>
      <c r="C11" s="5" t="s">
        <v>156</v>
      </c>
      <c r="D11" s="82">
        <f>'Kebutuhan Air Total (2)'!E36</f>
        <v>9.224450231481482</v>
      </c>
      <c r="E11" s="82">
        <f>'Kebutuhan Air Total (2)'!F36</f>
        <v>9.4559027777777782</v>
      </c>
      <c r="F11" s="82">
        <f>'Kebutuhan Air Total (2)'!G36</f>
        <v>9.6410590277777786</v>
      </c>
      <c r="G11" s="82">
        <f>'Kebutuhan Air Total (2)'!H36</f>
        <v>9.8377893518518515</v>
      </c>
      <c r="H11" s="82">
        <f>'Kebutuhan Air Total (2)'!I36</f>
        <v>10.022945601851852</v>
      </c>
      <c r="I11" s="82">
        <f>'Kebutuhan Air Total (2)'!J36</f>
        <v>10.254398148148148</v>
      </c>
      <c r="J11" s="82">
        <f>'Kebutuhan Air Total (2)'!K36</f>
        <v>10.883998842592591</v>
      </c>
      <c r="K11" s="82">
        <f>'Kebutuhan Air Total (2)'!L36</f>
        <v>11.069155092592592</v>
      </c>
      <c r="L11" s="82">
        <f>'Kebutuhan Air Total (2)'!M36</f>
        <v>11.300607638888888</v>
      </c>
      <c r="M11" s="82">
        <f>'Kebutuhan Air Total (2)'!N36</f>
        <v>11.485763888888888</v>
      </c>
      <c r="N11" s="82">
        <f>'Kebutuhan Air Total (2)'!O36</f>
        <v>11.682494212962961</v>
      </c>
      <c r="O11" s="82">
        <f>'Kebutuhan Air Total (2)'!P36</f>
        <v>11.913946759259257</v>
      </c>
      <c r="P11" s="82">
        <f>'Kebutuhan Air Total (2)'!Q36</f>
        <v>12.09910300925926</v>
      </c>
      <c r="Q11" s="82">
        <f>'Kebutuhan Air Total (2)'!R36</f>
        <v>15.075925925925926</v>
      </c>
      <c r="R11" s="82">
        <f>'Kebutuhan Air Total (2)'!S36</f>
        <v>15.261082175925925</v>
      </c>
      <c r="S11" s="82">
        <f>'Kebutuhan Air Total (2)'!T36</f>
        <v>15.492534722222224</v>
      </c>
      <c r="T11" s="82">
        <f>'Kebutuhan Air Total (2)'!U36</f>
        <v>15.689265046296295</v>
      </c>
      <c r="U11" s="82">
        <f>'Kebutuhan Air Total (2)'!V36</f>
        <v>15.874421296296298</v>
      </c>
      <c r="V11" s="82">
        <f>'Kebutuhan Air Total (2)'!W36</f>
        <v>16.105873842592594</v>
      </c>
      <c r="W11" s="82">
        <f>'Kebutuhan Air Total (2)'!X36</f>
        <v>16.291030092592592</v>
      </c>
    </row>
    <row r="13" spans="1:25" x14ac:dyDescent="0.3">
      <c r="B13" s="242" t="s">
        <v>352</v>
      </c>
      <c r="C13" s="242"/>
      <c r="D13" s="242"/>
      <c r="E13" s="242"/>
      <c r="F13" s="242"/>
      <c r="G13" s="242"/>
      <c r="H13" s="242"/>
      <c r="I13" s="242"/>
      <c r="J13" s="242"/>
      <c r="K13" s="242"/>
      <c r="L13" s="242"/>
      <c r="M13" s="242"/>
      <c r="N13" s="242"/>
      <c r="O13" s="242"/>
      <c r="P13" s="242"/>
      <c r="Q13" s="242"/>
      <c r="R13" s="242"/>
      <c r="S13" s="242"/>
      <c r="T13" s="242"/>
      <c r="U13" s="242"/>
      <c r="V13" s="242"/>
      <c r="W13" s="242"/>
    </row>
    <row r="14" spans="1:25" x14ac:dyDescent="0.3">
      <c r="B14" s="197" t="s">
        <v>271</v>
      </c>
      <c r="C14" s="197" t="s">
        <v>151</v>
      </c>
      <c r="D14" s="229" t="s">
        <v>22</v>
      </c>
      <c r="E14" s="229"/>
      <c r="F14" s="229"/>
      <c r="G14" s="229"/>
      <c r="H14" s="229"/>
      <c r="I14" s="229"/>
      <c r="J14" s="229"/>
      <c r="K14" s="229"/>
      <c r="L14" s="229"/>
      <c r="M14" s="229"/>
      <c r="N14" s="229"/>
      <c r="O14" s="229"/>
      <c r="P14" s="229"/>
      <c r="Q14" s="229"/>
      <c r="R14" s="229"/>
      <c r="S14" s="229"/>
      <c r="T14" s="229"/>
      <c r="U14" s="229"/>
      <c r="V14" s="229"/>
      <c r="W14" s="229"/>
    </row>
    <row r="15" spans="1:25" x14ac:dyDescent="0.3">
      <c r="B15" s="197"/>
      <c r="C15" s="197"/>
      <c r="D15" s="8">
        <v>2025</v>
      </c>
      <c r="E15" s="8">
        <v>2026</v>
      </c>
      <c r="F15" s="8">
        <v>2027</v>
      </c>
      <c r="G15" s="8">
        <v>2028</v>
      </c>
      <c r="H15" s="8">
        <v>2029</v>
      </c>
      <c r="I15" s="8">
        <v>2030</v>
      </c>
      <c r="J15" s="8">
        <v>2031</v>
      </c>
      <c r="K15" s="8">
        <v>2032</v>
      </c>
      <c r="L15" s="8">
        <v>2033</v>
      </c>
      <c r="M15" s="8">
        <v>2034</v>
      </c>
      <c r="N15" s="8">
        <v>2035</v>
      </c>
      <c r="O15" s="8">
        <v>2036</v>
      </c>
      <c r="P15" s="8">
        <v>2037</v>
      </c>
      <c r="Q15" s="8">
        <v>2038</v>
      </c>
      <c r="R15" s="8">
        <v>2039</v>
      </c>
      <c r="S15" s="8">
        <v>2040</v>
      </c>
      <c r="T15" s="8">
        <v>2041</v>
      </c>
      <c r="U15" s="8">
        <v>2042</v>
      </c>
      <c r="V15" s="8">
        <v>2043</v>
      </c>
      <c r="W15" s="8">
        <v>2044</v>
      </c>
    </row>
    <row r="16" spans="1:25" x14ac:dyDescent="0.3">
      <c r="B16" s="5" t="s">
        <v>272</v>
      </c>
      <c r="C16" s="5" t="s">
        <v>156</v>
      </c>
      <c r="D16" s="82">
        <f>'Kebutuhan Air Total (2)'!E67</f>
        <v>3.6018180941358025</v>
      </c>
      <c r="E16" s="82">
        <f>'Kebutuhan Air Total (2)'!F67</f>
        <v>3.6334394290123457</v>
      </c>
      <c r="F16" s="82">
        <f>'Kebutuhan Air Total (2)'!G67</f>
        <v>3.7634403935185183</v>
      </c>
      <c r="G16" s="82">
        <f>'Kebutuhan Air Total (2)'!H67</f>
        <v>3.7950617283950616</v>
      </c>
      <c r="H16" s="82">
        <f>'Kebutuhan Air Total (2)'!I67</f>
        <v>3.9424238040123454</v>
      </c>
      <c r="I16" s="82">
        <f>'Kebutuhan Air Total (2)'!J67</f>
        <v>3.9740451388888887</v>
      </c>
      <c r="J16" s="82">
        <f>'Kebutuhan Air Total (2)'!K67</f>
        <v>4.1040461033950617</v>
      </c>
      <c r="K16" s="82">
        <f>'Kebutuhan Air Total (2)'!L67</f>
        <v>4.3694637345679013</v>
      </c>
      <c r="L16" s="82">
        <f>'Kebutuhan Air Total (2)'!M67</f>
        <v>4.4878906250000004</v>
      </c>
      <c r="M16" s="82">
        <f>'Kebutuhan Air Total (2)'!N67</f>
        <v>4.5195119598765441</v>
      </c>
      <c r="N16" s="82">
        <f>'Kebutuhan Air Total (2)'!O67</f>
        <v>4.6495129243827167</v>
      </c>
      <c r="O16" s="82">
        <f>'Kebutuhan Air Total (2)'!P67</f>
        <v>4.6811342592592595</v>
      </c>
      <c r="P16" s="82">
        <f>'Kebutuhan Air Total (2)'!Q67</f>
        <v>4.7995611496913586</v>
      </c>
      <c r="Q16" s="82">
        <f>'Kebutuhan Air Total (2)'!R67</f>
        <v>4.8311824845679014</v>
      </c>
      <c r="R16" s="82">
        <f>'Kebutuhan Air Total (2)'!S67</f>
        <v>5.473914930555555</v>
      </c>
      <c r="S16" s="82">
        <f>'Kebutuhan Air Total (2)'!T67</f>
        <v>5.5923418209876541</v>
      </c>
      <c r="T16" s="82">
        <f>'Kebutuhan Air Total (2)'!U67</f>
        <v>5.6239631558641978</v>
      </c>
      <c r="U16" s="82">
        <f>'Kebutuhan Air Total (2)'!V67</f>
        <v>5.7423900462962969</v>
      </c>
      <c r="V16" s="82">
        <f>'Kebutuhan Air Total (2)'!W67</f>
        <v>5.7740113811728397</v>
      </c>
      <c r="W16" s="82">
        <f>'Kebutuhan Air Total (2)'!X67</f>
        <v>5.9040123456790123</v>
      </c>
    </row>
    <row r="17" spans="2:32" x14ac:dyDescent="0.3">
      <c r="B17" s="5" t="s">
        <v>273</v>
      </c>
      <c r="C17" s="5" t="s">
        <v>156</v>
      </c>
      <c r="D17" s="82">
        <f>'Kebutuhan Air Total (2)'!E70</f>
        <v>5.4027271412037035</v>
      </c>
      <c r="E17" s="82">
        <f>'Kebutuhan Air Total (2)'!F70</f>
        <v>5.450159143518519</v>
      </c>
      <c r="F17" s="82">
        <f>'Kebutuhan Air Total (2)'!G70</f>
        <v>5.6451605902777775</v>
      </c>
      <c r="G17" s="82">
        <f>'Kebutuhan Air Total (2)'!H70</f>
        <v>5.6925925925925922</v>
      </c>
      <c r="H17" s="82">
        <f>'Kebutuhan Air Total (2)'!I70</f>
        <v>5.9136357060185176</v>
      </c>
      <c r="I17" s="82">
        <f>'Kebutuhan Air Total (2)'!J70</f>
        <v>5.9610677083333332</v>
      </c>
      <c r="J17" s="82">
        <f>'Kebutuhan Air Total (2)'!K70</f>
        <v>6.1560691550925926</v>
      </c>
      <c r="K17" s="82">
        <f>'Kebutuhan Air Total (2)'!L70</f>
        <v>6.5541956018518519</v>
      </c>
      <c r="L17" s="82">
        <f>'Kebutuhan Air Total (2)'!M70</f>
        <v>6.7318359375000005</v>
      </c>
      <c r="M17" s="82">
        <f>'Kebutuhan Air Total (2)'!N70</f>
        <v>6.7792679398148161</v>
      </c>
      <c r="N17" s="82">
        <f>'Kebutuhan Air Total (2)'!O70</f>
        <v>6.9742693865740755</v>
      </c>
      <c r="O17" s="82">
        <f>'Kebutuhan Air Total (2)'!P70</f>
        <v>7.0217013888888893</v>
      </c>
      <c r="P17" s="82">
        <f>'Kebutuhan Air Total (2)'!Q70</f>
        <v>7.1993417245370379</v>
      </c>
      <c r="Q17" s="82">
        <f>'Kebutuhan Air Total (2)'!R70</f>
        <v>7.2467737268518526</v>
      </c>
      <c r="R17" s="82">
        <f>'Kebutuhan Air Total (2)'!S70</f>
        <v>8.2108723958333325</v>
      </c>
      <c r="S17" s="82">
        <f>'Kebutuhan Air Total (2)'!T70</f>
        <v>8.3885127314814802</v>
      </c>
      <c r="T17" s="82">
        <f>'Kebutuhan Air Total (2)'!U70</f>
        <v>8.4359447337962976</v>
      </c>
      <c r="U17" s="82">
        <f>'Kebutuhan Air Total (2)'!V70</f>
        <v>8.6135850694444454</v>
      </c>
      <c r="V17" s="82">
        <f>'Kebutuhan Air Total (2)'!W70</f>
        <v>8.6610170717592592</v>
      </c>
      <c r="W17" s="82">
        <f>'Kebutuhan Air Total (2)'!X70</f>
        <v>8.8560185185185176</v>
      </c>
    </row>
    <row r="18" spans="2:32" x14ac:dyDescent="0.3">
      <c r="B18" s="5" t="s">
        <v>274</v>
      </c>
      <c r="C18" s="5" t="s">
        <v>156</v>
      </c>
      <c r="D18" s="82">
        <f>'Kebutuhan Air Total (2)'!E73</f>
        <v>7.2036361882716049</v>
      </c>
      <c r="E18" s="82">
        <f>'Kebutuhan Air Total (2)'!F73</f>
        <v>7.2668788580246915</v>
      </c>
      <c r="F18" s="82">
        <f>'Kebutuhan Air Total (2)'!G73</f>
        <v>7.5268807870370367</v>
      </c>
      <c r="G18" s="82">
        <f>'Kebutuhan Air Total (2)'!H73</f>
        <v>7.5901234567901232</v>
      </c>
      <c r="H18" s="82">
        <f>'Kebutuhan Air Total (2)'!I73</f>
        <v>7.8848476080246908</v>
      </c>
      <c r="I18" s="82">
        <f>'Kebutuhan Air Total (2)'!J73</f>
        <v>7.9480902777777773</v>
      </c>
      <c r="J18" s="82">
        <f>'Kebutuhan Air Total (2)'!K73</f>
        <v>8.2080922067901234</v>
      </c>
      <c r="K18" s="82">
        <f>'Kebutuhan Air Total (2)'!L73</f>
        <v>8.7389274691358025</v>
      </c>
      <c r="L18" s="82">
        <f>'Kebutuhan Air Total (2)'!M73</f>
        <v>8.9757812500000007</v>
      </c>
      <c r="M18" s="82">
        <f>'Kebutuhan Air Total (2)'!N73</f>
        <v>9.0390239197530882</v>
      </c>
      <c r="N18" s="82">
        <f>'Kebutuhan Air Total (2)'!O73</f>
        <v>9.2990258487654334</v>
      </c>
      <c r="O18" s="82">
        <f>'Kebutuhan Air Total (2)'!P73</f>
        <v>9.362268518518519</v>
      </c>
      <c r="P18" s="82">
        <f>'Kebutuhan Air Total (2)'!Q73</f>
        <v>9.5991222993827172</v>
      </c>
      <c r="Q18" s="82">
        <f>'Kebutuhan Air Total (2)'!R73</f>
        <v>9.6623649691358029</v>
      </c>
      <c r="R18" s="82">
        <f>'Kebutuhan Air Total (2)'!S73</f>
        <v>10.94782986111111</v>
      </c>
      <c r="S18" s="82">
        <f>'Kebutuhan Air Total (2)'!T73</f>
        <v>11.184683641975308</v>
      </c>
      <c r="T18" s="82">
        <f>'Kebutuhan Air Total (2)'!U73</f>
        <v>11.247926311728396</v>
      </c>
      <c r="U18" s="82">
        <f>'Kebutuhan Air Total (2)'!V73</f>
        <v>11.484780092592594</v>
      </c>
      <c r="V18" s="82">
        <f>'Kebutuhan Air Total (2)'!W73</f>
        <v>11.548022762345679</v>
      </c>
      <c r="W18" s="82">
        <f>'Kebutuhan Air Total (2)'!X73</f>
        <v>11.808024691358025</v>
      </c>
    </row>
    <row r="19" spans="2:32" x14ac:dyDescent="0.3">
      <c r="Y19" s="196" t="s">
        <v>235</v>
      </c>
      <c r="Z19" s="196"/>
      <c r="AA19" s="196"/>
      <c r="AB19" s="196"/>
      <c r="AC19" s="196"/>
      <c r="AD19" s="196"/>
      <c r="AE19" s="196"/>
      <c r="AF19" s="196"/>
    </row>
    <row r="20" spans="2:32" x14ac:dyDescent="0.3">
      <c r="B20" s="242" t="s">
        <v>353</v>
      </c>
      <c r="C20" s="242"/>
      <c r="D20" s="242"/>
      <c r="E20" s="242"/>
      <c r="F20" s="242"/>
      <c r="G20" s="242"/>
      <c r="H20" s="242"/>
      <c r="I20" s="242"/>
      <c r="J20" s="242"/>
      <c r="K20" s="242"/>
      <c r="L20" s="242"/>
      <c r="M20" s="242"/>
      <c r="N20" s="242"/>
      <c r="O20" s="242"/>
      <c r="P20" s="242"/>
      <c r="Q20" s="242"/>
      <c r="R20" s="242"/>
      <c r="S20" s="242"/>
      <c r="T20" s="242"/>
      <c r="U20" s="242"/>
      <c r="V20" s="242"/>
      <c r="W20" s="242"/>
      <c r="Y20" s="196"/>
      <c r="Z20" s="196"/>
      <c r="AA20" s="196"/>
      <c r="AB20" s="196"/>
      <c r="AC20" s="196"/>
      <c r="AD20" s="196"/>
      <c r="AE20" s="196"/>
      <c r="AF20" s="196"/>
    </row>
    <row r="21" spans="2:32" x14ac:dyDescent="0.3">
      <c r="B21" s="197" t="s">
        <v>271</v>
      </c>
      <c r="C21" s="197" t="s">
        <v>151</v>
      </c>
      <c r="D21" s="229" t="s">
        <v>22</v>
      </c>
      <c r="E21" s="229"/>
      <c r="F21" s="229"/>
      <c r="G21" s="229"/>
      <c r="H21" s="229"/>
      <c r="I21" s="229"/>
      <c r="J21" s="229"/>
      <c r="K21" s="229"/>
      <c r="L21" s="229"/>
      <c r="M21" s="229"/>
      <c r="N21" s="229"/>
      <c r="O21" s="229"/>
      <c r="P21" s="229"/>
      <c r="Q21" s="229"/>
      <c r="R21" s="229"/>
      <c r="S21" s="229"/>
      <c r="T21" s="229"/>
      <c r="U21" s="229"/>
      <c r="V21" s="229"/>
      <c r="W21" s="229"/>
    </row>
    <row r="22" spans="2:32" x14ac:dyDescent="0.3">
      <c r="B22" s="197"/>
      <c r="C22" s="197"/>
      <c r="D22" s="8">
        <v>2025</v>
      </c>
      <c r="E22" s="8">
        <v>2026</v>
      </c>
      <c r="F22" s="8">
        <v>2027</v>
      </c>
      <c r="G22" s="8">
        <v>2028</v>
      </c>
      <c r="H22" s="8">
        <v>2029</v>
      </c>
      <c r="I22" s="8">
        <v>2030</v>
      </c>
      <c r="J22" s="8">
        <v>2031</v>
      </c>
      <c r="K22" s="8">
        <v>2032</v>
      </c>
      <c r="L22" s="8">
        <v>2033</v>
      </c>
      <c r="M22" s="8">
        <v>2034</v>
      </c>
      <c r="N22" s="8">
        <v>2035</v>
      </c>
      <c r="O22" s="8">
        <v>2036</v>
      </c>
      <c r="P22" s="8">
        <v>2037</v>
      </c>
      <c r="Q22" s="8">
        <v>2038</v>
      </c>
      <c r="R22" s="8">
        <v>2039</v>
      </c>
      <c r="S22" s="8">
        <v>2040</v>
      </c>
      <c r="T22" s="8">
        <v>2041</v>
      </c>
      <c r="U22" s="8">
        <v>2042</v>
      </c>
      <c r="V22" s="8">
        <v>2043</v>
      </c>
      <c r="W22" s="8">
        <v>2044</v>
      </c>
    </row>
    <row r="23" spans="2:32" x14ac:dyDescent="0.3">
      <c r="B23" s="5" t="s">
        <v>272</v>
      </c>
      <c r="C23" s="5" t="s">
        <v>156</v>
      </c>
      <c r="D23" s="82">
        <f>'Kebutuhan Air Total (2)'!E104</f>
        <v>2.3916698816872426</v>
      </c>
      <c r="E23" s="82">
        <f>'Kebutuhan Air Total (2)'!F104</f>
        <v>2.4475469393004117</v>
      </c>
      <c r="F23" s="82">
        <f>'Kebutuhan Air Total (2)'!G104</f>
        <v>2.5265721450617287</v>
      </c>
      <c r="G23" s="82">
        <f>'Kebutuhan Air Total (2)'!H104</f>
        <v>2.5824492026748973</v>
      </c>
      <c r="H23" s="82">
        <f>'Kebutuhan Air Total (2)'!I104</f>
        <v>2.6383262602880659</v>
      </c>
      <c r="I23" s="82">
        <f>'Kebutuhan Air Total (2)'!J104</f>
        <v>2.9222125771604937</v>
      </c>
      <c r="J23" s="82">
        <f>'Kebutuhan Air Total (2)'!K104</f>
        <v>3.0012377829218106</v>
      </c>
      <c r="K23" s="82">
        <f>'Kebutuhan Air Total (2)'!L104</f>
        <v>3.0571148405349797</v>
      </c>
      <c r="L23" s="82">
        <f>'Kebutuhan Air Total (2)'!M104</f>
        <v>3.1129918981481479</v>
      </c>
      <c r="M23" s="82">
        <f>'Kebutuhan Air Total (2)'!N104</f>
        <v>3.168868955761317</v>
      </c>
      <c r="N23" s="82">
        <f>'Kebutuhan Air Total (2)'!O104</f>
        <v>3.2247460133744861</v>
      </c>
      <c r="O23" s="82">
        <f>'Kebutuhan Air Total (2)'!P104</f>
        <v>3.7991415895061729</v>
      </c>
      <c r="P23" s="82">
        <f>'Kebutuhan Air Total (2)'!Q104</f>
        <v>3.8550186471193415</v>
      </c>
      <c r="Q23" s="82">
        <f>'Kebutuhan Air Total (2)'!R104</f>
        <v>3.9108957047325101</v>
      </c>
      <c r="R23" s="82">
        <f>'Kebutuhan Air Total (2)'!S104</f>
        <v>3.9667727623456788</v>
      </c>
      <c r="S23" s="82">
        <f>'Kebutuhan Air Total (2)'!T104</f>
        <v>4.0457979681069958</v>
      </c>
      <c r="T23" s="82">
        <f>'Kebutuhan Air Total (2)'!U104</f>
        <v>4.101675025720164</v>
      </c>
      <c r="U23" s="82">
        <f>'Kebutuhan Air Total (2)'!V104</f>
        <v>4.3855613425925926</v>
      </c>
      <c r="V23" s="82">
        <f>'Kebutuhan Air Total (2)'!W104</f>
        <v>4.4414384002057608</v>
      </c>
      <c r="W23" s="82">
        <f>'Kebutuhan Air Total (2)'!X104</f>
        <v>4.4973154578189298</v>
      </c>
    </row>
    <row r="24" spans="2:32" x14ac:dyDescent="0.3">
      <c r="B24" s="5" t="s">
        <v>273</v>
      </c>
      <c r="C24" s="5" t="s">
        <v>156</v>
      </c>
      <c r="D24" s="82">
        <f>'Kebutuhan Air Total (2)'!E107</f>
        <v>3.5875048225308639</v>
      </c>
      <c r="E24" s="82">
        <f>'Kebutuhan Air Total (2)'!F107</f>
        <v>3.6713204089506175</v>
      </c>
      <c r="F24" s="82">
        <f>'Kebutuhan Air Total (2)'!G107</f>
        <v>3.789858217592593</v>
      </c>
      <c r="G24" s="82">
        <f>'Kebutuhan Air Total (2)'!H107</f>
        <v>3.8736738040123457</v>
      </c>
      <c r="H24" s="82">
        <f>'Kebutuhan Air Total (2)'!I107</f>
        <v>3.9574893904320989</v>
      </c>
      <c r="I24" s="82">
        <f>'Kebutuhan Air Total (2)'!J107</f>
        <v>4.3833188657407405</v>
      </c>
      <c r="J24" s="82">
        <f>'Kebutuhan Air Total (2)'!K107</f>
        <v>4.501856674382716</v>
      </c>
      <c r="K24" s="82">
        <f>'Kebutuhan Air Total (2)'!L107</f>
        <v>4.58567226080247</v>
      </c>
      <c r="L24" s="82">
        <f>'Kebutuhan Air Total (2)'!M107</f>
        <v>4.6694878472222214</v>
      </c>
      <c r="M24" s="82">
        <f>'Kebutuhan Air Total (2)'!N107</f>
        <v>4.7533034336419755</v>
      </c>
      <c r="N24" s="82">
        <f>'Kebutuhan Air Total (2)'!O107</f>
        <v>4.8371190200617296</v>
      </c>
      <c r="O24" s="82">
        <f>'Kebutuhan Air Total (2)'!P107</f>
        <v>5.6987123842592595</v>
      </c>
      <c r="P24" s="82">
        <f>'Kebutuhan Air Total (2)'!Q107</f>
        <v>5.7825279706790127</v>
      </c>
      <c r="Q24" s="82">
        <f>'Kebutuhan Air Total (2)'!R107</f>
        <v>5.866343557098765</v>
      </c>
      <c r="R24" s="82">
        <f>'Kebutuhan Air Total (2)'!S107</f>
        <v>5.9501591435185182</v>
      </c>
      <c r="S24" s="82">
        <f>'Kebutuhan Air Total (2)'!T107</f>
        <v>6.0686969521604937</v>
      </c>
      <c r="T24" s="82">
        <f>'Kebutuhan Air Total (2)'!U107</f>
        <v>6.1525125385802459</v>
      </c>
      <c r="U24" s="82">
        <f>'Kebutuhan Air Total (2)'!V107</f>
        <v>6.5783420138888893</v>
      </c>
      <c r="V24" s="82">
        <f>'Kebutuhan Air Total (2)'!W107</f>
        <v>6.6621576003086407</v>
      </c>
      <c r="W24" s="82">
        <f>'Kebutuhan Air Total (2)'!X107</f>
        <v>6.7459731867283947</v>
      </c>
    </row>
    <row r="25" spans="2:32" x14ac:dyDescent="0.3">
      <c r="B25" s="5" t="s">
        <v>274</v>
      </c>
      <c r="C25" s="5" t="s">
        <v>156</v>
      </c>
      <c r="D25" s="82">
        <f>'Kebutuhan Air Total (2)'!E110</f>
        <v>4.7833397633744852</v>
      </c>
      <c r="E25" s="82">
        <f>'Kebutuhan Air Total (2)'!F110</f>
        <v>4.8950938786008233</v>
      </c>
      <c r="F25" s="82">
        <f>'Kebutuhan Air Total (2)'!G110</f>
        <v>5.0531442901234573</v>
      </c>
      <c r="G25" s="82">
        <f>'Kebutuhan Air Total (2)'!H110</f>
        <v>5.1648984053497946</v>
      </c>
      <c r="H25" s="82">
        <f>'Kebutuhan Air Total (2)'!I110</f>
        <v>5.2766525205761319</v>
      </c>
      <c r="I25" s="82">
        <f>'Kebutuhan Air Total (2)'!J110</f>
        <v>5.8444251543209873</v>
      </c>
      <c r="J25" s="82">
        <f>'Kebutuhan Air Total (2)'!K110</f>
        <v>6.0024755658436213</v>
      </c>
      <c r="K25" s="82">
        <f>'Kebutuhan Air Total (2)'!L110</f>
        <v>6.1142296810699595</v>
      </c>
      <c r="L25" s="82">
        <f>'Kebutuhan Air Total (2)'!M110</f>
        <v>6.2259837962962958</v>
      </c>
      <c r="M25" s="82">
        <f>'Kebutuhan Air Total (2)'!N110</f>
        <v>6.337737911522634</v>
      </c>
      <c r="N25" s="82">
        <f>'Kebutuhan Air Total (2)'!O110</f>
        <v>6.4494920267489722</v>
      </c>
      <c r="O25" s="82">
        <f>'Kebutuhan Air Total (2)'!P110</f>
        <v>7.5982831790123457</v>
      </c>
      <c r="P25" s="82">
        <f>'Kebutuhan Air Total (2)'!Q110</f>
        <v>7.710037294238683</v>
      </c>
      <c r="Q25" s="82">
        <f>'Kebutuhan Air Total (2)'!R110</f>
        <v>7.8217914094650203</v>
      </c>
      <c r="R25" s="82">
        <f>'Kebutuhan Air Total (2)'!S110</f>
        <v>7.9335455246913575</v>
      </c>
      <c r="S25" s="82">
        <f>'Kebutuhan Air Total (2)'!T110</f>
        <v>8.0915959362139915</v>
      </c>
      <c r="T25" s="82">
        <f>'Kebutuhan Air Total (2)'!U110</f>
        <v>8.2033500514403279</v>
      </c>
      <c r="U25" s="82">
        <f>'Kebutuhan Air Total (2)'!V110</f>
        <v>8.7711226851851851</v>
      </c>
      <c r="V25" s="82">
        <f>'Kebutuhan Air Total (2)'!W110</f>
        <v>8.8828768004115215</v>
      </c>
      <c r="W25" s="82">
        <f>'Kebutuhan Air Total (2)'!X110</f>
        <v>8.9946309156378597</v>
      </c>
    </row>
    <row r="27" spans="2:32" x14ac:dyDescent="0.3">
      <c r="B27" s="242" t="s">
        <v>354</v>
      </c>
      <c r="C27" s="242"/>
      <c r="D27" s="242"/>
      <c r="E27" s="242"/>
      <c r="F27" s="242"/>
      <c r="G27" s="242"/>
      <c r="H27" s="242"/>
      <c r="I27" s="242"/>
      <c r="J27" s="242"/>
      <c r="K27" s="242"/>
      <c r="L27" s="242"/>
      <c r="M27" s="242"/>
      <c r="N27" s="242"/>
      <c r="O27" s="242"/>
      <c r="P27" s="242"/>
      <c r="Q27" s="242"/>
      <c r="R27" s="242"/>
      <c r="S27" s="242"/>
      <c r="T27" s="242"/>
      <c r="U27" s="242"/>
      <c r="V27" s="242"/>
      <c r="W27" s="242"/>
    </row>
    <row r="28" spans="2:32" x14ac:dyDescent="0.3">
      <c r="B28" s="197" t="s">
        <v>271</v>
      </c>
      <c r="C28" s="197" t="s">
        <v>151</v>
      </c>
      <c r="D28" s="229" t="s">
        <v>22</v>
      </c>
      <c r="E28" s="229"/>
      <c r="F28" s="229"/>
      <c r="G28" s="229"/>
      <c r="H28" s="229"/>
      <c r="I28" s="229"/>
      <c r="J28" s="229"/>
      <c r="K28" s="229"/>
      <c r="L28" s="229"/>
      <c r="M28" s="229"/>
      <c r="N28" s="229"/>
      <c r="O28" s="229"/>
      <c r="P28" s="229"/>
      <c r="Q28" s="229"/>
      <c r="R28" s="229"/>
      <c r="S28" s="229"/>
      <c r="T28" s="229"/>
      <c r="U28" s="229"/>
      <c r="V28" s="229"/>
      <c r="W28" s="229"/>
    </row>
    <row r="29" spans="2:32" x14ac:dyDescent="0.3">
      <c r="B29" s="197"/>
      <c r="C29" s="197"/>
      <c r="D29" s="8">
        <v>2025</v>
      </c>
      <c r="E29" s="8">
        <v>2026</v>
      </c>
      <c r="F29" s="8">
        <v>2027</v>
      </c>
      <c r="G29" s="8">
        <v>2028</v>
      </c>
      <c r="H29" s="8">
        <v>2029</v>
      </c>
      <c r="I29" s="8">
        <v>2030</v>
      </c>
      <c r="J29" s="8">
        <v>2031</v>
      </c>
      <c r="K29" s="8">
        <v>2032</v>
      </c>
      <c r="L29" s="8">
        <v>2033</v>
      </c>
      <c r="M29" s="8">
        <v>2034</v>
      </c>
      <c r="N29" s="8">
        <v>2035</v>
      </c>
      <c r="O29" s="8">
        <v>2036</v>
      </c>
      <c r="P29" s="8">
        <v>2037</v>
      </c>
      <c r="Q29" s="8">
        <v>2038</v>
      </c>
      <c r="R29" s="8">
        <v>2039</v>
      </c>
      <c r="S29" s="8">
        <v>2040</v>
      </c>
      <c r="T29" s="8">
        <v>2041</v>
      </c>
      <c r="U29" s="8">
        <v>2042</v>
      </c>
      <c r="V29" s="8">
        <v>2043</v>
      </c>
      <c r="W29" s="8">
        <v>2044</v>
      </c>
    </row>
    <row r="30" spans="2:32" x14ac:dyDescent="0.3">
      <c r="B30" s="5" t="s">
        <v>272</v>
      </c>
      <c r="C30" s="5" t="s">
        <v>156</v>
      </c>
      <c r="D30" s="82">
        <f>'Kebutuhan Air Total (2)'!E141</f>
        <v>2.870998906893004</v>
      </c>
      <c r="E30" s="82">
        <f>'Kebutuhan Air Total (2)'!F141</f>
        <v>2.9324636702674898</v>
      </c>
      <c r="F30" s="82">
        <f>'Kebutuhan Air Total (2)'!G141</f>
        <v>2.9939284336419751</v>
      </c>
      <c r="G30" s="82">
        <f>'Kebutuhan Air Total (2)'!H141</f>
        <v>3.0553931970164614</v>
      </c>
      <c r="H30" s="82">
        <f>'Kebutuhan Air Total (2)'!I141</f>
        <v>3.1400061085390947</v>
      </c>
      <c r="I30" s="82">
        <f>'Kebutuhan Air Total (2)'!J141</f>
        <v>3.20147087191358</v>
      </c>
      <c r="J30" s="82">
        <f>'Kebutuhan Air Total (2)'!K141</f>
        <v>3.2629356352880654</v>
      </c>
      <c r="K30" s="82">
        <f>'Kebutuhan Air Total (2)'!L141</f>
        <v>3.5524096579218107</v>
      </c>
      <c r="L30" s="82">
        <f>'Kebutuhan Air Total (2)'!M141</f>
        <v>3.6138744212962961</v>
      </c>
      <c r="M30" s="82">
        <f>'Kebutuhan Air Total (2)'!N141</f>
        <v>3.6753391846707819</v>
      </c>
      <c r="N30" s="82">
        <f>'Kebutuhan Air Total (2)'!O141</f>
        <v>3.7368039480452677</v>
      </c>
      <c r="O30" s="82">
        <f>'Kebutuhan Air Total (2)'!P141</f>
        <v>3.7982687114197531</v>
      </c>
      <c r="P30" s="82">
        <f>'Kebutuhan Air Total (2)'!Q141</f>
        <v>3.8597334747942389</v>
      </c>
      <c r="Q30" s="82">
        <f>'Kebutuhan Air Total (2)'!R141</f>
        <v>3.9211982381687238</v>
      </c>
      <c r="R30" s="82">
        <f>'Kebutuhan Air Total (2)'!S141</f>
        <v>4.5011815200617287</v>
      </c>
      <c r="S30" s="82">
        <f>'Kebutuhan Air Total (2)'!T141</f>
        <v>4.562646283436214</v>
      </c>
      <c r="T30" s="82">
        <f>'Kebutuhan Air Total (2)'!U141</f>
        <v>4.6241110468106994</v>
      </c>
      <c r="U30" s="82">
        <f>'Kebutuhan Air Total (2)'!V141</f>
        <v>4.6855758101851848</v>
      </c>
      <c r="V30" s="82">
        <f>'Kebutuhan Air Total (2)'!W141</f>
        <v>4.747040573559671</v>
      </c>
      <c r="W30" s="82">
        <f>'Kebutuhan Air Total (2)'!X141</f>
        <v>4.8085053369341564</v>
      </c>
    </row>
    <row r="31" spans="2:32" x14ac:dyDescent="0.3">
      <c r="B31" s="5" t="s">
        <v>273</v>
      </c>
      <c r="C31" s="5" t="s">
        <v>156</v>
      </c>
      <c r="D31" s="82">
        <f>'Kebutuhan Air Total (2)'!E144</f>
        <v>4.3064983603395062</v>
      </c>
      <c r="E31" s="82">
        <f>'Kebutuhan Air Total (2)'!F144</f>
        <v>4.3986955054012347</v>
      </c>
      <c r="F31" s="82">
        <f>'Kebutuhan Air Total (2)'!G144</f>
        <v>4.4908926504629623</v>
      </c>
      <c r="G31" s="82">
        <f>'Kebutuhan Air Total (2)'!H144</f>
        <v>4.5830897955246925</v>
      </c>
      <c r="H31" s="82">
        <f>'Kebutuhan Air Total (2)'!I144</f>
        <v>4.7100091628086425</v>
      </c>
      <c r="I31" s="82">
        <f>'Kebutuhan Air Total (2)'!J144</f>
        <v>4.8022063078703701</v>
      </c>
      <c r="J31" s="82">
        <f>'Kebutuhan Air Total (2)'!K144</f>
        <v>4.8944034529320977</v>
      </c>
      <c r="K31" s="82">
        <f>'Kebutuhan Air Total (2)'!L144</f>
        <v>5.3286144868827163</v>
      </c>
      <c r="L31" s="82">
        <f>'Kebutuhan Air Total (2)'!M144</f>
        <v>5.4208116319444439</v>
      </c>
      <c r="M31" s="82">
        <f>'Kebutuhan Air Total (2)'!N144</f>
        <v>5.5130087770061724</v>
      </c>
      <c r="N31" s="82">
        <f>'Kebutuhan Air Total (2)'!O144</f>
        <v>5.6052059220679018</v>
      </c>
      <c r="O31" s="82">
        <f>'Kebutuhan Air Total (2)'!P144</f>
        <v>5.6974030671296294</v>
      </c>
      <c r="P31" s="82">
        <f>'Kebutuhan Air Total (2)'!Q144</f>
        <v>5.7896002121913579</v>
      </c>
      <c r="Q31" s="82">
        <f>'Kebutuhan Air Total (2)'!R144</f>
        <v>5.8817973572530855</v>
      </c>
      <c r="R31" s="82">
        <f>'Kebutuhan Air Total (2)'!S144</f>
        <v>6.7517722800925934</v>
      </c>
      <c r="S31" s="82">
        <f>'Kebutuhan Air Total (2)'!T144</f>
        <v>6.8439694251543211</v>
      </c>
      <c r="T31" s="82">
        <f>'Kebutuhan Air Total (2)'!U144</f>
        <v>6.9361665702160487</v>
      </c>
      <c r="U31" s="82">
        <f>'Kebutuhan Air Total (2)'!V144</f>
        <v>7.0283637152777771</v>
      </c>
      <c r="V31" s="82">
        <f>'Kebutuhan Air Total (2)'!W144</f>
        <v>7.1205608603395065</v>
      </c>
      <c r="W31" s="82">
        <f>'Kebutuhan Air Total (2)'!X144</f>
        <v>7.2127580054012341</v>
      </c>
    </row>
    <row r="32" spans="2:32" x14ac:dyDescent="0.3">
      <c r="B32" s="5" t="s">
        <v>274</v>
      </c>
      <c r="C32" s="5" t="s">
        <v>156</v>
      </c>
      <c r="D32" s="82">
        <f>'Kebutuhan Air Total (2)'!E147</f>
        <v>5.7419978137860079</v>
      </c>
      <c r="E32" s="82">
        <f>'Kebutuhan Air Total (2)'!F147</f>
        <v>5.8649273405349795</v>
      </c>
      <c r="F32" s="82">
        <f>'Kebutuhan Air Total (2)'!G147</f>
        <v>5.9878568672839503</v>
      </c>
      <c r="G32" s="82">
        <f>'Kebutuhan Air Total (2)'!H147</f>
        <v>6.1107863940329228</v>
      </c>
      <c r="H32" s="82">
        <f>'Kebutuhan Air Total (2)'!I147</f>
        <v>6.2800122170781894</v>
      </c>
      <c r="I32" s="82">
        <f>'Kebutuhan Air Total (2)'!J147</f>
        <v>6.4029417438271601</v>
      </c>
      <c r="J32" s="82">
        <f>'Kebutuhan Air Total (2)'!K147</f>
        <v>6.5258712705761308</v>
      </c>
      <c r="K32" s="82">
        <f>'Kebutuhan Air Total (2)'!L147</f>
        <v>7.1048193158436215</v>
      </c>
      <c r="L32" s="82">
        <f>'Kebutuhan Air Total (2)'!M147</f>
        <v>7.2277488425925922</v>
      </c>
      <c r="M32" s="82">
        <f>'Kebutuhan Air Total (2)'!N147</f>
        <v>7.3506783693415638</v>
      </c>
      <c r="N32" s="82">
        <f>'Kebutuhan Air Total (2)'!O147</f>
        <v>7.4736078960905354</v>
      </c>
      <c r="O32" s="82">
        <f>'Kebutuhan Air Total (2)'!P147</f>
        <v>7.5965374228395062</v>
      </c>
      <c r="P32" s="82">
        <f>'Kebutuhan Air Total (2)'!Q147</f>
        <v>7.7194669495884778</v>
      </c>
      <c r="Q32" s="82">
        <f>'Kebutuhan Air Total (2)'!R147</f>
        <v>7.8423964763374476</v>
      </c>
      <c r="R32" s="82">
        <f>'Kebutuhan Air Total (2)'!S147</f>
        <v>9.0023630401234573</v>
      </c>
      <c r="S32" s="82">
        <f>'Kebutuhan Air Total (2)'!T147</f>
        <v>9.1252925668724281</v>
      </c>
      <c r="T32" s="82">
        <f>'Kebutuhan Air Total (2)'!U147</f>
        <v>9.2482220936213988</v>
      </c>
      <c r="U32" s="82">
        <f>'Kebutuhan Air Total (2)'!V147</f>
        <v>9.3711516203703695</v>
      </c>
      <c r="V32" s="82">
        <f>'Kebutuhan Air Total (2)'!W147</f>
        <v>9.494081147119342</v>
      </c>
      <c r="W32" s="82">
        <f>'Kebutuhan Air Total (2)'!X147</f>
        <v>9.6170106738683128</v>
      </c>
    </row>
    <row r="34" spans="1:23" x14ac:dyDescent="0.3">
      <c r="B34" s="242" t="s">
        <v>355</v>
      </c>
      <c r="C34" s="242"/>
      <c r="D34" s="242"/>
      <c r="E34" s="242"/>
      <c r="F34" s="242"/>
      <c r="G34" s="242"/>
      <c r="H34" s="242"/>
      <c r="I34" s="242"/>
      <c r="J34" s="242"/>
      <c r="K34" s="242"/>
      <c r="L34" s="242"/>
      <c r="M34" s="242"/>
      <c r="N34" s="242"/>
      <c r="O34" s="242"/>
      <c r="P34" s="242"/>
      <c r="Q34" s="242"/>
      <c r="R34" s="242"/>
      <c r="S34" s="242"/>
      <c r="T34" s="242"/>
      <c r="U34" s="242"/>
      <c r="V34" s="242"/>
      <c r="W34" s="242"/>
    </row>
    <row r="35" spans="1:23" x14ac:dyDescent="0.3">
      <c r="B35" s="197" t="s">
        <v>271</v>
      </c>
      <c r="C35" s="197" t="s">
        <v>151</v>
      </c>
      <c r="D35" s="229" t="s">
        <v>22</v>
      </c>
      <c r="E35" s="229"/>
      <c r="F35" s="229"/>
      <c r="G35" s="229"/>
      <c r="H35" s="229"/>
      <c r="I35" s="229"/>
      <c r="J35" s="229"/>
      <c r="K35" s="229"/>
      <c r="L35" s="229"/>
      <c r="M35" s="229"/>
      <c r="N35" s="229"/>
      <c r="O35" s="229"/>
      <c r="P35" s="229"/>
      <c r="Q35" s="229"/>
      <c r="R35" s="229"/>
      <c r="S35" s="229"/>
      <c r="T35" s="229"/>
      <c r="U35" s="229"/>
      <c r="V35" s="229"/>
      <c r="W35" s="229"/>
    </row>
    <row r="36" spans="1:23" x14ac:dyDescent="0.3">
      <c r="B36" s="197"/>
      <c r="C36" s="197"/>
      <c r="D36" s="8">
        <v>2025</v>
      </c>
      <c r="E36" s="8">
        <v>2026</v>
      </c>
      <c r="F36" s="8">
        <v>2027</v>
      </c>
      <c r="G36" s="8">
        <v>2028</v>
      </c>
      <c r="H36" s="8">
        <v>2029</v>
      </c>
      <c r="I36" s="8">
        <v>2030</v>
      </c>
      <c r="J36" s="8">
        <v>2031</v>
      </c>
      <c r="K36" s="8">
        <v>2032</v>
      </c>
      <c r="L36" s="8">
        <v>2033</v>
      </c>
      <c r="M36" s="8">
        <v>2034</v>
      </c>
      <c r="N36" s="8">
        <v>2035</v>
      </c>
      <c r="O36" s="8">
        <v>2036</v>
      </c>
      <c r="P36" s="8">
        <v>2037</v>
      </c>
      <c r="Q36" s="8">
        <v>2038</v>
      </c>
      <c r="R36" s="8">
        <v>2039</v>
      </c>
      <c r="S36" s="8">
        <v>2040</v>
      </c>
      <c r="T36" s="8">
        <v>2041</v>
      </c>
      <c r="U36" s="8">
        <v>2042</v>
      </c>
      <c r="V36" s="8">
        <v>2043</v>
      </c>
      <c r="W36" s="8">
        <v>2044</v>
      </c>
    </row>
    <row r="37" spans="1:23" x14ac:dyDescent="0.3">
      <c r="B37" s="5" t="s">
        <v>272</v>
      </c>
      <c r="C37" s="5" t="s">
        <v>156</v>
      </c>
      <c r="D37" s="82">
        <f>'Kebutuhan Air Total (2)'!E178</f>
        <v>2.6021894290123457</v>
      </c>
      <c r="E37" s="82">
        <f>'Kebutuhan Air Total (2)'!F178</f>
        <v>2.6540027006172839</v>
      </c>
      <c r="F37" s="82">
        <f>'Kebutuhan Air Total (2)'!G178</f>
        <v>2.7116030092592593</v>
      </c>
      <c r="G37" s="82">
        <f>'Kebutuhan Air Total (2)'!H178</f>
        <v>2.7634162808641975</v>
      </c>
      <c r="H37" s="82">
        <f>'Kebutuhan Air Total (2)'!I178</f>
        <v>2.8383777006172841</v>
      </c>
      <c r="I37" s="82">
        <f>'Kebutuhan Air Total (2)'!J178</f>
        <v>2.8901909722222223</v>
      </c>
      <c r="J37" s="82">
        <f>'Kebutuhan Air Total (2)'!K178</f>
        <v>2.9420042438271601</v>
      </c>
      <c r="K37" s="82">
        <f>'Kebutuhan Air Total (2)'!L178</f>
        <v>3.2218267746913583</v>
      </c>
      <c r="L37" s="82">
        <f>'Kebutuhan Air Total (2)'!M178</f>
        <v>3.273640046296296</v>
      </c>
      <c r="M37" s="82">
        <f>'Kebutuhan Air Total (2)'!N178</f>
        <v>3.3254533179012347</v>
      </c>
      <c r="N37" s="82">
        <f>'Kebutuhan Air Total (2)'!O178</f>
        <v>3.3772665895061729</v>
      </c>
      <c r="O37" s="82">
        <f>'Kebutuhan Air Total (2)'!P178</f>
        <v>3.4290798611111115</v>
      </c>
      <c r="P37" s="82">
        <f>'Kebutuhan Air Total (2)'!Q178</f>
        <v>3.4866801697530869</v>
      </c>
      <c r="Q37" s="82">
        <f>'Kebutuhan Air Total (2)'!R178</f>
        <v>3.5384934413580247</v>
      </c>
      <c r="R37" s="82">
        <f>'Kebutuhan Air Total (2)'!S178</f>
        <v>4.1088252314814806</v>
      </c>
      <c r="S37" s="82">
        <f>'Kebutuhan Air Total (2)'!T178</f>
        <v>4.1606385030864192</v>
      </c>
      <c r="T37" s="82">
        <f>'Kebutuhan Air Total (2)'!U178</f>
        <v>4.218238811728396</v>
      </c>
      <c r="U37" s="82">
        <f>'Kebutuhan Air Total (2)'!V178</f>
        <v>4.2700520833333329</v>
      </c>
      <c r="V37" s="82">
        <f>'Kebutuhan Air Total (2)'!W178</f>
        <v>4.3218653549382715</v>
      </c>
      <c r="W37" s="82">
        <f>'Kebutuhan Air Total (2)'!X178</f>
        <v>4.3736786265432102</v>
      </c>
    </row>
    <row r="38" spans="1:23" x14ac:dyDescent="0.3">
      <c r="B38" s="5" t="s">
        <v>273</v>
      </c>
      <c r="C38" s="5" t="s">
        <v>156</v>
      </c>
      <c r="D38" s="82">
        <f>'Kebutuhan Air Total (2)'!E181</f>
        <v>3.9032841435185186</v>
      </c>
      <c r="E38" s="82">
        <f>'Kebutuhan Air Total (2)'!F181</f>
        <v>3.9810040509259261</v>
      </c>
      <c r="F38" s="82">
        <f>'Kebutuhan Air Total (2)'!G181</f>
        <v>4.0674045138888886</v>
      </c>
      <c r="G38" s="82">
        <f>'Kebutuhan Air Total (2)'!H181</f>
        <v>4.1451244212962965</v>
      </c>
      <c r="H38" s="82">
        <f>'Kebutuhan Air Total (2)'!I181</f>
        <v>4.257566550925926</v>
      </c>
      <c r="I38" s="82">
        <f>'Kebutuhan Air Total (2)'!J181</f>
        <v>4.3352864583333339</v>
      </c>
      <c r="J38" s="82">
        <f>'Kebutuhan Air Total (2)'!K181</f>
        <v>4.4130063657407401</v>
      </c>
      <c r="K38" s="82">
        <f>'Kebutuhan Air Total (2)'!L181</f>
        <v>4.8327401620370374</v>
      </c>
      <c r="L38" s="82">
        <f>'Kebutuhan Air Total (2)'!M181</f>
        <v>4.9104600694444436</v>
      </c>
      <c r="M38" s="82">
        <f>'Kebutuhan Air Total (2)'!N181</f>
        <v>4.9881799768518515</v>
      </c>
      <c r="N38" s="82">
        <f>'Kebutuhan Air Total (2)'!O181</f>
        <v>5.0658998842592595</v>
      </c>
      <c r="O38" s="82">
        <f>'Kebutuhan Air Total (2)'!P181</f>
        <v>5.1436197916666675</v>
      </c>
      <c r="P38" s="82">
        <f>'Kebutuhan Air Total (2)'!Q181</f>
        <v>5.2300202546296308</v>
      </c>
      <c r="Q38" s="82">
        <f>'Kebutuhan Air Total (2)'!R181</f>
        <v>5.307740162037037</v>
      </c>
      <c r="R38" s="82">
        <f>'Kebutuhan Air Total (2)'!S181</f>
        <v>6.1632378472222209</v>
      </c>
      <c r="S38" s="82">
        <f>'Kebutuhan Air Total (2)'!T181</f>
        <v>6.2409577546296289</v>
      </c>
      <c r="T38" s="82">
        <f>'Kebutuhan Air Total (2)'!U181</f>
        <v>6.327358217592594</v>
      </c>
      <c r="U38" s="82">
        <f>'Kebutuhan Air Total (2)'!V181</f>
        <v>6.4050781249999993</v>
      </c>
      <c r="V38" s="82">
        <f>'Kebutuhan Air Total (2)'!W181</f>
        <v>6.4827980324074073</v>
      </c>
      <c r="W38" s="82">
        <f>'Kebutuhan Air Total (2)'!X181</f>
        <v>6.5605179398148152</v>
      </c>
    </row>
    <row r="39" spans="1:23" x14ac:dyDescent="0.3">
      <c r="B39" s="5" t="s">
        <v>274</v>
      </c>
      <c r="C39" s="5" t="s">
        <v>156</v>
      </c>
      <c r="D39" s="82">
        <f>'Kebutuhan Air Total (2)'!E184</f>
        <v>5.2043788580246915</v>
      </c>
      <c r="E39" s="82">
        <f>'Kebutuhan Air Total (2)'!F184</f>
        <v>5.3080054012345679</v>
      </c>
      <c r="F39" s="82">
        <f>'Kebutuhan Air Total (2)'!G184</f>
        <v>5.4232060185185187</v>
      </c>
      <c r="G39" s="82">
        <f>'Kebutuhan Air Total (2)'!H184</f>
        <v>5.5268325617283951</v>
      </c>
      <c r="H39" s="82">
        <f>'Kebutuhan Air Total (2)'!I184</f>
        <v>5.6767554012345682</v>
      </c>
      <c r="I39" s="82">
        <f>'Kebutuhan Air Total (2)'!J184</f>
        <v>5.7803819444444446</v>
      </c>
      <c r="J39" s="82">
        <f>'Kebutuhan Air Total (2)'!K184</f>
        <v>5.8840084876543202</v>
      </c>
      <c r="K39" s="82">
        <f>'Kebutuhan Air Total (2)'!L184</f>
        <v>6.4436535493827165</v>
      </c>
      <c r="L39" s="82">
        <f>'Kebutuhan Air Total (2)'!M184</f>
        <v>6.547280092592592</v>
      </c>
      <c r="M39" s="82">
        <f>'Kebutuhan Air Total (2)'!N184</f>
        <v>6.6509066358024693</v>
      </c>
      <c r="N39" s="82">
        <f>'Kebutuhan Air Total (2)'!O184</f>
        <v>6.7545331790123457</v>
      </c>
      <c r="O39" s="82">
        <f>'Kebutuhan Air Total (2)'!P184</f>
        <v>6.858159722222223</v>
      </c>
      <c r="P39" s="82">
        <f>'Kebutuhan Air Total (2)'!Q184</f>
        <v>6.9733603395061738</v>
      </c>
      <c r="Q39" s="82">
        <f>'Kebutuhan Air Total (2)'!R184</f>
        <v>7.0769868827160494</v>
      </c>
      <c r="R39" s="82">
        <f>'Kebutuhan Air Total (2)'!S184</f>
        <v>8.2176504629629612</v>
      </c>
      <c r="S39" s="82">
        <f>'Kebutuhan Air Total (2)'!T184</f>
        <v>8.3212770061728385</v>
      </c>
      <c r="T39" s="82">
        <f>'Kebutuhan Air Total (2)'!U184</f>
        <v>8.436477623456792</v>
      </c>
      <c r="U39" s="82">
        <f>'Kebutuhan Air Total (2)'!V184</f>
        <v>8.5401041666666657</v>
      </c>
      <c r="V39" s="82">
        <f>'Kebutuhan Air Total (2)'!W184</f>
        <v>8.643730709876543</v>
      </c>
      <c r="W39" s="82">
        <f>'Kebutuhan Air Total (2)'!X184</f>
        <v>8.7473572530864203</v>
      </c>
    </row>
    <row r="43" spans="1:23" x14ac:dyDescent="0.3">
      <c r="A43" s="203" t="s">
        <v>281</v>
      </c>
      <c r="B43" s="224" t="s">
        <v>293</v>
      </c>
      <c r="C43" s="224"/>
      <c r="D43" s="224"/>
      <c r="E43" s="224"/>
      <c r="F43" s="224"/>
      <c r="G43" s="224"/>
      <c r="H43" s="224"/>
      <c r="I43" s="224"/>
      <c r="J43" s="224"/>
      <c r="K43" s="224"/>
      <c r="L43" s="224"/>
      <c r="M43" s="224"/>
      <c r="N43" s="224"/>
      <c r="O43" s="224"/>
      <c r="P43" s="224"/>
      <c r="Q43" s="224"/>
      <c r="R43" s="224"/>
      <c r="S43" s="224"/>
      <c r="T43" s="224"/>
      <c r="U43" s="224"/>
      <c r="V43" s="224"/>
      <c r="W43" s="224"/>
    </row>
    <row r="44" spans="1:23" x14ac:dyDescent="0.3">
      <c r="A44" s="203"/>
    </row>
    <row r="45" spans="1:23" x14ac:dyDescent="0.3">
      <c r="A45" s="203"/>
    </row>
    <row r="46" spans="1:23" x14ac:dyDescent="0.3">
      <c r="A46" s="203"/>
    </row>
    <row r="47" spans="1:23" x14ac:dyDescent="0.3">
      <c r="B47" s="241" t="s">
        <v>356</v>
      </c>
      <c r="C47" s="241"/>
      <c r="D47" s="241"/>
      <c r="E47" s="241"/>
      <c r="F47" s="241"/>
      <c r="G47" s="241"/>
      <c r="H47" s="241"/>
      <c r="I47" s="241"/>
      <c r="J47" s="241"/>
      <c r="K47" s="241"/>
      <c r="L47" s="241"/>
      <c r="M47" s="241"/>
      <c r="N47" s="241"/>
      <c r="O47" s="241"/>
      <c r="P47" s="241"/>
      <c r="Q47" s="241"/>
      <c r="R47" s="241"/>
      <c r="S47" s="241"/>
      <c r="T47" s="241"/>
      <c r="U47" s="241"/>
      <c r="V47" s="241"/>
      <c r="W47" s="241"/>
    </row>
    <row r="48" spans="1:23" x14ac:dyDescent="0.3">
      <c r="B48" s="67" t="s">
        <v>356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9"/>
    </row>
    <row r="49" spans="2:26" x14ac:dyDescent="0.3">
      <c r="B49" s="70" t="s">
        <v>357</v>
      </c>
      <c r="C49" s="65"/>
      <c r="D49" s="65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71"/>
    </row>
    <row r="50" spans="2:26" x14ac:dyDescent="0.3">
      <c r="B50" s="70" t="s">
        <v>358</v>
      </c>
      <c r="C50" s="65"/>
      <c r="D50" s="65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71"/>
    </row>
    <row r="51" spans="2:26" x14ac:dyDescent="0.3">
      <c r="B51" s="70" t="s">
        <v>359</v>
      </c>
      <c r="C51" s="65"/>
      <c r="D51" s="65"/>
      <c r="E51" s="65"/>
      <c r="F51" s="65"/>
      <c r="G51" s="65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71"/>
    </row>
    <row r="52" spans="2:26" x14ac:dyDescent="0.3">
      <c r="B52" s="70" t="s">
        <v>360</v>
      </c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71"/>
      <c r="Z52" t="s">
        <v>431</v>
      </c>
    </row>
    <row r="53" spans="2:26" x14ac:dyDescent="0.3">
      <c r="B53" s="197" t="s">
        <v>271</v>
      </c>
      <c r="C53" s="197" t="s">
        <v>151</v>
      </c>
      <c r="D53" s="229" t="s">
        <v>22</v>
      </c>
      <c r="E53" s="229"/>
      <c r="F53" s="229"/>
      <c r="G53" s="229"/>
      <c r="H53" s="229"/>
      <c r="I53" s="229"/>
      <c r="J53" s="229"/>
      <c r="K53" s="229"/>
      <c r="L53" s="229"/>
      <c r="M53" s="229"/>
      <c r="N53" s="229"/>
      <c r="O53" s="229"/>
      <c r="P53" s="229"/>
      <c r="Q53" s="229"/>
      <c r="R53" s="229"/>
      <c r="S53" s="229"/>
      <c r="T53" s="229"/>
      <c r="U53" s="229"/>
      <c r="V53" s="229"/>
      <c r="W53" s="229"/>
    </row>
    <row r="54" spans="2:26" x14ac:dyDescent="0.3">
      <c r="B54" s="197"/>
      <c r="C54" s="197"/>
      <c r="D54" s="8">
        <v>2025</v>
      </c>
      <c r="E54" s="8">
        <v>2026</v>
      </c>
      <c r="F54" s="8">
        <v>2027</v>
      </c>
      <c r="G54" s="8">
        <v>2028</v>
      </c>
      <c r="H54" s="8">
        <v>2029</v>
      </c>
      <c r="I54" s="8">
        <v>2030</v>
      </c>
      <c r="J54" s="8">
        <v>2031</v>
      </c>
      <c r="K54" s="8">
        <v>2032</v>
      </c>
      <c r="L54" s="8">
        <v>2033</v>
      </c>
      <c r="M54" s="8">
        <v>2034</v>
      </c>
      <c r="N54" s="8">
        <v>2035</v>
      </c>
      <c r="O54" s="8">
        <v>2036</v>
      </c>
      <c r="P54" s="8">
        <v>2037</v>
      </c>
      <c r="Q54" s="8">
        <v>2038</v>
      </c>
      <c r="R54" s="8">
        <v>2039</v>
      </c>
      <c r="S54" s="8">
        <v>2040</v>
      </c>
      <c r="T54" s="8">
        <v>2041</v>
      </c>
      <c r="U54" s="8">
        <v>2042</v>
      </c>
      <c r="V54" s="8">
        <v>2043</v>
      </c>
      <c r="W54" s="8">
        <v>2044</v>
      </c>
    </row>
    <row r="55" spans="2:26" x14ac:dyDescent="0.3">
      <c r="B55" s="5" t="s">
        <v>272</v>
      </c>
      <c r="C55" s="5" t="s">
        <v>156</v>
      </c>
      <c r="D55" s="82">
        <f>D9+D16+D23+D30+D37</f>
        <v>16.078901427469134</v>
      </c>
      <c r="E55" s="82">
        <f t="shared" ref="E55:V55" si="0">E9+E16+E23+E30+E37</f>
        <v>16.395404128086422</v>
      </c>
      <c r="F55" s="82">
        <f t="shared" si="0"/>
        <v>16.816073495370372</v>
      </c>
      <c r="G55" s="82">
        <f t="shared" si="0"/>
        <v>17.115215084876546</v>
      </c>
      <c r="H55" s="149">
        <f t="shared" si="0"/>
        <v>17.570606674382717</v>
      </c>
      <c r="I55" s="82">
        <f t="shared" si="0"/>
        <v>18.115118634259257</v>
      </c>
      <c r="J55" s="82">
        <f t="shared" si="0"/>
        <v>18.752223186728394</v>
      </c>
      <c r="K55" s="82">
        <f t="shared" si="0"/>
        <v>19.735392554012346</v>
      </c>
      <c r="L55" s="82">
        <f t="shared" si="0"/>
        <v>20.138700810185185</v>
      </c>
      <c r="M55" s="149">
        <f t="shared" si="0"/>
        <v>20.432055362654321</v>
      </c>
      <c r="N55" s="82">
        <f t="shared" si="0"/>
        <v>20.829576581790125</v>
      </c>
      <c r="O55" s="82">
        <f t="shared" si="0"/>
        <v>21.664597800925925</v>
      </c>
      <c r="P55" s="82">
        <f t="shared" si="0"/>
        <v>22.050544945987657</v>
      </c>
      <c r="Q55" s="82">
        <f t="shared" si="0"/>
        <v>23.739732831790125</v>
      </c>
      <c r="R55" s="149">
        <f t="shared" si="0"/>
        <v>25.681235532407406</v>
      </c>
      <c r="S55" s="82">
        <f t="shared" si="0"/>
        <v>26.107691936728394</v>
      </c>
      <c r="T55" s="82">
        <f t="shared" si="0"/>
        <v>26.412620563271602</v>
      </c>
      <c r="U55" s="82">
        <f t="shared" si="0"/>
        <v>27.020789930555555</v>
      </c>
      <c r="V55" s="82">
        <f t="shared" si="0"/>
        <v>27.33729263117284</v>
      </c>
      <c r="W55" s="149">
        <f>W9+W16+W23+W30+W37</f>
        <v>27.729026813271606</v>
      </c>
    </row>
    <row r="56" spans="2:26" x14ac:dyDescent="0.3">
      <c r="B56" s="5" t="s">
        <v>273</v>
      </c>
      <c r="C56" s="5" t="s">
        <v>156</v>
      </c>
      <c r="D56" s="82">
        <f>D10+D17+D24+D31+D38</f>
        <v>24.118352141203705</v>
      </c>
      <c r="E56" s="82">
        <f t="shared" ref="E56:W56" si="1">E10+E17+E24+E31+E38</f>
        <v>24.593106192129632</v>
      </c>
      <c r="F56" s="82">
        <f t="shared" si="1"/>
        <v>25.224110243055556</v>
      </c>
      <c r="G56" s="82">
        <f t="shared" si="1"/>
        <v>25.672822627314815</v>
      </c>
      <c r="H56" s="149">
        <f t="shared" si="1"/>
        <v>26.355910011574075</v>
      </c>
      <c r="I56" s="82">
        <f t="shared" si="1"/>
        <v>27.172677951388891</v>
      </c>
      <c r="J56" s="82">
        <f t="shared" si="1"/>
        <v>28.128334780092594</v>
      </c>
      <c r="K56" s="82">
        <f t="shared" si="1"/>
        <v>29.603088831018518</v>
      </c>
      <c r="L56" s="82">
        <f t="shared" si="1"/>
        <v>30.208051215277774</v>
      </c>
      <c r="M56" s="149">
        <f t="shared" si="1"/>
        <v>30.64808304398148</v>
      </c>
      <c r="N56" s="82">
        <f t="shared" si="1"/>
        <v>31.244364872685189</v>
      </c>
      <c r="O56" s="82">
        <f t="shared" si="1"/>
        <v>32.496896701388884</v>
      </c>
      <c r="P56" s="82">
        <f t="shared" si="1"/>
        <v>33.07581741898148</v>
      </c>
      <c r="Q56" s="82">
        <f t="shared" si="1"/>
        <v>35.609599247685182</v>
      </c>
      <c r="R56" s="149">
        <f t="shared" si="1"/>
        <v>38.521853298611113</v>
      </c>
      <c r="S56" s="82">
        <f t="shared" si="1"/>
        <v>39.161537905092587</v>
      </c>
      <c r="T56" s="82">
        <f t="shared" si="1"/>
        <v>39.61893084490741</v>
      </c>
      <c r="U56" s="82">
        <f t="shared" si="1"/>
        <v>40.531184895833334</v>
      </c>
      <c r="V56" s="82">
        <f t="shared" si="1"/>
        <v>41.005938946759265</v>
      </c>
      <c r="W56" s="149">
        <f t="shared" si="1"/>
        <v>41.59354021990741</v>
      </c>
      <c r="X56" s="93"/>
    </row>
    <row r="57" spans="2:26" x14ac:dyDescent="0.3">
      <c r="B57" s="5" t="s">
        <v>274</v>
      </c>
      <c r="C57" s="5" t="s">
        <v>156</v>
      </c>
      <c r="D57" s="82">
        <f>D11+D18+D25+D32+D39</f>
        <v>32.157802854938268</v>
      </c>
      <c r="E57" s="82">
        <f t="shared" ref="E57:W57" si="2">E11+E18+E25+E32+E39</f>
        <v>32.790808256172845</v>
      </c>
      <c r="F57" s="82">
        <f t="shared" si="2"/>
        <v>33.632146990740743</v>
      </c>
      <c r="G57" s="82">
        <f t="shared" si="2"/>
        <v>34.230430169753092</v>
      </c>
      <c r="H57" s="149">
        <f t="shared" si="2"/>
        <v>35.141213348765433</v>
      </c>
      <c r="I57" s="82">
        <f t="shared" si="2"/>
        <v>36.230237268518515</v>
      </c>
      <c r="J57" s="82">
        <f t="shared" si="2"/>
        <v>37.504446373456787</v>
      </c>
      <c r="K57" s="82">
        <f t="shared" si="2"/>
        <v>39.470785108024693</v>
      </c>
      <c r="L57" s="82">
        <f t="shared" si="2"/>
        <v>40.27740162037037</v>
      </c>
      <c r="M57" s="149">
        <f t="shared" si="2"/>
        <v>40.864110725308642</v>
      </c>
      <c r="N57" s="82">
        <f t="shared" si="2"/>
        <v>41.65915316358025</v>
      </c>
      <c r="O57" s="82">
        <f t="shared" si="2"/>
        <v>43.32919560185185</v>
      </c>
      <c r="P57" s="82">
        <f t="shared" si="2"/>
        <v>44.101089891975313</v>
      </c>
      <c r="Q57" s="82">
        <f t="shared" si="2"/>
        <v>47.47946566358025</v>
      </c>
      <c r="R57" s="149">
        <f t="shared" si="2"/>
        <v>51.362471064814812</v>
      </c>
      <c r="S57" s="82">
        <f t="shared" si="2"/>
        <v>52.215383873456787</v>
      </c>
      <c r="T57" s="82">
        <f t="shared" si="2"/>
        <v>52.825241126543204</v>
      </c>
      <c r="U57" s="82">
        <f t="shared" si="2"/>
        <v>54.04157986111111</v>
      </c>
      <c r="V57" s="82">
        <f t="shared" si="2"/>
        <v>54.67458526234568</v>
      </c>
      <c r="W57" s="149">
        <f t="shared" si="2"/>
        <v>55.458053626543212</v>
      </c>
    </row>
    <row r="114" spans="2:24" x14ac:dyDescent="0.3">
      <c r="B114" s="270"/>
      <c r="C114" s="270"/>
      <c r="D114" s="270"/>
      <c r="E114" s="270"/>
      <c r="F114" s="270"/>
      <c r="G114" s="270"/>
      <c r="H114" s="270"/>
      <c r="I114" s="270"/>
      <c r="J114" s="270"/>
      <c r="K114" s="270"/>
      <c r="L114" s="270"/>
      <c r="M114" s="270"/>
      <c r="N114" s="270"/>
      <c r="O114" s="270"/>
      <c r="P114" s="270"/>
      <c r="Q114" s="270"/>
      <c r="R114" s="270"/>
      <c r="S114" s="270"/>
      <c r="T114" s="270"/>
      <c r="U114" s="270"/>
      <c r="V114" s="270"/>
      <c r="W114" s="270"/>
      <c r="X114" s="270"/>
    </row>
    <row r="115" spans="2:24" x14ac:dyDescent="0.3">
      <c r="E115" s="270"/>
      <c r="F115" s="270"/>
      <c r="G115" s="270"/>
      <c r="H115" s="270"/>
      <c r="I115" s="270"/>
      <c r="J115" s="270"/>
      <c r="K115" s="270"/>
      <c r="L115" s="270"/>
      <c r="M115" s="270"/>
      <c r="N115" s="270"/>
      <c r="O115" s="270"/>
      <c r="P115" s="270"/>
      <c r="Q115" s="270"/>
      <c r="R115" s="270"/>
      <c r="S115" s="270"/>
      <c r="T115" s="270"/>
      <c r="U115" s="270"/>
      <c r="V115" s="270"/>
      <c r="W115" s="270"/>
      <c r="X115" s="270"/>
    </row>
  </sheetData>
  <mergeCells count="31">
    <mergeCell ref="A1:A4"/>
    <mergeCell ref="B1:W1"/>
    <mergeCell ref="B6:W6"/>
    <mergeCell ref="B7:B8"/>
    <mergeCell ref="C7:C8"/>
    <mergeCell ref="D7:W7"/>
    <mergeCell ref="B13:W13"/>
    <mergeCell ref="B14:B15"/>
    <mergeCell ref="C14:C15"/>
    <mergeCell ref="D14:W14"/>
    <mergeCell ref="Y19:AF20"/>
    <mergeCell ref="B20:W20"/>
    <mergeCell ref="B34:W34"/>
    <mergeCell ref="B35:B36"/>
    <mergeCell ref="C35:C36"/>
    <mergeCell ref="D35:W35"/>
    <mergeCell ref="B21:B22"/>
    <mergeCell ref="C21:C22"/>
    <mergeCell ref="D21:W21"/>
    <mergeCell ref="B27:W27"/>
    <mergeCell ref="B28:B29"/>
    <mergeCell ref="C28:C29"/>
    <mergeCell ref="D28:W28"/>
    <mergeCell ref="B114:X114"/>
    <mergeCell ref="E115:X115"/>
    <mergeCell ref="A43:A46"/>
    <mergeCell ref="B43:W43"/>
    <mergeCell ref="B47:W47"/>
    <mergeCell ref="B53:B54"/>
    <mergeCell ref="C53:C54"/>
    <mergeCell ref="D53:W53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F26E5-F1B8-441D-978F-5D59A532CC90}">
  <sheetPr>
    <tabColor rgb="FF00B0F0"/>
  </sheetPr>
  <dimension ref="A1:X115"/>
  <sheetViews>
    <sheetView zoomScale="70" zoomScaleNormal="70" workbookViewId="0">
      <selection activeCell="O80" sqref="O80:X110"/>
    </sheetView>
  </sheetViews>
  <sheetFormatPr defaultRowHeight="14.4" x14ac:dyDescent="0.3"/>
  <sheetData>
    <row r="1" spans="1:23" x14ac:dyDescent="0.3">
      <c r="A1" s="186" t="s">
        <v>95</v>
      </c>
      <c r="B1" s="186"/>
      <c r="C1" s="186"/>
      <c r="D1" s="186"/>
      <c r="E1" s="186"/>
      <c r="F1" s="186"/>
      <c r="G1" s="186"/>
      <c r="H1" s="186"/>
      <c r="I1" s="186"/>
      <c r="J1" s="186"/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</row>
    <row r="2" spans="1:23" x14ac:dyDescent="0.3">
      <c r="A2" s="186"/>
      <c r="B2" s="186"/>
      <c r="C2" s="186"/>
      <c r="D2" s="186"/>
      <c r="E2" s="186"/>
      <c r="F2" s="186"/>
      <c r="G2" s="186"/>
      <c r="H2" s="186"/>
      <c r="I2" s="186"/>
      <c r="J2" s="186"/>
      <c r="K2" s="186"/>
      <c r="L2" s="186"/>
      <c r="M2" s="186"/>
      <c r="N2" s="186"/>
      <c r="O2" s="186"/>
      <c r="P2" s="186"/>
      <c r="Q2" s="186"/>
      <c r="R2" s="186"/>
      <c r="S2" s="186"/>
      <c r="T2" s="186"/>
      <c r="U2" s="186"/>
      <c r="V2" s="186"/>
      <c r="W2" s="186"/>
    </row>
    <row r="3" spans="1:23" x14ac:dyDescent="0.3">
      <c r="A3" s="186"/>
      <c r="B3" s="186"/>
      <c r="C3" s="186"/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</row>
    <row r="4" spans="1:23" x14ac:dyDescent="0.3">
      <c r="A4" s="186"/>
      <c r="B4" s="186"/>
      <c r="C4" s="186"/>
      <c r="D4" s="186"/>
      <c r="E4" s="186"/>
      <c r="F4" s="186"/>
      <c r="G4" s="186"/>
      <c r="H4" s="186"/>
      <c r="I4" s="186"/>
      <c r="J4" s="186"/>
      <c r="K4" s="186"/>
      <c r="L4" s="186"/>
      <c r="M4" s="186"/>
      <c r="N4" s="186"/>
      <c r="O4" s="186"/>
      <c r="P4" s="186"/>
      <c r="Q4" s="186"/>
      <c r="R4" s="186"/>
      <c r="S4" s="186"/>
      <c r="T4" s="186"/>
      <c r="U4" s="186"/>
      <c r="V4" s="186"/>
      <c r="W4" s="186"/>
    </row>
    <row r="5" spans="1:23" x14ac:dyDescent="0.3">
      <c r="A5" s="186"/>
      <c r="B5" s="186"/>
      <c r="C5" s="186"/>
      <c r="D5" s="186"/>
      <c r="E5" s="186"/>
      <c r="F5" s="186"/>
      <c r="G5" s="186"/>
      <c r="H5" s="186"/>
      <c r="I5" s="186"/>
      <c r="J5" s="186"/>
      <c r="K5" s="186"/>
      <c r="L5" s="186"/>
      <c r="M5" s="186"/>
      <c r="N5" s="186"/>
      <c r="O5" s="186"/>
      <c r="P5" s="186"/>
      <c r="Q5" s="186"/>
      <c r="R5" s="186"/>
      <c r="S5" s="186"/>
      <c r="T5" s="186"/>
      <c r="U5" s="186"/>
      <c r="V5" s="186"/>
      <c r="W5" s="186"/>
    </row>
    <row r="6" spans="1:23" x14ac:dyDescent="0.3">
      <c r="A6" s="186"/>
      <c r="B6" s="186"/>
      <c r="C6" s="186"/>
      <c r="D6" s="186"/>
      <c r="E6" s="186"/>
      <c r="F6" s="186"/>
      <c r="G6" s="186"/>
      <c r="H6" s="186"/>
      <c r="I6" s="186"/>
      <c r="J6" s="186"/>
      <c r="K6" s="186"/>
      <c r="L6" s="186"/>
      <c r="M6" s="186"/>
      <c r="N6" s="186"/>
      <c r="O6" s="186"/>
      <c r="P6" s="186"/>
      <c r="Q6" s="186"/>
      <c r="R6" s="186"/>
      <c r="S6" s="186"/>
      <c r="T6" s="186"/>
      <c r="U6" s="186"/>
      <c r="V6" s="186"/>
      <c r="W6" s="186"/>
    </row>
    <row r="7" spans="1:23" x14ac:dyDescent="0.3">
      <c r="A7" s="186"/>
      <c r="B7" s="186"/>
      <c r="C7" s="186"/>
      <c r="D7" s="186"/>
      <c r="E7" s="186"/>
      <c r="F7" s="186"/>
      <c r="G7" s="186"/>
      <c r="H7" s="186"/>
      <c r="I7" s="186"/>
      <c r="J7" s="186"/>
      <c r="K7" s="186"/>
      <c r="L7" s="186"/>
      <c r="M7" s="186"/>
      <c r="N7" s="186"/>
      <c r="O7" s="186"/>
      <c r="P7" s="186"/>
      <c r="Q7" s="186"/>
      <c r="R7" s="186"/>
      <c r="S7" s="186"/>
      <c r="T7" s="186"/>
      <c r="U7" s="186"/>
      <c r="V7" s="186"/>
      <c r="W7" s="186"/>
    </row>
    <row r="8" spans="1:23" x14ac:dyDescent="0.3">
      <c r="A8" s="186"/>
      <c r="B8" s="186"/>
      <c r="C8" s="186"/>
      <c r="D8" s="186"/>
      <c r="E8" s="186"/>
      <c r="F8" s="186"/>
      <c r="G8" s="186"/>
      <c r="H8" s="186"/>
      <c r="I8" s="186"/>
      <c r="J8" s="186"/>
      <c r="K8" s="186"/>
      <c r="L8" s="186"/>
      <c r="M8" s="186"/>
      <c r="N8" s="186"/>
      <c r="O8" s="186"/>
      <c r="P8" s="186"/>
      <c r="Q8" s="186"/>
      <c r="R8" s="186"/>
      <c r="S8" s="186"/>
      <c r="T8" s="186"/>
      <c r="U8" s="186"/>
      <c r="V8" s="186"/>
      <c r="W8" s="186"/>
    </row>
    <row r="9" spans="1:23" x14ac:dyDescent="0.3">
      <c r="A9" s="186"/>
      <c r="B9" s="186"/>
      <c r="C9" s="186"/>
      <c r="D9" s="186"/>
      <c r="E9" s="186"/>
      <c r="F9" s="186"/>
      <c r="G9" s="186"/>
      <c r="H9" s="186"/>
      <c r="I9" s="186"/>
      <c r="J9" s="186"/>
      <c r="K9" s="186"/>
      <c r="L9" s="186"/>
      <c r="M9" s="186"/>
      <c r="N9" s="186"/>
      <c r="O9" s="186"/>
      <c r="P9" s="186"/>
      <c r="Q9" s="186"/>
      <c r="R9" s="186"/>
      <c r="S9" s="186"/>
      <c r="T9" s="186"/>
      <c r="U9" s="186"/>
      <c r="V9" s="186"/>
      <c r="W9" s="186"/>
    </row>
    <row r="10" spans="1:23" x14ac:dyDescent="0.3">
      <c r="A10" s="186"/>
      <c r="B10" s="186"/>
      <c r="C10" s="186"/>
      <c r="D10" s="186"/>
      <c r="E10" s="186"/>
      <c r="F10" s="186"/>
      <c r="G10" s="186"/>
      <c r="H10" s="186"/>
      <c r="I10" s="186"/>
      <c r="J10" s="186"/>
      <c r="K10" s="186"/>
      <c r="L10" s="186"/>
      <c r="M10" s="186"/>
      <c r="N10" s="186"/>
      <c r="O10" s="186"/>
      <c r="P10" s="186"/>
      <c r="Q10" s="186"/>
      <c r="R10" s="186"/>
      <c r="S10" s="186"/>
      <c r="T10" s="186"/>
      <c r="U10" s="186"/>
      <c r="V10" s="186"/>
      <c r="W10" s="186"/>
    </row>
    <row r="11" spans="1:23" x14ac:dyDescent="0.3">
      <c r="A11" s="186"/>
      <c r="B11" s="186"/>
      <c r="C11" s="186"/>
      <c r="D11" s="186"/>
      <c r="E11" s="186"/>
      <c r="F11" s="186"/>
      <c r="G11" s="186"/>
      <c r="H11" s="186"/>
      <c r="I11" s="186"/>
      <c r="J11" s="186"/>
      <c r="K11" s="186"/>
      <c r="L11" s="186"/>
      <c r="M11" s="186"/>
      <c r="N11" s="186"/>
      <c r="O11" s="186"/>
      <c r="P11" s="186"/>
      <c r="Q11" s="186"/>
      <c r="R11" s="186"/>
      <c r="S11" s="186"/>
      <c r="T11" s="186"/>
      <c r="U11" s="186"/>
      <c r="V11" s="186"/>
      <c r="W11" s="186"/>
    </row>
    <row r="12" spans="1:23" x14ac:dyDescent="0.3">
      <c r="A12" s="186"/>
      <c r="B12" s="186"/>
      <c r="C12" s="186"/>
      <c r="D12" s="186"/>
      <c r="E12" s="186"/>
      <c r="F12" s="186"/>
      <c r="G12" s="186"/>
      <c r="H12" s="186"/>
      <c r="I12" s="186"/>
      <c r="J12" s="186"/>
      <c r="K12" s="186"/>
      <c r="L12" s="186"/>
      <c r="M12" s="186"/>
      <c r="N12" s="186"/>
      <c r="O12" s="186"/>
      <c r="P12" s="186"/>
      <c r="Q12" s="186"/>
      <c r="R12" s="186"/>
      <c r="S12" s="186"/>
      <c r="T12" s="186"/>
      <c r="U12" s="186"/>
      <c r="V12" s="186"/>
      <c r="W12" s="186"/>
    </row>
    <row r="13" spans="1:23" x14ac:dyDescent="0.3">
      <c r="A13" s="186"/>
      <c r="B13" s="186"/>
      <c r="C13" s="186"/>
      <c r="D13" s="186"/>
      <c r="E13" s="186"/>
      <c r="F13" s="186"/>
      <c r="G13" s="186"/>
      <c r="H13" s="186"/>
      <c r="I13" s="186"/>
      <c r="J13" s="186"/>
      <c r="K13" s="186"/>
      <c r="L13" s="186"/>
      <c r="M13" s="186"/>
      <c r="N13" s="186"/>
      <c r="O13" s="186"/>
      <c r="P13" s="186"/>
      <c r="Q13" s="186"/>
      <c r="R13" s="186"/>
      <c r="S13" s="186"/>
      <c r="T13" s="186"/>
      <c r="U13" s="186"/>
      <c r="V13" s="186"/>
      <c r="W13" s="186"/>
    </row>
    <row r="14" spans="1:23" x14ac:dyDescent="0.3">
      <c r="A14" s="186"/>
      <c r="B14" s="186"/>
      <c r="C14" s="186"/>
      <c r="D14" s="186"/>
      <c r="E14" s="186"/>
      <c r="F14" s="186"/>
      <c r="G14" s="186"/>
      <c r="H14" s="186"/>
      <c r="I14" s="186"/>
      <c r="J14" s="186"/>
      <c r="K14" s="186"/>
      <c r="L14" s="186"/>
      <c r="M14" s="186"/>
      <c r="N14" s="186"/>
      <c r="O14" s="186"/>
      <c r="P14" s="186"/>
      <c r="Q14" s="186"/>
      <c r="R14" s="186"/>
      <c r="S14" s="186"/>
      <c r="T14" s="186"/>
      <c r="U14" s="186"/>
      <c r="V14" s="186"/>
      <c r="W14" s="186"/>
    </row>
    <row r="15" spans="1:23" x14ac:dyDescent="0.3">
      <c r="A15" s="186"/>
      <c r="B15" s="186"/>
      <c r="C15" s="186"/>
      <c r="D15" s="186"/>
      <c r="E15" s="186"/>
      <c r="F15" s="186"/>
      <c r="G15" s="186"/>
      <c r="H15" s="186"/>
      <c r="I15" s="186"/>
      <c r="J15" s="186"/>
      <c r="K15" s="186"/>
      <c r="L15" s="186"/>
      <c r="M15" s="186"/>
      <c r="N15" s="186"/>
      <c r="O15" s="186"/>
      <c r="P15" s="186"/>
      <c r="Q15" s="186"/>
      <c r="R15" s="186"/>
      <c r="S15" s="186"/>
      <c r="T15" s="186"/>
      <c r="U15" s="186"/>
      <c r="V15" s="186"/>
      <c r="W15" s="186"/>
    </row>
    <row r="16" spans="1:23" x14ac:dyDescent="0.3">
      <c r="A16" s="186"/>
      <c r="B16" s="186"/>
      <c r="C16" s="186"/>
      <c r="D16" s="186"/>
      <c r="E16" s="186"/>
      <c r="F16" s="186"/>
      <c r="G16" s="186"/>
      <c r="H16" s="186"/>
      <c r="I16" s="186"/>
      <c r="J16" s="186"/>
      <c r="K16" s="186"/>
      <c r="L16" s="186"/>
      <c r="M16" s="186"/>
      <c r="N16" s="186"/>
      <c r="O16" s="186"/>
      <c r="P16" s="186"/>
      <c r="Q16" s="186"/>
      <c r="R16" s="186"/>
      <c r="S16" s="186"/>
      <c r="T16" s="186"/>
      <c r="U16" s="186"/>
      <c r="V16" s="186"/>
      <c r="W16" s="186"/>
    </row>
    <row r="17" spans="1:23" x14ac:dyDescent="0.3">
      <c r="A17" s="186"/>
      <c r="B17" s="186"/>
      <c r="C17" s="186"/>
      <c r="D17" s="186"/>
      <c r="E17" s="186"/>
      <c r="F17" s="186"/>
      <c r="G17" s="186"/>
      <c r="H17" s="186"/>
      <c r="I17" s="186"/>
      <c r="J17" s="186"/>
      <c r="K17" s="186"/>
      <c r="L17" s="186"/>
      <c r="M17" s="186"/>
      <c r="N17" s="186"/>
      <c r="O17" s="186"/>
      <c r="P17" s="186"/>
      <c r="Q17" s="186"/>
      <c r="R17" s="186"/>
      <c r="S17" s="186"/>
      <c r="T17" s="186"/>
      <c r="U17" s="186"/>
      <c r="V17" s="186"/>
      <c r="W17" s="186"/>
    </row>
    <row r="18" spans="1:23" x14ac:dyDescent="0.3">
      <c r="A18" s="186"/>
      <c r="B18" s="186"/>
      <c r="C18" s="186"/>
      <c r="D18" s="186"/>
      <c r="E18" s="186"/>
      <c r="F18" s="186"/>
      <c r="G18" s="186"/>
      <c r="H18" s="186"/>
      <c r="I18" s="186"/>
      <c r="J18" s="186"/>
      <c r="K18" s="186"/>
      <c r="L18" s="186"/>
      <c r="M18" s="186"/>
      <c r="N18" s="186"/>
      <c r="O18" s="186"/>
      <c r="P18" s="186"/>
      <c r="Q18" s="186"/>
      <c r="R18" s="186"/>
      <c r="S18" s="186"/>
      <c r="T18" s="186"/>
      <c r="U18" s="186"/>
      <c r="V18" s="186"/>
      <c r="W18" s="186"/>
    </row>
    <row r="19" spans="1:23" x14ac:dyDescent="0.3">
      <c r="A19" s="186"/>
      <c r="B19" s="186"/>
      <c r="C19" s="186"/>
      <c r="D19" s="186"/>
      <c r="E19" s="186"/>
      <c r="F19" s="186"/>
      <c r="G19" s="186"/>
      <c r="H19" s="186"/>
      <c r="I19" s="186"/>
      <c r="J19" s="186"/>
      <c r="K19" s="186"/>
      <c r="L19" s="186"/>
      <c r="M19" s="186"/>
      <c r="N19" s="186"/>
      <c r="O19" s="186"/>
      <c r="P19" s="186"/>
      <c r="Q19" s="186"/>
      <c r="R19" s="186"/>
      <c r="S19" s="186"/>
      <c r="T19" s="186"/>
      <c r="U19" s="186"/>
      <c r="V19" s="186"/>
      <c r="W19" s="186"/>
    </row>
    <row r="20" spans="1:23" x14ac:dyDescent="0.3">
      <c r="A20" s="186"/>
      <c r="B20" s="186"/>
      <c r="C20" s="186"/>
      <c r="D20" s="186"/>
      <c r="E20" s="186"/>
      <c r="F20" s="186"/>
      <c r="G20" s="186"/>
      <c r="H20" s="186"/>
      <c r="I20" s="186"/>
      <c r="J20" s="186"/>
      <c r="K20" s="186"/>
      <c r="L20" s="186"/>
      <c r="M20" s="186"/>
      <c r="N20" s="186"/>
      <c r="O20" s="186"/>
      <c r="P20" s="186"/>
      <c r="Q20" s="186"/>
      <c r="R20" s="186"/>
      <c r="S20" s="186"/>
      <c r="T20" s="186"/>
      <c r="U20" s="186"/>
      <c r="V20" s="186"/>
      <c r="W20" s="186"/>
    </row>
    <row r="21" spans="1:23" x14ac:dyDescent="0.3">
      <c r="A21" s="186"/>
      <c r="B21" s="186"/>
      <c r="C21" s="186"/>
      <c r="D21" s="186"/>
      <c r="E21" s="186"/>
      <c r="F21" s="186"/>
      <c r="G21" s="186"/>
      <c r="H21" s="186"/>
      <c r="I21" s="186"/>
      <c r="J21" s="186"/>
      <c r="K21" s="186"/>
      <c r="L21" s="186"/>
      <c r="M21" s="186"/>
      <c r="N21" s="186"/>
      <c r="O21" s="186"/>
      <c r="P21" s="186"/>
      <c r="Q21" s="186"/>
      <c r="R21" s="186"/>
      <c r="S21" s="186"/>
      <c r="T21" s="186"/>
      <c r="U21" s="186"/>
      <c r="V21" s="186"/>
      <c r="W21" s="186"/>
    </row>
    <row r="22" spans="1:23" x14ac:dyDescent="0.3">
      <c r="A22" s="186"/>
      <c r="B22" s="186"/>
      <c r="C22" s="186"/>
      <c r="D22" s="186"/>
      <c r="E22" s="186"/>
      <c r="F22" s="186"/>
      <c r="G22" s="186"/>
      <c r="H22" s="186"/>
      <c r="I22" s="186"/>
      <c r="J22" s="186"/>
      <c r="K22" s="186"/>
      <c r="L22" s="186"/>
      <c r="M22" s="186"/>
      <c r="N22" s="186"/>
      <c r="O22" s="186"/>
      <c r="P22" s="186"/>
      <c r="Q22" s="186"/>
      <c r="R22" s="186"/>
      <c r="S22" s="186"/>
      <c r="T22" s="186"/>
      <c r="U22" s="186"/>
      <c r="V22" s="186"/>
      <c r="W22" s="186"/>
    </row>
    <row r="23" spans="1:23" x14ac:dyDescent="0.3">
      <c r="A23" s="186"/>
      <c r="B23" s="186"/>
      <c r="C23" s="186"/>
      <c r="D23" s="186"/>
      <c r="E23" s="186"/>
      <c r="F23" s="186"/>
      <c r="G23" s="186"/>
      <c r="H23" s="186"/>
      <c r="I23" s="186"/>
      <c r="J23" s="186"/>
      <c r="K23" s="186"/>
      <c r="L23" s="186"/>
      <c r="M23" s="186"/>
      <c r="N23" s="186"/>
      <c r="O23" s="186"/>
      <c r="P23" s="186"/>
      <c r="Q23" s="186"/>
      <c r="R23" s="186"/>
      <c r="S23" s="186"/>
      <c r="T23" s="186"/>
      <c r="U23" s="186"/>
      <c r="V23" s="186"/>
      <c r="W23" s="186"/>
    </row>
    <row r="24" spans="1:23" x14ac:dyDescent="0.3">
      <c r="A24" s="186"/>
      <c r="B24" s="186"/>
      <c r="C24" s="186"/>
      <c r="D24" s="186"/>
      <c r="E24" s="186"/>
      <c r="F24" s="186"/>
      <c r="G24" s="186"/>
      <c r="H24" s="186"/>
      <c r="I24" s="186"/>
      <c r="J24" s="186"/>
      <c r="K24" s="186"/>
      <c r="L24" s="186"/>
      <c r="M24" s="186"/>
      <c r="N24" s="186"/>
      <c r="O24" s="186"/>
      <c r="P24" s="186"/>
      <c r="Q24" s="186"/>
      <c r="R24" s="186"/>
      <c r="S24" s="186"/>
      <c r="T24" s="186"/>
      <c r="U24" s="186"/>
      <c r="V24" s="186"/>
      <c r="W24" s="186"/>
    </row>
    <row r="25" spans="1:23" x14ac:dyDescent="0.3">
      <c r="A25" s="186"/>
      <c r="B25" s="186"/>
      <c r="C25" s="186"/>
      <c r="D25" s="186"/>
      <c r="E25" s="186"/>
      <c r="F25" s="186"/>
      <c r="G25" s="186"/>
      <c r="H25" s="186"/>
      <c r="I25" s="186"/>
      <c r="J25" s="186"/>
      <c r="K25" s="186"/>
      <c r="L25" s="186"/>
      <c r="M25" s="186"/>
      <c r="N25" s="186"/>
      <c r="O25" s="186"/>
      <c r="P25" s="186"/>
      <c r="Q25" s="186"/>
      <c r="R25" s="186"/>
      <c r="S25" s="186"/>
      <c r="T25" s="186"/>
      <c r="U25" s="186"/>
      <c r="V25" s="186"/>
      <c r="W25" s="186"/>
    </row>
    <row r="114" spans="2:24" x14ac:dyDescent="0.3">
      <c r="B114" s="270"/>
      <c r="C114" s="270"/>
      <c r="D114" s="270"/>
      <c r="E114" s="270"/>
      <c r="F114" s="270"/>
      <c r="G114" s="270"/>
      <c r="H114" s="270"/>
      <c r="I114" s="270"/>
      <c r="J114" s="270"/>
      <c r="K114" s="270"/>
      <c r="L114" s="270"/>
      <c r="M114" s="270"/>
      <c r="N114" s="270"/>
      <c r="O114" s="270"/>
      <c r="P114" s="270"/>
      <c r="Q114" s="270"/>
      <c r="R114" s="270"/>
      <c r="S114" s="270"/>
      <c r="T114" s="270"/>
      <c r="U114" s="270"/>
      <c r="V114" s="270"/>
      <c r="W114" s="270"/>
      <c r="X114" s="270"/>
    </row>
    <row r="115" spans="2:24" x14ac:dyDescent="0.3">
      <c r="E115" s="270"/>
      <c r="F115" s="270"/>
      <c r="G115" s="270"/>
      <c r="H115" s="270"/>
      <c r="I115" s="270"/>
      <c r="J115" s="270"/>
      <c r="K115" s="270"/>
      <c r="L115" s="270"/>
      <c r="M115" s="270"/>
      <c r="N115" s="270"/>
      <c r="O115" s="270"/>
      <c r="P115" s="270"/>
      <c r="Q115" s="270"/>
      <c r="R115" s="270"/>
      <c r="S115" s="270"/>
      <c r="T115" s="270"/>
      <c r="U115" s="270"/>
      <c r="V115" s="270"/>
      <c r="W115" s="270"/>
      <c r="X115" s="270"/>
    </row>
  </sheetData>
  <mergeCells count="3">
    <mergeCell ref="A1:W25"/>
    <mergeCell ref="B114:X114"/>
    <mergeCell ref="E115:X11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FF948-C27E-4C7D-9E1F-A57B98A424DA}">
  <dimension ref="A1:X115"/>
  <sheetViews>
    <sheetView topLeftCell="A39" zoomScale="70" zoomScaleNormal="70" workbookViewId="0">
      <selection activeCell="P58" sqref="P58"/>
    </sheetView>
  </sheetViews>
  <sheetFormatPr defaultRowHeight="14.4" x14ac:dyDescent="0.3"/>
  <cols>
    <col min="1" max="1" width="5.109375" style="1" customWidth="1"/>
    <col min="2" max="2" width="17.6640625" style="1" customWidth="1"/>
    <col min="3" max="3" width="11" style="1" customWidth="1"/>
    <col min="4" max="4" width="8.88671875" style="1"/>
    <col min="5" max="5" width="5" style="1" customWidth="1"/>
    <col min="6" max="6" width="19.6640625" style="1" customWidth="1"/>
    <col min="7" max="7" width="11.5546875" style="1" customWidth="1"/>
    <col min="8" max="16384" width="8.88671875" style="1"/>
  </cols>
  <sheetData>
    <row r="1" spans="1:7" x14ac:dyDescent="0.3">
      <c r="A1" s="272" t="s">
        <v>93</v>
      </c>
      <c r="B1" s="272"/>
      <c r="C1" s="272"/>
      <c r="D1" s="272"/>
      <c r="E1" s="272"/>
      <c r="F1" s="272"/>
      <c r="G1" s="272"/>
    </row>
    <row r="2" spans="1:7" x14ac:dyDescent="0.3">
      <c r="A2" s="272"/>
      <c r="B2" s="272"/>
      <c r="C2" s="272"/>
      <c r="D2" s="272"/>
      <c r="E2" s="272"/>
      <c r="F2" s="272"/>
      <c r="G2" s="272"/>
    </row>
    <row r="4" spans="1:7" ht="15.6" x14ac:dyDescent="0.3">
      <c r="A4" s="187" t="s">
        <v>0</v>
      </c>
      <c r="B4" s="187"/>
      <c r="C4" s="187"/>
      <c r="E4" s="187" t="s">
        <v>19</v>
      </c>
      <c r="F4" s="187"/>
      <c r="G4" s="187"/>
    </row>
    <row r="5" spans="1:7" ht="15.75" customHeight="1" x14ac:dyDescent="0.3">
      <c r="A5" s="189" t="s">
        <v>4</v>
      </c>
      <c r="B5" s="190" t="s">
        <v>5</v>
      </c>
      <c r="C5" s="189" t="s">
        <v>6</v>
      </c>
      <c r="E5" s="189" t="s">
        <v>4</v>
      </c>
      <c r="F5" s="190" t="s">
        <v>5</v>
      </c>
      <c r="G5" s="189" t="s">
        <v>6</v>
      </c>
    </row>
    <row r="6" spans="1:7" x14ac:dyDescent="0.3">
      <c r="A6" s="189"/>
      <c r="B6" s="190"/>
      <c r="C6" s="189"/>
      <c r="E6" s="189"/>
      <c r="F6" s="190"/>
      <c r="G6" s="189"/>
    </row>
    <row r="7" spans="1:7" x14ac:dyDescent="0.3">
      <c r="A7" s="2">
        <v>1</v>
      </c>
      <c r="B7" s="3" t="s">
        <v>94</v>
      </c>
      <c r="C7" s="2">
        <v>1742</v>
      </c>
      <c r="E7" s="2">
        <v>1</v>
      </c>
      <c r="F7" s="3" t="s">
        <v>94</v>
      </c>
      <c r="G7" s="2">
        <v>1592</v>
      </c>
    </row>
    <row r="8" spans="1:7" x14ac:dyDescent="0.3">
      <c r="A8" s="2">
        <v>2</v>
      </c>
      <c r="B8" s="3" t="s">
        <v>95</v>
      </c>
      <c r="C8" s="2">
        <v>3605</v>
      </c>
      <c r="E8" s="2">
        <v>2</v>
      </c>
      <c r="F8" s="3" t="s">
        <v>95</v>
      </c>
      <c r="G8" s="2">
        <v>4075</v>
      </c>
    </row>
    <row r="9" spans="1:7" x14ac:dyDescent="0.3">
      <c r="A9" s="2">
        <v>3</v>
      </c>
      <c r="B9" s="3" t="s">
        <v>96</v>
      </c>
      <c r="C9" s="2">
        <v>899</v>
      </c>
      <c r="E9" s="2">
        <v>3</v>
      </c>
      <c r="F9" s="3" t="s">
        <v>96</v>
      </c>
      <c r="G9" s="2">
        <v>1105</v>
      </c>
    </row>
    <row r="10" spans="1:7" x14ac:dyDescent="0.3">
      <c r="A10" s="2">
        <v>4</v>
      </c>
      <c r="B10" s="3" t="s">
        <v>97</v>
      </c>
      <c r="C10" s="2">
        <v>1663</v>
      </c>
      <c r="E10" s="2">
        <v>4</v>
      </c>
      <c r="F10" s="3" t="s">
        <v>97</v>
      </c>
      <c r="G10" s="2">
        <v>1807</v>
      </c>
    </row>
    <row r="11" spans="1:7" x14ac:dyDescent="0.3">
      <c r="A11" s="2">
        <v>5</v>
      </c>
      <c r="B11" s="3" t="s">
        <v>98</v>
      </c>
      <c r="C11" s="2">
        <v>631</v>
      </c>
      <c r="E11" s="2">
        <v>5</v>
      </c>
      <c r="F11" s="3" t="s">
        <v>98</v>
      </c>
      <c r="G11" s="2">
        <v>819</v>
      </c>
    </row>
    <row r="12" spans="1:7" x14ac:dyDescent="0.3">
      <c r="A12" s="2">
        <v>6</v>
      </c>
      <c r="B12" s="3" t="s">
        <v>99</v>
      </c>
      <c r="C12" s="2">
        <v>760</v>
      </c>
      <c r="E12" s="2">
        <v>6</v>
      </c>
      <c r="F12" s="3" t="s">
        <v>99</v>
      </c>
      <c r="G12" s="2">
        <v>867</v>
      </c>
    </row>
    <row r="13" spans="1:7" x14ac:dyDescent="0.3">
      <c r="A13" s="2">
        <v>7</v>
      </c>
      <c r="B13" s="3" t="s">
        <v>100</v>
      </c>
      <c r="C13" s="2">
        <v>838</v>
      </c>
      <c r="E13" s="2">
        <v>7</v>
      </c>
      <c r="F13" s="3" t="s">
        <v>100</v>
      </c>
      <c r="G13" s="2">
        <v>979</v>
      </c>
    </row>
    <row r="14" spans="1:7" x14ac:dyDescent="0.3">
      <c r="A14" s="2">
        <v>8</v>
      </c>
      <c r="B14" s="3" t="s">
        <v>101</v>
      </c>
      <c r="C14" s="2">
        <v>720</v>
      </c>
      <c r="E14" s="2">
        <v>8</v>
      </c>
      <c r="F14" s="3" t="s">
        <v>101</v>
      </c>
      <c r="G14" s="2">
        <v>803</v>
      </c>
    </row>
    <row r="15" spans="1:7" x14ac:dyDescent="0.3">
      <c r="A15" s="2">
        <v>9</v>
      </c>
      <c r="B15" s="3" t="s">
        <v>102</v>
      </c>
      <c r="C15" s="2">
        <v>921</v>
      </c>
      <c r="E15" s="2">
        <v>9</v>
      </c>
      <c r="F15" s="3" t="s">
        <v>102</v>
      </c>
      <c r="G15" s="2">
        <v>1004</v>
      </c>
    </row>
    <row r="16" spans="1:7" x14ac:dyDescent="0.3">
      <c r="A16" s="2">
        <v>10</v>
      </c>
      <c r="B16" s="3" t="s">
        <v>103</v>
      </c>
      <c r="C16" s="2">
        <v>1310</v>
      </c>
      <c r="E16" s="2">
        <v>10</v>
      </c>
      <c r="F16" s="3" t="s">
        <v>103</v>
      </c>
      <c r="G16" s="2">
        <v>1772</v>
      </c>
    </row>
    <row r="18" spans="1:7" ht="15.6" x14ac:dyDescent="0.3">
      <c r="A18" s="187" t="s">
        <v>15</v>
      </c>
      <c r="B18" s="187"/>
      <c r="C18" s="187"/>
      <c r="E18" s="187" t="s">
        <v>2</v>
      </c>
      <c r="F18" s="187"/>
      <c r="G18" s="187"/>
    </row>
    <row r="19" spans="1:7" x14ac:dyDescent="0.3">
      <c r="A19" s="189" t="s">
        <v>4</v>
      </c>
      <c r="B19" s="190" t="s">
        <v>5</v>
      </c>
      <c r="C19" s="189" t="s">
        <v>6</v>
      </c>
      <c r="E19" s="189" t="s">
        <v>4</v>
      </c>
      <c r="F19" s="190" t="s">
        <v>5</v>
      </c>
      <c r="G19" s="189" t="s">
        <v>6</v>
      </c>
    </row>
    <row r="20" spans="1:7" x14ac:dyDescent="0.3">
      <c r="A20" s="189"/>
      <c r="B20" s="190"/>
      <c r="C20" s="189"/>
      <c r="E20" s="189"/>
      <c r="F20" s="190"/>
      <c r="G20" s="189"/>
    </row>
    <row r="21" spans="1:7" x14ac:dyDescent="0.3">
      <c r="A21" s="2">
        <v>1</v>
      </c>
      <c r="B21" s="3" t="s">
        <v>94</v>
      </c>
      <c r="C21" s="2">
        <v>1373</v>
      </c>
      <c r="E21" s="2">
        <v>1</v>
      </c>
      <c r="F21" s="3" t="s">
        <v>94</v>
      </c>
      <c r="G21" s="2">
        <v>1687</v>
      </c>
    </row>
    <row r="22" spans="1:7" x14ac:dyDescent="0.3">
      <c r="A22" s="2">
        <v>2</v>
      </c>
      <c r="B22" s="3" t="s">
        <v>95</v>
      </c>
      <c r="C22" s="2">
        <v>3497</v>
      </c>
      <c r="E22" s="2">
        <v>2</v>
      </c>
      <c r="F22" s="3" t="s">
        <v>95</v>
      </c>
      <c r="G22" s="2">
        <v>4365</v>
      </c>
    </row>
    <row r="23" spans="1:7" x14ac:dyDescent="0.3">
      <c r="A23" s="2">
        <v>3</v>
      </c>
      <c r="B23" s="3" t="s">
        <v>96</v>
      </c>
      <c r="C23" s="2">
        <v>901</v>
      </c>
      <c r="E23" s="2">
        <v>3</v>
      </c>
      <c r="F23" s="3" t="s">
        <v>96</v>
      </c>
      <c r="G23" s="2">
        <v>1210</v>
      </c>
    </row>
    <row r="24" spans="1:7" x14ac:dyDescent="0.3">
      <c r="A24" s="2">
        <v>4</v>
      </c>
      <c r="B24" s="3" t="s">
        <v>97</v>
      </c>
      <c r="C24" s="2">
        <v>1595</v>
      </c>
      <c r="E24" s="2">
        <v>4</v>
      </c>
      <c r="F24" s="3" t="s">
        <v>97</v>
      </c>
      <c r="G24" s="2">
        <v>1995</v>
      </c>
    </row>
    <row r="25" spans="1:7" x14ac:dyDescent="0.3">
      <c r="A25" s="2">
        <v>5</v>
      </c>
      <c r="B25" s="3" t="s">
        <v>98</v>
      </c>
      <c r="C25" s="2">
        <v>669</v>
      </c>
      <c r="E25" s="2">
        <v>5</v>
      </c>
      <c r="F25" s="3" t="s">
        <v>98</v>
      </c>
      <c r="G25" s="2">
        <v>838</v>
      </c>
    </row>
    <row r="26" spans="1:7" x14ac:dyDescent="0.3">
      <c r="A26" s="2">
        <v>6</v>
      </c>
      <c r="B26" s="3" t="s">
        <v>99</v>
      </c>
      <c r="C26" s="2">
        <v>737</v>
      </c>
      <c r="E26" s="2">
        <v>6</v>
      </c>
      <c r="F26" s="3" t="s">
        <v>99</v>
      </c>
      <c r="G26" s="2">
        <v>956</v>
      </c>
    </row>
    <row r="27" spans="1:7" x14ac:dyDescent="0.3">
      <c r="A27" s="2">
        <v>7</v>
      </c>
      <c r="B27" s="3" t="s">
        <v>100</v>
      </c>
      <c r="C27" s="2">
        <v>817</v>
      </c>
      <c r="E27" s="2">
        <v>7</v>
      </c>
      <c r="F27" s="3" t="s">
        <v>100</v>
      </c>
      <c r="G27" s="2">
        <v>1145</v>
      </c>
    </row>
    <row r="28" spans="1:7" x14ac:dyDescent="0.3">
      <c r="A28" s="2">
        <v>8</v>
      </c>
      <c r="B28" s="3" t="s">
        <v>101</v>
      </c>
      <c r="C28" s="2">
        <v>687</v>
      </c>
      <c r="E28" s="2">
        <v>8</v>
      </c>
      <c r="F28" s="3" t="s">
        <v>101</v>
      </c>
      <c r="G28" s="2">
        <v>856</v>
      </c>
    </row>
    <row r="29" spans="1:7" x14ac:dyDescent="0.3">
      <c r="A29" s="2">
        <v>9</v>
      </c>
      <c r="B29" s="3" t="s">
        <v>102</v>
      </c>
      <c r="C29" s="2">
        <v>874</v>
      </c>
      <c r="E29" s="2">
        <v>9</v>
      </c>
      <c r="F29" s="3" t="s">
        <v>102</v>
      </c>
      <c r="G29" s="2">
        <v>1113</v>
      </c>
    </row>
    <row r="30" spans="1:7" x14ac:dyDescent="0.3">
      <c r="A30" s="2">
        <v>10</v>
      </c>
      <c r="B30" s="3" t="s">
        <v>103</v>
      </c>
      <c r="C30" s="2">
        <v>1221</v>
      </c>
      <c r="E30" s="2">
        <v>10</v>
      </c>
      <c r="F30" s="3" t="s">
        <v>103</v>
      </c>
      <c r="G30" s="2">
        <v>1815</v>
      </c>
    </row>
    <row r="31" spans="1:7" x14ac:dyDescent="0.3">
      <c r="A31" s="50"/>
      <c r="C31" s="50"/>
      <c r="E31" s="50"/>
      <c r="G31" s="50"/>
    </row>
    <row r="32" spans="1:7" ht="15.6" x14ac:dyDescent="0.3">
      <c r="A32" s="187" t="s">
        <v>18</v>
      </c>
      <c r="B32" s="187"/>
      <c r="C32" s="187"/>
      <c r="E32" s="187" t="s">
        <v>17</v>
      </c>
      <c r="F32" s="187"/>
      <c r="G32" s="187"/>
    </row>
    <row r="33" spans="1:7" x14ac:dyDescent="0.3">
      <c r="A33" s="189" t="s">
        <v>4</v>
      </c>
      <c r="B33" s="190" t="s">
        <v>5</v>
      </c>
      <c r="C33" s="189" t="s">
        <v>6</v>
      </c>
      <c r="E33" s="189" t="s">
        <v>4</v>
      </c>
      <c r="F33" s="190" t="s">
        <v>5</v>
      </c>
      <c r="G33" s="189" t="s">
        <v>6</v>
      </c>
    </row>
    <row r="34" spans="1:7" x14ac:dyDescent="0.3">
      <c r="A34" s="189"/>
      <c r="B34" s="190"/>
      <c r="C34" s="189"/>
      <c r="E34" s="189"/>
      <c r="F34" s="190"/>
      <c r="G34" s="189"/>
    </row>
    <row r="35" spans="1:7" x14ac:dyDescent="0.3">
      <c r="A35" s="2">
        <v>1</v>
      </c>
      <c r="B35" s="3" t="s">
        <v>94</v>
      </c>
      <c r="C35" s="2">
        <v>1420</v>
      </c>
      <c r="E35" s="2">
        <v>1</v>
      </c>
      <c r="F35" s="3" t="s">
        <v>94</v>
      </c>
      <c r="G35" s="2">
        <v>1742</v>
      </c>
    </row>
    <row r="36" spans="1:7" x14ac:dyDescent="0.3">
      <c r="A36" s="2">
        <v>2</v>
      </c>
      <c r="B36" s="3" t="s">
        <v>95</v>
      </c>
      <c r="C36" s="2">
        <v>3685</v>
      </c>
      <c r="E36" s="2">
        <v>2</v>
      </c>
      <c r="F36" s="3" t="s">
        <v>95</v>
      </c>
      <c r="G36" s="2">
        <v>4573</v>
      </c>
    </row>
    <row r="37" spans="1:7" x14ac:dyDescent="0.3">
      <c r="A37" s="2">
        <v>3</v>
      </c>
      <c r="B37" s="3" t="s">
        <v>96</v>
      </c>
      <c r="C37" s="2">
        <v>945</v>
      </c>
      <c r="E37" s="2">
        <v>3</v>
      </c>
      <c r="F37" s="3" t="s">
        <v>96</v>
      </c>
      <c r="G37" s="2">
        <v>1257</v>
      </c>
    </row>
    <row r="38" spans="1:7" x14ac:dyDescent="0.3">
      <c r="A38" s="2">
        <v>4</v>
      </c>
      <c r="B38" s="3" t="s">
        <v>97</v>
      </c>
      <c r="C38" s="2">
        <v>1649</v>
      </c>
      <c r="E38" s="2">
        <v>4</v>
      </c>
      <c r="F38" s="3" t="s">
        <v>97</v>
      </c>
      <c r="G38" s="2">
        <v>2083</v>
      </c>
    </row>
    <row r="39" spans="1:7" x14ac:dyDescent="0.3">
      <c r="A39" s="2">
        <v>5</v>
      </c>
      <c r="B39" s="3" t="s">
        <v>98</v>
      </c>
      <c r="C39" s="2">
        <v>665</v>
      </c>
      <c r="E39" s="2">
        <v>5</v>
      </c>
      <c r="F39" s="3" t="s">
        <v>98</v>
      </c>
      <c r="G39" s="2">
        <v>876</v>
      </c>
    </row>
    <row r="40" spans="1:7" x14ac:dyDescent="0.3">
      <c r="A40" s="2">
        <v>6</v>
      </c>
      <c r="B40" s="3" t="s">
        <v>99</v>
      </c>
      <c r="C40" s="2">
        <v>758</v>
      </c>
      <c r="E40" s="2">
        <v>6</v>
      </c>
      <c r="F40" s="3" t="s">
        <v>99</v>
      </c>
      <c r="G40" s="2">
        <v>1011</v>
      </c>
    </row>
    <row r="41" spans="1:7" x14ac:dyDescent="0.3">
      <c r="A41" s="2">
        <v>7</v>
      </c>
      <c r="B41" s="3" t="s">
        <v>100</v>
      </c>
      <c r="C41" s="2">
        <v>855</v>
      </c>
      <c r="E41" s="2">
        <v>7</v>
      </c>
      <c r="F41" s="3" t="s">
        <v>100</v>
      </c>
      <c r="G41" s="2">
        <v>1156</v>
      </c>
    </row>
    <row r="42" spans="1:7" x14ac:dyDescent="0.3">
      <c r="A42" s="2">
        <v>8</v>
      </c>
      <c r="B42" s="3" t="s">
        <v>101</v>
      </c>
      <c r="C42" s="2">
        <v>727</v>
      </c>
      <c r="E42" s="2">
        <v>8</v>
      </c>
      <c r="F42" s="3" t="s">
        <v>101</v>
      </c>
      <c r="G42" s="2">
        <v>891</v>
      </c>
    </row>
    <row r="43" spans="1:7" x14ac:dyDescent="0.3">
      <c r="A43" s="2">
        <v>9</v>
      </c>
      <c r="B43" s="3" t="s">
        <v>102</v>
      </c>
      <c r="C43" s="2">
        <v>894</v>
      </c>
      <c r="E43" s="2">
        <v>9</v>
      </c>
      <c r="F43" s="3" t="s">
        <v>102</v>
      </c>
      <c r="G43" s="2">
        <v>1176</v>
      </c>
    </row>
    <row r="44" spans="1:7" x14ac:dyDescent="0.3">
      <c r="A44" s="2">
        <v>10</v>
      </c>
      <c r="B44" s="3" t="s">
        <v>103</v>
      </c>
      <c r="C44" s="2">
        <v>1588</v>
      </c>
      <c r="E44" s="2">
        <v>10</v>
      </c>
      <c r="F44" s="3" t="s">
        <v>103</v>
      </c>
      <c r="G44" s="2">
        <v>1872</v>
      </c>
    </row>
    <row r="46" spans="1:7" ht="15.6" x14ac:dyDescent="0.3">
      <c r="A46" s="187" t="s">
        <v>1</v>
      </c>
      <c r="B46" s="187"/>
      <c r="C46" s="187"/>
      <c r="E46" s="187" t="s">
        <v>20</v>
      </c>
      <c r="F46" s="187"/>
      <c r="G46" s="187"/>
    </row>
    <row r="47" spans="1:7" x14ac:dyDescent="0.3">
      <c r="A47" s="189" t="s">
        <v>4</v>
      </c>
      <c r="B47" s="190" t="s">
        <v>5</v>
      </c>
      <c r="C47" s="189" t="s">
        <v>6</v>
      </c>
      <c r="E47" s="189" t="s">
        <v>4</v>
      </c>
      <c r="F47" s="190" t="s">
        <v>5</v>
      </c>
      <c r="G47" s="189" t="s">
        <v>6</v>
      </c>
    </row>
    <row r="48" spans="1:7" x14ac:dyDescent="0.3">
      <c r="A48" s="189"/>
      <c r="B48" s="190"/>
      <c r="C48" s="189"/>
      <c r="E48" s="189"/>
      <c r="F48" s="190"/>
      <c r="G48" s="189"/>
    </row>
    <row r="49" spans="1:7" x14ac:dyDescent="0.3">
      <c r="A49" s="2">
        <v>1</v>
      </c>
      <c r="B49" s="3" t="s">
        <v>94</v>
      </c>
      <c r="C49" s="2">
        <v>1405</v>
      </c>
      <c r="E49" s="2">
        <v>1</v>
      </c>
      <c r="F49" s="3" t="s">
        <v>94</v>
      </c>
      <c r="G49" s="2">
        <v>1779</v>
      </c>
    </row>
    <row r="50" spans="1:7" x14ac:dyDescent="0.3">
      <c r="A50" s="2">
        <v>2</v>
      </c>
      <c r="B50" s="3" t="s">
        <v>95</v>
      </c>
      <c r="C50" s="2">
        <v>3652</v>
      </c>
      <c r="E50" s="2">
        <v>2</v>
      </c>
      <c r="F50" s="3" t="s">
        <v>95</v>
      </c>
      <c r="G50" s="2">
        <v>4687</v>
      </c>
    </row>
    <row r="51" spans="1:7" x14ac:dyDescent="0.3">
      <c r="A51" s="2">
        <v>3</v>
      </c>
      <c r="B51" s="3" t="s">
        <v>96</v>
      </c>
      <c r="C51" s="2">
        <v>990</v>
      </c>
      <c r="E51" s="2">
        <v>3</v>
      </c>
      <c r="F51" s="3" t="s">
        <v>96</v>
      </c>
      <c r="G51" s="2">
        <v>1283</v>
      </c>
    </row>
    <row r="52" spans="1:7" x14ac:dyDescent="0.3">
      <c r="A52" s="2">
        <v>4</v>
      </c>
      <c r="B52" s="3" t="s">
        <v>97</v>
      </c>
      <c r="C52" s="2">
        <v>1558</v>
      </c>
      <c r="E52" s="2">
        <v>4</v>
      </c>
      <c r="F52" s="3" t="s">
        <v>97</v>
      </c>
      <c r="G52" s="2">
        <v>2085</v>
      </c>
    </row>
    <row r="53" spans="1:7" x14ac:dyDescent="0.3">
      <c r="A53" s="2">
        <v>5</v>
      </c>
      <c r="B53" s="3" t="s">
        <v>98</v>
      </c>
      <c r="C53" s="2">
        <v>723</v>
      </c>
      <c r="E53" s="2">
        <v>5</v>
      </c>
      <c r="F53" s="3" t="s">
        <v>98</v>
      </c>
      <c r="G53" s="2">
        <v>908</v>
      </c>
    </row>
    <row r="54" spans="1:7" x14ac:dyDescent="0.3">
      <c r="A54" s="2">
        <v>6</v>
      </c>
      <c r="B54" s="3" t="s">
        <v>99</v>
      </c>
      <c r="C54" s="2">
        <v>790</v>
      </c>
      <c r="E54" s="2">
        <v>6</v>
      </c>
      <c r="F54" s="3" t="s">
        <v>99</v>
      </c>
      <c r="G54" s="2">
        <v>1024</v>
      </c>
    </row>
    <row r="55" spans="1:7" x14ac:dyDescent="0.3">
      <c r="A55" s="2">
        <v>7</v>
      </c>
      <c r="B55" s="3" t="s">
        <v>100</v>
      </c>
      <c r="C55" s="2">
        <v>886</v>
      </c>
      <c r="E55" s="2">
        <v>7</v>
      </c>
      <c r="F55" s="3" t="s">
        <v>100</v>
      </c>
      <c r="G55" s="2">
        <v>1198</v>
      </c>
    </row>
    <row r="56" spans="1:7" x14ac:dyDescent="0.3">
      <c r="A56" s="2">
        <v>8</v>
      </c>
      <c r="B56" s="3" t="s">
        <v>101</v>
      </c>
      <c r="C56" s="2">
        <v>717</v>
      </c>
      <c r="E56" s="2">
        <v>8</v>
      </c>
      <c r="F56" s="3" t="s">
        <v>101</v>
      </c>
      <c r="G56" s="2">
        <v>927</v>
      </c>
    </row>
    <row r="57" spans="1:7" x14ac:dyDescent="0.3">
      <c r="A57" s="2">
        <v>9</v>
      </c>
      <c r="B57" s="3" t="s">
        <v>102</v>
      </c>
      <c r="C57" s="2">
        <v>886</v>
      </c>
      <c r="E57" s="2">
        <v>9</v>
      </c>
      <c r="F57" s="3" t="s">
        <v>102</v>
      </c>
      <c r="G57" s="2">
        <v>1236</v>
      </c>
    </row>
    <row r="58" spans="1:7" x14ac:dyDescent="0.3">
      <c r="A58" s="2">
        <v>10</v>
      </c>
      <c r="B58" s="3" t="s">
        <v>103</v>
      </c>
      <c r="C58" s="2">
        <v>1608</v>
      </c>
      <c r="E58" s="2">
        <v>10</v>
      </c>
      <c r="F58" s="3" t="s">
        <v>103</v>
      </c>
      <c r="G58" s="2">
        <v>1893</v>
      </c>
    </row>
    <row r="60" spans="1:7" ht="15.6" x14ac:dyDescent="0.3">
      <c r="A60" s="187" t="s">
        <v>16</v>
      </c>
      <c r="B60" s="187"/>
      <c r="C60" s="187"/>
      <c r="E60" s="187" t="s">
        <v>3</v>
      </c>
      <c r="F60" s="187"/>
      <c r="G60" s="187"/>
    </row>
    <row r="61" spans="1:7" x14ac:dyDescent="0.3">
      <c r="A61" s="189" t="s">
        <v>4</v>
      </c>
      <c r="B61" s="190" t="s">
        <v>5</v>
      </c>
      <c r="C61" s="189" t="s">
        <v>7</v>
      </c>
      <c r="E61" s="189" t="s">
        <v>4</v>
      </c>
      <c r="F61" s="190" t="s">
        <v>5</v>
      </c>
      <c r="G61" s="189" t="s">
        <v>7</v>
      </c>
    </row>
    <row r="62" spans="1:7" x14ac:dyDescent="0.3">
      <c r="A62" s="189"/>
      <c r="B62" s="190"/>
      <c r="C62" s="189"/>
      <c r="E62" s="189"/>
      <c r="F62" s="190"/>
      <c r="G62" s="189"/>
    </row>
    <row r="63" spans="1:7" x14ac:dyDescent="0.3">
      <c r="A63" s="2">
        <v>1</v>
      </c>
      <c r="B63" s="3" t="s">
        <v>94</v>
      </c>
      <c r="C63" s="49">
        <v>1446</v>
      </c>
      <c r="E63" s="2">
        <v>1</v>
      </c>
      <c r="F63" s="3" t="s">
        <v>94</v>
      </c>
      <c r="G63" s="2">
        <v>1835</v>
      </c>
    </row>
    <row r="64" spans="1:7" x14ac:dyDescent="0.3">
      <c r="A64" s="2">
        <v>2</v>
      </c>
      <c r="B64" s="3" t="s">
        <v>95</v>
      </c>
      <c r="C64" s="49">
        <v>3758</v>
      </c>
      <c r="E64" s="2">
        <v>2</v>
      </c>
      <c r="F64" s="3" t="s">
        <v>95</v>
      </c>
      <c r="G64" s="2">
        <v>4857</v>
      </c>
    </row>
    <row r="65" spans="1:7" x14ac:dyDescent="0.3">
      <c r="A65" s="2">
        <v>3</v>
      </c>
      <c r="B65" s="3" t="s">
        <v>96</v>
      </c>
      <c r="C65" s="49">
        <v>1007</v>
      </c>
      <c r="E65" s="2">
        <v>3</v>
      </c>
      <c r="F65" s="3" t="s">
        <v>96</v>
      </c>
      <c r="G65" s="2">
        <v>1306</v>
      </c>
    </row>
    <row r="66" spans="1:7" x14ac:dyDescent="0.3">
      <c r="A66" s="2">
        <v>4</v>
      </c>
      <c r="B66" s="3" t="s">
        <v>97</v>
      </c>
      <c r="C66" s="49">
        <v>1654</v>
      </c>
      <c r="E66" s="2">
        <v>4</v>
      </c>
      <c r="F66" s="3" t="s">
        <v>97</v>
      </c>
      <c r="G66" s="2">
        <v>2111</v>
      </c>
    </row>
    <row r="67" spans="1:7" x14ac:dyDescent="0.3">
      <c r="A67" s="2">
        <v>5</v>
      </c>
      <c r="B67" s="3" t="s">
        <v>98</v>
      </c>
      <c r="C67" s="49">
        <v>709</v>
      </c>
      <c r="E67" s="2">
        <v>5</v>
      </c>
      <c r="F67" s="3" t="s">
        <v>98</v>
      </c>
      <c r="G67" s="49">
        <v>956</v>
      </c>
    </row>
    <row r="68" spans="1:7" x14ac:dyDescent="0.3">
      <c r="A68" s="2">
        <v>6</v>
      </c>
      <c r="B68" s="3" t="s">
        <v>99</v>
      </c>
      <c r="C68" s="49">
        <v>800</v>
      </c>
      <c r="E68" s="2">
        <v>6</v>
      </c>
      <c r="F68" s="3" t="s">
        <v>99</v>
      </c>
      <c r="G68" s="49">
        <v>1055</v>
      </c>
    </row>
    <row r="69" spans="1:7" x14ac:dyDescent="0.3">
      <c r="A69" s="2">
        <v>7</v>
      </c>
      <c r="B69" s="3" t="s">
        <v>100</v>
      </c>
      <c r="C69" s="49">
        <v>895</v>
      </c>
      <c r="E69" s="2">
        <v>7</v>
      </c>
      <c r="F69" s="3" t="s">
        <v>100</v>
      </c>
      <c r="G69" s="49">
        <v>1247</v>
      </c>
    </row>
    <row r="70" spans="1:7" x14ac:dyDescent="0.3">
      <c r="A70" s="2">
        <v>8</v>
      </c>
      <c r="B70" s="3" t="s">
        <v>101</v>
      </c>
      <c r="C70" s="49">
        <v>728</v>
      </c>
      <c r="E70" s="2">
        <v>8</v>
      </c>
      <c r="F70" s="3" t="s">
        <v>101</v>
      </c>
      <c r="G70" s="49">
        <v>998</v>
      </c>
    </row>
    <row r="71" spans="1:7" x14ac:dyDescent="0.3">
      <c r="A71" s="2">
        <v>9</v>
      </c>
      <c r="B71" s="3" t="s">
        <v>102</v>
      </c>
      <c r="C71" s="49">
        <v>929</v>
      </c>
      <c r="E71" s="2">
        <v>9</v>
      </c>
      <c r="F71" s="3" t="s">
        <v>102</v>
      </c>
      <c r="G71" s="49">
        <v>1263</v>
      </c>
    </row>
    <row r="72" spans="1:7" x14ac:dyDescent="0.3">
      <c r="A72" s="2">
        <v>10</v>
      </c>
      <c r="B72" s="3" t="s">
        <v>103</v>
      </c>
      <c r="C72" s="49">
        <v>1602</v>
      </c>
      <c r="E72" s="2">
        <v>10</v>
      </c>
      <c r="F72" s="3" t="s">
        <v>103</v>
      </c>
      <c r="G72" s="49">
        <v>1929</v>
      </c>
    </row>
    <row r="73" spans="1:7" x14ac:dyDescent="0.3">
      <c r="G73" s="51"/>
    </row>
    <row r="114" spans="2:24" x14ac:dyDescent="0.3">
      <c r="B114" s="271"/>
      <c r="C114" s="271"/>
      <c r="D114" s="271"/>
      <c r="E114" s="271"/>
      <c r="F114" s="271"/>
      <c r="G114" s="271"/>
      <c r="H114" s="271"/>
      <c r="I114" s="271"/>
      <c r="J114" s="271"/>
      <c r="K114" s="271"/>
      <c r="L114" s="271"/>
      <c r="M114" s="271"/>
      <c r="N114" s="271"/>
      <c r="O114" s="271"/>
      <c r="P114" s="271"/>
      <c r="Q114" s="271"/>
      <c r="R114" s="271"/>
      <c r="S114" s="271"/>
      <c r="T114" s="271"/>
      <c r="U114" s="271"/>
      <c r="V114" s="271"/>
      <c r="W114" s="271"/>
      <c r="X114" s="271"/>
    </row>
    <row r="115" spans="2:24" x14ac:dyDescent="0.3">
      <c r="E115" s="271"/>
      <c r="F115" s="271"/>
      <c r="G115" s="271"/>
      <c r="H115" s="271"/>
      <c r="I115" s="271"/>
      <c r="J115" s="271"/>
      <c r="K115" s="271"/>
      <c r="L115" s="271"/>
      <c r="M115" s="271"/>
      <c r="N115" s="271"/>
      <c r="O115" s="271"/>
      <c r="P115" s="271"/>
      <c r="Q115" s="271"/>
      <c r="R115" s="271"/>
      <c r="S115" s="271"/>
      <c r="T115" s="271"/>
      <c r="U115" s="271"/>
      <c r="V115" s="271"/>
      <c r="W115" s="271"/>
      <c r="X115" s="271"/>
    </row>
  </sheetData>
  <mergeCells count="43">
    <mergeCell ref="A60:C60"/>
    <mergeCell ref="E60:G60"/>
    <mergeCell ref="A61:A62"/>
    <mergeCell ref="B61:B62"/>
    <mergeCell ref="C61:C62"/>
    <mergeCell ref="E61:E62"/>
    <mergeCell ref="F61:F62"/>
    <mergeCell ref="G61:G62"/>
    <mergeCell ref="G33:G34"/>
    <mergeCell ref="A46:C46"/>
    <mergeCell ref="E46:G46"/>
    <mergeCell ref="A47:A48"/>
    <mergeCell ref="B47:B48"/>
    <mergeCell ref="C47:C48"/>
    <mergeCell ref="E47:E48"/>
    <mergeCell ref="F47:F48"/>
    <mergeCell ref="G47:G48"/>
    <mergeCell ref="A33:A34"/>
    <mergeCell ref="B33:B34"/>
    <mergeCell ref="C33:C34"/>
    <mergeCell ref="E33:E34"/>
    <mergeCell ref="F33:F34"/>
    <mergeCell ref="E19:E20"/>
    <mergeCell ref="F19:F20"/>
    <mergeCell ref="G19:G20"/>
    <mergeCell ref="A32:C32"/>
    <mergeCell ref="E32:G32"/>
    <mergeCell ref="B114:X114"/>
    <mergeCell ref="E115:X115"/>
    <mergeCell ref="A1:G2"/>
    <mergeCell ref="A4:C4"/>
    <mergeCell ref="E4:G4"/>
    <mergeCell ref="A5:A6"/>
    <mergeCell ref="B5:B6"/>
    <mergeCell ref="C5:C6"/>
    <mergeCell ref="E5:E6"/>
    <mergeCell ref="F5:F6"/>
    <mergeCell ref="G5:G6"/>
    <mergeCell ref="A18:C18"/>
    <mergeCell ref="E18:G18"/>
    <mergeCell ref="A19:A20"/>
    <mergeCell ref="B19:B20"/>
    <mergeCell ref="C19:C20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11249-9E75-4D9C-8155-9FBE5558AC6D}">
  <dimension ref="A2:L519"/>
  <sheetViews>
    <sheetView topLeftCell="A234" workbookViewId="0">
      <selection activeCell="B248" sqref="B248:H259"/>
    </sheetView>
  </sheetViews>
  <sheetFormatPr defaultRowHeight="13.2" x14ac:dyDescent="0.25"/>
  <cols>
    <col min="1" max="1" width="8.88671875" style="100"/>
    <col min="2" max="2" width="22.109375" style="100" customWidth="1"/>
    <col min="3" max="3" width="13.44140625" style="100" customWidth="1"/>
    <col min="4" max="4" width="15.77734375" style="100" customWidth="1"/>
    <col min="5" max="5" width="13" style="100" customWidth="1"/>
    <col min="6" max="6" width="20.33203125" style="100" customWidth="1"/>
    <col min="7" max="7" width="13" style="100" customWidth="1"/>
    <col min="8" max="8" width="14.88671875" style="100" customWidth="1"/>
    <col min="9" max="9" width="15.5546875" style="100" customWidth="1"/>
    <col min="10" max="10" width="15.21875" style="100" customWidth="1"/>
    <col min="11" max="11" width="16.6640625" style="100" customWidth="1"/>
    <col min="12" max="12" width="17.6640625" style="100" customWidth="1"/>
    <col min="13" max="16384" width="8.88671875" style="100"/>
  </cols>
  <sheetData>
    <row r="2" spans="1:12" x14ac:dyDescent="0.25">
      <c r="A2" s="250"/>
      <c r="B2" s="250"/>
      <c r="C2" s="250"/>
      <c r="D2" s="250"/>
      <c r="E2" s="250"/>
      <c r="F2" s="250"/>
      <c r="G2" s="250"/>
      <c r="H2" s="250"/>
      <c r="I2" s="250"/>
      <c r="J2" s="250"/>
      <c r="K2" s="250"/>
      <c r="L2" s="250"/>
    </row>
    <row r="3" spans="1:12" x14ac:dyDescent="0.25">
      <c r="A3" s="251">
        <v>1</v>
      </c>
      <c r="B3" s="252" t="s">
        <v>21</v>
      </c>
      <c r="C3" s="252" t="s">
        <v>22</v>
      </c>
      <c r="D3" s="252" t="s">
        <v>23</v>
      </c>
      <c r="E3" s="252" t="s">
        <v>24</v>
      </c>
      <c r="F3" s="252" t="s">
        <v>25</v>
      </c>
      <c r="G3" s="252" t="s">
        <v>26</v>
      </c>
      <c r="H3" s="252"/>
      <c r="I3" s="252"/>
      <c r="K3" s="101" t="s">
        <v>41</v>
      </c>
      <c r="L3" s="101" t="s">
        <v>42</v>
      </c>
    </row>
    <row r="4" spans="1:12" x14ac:dyDescent="0.25">
      <c r="A4" s="251"/>
      <c r="B4" s="252"/>
      <c r="C4" s="252"/>
      <c r="D4" s="252"/>
      <c r="E4" s="252"/>
      <c r="F4" s="252"/>
      <c r="G4" s="102" t="s">
        <v>27</v>
      </c>
      <c r="H4" s="102" t="s">
        <v>28</v>
      </c>
      <c r="I4" s="102" t="s">
        <v>29</v>
      </c>
      <c r="K4" s="120" t="s">
        <v>27</v>
      </c>
      <c r="L4" s="121">
        <f>K41</f>
        <v>31.285720325674088</v>
      </c>
    </row>
    <row r="5" spans="1:12" x14ac:dyDescent="0.25">
      <c r="A5" s="251"/>
      <c r="B5" s="105" t="s">
        <v>104</v>
      </c>
      <c r="C5" s="120">
        <v>2015</v>
      </c>
      <c r="D5" s="122">
        <f>'Data (3)'!C7</f>
        <v>1742</v>
      </c>
      <c r="E5" s="120"/>
      <c r="F5" s="120"/>
      <c r="G5" s="123">
        <f>F42</f>
        <v>1742</v>
      </c>
      <c r="H5" s="123">
        <f>G42</f>
        <v>1682.8281560882567</v>
      </c>
      <c r="I5" s="123">
        <f>H42</f>
        <v>576.16818181818167</v>
      </c>
      <c r="K5" s="122" t="s">
        <v>28</v>
      </c>
      <c r="L5" s="121">
        <f>K42</f>
        <v>51.190828228601127</v>
      </c>
    </row>
    <row r="6" spans="1:12" x14ac:dyDescent="0.25">
      <c r="A6" s="251"/>
      <c r="B6" s="105"/>
      <c r="C6" s="120">
        <v>2016</v>
      </c>
      <c r="D6" s="122">
        <f>'Data (3)'!C21</f>
        <v>1373</v>
      </c>
      <c r="E6" s="120">
        <f t="shared" ref="E6:E14" si="0">D6-D5</f>
        <v>-369</v>
      </c>
      <c r="F6" s="121">
        <f t="shared" ref="F6:F14" si="1">((D6-D5)/D5)*100</f>
        <v>-21.182548794489094</v>
      </c>
      <c r="G6" s="123">
        <f t="shared" ref="G6:I14" si="2">F43</f>
        <v>1752.3333333333333</v>
      </c>
      <c r="H6" s="123">
        <f t="shared" si="2"/>
        <v>1699.0929438026162</v>
      </c>
      <c r="I6" s="123">
        <f t="shared" si="2"/>
        <v>804.15303030303016</v>
      </c>
      <c r="K6" s="122" t="s">
        <v>29</v>
      </c>
      <c r="L6" s="121">
        <f>K43</f>
        <v>690.25840724401428</v>
      </c>
    </row>
    <row r="7" spans="1:12" x14ac:dyDescent="0.25">
      <c r="A7" s="251"/>
      <c r="B7" s="105"/>
      <c r="C7" s="120">
        <v>2017</v>
      </c>
      <c r="D7" s="122">
        <f>'Data (3)'!C35</f>
        <v>1420</v>
      </c>
      <c r="E7" s="120">
        <f t="shared" si="0"/>
        <v>47</v>
      </c>
      <c r="F7" s="121">
        <f t="shared" si="1"/>
        <v>3.423160961398398</v>
      </c>
      <c r="G7" s="123">
        <f t="shared" si="2"/>
        <v>1762.6666666666667</v>
      </c>
      <c r="H7" s="123">
        <f t="shared" si="2"/>
        <v>1715.5149331411797</v>
      </c>
      <c r="I7" s="123">
        <f t="shared" si="2"/>
        <v>1032.1378787878787</v>
      </c>
    </row>
    <row r="8" spans="1:12" x14ac:dyDescent="0.25">
      <c r="B8" s="105"/>
      <c r="C8" s="120">
        <v>2018</v>
      </c>
      <c r="D8" s="122">
        <f>'Data (3)'!C49</f>
        <v>1405</v>
      </c>
      <c r="E8" s="120">
        <f t="shared" si="0"/>
        <v>-15</v>
      </c>
      <c r="F8" s="121">
        <f t="shared" si="1"/>
        <v>-1.056338028169014</v>
      </c>
      <c r="G8" s="123">
        <f t="shared" si="2"/>
        <v>1773</v>
      </c>
      <c r="H8" s="123">
        <f t="shared" si="2"/>
        <v>1732.0956434813338</v>
      </c>
      <c r="I8" s="123">
        <f t="shared" si="2"/>
        <v>1260.1227272727272</v>
      </c>
    </row>
    <row r="9" spans="1:12" x14ac:dyDescent="0.25">
      <c r="B9" s="105"/>
      <c r="C9" s="120">
        <v>2019</v>
      </c>
      <c r="D9" s="122">
        <f>'Data (3)'!C63</f>
        <v>1446</v>
      </c>
      <c r="E9" s="120">
        <f t="shared" si="0"/>
        <v>41</v>
      </c>
      <c r="F9" s="121">
        <f t="shared" si="1"/>
        <v>2.9181494661921707</v>
      </c>
      <c r="G9" s="123">
        <f t="shared" si="2"/>
        <v>1783.3333333333333</v>
      </c>
      <c r="H9" s="123">
        <f t="shared" si="2"/>
        <v>1748.8366088854766</v>
      </c>
      <c r="I9" s="123">
        <f t="shared" si="2"/>
        <v>1488.1075757575757</v>
      </c>
    </row>
    <row r="10" spans="1:12" x14ac:dyDescent="0.25">
      <c r="B10" s="105"/>
      <c r="C10" s="120">
        <v>2020</v>
      </c>
      <c r="D10" s="122">
        <f>'Data (3)'!G7</f>
        <v>1592</v>
      </c>
      <c r="E10" s="120">
        <f t="shared" si="0"/>
        <v>146</v>
      </c>
      <c r="F10" s="121">
        <f t="shared" si="1"/>
        <v>10.096818810511756</v>
      </c>
      <c r="G10" s="123">
        <f t="shared" si="2"/>
        <v>1793.6666666666667</v>
      </c>
      <c r="H10" s="123">
        <f t="shared" si="2"/>
        <v>1765.7393782429504</v>
      </c>
      <c r="I10" s="123">
        <f t="shared" si="2"/>
        <v>1716.0924242424242</v>
      </c>
    </row>
    <row r="11" spans="1:12" x14ac:dyDescent="0.25">
      <c r="B11" s="105"/>
      <c r="C11" s="120">
        <v>2021</v>
      </c>
      <c r="D11" s="122">
        <f>'Data (3)'!G21</f>
        <v>1687</v>
      </c>
      <c r="E11" s="120">
        <f t="shared" si="0"/>
        <v>95</v>
      </c>
      <c r="F11" s="121">
        <f t="shared" si="1"/>
        <v>5.967336683417086</v>
      </c>
      <c r="G11" s="123">
        <f t="shared" si="2"/>
        <v>1804</v>
      </c>
      <c r="H11" s="123">
        <f t="shared" si="2"/>
        <v>1782.8055154133463</v>
      </c>
      <c r="I11" s="123">
        <f t="shared" si="2"/>
        <v>1944.0772727272727</v>
      </c>
    </row>
    <row r="12" spans="1:12" x14ac:dyDescent="0.25">
      <c r="B12" s="105"/>
      <c r="C12" s="120">
        <v>2022</v>
      </c>
      <c r="D12" s="122">
        <f>'Data (3)'!G35</f>
        <v>1742</v>
      </c>
      <c r="E12" s="120">
        <f t="shared" si="0"/>
        <v>55</v>
      </c>
      <c r="F12" s="121">
        <f t="shared" si="1"/>
        <v>3.2602252519264971</v>
      </c>
      <c r="G12" s="123">
        <f t="shared" si="2"/>
        <v>1814.3333333333333</v>
      </c>
      <c r="H12" s="123">
        <f t="shared" si="2"/>
        <v>1800.0365993711944</v>
      </c>
      <c r="I12" s="123">
        <f t="shared" si="2"/>
        <v>2172.0621212121214</v>
      </c>
    </row>
    <row r="13" spans="1:12" x14ac:dyDescent="0.25">
      <c r="B13" s="105"/>
      <c r="C13" s="120">
        <v>2023</v>
      </c>
      <c r="D13" s="122">
        <f>'Data (3)'!G49</f>
        <v>1779</v>
      </c>
      <c r="E13" s="120">
        <f t="shared" si="0"/>
        <v>37</v>
      </c>
      <c r="F13" s="121">
        <f t="shared" si="1"/>
        <v>2.1239954075774969</v>
      </c>
      <c r="G13" s="123">
        <f t="shared" si="2"/>
        <v>1824.6666666666667</v>
      </c>
      <c r="H13" s="123">
        <f t="shared" si="2"/>
        <v>1817.4342243520512</v>
      </c>
      <c r="I13" s="123">
        <f t="shared" si="2"/>
        <v>2400.0469696969694</v>
      </c>
    </row>
    <row r="14" spans="1:12" x14ac:dyDescent="0.25">
      <c r="B14" s="105"/>
      <c r="C14" s="120">
        <v>2024</v>
      </c>
      <c r="D14" s="122">
        <f>'Data (3)'!G63</f>
        <v>1835</v>
      </c>
      <c r="E14" s="120">
        <f t="shared" si="0"/>
        <v>56</v>
      </c>
      <c r="F14" s="121">
        <f t="shared" si="1"/>
        <v>3.1478358628442948</v>
      </c>
      <c r="G14" s="123">
        <f t="shared" si="2"/>
        <v>1835</v>
      </c>
      <c r="H14" s="123">
        <f t="shared" si="2"/>
        <v>1835</v>
      </c>
      <c r="I14" s="123">
        <f t="shared" si="2"/>
        <v>2628.0318181818184</v>
      </c>
    </row>
    <row r="15" spans="1:12" x14ac:dyDescent="0.25">
      <c r="B15" s="253" t="s">
        <v>31</v>
      </c>
      <c r="C15" s="254"/>
      <c r="D15" s="254"/>
      <c r="E15" s="255"/>
      <c r="F15" s="124">
        <f>AVERAGE(F6:F14)</f>
        <v>0.96651506902328821</v>
      </c>
      <c r="G15" s="122"/>
      <c r="H15" s="122"/>
      <c r="I15" s="122"/>
    </row>
    <row r="18" spans="2:11" x14ac:dyDescent="0.25">
      <c r="B18" s="249" t="s">
        <v>29</v>
      </c>
      <c r="C18" s="249"/>
      <c r="D18" s="249"/>
      <c r="E18" s="249"/>
      <c r="F18" s="249"/>
      <c r="H18" s="249" t="s">
        <v>22</v>
      </c>
      <c r="I18" s="249" t="s">
        <v>23</v>
      </c>
      <c r="J18" s="249" t="s">
        <v>43</v>
      </c>
      <c r="K18" s="249"/>
    </row>
    <row r="19" spans="2:11" x14ac:dyDescent="0.25">
      <c r="B19" s="125" t="s">
        <v>22</v>
      </c>
      <c r="C19" s="125" t="s">
        <v>32</v>
      </c>
      <c r="D19" s="125" t="s">
        <v>33</v>
      </c>
      <c r="E19" s="125" t="s">
        <v>34</v>
      </c>
      <c r="F19" s="125" t="s">
        <v>429</v>
      </c>
      <c r="H19" s="249"/>
      <c r="I19" s="249"/>
      <c r="J19" s="125" t="s">
        <v>27</v>
      </c>
      <c r="K19" s="125" t="s">
        <v>44</v>
      </c>
    </row>
    <row r="20" spans="2:11" x14ac:dyDescent="0.25">
      <c r="B20" s="120">
        <v>2015</v>
      </c>
      <c r="C20" s="120">
        <v>1</v>
      </c>
      <c r="D20" s="120">
        <f>D5</f>
        <v>1742</v>
      </c>
      <c r="E20" s="120">
        <f>C20*D20</f>
        <v>1742</v>
      </c>
      <c r="F20" s="120">
        <f>(C20)^2</f>
        <v>1</v>
      </c>
      <c r="H20" s="120">
        <v>2015</v>
      </c>
      <c r="I20" s="120">
        <f>D5</f>
        <v>1742</v>
      </c>
      <c r="J20" s="120"/>
      <c r="K20" s="120"/>
    </row>
    <row r="21" spans="2:11" x14ac:dyDescent="0.25">
      <c r="B21" s="120">
        <v>2016</v>
      </c>
      <c r="C21" s="120">
        <v>2</v>
      </c>
      <c r="D21" s="120">
        <f t="shared" ref="D21:D29" si="3">D6</f>
        <v>1373</v>
      </c>
      <c r="E21" s="120">
        <f t="shared" ref="E21:E29" si="4">C21*D21</f>
        <v>2746</v>
      </c>
      <c r="F21" s="120">
        <f t="shared" ref="F21:F29" si="5">(C21)^2</f>
        <v>4</v>
      </c>
      <c r="H21" s="120">
        <v>2016</v>
      </c>
      <c r="I21" s="120">
        <f t="shared" ref="I21:I29" si="6">D6</f>
        <v>1373</v>
      </c>
      <c r="J21" s="120">
        <f>I21-I20</f>
        <v>-369</v>
      </c>
      <c r="K21" s="121">
        <f>(E6/I20)*100</f>
        <v>-21.182548794489094</v>
      </c>
    </row>
    <row r="22" spans="2:11" x14ac:dyDescent="0.25">
      <c r="B22" s="120">
        <v>2017</v>
      </c>
      <c r="C22" s="120">
        <v>3</v>
      </c>
      <c r="D22" s="120">
        <f t="shared" si="3"/>
        <v>1420</v>
      </c>
      <c r="E22" s="120">
        <f t="shared" si="4"/>
        <v>4260</v>
      </c>
      <c r="F22" s="120">
        <f t="shared" si="5"/>
        <v>9</v>
      </c>
      <c r="H22" s="120">
        <v>2017</v>
      </c>
      <c r="I22" s="120">
        <f t="shared" si="6"/>
        <v>1420</v>
      </c>
      <c r="J22" s="120">
        <f t="shared" ref="J22:J29" si="7">I22-I21</f>
        <v>47</v>
      </c>
      <c r="K22" s="121">
        <f>(E7/I21)*100</f>
        <v>3.423160961398398</v>
      </c>
    </row>
    <row r="23" spans="2:11" x14ac:dyDescent="0.25">
      <c r="B23" s="120">
        <v>2018</v>
      </c>
      <c r="C23" s="120">
        <v>4</v>
      </c>
      <c r="D23" s="120">
        <f t="shared" si="3"/>
        <v>1405</v>
      </c>
      <c r="E23" s="120">
        <f t="shared" si="4"/>
        <v>5620</v>
      </c>
      <c r="F23" s="120">
        <f t="shared" si="5"/>
        <v>16</v>
      </c>
      <c r="H23" s="120">
        <v>2018</v>
      </c>
      <c r="I23" s="120">
        <f t="shared" si="6"/>
        <v>1405</v>
      </c>
      <c r="J23" s="120">
        <f t="shared" si="7"/>
        <v>-15</v>
      </c>
      <c r="K23" s="121">
        <f t="shared" ref="K23:K29" si="8">(E8/I22)*100</f>
        <v>-1.056338028169014</v>
      </c>
    </row>
    <row r="24" spans="2:11" x14ac:dyDescent="0.25">
      <c r="B24" s="120">
        <v>2019</v>
      </c>
      <c r="C24" s="120">
        <v>5</v>
      </c>
      <c r="D24" s="120">
        <f t="shared" si="3"/>
        <v>1446</v>
      </c>
      <c r="E24" s="120">
        <f t="shared" si="4"/>
        <v>7230</v>
      </c>
      <c r="F24" s="120">
        <f t="shared" si="5"/>
        <v>25</v>
      </c>
      <c r="H24" s="120">
        <v>2019</v>
      </c>
      <c r="I24" s="120">
        <f t="shared" si="6"/>
        <v>1446</v>
      </c>
      <c r="J24" s="120">
        <f t="shared" si="7"/>
        <v>41</v>
      </c>
      <c r="K24" s="121">
        <f t="shared" si="8"/>
        <v>2.9181494661921707</v>
      </c>
    </row>
    <row r="25" spans="2:11" x14ac:dyDescent="0.25">
      <c r="B25" s="120">
        <v>2020</v>
      </c>
      <c r="C25" s="120">
        <v>6</v>
      </c>
      <c r="D25" s="120">
        <f t="shared" si="3"/>
        <v>1592</v>
      </c>
      <c r="E25" s="120">
        <f t="shared" si="4"/>
        <v>9552</v>
      </c>
      <c r="F25" s="120">
        <f t="shared" si="5"/>
        <v>36</v>
      </c>
      <c r="H25" s="120">
        <v>2020</v>
      </c>
      <c r="I25" s="120">
        <f t="shared" si="6"/>
        <v>1592</v>
      </c>
      <c r="J25" s="120">
        <f t="shared" si="7"/>
        <v>146</v>
      </c>
      <c r="K25" s="121">
        <f t="shared" si="8"/>
        <v>10.096818810511756</v>
      </c>
    </row>
    <row r="26" spans="2:11" x14ac:dyDescent="0.25">
      <c r="B26" s="120">
        <v>2021</v>
      </c>
      <c r="C26" s="120">
        <v>7</v>
      </c>
      <c r="D26" s="120">
        <f t="shared" si="3"/>
        <v>1687</v>
      </c>
      <c r="E26" s="120">
        <f t="shared" si="4"/>
        <v>11809</v>
      </c>
      <c r="F26" s="120">
        <f t="shared" si="5"/>
        <v>49</v>
      </c>
      <c r="H26" s="120">
        <v>2021</v>
      </c>
      <c r="I26" s="120">
        <f t="shared" si="6"/>
        <v>1687</v>
      </c>
      <c r="J26" s="120">
        <f t="shared" si="7"/>
        <v>95</v>
      </c>
      <c r="K26" s="121">
        <f t="shared" si="8"/>
        <v>5.967336683417086</v>
      </c>
    </row>
    <row r="27" spans="2:11" x14ac:dyDescent="0.25">
      <c r="B27" s="120">
        <v>2022</v>
      </c>
      <c r="C27" s="120">
        <v>8</v>
      </c>
      <c r="D27" s="120">
        <f t="shared" si="3"/>
        <v>1742</v>
      </c>
      <c r="E27" s="120">
        <f t="shared" si="4"/>
        <v>13936</v>
      </c>
      <c r="F27" s="120">
        <f t="shared" si="5"/>
        <v>64</v>
      </c>
      <c r="H27" s="120">
        <v>2022</v>
      </c>
      <c r="I27" s="120">
        <f t="shared" si="6"/>
        <v>1742</v>
      </c>
      <c r="J27" s="120">
        <f t="shared" si="7"/>
        <v>55</v>
      </c>
      <c r="K27" s="121">
        <f t="shared" si="8"/>
        <v>3.2602252519264971</v>
      </c>
    </row>
    <row r="28" spans="2:11" x14ac:dyDescent="0.25">
      <c r="B28" s="120">
        <v>2023</v>
      </c>
      <c r="C28" s="120">
        <v>9</v>
      </c>
      <c r="D28" s="120">
        <f t="shared" si="3"/>
        <v>1779</v>
      </c>
      <c r="E28" s="120">
        <f t="shared" si="4"/>
        <v>16011</v>
      </c>
      <c r="F28" s="120">
        <f t="shared" si="5"/>
        <v>81</v>
      </c>
      <c r="H28" s="120">
        <v>2023</v>
      </c>
      <c r="I28" s="120">
        <f t="shared" si="6"/>
        <v>1779</v>
      </c>
      <c r="J28" s="120">
        <f t="shared" si="7"/>
        <v>37</v>
      </c>
      <c r="K28" s="121">
        <f t="shared" si="8"/>
        <v>2.1239954075774969</v>
      </c>
    </row>
    <row r="29" spans="2:11" x14ac:dyDescent="0.25">
      <c r="B29" s="120">
        <v>2024</v>
      </c>
      <c r="C29" s="120">
        <v>10</v>
      </c>
      <c r="D29" s="120">
        <f t="shared" si="3"/>
        <v>1835</v>
      </c>
      <c r="E29" s="120">
        <f t="shared" si="4"/>
        <v>18350</v>
      </c>
      <c r="F29" s="120">
        <f t="shared" si="5"/>
        <v>100</v>
      </c>
      <c r="H29" s="120">
        <v>2024</v>
      </c>
      <c r="I29" s="120">
        <f t="shared" si="6"/>
        <v>1835</v>
      </c>
      <c r="J29" s="120">
        <f t="shared" si="7"/>
        <v>56</v>
      </c>
      <c r="K29" s="121">
        <f t="shared" si="8"/>
        <v>3.1478358628442948</v>
      </c>
    </row>
    <row r="30" spans="2:11" x14ac:dyDescent="0.25">
      <c r="B30" s="126" t="s">
        <v>36</v>
      </c>
      <c r="C30" s="127">
        <f>SUM(C20:C29)</f>
        <v>55</v>
      </c>
      <c r="D30" s="127">
        <f>SUM(D20:D29)</f>
        <v>16021</v>
      </c>
      <c r="E30" s="127">
        <f>SUM(E20:E29)</f>
        <v>91256</v>
      </c>
      <c r="F30" s="127">
        <f>SUM(F20:F29)</f>
        <v>385</v>
      </c>
      <c r="H30" s="127" t="s">
        <v>36</v>
      </c>
      <c r="I30" s="127">
        <f>SUM(I20:I29)</f>
        <v>16021</v>
      </c>
      <c r="J30" s="127">
        <f>SUM(J20:J29)</f>
        <v>93</v>
      </c>
      <c r="K30" s="128">
        <f>SUM(K20:K29)</f>
        <v>8.6986356212095934</v>
      </c>
    </row>
    <row r="31" spans="2:11" x14ac:dyDescent="0.25">
      <c r="B31" s="126" t="s">
        <v>37</v>
      </c>
      <c r="C31" s="128">
        <f>AVERAGE(C20:C29)</f>
        <v>5.5</v>
      </c>
      <c r="D31" s="128">
        <f>AVERAGE(D20:D29)</f>
        <v>1602.1</v>
      </c>
      <c r="E31" s="127">
        <f>AVERAGE(E20:E29)</f>
        <v>9125.6</v>
      </c>
      <c r="F31" s="128">
        <f>AVERAGE(F20:F29)</f>
        <v>38.5</v>
      </c>
      <c r="H31" s="127" t="s">
        <v>37</v>
      </c>
      <c r="I31" s="128">
        <f>AVERAGE(I20:I29)</f>
        <v>1602.1</v>
      </c>
      <c r="J31" s="128">
        <f>AVERAGE(J20:J29)</f>
        <v>10.333333333333334</v>
      </c>
      <c r="K31" s="128">
        <f>AVERAGE(K20:K29)</f>
        <v>0.96651506902328821</v>
      </c>
    </row>
    <row r="32" spans="2:11" x14ac:dyDescent="0.25">
      <c r="B32" s="129" t="s">
        <v>38</v>
      </c>
      <c r="C32" s="130">
        <f>D31-(C31*C33)</f>
        <v>348.18333333333317</v>
      </c>
      <c r="D32" s="131"/>
    </row>
    <row r="33" spans="2:12" x14ac:dyDescent="0.25">
      <c r="B33" s="132" t="s">
        <v>39</v>
      </c>
      <c r="C33" s="133">
        <f>((C30*E30)-(C30*D30))/((C30*F30)-(C30^2))</f>
        <v>227.9848484848485</v>
      </c>
      <c r="D33" s="134"/>
    </row>
    <row r="34" spans="2:12" x14ac:dyDescent="0.25">
      <c r="B34" s="135" t="s">
        <v>40</v>
      </c>
      <c r="C34" s="136" t="s">
        <v>105</v>
      </c>
      <c r="D34" s="137"/>
    </row>
    <row r="35" spans="2:12" ht="13.8" thickBot="1" x14ac:dyDescent="0.3">
      <c r="B35" s="138"/>
    </row>
    <row r="36" spans="2:12" x14ac:dyDescent="0.25">
      <c r="B36" s="139" t="s">
        <v>45</v>
      </c>
      <c r="C36" s="140">
        <f>J31</f>
        <v>10.333333333333334</v>
      </c>
      <c r="D36" s="141"/>
    </row>
    <row r="37" spans="2:12" x14ac:dyDescent="0.25">
      <c r="B37" s="139" t="s">
        <v>44</v>
      </c>
      <c r="C37" s="142">
        <f>K31</f>
        <v>0.96651506902328821</v>
      </c>
    </row>
    <row r="38" spans="2:12" x14ac:dyDescent="0.25">
      <c r="B38" s="139" t="s">
        <v>29</v>
      </c>
      <c r="C38" s="139" t="str">
        <f>C34</f>
        <v>348,18 + (227,98x)</v>
      </c>
    </row>
    <row r="39" spans="2:12" x14ac:dyDescent="0.25">
      <c r="B39" s="139"/>
      <c r="C39" s="139"/>
    </row>
    <row r="40" spans="2:12" x14ac:dyDescent="0.25">
      <c r="B40" s="249" t="s">
        <v>48</v>
      </c>
      <c r="C40" s="249"/>
      <c r="D40" s="249"/>
      <c r="E40" s="249"/>
      <c r="F40" s="249"/>
      <c r="G40" s="249"/>
      <c r="H40" s="249"/>
      <c r="J40" s="249" t="s">
        <v>42</v>
      </c>
      <c r="K40" s="249"/>
    </row>
    <row r="41" spans="2:12" x14ac:dyDescent="0.25">
      <c r="B41" s="143" t="s">
        <v>46</v>
      </c>
      <c r="C41" s="125" t="s">
        <v>22</v>
      </c>
      <c r="D41" s="125" t="s">
        <v>47</v>
      </c>
      <c r="E41" s="125" t="s">
        <v>23</v>
      </c>
      <c r="F41" s="125" t="s">
        <v>27</v>
      </c>
      <c r="G41" s="125" t="s">
        <v>28</v>
      </c>
      <c r="H41" s="125" t="s">
        <v>29</v>
      </c>
      <c r="J41" s="144" t="s">
        <v>27</v>
      </c>
      <c r="K41" s="124">
        <f>STDEV(F42:F51)</f>
        <v>31.285720325674088</v>
      </c>
    </row>
    <row r="42" spans="2:12" x14ac:dyDescent="0.25">
      <c r="B42" s="122">
        <v>1</v>
      </c>
      <c r="C42" s="145">
        <v>2015</v>
      </c>
      <c r="D42" s="145">
        <v>-9</v>
      </c>
      <c r="E42" s="145">
        <f t="shared" ref="E42:E51" si="9">D5</f>
        <v>1742</v>
      </c>
      <c r="F42" s="146">
        <f>$E$51+(D42*$C$36)</f>
        <v>1742</v>
      </c>
      <c r="G42" s="146">
        <f t="shared" ref="G42:G51" si="10">$E$51*(1+$C$37%)^D42</f>
        <v>1682.8281560882567</v>
      </c>
      <c r="H42" s="123">
        <f>$C$32+($C$33*B42)</f>
        <v>576.16818181818167</v>
      </c>
      <c r="J42" s="147" t="s">
        <v>28</v>
      </c>
      <c r="K42" s="124">
        <f>STDEV(G42:G51)</f>
        <v>51.190828228601127</v>
      </c>
    </row>
    <row r="43" spans="2:12" x14ac:dyDescent="0.25">
      <c r="B43" s="122">
        <v>2</v>
      </c>
      <c r="C43" s="120">
        <v>2016</v>
      </c>
      <c r="D43" s="120">
        <v>-8</v>
      </c>
      <c r="E43" s="120">
        <f t="shared" si="9"/>
        <v>1373</v>
      </c>
      <c r="F43" s="123">
        <f t="shared" ref="F43:F51" si="11">$E$51+(D43*$C$36)</f>
        <v>1752.3333333333333</v>
      </c>
      <c r="G43" s="123">
        <f t="shared" si="10"/>
        <v>1699.0929438026162</v>
      </c>
      <c r="H43" s="123">
        <f t="shared" ref="H43:H51" si="12">$C$32+($C$33*B43)</f>
        <v>804.15303030303016</v>
      </c>
      <c r="J43" s="147" t="s">
        <v>29</v>
      </c>
      <c r="K43" s="124">
        <f>STDEV(H42:H51)</f>
        <v>690.25840724401428</v>
      </c>
    </row>
    <row r="44" spans="2:12" x14ac:dyDescent="0.25">
      <c r="B44" s="122">
        <v>3</v>
      </c>
      <c r="C44" s="120">
        <v>2017</v>
      </c>
      <c r="D44" s="120">
        <v>-7</v>
      </c>
      <c r="E44" s="120">
        <f t="shared" si="9"/>
        <v>1420</v>
      </c>
      <c r="F44" s="123">
        <f t="shared" si="11"/>
        <v>1762.6666666666667</v>
      </c>
      <c r="G44" s="123">
        <f t="shared" si="10"/>
        <v>1715.5149331411797</v>
      </c>
      <c r="H44" s="123">
        <f t="shared" si="12"/>
        <v>1032.1378787878787</v>
      </c>
    </row>
    <row r="45" spans="2:12" x14ac:dyDescent="0.25">
      <c r="B45" s="122">
        <v>4</v>
      </c>
      <c r="C45" s="120">
        <v>2018</v>
      </c>
      <c r="D45" s="120">
        <v>-6</v>
      </c>
      <c r="E45" s="120">
        <f t="shared" si="9"/>
        <v>1405</v>
      </c>
      <c r="F45" s="123">
        <f t="shared" si="11"/>
        <v>1773</v>
      </c>
      <c r="G45" s="123">
        <f t="shared" si="10"/>
        <v>1732.0956434813338</v>
      </c>
      <c r="H45" s="123">
        <f t="shared" si="12"/>
        <v>1260.1227272727272</v>
      </c>
      <c r="J45" s="256" t="s">
        <v>430</v>
      </c>
      <c r="K45" s="256"/>
      <c r="L45" s="256"/>
    </row>
    <row r="46" spans="2:12" x14ac:dyDescent="0.25">
      <c r="B46" s="122">
        <v>5</v>
      </c>
      <c r="C46" s="120">
        <v>2019</v>
      </c>
      <c r="D46" s="120">
        <v>-5</v>
      </c>
      <c r="E46" s="120">
        <f t="shared" si="9"/>
        <v>1446</v>
      </c>
      <c r="F46" s="123">
        <f t="shared" si="11"/>
        <v>1783.3333333333333</v>
      </c>
      <c r="G46" s="123">
        <f t="shared" si="10"/>
        <v>1748.8366088854766</v>
      </c>
      <c r="H46" s="123">
        <f t="shared" si="12"/>
        <v>1488.1075757575757</v>
      </c>
      <c r="J46" s="256"/>
      <c r="K46" s="256"/>
      <c r="L46" s="256"/>
    </row>
    <row r="47" spans="2:12" x14ac:dyDescent="0.25">
      <c r="B47" s="122">
        <v>6</v>
      </c>
      <c r="C47" s="120">
        <v>2020</v>
      </c>
      <c r="D47" s="120">
        <v>-4</v>
      </c>
      <c r="E47" s="120">
        <f t="shared" si="9"/>
        <v>1592</v>
      </c>
      <c r="F47" s="123">
        <f t="shared" si="11"/>
        <v>1793.6666666666667</v>
      </c>
      <c r="G47" s="123">
        <f t="shared" si="10"/>
        <v>1765.7393782429504</v>
      </c>
      <c r="H47" s="123">
        <f t="shared" si="12"/>
        <v>1716.0924242424242</v>
      </c>
    </row>
    <row r="48" spans="2:12" x14ac:dyDescent="0.25">
      <c r="B48" s="122">
        <v>7</v>
      </c>
      <c r="C48" s="120">
        <v>2021</v>
      </c>
      <c r="D48" s="120">
        <v>-3</v>
      </c>
      <c r="E48" s="120">
        <f t="shared" si="9"/>
        <v>1687</v>
      </c>
      <c r="F48" s="123">
        <f t="shared" si="11"/>
        <v>1804</v>
      </c>
      <c r="G48" s="123">
        <f t="shared" si="10"/>
        <v>1782.8055154133463</v>
      </c>
      <c r="H48" s="123">
        <f t="shared" si="12"/>
        <v>1944.0772727272727</v>
      </c>
    </row>
    <row r="49" spans="1:12" x14ac:dyDescent="0.25">
      <c r="B49" s="122">
        <v>8</v>
      </c>
      <c r="C49" s="120">
        <v>2022</v>
      </c>
      <c r="D49" s="120">
        <v>-2</v>
      </c>
      <c r="E49" s="120">
        <f t="shared" si="9"/>
        <v>1742</v>
      </c>
      <c r="F49" s="123">
        <f t="shared" si="11"/>
        <v>1814.3333333333333</v>
      </c>
      <c r="G49" s="123">
        <f t="shared" si="10"/>
        <v>1800.0365993711944</v>
      </c>
      <c r="H49" s="123">
        <f t="shared" si="12"/>
        <v>2172.0621212121214</v>
      </c>
    </row>
    <row r="50" spans="1:12" x14ac:dyDescent="0.25">
      <c r="B50" s="122">
        <v>9</v>
      </c>
      <c r="C50" s="120">
        <v>2023</v>
      </c>
      <c r="D50" s="120">
        <v>-1</v>
      </c>
      <c r="E50" s="120">
        <f t="shared" si="9"/>
        <v>1779</v>
      </c>
      <c r="F50" s="123">
        <f t="shared" si="11"/>
        <v>1824.6666666666667</v>
      </c>
      <c r="G50" s="123">
        <f t="shared" si="10"/>
        <v>1817.4342243520512</v>
      </c>
      <c r="H50" s="123">
        <f t="shared" si="12"/>
        <v>2400.0469696969694</v>
      </c>
    </row>
    <row r="51" spans="1:12" x14ac:dyDescent="0.25">
      <c r="B51" s="122">
        <v>10</v>
      </c>
      <c r="C51" s="120">
        <v>2024</v>
      </c>
      <c r="D51" s="120">
        <v>0</v>
      </c>
      <c r="E51" s="120">
        <f t="shared" si="9"/>
        <v>1835</v>
      </c>
      <c r="F51" s="123">
        <f t="shared" si="11"/>
        <v>1835</v>
      </c>
      <c r="G51" s="123">
        <f t="shared" si="10"/>
        <v>1835</v>
      </c>
      <c r="H51" s="123">
        <f t="shared" si="12"/>
        <v>2628.0318181818184</v>
      </c>
    </row>
    <row r="54" spans="1:12" x14ac:dyDescent="0.25">
      <c r="A54" s="250"/>
      <c r="B54" s="250"/>
      <c r="C54" s="250"/>
      <c r="D54" s="250"/>
      <c r="E54" s="250"/>
      <c r="F54" s="250"/>
      <c r="G54" s="250"/>
      <c r="H54" s="250"/>
      <c r="I54" s="250"/>
      <c r="J54" s="250"/>
      <c r="K54" s="250"/>
      <c r="L54" s="250"/>
    </row>
    <row r="55" spans="1:12" x14ac:dyDescent="0.25">
      <c r="A55" s="251">
        <v>2</v>
      </c>
      <c r="B55" s="252" t="s">
        <v>21</v>
      </c>
      <c r="C55" s="252" t="s">
        <v>22</v>
      </c>
      <c r="D55" s="252" t="s">
        <v>23</v>
      </c>
      <c r="E55" s="252" t="s">
        <v>24</v>
      </c>
      <c r="F55" s="252" t="s">
        <v>25</v>
      </c>
      <c r="G55" s="252" t="s">
        <v>26</v>
      </c>
      <c r="H55" s="252"/>
      <c r="I55" s="252"/>
      <c r="K55" s="101" t="s">
        <v>41</v>
      </c>
      <c r="L55" s="101" t="s">
        <v>42</v>
      </c>
    </row>
    <row r="56" spans="1:12" x14ac:dyDescent="0.25">
      <c r="A56" s="251"/>
      <c r="B56" s="252"/>
      <c r="C56" s="252"/>
      <c r="D56" s="252"/>
      <c r="E56" s="252"/>
      <c r="F56" s="252"/>
      <c r="G56" s="102" t="s">
        <v>27</v>
      </c>
      <c r="H56" s="102" t="s">
        <v>28</v>
      </c>
      <c r="I56" s="102" t="s">
        <v>29</v>
      </c>
      <c r="K56" s="120" t="s">
        <v>27</v>
      </c>
      <c r="L56" s="121">
        <f>K93</f>
        <v>421.17980481445102</v>
      </c>
    </row>
    <row r="57" spans="1:12" x14ac:dyDescent="0.25">
      <c r="A57" s="251"/>
      <c r="B57" s="105" t="s">
        <v>106</v>
      </c>
      <c r="C57" s="120">
        <v>2015</v>
      </c>
      <c r="D57" s="122">
        <f>'Data (3)'!C8</f>
        <v>3605</v>
      </c>
      <c r="E57" s="120"/>
      <c r="F57" s="120"/>
      <c r="G57" s="123">
        <f>F94</f>
        <v>3605</v>
      </c>
      <c r="H57" s="123">
        <f>G94</f>
        <v>3587.0845161865454</v>
      </c>
      <c r="I57" s="123">
        <f>H94</f>
        <v>1393.9454545454546</v>
      </c>
      <c r="K57" s="122" t="s">
        <v>28</v>
      </c>
      <c r="L57" s="121">
        <f>K94</f>
        <v>427.14213954261447</v>
      </c>
    </row>
    <row r="58" spans="1:12" x14ac:dyDescent="0.25">
      <c r="A58" s="251"/>
      <c r="B58" s="105"/>
      <c r="C58" s="120">
        <v>2016</v>
      </c>
      <c r="D58" s="122">
        <f>'Data (3)'!C22</f>
        <v>3497</v>
      </c>
      <c r="E58" s="120">
        <f t="shared" ref="E58:E66" si="13">D58-D57</f>
        <v>-108</v>
      </c>
      <c r="F58" s="121">
        <f t="shared" ref="F58:F66" si="14">((D58-D57)/D57)*100</f>
        <v>-2.9958391123439667</v>
      </c>
      <c r="G58" s="123">
        <f t="shared" ref="G58:I66" si="15">F95</f>
        <v>3744.1111111111113</v>
      </c>
      <c r="H58" s="123">
        <f t="shared" si="15"/>
        <v>3709.939055255611</v>
      </c>
      <c r="I58" s="123">
        <f t="shared" si="15"/>
        <v>1989.8242424242424</v>
      </c>
      <c r="K58" s="122" t="s">
        <v>29</v>
      </c>
      <c r="L58" s="121">
        <f>K95</f>
        <v>1804.1126231203964</v>
      </c>
    </row>
    <row r="59" spans="1:12" x14ac:dyDescent="0.25">
      <c r="A59" s="251"/>
      <c r="B59" s="105"/>
      <c r="C59" s="120">
        <v>2017</v>
      </c>
      <c r="D59" s="122">
        <f>'Data (3)'!C36</f>
        <v>3685</v>
      </c>
      <c r="E59" s="120">
        <f t="shared" si="13"/>
        <v>188</v>
      </c>
      <c r="F59" s="121">
        <f t="shared" si="14"/>
        <v>5.3760366028024018</v>
      </c>
      <c r="G59" s="123">
        <f t="shared" si="15"/>
        <v>3883.2222222222222</v>
      </c>
      <c r="H59" s="123">
        <f t="shared" si="15"/>
        <v>3837.0012559233282</v>
      </c>
      <c r="I59" s="123">
        <f t="shared" si="15"/>
        <v>2585.7030303030301</v>
      </c>
    </row>
    <row r="60" spans="1:12" x14ac:dyDescent="0.25">
      <c r="B60" s="105"/>
      <c r="C60" s="120">
        <v>2018</v>
      </c>
      <c r="D60" s="122">
        <f>'Data (3)'!C50</f>
        <v>3652</v>
      </c>
      <c r="E60" s="120">
        <f t="shared" si="13"/>
        <v>-33</v>
      </c>
      <c r="F60" s="121">
        <f t="shared" si="14"/>
        <v>-0.89552238805970152</v>
      </c>
      <c r="G60" s="123">
        <f t="shared" si="15"/>
        <v>4022.333333333333</v>
      </c>
      <c r="H60" s="123">
        <f t="shared" si="15"/>
        <v>3968.4152269565584</v>
      </c>
      <c r="I60" s="123">
        <f t="shared" si="15"/>
        <v>3181.5818181818181</v>
      </c>
    </row>
    <row r="61" spans="1:12" x14ac:dyDescent="0.25">
      <c r="B61" s="105"/>
      <c r="C61" s="120">
        <v>2019</v>
      </c>
      <c r="D61" s="122">
        <f>'Data (3)'!C64</f>
        <v>3758</v>
      </c>
      <c r="E61" s="120">
        <f t="shared" si="13"/>
        <v>106</v>
      </c>
      <c r="F61" s="121">
        <f t="shared" si="14"/>
        <v>2.9025191675794084</v>
      </c>
      <c r="G61" s="123">
        <f t="shared" si="15"/>
        <v>4161.4444444444443</v>
      </c>
      <c r="H61" s="123">
        <f t="shared" si="15"/>
        <v>4104.3300127226648</v>
      </c>
      <c r="I61" s="123">
        <f t="shared" si="15"/>
        <v>3777.4606060606061</v>
      </c>
    </row>
    <row r="62" spans="1:12" x14ac:dyDescent="0.25">
      <c r="B62" s="105"/>
      <c r="C62" s="120">
        <v>2020</v>
      </c>
      <c r="D62" s="122">
        <f>'Data (3)'!G8</f>
        <v>4075</v>
      </c>
      <c r="E62" s="120">
        <f t="shared" si="13"/>
        <v>317</v>
      </c>
      <c r="F62" s="121">
        <f t="shared" si="14"/>
        <v>8.4353379457158066</v>
      </c>
      <c r="G62" s="123">
        <f t="shared" si="15"/>
        <v>4300.5555555555557</v>
      </c>
      <c r="H62" s="123">
        <f t="shared" si="15"/>
        <v>4244.8997622295519</v>
      </c>
      <c r="I62" s="123">
        <f t="shared" si="15"/>
        <v>4373.3393939393936</v>
      </c>
    </row>
    <row r="63" spans="1:12" x14ac:dyDescent="0.25">
      <c r="B63" s="105"/>
      <c r="C63" s="120">
        <v>2021</v>
      </c>
      <c r="D63" s="122">
        <f>'Data (3)'!G22</f>
        <v>4365</v>
      </c>
      <c r="E63" s="120">
        <f t="shared" si="13"/>
        <v>290</v>
      </c>
      <c r="F63" s="121">
        <f t="shared" si="14"/>
        <v>7.1165644171779148</v>
      </c>
      <c r="G63" s="123">
        <f t="shared" si="15"/>
        <v>4439.666666666667</v>
      </c>
      <c r="H63" s="123">
        <f t="shared" si="15"/>
        <v>4390.2839039551882</v>
      </c>
      <c r="I63" s="123">
        <f t="shared" si="15"/>
        <v>4969.2181818181816</v>
      </c>
    </row>
    <row r="64" spans="1:12" x14ac:dyDescent="0.25">
      <c r="B64" s="105"/>
      <c r="C64" s="120">
        <v>2022</v>
      </c>
      <c r="D64" s="122">
        <f>'Data (3)'!G36</f>
        <v>4573</v>
      </c>
      <c r="E64" s="120">
        <f t="shared" si="13"/>
        <v>208</v>
      </c>
      <c r="F64" s="121">
        <f t="shared" si="14"/>
        <v>4.7651775486827033</v>
      </c>
      <c r="G64" s="123">
        <f t="shared" si="15"/>
        <v>4578.7777777777774</v>
      </c>
      <c r="H64" s="123">
        <f t="shared" si="15"/>
        <v>4540.6473266648809</v>
      </c>
      <c r="I64" s="123">
        <f t="shared" si="15"/>
        <v>5565.0969696969696</v>
      </c>
    </row>
    <row r="65" spans="2:11" x14ac:dyDescent="0.25">
      <c r="B65" s="105"/>
      <c r="C65" s="120">
        <v>2023</v>
      </c>
      <c r="D65" s="122">
        <f>'Data (3)'!G50</f>
        <v>4687</v>
      </c>
      <c r="E65" s="120">
        <f t="shared" si="13"/>
        <v>114</v>
      </c>
      <c r="F65" s="121">
        <f t="shared" si="14"/>
        <v>2.4928930680078722</v>
      </c>
      <c r="G65" s="123">
        <f t="shared" si="15"/>
        <v>4717.8888888888887</v>
      </c>
      <c r="H65" s="123">
        <f t="shared" si="15"/>
        <v>4696.1605664213957</v>
      </c>
      <c r="I65" s="123">
        <f t="shared" si="15"/>
        <v>6160.9757575757576</v>
      </c>
    </row>
    <row r="66" spans="2:11" x14ac:dyDescent="0.25">
      <c r="B66" s="105"/>
      <c r="C66" s="120">
        <v>2024</v>
      </c>
      <c r="D66" s="122">
        <f>'Data (3)'!G64</f>
        <v>4857</v>
      </c>
      <c r="E66" s="120">
        <f t="shared" si="13"/>
        <v>170</v>
      </c>
      <c r="F66" s="121">
        <f t="shared" si="14"/>
        <v>3.6270535523789205</v>
      </c>
      <c r="G66" s="123">
        <f t="shared" si="15"/>
        <v>4857</v>
      </c>
      <c r="H66" s="123">
        <f t="shared" si="15"/>
        <v>4857</v>
      </c>
      <c r="I66" s="123">
        <f t="shared" si="15"/>
        <v>6756.8545454545456</v>
      </c>
    </row>
    <row r="67" spans="2:11" x14ac:dyDescent="0.25">
      <c r="B67" s="253" t="s">
        <v>31</v>
      </c>
      <c r="C67" s="254"/>
      <c r="D67" s="254"/>
      <c r="E67" s="255"/>
      <c r="F67" s="124">
        <f>AVERAGE(F58:F66)</f>
        <v>3.4249134224379292</v>
      </c>
      <c r="G67" s="122"/>
      <c r="H67" s="122"/>
      <c r="I67" s="122"/>
    </row>
    <row r="70" spans="2:11" x14ac:dyDescent="0.25">
      <c r="B70" s="249" t="s">
        <v>29</v>
      </c>
      <c r="C70" s="249"/>
      <c r="D70" s="249"/>
      <c r="E70" s="249"/>
      <c r="F70" s="249"/>
      <c r="H70" s="249" t="s">
        <v>22</v>
      </c>
      <c r="I70" s="249" t="s">
        <v>23</v>
      </c>
      <c r="J70" s="249" t="s">
        <v>43</v>
      </c>
      <c r="K70" s="249"/>
    </row>
    <row r="71" spans="2:11" x14ac:dyDescent="0.25">
      <c r="B71" s="125" t="s">
        <v>22</v>
      </c>
      <c r="C71" s="125" t="s">
        <v>32</v>
      </c>
      <c r="D71" s="125" t="s">
        <v>33</v>
      </c>
      <c r="E71" s="125" t="s">
        <v>34</v>
      </c>
      <c r="F71" s="125" t="s">
        <v>429</v>
      </c>
      <c r="H71" s="249"/>
      <c r="I71" s="249"/>
      <c r="J71" s="125" t="s">
        <v>27</v>
      </c>
      <c r="K71" s="125" t="s">
        <v>44</v>
      </c>
    </row>
    <row r="72" spans="2:11" x14ac:dyDescent="0.25">
      <c r="B72" s="120">
        <v>2015</v>
      </c>
      <c r="C72" s="120">
        <v>1</v>
      </c>
      <c r="D72" s="120">
        <f>D57</f>
        <v>3605</v>
      </c>
      <c r="E72" s="120">
        <f>C72*D72</f>
        <v>3605</v>
      </c>
      <c r="F72" s="120">
        <f>(C72)^2</f>
        <v>1</v>
      </c>
      <c r="H72" s="120">
        <v>2015</v>
      </c>
      <c r="I72" s="120">
        <f>D57</f>
        <v>3605</v>
      </c>
      <c r="J72" s="120"/>
      <c r="K72" s="120"/>
    </row>
    <row r="73" spans="2:11" x14ac:dyDescent="0.25">
      <c r="B73" s="120">
        <v>2016</v>
      </c>
      <c r="C73" s="120">
        <v>2</v>
      </c>
      <c r="D73" s="120">
        <f t="shared" ref="D73:D81" si="16">D58</f>
        <v>3497</v>
      </c>
      <c r="E73" s="120">
        <f t="shared" ref="E73:E81" si="17">C73*D73</f>
        <v>6994</v>
      </c>
      <c r="F73" s="120">
        <f t="shared" ref="F73:F81" si="18">(C73)^2</f>
        <v>4</v>
      </c>
      <c r="H73" s="120">
        <v>2016</v>
      </c>
      <c r="I73" s="120">
        <f t="shared" ref="I73:I81" si="19">D58</f>
        <v>3497</v>
      </c>
      <c r="J73" s="120">
        <f>I73-I72</f>
        <v>-108</v>
      </c>
      <c r="K73" s="121">
        <f>(E58/I72)*100</f>
        <v>-2.9958391123439667</v>
      </c>
    </row>
    <row r="74" spans="2:11" x14ac:dyDescent="0.25">
      <c r="B74" s="120">
        <v>2017</v>
      </c>
      <c r="C74" s="120">
        <v>3</v>
      </c>
      <c r="D74" s="120">
        <f t="shared" si="16"/>
        <v>3685</v>
      </c>
      <c r="E74" s="120">
        <f t="shared" si="17"/>
        <v>11055</v>
      </c>
      <c r="F74" s="120">
        <f t="shared" si="18"/>
        <v>9</v>
      </c>
      <c r="H74" s="120">
        <v>2017</v>
      </c>
      <c r="I74" s="120">
        <f t="shared" si="19"/>
        <v>3685</v>
      </c>
      <c r="J74" s="120">
        <f t="shared" ref="J74:J81" si="20">I74-I73</f>
        <v>188</v>
      </c>
      <c r="K74" s="121">
        <f>(E59/I73)*100</f>
        <v>5.3760366028024018</v>
      </c>
    </row>
    <row r="75" spans="2:11" x14ac:dyDescent="0.25">
      <c r="B75" s="120">
        <v>2018</v>
      </c>
      <c r="C75" s="120">
        <v>4</v>
      </c>
      <c r="D75" s="120">
        <f t="shared" si="16"/>
        <v>3652</v>
      </c>
      <c r="E75" s="120">
        <f t="shared" si="17"/>
        <v>14608</v>
      </c>
      <c r="F75" s="120">
        <f t="shared" si="18"/>
        <v>16</v>
      </c>
      <c r="H75" s="120">
        <v>2018</v>
      </c>
      <c r="I75" s="120">
        <f t="shared" si="19"/>
        <v>3652</v>
      </c>
      <c r="J75" s="120">
        <f t="shared" si="20"/>
        <v>-33</v>
      </c>
      <c r="K75" s="121">
        <f t="shared" ref="K75:K81" si="21">(E60/I74)*100</f>
        <v>-0.89552238805970152</v>
      </c>
    </row>
    <row r="76" spans="2:11" x14ac:dyDescent="0.25">
      <c r="B76" s="120">
        <v>2019</v>
      </c>
      <c r="C76" s="120">
        <v>5</v>
      </c>
      <c r="D76" s="120">
        <f t="shared" si="16"/>
        <v>3758</v>
      </c>
      <c r="E76" s="120">
        <f t="shared" si="17"/>
        <v>18790</v>
      </c>
      <c r="F76" s="120">
        <f t="shared" si="18"/>
        <v>25</v>
      </c>
      <c r="H76" s="120">
        <v>2019</v>
      </c>
      <c r="I76" s="120">
        <f t="shared" si="19"/>
        <v>3758</v>
      </c>
      <c r="J76" s="120">
        <f t="shared" si="20"/>
        <v>106</v>
      </c>
      <c r="K76" s="121">
        <f t="shared" si="21"/>
        <v>2.9025191675794084</v>
      </c>
    </row>
    <row r="77" spans="2:11" x14ac:dyDescent="0.25">
      <c r="B77" s="120">
        <v>2020</v>
      </c>
      <c r="C77" s="120">
        <v>6</v>
      </c>
      <c r="D77" s="120">
        <f t="shared" si="16"/>
        <v>4075</v>
      </c>
      <c r="E77" s="120">
        <f t="shared" si="17"/>
        <v>24450</v>
      </c>
      <c r="F77" s="120">
        <f t="shared" si="18"/>
        <v>36</v>
      </c>
      <c r="H77" s="120">
        <v>2020</v>
      </c>
      <c r="I77" s="120">
        <f t="shared" si="19"/>
        <v>4075</v>
      </c>
      <c r="J77" s="120">
        <f t="shared" si="20"/>
        <v>317</v>
      </c>
      <c r="K77" s="121">
        <f t="shared" si="21"/>
        <v>8.4353379457158066</v>
      </c>
    </row>
    <row r="78" spans="2:11" x14ac:dyDescent="0.25">
      <c r="B78" s="120">
        <v>2021</v>
      </c>
      <c r="C78" s="120">
        <v>7</v>
      </c>
      <c r="D78" s="120">
        <f t="shared" si="16"/>
        <v>4365</v>
      </c>
      <c r="E78" s="120">
        <f t="shared" si="17"/>
        <v>30555</v>
      </c>
      <c r="F78" s="120">
        <f t="shared" si="18"/>
        <v>49</v>
      </c>
      <c r="H78" s="120">
        <v>2021</v>
      </c>
      <c r="I78" s="120">
        <f t="shared" si="19"/>
        <v>4365</v>
      </c>
      <c r="J78" s="120">
        <f t="shared" si="20"/>
        <v>290</v>
      </c>
      <c r="K78" s="121">
        <f t="shared" si="21"/>
        <v>7.1165644171779148</v>
      </c>
    </row>
    <row r="79" spans="2:11" x14ac:dyDescent="0.25">
      <c r="B79" s="120">
        <v>2022</v>
      </c>
      <c r="C79" s="120">
        <v>8</v>
      </c>
      <c r="D79" s="120">
        <f t="shared" si="16"/>
        <v>4573</v>
      </c>
      <c r="E79" s="120">
        <f t="shared" si="17"/>
        <v>36584</v>
      </c>
      <c r="F79" s="120">
        <f t="shared" si="18"/>
        <v>64</v>
      </c>
      <c r="H79" s="120">
        <v>2022</v>
      </c>
      <c r="I79" s="120">
        <f t="shared" si="19"/>
        <v>4573</v>
      </c>
      <c r="J79" s="120">
        <f t="shared" si="20"/>
        <v>208</v>
      </c>
      <c r="K79" s="121">
        <f t="shared" si="21"/>
        <v>4.7651775486827033</v>
      </c>
    </row>
    <row r="80" spans="2:11" x14ac:dyDescent="0.25">
      <c r="B80" s="120">
        <v>2023</v>
      </c>
      <c r="C80" s="120">
        <v>9</v>
      </c>
      <c r="D80" s="120">
        <f t="shared" si="16"/>
        <v>4687</v>
      </c>
      <c r="E80" s="120">
        <f t="shared" si="17"/>
        <v>42183</v>
      </c>
      <c r="F80" s="120">
        <f t="shared" si="18"/>
        <v>81</v>
      </c>
      <c r="H80" s="120">
        <v>2023</v>
      </c>
      <c r="I80" s="120">
        <f t="shared" si="19"/>
        <v>4687</v>
      </c>
      <c r="J80" s="120">
        <f t="shared" si="20"/>
        <v>114</v>
      </c>
      <c r="K80" s="121">
        <f t="shared" si="21"/>
        <v>2.4928930680078722</v>
      </c>
    </row>
    <row r="81" spans="2:11" x14ac:dyDescent="0.25">
      <c r="B81" s="120">
        <v>2024</v>
      </c>
      <c r="C81" s="120">
        <v>10</v>
      </c>
      <c r="D81" s="120">
        <f t="shared" si="16"/>
        <v>4857</v>
      </c>
      <c r="E81" s="120">
        <f t="shared" si="17"/>
        <v>48570</v>
      </c>
      <c r="F81" s="120">
        <f t="shared" si="18"/>
        <v>100</v>
      </c>
      <c r="H81" s="120">
        <v>2024</v>
      </c>
      <c r="I81" s="120">
        <f t="shared" si="19"/>
        <v>4857</v>
      </c>
      <c r="J81" s="120">
        <f t="shared" si="20"/>
        <v>170</v>
      </c>
      <c r="K81" s="121">
        <f t="shared" si="21"/>
        <v>3.6270535523789205</v>
      </c>
    </row>
    <row r="82" spans="2:11" x14ac:dyDescent="0.25">
      <c r="B82" s="126" t="s">
        <v>36</v>
      </c>
      <c r="C82" s="127">
        <f>SUM(C72:C81)</f>
        <v>55</v>
      </c>
      <c r="D82" s="127">
        <f>SUM(D72:D81)</f>
        <v>40754</v>
      </c>
      <c r="E82" s="127">
        <f>SUM(E72:E81)</f>
        <v>237394</v>
      </c>
      <c r="F82" s="127">
        <f>SUM(F72:F81)</f>
        <v>385</v>
      </c>
      <c r="H82" s="127" t="s">
        <v>36</v>
      </c>
      <c r="I82" s="127">
        <f>SUM(I72:I81)</f>
        <v>40754</v>
      </c>
      <c r="J82" s="127">
        <f>SUM(J72:J81)</f>
        <v>1252</v>
      </c>
      <c r="K82" s="128">
        <f>SUM(K72:K81)</f>
        <v>30.824220801941362</v>
      </c>
    </row>
    <row r="83" spans="2:11" x14ac:dyDescent="0.25">
      <c r="B83" s="126" t="s">
        <v>37</v>
      </c>
      <c r="C83" s="128">
        <f>AVERAGE(C72:C81)</f>
        <v>5.5</v>
      </c>
      <c r="D83" s="128">
        <f>AVERAGE(D72:D81)</f>
        <v>4075.4</v>
      </c>
      <c r="E83" s="127">
        <f>AVERAGE(E72:E81)</f>
        <v>23739.4</v>
      </c>
      <c r="F83" s="128">
        <f>AVERAGE(F72:F81)</f>
        <v>38.5</v>
      </c>
      <c r="H83" s="127" t="s">
        <v>37</v>
      </c>
      <c r="I83" s="128">
        <f>AVERAGE(I72:I81)</f>
        <v>4075.4</v>
      </c>
      <c r="J83" s="128">
        <f>AVERAGE(J72:J81)</f>
        <v>139.11111111111111</v>
      </c>
      <c r="K83" s="128">
        <f>AVERAGE(K72:K81)</f>
        <v>3.4249134224379292</v>
      </c>
    </row>
    <row r="84" spans="2:11" x14ac:dyDescent="0.25">
      <c r="B84" s="129" t="s">
        <v>38</v>
      </c>
      <c r="C84" s="148">
        <f>D83-(C83*C85)</f>
        <v>798.06666666666661</v>
      </c>
      <c r="D84" s="131"/>
    </row>
    <row r="85" spans="2:11" x14ac:dyDescent="0.25">
      <c r="B85" s="132" t="s">
        <v>39</v>
      </c>
      <c r="C85" s="133">
        <f>((C82*E82)-(C82*D82))/((C82*F82)-(C82^2))</f>
        <v>595.87878787878788</v>
      </c>
      <c r="D85" s="134"/>
    </row>
    <row r="86" spans="2:11" x14ac:dyDescent="0.25">
      <c r="B86" s="135" t="s">
        <v>40</v>
      </c>
      <c r="C86" s="136" t="s">
        <v>107</v>
      </c>
      <c r="D86" s="137"/>
    </row>
    <row r="87" spans="2:11" ht="13.8" thickBot="1" x14ac:dyDescent="0.3">
      <c r="B87" s="138"/>
    </row>
    <row r="88" spans="2:11" x14ac:dyDescent="0.25">
      <c r="B88" s="139" t="s">
        <v>45</v>
      </c>
      <c r="C88" s="140">
        <f>J83</f>
        <v>139.11111111111111</v>
      </c>
      <c r="D88" s="141"/>
    </row>
    <row r="89" spans="2:11" x14ac:dyDescent="0.25">
      <c r="B89" s="139" t="s">
        <v>44</v>
      </c>
      <c r="C89" s="142">
        <f>K83</f>
        <v>3.4249134224379292</v>
      </c>
    </row>
    <row r="90" spans="2:11" x14ac:dyDescent="0.25">
      <c r="B90" s="139" t="s">
        <v>29</v>
      </c>
      <c r="C90" s="139" t="str">
        <f>C86</f>
        <v>798,07 + (595,88x)</v>
      </c>
    </row>
    <row r="91" spans="2:11" x14ac:dyDescent="0.25">
      <c r="B91" s="139"/>
      <c r="C91" s="139"/>
    </row>
    <row r="92" spans="2:11" x14ac:dyDescent="0.25">
      <c r="B92" s="249" t="s">
        <v>48</v>
      </c>
      <c r="C92" s="249"/>
      <c r="D92" s="249"/>
      <c r="E92" s="249"/>
      <c r="F92" s="249"/>
      <c r="G92" s="249"/>
      <c r="H92" s="249"/>
      <c r="J92" s="249" t="s">
        <v>42</v>
      </c>
      <c r="K92" s="249"/>
    </row>
    <row r="93" spans="2:11" x14ac:dyDescent="0.25">
      <c r="B93" s="143" t="s">
        <v>46</v>
      </c>
      <c r="C93" s="125" t="s">
        <v>22</v>
      </c>
      <c r="D93" s="125" t="s">
        <v>47</v>
      </c>
      <c r="E93" s="125" t="s">
        <v>23</v>
      </c>
      <c r="F93" s="125" t="s">
        <v>27</v>
      </c>
      <c r="G93" s="125" t="s">
        <v>28</v>
      </c>
      <c r="H93" s="125" t="s">
        <v>29</v>
      </c>
      <c r="J93" s="144" t="s">
        <v>27</v>
      </c>
      <c r="K93" s="124">
        <f>STDEV(F94:F103)</f>
        <v>421.17980481445102</v>
      </c>
    </row>
    <row r="94" spans="2:11" x14ac:dyDescent="0.25">
      <c r="B94" s="122">
        <v>1</v>
      </c>
      <c r="C94" s="145">
        <v>2015</v>
      </c>
      <c r="D94" s="145">
        <v>-9</v>
      </c>
      <c r="E94" s="145">
        <f t="shared" ref="E94:E103" si="22">D57</f>
        <v>3605</v>
      </c>
      <c r="F94" s="146">
        <f>$E$103+(D94*$C$88)</f>
        <v>3605</v>
      </c>
      <c r="G94" s="146">
        <f>$E$103*(1+$C$89%)^D94</f>
        <v>3587.0845161865454</v>
      </c>
      <c r="H94" s="123">
        <f>$C$84+($C$85*B94)</f>
        <v>1393.9454545454546</v>
      </c>
      <c r="J94" s="147" t="s">
        <v>28</v>
      </c>
      <c r="K94" s="124">
        <f>STDEV(G94:G103)</f>
        <v>427.14213954261447</v>
      </c>
    </row>
    <row r="95" spans="2:11" x14ac:dyDescent="0.25">
      <c r="B95" s="122">
        <v>2</v>
      </c>
      <c r="C95" s="120">
        <v>2016</v>
      </c>
      <c r="D95" s="120">
        <v>-8</v>
      </c>
      <c r="E95" s="120">
        <f t="shared" si="22"/>
        <v>3497</v>
      </c>
      <c r="F95" s="146">
        <f t="shared" ref="F95:F103" si="23">$E$103+(D95*$C$88)</f>
        <v>3744.1111111111113</v>
      </c>
      <c r="G95" s="146">
        <f t="shared" ref="G95:G103" si="24">$E$103*(1+$C$89%)^D95</f>
        <v>3709.939055255611</v>
      </c>
      <c r="H95" s="123">
        <f t="shared" ref="H95:H103" si="25">$C$84+($C$85*B95)</f>
        <v>1989.8242424242424</v>
      </c>
      <c r="J95" s="147" t="s">
        <v>29</v>
      </c>
      <c r="K95" s="124">
        <f>STDEV(H94:H103)</f>
        <v>1804.1126231203964</v>
      </c>
    </row>
    <row r="96" spans="2:11" x14ac:dyDescent="0.25">
      <c r="B96" s="122">
        <v>3</v>
      </c>
      <c r="C96" s="120">
        <v>2017</v>
      </c>
      <c r="D96" s="120">
        <v>-7</v>
      </c>
      <c r="E96" s="120">
        <f t="shared" si="22"/>
        <v>3685</v>
      </c>
      <c r="F96" s="146">
        <f t="shared" si="23"/>
        <v>3883.2222222222222</v>
      </c>
      <c r="G96" s="146">
        <f t="shared" si="24"/>
        <v>3837.0012559233282</v>
      </c>
      <c r="H96" s="123">
        <f t="shared" si="25"/>
        <v>2585.7030303030301</v>
      </c>
    </row>
    <row r="97" spans="1:12" x14ac:dyDescent="0.25">
      <c r="B97" s="122">
        <v>4</v>
      </c>
      <c r="C97" s="120">
        <v>2018</v>
      </c>
      <c r="D97" s="120">
        <v>-6</v>
      </c>
      <c r="E97" s="120">
        <f t="shared" si="22"/>
        <v>3652</v>
      </c>
      <c r="F97" s="146">
        <f t="shared" si="23"/>
        <v>4022.333333333333</v>
      </c>
      <c r="G97" s="146">
        <f t="shared" si="24"/>
        <v>3968.4152269565584</v>
      </c>
      <c r="H97" s="123">
        <f t="shared" si="25"/>
        <v>3181.5818181818181</v>
      </c>
      <c r="J97" s="256" t="s">
        <v>430</v>
      </c>
      <c r="K97" s="256"/>
      <c r="L97" s="256"/>
    </row>
    <row r="98" spans="1:12" x14ac:dyDescent="0.25">
      <c r="B98" s="122">
        <v>5</v>
      </c>
      <c r="C98" s="120">
        <v>2019</v>
      </c>
      <c r="D98" s="120">
        <v>-5</v>
      </c>
      <c r="E98" s="120">
        <f t="shared" si="22"/>
        <v>3758</v>
      </c>
      <c r="F98" s="146">
        <f t="shared" si="23"/>
        <v>4161.4444444444443</v>
      </c>
      <c r="G98" s="146">
        <f t="shared" si="24"/>
        <v>4104.3300127226648</v>
      </c>
      <c r="H98" s="123">
        <f t="shared" si="25"/>
        <v>3777.4606060606061</v>
      </c>
      <c r="J98" s="256"/>
      <c r="K98" s="256"/>
      <c r="L98" s="256"/>
    </row>
    <row r="99" spans="1:12" x14ac:dyDescent="0.25">
      <c r="B99" s="122">
        <v>6</v>
      </c>
      <c r="C99" s="120">
        <v>2020</v>
      </c>
      <c r="D99" s="120">
        <v>-4</v>
      </c>
      <c r="E99" s="120">
        <f t="shared" si="22"/>
        <v>4075</v>
      </c>
      <c r="F99" s="146">
        <f t="shared" si="23"/>
        <v>4300.5555555555557</v>
      </c>
      <c r="G99" s="146">
        <f t="shared" si="24"/>
        <v>4244.8997622295519</v>
      </c>
      <c r="H99" s="123">
        <f t="shared" si="25"/>
        <v>4373.3393939393936</v>
      </c>
    </row>
    <row r="100" spans="1:12" x14ac:dyDescent="0.25">
      <c r="B100" s="122">
        <v>7</v>
      </c>
      <c r="C100" s="120">
        <v>2021</v>
      </c>
      <c r="D100" s="120">
        <v>-3</v>
      </c>
      <c r="E100" s="120">
        <f t="shared" si="22"/>
        <v>4365</v>
      </c>
      <c r="F100" s="146">
        <f t="shared" si="23"/>
        <v>4439.666666666667</v>
      </c>
      <c r="G100" s="146">
        <f t="shared" si="24"/>
        <v>4390.2839039551882</v>
      </c>
      <c r="H100" s="123">
        <f t="shared" si="25"/>
        <v>4969.2181818181816</v>
      </c>
    </row>
    <row r="101" spans="1:12" x14ac:dyDescent="0.25">
      <c r="B101" s="122">
        <v>8</v>
      </c>
      <c r="C101" s="120">
        <v>2022</v>
      </c>
      <c r="D101" s="120">
        <v>-2</v>
      </c>
      <c r="E101" s="120">
        <f t="shared" si="22"/>
        <v>4573</v>
      </c>
      <c r="F101" s="146">
        <f t="shared" si="23"/>
        <v>4578.7777777777774</v>
      </c>
      <c r="G101" s="146">
        <f t="shared" si="24"/>
        <v>4540.6473266648809</v>
      </c>
      <c r="H101" s="123">
        <f t="shared" si="25"/>
        <v>5565.0969696969696</v>
      </c>
    </row>
    <row r="102" spans="1:12" x14ac:dyDescent="0.25">
      <c r="B102" s="122">
        <v>9</v>
      </c>
      <c r="C102" s="120">
        <v>2023</v>
      </c>
      <c r="D102" s="120">
        <v>-1</v>
      </c>
      <c r="E102" s="120">
        <f t="shared" si="22"/>
        <v>4687</v>
      </c>
      <c r="F102" s="146">
        <f t="shared" si="23"/>
        <v>4717.8888888888887</v>
      </c>
      <c r="G102" s="146">
        <f t="shared" si="24"/>
        <v>4696.1605664213957</v>
      </c>
      <c r="H102" s="123">
        <f t="shared" si="25"/>
        <v>6160.9757575757576</v>
      </c>
    </row>
    <row r="103" spans="1:12" x14ac:dyDescent="0.25">
      <c r="B103" s="122">
        <v>10</v>
      </c>
      <c r="C103" s="120">
        <v>2024</v>
      </c>
      <c r="D103" s="120">
        <v>0</v>
      </c>
      <c r="E103" s="120">
        <f t="shared" si="22"/>
        <v>4857</v>
      </c>
      <c r="F103" s="146">
        <f t="shared" si="23"/>
        <v>4857</v>
      </c>
      <c r="G103" s="146">
        <f t="shared" si="24"/>
        <v>4857</v>
      </c>
      <c r="H103" s="123">
        <f t="shared" si="25"/>
        <v>6756.8545454545456</v>
      </c>
    </row>
    <row r="106" spans="1:12" x14ac:dyDescent="0.25">
      <c r="A106" s="250"/>
      <c r="B106" s="250"/>
      <c r="C106" s="250"/>
      <c r="D106" s="250"/>
      <c r="E106" s="250"/>
      <c r="F106" s="250"/>
      <c r="G106" s="250"/>
      <c r="H106" s="250"/>
      <c r="I106" s="250"/>
      <c r="J106" s="250"/>
      <c r="K106" s="250"/>
      <c r="L106" s="250"/>
    </row>
    <row r="107" spans="1:12" x14ac:dyDescent="0.25">
      <c r="A107" s="251">
        <v>3</v>
      </c>
      <c r="B107" s="252" t="s">
        <v>21</v>
      </c>
      <c r="C107" s="252" t="s">
        <v>22</v>
      </c>
      <c r="D107" s="252" t="s">
        <v>23</v>
      </c>
      <c r="E107" s="252" t="s">
        <v>24</v>
      </c>
      <c r="F107" s="252" t="s">
        <v>25</v>
      </c>
      <c r="G107" s="252" t="s">
        <v>26</v>
      </c>
      <c r="H107" s="252"/>
      <c r="I107" s="252"/>
      <c r="K107" s="101" t="s">
        <v>41</v>
      </c>
      <c r="L107" s="101" t="s">
        <v>42</v>
      </c>
    </row>
    <row r="108" spans="1:12" x14ac:dyDescent="0.25">
      <c r="A108" s="251"/>
      <c r="B108" s="252"/>
      <c r="C108" s="252"/>
      <c r="D108" s="252"/>
      <c r="E108" s="252"/>
      <c r="F108" s="252"/>
      <c r="G108" s="102" t="s">
        <v>27</v>
      </c>
      <c r="H108" s="102" t="s">
        <v>28</v>
      </c>
      <c r="I108" s="102" t="s">
        <v>29</v>
      </c>
      <c r="K108" s="120" t="s">
        <v>27</v>
      </c>
      <c r="L108" s="121">
        <f>K145</f>
        <v>136.91707712418679</v>
      </c>
    </row>
    <row r="109" spans="1:12" x14ac:dyDescent="0.25">
      <c r="A109" s="251"/>
      <c r="B109" s="105" t="s">
        <v>108</v>
      </c>
      <c r="C109" s="120">
        <v>2015</v>
      </c>
      <c r="D109" s="122">
        <f>'Data (3)'!C9</f>
        <v>899</v>
      </c>
      <c r="E109" s="120"/>
      <c r="F109" s="120"/>
      <c r="G109" s="123">
        <f>F146</f>
        <v>899</v>
      </c>
      <c r="H109" s="123">
        <f>G146</f>
        <v>895.25859817237097</v>
      </c>
      <c r="I109" s="123">
        <f>H146</f>
        <v>362.2409090909091</v>
      </c>
      <c r="K109" s="122" t="s">
        <v>28</v>
      </c>
      <c r="L109" s="121">
        <f>K146</f>
        <v>138.14332207132381</v>
      </c>
    </row>
    <row r="110" spans="1:12" x14ac:dyDescent="0.25">
      <c r="A110" s="251"/>
      <c r="B110" s="105"/>
      <c r="C110" s="120">
        <v>2016</v>
      </c>
      <c r="D110" s="122">
        <f>'Data (3)'!C23</f>
        <v>901</v>
      </c>
      <c r="E110" s="120">
        <f t="shared" ref="E110:E118" si="26">D110-D109</f>
        <v>2</v>
      </c>
      <c r="F110" s="121">
        <f t="shared" ref="F110:F118" si="27">((D110-D109)/D109)*100</f>
        <v>0.22246941045606228</v>
      </c>
      <c r="G110" s="123">
        <f t="shared" ref="G110:I118" si="28">F147</f>
        <v>944.22222222222217</v>
      </c>
      <c r="H110" s="123">
        <f t="shared" si="28"/>
        <v>933.6199673713611</v>
      </c>
      <c r="I110" s="123">
        <f t="shared" si="28"/>
        <v>524.03181818181815</v>
      </c>
      <c r="K110" s="122" t="s">
        <v>29</v>
      </c>
      <c r="L110" s="121">
        <f>K147</f>
        <v>489.84630319884604</v>
      </c>
    </row>
    <row r="111" spans="1:12" x14ac:dyDescent="0.25">
      <c r="A111" s="251"/>
      <c r="B111" s="105"/>
      <c r="C111" s="120">
        <v>2017</v>
      </c>
      <c r="D111" s="122">
        <f>'Data (3)'!C37</f>
        <v>945</v>
      </c>
      <c r="E111" s="120">
        <f t="shared" si="26"/>
        <v>44</v>
      </c>
      <c r="F111" s="121">
        <f t="shared" si="27"/>
        <v>4.8834628190899005</v>
      </c>
      <c r="G111" s="123">
        <f t="shared" si="28"/>
        <v>989.44444444444446</v>
      </c>
      <c r="H111" s="123">
        <f t="shared" si="28"/>
        <v>973.62510145552005</v>
      </c>
      <c r="I111" s="123">
        <f t="shared" si="28"/>
        <v>685.82272727272732</v>
      </c>
    </row>
    <row r="112" spans="1:12" x14ac:dyDescent="0.25">
      <c r="B112" s="105"/>
      <c r="C112" s="120">
        <v>2018</v>
      </c>
      <c r="D112" s="122">
        <f>'Data (3)'!C51</f>
        <v>990</v>
      </c>
      <c r="E112" s="120">
        <f t="shared" si="26"/>
        <v>45</v>
      </c>
      <c r="F112" s="121">
        <f t="shared" si="27"/>
        <v>4.7619047619047619</v>
      </c>
      <c r="G112" s="123">
        <f t="shared" si="28"/>
        <v>1034.6666666666667</v>
      </c>
      <c r="H112" s="123">
        <f t="shared" si="28"/>
        <v>1015.3444349024001</v>
      </c>
      <c r="I112" s="123">
        <f t="shared" si="28"/>
        <v>847.61363636363637</v>
      </c>
    </row>
    <row r="113" spans="2:11" x14ac:dyDescent="0.25">
      <c r="B113" s="105"/>
      <c r="C113" s="120">
        <v>2019</v>
      </c>
      <c r="D113" s="122">
        <f>'Data (3)'!C65</f>
        <v>1007</v>
      </c>
      <c r="E113" s="120">
        <f t="shared" si="26"/>
        <v>17</v>
      </c>
      <c r="F113" s="121">
        <f t="shared" si="27"/>
        <v>1.7171717171717171</v>
      </c>
      <c r="G113" s="123">
        <f t="shared" si="28"/>
        <v>1079.8888888888889</v>
      </c>
      <c r="H113" s="123">
        <f t="shared" si="28"/>
        <v>1058.8514202705892</v>
      </c>
      <c r="I113" s="123">
        <f t="shared" si="28"/>
        <v>1009.4045454545454</v>
      </c>
    </row>
    <row r="114" spans="2:11" x14ac:dyDescent="0.25">
      <c r="B114" s="105"/>
      <c r="C114" s="120">
        <v>2020</v>
      </c>
      <c r="D114" s="122">
        <f>'Data (3)'!G9</f>
        <v>1105</v>
      </c>
      <c r="E114" s="120">
        <f t="shared" si="26"/>
        <v>98</v>
      </c>
      <c r="F114" s="121">
        <f t="shared" si="27"/>
        <v>9.7318768619662368</v>
      </c>
      <c r="G114" s="123">
        <f t="shared" si="28"/>
        <v>1125.1111111111111</v>
      </c>
      <c r="H114" s="123">
        <f t="shared" si="28"/>
        <v>1104.2226575229281</v>
      </c>
      <c r="I114" s="123">
        <f t="shared" si="28"/>
        <v>1171.1954545454546</v>
      </c>
    </row>
    <row r="115" spans="2:11" x14ac:dyDescent="0.25">
      <c r="B115" s="105"/>
      <c r="C115" s="120">
        <v>2021</v>
      </c>
      <c r="D115" s="122">
        <f>'Data (3)'!G23</f>
        <v>1210</v>
      </c>
      <c r="E115" s="120">
        <f t="shared" si="26"/>
        <v>105</v>
      </c>
      <c r="F115" s="121">
        <f t="shared" si="27"/>
        <v>9.502262443438914</v>
      </c>
      <c r="G115" s="123">
        <f t="shared" si="28"/>
        <v>1170.3333333333333</v>
      </c>
      <c r="H115" s="123">
        <f t="shared" si="28"/>
        <v>1151.5380288911583</v>
      </c>
      <c r="I115" s="123">
        <f t="shared" si="28"/>
        <v>1332.9863636363636</v>
      </c>
    </row>
    <row r="116" spans="2:11" x14ac:dyDescent="0.25">
      <c r="B116" s="105"/>
      <c r="C116" s="120">
        <v>2022</v>
      </c>
      <c r="D116" s="122">
        <f>'Data (3)'!G37</f>
        <v>1257</v>
      </c>
      <c r="E116" s="120">
        <f t="shared" si="26"/>
        <v>47</v>
      </c>
      <c r="F116" s="121">
        <f t="shared" si="27"/>
        <v>3.884297520661157</v>
      </c>
      <c r="G116" s="123">
        <f t="shared" si="28"/>
        <v>1215.5555555555557</v>
      </c>
      <c r="H116" s="123">
        <f t="shared" si="28"/>
        <v>1200.8808395194521</v>
      </c>
      <c r="I116" s="123">
        <f t="shared" si="28"/>
        <v>1494.7772727272727</v>
      </c>
    </row>
    <row r="117" spans="2:11" x14ac:dyDescent="0.25">
      <c r="B117" s="105"/>
      <c r="C117" s="120">
        <v>2023</v>
      </c>
      <c r="D117" s="122">
        <f>'Data (3)'!G51</f>
        <v>1283</v>
      </c>
      <c r="E117" s="120">
        <f t="shared" si="26"/>
        <v>26</v>
      </c>
      <c r="F117" s="121">
        <f t="shared" si="27"/>
        <v>2.0684168655529036</v>
      </c>
      <c r="G117" s="123">
        <f t="shared" si="28"/>
        <v>1260.7777777777778</v>
      </c>
      <c r="H117" s="123">
        <f t="shared" si="28"/>
        <v>1252.3379641344441</v>
      </c>
      <c r="I117" s="123">
        <f t="shared" si="28"/>
        <v>1656.5681818181818</v>
      </c>
    </row>
    <row r="118" spans="2:11" x14ac:dyDescent="0.25">
      <c r="B118" s="105"/>
      <c r="C118" s="120">
        <v>2024</v>
      </c>
      <c r="D118" s="122">
        <f>'Data (3)'!G65</f>
        <v>1306</v>
      </c>
      <c r="E118" s="120">
        <f t="shared" si="26"/>
        <v>23</v>
      </c>
      <c r="F118" s="121">
        <f t="shared" si="27"/>
        <v>1.7926734216679656</v>
      </c>
      <c r="G118" s="123">
        <f t="shared" si="28"/>
        <v>1306</v>
      </c>
      <c r="H118" s="123">
        <f t="shared" si="28"/>
        <v>1306</v>
      </c>
      <c r="I118" s="123">
        <f t="shared" si="28"/>
        <v>1818.3590909090908</v>
      </c>
    </row>
    <row r="119" spans="2:11" x14ac:dyDescent="0.25">
      <c r="B119" s="253" t="s">
        <v>31</v>
      </c>
      <c r="C119" s="254"/>
      <c r="D119" s="254"/>
      <c r="E119" s="255"/>
      <c r="F119" s="124">
        <f>AVERAGE(F110:F118)</f>
        <v>4.2849484246566245</v>
      </c>
      <c r="G119" s="122"/>
      <c r="H119" s="122"/>
      <c r="I119" s="122"/>
    </row>
    <row r="122" spans="2:11" x14ac:dyDescent="0.25">
      <c r="B122" s="249" t="s">
        <v>29</v>
      </c>
      <c r="C122" s="249"/>
      <c r="D122" s="249"/>
      <c r="E122" s="249"/>
      <c r="F122" s="249"/>
      <c r="H122" s="249" t="s">
        <v>22</v>
      </c>
      <c r="I122" s="249" t="s">
        <v>23</v>
      </c>
      <c r="J122" s="249" t="s">
        <v>43</v>
      </c>
      <c r="K122" s="249"/>
    </row>
    <row r="123" spans="2:11" x14ac:dyDescent="0.25">
      <c r="B123" s="125" t="s">
        <v>22</v>
      </c>
      <c r="C123" s="125" t="s">
        <v>32</v>
      </c>
      <c r="D123" s="125" t="s">
        <v>33</v>
      </c>
      <c r="E123" s="125" t="s">
        <v>34</v>
      </c>
      <c r="F123" s="125" t="s">
        <v>429</v>
      </c>
      <c r="H123" s="249"/>
      <c r="I123" s="249"/>
      <c r="J123" s="125" t="s">
        <v>27</v>
      </c>
      <c r="K123" s="125" t="s">
        <v>44</v>
      </c>
    </row>
    <row r="124" spans="2:11" x14ac:dyDescent="0.25">
      <c r="B124" s="120">
        <v>2015</v>
      </c>
      <c r="C124" s="120">
        <v>1</v>
      </c>
      <c r="D124" s="120">
        <f>D109</f>
        <v>899</v>
      </c>
      <c r="E124" s="120">
        <f>C124*D124</f>
        <v>899</v>
      </c>
      <c r="F124" s="120">
        <f>(C124)^2</f>
        <v>1</v>
      </c>
      <c r="H124" s="120">
        <v>2015</v>
      </c>
      <c r="I124" s="120">
        <f>D109</f>
        <v>899</v>
      </c>
      <c r="J124" s="120"/>
      <c r="K124" s="120"/>
    </row>
    <row r="125" spans="2:11" x14ac:dyDescent="0.25">
      <c r="B125" s="120">
        <v>2016</v>
      </c>
      <c r="C125" s="120">
        <v>2</v>
      </c>
      <c r="D125" s="120">
        <f t="shared" ref="D125:D133" si="29">D110</f>
        <v>901</v>
      </c>
      <c r="E125" s="120">
        <f t="shared" ref="E125:E133" si="30">C125*D125</f>
        <v>1802</v>
      </c>
      <c r="F125" s="120">
        <f t="shared" ref="F125:F133" si="31">(C125)^2</f>
        <v>4</v>
      </c>
      <c r="H125" s="120">
        <v>2016</v>
      </c>
      <c r="I125" s="120">
        <f t="shared" ref="I125:I133" si="32">D110</f>
        <v>901</v>
      </c>
      <c r="J125" s="120">
        <f>I125-I124</f>
        <v>2</v>
      </c>
      <c r="K125" s="121">
        <f>(E110/I124)*100</f>
        <v>0.22246941045606228</v>
      </c>
    </row>
    <row r="126" spans="2:11" x14ac:dyDescent="0.25">
      <c r="B126" s="120">
        <v>2017</v>
      </c>
      <c r="C126" s="120">
        <v>3</v>
      </c>
      <c r="D126" s="120">
        <f t="shared" si="29"/>
        <v>945</v>
      </c>
      <c r="E126" s="120">
        <f t="shared" si="30"/>
        <v>2835</v>
      </c>
      <c r="F126" s="120">
        <f t="shared" si="31"/>
        <v>9</v>
      </c>
      <c r="H126" s="120">
        <v>2017</v>
      </c>
      <c r="I126" s="120">
        <f t="shared" si="32"/>
        <v>945</v>
      </c>
      <c r="J126" s="120">
        <f t="shared" ref="J126:J133" si="33">I126-I125</f>
        <v>44</v>
      </c>
      <c r="K126" s="121">
        <f>(E111/I125)*100</f>
        <v>4.8834628190899005</v>
      </c>
    </row>
    <row r="127" spans="2:11" x14ac:dyDescent="0.25">
      <c r="B127" s="120">
        <v>2018</v>
      </c>
      <c r="C127" s="120">
        <v>4</v>
      </c>
      <c r="D127" s="120">
        <f t="shared" si="29"/>
        <v>990</v>
      </c>
      <c r="E127" s="120">
        <f t="shared" si="30"/>
        <v>3960</v>
      </c>
      <c r="F127" s="120">
        <f t="shared" si="31"/>
        <v>16</v>
      </c>
      <c r="H127" s="120">
        <v>2018</v>
      </c>
      <c r="I127" s="120">
        <f t="shared" si="32"/>
        <v>990</v>
      </c>
      <c r="J127" s="120">
        <f t="shared" si="33"/>
        <v>45</v>
      </c>
      <c r="K127" s="121">
        <f t="shared" ref="K127:K133" si="34">(E112/I126)*100</f>
        <v>4.7619047619047619</v>
      </c>
    </row>
    <row r="128" spans="2:11" x14ac:dyDescent="0.25">
      <c r="B128" s="120">
        <v>2019</v>
      </c>
      <c r="C128" s="120">
        <v>5</v>
      </c>
      <c r="D128" s="120">
        <f t="shared" si="29"/>
        <v>1007</v>
      </c>
      <c r="E128" s="120">
        <f t="shared" si="30"/>
        <v>5035</v>
      </c>
      <c r="F128" s="120">
        <f t="shared" si="31"/>
        <v>25</v>
      </c>
      <c r="H128" s="120">
        <v>2019</v>
      </c>
      <c r="I128" s="120">
        <f t="shared" si="32"/>
        <v>1007</v>
      </c>
      <c r="J128" s="120">
        <f t="shared" si="33"/>
        <v>17</v>
      </c>
      <c r="K128" s="121">
        <f t="shared" si="34"/>
        <v>1.7171717171717171</v>
      </c>
    </row>
    <row r="129" spans="2:11" x14ac:dyDescent="0.25">
      <c r="B129" s="120">
        <v>2020</v>
      </c>
      <c r="C129" s="120">
        <v>6</v>
      </c>
      <c r="D129" s="120">
        <f t="shared" si="29"/>
        <v>1105</v>
      </c>
      <c r="E129" s="120">
        <f t="shared" si="30"/>
        <v>6630</v>
      </c>
      <c r="F129" s="120">
        <f t="shared" si="31"/>
        <v>36</v>
      </c>
      <c r="H129" s="120">
        <v>2020</v>
      </c>
      <c r="I129" s="120">
        <f t="shared" si="32"/>
        <v>1105</v>
      </c>
      <c r="J129" s="120">
        <f t="shared" si="33"/>
        <v>98</v>
      </c>
      <c r="K129" s="121">
        <f t="shared" si="34"/>
        <v>9.7318768619662368</v>
      </c>
    </row>
    <row r="130" spans="2:11" x14ac:dyDescent="0.25">
      <c r="B130" s="120">
        <v>2021</v>
      </c>
      <c r="C130" s="120">
        <v>7</v>
      </c>
      <c r="D130" s="120">
        <f t="shared" si="29"/>
        <v>1210</v>
      </c>
      <c r="E130" s="120">
        <f t="shared" si="30"/>
        <v>8470</v>
      </c>
      <c r="F130" s="120">
        <f t="shared" si="31"/>
        <v>49</v>
      </c>
      <c r="H130" s="120">
        <v>2021</v>
      </c>
      <c r="I130" s="120">
        <f t="shared" si="32"/>
        <v>1210</v>
      </c>
      <c r="J130" s="120">
        <f t="shared" si="33"/>
        <v>105</v>
      </c>
      <c r="K130" s="121">
        <f t="shared" si="34"/>
        <v>9.502262443438914</v>
      </c>
    </row>
    <row r="131" spans="2:11" x14ac:dyDescent="0.25">
      <c r="B131" s="120">
        <v>2022</v>
      </c>
      <c r="C131" s="120">
        <v>8</v>
      </c>
      <c r="D131" s="120">
        <f t="shared" si="29"/>
        <v>1257</v>
      </c>
      <c r="E131" s="120">
        <f t="shared" si="30"/>
        <v>10056</v>
      </c>
      <c r="F131" s="120">
        <f t="shared" si="31"/>
        <v>64</v>
      </c>
      <c r="H131" s="120">
        <v>2022</v>
      </c>
      <c r="I131" s="120">
        <f t="shared" si="32"/>
        <v>1257</v>
      </c>
      <c r="J131" s="120">
        <f t="shared" si="33"/>
        <v>47</v>
      </c>
      <c r="K131" s="121">
        <f t="shared" si="34"/>
        <v>3.884297520661157</v>
      </c>
    </row>
    <row r="132" spans="2:11" x14ac:dyDescent="0.25">
      <c r="B132" s="120">
        <v>2023</v>
      </c>
      <c r="C132" s="120">
        <v>9</v>
      </c>
      <c r="D132" s="120">
        <f t="shared" si="29"/>
        <v>1283</v>
      </c>
      <c r="E132" s="120">
        <f t="shared" si="30"/>
        <v>11547</v>
      </c>
      <c r="F132" s="120">
        <f t="shared" si="31"/>
        <v>81</v>
      </c>
      <c r="H132" s="120">
        <v>2023</v>
      </c>
      <c r="I132" s="120">
        <f t="shared" si="32"/>
        <v>1283</v>
      </c>
      <c r="J132" s="120">
        <f t="shared" si="33"/>
        <v>26</v>
      </c>
      <c r="K132" s="121">
        <f t="shared" si="34"/>
        <v>2.0684168655529036</v>
      </c>
    </row>
    <row r="133" spans="2:11" x14ac:dyDescent="0.25">
      <c r="B133" s="120">
        <v>2024</v>
      </c>
      <c r="C133" s="120">
        <v>10</v>
      </c>
      <c r="D133" s="120">
        <f t="shared" si="29"/>
        <v>1306</v>
      </c>
      <c r="E133" s="120">
        <f t="shared" si="30"/>
        <v>13060</v>
      </c>
      <c r="F133" s="120">
        <f t="shared" si="31"/>
        <v>100</v>
      </c>
      <c r="H133" s="120">
        <v>2024</v>
      </c>
      <c r="I133" s="120">
        <f t="shared" si="32"/>
        <v>1306</v>
      </c>
      <c r="J133" s="120">
        <f t="shared" si="33"/>
        <v>23</v>
      </c>
      <c r="K133" s="121">
        <f t="shared" si="34"/>
        <v>1.7926734216679656</v>
      </c>
    </row>
    <row r="134" spans="2:11" x14ac:dyDescent="0.25">
      <c r="B134" s="126" t="s">
        <v>36</v>
      </c>
      <c r="C134" s="127">
        <f>SUM(C124:C133)</f>
        <v>55</v>
      </c>
      <c r="D134" s="127">
        <f>SUM(D124:D133)</f>
        <v>10903</v>
      </c>
      <c r="E134" s="127">
        <f>SUM(E124:E133)</f>
        <v>64294</v>
      </c>
      <c r="F134" s="127">
        <f>SUM(F124:F133)</f>
        <v>385</v>
      </c>
      <c r="H134" s="127" t="s">
        <v>36</v>
      </c>
      <c r="I134" s="127">
        <f>SUM(I124:I133)</f>
        <v>10903</v>
      </c>
      <c r="J134" s="127">
        <f>SUM(J124:J133)</f>
        <v>407</v>
      </c>
      <c r="K134" s="128">
        <f>SUM(K124:K133)</f>
        <v>38.564535821909622</v>
      </c>
    </row>
    <row r="135" spans="2:11" x14ac:dyDescent="0.25">
      <c r="B135" s="126" t="s">
        <v>37</v>
      </c>
      <c r="C135" s="128">
        <f>AVERAGE(C124:C133)</f>
        <v>5.5</v>
      </c>
      <c r="D135" s="128">
        <f>AVERAGE(D124:D133)</f>
        <v>1090.3</v>
      </c>
      <c r="E135" s="127">
        <f>AVERAGE(E124:E133)</f>
        <v>6429.4</v>
      </c>
      <c r="F135" s="128">
        <f>AVERAGE(F124:F133)</f>
        <v>38.5</v>
      </c>
      <c r="H135" s="127" t="s">
        <v>37</v>
      </c>
      <c r="I135" s="128">
        <f>AVERAGE(I124:I133)</f>
        <v>1090.3</v>
      </c>
      <c r="J135" s="128">
        <f>AVERAGE(J124:J133)</f>
        <v>45.222222222222221</v>
      </c>
      <c r="K135" s="128">
        <f>AVERAGE(K124:K133)</f>
        <v>4.2849484246566245</v>
      </c>
    </row>
    <row r="136" spans="2:11" x14ac:dyDescent="0.25">
      <c r="B136" s="129" t="s">
        <v>38</v>
      </c>
      <c r="C136" s="148">
        <f>D135-(C135*C137)</f>
        <v>200.45000000000005</v>
      </c>
      <c r="D136" s="131"/>
    </row>
    <row r="137" spans="2:11" x14ac:dyDescent="0.25">
      <c r="B137" s="132" t="s">
        <v>39</v>
      </c>
      <c r="C137" s="133">
        <f>((C134*E134)-(C134*D134))/((C134*F134)-(C134^2))</f>
        <v>161.79090909090908</v>
      </c>
      <c r="D137" s="134"/>
    </row>
    <row r="138" spans="2:11" x14ac:dyDescent="0.25">
      <c r="B138" s="135" t="s">
        <v>40</v>
      </c>
      <c r="C138" s="136" t="s">
        <v>109</v>
      </c>
      <c r="D138" s="137"/>
    </row>
    <row r="139" spans="2:11" ht="13.8" thickBot="1" x14ac:dyDescent="0.3">
      <c r="B139" s="138"/>
    </row>
    <row r="140" spans="2:11" x14ac:dyDescent="0.25">
      <c r="B140" s="139" t="s">
        <v>45</v>
      </c>
      <c r="C140" s="140">
        <f>J135</f>
        <v>45.222222222222221</v>
      </c>
      <c r="D140" s="141"/>
    </row>
    <row r="141" spans="2:11" x14ac:dyDescent="0.25">
      <c r="B141" s="139" t="s">
        <v>44</v>
      </c>
      <c r="C141" s="142">
        <f>K135</f>
        <v>4.2849484246566245</v>
      </c>
    </row>
    <row r="142" spans="2:11" x14ac:dyDescent="0.25">
      <c r="B142" s="139" t="s">
        <v>29</v>
      </c>
      <c r="C142" s="139" t="str">
        <f>C138</f>
        <v>200,45+ (161,79x)</v>
      </c>
    </row>
    <row r="143" spans="2:11" x14ac:dyDescent="0.25">
      <c r="B143" s="139"/>
      <c r="C143" s="139"/>
    </row>
    <row r="144" spans="2:11" x14ac:dyDescent="0.25">
      <c r="B144" s="249" t="s">
        <v>48</v>
      </c>
      <c r="C144" s="249"/>
      <c r="D144" s="249"/>
      <c r="E144" s="249"/>
      <c r="F144" s="249"/>
      <c r="G144" s="249"/>
      <c r="H144" s="249"/>
      <c r="J144" s="249" t="s">
        <v>42</v>
      </c>
      <c r="K144" s="249"/>
    </row>
    <row r="145" spans="1:12" x14ac:dyDescent="0.25">
      <c r="B145" s="143" t="s">
        <v>46</v>
      </c>
      <c r="C145" s="125" t="s">
        <v>22</v>
      </c>
      <c r="D145" s="125" t="s">
        <v>47</v>
      </c>
      <c r="E145" s="125" t="s">
        <v>23</v>
      </c>
      <c r="F145" s="125" t="s">
        <v>27</v>
      </c>
      <c r="G145" s="125" t="s">
        <v>28</v>
      </c>
      <c r="H145" s="125" t="s">
        <v>29</v>
      </c>
      <c r="J145" s="144" t="s">
        <v>27</v>
      </c>
      <c r="K145" s="124">
        <f>STDEV(F146:F155)</f>
        <v>136.91707712418679</v>
      </c>
    </row>
    <row r="146" spans="1:12" x14ac:dyDescent="0.25">
      <c r="B146" s="122">
        <v>1</v>
      </c>
      <c r="C146" s="145">
        <v>2015</v>
      </c>
      <c r="D146" s="145">
        <v>-9</v>
      </c>
      <c r="E146" s="145">
        <f t="shared" ref="E146:E155" si="35">D109</f>
        <v>899</v>
      </c>
      <c r="F146" s="146">
        <f>$E$155+(D146*$C$140)</f>
        <v>899</v>
      </c>
      <c r="G146" s="146">
        <f>$E$155*(1+$C$141%)^D146</f>
        <v>895.25859817237097</v>
      </c>
      <c r="H146" s="123">
        <f>$C$136+($C$137*B146)</f>
        <v>362.2409090909091</v>
      </c>
      <c r="J146" s="147" t="s">
        <v>28</v>
      </c>
      <c r="K146" s="124">
        <f>STDEV(G146:G155)</f>
        <v>138.14332207132381</v>
      </c>
    </row>
    <row r="147" spans="1:12" x14ac:dyDescent="0.25">
      <c r="B147" s="122">
        <v>2</v>
      </c>
      <c r="C147" s="120">
        <v>2016</v>
      </c>
      <c r="D147" s="120">
        <v>-8</v>
      </c>
      <c r="E147" s="120">
        <f t="shared" si="35"/>
        <v>901</v>
      </c>
      <c r="F147" s="146">
        <f t="shared" ref="F147:F155" si="36">$E$155+(D147*$C$140)</f>
        <v>944.22222222222217</v>
      </c>
      <c r="G147" s="146">
        <f t="shared" ref="G147:G155" si="37">$E$155*(1+$C$141%)^D147</f>
        <v>933.6199673713611</v>
      </c>
      <c r="H147" s="123">
        <f t="shared" ref="H147:H155" si="38">$C$136+($C$137*B147)</f>
        <v>524.03181818181815</v>
      </c>
      <c r="J147" s="147" t="s">
        <v>29</v>
      </c>
      <c r="K147" s="124">
        <f>STDEV(H146:H155)</f>
        <v>489.84630319884604</v>
      </c>
    </row>
    <row r="148" spans="1:12" x14ac:dyDescent="0.25">
      <c r="B148" s="122">
        <v>3</v>
      </c>
      <c r="C148" s="120">
        <v>2017</v>
      </c>
      <c r="D148" s="120">
        <v>-7</v>
      </c>
      <c r="E148" s="120">
        <f t="shared" si="35"/>
        <v>945</v>
      </c>
      <c r="F148" s="146">
        <f t="shared" si="36"/>
        <v>989.44444444444446</v>
      </c>
      <c r="G148" s="146">
        <f t="shared" si="37"/>
        <v>973.62510145552005</v>
      </c>
      <c r="H148" s="123">
        <f t="shared" si="38"/>
        <v>685.82272727272732</v>
      </c>
    </row>
    <row r="149" spans="1:12" x14ac:dyDescent="0.25">
      <c r="B149" s="122">
        <v>4</v>
      </c>
      <c r="C149" s="120">
        <v>2018</v>
      </c>
      <c r="D149" s="120">
        <v>-6</v>
      </c>
      <c r="E149" s="120">
        <f t="shared" si="35"/>
        <v>990</v>
      </c>
      <c r="F149" s="146">
        <f t="shared" si="36"/>
        <v>1034.6666666666667</v>
      </c>
      <c r="G149" s="146">
        <f t="shared" si="37"/>
        <v>1015.3444349024001</v>
      </c>
      <c r="H149" s="123">
        <f t="shared" si="38"/>
        <v>847.61363636363637</v>
      </c>
      <c r="J149" s="256" t="s">
        <v>430</v>
      </c>
      <c r="K149" s="256"/>
      <c r="L149" s="256"/>
    </row>
    <row r="150" spans="1:12" x14ac:dyDescent="0.25">
      <c r="B150" s="122">
        <v>5</v>
      </c>
      <c r="C150" s="120">
        <v>2019</v>
      </c>
      <c r="D150" s="120">
        <v>-5</v>
      </c>
      <c r="E150" s="120">
        <f t="shared" si="35"/>
        <v>1007</v>
      </c>
      <c r="F150" s="146">
        <f t="shared" si="36"/>
        <v>1079.8888888888889</v>
      </c>
      <c r="G150" s="146">
        <f t="shared" si="37"/>
        <v>1058.8514202705892</v>
      </c>
      <c r="H150" s="123">
        <f t="shared" si="38"/>
        <v>1009.4045454545454</v>
      </c>
      <c r="J150" s="256"/>
      <c r="K150" s="256"/>
      <c r="L150" s="256"/>
    </row>
    <row r="151" spans="1:12" x14ac:dyDescent="0.25">
      <c r="B151" s="122">
        <v>6</v>
      </c>
      <c r="C151" s="120">
        <v>2020</v>
      </c>
      <c r="D151" s="120">
        <v>-4</v>
      </c>
      <c r="E151" s="120">
        <f t="shared" si="35"/>
        <v>1105</v>
      </c>
      <c r="F151" s="146">
        <f t="shared" si="36"/>
        <v>1125.1111111111111</v>
      </c>
      <c r="G151" s="146">
        <f t="shared" si="37"/>
        <v>1104.2226575229281</v>
      </c>
      <c r="H151" s="123">
        <f t="shared" si="38"/>
        <v>1171.1954545454546</v>
      </c>
    </row>
    <row r="152" spans="1:12" x14ac:dyDescent="0.25">
      <c r="B152" s="122">
        <v>7</v>
      </c>
      <c r="C152" s="120">
        <v>2021</v>
      </c>
      <c r="D152" s="120">
        <v>-3</v>
      </c>
      <c r="E152" s="120">
        <f t="shared" si="35"/>
        <v>1210</v>
      </c>
      <c r="F152" s="146">
        <f t="shared" si="36"/>
        <v>1170.3333333333333</v>
      </c>
      <c r="G152" s="146">
        <f t="shared" si="37"/>
        <v>1151.5380288911583</v>
      </c>
      <c r="H152" s="123">
        <f t="shared" si="38"/>
        <v>1332.9863636363636</v>
      </c>
    </row>
    <row r="153" spans="1:12" x14ac:dyDescent="0.25">
      <c r="B153" s="122">
        <v>8</v>
      </c>
      <c r="C153" s="120">
        <v>2022</v>
      </c>
      <c r="D153" s="120">
        <v>-2</v>
      </c>
      <c r="E153" s="120">
        <f t="shared" si="35"/>
        <v>1257</v>
      </c>
      <c r="F153" s="146">
        <f t="shared" si="36"/>
        <v>1215.5555555555557</v>
      </c>
      <c r="G153" s="146">
        <f t="shared" si="37"/>
        <v>1200.8808395194521</v>
      </c>
      <c r="H153" s="123">
        <f t="shared" si="38"/>
        <v>1494.7772727272727</v>
      </c>
    </row>
    <row r="154" spans="1:12" x14ac:dyDescent="0.25">
      <c r="B154" s="122">
        <v>9</v>
      </c>
      <c r="C154" s="120">
        <v>2023</v>
      </c>
      <c r="D154" s="120">
        <v>-1</v>
      </c>
      <c r="E154" s="120">
        <f t="shared" si="35"/>
        <v>1283</v>
      </c>
      <c r="F154" s="146">
        <f t="shared" si="36"/>
        <v>1260.7777777777778</v>
      </c>
      <c r="G154" s="146">
        <f t="shared" si="37"/>
        <v>1252.3379641344441</v>
      </c>
      <c r="H154" s="123">
        <f t="shared" si="38"/>
        <v>1656.5681818181818</v>
      </c>
    </row>
    <row r="155" spans="1:12" x14ac:dyDescent="0.25">
      <c r="B155" s="122">
        <v>10</v>
      </c>
      <c r="C155" s="120">
        <v>2024</v>
      </c>
      <c r="D155" s="120">
        <v>0</v>
      </c>
      <c r="E155" s="120">
        <f t="shared" si="35"/>
        <v>1306</v>
      </c>
      <c r="F155" s="146">
        <f t="shared" si="36"/>
        <v>1306</v>
      </c>
      <c r="G155" s="146">
        <f t="shared" si="37"/>
        <v>1306</v>
      </c>
      <c r="H155" s="123">
        <f t="shared" si="38"/>
        <v>1818.3590909090908</v>
      </c>
    </row>
    <row r="158" spans="1:12" x14ac:dyDescent="0.25">
      <c r="A158" s="250"/>
      <c r="B158" s="250"/>
      <c r="C158" s="250"/>
      <c r="D158" s="250"/>
      <c r="E158" s="250"/>
      <c r="F158" s="250"/>
      <c r="G158" s="250"/>
      <c r="H158" s="250"/>
      <c r="I158" s="250"/>
      <c r="J158" s="250"/>
      <c r="K158" s="250"/>
      <c r="L158" s="250"/>
    </row>
    <row r="159" spans="1:12" x14ac:dyDescent="0.25">
      <c r="A159" s="251">
        <v>4</v>
      </c>
      <c r="B159" s="252" t="s">
        <v>21</v>
      </c>
      <c r="C159" s="252" t="s">
        <v>22</v>
      </c>
      <c r="D159" s="252" t="s">
        <v>23</v>
      </c>
      <c r="E159" s="252" t="s">
        <v>24</v>
      </c>
      <c r="F159" s="252" t="s">
        <v>25</v>
      </c>
      <c r="G159" s="252" t="s">
        <v>26</v>
      </c>
      <c r="H159" s="252"/>
      <c r="I159" s="252"/>
      <c r="K159" s="101" t="s">
        <v>41</v>
      </c>
      <c r="L159" s="101" t="s">
        <v>42</v>
      </c>
    </row>
    <row r="160" spans="1:12" x14ac:dyDescent="0.25">
      <c r="A160" s="251"/>
      <c r="B160" s="252"/>
      <c r="C160" s="252"/>
      <c r="D160" s="252"/>
      <c r="E160" s="252"/>
      <c r="F160" s="252"/>
      <c r="G160" s="102" t="s">
        <v>27</v>
      </c>
      <c r="H160" s="102" t="s">
        <v>28</v>
      </c>
      <c r="I160" s="102" t="s">
        <v>29</v>
      </c>
      <c r="K160" s="120" t="s">
        <v>27</v>
      </c>
      <c r="L160" s="121">
        <f>K197</f>
        <v>150.70970651507511</v>
      </c>
    </row>
    <row r="161" spans="1:12" x14ac:dyDescent="0.25">
      <c r="A161" s="251"/>
      <c r="B161" s="105" t="s">
        <v>110</v>
      </c>
      <c r="C161" s="120">
        <v>2015</v>
      </c>
      <c r="D161" s="122">
        <f>'Data (3)'!C10</f>
        <v>1663</v>
      </c>
      <c r="E161" s="120"/>
      <c r="F161" s="120"/>
      <c r="G161" s="123">
        <f>F198</f>
        <v>1663</v>
      </c>
      <c r="H161" s="123">
        <f>G198</f>
        <v>1644.0851291213833</v>
      </c>
      <c r="I161" s="123">
        <f>H198</f>
        <v>627.5272727272727</v>
      </c>
      <c r="K161" s="122" t="s">
        <v>28</v>
      </c>
      <c r="L161" s="121">
        <f>K198</f>
        <v>157.05662864335184</v>
      </c>
    </row>
    <row r="162" spans="1:12" x14ac:dyDescent="0.25">
      <c r="A162" s="251"/>
      <c r="B162" s="105"/>
      <c r="C162" s="120">
        <v>2016</v>
      </c>
      <c r="D162" s="122">
        <f>'Data (3)'!C24</f>
        <v>1595</v>
      </c>
      <c r="E162" s="120">
        <f t="shared" ref="E162:E170" si="39">D162-D161</f>
        <v>-68</v>
      </c>
      <c r="F162" s="121">
        <f t="shared" ref="F162:F170" si="40">((D162-D161)/D161)*100</f>
        <v>-4.0889957907396273</v>
      </c>
      <c r="G162" s="123">
        <f t="shared" ref="G162:I170" si="41">F199</f>
        <v>1712.7777777777778</v>
      </c>
      <c r="H162" s="123">
        <f t="shared" si="41"/>
        <v>1690.3901767324367</v>
      </c>
      <c r="I162" s="123">
        <f t="shared" si="41"/>
        <v>892.5212121212121</v>
      </c>
      <c r="K162" s="122" t="s">
        <v>29</v>
      </c>
      <c r="L162" s="121">
        <f>K199</f>
        <v>802.30899443974965</v>
      </c>
    </row>
    <row r="163" spans="1:12" x14ac:dyDescent="0.25">
      <c r="A163" s="251"/>
      <c r="B163" s="105"/>
      <c r="C163" s="120">
        <v>2017</v>
      </c>
      <c r="D163" s="122">
        <f>'Data (3)'!C38</f>
        <v>1649</v>
      </c>
      <c r="E163" s="120">
        <f t="shared" si="39"/>
        <v>54</v>
      </c>
      <c r="F163" s="121">
        <f t="shared" si="40"/>
        <v>3.3855799373040751</v>
      </c>
      <c r="G163" s="123">
        <f t="shared" si="41"/>
        <v>1762.5555555555557</v>
      </c>
      <c r="H163" s="123">
        <f t="shared" si="41"/>
        <v>1737.9993888276047</v>
      </c>
      <c r="I163" s="123">
        <f t="shared" si="41"/>
        <v>1157.5151515151515</v>
      </c>
    </row>
    <row r="164" spans="1:12" x14ac:dyDescent="0.25">
      <c r="B164" s="105"/>
      <c r="C164" s="120">
        <v>2018</v>
      </c>
      <c r="D164" s="122">
        <f>'Data (3)'!C52</f>
        <v>1558</v>
      </c>
      <c r="E164" s="120">
        <f t="shared" si="39"/>
        <v>-91</v>
      </c>
      <c r="F164" s="121">
        <f t="shared" si="40"/>
        <v>-5.5184960582171012</v>
      </c>
      <c r="G164" s="123">
        <f t="shared" si="41"/>
        <v>1812.3333333333333</v>
      </c>
      <c r="H164" s="123">
        <f t="shared" si="41"/>
        <v>1786.9494967156627</v>
      </c>
      <c r="I164" s="123">
        <f t="shared" si="41"/>
        <v>1422.5090909090909</v>
      </c>
    </row>
    <row r="165" spans="1:12" x14ac:dyDescent="0.25">
      <c r="B165" s="105"/>
      <c r="C165" s="120">
        <v>2019</v>
      </c>
      <c r="D165" s="122">
        <f>'Data (3)'!C66</f>
        <v>1654</v>
      </c>
      <c r="E165" s="120">
        <f t="shared" si="39"/>
        <v>96</v>
      </c>
      <c r="F165" s="121">
        <f t="shared" si="40"/>
        <v>6.1617458279845962</v>
      </c>
      <c r="G165" s="123">
        <f t="shared" si="41"/>
        <v>1862.1111111111111</v>
      </c>
      <c r="H165" s="123">
        <f t="shared" si="41"/>
        <v>1837.2782662290674</v>
      </c>
      <c r="I165" s="123">
        <f t="shared" si="41"/>
        <v>1687.5030303030303</v>
      </c>
    </row>
    <row r="166" spans="1:12" x14ac:dyDescent="0.25">
      <c r="B166" s="105"/>
      <c r="C166" s="120">
        <v>2020</v>
      </c>
      <c r="D166" s="122">
        <f>'Data (3)'!G10</f>
        <v>1807</v>
      </c>
      <c r="E166" s="120">
        <f t="shared" si="39"/>
        <v>153</v>
      </c>
      <c r="F166" s="121">
        <f t="shared" si="40"/>
        <v>9.250302297460701</v>
      </c>
      <c r="G166" s="123">
        <f t="shared" si="41"/>
        <v>1911.8888888888889</v>
      </c>
      <c r="H166" s="123">
        <f t="shared" si="41"/>
        <v>1889.0245268609335</v>
      </c>
      <c r="I166" s="123">
        <f t="shared" si="41"/>
        <v>1952.4969696969697</v>
      </c>
    </row>
    <row r="167" spans="1:12" x14ac:dyDescent="0.25">
      <c r="B167" s="105"/>
      <c r="C167" s="120">
        <v>2021</v>
      </c>
      <c r="D167" s="122">
        <f>'Data (3)'!G24</f>
        <v>1995</v>
      </c>
      <c r="E167" s="120">
        <f t="shared" si="39"/>
        <v>188</v>
      </c>
      <c r="F167" s="121">
        <f t="shared" si="40"/>
        <v>10.40398450470393</v>
      </c>
      <c r="G167" s="123">
        <f t="shared" si="41"/>
        <v>1961.6666666666667</v>
      </c>
      <c r="H167" s="123">
        <f t="shared" si="41"/>
        <v>1942.228201722641</v>
      </c>
      <c r="I167" s="123">
        <f t="shared" si="41"/>
        <v>2217.4909090909091</v>
      </c>
    </row>
    <row r="168" spans="1:12" x14ac:dyDescent="0.25">
      <c r="B168" s="105"/>
      <c r="C168" s="120">
        <v>2022</v>
      </c>
      <c r="D168" s="122">
        <f>'Data (3)'!G38</f>
        <v>2083</v>
      </c>
      <c r="E168" s="120">
        <f t="shared" si="39"/>
        <v>88</v>
      </c>
      <c r="F168" s="121">
        <f t="shared" si="40"/>
        <v>4.4110275689223055</v>
      </c>
      <c r="G168" s="123">
        <f t="shared" si="41"/>
        <v>2011.4444444444443</v>
      </c>
      <c r="H168" s="123">
        <f t="shared" si="41"/>
        <v>1996.9303383451891</v>
      </c>
      <c r="I168" s="123">
        <f t="shared" si="41"/>
        <v>2482.4848484848485</v>
      </c>
    </row>
    <row r="169" spans="1:12" x14ac:dyDescent="0.25">
      <c r="B169" s="105"/>
      <c r="C169" s="120">
        <v>2023</v>
      </c>
      <c r="D169" s="122">
        <f>'Data (3)'!G52</f>
        <v>2085</v>
      </c>
      <c r="E169" s="120">
        <f t="shared" si="39"/>
        <v>2</v>
      </c>
      <c r="F169" s="121">
        <f t="shared" si="40"/>
        <v>9.6015362457993275E-2</v>
      </c>
      <c r="G169" s="123">
        <f t="shared" si="41"/>
        <v>2061.2222222222222</v>
      </c>
      <c r="H169" s="123">
        <f t="shared" si="41"/>
        <v>2053.1731403480549</v>
      </c>
      <c r="I169" s="123">
        <f t="shared" si="41"/>
        <v>2747.4787878787879</v>
      </c>
    </row>
    <row r="170" spans="1:12" x14ac:dyDescent="0.25">
      <c r="B170" s="105"/>
      <c r="C170" s="120">
        <v>2024</v>
      </c>
      <c r="D170" s="122">
        <f>'Data (3)'!G66</f>
        <v>2111</v>
      </c>
      <c r="E170" s="120">
        <f t="shared" si="39"/>
        <v>26</v>
      </c>
      <c r="F170" s="121">
        <f t="shared" si="40"/>
        <v>1.2470023980815348</v>
      </c>
      <c r="G170" s="123">
        <f t="shared" si="41"/>
        <v>2111</v>
      </c>
      <c r="H170" s="123">
        <f t="shared" si="41"/>
        <v>2111</v>
      </c>
      <c r="I170" s="123">
        <f t="shared" si="41"/>
        <v>3012.4727272727273</v>
      </c>
    </row>
    <row r="171" spans="1:12" x14ac:dyDescent="0.25">
      <c r="B171" s="253" t="s">
        <v>31</v>
      </c>
      <c r="C171" s="254"/>
      <c r="D171" s="254"/>
      <c r="E171" s="255"/>
      <c r="F171" s="124">
        <f>AVERAGE(F162:F170)</f>
        <v>2.8164628942176013</v>
      </c>
      <c r="G171" s="122"/>
      <c r="H171" s="122"/>
      <c r="I171" s="122"/>
    </row>
    <row r="174" spans="1:12" x14ac:dyDescent="0.25">
      <c r="B174" s="249" t="s">
        <v>29</v>
      </c>
      <c r="C174" s="249"/>
      <c r="D174" s="249"/>
      <c r="E174" s="249"/>
      <c r="F174" s="249"/>
      <c r="H174" s="249" t="s">
        <v>22</v>
      </c>
      <c r="I174" s="249" t="s">
        <v>23</v>
      </c>
      <c r="J174" s="249" t="s">
        <v>43</v>
      </c>
      <c r="K174" s="249"/>
    </row>
    <row r="175" spans="1:12" x14ac:dyDescent="0.25">
      <c r="B175" s="125" t="s">
        <v>22</v>
      </c>
      <c r="C175" s="125" t="s">
        <v>32</v>
      </c>
      <c r="D175" s="125" t="s">
        <v>33</v>
      </c>
      <c r="E175" s="125" t="s">
        <v>34</v>
      </c>
      <c r="F175" s="125" t="s">
        <v>429</v>
      </c>
      <c r="H175" s="249"/>
      <c r="I175" s="249"/>
      <c r="J175" s="125" t="s">
        <v>27</v>
      </c>
      <c r="K175" s="125" t="s">
        <v>44</v>
      </c>
    </row>
    <row r="176" spans="1:12" x14ac:dyDescent="0.25">
      <c r="B176" s="120">
        <v>2015</v>
      </c>
      <c r="C176" s="120">
        <v>1</v>
      </c>
      <c r="D176" s="120">
        <f>D161</f>
        <v>1663</v>
      </c>
      <c r="E176" s="120">
        <f>C176*D176</f>
        <v>1663</v>
      </c>
      <c r="F176" s="120">
        <f>(C176)^2</f>
        <v>1</v>
      </c>
      <c r="H176" s="120">
        <v>2015</v>
      </c>
      <c r="I176" s="120">
        <f>D161</f>
        <v>1663</v>
      </c>
      <c r="J176" s="120"/>
      <c r="K176" s="120"/>
    </row>
    <row r="177" spans="2:11" x14ac:dyDescent="0.25">
      <c r="B177" s="120">
        <v>2016</v>
      </c>
      <c r="C177" s="120">
        <v>2</v>
      </c>
      <c r="D177" s="120">
        <f t="shared" ref="D177:D185" si="42">D162</f>
        <v>1595</v>
      </c>
      <c r="E177" s="120">
        <f t="shared" ref="E177:E185" si="43">C177*D177</f>
        <v>3190</v>
      </c>
      <c r="F177" s="120">
        <f t="shared" ref="F177:F185" si="44">(C177)^2</f>
        <v>4</v>
      </c>
      <c r="H177" s="120">
        <v>2016</v>
      </c>
      <c r="I177" s="120">
        <f t="shared" ref="I177:I185" si="45">D162</f>
        <v>1595</v>
      </c>
      <c r="J177" s="120">
        <f>I177-I176</f>
        <v>-68</v>
      </c>
      <c r="K177" s="121">
        <f>(E162/I176)*100</f>
        <v>-4.0889957907396273</v>
      </c>
    </row>
    <row r="178" spans="2:11" x14ac:dyDescent="0.25">
      <c r="B178" s="120">
        <v>2017</v>
      </c>
      <c r="C178" s="120">
        <v>3</v>
      </c>
      <c r="D178" s="120">
        <f t="shared" si="42"/>
        <v>1649</v>
      </c>
      <c r="E178" s="120">
        <f t="shared" si="43"/>
        <v>4947</v>
      </c>
      <c r="F178" s="120">
        <f t="shared" si="44"/>
        <v>9</v>
      </c>
      <c r="H178" s="120">
        <v>2017</v>
      </c>
      <c r="I178" s="120">
        <f t="shared" si="45"/>
        <v>1649</v>
      </c>
      <c r="J178" s="120">
        <f t="shared" ref="J178:J185" si="46">I178-I177</f>
        <v>54</v>
      </c>
      <c r="K178" s="121">
        <f>(E163/I177)*100</f>
        <v>3.3855799373040751</v>
      </c>
    </row>
    <row r="179" spans="2:11" x14ac:dyDescent="0.25">
      <c r="B179" s="120">
        <v>2018</v>
      </c>
      <c r="C179" s="120">
        <v>4</v>
      </c>
      <c r="D179" s="120">
        <f t="shared" si="42"/>
        <v>1558</v>
      </c>
      <c r="E179" s="120">
        <f t="shared" si="43"/>
        <v>6232</v>
      </c>
      <c r="F179" s="120">
        <f t="shared" si="44"/>
        <v>16</v>
      </c>
      <c r="H179" s="120">
        <v>2018</v>
      </c>
      <c r="I179" s="120">
        <f t="shared" si="45"/>
        <v>1558</v>
      </c>
      <c r="J179" s="120">
        <f t="shared" si="46"/>
        <v>-91</v>
      </c>
      <c r="K179" s="121">
        <f t="shared" ref="K179:K185" si="47">(E164/I178)*100</f>
        <v>-5.5184960582171012</v>
      </c>
    </row>
    <row r="180" spans="2:11" x14ac:dyDescent="0.25">
      <c r="B180" s="120">
        <v>2019</v>
      </c>
      <c r="C180" s="120">
        <v>5</v>
      </c>
      <c r="D180" s="120">
        <f t="shared" si="42"/>
        <v>1654</v>
      </c>
      <c r="E180" s="120">
        <f t="shared" si="43"/>
        <v>8270</v>
      </c>
      <c r="F180" s="120">
        <f t="shared" si="44"/>
        <v>25</v>
      </c>
      <c r="H180" s="120">
        <v>2019</v>
      </c>
      <c r="I180" s="120">
        <f t="shared" si="45"/>
        <v>1654</v>
      </c>
      <c r="J180" s="120">
        <f t="shared" si="46"/>
        <v>96</v>
      </c>
      <c r="K180" s="121">
        <f t="shared" si="47"/>
        <v>6.1617458279845962</v>
      </c>
    </row>
    <row r="181" spans="2:11" x14ac:dyDescent="0.25">
      <c r="B181" s="120">
        <v>2020</v>
      </c>
      <c r="C181" s="120">
        <v>6</v>
      </c>
      <c r="D181" s="120">
        <f t="shared" si="42"/>
        <v>1807</v>
      </c>
      <c r="E181" s="120">
        <f t="shared" si="43"/>
        <v>10842</v>
      </c>
      <c r="F181" s="120">
        <f t="shared" si="44"/>
        <v>36</v>
      </c>
      <c r="H181" s="120">
        <v>2020</v>
      </c>
      <c r="I181" s="120">
        <f t="shared" si="45"/>
        <v>1807</v>
      </c>
      <c r="J181" s="120">
        <f t="shared" si="46"/>
        <v>153</v>
      </c>
      <c r="K181" s="121">
        <f t="shared" si="47"/>
        <v>9.250302297460701</v>
      </c>
    </row>
    <row r="182" spans="2:11" x14ac:dyDescent="0.25">
      <c r="B182" s="120">
        <v>2021</v>
      </c>
      <c r="C182" s="120">
        <v>7</v>
      </c>
      <c r="D182" s="120">
        <f t="shared" si="42"/>
        <v>1995</v>
      </c>
      <c r="E182" s="120">
        <f t="shared" si="43"/>
        <v>13965</v>
      </c>
      <c r="F182" s="120">
        <f t="shared" si="44"/>
        <v>49</v>
      </c>
      <c r="H182" s="120">
        <v>2021</v>
      </c>
      <c r="I182" s="120">
        <f t="shared" si="45"/>
        <v>1995</v>
      </c>
      <c r="J182" s="120">
        <f t="shared" si="46"/>
        <v>188</v>
      </c>
      <c r="K182" s="121">
        <f t="shared" si="47"/>
        <v>10.40398450470393</v>
      </c>
    </row>
    <row r="183" spans="2:11" x14ac:dyDescent="0.25">
      <c r="B183" s="120">
        <v>2022</v>
      </c>
      <c r="C183" s="120">
        <v>8</v>
      </c>
      <c r="D183" s="120">
        <f t="shared" si="42"/>
        <v>2083</v>
      </c>
      <c r="E183" s="120">
        <f t="shared" si="43"/>
        <v>16664</v>
      </c>
      <c r="F183" s="120">
        <f t="shared" si="44"/>
        <v>64</v>
      </c>
      <c r="H183" s="120">
        <v>2022</v>
      </c>
      <c r="I183" s="120">
        <f t="shared" si="45"/>
        <v>2083</v>
      </c>
      <c r="J183" s="120">
        <f t="shared" si="46"/>
        <v>88</v>
      </c>
      <c r="K183" s="121">
        <f t="shared" si="47"/>
        <v>4.4110275689223055</v>
      </c>
    </row>
    <row r="184" spans="2:11" x14ac:dyDescent="0.25">
      <c r="B184" s="120">
        <v>2023</v>
      </c>
      <c r="C184" s="120">
        <v>9</v>
      </c>
      <c r="D184" s="120">
        <f t="shared" si="42"/>
        <v>2085</v>
      </c>
      <c r="E184" s="120">
        <f t="shared" si="43"/>
        <v>18765</v>
      </c>
      <c r="F184" s="120">
        <f t="shared" si="44"/>
        <v>81</v>
      </c>
      <c r="H184" s="120">
        <v>2023</v>
      </c>
      <c r="I184" s="120">
        <f t="shared" si="45"/>
        <v>2085</v>
      </c>
      <c r="J184" s="120">
        <f t="shared" si="46"/>
        <v>2</v>
      </c>
      <c r="K184" s="121">
        <f t="shared" si="47"/>
        <v>9.6015362457993275E-2</v>
      </c>
    </row>
    <row r="185" spans="2:11" x14ac:dyDescent="0.25">
      <c r="B185" s="120">
        <v>2024</v>
      </c>
      <c r="C185" s="120">
        <v>10</v>
      </c>
      <c r="D185" s="120">
        <f t="shared" si="42"/>
        <v>2111</v>
      </c>
      <c r="E185" s="120">
        <f t="shared" si="43"/>
        <v>21110</v>
      </c>
      <c r="F185" s="120">
        <f t="shared" si="44"/>
        <v>100</v>
      </c>
      <c r="H185" s="120">
        <v>2024</v>
      </c>
      <c r="I185" s="120">
        <f t="shared" si="45"/>
        <v>2111</v>
      </c>
      <c r="J185" s="120">
        <f t="shared" si="46"/>
        <v>26</v>
      </c>
      <c r="K185" s="121">
        <f t="shared" si="47"/>
        <v>1.2470023980815348</v>
      </c>
    </row>
    <row r="186" spans="2:11" x14ac:dyDescent="0.25">
      <c r="B186" s="126" t="s">
        <v>36</v>
      </c>
      <c r="C186" s="127">
        <f>SUM(C176:C185)</f>
        <v>55</v>
      </c>
      <c r="D186" s="127">
        <f>SUM(D176:D185)</f>
        <v>18200</v>
      </c>
      <c r="E186" s="127">
        <f>SUM(E176:E185)</f>
        <v>105648</v>
      </c>
      <c r="F186" s="127">
        <f>SUM(F176:F185)</f>
        <v>385</v>
      </c>
      <c r="H186" s="127" t="s">
        <v>36</v>
      </c>
      <c r="I186" s="127">
        <f>SUM(I176:I185)</f>
        <v>18200</v>
      </c>
      <c r="J186" s="127">
        <f>SUM(J176:J185)</f>
        <v>448</v>
      </c>
      <c r="K186" s="128">
        <f>SUM(K176:K185)</f>
        <v>25.348166047958411</v>
      </c>
    </row>
    <row r="187" spans="2:11" x14ac:dyDescent="0.25">
      <c r="B187" s="126" t="s">
        <v>37</v>
      </c>
      <c r="C187" s="128">
        <f>AVERAGE(C176:C185)</f>
        <v>5.5</v>
      </c>
      <c r="D187" s="128">
        <f>AVERAGE(D176:D185)</f>
        <v>1820</v>
      </c>
      <c r="E187" s="127">
        <f>AVERAGE(E176:E185)</f>
        <v>10564.8</v>
      </c>
      <c r="F187" s="128">
        <f>AVERAGE(F176:F185)</f>
        <v>38.5</v>
      </c>
      <c r="H187" s="127" t="s">
        <v>37</v>
      </c>
      <c r="I187" s="128">
        <f>AVERAGE(I176:I185)</f>
        <v>1820</v>
      </c>
      <c r="J187" s="128">
        <f>AVERAGE(J176:J185)</f>
        <v>49.777777777777779</v>
      </c>
      <c r="K187" s="128">
        <f>AVERAGE(K176:K185)</f>
        <v>2.8164628942176013</v>
      </c>
    </row>
    <row r="188" spans="2:11" x14ac:dyDescent="0.25">
      <c r="B188" s="129" t="s">
        <v>38</v>
      </c>
      <c r="C188" s="148">
        <f>D187-(C187*C189)</f>
        <v>362.5333333333333</v>
      </c>
      <c r="D188" s="131"/>
    </row>
    <row r="189" spans="2:11" x14ac:dyDescent="0.25">
      <c r="B189" s="132" t="s">
        <v>39</v>
      </c>
      <c r="C189" s="133">
        <f>((C186*E186)-(C186*D186))/((C186*F186)-(C186^2))</f>
        <v>264.9939393939394</v>
      </c>
      <c r="D189" s="134"/>
    </row>
    <row r="190" spans="2:11" x14ac:dyDescent="0.25">
      <c r="B190" s="135" t="s">
        <v>40</v>
      </c>
      <c r="C190" s="136" t="s">
        <v>111</v>
      </c>
      <c r="D190" s="137"/>
    </row>
    <row r="191" spans="2:11" ht="13.8" thickBot="1" x14ac:dyDescent="0.3">
      <c r="B191" s="138"/>
    </row>
    <row r="192" spans="2:11" x14ac:dyDescent="0.25">
      <c r="B192" s="139" t="s">
        <v>45</v>
      </c>
      <c r="C192" s="140">
        <f>J187</f>
        <v>49.777777777777779</v>
      </c>
      <c r="D192" s="141"/>
    </row>
    <row r="193" spans="2:12" x14ac:dyDescent="0.25">
      <c r="B193" s="139" t="s">
        <v>44</v>
      </c>
      <c r="C193" s="142">
        <f>K187</f>
        <v>2.8164628942176013</v>
      </c>
    </row>
    <row r="194" spans="2:12" x14ac:dyDescent="0.25">
      <c r="B194" s="139" t="s">
        <v>29</v>
      </c>
      <c r="C194" s="139" t="str">
        <f>C190</f>
        <v>362,53 + (264,99x)</v>
      </c>
    </row>
    <row r="195" spans="2:12" x14ac:dyDescent="0.25">
      <c r="B195" s="139"/>
      <c r="C195" s="139"/>
    </row>
    <row r="196" spans="2:12" x14ac:dyDescent="0.25">
      <c r="B196" s="249" t="s">
        <v>48</v>
      </c>
      <c r="C196" s="249"/>
      <c r="D196" s="249"/>
      <c r="E196" s="249"/>
      <c r="F196" s="249"/>
      <c r="G196" s="249"/>
      <c r="H196" s="249"/>
      <c r="J196" s="249" t="s">
        <v>42</v>
      </c>
      <c r="K196" s="249"/>
    </row>
    <row r="197" spans="2:12" x14ac:dyDescent="0.25">
      <c r="B197" s="143" t="s">
        <v>46</v>
      </c>
      <c r="C197" s="125" t="s">
        <v>22</v>
      </c>
      <c r="D197" s="125" t="s">
        <v>47</v>
      </c>
      <c r="E197" s="125" t="s">
        <v>23</v>
      </c>
      <c r="F197" s="125" t="s">
        <v>27</v>
      </c>
      <c r="G197" s="125" t="s">
        <v>28</v>
      </c>
      <c r="H197" s="125" t="s">
        <v>29</v>
      </c>
      <c r="J197" s="144" t="s">
        <v>27</v>
      </c>
      <c r="K197" s="124">
        <f>STDEV(F198:F207)</f>
        <v>150.70970651507511</v>
      </c>
    </row>
    <row r="198" spans="2:12" x14ac:dyDescent="0.25">
      <c r="B198" s="122">
        <v>1</v>
      </c>
      <c r="C198" s="145">
        <v>2015</v>
      </c>
      <c r="D198" s="145">
        <v>-9</v>
      </c>
      <c r="E198" s="145">
        <f t="shared" ref="E198:E207" si="48">D161</f>
        <v>1663</v>
      </c>
      <c r="F198" s="146">
        <f>$E$207+(D198*$C$192)</f>
        <v>1663</v>
      </c>
      <c r="G198" s="146">
        <f>$E$207*(1+$C$193%)^D198</f>
        <v>1644.0851291213833</v>
      </c>
      <c r="H198" s="123">
        <f>$C$188+($C$189*B198)</f>
        <v>627.5272727272727</v>
      </c>
      <c r="J198" s="147" t="s">
        <v>28</v>
      </c>
      <c r="K198" s="124">
        <f>STDEV(G198:G207)</f>
        <v>157.05662864335184</v>
      </c>
    </row>
    <row r="199" spans="2:12" x14ac:dyDescent="0.25">
      <c r="B199" s="122">
        <v>2</v>
      </c>
      <c r="C199" s="120">
        <v>2016</v>
      </c>
      <c r="D199" s="120">
        <v>-8</v>
      </c>
      <c r="E199" s="120">
        <f t="shared" si="48"/>
        <v>1595</v>
      </c>
      <c r="F199" s="146">
        <f t="shared" ref="F199:F207" si="49">$E$207+(D199*$C$192)</f>
        <v>1712.7777777777778</v>
      </c>
      <c r="G199" s="146">
        <f t="shared" ref="G199:G207" si="50">$E$207*(1+$C$193%)^D199</f>
        <v>1690.3901767324367</v>
      </c>
      <c r="H199" s="123">
        <f t="shared" ref="H199:H207" si="51">$C$188+($C$189*B199)</f>
        <v>892.5212121212121</v>
      </c>
      <c r="J199" s="147" t="s">
        <v>29</v>
      </c>
      <c r="K199" s="124">
        <f>STDEV(H198:H207)</f>
        <v>802.30899443974965</v>
      </c>
    </row>
    <row r="200" spans="2:12" x14ac:dyDescent="0.25">
      <c r="B200" s="122">
        <v>3</v>
      </c>
      <c r="C200" s="120">
        <v>2017</v>
      </c>
      <c r="D200" s="120">
        <v>-7</v>
      </c>
      <c r="E200" s="120">
        <f t="shared" si="48"/>
        <v>1649</v>
      </c>
      <c r="F200" s="146">
        <f t="shared" si="49"/>
        <v>1762.5555555555557</v>
      </c>
      <c r="G200" s="146">
        <f t="shared" si="50"/>
        <v>1737.9993888276047</v>
      </c>
      <c r="H200" s="123">
        <f t="shared" si="51"/>
        <v>1157.5151515151515</v>
      </c>
    </row>
    <row r="201" spans="2:12" x14ac:dyDescent="0.25">
      <c r="B201" s="122">
        <v>4</v>
      </c>
      <c r="C201" s="120">
        <v>2018</v>
      </c>
      <c r="D201" s="120">
        <v>-6</v>
      </c>
      <c r="E201" s="120">
        <f t="shared" si="48"/>
        <v>1558</v>
      </c>
      <c r="F201" s="146">
        <f t="shared" si="49"/>
        <v>1812.3333333333333</v>
      </c>
      <c r="G201" s="146">
        <f t="shared" si="50"/>
        <v>1786.9494967156627</v>
      </c>
      <c r="H201" s="123">
        <f t="shared" si="51"/>
        <v>1422.5090909090909</v>
      </c>
      <c r="J201" s="256" t="s">
        <v>430</v>
      </c>
      <c r="K201" s="256"/>
      <c r="L201" s="256"/>
    </row>
    <row r="202" spans="2:12" x14ac:dyDescent="0.25">
      <c r="B202" s="122">
        <v>5</v>
      </c>
      <c r="C202" s="120">
        <v>2019</v>
      </c>
      <c r="D202" s="120">
        <v>-5</v>
      </c>
      <c r="E202" s="120">
        <f t="shared" si="48"/>
        <v>1654</v>
      </c>
      <c r="F202" s="146">
        <f t="shared" si="49"/>
        <v>1862.1111111111111</v>
      </c>
      <c r="G202" s="146">
        <f t="shared" si="50"/>
        <v>1837.2782662290674</v>
      </c>
      <c r="H202" s="123">
        <f t="shared" si="51"/>
        <v>1687.5030303030303</v>
      </c>
      <c r="J202" s="256"/>
      <c r="K202" s="256"/>
      <c r="L202" s="256"/>
    </row>
    <row r="203" spans="2:12" x14ac:dyDescent="0.25">
      <c r="B203" s="122">
        <v>6</v>
      </c>
      <c r="C203" s="120">
        <v>2020</v>
      </c>
      <c r="D203" s="120">
        <v>-4</v>
      </c>
      <c r="E203" s="120">
        <f t="shared" si="48"/>
        <v>1807</v>
      </c>
      <c r="F203" s="146">
        <f t="shared" si="49"/>
        <v>1911.8888888888889</v>
      </c>
      <c r="G203" s="146">
        <f t="shared" si="50"/>
        <v>1889.0245268609335</v>
      </c>
      <c r="H203" s="123">
        <f t="shared" si="51"/>
        <v>1952.4969696969697</v>
      </c>
    </row>
    <row r="204" spans="2:12" x14ac:dyDescent="0.25">
      <c r="B204" s="122">
        <v>7</v>
      </c>
      <c r="C204" s="120">
        <v>2021</v>
      </c>
      <c r="D204" s="120">
        <v>-3</v>
      </c>
      <c r="E204" s="120">
        <f t="shared" si="48"/>
        <v>1995</v>
      </c>
      <c r="F204" s="146">
        <f t="shared" si="49"/>
        <v>1961.6666666666667</v>
      </c>
      <c r="G204" s="146">
        <f t="shared" si="50"/>
        <v>1942.228201722641</v>
      </c>
      <c r="H204" s="123">
        <f t="shared" si="51"/>
        <v>2217.4909090909091</v>
      </c>
    </row>
    <row r="205" spans="2:12" x14ac:dyDescent="0.25">
      <c r="B205" s="122">
        <v>8</v>
      </c>
      <c r="C205" s="120">
        <v>2022</v>
      </c>
      <c r="D205" s="120">
        <v>-2</v>
      </c>
      <c r="E205" s="120">
        <f t="shared" si="48"/>
        <v>2083</v>
      </c>
      <c r="F205" s="146">
        <f t="shared" si="49"/>
        <v>2011.4444444444443</v>
      </c>
      <c r="G205" s="146">
        <f t="shared" si="50"/>
        <v>1996.9303383451891</v>
      </c>
      <c r="H205" s="123">
        <f t="shared" si="51"/>
        <v>2482.4848484848485</v>
      </c>
    </row>
    <row r="206" spans="2:12" x14ac:dyDescent="0.25">
      <c r="B206" s="122">
        <v>9</v>
      </c>
      <c r="C206" s="120">
        <v>2023</v>
      </c>
      <c r="D206" s="120">
        <v>-1</v>
      </c>
      <c r="E206" s="120">
        <f t="shared" si="48"/>
        <v>2085</v>
      </c>
      <c r="F206" s="146">
        <f t="shared" si="49"/>
        <v>2061.2222222222222</v>
      </c>
      <c r="G206" s="146">
        <f t="shared" si="50"/>
        <v>2053.1731403480549</v>
      </c>
      <c r="H206" s="123">
        <f t="shared" si="51"/>
        <v>2747.4787878787879</v>
      </c>
    </row>
    <row r="207" spans="2:12" x14ac:dyDescent="0.25">
      <c r="B207" s="122">
        <v>10</v>
      </c>
      <c r="C207" s="120">
        <v>2024</v>
      </c>
      <c r="D207" s="120">
        <v>0</v>
      </c>
      <c r="E207" s="120">
        <f t="shared" si="48"/>
        <v>2111</v>
      </c>
      <c r="F207" s="146">
        <f t="shared" si="49"/>
        <v>2111</v>
      </c>
      <c r="G207" s="146">
        <f t="shared" si="50"/>
        <v>2111</v>
      </c>
      <c r="H207" s="123">
        <f t="shared" si="51"/>
        <v>3012.4727272727273</v>
      </c>
    </row>
    <row r="210" spans="1:12" x14ac:dyDescent="0.25">
      <c r="A210" s="250"/>
      <c r="B210" s="250"/>
      <c r="C210" s="250"/>
      <c r="D210" s="250"/>
      <c r="E210" s="250"/>
      <c r="F210" s="250"/>
      <c r="G210" s="250"/>
      <c r="H210" s="250"/>
      <c r="I210" s="250"/>
      <c r="J210" s="250"/>
      <c r="K210" s="250"/>
      <c r="L210" s="250"/>
    </row>
    <row r="211" spans="1:12" x14ac:dyDescent="0.25">
      <c r="A211" s="251">
        <v>5</v>
      </c>
      <c r="B211" s="252" t="s">
        <v>21</v>
      </c>
      <c r="C211" s="252" t="s">
        <v>22</v>
      </c>
      <c r="D211" s="252" t="s">
        <v>23</v>
      </c>
      <c r="E211" s="252" t="s">
        <v>24</v>
      </c>
      <c r="F211" s="252" t="s">
        <v>25</v>
      </c>
      <c r="G211" s="252" t="s">
        <v>26</v>
      </c>
      <c r="H211" s="252"/>
      <c r="I211" s="252"/>
      <c r="K211" s="101" t="s">
        <v>41</v>
      </c>
      <c r="L211" s="101" t="s">
        <v>42</v>
      </c>
    </row>
    <row r="212" spans="1:12" x14ac:dyDescent="0.25">
      <c r="A212" s="251"/>
      <c r="B212" s="252"/>
      <c r="C212" s="252"/>
      <c r="D212" s="252"/>
      <c r="E212" s="252"/>
      <c r="F212" s="252"/>
      <c r="G212" s="102" t="s">
        <v>27</v>
      </c>
      <c r="H212" s="102" t="s">
        <v>28</v>
      </c>
      <c r="I212" s="102" t="s">
        <v>29</v>
      </c>
      <c r="K212" s="120" t="s">
        <v>27</v>
      </c>
      <c r="L212" s="121">
        <f>K249</f>
        <v>109.33181834240949</v>
      </c>
    </row>
    <row r="213" spans="1:12" x14ac:dyDescent="0.25">
      <c r="A213" s="251"/>
      <c r="B213" s="105" t="s">
        <v>112</v>
      </c>
      <c r="C213" s="120">
        <v>2015</v>
      </c>
      <c r="D213" s="122">
        <f>'Data (3)'!C11</f>
        <v>631</v>
      </c>
      <c r="E213" s="120"/>
      <c r="F213" s="120"/>
      <c r="G213" s="123">
        <f>F250</f>
        <v>631</v>
      </c>
      <c r="H213" s="123">
        <f>G250</f>
        <v>625.01058058759281</v>
      </c>
      <c r="I213" s="123">
        <f>H250</f>
        <v>259.48636363636365</v>
      </c>
      <c r="K213" s="122" t="s">
        <v>28</v>
      </c>
      <c r="L213" s="121">
        <f>K250</f>
        <v>111.31365094780054</v>
      </c>
    </row>
    <row r="214" spans="1:12" x14ac:dyDescent="0.25">
      <c r="A214" s="251"/>
      <c r="B214" s="105"/>
      <c r="C214" s="120">
        <v>2016</v>
      </c>
      <c r="D214" s="122">
        <f>'Data (3)'!C25</f>
        <v>669</v>
      </c>
      <c r="E214" s="120">
        <f t="shared" ref="E214:E222" si="52">D214-D213</f>
        <v>38</v>
      </c>
      <c r="F214" s="121">
        <f t="shared" ref="F214:F222" si="53">((D214-D213)/D213)*100</f>
        <v>6.0221870047543584</v>
      </c>
      <c r="G214" s="123">
        <f t="shared" ref="G214:I222" si="54">F251</f>
        <v>667.11111111111109</v>
      </c>
      <c r="H214" s="123">
        <f t="shared" si="54"/>
        <v>655.23216007770282</v>
      </c>
      <c r="I214" s="123">
        <f t="shared" si="54"/>
        <v>375.02272727272731</v>
      </c>
      <c r="K214" s="122" t="s">
        <v>29</v>
      </c>
      <c r="L214" s="121">
        <f>K251</f>
        <v>349.80371227477252</v>
      </c>
    </row>
    <row r="215" spans="1:12" x14ac:dyDescent="0.25">
      <c r="A215" s="251"/>
      <c r="B215" s="105"/>
      <c r="C215" s="120">
        <v>2017</v>
      </c>
      <c r="D215" s="122">
        <f>'Data (3)'!C39</f>
        <v>665</v>
      </c>
      <c r="E215" s="120">
        <f t="shared" si="52"/>
        <v>-4</v>
      </c>
      <c r="F215" s="121">
        <f t="shared" si="53"/>
        <v>-0.59790732436472349</v>
      </c>
      <c r="G215" s="123">
        <f t="shared" si="54"/>
        <v>703.22222222222217</v>
      </c>
      <c r="H215" s="123">
        <f t="shared" si="54"/>
        <v>686.91506501612503</v>
      </c>
      <c r="I215" s="123">
        <f t="shared" si="54"/>
        <v>490.55909090909097</v>
      </c>
    </row>
    <row r="216" spans="1:12" x14ac:dyDescent="0.25">
      <c r="B216" s="105"/>
      <c r="C216" s="120">
        <v>2018</v>
      </c>
      <c r="D216" s="122">
        <f>'Data (3)'!C53</f>
        <v>723</v>
      </c>
      <c r="E216" s="120">
        <f t="shared" si="52"/>
        <v>58</v>
      </c>
      <c r="F216" s="121">
        <f t="shared" si="53"/>
        <v>8.7218045112781954</v>
      </c>
      <c r="G216" s="123">
        <f t="shared" si="54"/>
        <v>739.33333333333326</v>
      </c>
      <c r="H216" s="123">
        <f t="shared" si="54"/>
        <v>720.12995590776734</v>
      </c>
      <c r="I216" s="123">
        <f t="shared" si="54"/>
        <v>606.09545454545457</v>
      </c>
    </row>
    <row r="217" spans="1:12" x14ac:dyDescent="0.25">
      <c r="B217" s="105"/>
      <c r="C217" s="120">
        <v>2019</v>
      </c>
      <c r="D217" s="122">
        <f>'Data (3)'!C67</f>
        <v>709</v>
      </c>
      <c r="E217" s="120">
        <f t="shared" si="52"/>
        <v>-14</v>
      </c>
      <c r="F217" s="121">
        <f t="shared" si="53"/>
        <v>-1.9363762102351314</v>
      </c>
      <c r="G217" s="123">
        <f t="shared" si="54"/>
        <v>775.44444444444446</v>
      </c>
      <c r="H217" s="123">
        <f t="shared" si="54"/>
        <v>754.95090995500198</v>
      </c>
      <c r="I217" s="123">
        <f t="shared" si="54"/>
        <v>721.63181818181818</v>
      </c>
    </row>
    <row r="218" spans="1:12" x14ac:dyDescent="0.25">
      <c r="B218" s="105"/>
      <c r="C218" s="120">
        <v>2020</v>
      </c>
      <c r="D218" s="122">
        <f>'Data (3)'!G11</f>
        <v>819</v>
      </c>
      <c r="E218" s="120">
        <f t="shared" si="52"/>
        <v>110</v>
      </c>
      <c r="F218" s="121">
        <f t="shared" si="53"/>
        <v>15.514809590973202</v>
      </c>
      <c r="G218" s="123">
        <f t="shared" si="54"/>
        <v>811.55555555555554</v>
      </c>
      <c r="H218" s="123">
        <f t="shared" si="54"/>
        <v>791.45558626765899</v>
      </c>
      <c r="I218" s="123">
        <f t="shared" si="54"/>
        <v>837.16818181818189</v>
      </c>
    </row>
    <row r="219" spans="1:12" x14ac:dyDescent="0.25">
      <c r="B219" s="105"/>
      <c r="C219" s="120">
        <v>2021</v>
      </c>
      <c r="D219" s="122">
        <f>'Data (3)'!G25</f>
        <v>838</v>
      </c>
      <c r="E219" s="120">
        <f t="shared" si="52"/>
        <v>19</v>
      </c>
      <c r="F219" s="121">
        <f t="shared" si="53"/>
        <v>2.3199023199023201</v>
      </c>
      <c r="G219" s="123">
        <f t="shared" si="54"/>
        <v>847.66666666666663</v>
      </c>
      <c r="H219" s="123">
        <f t="shared" si="54"/>
        <v>829.72539906153634</v>
      </c>
      <c r="I219" s="123">
        <f t="shared" si="54"/>
        <v>952.7045454545455</v>
      </c>
    </row>
    <row r="220" spans="1:12" x14ac:dyDescent="0.25">
      <c r="B220" s="105"/>
      <c r="C220" s="120">
        <v>2022</v>
      </c>
      <c r="D220" s="122">
        <f>'Data (3)'!G39</f>
        <v>876</v>
      </c>
      <c r="E220" s="120">
        <f t="shared" si="52"/>
        <v>38</v>
      </c>
      <c r="F220" s="121">
        <f t="shared" si="53"/>
        <v>4.5346062052505962</v>
      </c>
      <c r="G220" s="123">
        <f t="shared" si="54"/>
        <v>883.77777777777783</v>
      </c>
      <c r="H220" s="123">
        <f t="shared" si="54"/>
        <v>869.84569923169829</v>
      </c>
      <c r="I220" s="123">
        <f t="shared" si="54"/>
        <v>1068.2409090909091</v>
      </c>
    </row>
    <row r="221" spans="1:12" x14ac:dyDescent="0.25">
      <c r="B221" s="105"/>
      <c r="C221" s="120">
        <v>2023</v>
      </c>
      <c r="D221" s="122">
        <f>'Data (3)'!G53</f>
        <v>908</v>
      </c>
      <c r="E221" s="120">
        <f t="shared" si="52"/>
        <v>32</v>
      </c>
      <c r="F221" s="121">
        <f t="shared" si="53"/>
        <v>3.6529680365296802</v>
      </c>
      <c r="G221" s="123">
        <f t="shared" si="54"/>
        <v>919.88888888888891</v>
      </c>
      <c r="H221" s="123">
        <f t="shared" si="54"/>
        <v>911.90596470551907</v>
      </c>
      <c r="I221" s="123">
        <f t="shared" si="54"/>
        <v>1183.7772727272727</v>
      </c>
    </row>
    <row r="222" spans="1:12" x14ac:dyDescent="0.25">
      <c r="B222" s="105"/>
      <c r="C222" s="120">
        <v>2024</v>
      </c>
      <c r="D222" s="122">
        <f>'Data (3)'!G67</f>
        <v>956</v>
      </c>
      <c r="E222" s="120">
        <f t="shared" si="52"/>
        <v>48</v>
      </c>
      <c r="F222" s="121">
        <f t="shared" si="53"/>
        <v>5.286343612334802</v>
      </c>
      <c r="G222" s="123">
        <f t="shared" si="54"/>
        <v>956</v>
      </c>
      <c r="H222" s="123">
        <f t="shared" si="54"/>
        <v>956</v>
      </c>
      <c r="I222" s="123">
        <f t="shared" si="54"/>
        <v>1299.3136363636363</v>
      </c>
    </row>
    <row r="223" spans="1:12" x14ac:dyDescent="0.25">
      <c r="B223" s="253" t="s">
        <v>31</v>
      </c>
      <c r="C223" s="254"/>
      <c r="D223" s="254"/>
      <c r="E223" s="255"/>
      <c r="F223" s="124">
        <f>AVERAGE(F214:F222)</f>
        <v>4.8353708607136996</v>
      </c>
      <c r="G223" s="122"/>
      <c r="H223" s="122"/>
      <c r="I223" s="122"/>
    </row>
    <row r="226" spans="2:11" x14ac:dyDescent="0.25">
      <c r="B226" s="249" t="s">
        <v>29</v>
      </c>
      <c r="C226" s="249"/>
      <c r="D226" s="249"/>
      <c r="E226" s="249"/>
      <c r="F226" s="249"/>
      <c r="H226" s="249" t="s">
        <v>22</v>
      </c>
      <c r="I226" s="249" t="s">
        <v>23</v>
      </c>
      <c r="J226" s="249" t="s">
        <v>43</v>
      </c>
      <c r="K226" s="249"/>
    </row>
    <row r="227" spans="2:11" x14ac:dyDescent="0.25">
      <c r="B227" s="125" t="s">
        <v>22</v>
      </c>
      <c r="C227" s="125" t="s">
        <v>32</v>
      </c>
      <c r="D227" s="125" t="s">
        <v>33</v>
      </c>
      <c r="E227" s="125" t="s">
        <v>34</v>
      </c>
      <c r="F227" s="125" t="s">
        <v>429</v>
      </c>
      <c r="H227" s="249"/>
      <c r="I227" s="249"/>
      <c r="J227" s="125" t="s">
        <v>27</v>
      </c>
      <c r="K227" s="125" t="s">
        <v>44</v>
      </c>
    </row>
    <row r="228" spans="2:11" x14ac:dyDescent="0.25">
      <c r="B228" s="120">
        <v>2015</v>
      </c>
      <c r="C228" s="120">
        <v>1</v>
      </c>
      <c r="D228" s="120">
        <f>D213</f>
        <v>631</v>
      </c>
      <c r="E228" s="120">
        <f>C228*D228</f>
        <v>631</v>
      </c>
      <c r="F228" s="120">
        <f>(C228)^2</f>
        <v>1</v>
      </c>
      <c r="H228" s="120">
        <v>2015</v>
      </c>
      <c r="I228" s="120">
        <f>D213</f>
        <v>631</v>
      </c>
      <c r="J228" s="120"/>
      <c r="K228" s="120"/>
    </row>
    <row r="229" spans="2:11" x14ac:dyDescent="0.25">
      <c r="B229" s="120">
        <v>2016</v>
      </c>
      <c r="C229" s="120">
        <v>2</v>
      </c>
      <c r="D229" s="120">
        <f t="shared" ref="D229:D237" si="55">D214</f>
        <v>669</v>
      </c>
      <c r="E229" s="120">
        <f t="shared" ref="E229:E237" si="56">C229*D229</f>
        <v>1338</v>
      </c>
      <c r="F229" s="120">
        <f t="shared" ref="F229:F237" si="57">(C229)^2</f>
        <v>4</v>
      </c>
      <c r="H229" s="120">
        <v>2016</v>
      </c>
      <c r="I229" s="120">
        <f t="shared" ref="I229:I237" si="58">D214</f>
        <v>669</v>
      </c>
      <c r="J229" s="120">
        <f>I229-I228</f>
        <v>38</v>
      </c>
      <c r="K229" s="121">
        <f>(E214/I228)*100</f>
        <v>6.0221870047543584</v>
      </c>
    </row>
    <row r="230" spans="2:11" x14ac:dyDescent="0.25">
      <c r="B230" s="120">
        <v>2017</v>
      </c>
      <c r="C230" s="120">
        <v>3</v>
      </c>
      <c r="D230" s="120">
        <f t="shared" si="55"/>
        <v>665</v>
      </c>
      <c r="E230" s="120">
        <f t="shared" si="56"/>
        <v>1995</v>
      </c>
      <c r="F230" s="120">
        <f t="shared" si="57"/>
        <v>9</v>
      </c>
      <c r="H230" s="120">
        <v>2017</v>
      </c>
      <c r="I230" s="120">
        <f t="shared" si="58"/>
        <v>665</v>
      </c>
      <c r="J230" s="120">
        <f t="shared" ref="J230:J237" si="59">I230-I229</f>
        <v>-4</v>
      </c>
      <c r="K230" s="121">
        <f>(E215/I229)*100</f>
        <v>-0.59790732436472349</v>
      </c>
    </row>
    <row r="231" spans="2:11" x14ac:dyDescent="0.25">
      <c r="B231" s="120">
        <v>2018</v>
      </c>
      <c r="C231" s="120">
        <v>4</v>
      </c>
      <c r="D231" s="120">
        <f t="shared" si="55"/>
        <v>723</v>
      </c>
      <c r="E231" s="120">
        <f t="shared" si="56"/>
        <v>2892</v>
      </c>
      <c r="F231" s="120">
        <f t="shared" si="57"/>
        <v>16</v>
      </c>
      <c r="H231" s="120">
        <v>2018</v>
      </c>
      <c r="I231" s="120">
        <f t="shared" si="58"/>
        <v>723</v>
      </c>
      <c r="J231" s="120">
        <f>I231-I230</f>
        <v>58</v>
      </c>
      <c r="K231" s="121">
        <f t="shared" ref="K231:K237" si="60">(E216/I230)*100</f>
        <v>8.7218045112781954</v>
      </c>
    </row>
    <row r="232" spans="2:11" x14ac:dyDescent="0.25">
      <c r="B232" s="120">
        <v>2019</v>
      </c>
      <c r="C232" s="120">
        <v>5</v>
      </c>
      <c r="D232" s="120">
        <f t="shared" si="55"/>
        <v>709</v>
      </c>
      <c r="E232" s="120">
        <f t="shared" si="56"/>
        <v>3545</v>
      </c>
      <c r="F232" s="120">
        <f t="shared" si="57"/>
        <v>25</v>
      </c>
      <c r="H232" s="120">
        <v>2019</v>
      </c>
      <c r="I232" s="120">
        <f t="shared" si="58"/>
        <v>709</v>
      </c>
      <c r="J232" s="120">
        <f t="shared" si="59"/>
        <v>-14</v>
      </c>
      <c r="K232" s="121">
        <f t="shared" si="60"/>
        <v>-1.9363762102351314</v>
      </c>
    </row>
    <row r="233" spans="2:11" x14ac:dyDescent="0.25">
      <c r="B233" s="120">
        <v>2020</v>
      </c>
      <c r="C233" s="120">
        <v>6</v>
      </c>
      <c r="D233" s="120">
        <f t="shared" si="55"/>
        <v>819</v>
      </c>
      <c r="E233" s="120">
        <f t="shared" si="56"/>
        <v>4914</v>
      </c>
      <c r="F233" s="120">
        <f t="shared" si="57"/>
        <v>36</v>
      </c>
      <c r="H233" s="120">
        <v>2020</v>
      </c>
      <c r="I233" s="120">
        <f t="shared" si="58"/>
        <v>819</v>
      </c>
      <c r="J233" s="120">
        <f t="shared" si="59"/>
        <v>110</v>
      </c>
      <c r="K233" s="121">
        <f t="shared" si="60"/>
        <v>15.514809590973202</v>
      </c>
    </row>
    <row r="234" spans="2:11" x14ac:dyDescent="0.25">
      <c r="B234" s="120">
        <v>2021</v>
      </c>
      <c r="C234" s="120">
        <v>7</v>
      </c>
      <c r="D234" s="120">
        <f t="shared" si="55"/>
        <v>838</v>
      </c>
      <c r="E234" s="120">
        <f t="shared" si="56"/>
        <v>5866</v>
      </c>
      <c r="F234" s="120">
        <f t="shared" si="57"/>
        <v>49</v>
      </c>
      <c r="H234" s="120">
        <v>2021</v>
      </c>
      <c r="I234" s="120">
        <f t="shared" si="58"/>
        <v>838</v>
      </c>
      <c r="J234" s="120">
        <f t="shared" si="59"/>
        <v>19</v>
      </c>
      <c r="K234" s="121">
        <f t="shared" si="60"/>
        <v>2.3199023199023201</v>
      </c>
    </row>
    <row r="235" spans="2:11" x14ac:dyDescent="0.25">
      <c r="B235" s="120">
        <v>2022</v>
      </c>
      <c r="C235" s="120">
        <v>8</v>
      </c>
      <c r="D235" s="120">
        <f t="shared" si="55"/>
        <v>876</v>
      </c>
      <c r="E235" s="120">
        <f t="shared" si="56"/>
        <v>7008</v>
      </c>
      <c r="F235" s="120">
        <f t="shared" si="57"/>
        <v>64</v>
      </c>
      <c r="H235" s="120">
        <v>2022</v>
      </c>
      <c r="I235" s="120">
        <f t="shared" si="58"/>
        <v>876</v>
      </c>
      <c r="J235" s="120">
        <f t="shared" si="59"/>
        <v>38</v>
      </c>
      <c r="K235" s="121">
        <f t="shared" si="60"/>
        <v>4.5346062052505962</v>
      </c>
    </row>
    <row r="236" spans="2:11" x14ac:dyDescent="0.25">
      <c r="B236" s="120">
        <v>2023</v>
      </c>
      <c r="C236" s="120">
        <v>9</v>
      </c>
      <c r="D236" s="120">
        <f t="shared" si="55"/>
        <v>908</v>
      </c>
      <c r="E236" s="120">
        <f t="shared" si="56"/>
        <v>8172</v>
      </c>
      <c r="F236" s="120">
        <f t="shared" si="57"/>
        <v>81</v>
      </c>
      <c r="H236" s="120">
        <v>2023</v>
      </c>
      <c r="I236" s="120">
        <f t="shared" si="58"/>
        <v>908</v>
      </c>
      <c r="J236" s="120">
        <f t="shared" si="59"/>
        <v>32</v>
      </c>
      <c r="K236" s="121">
        <f t="shared" si="60"/>
        <v>3.6529680365296802</v>
      </c>
    </row>
    <row r="237" spans="2:11" x14ac:dyDescent="0.25">
      <c r="B237" s="120">
        <v>2024</v>
      </c>
      <c r="C237" s="120">
        <v>10</v>
      </c>
      <c r="D237" s="120">
        <f t="shared" si="55"/>
        <v>956</v>
      </c>
      <c r="E237" s="120">
        <f t="shared" si="56"/>
        <v>9560</v>
      </c>
      <c r="F237" s="120">
        <f t="shared" si="57"/>
        <v>100</v>
      </c>
      <c r="H237" s="120">
        <v>2024</v>
      </c>
      <c r="I237" s="120">
        <f t="shared" si="58"/>
        <v>956</v>
      </c>
      <c r="J237" s="120">
        <f t="shared" si="59"/>
        <v>48</v>
      </c>
      <c r="K237" s="121">
        <f t="shared" si="60"/>
        <v>5.286343612334802</v>
      </c>
    </row>
    <row r="238" spans="2:11" x14ac:dyDescent="0.25">
      <c r="B238" s="126" t="s">
        <v>36</v>
      </c>
      <c r="C238" s="127">
        <f>SUM(C228:C237)</f>
        <v>55</v>
      </c>
      <c r="D238" s="127">
        <f>SUM(D228:D237)</f>
        <v>7794</v>
      </c>
      <c r="E238" s="127">
        <f>SUM(E228:E237)</f>
        <v>45921</v>
      </c>
      <c r="F238" s="127">
        <f>SUM(F228:F237)</f>
        <v>385</v>
      </c>
      <c r="H238" s="127" t="s">
        <v>36</v>
      </c>
      <c r="I238" s="127">
        <f>SUM(I228:I237)</f>
        <v>7794</v>
      </c>
      <c r="J238" s="127">
        <f>SUM(J228:J237)</f>
        <v>325</v>
      </c>
      <c r="K238" s="128">
        <f>SUM(K228:K237)</f>
        <v>43.518337746423299</v>
      </c>
    </row>
    <row r="239" spans="2:11" x14ac:dyDescent="0.25">
      <c r="B239" s="126" t="s">
        <v>37</v>
      </c>
      <c r="C239" s="128">
        <f>AVERAGE(C228:C237)</f>
        <v>5.5</v>
      </c>
      <c r="D239" s="128">
        <f>AVERAGE(D228:D237)</f>
        <v>779.4</v>
      </c>
      <c r="E239" s="127">
        <f>AVERAGE(E228:E237)</f>
        <v>4592.1000000000004</v>
      </c>
      <c r="F239" s="128">
        <f>AVERAGE(F228:F237)</f>
        <v>38.5</v>
      </c>
      <c r="H239" s="127" t="s">
        <v>37</v>
      </c>
      <c r="I239" s="128">
        <f>AVERAGE(I228:I237)</f>
        <v>779.4</v>
      </c>
      <c r="J239" s="128">
        <f>AVERAGE(J228:J237)</f>
        <v>36.111111111111114</v>
      </c>
      <c r="K239" s="128">
        <f>AVERAGE(K228:K237)</f>
        <v>4.8353708607136996</v>
      </c>
    </row>
    <row r="240" spans="2:11" x14ac:dyDescent="0.25">
      <c r="B240" s="129" t="s">
        <v>38</v>
      </c>
      <c r="C240" s="148">
        <f>D239-(C239*C241)</f>
        <v>143.95000000000005</v>
      </c>
      <c r="D240" s="131"/>
    </row>
    <row r="241" spans="2:12" x14ac:dyDescent="0.25">
      <c r="B241" s="132" t="s">
        <v>39</v>
      </c>
      <c r="C241" s="133">
        <f>((C238*E238)-(C238*D238))/((C238*F238)-(C238^2))</f>
        <v>115.53636363636363</v>
      </c>
      <c r="D241" s="134"/>
    </row>
    <row r="242" spans="2:12" x14ac:dyDescent="0.25">
      <c r="B242" s="135" t="s">
        <v>40</v>
      </c>
      <c r="C242" s="136" t="s">
        <v>113</v>
      </c>
      <c r="D242" s="137"/>
    </row>
    <row r="243" spans="2:12" ht="13.8" thickBot="1" x14ac:dyDescent="0.3">
      <c r="B243" s="138"/>
    </row>
    <row r="244" spans="2:12" x14ac:dyDescent="0.25">
      <c r="B244" s="139" t="s">
        <v>45</v>
      </c>
      <c r="C244" s="140">
        <f>J239</f>
        <v>36.111111111111114</v>
      </c>
      <c r="D244" s="141"/>
    </row>
    <row r="245" spans="2:12" x14ac:dyDescent="0.25">
      <c r="B245" s="139" t="s">
        <v>44</v>
      </c>
      <c r="C245" s="142">
        <f>K239</f>
        <v>4.8353708607136996</v>
      </c>
    </row>
    <row r="246" spans="2:12" x14ac:dyDescent="0.25">
      <c r="B246" s="139" t="s">
        <v>29</v>
      </c>
      <c r="C246" s="139" t="str">
        <f>C242</f>
        <v>143,95 + (115,54x)</v>
      </c>
    </row>
    <row r="247" spans="2:12" x14ac:dyDescent="0.25">
      <c r="B247" s="139"/>
      <c r="C247" s="139"/>
    </row>
    <row r="248" spans="2:12" x14ac:dyDescent="0.25">
      <c r="B248" s="249" t="s">
        <v>48</v>
      </c>
      <c r="C248" s="249"/>
      <c r="D248" s="249"/>
      <c r="E248" s="249"/>
      <c r="F248" s="249"/>
      <c r="G248" s="249"/>
      <c r="H248" s="249"/>
      <c r="J248" s="249" t="s">
        <v>42</v>
      </c>
      <c r="K248" s="249"/>
    </row>
    <row r="249" spans="2:12" x14ac:dyDescent="0.25">
      <c r="B249" s="143" t="s">
        <v>46</v>
      </c>
      <c r="C249" s="125" t="s">
        <v>22</v>
      </c>
      <c r="D249" s="125" t="s">
        <v>47</v>
      </c>
      <c r="E249" s="125" t="s">
        <v>23</v>
      </c>
      <c r="F249" s="125" t="s">
        <v>27</v>
      </c>
      <c r="G249" s="125" t="s">
        <v>28</v>
      </c>
      <c r="H249" s="125" t="s">
        <v>29</v>
      </c>
      <c r="J249" s="144" t="s">
        <v>27</v>
      </c>
      <c r="K249" s="124">
        <f>STDEV(F250:F259)</f>
        <v>109.33181834240949</v>
      </c>
    </row>
    <row r="250" spans="2:12" x14ac:dyDescent="0.25">
      <c r="B250" s="122">
        <v>1</v>
      </c>
      <c r="C250" s="145">
        <v>2015</v>
      </c>
      <c r="D250" s="145">
        <v>-9</v>
      </c>
      <c r="E250" s="145">
        <f t="shared" ref="E250:E259" si="61">D213</f>
        <v>631</v>
      </c>
      <c r="F250" s="146">
        <f>$E$259+(D250*$C$244)</f>
        <v>631</v>
      </c>
      <c r="G250" s="146">
        <f>$E$259*(1+$C$245%)^D250</f>
        <v>625.01058058759281</v>
      </c>
      <c r="H250" s="123">
        <f>$C$240+($C$241*B250)</f>
        <v>259.48636363636365</v>
      </c>
      <c r="J250" s="147" t="s">
        <v>28</v>
      </c>
      <c r="K250" s="124">
        <f>STDEV(G250:G259)</f>
        <v>111.31365094780054</v>
      </c>
    </row>
    <row r="251" spans="2:12" x14ac:dyDescent="0.25">
      <c r="B251" s="122">
        <v>2</v>
      </c>
      <c r="C251" s="120">
        <v>2016</v>
      </c>
      <c r="D251" s="120">
        <v>-8</v>
      </c>
      <c r="E251" s="120">
        <f t="shared" si="61"/>
        <v>669</v>
      </c>
      <c r="F251" s="146">
        <f t="shared" ref="F251:F259" si="62">$E$259+(D251*$C$244)</f>
        <v>667.11111111111109</v>
      </c>
      <c r="G251" s="146">
        <f t="shared" ref="G251:G259" si="63">$E$259*(1+$C$245%)^D251</f>
        <v>655.23216007770282</v>
      </c>
      <c r="H251" s="123">
        <f t="shared" ref="H251:H259" si="64">$C$240+($C$241*B251)</f>
        <v>375.02272727272731</v>
      </c>
      <c r="J251" s="147" t="s">
        <v>29</v>
      </c>
      <c r="K251" s="124">
        <f>STDEV(H250:H259)</f>
        <v>349.80371227477252</v>
      </c>
    </row>
    <row r="252" spans="2:12" x14ac:dyDescent="0.25">
      <c r="B252" s="122">
        <v>3</v>
      </c>
      <c r="C252" s="120">
        <v>2017</v>
      </c>
      <c r="D252" s="120">
        <v>-7</v>
      </c>
      <c r="E252" s="120">
        <f t="shared" si="61"/>
        <v>665</v>
      </c>
      <c r="F252" s="146">
        <f t="shared" si="62"/>
        <v>703.22222222222217</v>
      </c>
      <c r="G252" s="146">
        <f t="shared" si="63"/>
        <v>686.91506501612503</v>
      </c>
      <c r="H252" s="123">
        <f t="shared" si="64"/>
        <v>490.55909090909097</v>
      </c>
    </row>
    <row r="253" spans="2:12" x14ac:dyDescent="0.25">
      <c r="B253" s="122">
        <v>4</v>
      </c>
      <c r="C253" s="120">
        <v>2018</v>
      </c>
      <c r="D253" s="120">
        <v>-6</v>
      </c>
      <c r="E253" s="120">
        <f t="shared" si="61"/>
        <v>723</v>
      </c>
      <c r="F253" s="146">
        <f t="shared" si="62"/>
        <v>739.33333333333326</v>
      </c>
      <c r="G253" s="146">
        <f t="shared" si="63"/>
        <v>720.12995590776734</v>
      </c>
      <c r="H253" s="123">
        <f t="shared" si="64"/>
        <v>606.09545454545457</v>
      </c>
      <c r="J253" s="256" t="s">
        <v>430</v>
      </c>
      <c r="K253" s="256"/>
      <c r="L253" s="256"/>
    </row>
    <row r="254" spans="2:12" x14ac:dyDescent="0.25">
      <c r="B254" s="122">
        <v>5</v>
      </c>
      <c r="C254" s="120">
        <v>2019</v>
      </c>
      <c r="D254" s="120">
        <v>-5</v>
      </c>
      <c r="E254" s="120">
        <f t="shared" si="61"/>
        <v>709</v>
      </c>
      <c r="F254" s="146">
        <f t="shared" si="62"/>
        <v>775.44444444444446</v>
      </c>
      <c r="G254" s="146">
        <f t="shared" si="63"/>
        <v>754.95090995500198</v>
      </c>
      <c r="H254" s="123">
        <f t="shared" si="64"/>
        <v>721.63181818181818</v>
      </c>
      <c r="J254" s="256"/>
      <c r="K254" s="256"/>
      <c r="L254" s="256"/>
    </row>
    <row r="255" spans="2:12" x14ac:dyDescent="0.25">
      <c r="B255" s="122">
        <v>6</v>
      </c>
      <c r="C255" s="120">
        <v>2020</v>
      </c>
      <c r="D255" s="120">
        <v>-4</v>
      </c>
      <c r="E255" s="120">
        <f t="shared" si="61"/>
        <v>819</v>
      </c>
      <c r="F255" s="146">
        <f t="shared" si="62"/>
        <v>811.55555555555554</v>
      </c>
      <c r="G255" s="146">
        <f t="shared" si="63"/>
        <v>791.45558626765899</v>
      </c>
      <c r="H255" s="123">
        <f t="shared" si="64"/>
        <v>837.16818181818189</v>
      </c>
    </row>
    <row r="256" spans="2:12" x14ac:dyDescent="0.25">
      <c r="B256" s="122">
        <v>7</v>
      </c>
      <c r="C256" s="120">
        <v>2021</v>
      </c>
      <c r="D256" s="120">
        <v>-3</v>
      </c>
      <c r="E256" s="120">
        <f t="shared" si="61"/>
        <v>838</v>
      </c>
      <c r="F256" s="146">
        <f t="shared" si="62"/>
        <v>847.66666666666663</v>
      </c>
      <c r="G256" s="146">
        <f t="shared" si="63"/>
        <v>829.72539906153634</v>
      </c>
      <c r="H256" s="123">
        <f t="shared" si="64"/>
        <v>952.7045454545455</v>
      </c>
    </row>
    <row r="257" spans="1:12" x14ac:dyDescent="0.25">
      <c r="B257" s="122">
        <v>8</v>
      </c>
      <c r="C257" s="120">
        <v>2022</v>
      </c>
      <c r="D257" s="120">
        <v>-2</v>
      </c>
      <c r="E257" s="120">
        <f t="shared" si="61"/>
        <v>876</v>
      </c>
      <c r="F257" s="146">
        <f t="shared" si="62"/>
        <v>883.77777777777783</v>
      </c>
      <c r="G257" s="146">
        <f t="shared" si="63"/>
        <v>869.84569923169829</v>
      </c>
      <c r="H257" s="123">
        <f t="shared" si="64"/>
        <v>1068.2409090909091</v>
      </c>
    </row>
    <row r="258" spans="1:12" x14ac:dyDescent="0.25">
      <c r="B258" s="122">
        <v>9</v>
      </c>
      <c r="C258" s="120">
        <v>2023</v>
      </c>
      <c r="D258" s="120">
        <v>-1</v>
      </c>
      <c r="E258" s="120">
        <f t="shared" si="61"/>
        <v>908</v>
      </c>
      <c r="F258" s="146">
        <f t="shared" si="62"/>
        <v>919.88888888888891</v>
      </c>
      <c r="G258" s="146">
        <f t="shared" si="63"/>
        <v>911.90596470551907</v>
      </c>
      <c r="H258" s="123">
        <f t="shared" si="64"/>
        <v>1183.7772727272727</v>
      </c>
    </row>
    <row r="259" spans="1:12" x14ac:dyDescent="0.25">
      <c r="B259" s="122">
        <v>10</v>
      </c>
      <c r="C259" s="120">
        <v>2024</v>
      </c>
      <c r="D259" s="120">
        <v>0</v>
      </c>
      <c r="E259" s="120">
        <f t="shared" si="61"/>
        <v>956</v>
      </c>
      <c r="F259" s="146">
        <f t="shared" si="62"/>
        <v>956</v>
      </c>
      <c r="G259" s="146">
        <f t="shared" si="63"/>
        <v>956</v>
      </c>
      <c r="H259" s="123">
        <f t="shared" si="64"/>
        <v>1299.3136363636363</v>
      </c>
    </row>
    <row r="262" spans="1:12" x14ac:dyDescent="0.25">
      <c r="A262" s="250"/>
      <c r="B262" s="250"/>
      <c r="C262" s="250"/>
      <c r="D262" s="250"/>
      <c r="E262" s="250"/>
      <c r="F262" s="250"/>
      <c r="G262" s="250"/>
      <c r="H262" s="250"/>
      <c r="I262" s="250"/>
      <c r="J262" s="250"/>
      <c r="K262" s="250"/>
      <c r="L262" s="250"/>
    </row>
    <row r="263" spans="1:12" x14ac:dyDescent="0.25">
      <c r="A263" s="251">
        <v>6</v>
      </c>
      <c r="B263" s="252" t="s">
        <v>21</v>
      </c>
      <c r="C263" s="252" t="s">
        <v>22</v>
      </c>
      <c r="D263" s="252" t="s">
        <v>23</v>
      </c>
      <c r="E263" s="252" t="s">
        <v>24</v>
      </c>
      <c r="F263" s="252" t="s">
        <v>25</v>
      </c>
      <c r="G263" s="252" t="s">
        <v>26</v>
      </c>
      <c r="H263" s="252"/>
      <c r="I263" s="252"/>
      <c r="K263" s="101" t="s">
        <v>41</v>
      </c>
      <c r="L263" s="101" t="s">
        <v>42</v>
      </c>
    </row>
    <row r="264" spans="1:12" x14ac:dyDescent="0.25">
      <c r="A264" s="251"/>
      <c r="B264" s="252"/>
      <c r="C264" s="252"/>
      <c r="D264" s="252"/>
      <c r="E264" s="252"/>
      <c r="F264" s="252"/>
      <c r="G264" s="102" t="s">
        <v>27</v>
      </c>
      <c r="H264" s="102" t="s">
        <v>28</v>
      </c>
      <c r="I264" s="102" t="s">
        <v>29</v>
      </c>
      <c r="K264" s="120" t="s">
        <v>27</v>
      </c>
      <c r="L264" s="121">
        <f>K301</f>
        <v>99.23965049541809</v>
      </c>
    </row>
    <row r="265" spans="1:12" x14ac:dyDescent="0.25">
      <c r="A265" s="251"/>
      <c r="B265" s="105" t="s">
        <v>114</v>
      </c>
      <c r="C265" s="120">
        <v>2015</v>
      </c>
      <c r="D265" s="122">
        <f>'Data (3)'!C12</f>
        <v>760</v>
      </c>
      <c r="E265" s="120"/>
      <c r="F265" s="120"/>
      <c r="G265" s="123">
        <f>F302</f>
        <v>760</v>
      </c>
      <c r="H265" s="123">
        <f>G302</f>
        <v>755.51202200232581</v>
      </c>
      <c r="I265" s="123">
        <f>H302</f>
        <v>294.09999999999991</v>
      </c>
      <c r="K265" s="122" t="s">
        <v>28</v>
      </c>
      <c r="L265" s="121">
        <f>K302</f>
        <v>100.73096336216297</v>
      </c>
    </row>
    <row r="266" spans="1:12" x14ac:dyDescent="0.25">
      <c r="A266" s="251"/>
      <c r="B266" s="105"/>
      <c r="C266" s="120">
        <v>2016</v>
      </c>
      <c r="D266" s="122">
        <f>'Data (3)'!C26</f>
        <v>737</v>
      </c>
      <c r="E266" s="120">
        <f t="shared" ref="E266:E274" si="65">D266-D265</f>
        <v>-23</v>
      </c>
      <c r="F266" s="121">
        <f t="shared" ref="F266:F274" si="66">((D266-D265)/D265)*100</f>
        <v>-3.0263157894736841</v>
      </c>
      <c r="G266" s="123">
        <f t="shared" ref="G266:I274" si="67">F303</f>
        <v>792.77777777777783</v>
      </c>
      <c r="H266" s="123">
        <f t="shared" si="67"/>
        <v>784.06798590436983</v>
      </c>
      <c r="I266" s="123">
        <f t="shared" si="67"/>
        <v>423.36666666666662</v>
      </c>
      <c r="K266" s="122" t="s">
        <v>29</v>
      </c>
      <c r="L266" s="121">
        <f>K303</f>
        <v>391.37426910633553</v>
      </c>
    </row>
    <row r="267" spans="1:12" x14ac:dyDescent="0.25">
      <c r="A267" s="251"/>
      <c r="B267" s="105"/>
      <c r="C267" s="120">
        <v>2017</v>
      </c>
      <c r="D267" s="122">
        <f>'Data (3)'!C40</f>
        <v>758</v>
      </c>
      <c r="E267" s="120">
        <f t="shared" si="65"/>
        <v>21</v>
      </c>
      <c r="F267" s="121">
        <f t="shared" si="66"/>
        <v>2.8493894165535956</v>
      </c>
      <c r="G267" s="123">
        <f t="shared" si="67"/>
        <v>825.55555555555554</v>
      </c>
      <c r="H267" s="123">
        <f t="shared" si="67"/>
        <v>813.7032748874542</v>
      </c>
      <c r="I267" s="123">
        <f t="shared" si="67"/>
        <v>552.63333333333333</v>
      </c>
    </row>
    <row r="268" spans="1:12" x14ac:dyDescent="0.25">
      <c r="B268" s="105"/>
      <c r="C268" s="120">
        <v>2018</v>
      </c>
      <c r="D268" s="122">
        <f>'Data (3)'!C54</f>
        <v>790</v>
      </c>
      <c r="E268" s="120">
        <f t="shared" si="65"/>
        <v>32</v>
      </c>
      <c r="F268" s="121">
        <f t="shared" si="66"/>
        <v>4.2216358839050132</v>
      </c>
      <c r="G268" s="123">
        <f t="shared" si="67"/>
        <v>858.33333333333326</v>
      </c>
      <c r="H268" s="123">
        <f t="shared" si="67"/>
        <v>844.45868402453016</v>
      </c>
      <c r="I268" s="123">
        <f t="shared" si="67"/>
        <v>681.9</v>
      </c>
    </row>
    <row r="269" spans="1:12" x14ac:dyDescent="0.25">
      <c r="B269" s="105"/>
      <c r="C269" s="120">
        <v>2019</v>
      </c>
      <c r="D269" s="122">
        <f>'Data (3)'!C68</f>
        <v>800</v>
      </c>
      <c r="E269" s="120">
        <f t="shared" si="65"/>
        <v>10</v>
      </c>
      <c r="F269" s="121">
        <f t="shared" si="66"/>
        <v>1.2658227848101267</v>
      </c>
      <c r="G269" s="123">
        <f t="shared" si="67"/>
        <v>891.11111111111109</v>
      </c>
      <c r="H269" s="123">
        <f t="shared" si="67"/>
        <v>876.37655031322549</v>
      </c>
      <c r="I269" s="123">
        <f t="shared" si="67"/>
        <v>811.16666666666663</v>
      </c>
    </row>
    <row r="270" spans="1:12" x14ac:dyDescent="0.25">
      <c r="B270" s="105"/>
      <c r="C270" s="120">
        <v>2020</v>
      </c>
      <c r="D270" s="122">
        <f>'Data (3)'!G12</f>
        <v>867</v>
      </c>
      <c r="E270" s="120">
        <f t="shared" si="65"/>
        <v>67</v>
      </c>
      <c r="F270" s="121">
        <f t="shared" si="66"/>
        <v>8.375</v>
      </c>
      <c r="G270" s="123">
        <f t="shared" si="67"/>
        <v>923.88888888888891</v>
      </c>
      <c r="H270" s="123">
        <f t="shared" si="67"/>
        <v>909.50081095571875</v>
      </c>
      <c r="I270" s="123">
        <f t="shared" si="67"/>
        <v>940.43333333333339</v>
      </c>
    </row>
    <row r="271" spans="1:12" x14ac:dyDescent="0.25">
      <c r="B271" s="105"/>
      <c r="C271" s="120">
        <v>2021</v>
      </c>
      <c r="D271" s="122">
        <f>'Data (3)'!G26</f>
        <v>956</v>
      </c>
      <c r="E271" s="120">
        <f t="shared" si="65"/>
        <v>89</v>
      </c>
      <c r="F271" s="121">
        <f t="shared" si="66"/>
        <v>10.265282583621683</v>
      </c>
      <c r="G271" s="123">
        <f t="shared" si="67"/>
        <v>956.66666666666663</v>
      </c>
      <c r="H271" s="123">
        <f t="shared" si="67"/>
        <v>943.87706384140904</v>
      </c>
      <c r="I271" s="123">
        <f t="shared" si="67"/>
        <v>1069.7</v>
      </c>
    </row>
    <row r="272" spans="1:12" x14ac:dyDescent="0.25">
      <c r="B272" s="105"/>
      <c r="C272" s="120">
        <v>2022</v>
      </c>
      <c r="D272" s="122">
        <f>'Data (3)'!G40</f>
        <v>1011</v>
      </c>
      <c r="E272" s="120">
        <f t="shared" si="65"/>
        <v>55</v>
      </c>
      <c r="F272" s="121">
        <f t="shared" si="66"/>
        <v>5.7531380753138075</v>
      </c>
      <c r="G272" s="123">
        <f t="shared" si="67"/>
        <v>989.44444444444446</v>
      </c>
      <c r="H272" s="123">
        <f t="shared" si="67"/>
        <v>979.55263031563709</v>
      </c>
      <c r="I272" s="123">
        <f t="shared" si="67"/>
        <v>1198.9666666666667</v>
      </c>
    </row>
    <row r="273" spans="2:11" x14ac:dyDescent="0.25">
      <c r="B273" s="105"/>
      <c r="C273" s="120">
        <v>2023</v>
      </c>
      <c r="D273" s="122">
        <f>'Data (3)'!G54</f>
        <v>1024</v>
      </c>
      <c r="E273" s="120">
        <f t="shared" si="65"/>
        <v>13</v>
      </c>
      <c r="F273" s="121">
        <f t="shared" si="66"/>
        <v>1.2858555885262115</v>
      </c>
      <c r="G273" s="123">
        <f t="shared" si="67"/>
        <v>1022.2222222222222</v>
      </c>
      <c r="H273" s="123">
        <f t="shared" si="67"/>
        <v>1016.5766203208675</v>
      </c>
      <c r="I273" s="123">
        <f t="shared" si="67"/>
        <v>1328.2333333333333</v>
      </c>
    </row>
    <row r="274" spans="2:11" x14ac:dyDescent="0.25">
      <c r="B274" s="105"/>
      <c r="C274" s="120">
        <v>2024</v>
      </c>
      <c r="D274" s="122">
        <f>'Data (3)'!G68</f>
        <v>1055</v>
      </c>
      <c r="E274" s="120">
        <f t="shared" si="65"/>
        <v>31</v>
      </c>
      <c r="F274" s="121">
        <f t="shared" si="66"/>
        <v>3.02734375</v>
      </c>
      <c r="G274" s="123">
        <f t="shared" si="67"/>
        <v>1055</v>
      </c>
      <c r="H274" s="123">
        <f t="shared" si="67"/>
        <v>1055</v>
      </c>
      <c r="I274" s="123">
        <f t="shared" si="67"/>
        <v>1457.5</v>
      </c>
    </row>
    <row r="275" spans="2:11" x14ac:dyDescent="0.25">
      <c r="B275" s="253" t="s">
        <v>31</v>
      </c>
      <c r="C275" s="254"/>
      <c r="D275" s="254"/>
      <c r="E275" s="255"/>
      <c r="F275" s="124">
        <f>AVERAGE(F266:F274)</f>
        <v>3.7796835881396387</v>
      </c>
      <c r="G275" s="122"/>
      <c r="H275" s="122"/>
      <c r="I275" s="122"/>
    </row>
    <row r="278" spans="2:11" x14ac:dyDescent="0.25">
      <c r="B278" s="249" t="s">
        <v>29</v>
      </c>
      <c r="C278" s="249"/>
      <c r="D278" s="249"/>
      <c r="E278" s="249"/>
      <c r="F278" s="249"/>
      <c r="H278" s="249" t="s">
        <v>22</v>
      </c>
      <c r="I278" s="249" t="s">
        <v>23</v>
      </c>
      <c r="J278" s="249" t="s">
        <v>43</v>
      </c>
      <c r="K278" s="249"/>
    </row>
    <row r="279" spans="2:11" x14ac:dyDescent="0.25">
      <c r="B279" s="125" t="s">
        <v>22</v>
      </c>
      <c r="C279" s="125" t="s">
        <v>32</v>
      </c>
      <c r="D279" s="125" t="s">
        <v>33</v>
      </c>
      <c r="E279" s="125" t="s">
        <v>34</v>
      </c>
      <c r="F279" s="125" t="s">
        <v>429</v>
      </c>
      <c r="H279" s="249"/>
      <c r="I279" s="249"/>
      <c r="J279" s="125" t="s">
        <v>27</v>
      </c>
      <c r="K279" s="125" t="s">
        <v>44</v>
      </c>
    </row>
    <row r="280" spans="2:11" x14ac:dyDescent="0.25">
      <c r="B280" s="120">
        <v>2015</v>
      </c>
      <c r="C280" s="120">
        <v>1</v>
      </c>
      <c r="D280" s="120">
        <f>D265</f>
        <v>760</v>
      </c>
      <c r="E280" s="120">
        <f>C280*D280</f>
        <v>760</v>
      </c>
      <c r="F280" s="120">
        <f>(C280)^2</f>
        <v>1</v>
      </c>
      <c r="H280" s="120">
        <v>2015</v>
      </c>
      <c r="I280" s="120">
        <f>D265</f>
        <v>760</v>
      </c>
      <c r="J280" s="120"/>
      <c r="K280" s="120"/>
    </row>
    <row r="281" spans="2:11" x14ac:dyDescent="0.25">
      <c r="B281" s="120">
        <v>2016</v>
      </c>
      <c r="C281" s="120">
        <v>2</v>
      </c>
      <c r="D281" s="120">
        <f t="shared" ref="D281:D289" si="68">D266</f>
        <v>737</v>
      </c>
      <c r="E281" s="120">
        <f t="shared" ref="E281:E289" si="69">C281*D281</f>
        <v>1474</v>
      </c>
      <c r="F281" s="120">
        <f t="shared" ref="F281:F289" si="70">(C281)^2</f>
        <v>4</v>
      </c>
      <c r="H281" s="120">
        <v>2016</v>
      </c>
      <c r="I281" s="120">
        <f t="shared" ref="I281:I289" si="71">D266</f>
        <v>737</v>
      </c>
      <c r="J281" s="120">
        <f>I281-I280</f>
        <v>-23</v>
      </c>
      <c r="K281" s="121">
        <f>(E266/I280)*100</f>
        <v>-3.0263157894736841</v>
      </c>
    </row>
    <row r="282" spans="2:11" x14ac:dyDescent="0.25">
      <c r="B282" s="120">
        <v>2017</v>
      </c>
      <c r="C282" s="120">
        <v>3</v>
      </c>
      <c r="D282" s="120">
        <f t="shared" si="68"/>
        <v>758</v>
      </c>
      <c r="E282" s="120">
        <f t="shared" si="69"/>
        <v>2274</v>
      </c>
      <c r="F282" s="120">
        <f t="shared" si="70"/>
        <v>9</v>
      </c>
      <c r="H282" s="120">
        <v>2017</v>
      </c>
      <c r="I282" s="120">
        <f t="shared" si="71"/>
        <v>758</v>
      </c>
      <c r="J282" s="120">
        <f t="shared" ref="J282:J289" si="72">I282-I281</f>
        <v>21</v>
      </c>
      <c r="K282" s="121">
        <f>(E267/I281)*100</f>
        <v>2.8493894165535956</v>
      </c>
    </row>
    <row r="283" spans="2:11" x14ac:dyDescent="0.25">
      <c r="B283" s="120">
        <v>2018</v>
      </c>
      <c r="C283" s="120">
        <v>4</v>
      </c>
      <c r="D283" s="120">
        <f t="shared" si="68"/>
        <v>790</v>
      </c>
      <c r="E283" s="120">
        <f t="shared" si="69"/>
        <v>3160</v>
      </c>
      <c r="F283" s="120">
        <f t="shared" si="70"/>
        <v>16</v>
      </c>
      <c r="H283" s="120">
        <v>2018</v>
      </c>
      <c r="I283" s="120">
        <f t="shared" si="71"/>
        <v>790</v>
      </c>
      <c r="J283" s="120">
        <f>I283-I282</f>
        <v>32</v>
      </c>
      <c r="K283" s="121">
        <f t="shared" ref="K283:K289" si="73">(E268/I282)*100</f>
        <v>4.2216358839050132</v>
      </c>
    </row>
    <row r="284" spans="2:11" x14ac:dyDescent="0.25">
      <c r="B284" s="120">
        <v>2019</v>
      </c>
      <c r="C284" s="120">
        <v>5</v>
      </c>
      <c r="D284" s="120">
        <f t="shared" si="68"/>
        <v>800</v>
      </c>
      <c r="E284" s="120">
        <f t="shared" si="69"/>
        <v>4000</v>
      </c>
      <c r="F284" s="120">
        <f t="shared" si="70"/>
        <v>25</v>
      </c>
      <c r="H284" s="120">
        <v>2019</v>
      </c>
      <c r="I284" s="120">
        <f t="shared" si="71"/>
        <v>800</v>
      </c>
      <c r="J284" s="120">
        <f t="shared" si="72"/>
        <v>10</v>
      </c>
      <c r="K284" s="121">
        <f t="shared" si="73"/>
        <v>1.2658227848101267</v>
      </c>
    </row>
    <row r="285" spans="2:11" x14ac:dyDescent="0.25">
      <c r="B285" s="120">
        <v>2020</v>
      </c>
      <c r="C285" s="120">
        <v>6</v>
      </c>
      <c r="D285" s="120">
        <f t="shared" si="68"/>
        <v>867</v>
      </c>
      <c r="E285" s="120">
        <f t="shared" si="69"/>
        <v>5202</v>
      </c>
      <c r="F285" s="120">
        <f t="shared" si="70"/>
        <v>36</v>
      </c>
      <c r="H285" s="120">
        <v>2020</v>
      </c>
      <c r="I285" s="120">
        <f t="shared" si="71"/>
        <v>867</v>
      </c>
      <c r="J285" s="120">
        <f t="shared" si="72"/>
        <v>67</v>
      </c>
      <c r="K285" s="121">
        <f t="shared" si="73"/>
        <v>8.375</v>
      </c>
    </row>
    <row r="286" spans="2:11" x14ac:dyDescent="0.25">
      <c r="B286" s="120">
        <v>2021</v>
      </c>
      <c r="C286" s="120">
        <v>7</v>
      </c>
      <c r="D286" s="120">
        <f t="shared" si="68"/>
        <v>956</v>
      </c>
      <c r="E286" s="120">
        <f t="shared" si="69"/>
        <v>6692</v>
      </c>
      <c r="F286" s="120">
        <f t="shared" si="70"/>
        <v>49</v>
      </c>
      <c r="H286" s="120">
        <v>2021</v>
      </c>
      <c r="I286" s="120">
        <f t="shared" si="71"/>
        <v>956</v>
      </c>
      <c r="J286" s="120">
        <f t="shared" si="72"/>
        <v>89</v>
      </c>
      <c r="K286" s="121">
        <f t="shared" si="73"/>
        <v>10.265282583621683</v>
      </c>
    </row>
    <row r="287" spans="2:11" x14ac:dyDescent="0.25">
      <c r="B287" s="120">
        <v>2022</v>
      </c>
      <c r="C287" s="120">
        <v>8</v>
      </c>
      <c r="D287" s="120">
        <f t="shared" si="68"/>
        <v>1011</v>
      </c>
      <c r="E287" s="120">
        <f t="shared" si="69"/>
        <v>8088</v>
      </c>
      <c r="F287" s="120">
        <f t="shared" si="70"/>
        <v>64</v>
      </c>
      <c r="H287" s="120">
        <v>2022</v>
      </c>
      <c r="I287" s="120">
        <f t="shared" si="71"/>
        <v>1011</v>
      </c>
      <c r="J287" s="120">
        <f t="shared" si="72"/>
        <v>55</v>
      </c>
      <c r="K287" s="121">
        <f t="shared" si="73"/>
        <v>5.7531380753138075</v>
      </c>
    </row>
    <row r="288" spans="2:11" x14ac:dyDescent="0.25">
      <c r="B288" s="120">
        <v>2023</v>
      </c>
      <c r="C288" s="120">
        <v>9</v>
      </c>
      <c r="D288" s="120">
        <f t="shared" si="68"/>
        <v>1024</v>
      </c>
      <c r="E288" s="120">
        <f t="shared" si="69"/>
        <v>9216</v>
      </c>
      <c r="F288" s="120">
        <f t="shared" si="70"/>
        <v>81</v>
      </c>
      <c r="H288" s="120">
        <v>2023</v>
      </c>
      <c r="I288" s="120">
        <f t="shared" si="71"/>
        <v>1024</v>
      </c>
      <c r="J288" s="120">
        <f t="shared" si="72"/>
        <v>13</v>
      </c>
      <c r="K288" s="121">
        <f t="shared" si="73"/>
        <v>1.2858555885262115</v>
      </c>
    </row>
    <row r="289" spans="2:11" x14ac:dyDescent="0.25">
      <c r="B289" s="120">
        <v>2024</v>
      </c>
      <c r="C289" s="120">
        <v>10</v>
      </c>
      <c r="D289" s="120">
        <f t="shared" si="68"/>
        <v>1055</v>
      </c>
      <c r="E289" s="120">
        <f t="shared" si="69"/>
        <v>10550</v>
      </c>
      <c r="F289" s="120">
        <f t="shared" si="70"/>
        <v>100</v>
      </c>
      <c r="H289" s="120">
        <v>2024</v>
      </c>
      <c r="I289" s="120">
        <f t="shared" si="71"/>
        <v>1055</v>
      </c>
      <c r="J289" s="120">
        <f t="shared" si="72"/>
        <v>31</v>
      </c>
      <c r="K289" s="121">
        <f t="shared" si="73"/>
        <v>3.02734375</v>
      </c>
    </row>
    <row r="290" spans="2:11" x14ac:dyDescent="0.25">
      <c r="B290" s="126" t="s">
        <v>36</v>
      </c>
      <c r="C290" s="127">
        <f>SUM(C280:C289)</f>
        <v>55</v>
      </c>
      <c r="D290" s="127">
        <f>SUM(D280:D289)</f>
        <v>8758</v>
      </c>
      <c r="E290" s="127">
        <f>SUM(E280:E289)</f>
        <v>51416</v>
      </c>
      <c r="F290" s="127">
        <f>SUM(F280:F289)</f>
        <v>385</v>
      </c>
      <c r="H290" s="127" t="s">
        <v>36</v>
      </c>
      <c r="I290" s="127">
        <f>SUM(I280:I289)</f>
        <v>8758</v>
      </c>
      <c r="J290" s="127">
        <f>SUM(J280:J289)</f>
        <v>295</v>
      </c>
      <c r="K290" s="128">
        <f>SUM(K280:K289)</f>
        <v>34.01715229325675</v>
      </c>
    </row>
    <row r="291" spans="2:11" x14ac:dyDescent="0.25">
      <c r="B291" s="126" t="s">
        <v>37</v>
      </c>
      <c r="C291" s="128">
        <f>AVERAGE(C280:C289)</f>
        <v>5.5</v>
      </c>
      <c r="D291" s="128">
        <f>AVERAGE(D280:D289)</f>
        <v>875.8</v>
      </c>
      <c r="E291" s="127">
        <f>AVERAGE(E280:E289)</f>
        <v>5141.6000000000004</v>
      </c>
      <c r="F291" s="128">
        <f>AVERAGE(F280:F289)</f>
        <v>38.5</v>
      </c>
      <c r="H291" s="127" t="s">
        <v>37</v>
      </c>
      <c r="I291" s="128">
        <f>AVERAGE(I280:I289)</f>
        <v>875.8</v>
      </c>
      <c r="J291" s="128">
        <f>AVERAGE(J280:J289)</f>
        <v>32.777777777777779</v>
      </c>
      <c r="K291" s="128">
        <f>AVERAGE(K280:K289)</f>
        <v>3.7796835881396387</v>
      </c>
    </row>
    <row r="292" spans="2:11" x14ac:dyDescent="0.25">
      <c r="B292" s="129" t="s">
        <v>38</v>
      </c>
      <c r="C292" s="148">
        <f>D291-(C291*C293)</f>
        <v>164.83333333333326</v>
      </c>
      <c r="D292" s="131"/>
    </row>
    <row r="293" spans="2:11" x14ac:dyDescent="0.25">
      <c r="B293" s="132" t="s">
        <v>39</v>
      </c>
      <c r="C293" s="133">
        <f>((C290*E290)-(C290*D290))/((C290*F290)-(C290^2))</f>
        <v>129.26666666666668</v>
      </c>
      <c r="D293" s="134"/>
    </row>
    <row r="294" spans="2:11" x14ac:dyDescent="0.25">
      <c r="B294" s="135" t="s">
        <v>40</v>
      </c>
      <c r="C294" s="136" t="s">
        <v>115</v>
      </c>
      <c r="D294" s="137"/>
    </row>
    <row r="295" spans="2:11" ht="13.8" thickBot="1" x14ac:dyDescent="0.3">
      <c r="B295" s="138"/>
    </row>
    <row r="296" spans="2:11" x14ac:dyDescent="0.25">
      <c r="B296" s="139" t="s">
        <v>45</v>
      </c>
      <c r="C296" s="140">
        <f>J291</f>
        <v>32.777777777777779</v>
      </c>
      <c r="D296" s="141"/>
    </row>
    <row r="297" spans="2:11" x14ac:dyDescent="0.25">
      <c r="B297" s="139" t="s">
        <v>44</v>
      </c>
      <c r="C297" s="142">
        <f>K291</f>
        <v>3.7796835881396387</v>
      </c>
    </row>
    <row r="298" spans="2:11" x14ac:dyDescent="0.25">
      <c r="B298" s="139" t="s">
        <v>29</v>
      </c>
      <c r="C298" s="139" t="str">
        <f>C294</f>
        <v>164,83 + (129,27x)</v>
      </c>
    </row>
    <row r="299" spans="2:11" x14ac:dyDescent="0.25">
      <c r="B299" s="139"/>
      <c r="C299" s="139"/>
    </row>
    <row r="300" spans="2:11" x14ac:dyDescent="0.25">
      <c r="B300" s="249" t="s">
        <v>48</v>
      </c>
      <c r="C300" s="249"/>
      <c r="D300" s="249"/>
      <c r="E300" s="249"/>
      <c r="F300" s="249"/>
      <c r="G300" s="249"/>
      <c r="H300" s="249"/>
      <c r="J300" s="249" t="s">
        <v>42</v>
      </c>
      <c r="K300" s="249"/>
    </row>
    <row r="301" spans="2:11" x14ac:dyDescent="0.25">
      <c r="B301" s="143" t="s">
        <v>46</v>
      </c>
      <c r="C301" s="125" t="s">
        <v>22</v>
      </c>
      <c r="D301" s="125" t="s">
        <v>47</v>
      </c>
      <c r="E301" s="125" t="s">
        <v>23</v>
      </c>
      <c r="F301" s="125" t="s">
        <v>27</v>
      </c>
      <c r="G301" s="125" t="s">
        <v>28</v>
      </c>
      <c r="H301" s="125" t="s">
        <v>29</v>
      </c>
      <c r="J301" s="144" t="s">
        <v>27</v>
      </c>
      <c r="K301" s="124">
        <f>STDEV(F302:F311)</f>
        <v>99.23965049541809</v>
      </c>
    </row>
    <row r="302" spans="2:11" x14ac:dyDescent="0.25">
      <c r="B302" s="122">
        <v>1</v>
      </c>
      <c r="C302" s="145">
        <v>2015</v>
      </c>
      <c r="D302" s="145">
        <v>-9</v>
      </c>
      <c r="E302" s="145">
        <f t="shared" ref="E302:E311" si="74">D265</f>
        <v>760</v>
      </c>
      <c r="F302" s="146">
        <f>$E$311+(D302*$C$296)</f>
        <v>760</v>
      </c>
      <c r="G302" s="146">
        <f>$E$311*(1+$C$297%)^D302</f>
        <v>755.51202200232581</v>
      </c>
      <c r="H302" s="123">
        <f>$C$292+($C$293*B302)</f>
        <v>294.09999999999991</v>
      </c>
      <c r="J302" s="147" t="s">
        <v>28</v>
      </c>
      <c r="K302" s="124">
        <f>STDEV(G302:G311)</f>
        <v>100.73096336216297</v>
      </c>
    </row>
    <row r="303" spans="2:11" x14ac:dyDescent="0.25">
      <c r="B303" s="122">
        <v>2</v>
      </c>
      <c r="C303" s="120">
        <v>2016</v>
      </c>
      <c r="D303" s="120">
        <v>-8</v>
      </c>
      <c r="E303" s="120">
        <f t="shared" si="74"/>
        <v>737</v>
      </c>
      <c r="F303" s="146">
        <f t="shared" ref="F303:F311" si="75">$E$311+(D303*$C$296)</f>
        <v>792.77777777777783</v>
      </c>
      <c r="G303" s="146">
        <f t="shared" ref="G303:G311" si="76">$E$311*(1+$C$297%)^D303</f>
        <v>784.06798590436983</v>
      </c>
      <c r="H303" s="123">
        <f t="shared" ref="H303:H311" si="77">$C$292+($C$293*B303)</f>
        <v>423.36666666666662</v>
      </c>
      <c r="J303" s="147" t="s">
        <v>29</v>
      </c>
      <c r="K303" s="124">
        <f>STDEV(H302:H311)</f>
        <v>391.37426910633553</v>
      </c>
    </row>
    <row r="304" spans="2:11" x14ac:dyDescent="0.25">
      <c r="B304" s="122">
        <v>3</v>
      </c>
      <c r="C304" s="120">
        <v>2017</v>
      </c>
      <c r="D304" s="120">
        <v>-7</v>
      </c>
      <c r="E304" s="120">
        <f t="shared" si="74"/>
        <v>758</v>
      </c>
      <c r="F304" s="146">
        <f t="shared" si="75"/>
        <v>825.55555555555554</v>
      </c>
      <c r="G304" s="146">
        <f t="shared" si="76"/>
        <v>813.7032748874542</v>
      </c>
      <c r="H304" s="123">
        <f t="shared" si="77"/>
        <v>552.63333333333333</v>
      </c>
    </row>
    <row r="305" spans="1:12" x14ac:dyDescent="0.25">
      <c r="B305" s="122">
        <v>4</v>
      </c>
      <c r="C305" s="120">
        <v>2018</v>
      </c>
      <c r="D305" s="120">
        <v>-6</v>
      </c>
      <c r="E305" s="120">
        <f t="shared" si="74"/>
        <v>790</v>
      </c>
      <c r="F305" s="146">
        <f t="shared" si="75"/>
        <v>858.33333333333326</v>
      </c>
      <c r="G305" s="146">
        <f t="shared" si="76"/>
        <v>844.45868402453016</v>
      </c>
      <c r="H305" s="123">
        <f t="shared" si="77"/>
        <v>681.9</v>
      </c>
      <c r="J305" s="256" t="s">
        <v>430</v>
      </c>
      <c r="K305" s="256"/>
      <c r="L305" s="256"/>
    </row>
    <row r="306" spans="1:12" x14ac:dyDescent="0.25">
      <c r="B306" s="122">
        <v>5</v>
      </c>
      <c r="C306" s="120">
        <v>2019</v>
      </c>
      <c r="D306" s="120">
        <v>-5</v>
      </c>
      <c r="E306" s="120">
        <f t="shared" si="74"/>
        <v>800</v>
      </c>
      <c r="F306" s="146">
        <f t="shared" si="75"/>
        <v>891.11111111111109</v>
      </c>
      <c r="G306" s="146">
        <f t="shared" si="76"/>
        <v>876.37655031322549</v>
      </c>
      <c r="H306" s="123">
        <f t="shared" si="77"/>
        <v>811.16666666666663</v>
      </c>
      <c r="J306" s="256"/>
      <c r="K306" s="256"/>
      <c r="L306" s="256"/>
    </row>
    <row r="307" spans="1:12" x14ac:dyDescent="0.25">
      <c r="B307" s="122">
        <v>6</v>
      </c>
      <c r="C307" s="120">
        <v>2020</v>
      </c>
      <c r="D307" s="120">
        <v>-4</v>
      </c>
      <c r="E307" s="120">
        <f t="shared" si="74"/>
        <v>867</v>
      </c>
      <c r="F307" s="146">
        <f t="shared" si="75"/>
        <v>923.88888888888891</v>
      </c>
      <c r="G307" s="146">
        <f t="shared" si="76"/>
        <v>909.50081095571875</v>
      </c>
      <c r="H307" s="123">
        <f t="shared" si="77"/>
        <v>940.43333333333339</v>
      </c>
    </row>
    <row r="308" spans="1:12" x14ac:dyDescent="0.25">
      <c r="B308" s="122">
        <v>7</v>
      </c>
      <c r="C308" s="120">
        <v>2021</v>
      </c>
      <c r="D308" s="120">
        <v>-3</v>
      </c>
      <c r="E308" s="120">
        <f t="shared" si="74"/>
        <v>956</v>
      </c>
      <c r="F308" s="146">
        <f t="shared" si="75"/>
        <v>956.66666666666663</v>
      </c>
      <c r="G308" s="146">
        <f t="shared" si="76"/>
        <v>943.87706384140904</v>
      </c>
      <c r="H308" s="123">
        <f t="shared" si="77"/>
        <v>1069.7</v>
      </c>
    </row>
    <row r="309" spans="1:12" x14ac:dyDescent="0.25">
      <c r="B309" s="122">
        <v>8</v>
      </c>
      <c r="C309" s="120">
        <v>2022</v>
      </c>
      <c r="D309" s="120">
        <v>-2</v>
      </c>
      <c r="E309" s="120">
        <f t="shared" si="74"/>
        <v>1011</v>
      </c>
      <c r="F309" s="146">
        <f t="shared" si="75"/>
        <v>989.44444444444446</v>
      </c>
      <c r="G309" s="146">
        <f t="shared" si="76"/>
        <v>979.55263031563709</v>
      </c>
      <c r="H309" s="123">
        <f t="shared" si="77"/>
        <v>1198.9666666666667</v>
      </c>
    </row>
    <row r="310" spans="1:12" x14ac:dyDescent="0.25">
      <c r="B310" s="122">
        <v>9</v>
      </c>
      <c r="C310" s="120">
        <v>2023</v>
      </c>
      <c r="D310" s="120">
        <v>-1</v>
      </c>
      <c r="E310" s="120">
        <f t="shared" si="74"/>
        <v>1024</v>
      </c>
      <c r="F310" s="146">
        <f t="shared" si="75"/>
        <v>1022.2222222222222</v>
      </c>
      <c r="G310" s="146">
        <f t="shared" si="76"/>
        <v>1016.5766203208675</v>
      </c>
      <c r="H310" s="123">
        <f t="shared" si="77"/>
        <v>1328.2333333333333</v>
      </c>
    </row>
    <row r="311" spans="1:12" x14ac:dyDescent="0.25">
      <c r="B311" s="122">
        <v>10</v>
      </c>
      <c r="C311" s="120">
        <v>2024</v>
      </c>
      <c r="D311" s="120">
        <v>0</v>
      </c>
      <c r="E311" s="120">
        <f t="shared" si="74"/>
        <v>1055</v>
      </c>
      <c r="F311" s="146">
        <f t="shared" si="75"/>
        <v>1055</v>
      </c>
      <c r="G311" s="146">
        <f t="shared" si="76"/>
        <v>1055</v>
      </c>
      <c r="H311" s="123">
        <f t="shared" si="77"/>
        <v>1457.5</v>
      </c>
    </row>
    <row r="314" spans="1:12" x14ac:dyDescent="0.25">
      <c r="A314" s="250"/>
      <c r="B314" s="250"/>
      <c r="C314" s="250"/>
      <c r="D314" s="250"/>
      <c r="E314" s="250"/>
      <c r="F314" s="250"/>
      <c r="G314" s="250"/>
      <c r="H314" s="250"/>
      <c r="I314" s="250"/>
      <c r="J314" s="250"/>
      <c r="K314" s="250"/>
      <c r="L314" s="250"/>
    </row>
    <row r="315" spans="1:12" x14ac:dyDescent="0.25">
      <c r="A315" s="251">
        <v>7</v>
      </c>
      <c r="B315" s="252" t="s">
        <v>21</v>
      </c>
      <c r="C315" s="252" t="s">
        <v>22</v>
      </c>
      <c r="D315" s="252" t="s">
        <v>23</v>
      </c>
      <c r="E315" s="252" t="s">
        <v>24</v>
      </c>
      <c r="F315" s="252" t="s">
        <v>25</v>
      </c>
      <c r="G315" s="252" t="s">
        <v>26</v>
      </c>
      <c r="H315" s="252"/>
      <c r="I315" s="252"/>
      <c r="K315" s="101" t="s">
        <v>41</v>
      </c>
      <c r="L315" s="101" t="s">
        <v>42</v>
      </c>
    </row>
    <row r="316" spans="1:12" x14ac:dyDescent="0.25">
      <c r="A316" s="251"/>
      <c r="B316" s="252"/>
      <c r="C316" s="252"/>
      <c r="D316" s="252"/>
      <c r="E316" s="252"/>
      <c r="F316" s="252"/>
      <c r="G316" s="102" t="s">
        <v>27</v>
      </c>
      <c r="H316" s="102" t="s">
        <v>28</v>
      </c>
      <c r="I316" s="102" t="s">
        <v>29</v>
      </c>
      <c r="K316" s="120" t="s">
        <v>27</v>
      </c>
      <c r="L316" s="121">
        <f>K353</f>
        <v>137.5898883139869</v>
      </c>
    </row>
    <row r="317" spans="1:12" x14ac:dyDescent="0.25">
      <c r="A317" s="251"/>
      <c r="B317" s="105" t="s">
        <v>116</v>
      </c>
      <c r="C317" s="120">
        <v>2015</v>
      </c>
      <c r="D317" s="122">
        <f>'Data (3)'!C13</f>
        <v>838</v>
      </c>
      <c r="E317" s="120"/>
      <c r="F317" s="120"/>
      <c r="G317" s="123">
        <f>F354</f>
        <v>838</v>
      </c>
      <c r="H317" s="123">
        <f>G354</f>
        <v>828.64710484302998</v>
      </c>
      <c r="I317" s="123">
        <f>H354</f>
        <v>327.56818181818187</v>
      </c>
      <c r="K317" s="122" t="s">
        <v>28</v>
      </c>
      <c r="L317" s="121">
        <f>K354</f>
        <v>140.69762601219907</v>
      </c>
    </row>
    <row r="318" spans="1:12" x14ac:dyDescent="0.25">
      <c r="A318" s="251"/>
      <c r="B318" s="105"/>
      <c r="C318" s="120">
        <v>2016</v>
      </c>
      <c r="D318" s="122">
        <f>'Data (3)'!C27</f>
        <v>817</v>
      </c>
      <c r="E318" s="120">
        <f t="shared" ref="E318:E326" si="78">D318-D317</f>
        <v>-21</v>
      </c>
      <c r="F318" s="121">
        <f t="shared" ref="F318:F326" si="79">((D318-D317)/D317)*100</f>
        <v>-2.5059665871121717</v>
      </c>
      <c r="G318" s="123">
        <f t="shared" ref="G318:I326" si="80">F355</f>
        <v>883.44444444444446</v>
      </c>
      <c r="H318" s="123">
        <f t="shared" si="80"/>
        <v>867.14452828429296</v>
      </c>
      <c r="I318" s="123">
        <f t="shared" si="80"/>
        <v>477.35303030303038</v>
      </c>
      <c r="K318" s="122" t="s">
        <v>29</v>
      </c>
      <c r="L318" s="121">
        <f>K355</f>
        <v>453.49614955359039</v>
      </c>
    </row>
    <row r="319" spans="1:12" x14ac:dyDescent="0.25">
      <c r="A319" s="251"/>
      <c r="B319" s="105"/>
      <c r="C319" s="120">
        <v>2017</v>
      </c>
      <c r="D319" s="122">
        <f>'Data (3)'!C41</f>
        <v>855</v>
      </c>
      <c r="E319" s="120">
        <f t="shared" si="78"/>
        <v>38</v>
      </c>
      <c r="F319" s="121">
        <f t="shared" si="79"/>
        <v>4.6511627906976747</v>
      </c>
      <c r="G319" s="123">
        <f t="shared" si="80"/>
        <v>928.88888888888891</v>
      </c>
      <c r="H319" s="123">
        <f t="shared" si="80"/>
        <v>907.43047135345773</v>
      </c>
      <c r="I319" s="123">
        <f t="shared" si="80"/>
        <v>627.13787878787889</v>
      </c>
    </row>
    <row r="320" spans="1:12" x14ac:dyDescent="0.25">
      <c r="B320" s="105"/>
      <c r="C320" s="120">
        <v>2018</v>
      </c>
      <c r="D320" s="122">
        <f>'Data (3)'!C55</f>
        <v>886</v>
      </c>
      <c r="E320" s="120">
        <f t="shared" si="78"/>
        <v>31</v>
      </c>
      <c r="F320" s="121">
        <f t="shared" si="79"/>
        <v>3.6257309941520468</v>
      </c>
      <c r="G320" s="123">
        <f t="shared" si="80"/>
        <v>974.33333333333337</v>
      </c>
      <c r="H320" s="123">
        <f t="shared" si="80"/>
        <v>949.58802538946236</v>
      </c>
      <c r="I320" s="123">
        <f t="shared" si="80"/>
        <v>776.92272727272734</v>
      </c>
    </row>
    <row r="321" spans="2:11" x14ac:dyDescent="0.25">
      <c r="B321" s="105"/>
      <c r="C321" s="120">
        <v>2019</v>
      </c>
      <c r="D321" s="122">
        <f>'Data (3)'!C69</f>
        <v>895</v>
      </c>
      <c r="E321" s="120">
        <f t="shared" si="78"/>
        <v>9</v>
      </c>
      <c r="F321" s="121">
        <f t="shared" si="79"/>
        <v>1.0158013544018059</v>
      </c>
      <c r="G321" s="123">
        <f t="shared" si="80"/>
        <v>1019.7777777777778</v>
      </c>
      <c r="H321" s="123">
        <f t="shared" si="80"/>
        <v>993.70414200233074</v>
      </c>
      <c r="I321" s="123">
        <f t="shared" si="80"/>
        <v>926.7075757575758</v>
      </c>
    </row>
    <row r="322" spans="2:11" x14ac:dyDescent="0.25">
      <c r="B322" s="105"/>
      <c r="C322" s="120">
        <v>2020</v>
      </c>
      <c r="D322" s="122">
        <f>'Data (3)'!G13</f>
        <v>979</v>
      </c>
      <c r="E322" s="120">
        <f t="shared" si="78"/>
        <v>84</v>
      </c>
      <c r="F322" s="121">
        <f t="shared" si="79"/>
        <v>9.3854748603351954</v>
      </c>
      <c r="G322" s="123">
        <f t="shared" si="80"/>
        <v>1065.2222222222222</v>
      </c>
      <c r="H322" s="123">
        <f t="shared" si="80"/>
        <v>1039.8698124142816</v>
      </c>
      <c r="I322" s="123">
        <f t="shared" si="80"/>
        <v>1076.4924242424245</v>
      </c>
    </row>
    <row r="323" spans="2:11" x14ac:dyDescent="0.25">
      <c r="B323" s="105"/>
      <c r="C323" s="120">
        <v>2021</v>
      </c>
      <c r="D323" s="122">
        <f>'Data (3)'!G27</f>
        <v>1145</v>
      </c>
      <c r="E323" s="120">
        <f t="shared" si="78"/>
        <v>166</v>
      </c>
      <c r="F323" s="121">
        <f t="shared" si="79"/>
        <v>16.956077630234933</v>
      </c>
      <c r="G323" s="123">
        <f t="shared" si="80"/>
        <v>1110.6666666666667</v>
      </c>
      <c r="H323" s="123">
        <f t="shared" si="80"/>
        <v>1088.1802551326959</v>
      </c>
      <c r="I323" s="123">
        <f t="shared" si="80"/>
        <v>1226.2772727272727</v>
      </c>
    </row>
    <row r="324" spans="2:11" x14ac:dyDescent="0.25">
      <c r="B324" s="105"/>
      <c r="C324" s="120">
        <v>2022</v>
      </c>
      <c r="D324" s="122">
        <f>'Data (3)'!G41</f>
        <v>1156</v>
      </c>
      <c r="E324" s="120">
        <f t="shared" si="78"/>
        <v>11</v>
      </c>
      <c r="F324" s="121">
        <f t="shared" si="79"/>
        <v>0.9606986899563319</v>
      </c>
      <c r="G324" s="123">
        <f t="shared" si="80"/>
        <v>1156.1111111111111</v>
      </c>
      <c r="H324" s="123">
        <f t="shared" si="80"/>
        <v>1138.7351123420272</v>
      </c>
      <c r="I324" s="123">
        <f t="shared" si="80"/>
        <v>1376.0621212121214</v>
      </c>
    </row>
    <row r="325" spans="2:11" x14ac:dyDescent="0.25">
      <c r="B325" s="105"/>
      <c r="C325" s="120">
        <v>2023</v>
      </c>
      <c r="D325" s="122">
        <f>'Data (3)'!G55</f>
        <v>1198</v>
      </c>
      <c r="E325" s="120">
        <f t="shared" si="78"/>
        <v>42</v>
      </c>
      <c r="F325" s="121">
        <f t="shared" si="79"/>
        <v>3.6332179930795849</v>
      </c>
      <c r="G325" s="123">
        <f t="shared" si="80"/>
        <v>1201.5555555555557</v>
      </c>
      <c r="H325" s="123">
        <f t="shared" si="80"/>
        <v>1191.6386554197156</v>
      </c>
      <c r="I325" s="123">
        <f t="shared" si="80"/>
        <v>1525.8469696969696</v>
      </c>
    </row>
    <row r="326" spans="2:11" x14ac:dyDescent="0.25">
      <c r="B326" s="105"/>
      <c r="C326" s="120">
        <v>2024</v>
      </c>
      <c r="D326" s="122">
        <f>'Data (3)'!G69</f>
        <v>1247</v>
      </c>
      <c r="E326" s="120">
        <f t="shared" si="78"/>
        <v>49</v>
      </c>
      <c r="F326" s="121">
        <f t="shared" si="79"/>
        <v>4.0901502504173628</v>
      </c>
      <c r="G326" s="123">
        <f t="shared" si="80"/>
        <v>1247</v>
      </c>
      <c r="H326" s="123">
        <f t="shared" si="80"/>
        <v>1247</v>
      </c>
      <c r="I326" s="123">
        <f t="shared" si="80"/>
        <v>1675.6318181818183</v>
      </c>
    </row>
    <row r="327" spans="2:11" x14ac:dyDescent="0.25">
      <c r="B327" s="253" t="s">
        <v>31</v>
      </c>
      <c r="C327" s="254"/>
      <c r="D327" s="254"/>
      <c r="E327" s="255"/>
      <c r="F327" s="124">
        <f>AVERAGE(F318:F326)</f>
        <v>4.6458164417958629</v>
      </c>
      <c r="G327" s="122"/>
      <c r="H327" s="122"/>
      <c r="I327" s="122"/>
    </row>
    <row r="330" spans="2:11" x14ac:dyDescent="0.25">
      <c r="B330" s="249" t="s">
        <v>29</v>
      </c>
      <c r="C330" s="249"/>
      <c r="D330" s="249"/>
      <c r="E330" s="249"/>
      <c r="F330" s="249"/>
      <c r="H330" s="249" t="s">
        <v>22</v>
      </c>
      <c r="I330" s="249" t="s">
        <v>23</v>
      </c>
      <c r="J330" s="249" t="s">
        <v>43</v>
      </c>
      <c r="K330" s="249"/>
    </row>
    <row r="331" spans="2:11" x14ac:dyDescent="0.25">
      <c r="B331" s="125" t="s">
        <v>22</v>
      </c>
      <c r="C331" s="125" t="s">
        <v>32</v>
      </c>
      <c r="D331" s="125" t="s">
        <v>33</v>
      </c>
      <c r="E331" s="125" t="s">
        <v>34</v>
      </c>
      <c r="F331" s="125" t="s">
        <v>429</v>
      </c>
      <c r="H331" s="249"/>
      <c r="I331" s="249"/>
      <c r="J331" s="125" t="s">
        <v>27</v>
      </c>
      <c r="K331" s="125" t="s">
        <v>44</v>
      </c>
    </row>
    <row r="332" spans="2:11" x14ac:dyDescent="0.25">
      <c r="B332" s="120">
        <v>2015</v>
      </c>
      <c r="C332" s="120">
        <v>1</v>
      </c>
      <c r="D332" s="120">
        <f>D317</f>
        <v>838</v>
      </c>
      <c r="E332" s="120">
        <f>C332*D332</f>
        <v>838</v>
      </c>
      <c r="F332" s="120">
        <f>(C332)^2</f>
        <v>1</v>
      </c>
      <c r="H332" s="120">
        <v>2015</v>
      </c>
      <c r="I332" s="120">
        <f>D317</f>
        <v>838</v>
      </c>
      <c r="J332" s="120"/>
      <c r="K332" s="120"/>
    </row>
    <row r="333" spans="2:11" x14ac:dyDescent="0.25">
      <c r="B333" s="120">
        <v>2016</v>
      </c>
      <c r="C333" s="120">
        <v>2</v>
      </c>
      <c r="D333" s="120">
        <f t="shared" ref="D333:D341" si="81">D318</f>
        <v>817</v>
      </c>
      <c r="E333" s="120">
        <f t="shared" ref="E333:E341" si="82">C333*D333</f>
        <v>1634</v>
      </c>
      <c r="F333" s="120">
        <f t="shared" ref="F333:F341" si="83">(C333)^2</f>
        <v>4</v>
      </c>
      <c r="H333" s="120">
        <v>2016</v>
      </c>
      <c r="I333" s="120">
        <f t="shared" ref="I333:I341" si="84">D318</f>
        <v>817</v>
      </c>
      <c r="J333" s="120">
        <f>I333-I332</f>
        <v>-21</v>
      </c>
      <c r="K333" s="121">
        <f>(E318/I332)*100</f>
        <v>-2.5059665871121717</v>
      </c>
    </row>
    <row r="334" spans="2:11" x14ac:dyDescent="0.25">
      <c r="B334" s="120">
        <v>2017</v>
      </c>
      <c r="C334" s="120">
        <v>3</v>
      </c>
      <c r="D334" s="120">
        <f t="shared" si="81"/>
        <v>855</v>
      </c>
      <c r="E334" s="120">
        <f t="shared" si="82"/>
        <v>2565</v>
      </c>
      <c r="F334" s="120">
        <f t="shared" si="83"/>
        <v>9</v>
      </c>
      <c r="H334" s="120">
        <v>2017</v>
      </c>
      <c r="I334" s="120">
        <f t="shared" si="84"/>
        <v>855</v>
      </c>
      <c r="J334" s="120">
        <f t="shared" ref="J334:J341" si="85">I334-I333</f>
        <v>38</v>
      </c>
      <c r="K334" s="121">
        <f>(E319/I333)*100</f>
        <v>4.6511627906976747</v>
      </c>
    </row>
    <row r="335" spans="2:11" x14ac:dyDescent="0.25">
      <c r="B335" s="120">
        <v>2018</v>
      </c>
      <c r="C335" s="120">
        <v>4</v>
      </c>
      <c r="D335" s="120">
        <f t="shared" si="81"/>
        <v>886</v>
      </c>
      <c r="E335" s="120">
        <f t="shared" si="82"/>
        <v>3544</v>
      </c>
      <c r="F335" s="120">
        <f t="shared" si="83"/>
        <v>16</v>
      </c>
      <c r="H335" s="120">
        <v>2018</v>
      </c>
      <c r="I335" s="120">
        <f t="shared" si="84"/>
        <v>886</v>
      </c>
      <c r="J335" s="120">
        <f>I335-I334</f>
        <v>31</v>
      </c>
      <c r="K335" s="121">
        <f t="shared" ref="K335:K341" si="86">(E320/I334)*100</f>
        <v>3.6257309941520468</v>
      </c>
    </row>
    <row r="336" spans="2:11" x14ac:dyDescent="0.25">
      <c r="B336" s="120">
        <v>2019</v>
      </c>
      <c r="C336" s="120">
        <v>5</v>
      </c>
      <c r="D336" s="120">
        <f t="shared" si="81"/>
        <v>895</v>
      </c>
      <c r="E336" s="120">
        <f t="shared" si="82"/>
        <v>4475</v>
      </c>
      <c r="F336" s="120">
        <f t="shared" si="83"/>
        <v>25</v>
      </c>
      <c r="H336" s="120">
        <v>2019</v>
      </c>
      <c r="I336" s="120">
        <f t="shared" si="84"/>
        <v>895</v>
      </c>
      <c r="J336" s="120">
        <f t="shared" si="85"/>
        <v>9</v>
      </c>
      <c r="K336" s="121">
        <f t="shared" si="86"/>
        <v>1.0158013544018059</v>
      </c>
    </row>
    <row r="337" spans="2:11" x14ac:dyDescent="0.25">
      <c r="B337" s="120">
        <v>2020</v>
      </c>
      <c r="C337" s="120">
        <v>6</v>
      </c>
      <c r="D337" s="120">
        <f t="shared" si="81"/>
        <v>979</v>
      </c>
      <c r="E337" s="120">
        <f t="shared" si="82"/>
        <v>5874</v>
      </c>
      <c r="F337" s="120">
        <f t="shared" si="83"/>
        <v>36</v>
      </c>
      <c r="H337" s="120">
        <v>2020</v>
      </c>
      <c r="I337" s="120">
        <f t="shared" si="84"/>
        <v>979</v>
      </c>
      <c r="J337" s="120">
        <f t="shared" si="85"/>
        <v>84</v>
      </c>
      <c r="K337" s="121">
        <f t="shared" si="86"/>
        <v>9.3854748603351954</v>
      </c>
    </row>
    <row r="338" spans="2:11" x14ac:dyDescent="0.25">
      <c r="B338" s="120">
        <v>2021</v>
      </c>
      <c r="C338" s="120">
        <v>7</v>
      </c>
      <c r="D338" s="120">
        <f t="shared" si="81"/>
        <v>1145</v>
      </c>
      <c r="E338" s="120">
        <f t="shared" si="82"/>
        <v>8015</v>
      </c>
      <c r="F338" s="120">
        <f t="shared" si="83"/>
        <v>49</v>
      </c>
      <c r="H338" s="120">
        <v>2021</v>
      </c>
      <c r="I338" s="120">
        <f t="shared" si="84"/>
        <v>1145</v>
      </c>
      <c r="J338" s="120">
        <f t="shared" si="85"/>
        <v>166</v>
      </c>
      <c r="K338" s="121">
        <f t="shared" si="86"/>
        <v>16.956077630234933</v>
      </c>
    </row>
    <row r="339" spans="2:11" x14ac:dyDescent="0.25">
      <c r="B339" s="120">
        <v>2022</v>
      </c>
      <c r="C339" s="120">
        <v>8</v>
      </c>
      <c r="D339" s="120">
        <f t="shared" si="81"/>
        <v>1156</v>
      </c>
      <c r="E339" s="120">
        <f t="shared" si="82"/>
        <v>9248</v>
      </c>
      <c r="F339" s="120">
        <f t="shared" si="83"/>
        <v>64</v>
      </c>
      <c r="H339" s="120">
        <v>2022</v>
      </c>
      <c r="I339" s="120">
        <f t="shared" si="84"/>
        <v>1156</v>
      </c>
      <c r="J339" s="120">
        <f t="shared" si="85"/>
        <v>11</v>
      </c>
      <c r="K339" s="121">
        <f t="shared" si="86"/>
        <v>0.9606986899563319</v>
      </c>
    </row>
    <row r="340" spans="2:11" x14ac:dyDescent="0.25">
      <c r="B340" s="120">
        <v>2023</v>
      </c>
      <c r="C340" s="120">
        <v>9</v>
      </c>
      <c r="D340" s="120">
        <f t="shared" si="81"/>
        <v>1198</v>
      </c>
      <c r="E340" s="120">
        <f t="shared" si="82"/>
        <v>10782</v>
      </c>
      <c r="F340" s="120">
        <f t="shared" si="83"/>
        <v>81</v>
      </c>
      <c r="H340" s="120">
        <v>2023</v>
      </c>
      <c r="I340" s="120">
        <f t="shared" si="84"/>
        <v>1198</v>
      </c>
      <c r="J340" s="120">
        <f t="shared" si="85"/>
        <v>42</v>
      </c>
      <c r="K340" s="121">
        <f t="shared" si="86"/>
        <v>3.6332179930795849</v>
      </c>
    </row>
    <row r="341" spans="2:11" x14ac:dyDescent="0.25">
      <c r="B341" s="120">
        <v>2024</v>
      </c>
      <c r="C341" s="120">
        <v>10</v>
      </c>
      <c r="D341" s="120">
        <f t="shared" si="81"/>
        <v>1247</v>
      </c>
      <c r="E341" s="120">
        <f t="shared" si="82"/>
        <v>12470</v>
      </c>
      <c r="F341" s="120">
        <f t="shared" si="83"/>
        <v>100</v>
      </c>
      <c r="H341" s="120">
        <v>2024</v>
      </c>
      <c r="I341" s="120">
        <f t="shared" si="84"/>
        <v>1247</v>
      </c>
      <c r="J341" s="120">
        <f t="shared" si="85"/>
        <v>49</v>
      </c>
      <c r="K341" s="121">
        <f t="shared" si="86"/>
        <v>4.0901502504173628</v>
      </c>
    </row>
    <row r="342" spans="2:11" x14ac:dyDescent="0.25">
      <c r="B342" s="126" t="s">
        <v>36</v>
      </c>
      <c r="C342" s="127">
        <f>SUM(C332:C341)</f>
        <v>55</v>
      </c>
      <c r="D342" s="127">
        <f>SUM(D332:D341)</f>
        <v>10016</v>
      </c>
      <c r="E342" s="127">
        <f>SUM(E332:E341)</f>
        <v>59445</v>
      </c>
      <c r="F342" s="127">
        <f>SUM(F332:F341)</f>
        <v>385</v>
      </c>
      <c r="H342" s="127" t="s">
        <v>36</v>
      </c>
      <c r="I342" s="127">
        <f>SUM(I332:I341)</f>
        <v>10016</v>
      </c>
      <c r="J342" s="127">
        <f>SUM(J332:J341)</f>
        <v>409</v>
      </c>
      <c r="K342" s="128">
        <f>SUM(K332:K341)</f>
        <v>41.812347976162769</v>
      </c>
    </row>
    <row r="343" spans="2:11" x14ac:dyDescent="0.25">
      <c r="B343" s="126" t="s">
        <v>37</v>
      </c>
      <c r="C343" s="128">
        <f>AVERAGE(C332:C341)</f>
        <v>5.5</v>
      </c>
      <c r="D343" s="128">
        <f>AVERAGE(D332:D341)</f>
        <v>1001.6</v>
      </c>
      <c r="E343" s="127">
        <f>AVERAGE(E332:E341)</f>
        <v>5944.5</v>
      </c>
      <c r="F343" s="128">
        <f>AVERAGE(F332:F341)</f>
        <v>38.5</v>
      </c>
      <c r="H343" s="127" t="s">
        <v>37</v>
      </c>
      <c r="I343" s="128">
        <f>AVERAGE(I332:I341)</f>
        <v>1001.6</v>
      </c>
      <c r="J343" s="128">
        <f>AVERAGE(J332:J341)</f>
        <v>45.444444444444443</v>
      </c>
      <c r="K343" s="128">
        <f>AVERAGE(K332:K341)</f>
        <v>4.6458164417958629</v>
      </c>
    </row>
    <row r="344" spans="2:11" x14ac:dyDescent="0.25">
      <c r="B344" s="129" t="s">
        <v>38</v>
      </c>
      <c r="C344" s="148">
        <f>D343-(C343*C345)</f>
        <v>177.78333333333342</v>
      </c>
      <c r="D344" s="131"/>
    </row>
    <row r="345" spans="2:11" x14ac:dyDescent="0.25">
      <c r="B345" s="132" t="s">
        <v>39</v>
      </c>
      <c r="C345" s="133">
        <f>((C342*E342)-(C342*D342))/((C342*F342)-(C342^2))</f>
        <v>149.78484848484848</v>
      </c>
      <c r="D345" s="134"/>
    </row>
    <row r="346" spans="2:11" x14ac:dyDescent="0.25">
      <c r="B346" s="135" t="s">
        <v>40</v>
      </c>
      <c r="C346" s="136" t="s">
        <v>62</v>
      </c>
      <c r="D346" s="137"/>
    </row>
    <row r="347" spans="2:11" ht="13.8" thickBot="1" x14ac:dyDescent="0.3">
      <c r="B347" s="138"/>
    </row>
    <row r="348" spans="2:11" x14ac:dyDescent="0.25">
      <c r="B348" s="139" t="s">
        <v>45</v>
      </c>
      <c r="C348" s="140">
        <f>J343</f>
        <v>45.444444444444443</v>
      </c>
      <c r="D348" s="141"/>
    </row>
    <row r="349" spans="2:11" x14ac:dyDescent="0.25">
      <c r="B349" s="139" t="s">
        <v>44</v>
      </c>
      <c r="C349" s="142">
        <f>K343</f>
        <v>4.6458164417958629</v>
      </c>
    </row>
    <row r="350" spans="2:11" x14ac:dyDescent="0.25">
      <c r="B350" s="139" t="s">
        <v>29</v>
      </c>
      <c r="C350" s="139" t="str">
        <f>C346</f>
        <v>947,97 + (914,57x)</v>
      </c>
    </row>
    <row r="351" spans="2:11" x14ac:dyDescent="0.25">
      <c r="B351" s="139"/>
      <c r="C351" s="139"/>
    </row>
    <row r="352" spans="2:11" x14ac:dyDescent="0.25">
      <c r="B352" s="249" t="s">
        <v>48</v>
      </c>
      <c r="C352" s="249"/>
      <c r="D352" s="249"/>
      <c r="E352" s="249"/>
      <c r="F352" s="249"/>
      <c r="G352" s="249"/>
      <c r="H352" s="249"/>
      <c r="J352" s="249" t="s">
        <v>42</v>
      </c>
      <c r="K352" s="249"/>
    </row>
    <row r="353" spans="1:12" x14ac:dyDescent="0.25">
      <c r="B353" s="143" t="s">
        <v>46</v>
      </c>
      <c r="C353" s="125" t="s">
        <v>22</v>
      </c>
      <c r="D353" s="125" t="s">
        <v>47</v>
      </c>
      <c r="E353" s="125" t="s">
        <v>23</v>
      </c>
      <c r="F353" s="125" t="s">
        <v>27</v>
      </c>
      <c r="G353" s="125" t="s">
        <v>28</v>
      </c>
      <c r="H353" s="125" t="s">
        <v>29</v>
      </c>
      <c r="J353" s="144" t="s">
        <v>27</v>
      </c>
      <c r="K353" s="124">
        <f>STDEV(F354:F363)</f>
        <v>137.5898883139869</v>
      </c>
    </row>
    <row r="354" spans="1:12" x14ac:dyDescent="0.25">
      <c r="B354" s="122">
        <v>1</v>
      </c>
      <c r="C354" s="145">
        <v>2015</v>
      </c>
      <c r="D354" s="145">
        <v>-9</v>
      </c>
      <c r="E354" s="145">
        <f t="shared" ref="E354:E363" si="87">D317</f>
        <v>838</v>
      </c>
      <c r="F354" s="146">
        <f>$E$363+(D354*$C$348)</f>
        <v>838</v>
      </c>
      <c r="G354" s="146">
        <f>$E$363*(1+$C$349%)^D354</f>
        <v>828.64710484302998</v>
      </c>
      <c r="H354" s="123">
        <f>$C$344+($C$345*B354)</f>
        <v>327.56818181818187</v>
      </c>
      <c r="J354" s="147" t="s">
        <v>28</v>
      </c>
      <c r="K354" s="124">
        <f>STDEV(G354:G363)</f>
        <v>140.69762601219907</v>
      </c>
    </row>
    <row r="355" spans="1:12" x14ac:dyDescent="0.25">
      <c r="B355" s="122">
        <v>2</v>
      </c>
      <c r="C355" s="120">
        <v>2016</v>
      </c>
      <c r="D355" s="120">
        <v>-8</v>
      </c>
      <c r="E355" s="120">
        <f t="shared" si="87"/>
        <v>817</v>
      </c>
      <c r="F355" s="146">
        <f t="shared" ref="F355:F363" si="88">$E$363+(D355*$C$348)</f>
        <v>883.44444444444446</v>
      </c>
      <c r="G355" s="146">
        <f t="shared" ref="G355:G363" si="89">$E$363*(1+$C$349%)^D355</f>
        <v>867.14452828429296</v>
      </c>
      <c r="H355" s="123">
        <f t="shared" ref="H355:H363" si="90">$C$344+($C$345*B355)</f>
        <v>477.35303030303038</v>
      </c>
      <c r="J355" s="147" t="s">
        <v>29</v>
      </c>
      <c r="K355" s="124">
        <f>STDEV(H354:H363)</f>
        <v>453.49614955359039</v>
      </c>
    </row>
    <row r="356" spans="1:12" x14ac:dyDescent="0.25">
      <c r="B356" s="122">
        <v>3</v>
      </c>
      <c r="C356" s="120">
        <v>2017</v>
      </c>
      <c r="D356" s="120">
        <v>-7</v>
      </c>
      <c r="E356" s="120">
        <f t="shared" si="87"/>
        <v>855</v>
      </c>
      <c r="F356" s="146">
        <f t="shared" si="88"/>
        <v>928.88888888888891</v>
      </c>
      <c r="G356" s="146">
        <f t="shared" si="89"/>
        <v>907.43047135345773</v>
      </c>
      <c r="H356" s="123">
        <f t="shared" si="90"/>
        <v>627.13787878787889</v>
      </c>
    </row>
    <row r="357" spans="1:12" x14ac:dyDescent="0.25">
      <c r="B357" s="122">
        <v>4</v>
      </c>
      <c r="C357" s="120">
        <v>2018</v>
      </c>
      <c r="D357" s="120">
        <v>-6</v>
      </c>
      <c r="E357" s="120">
        <f t="shared" si="87"/>
        <v>886</v>
      </c>
      <c r="F357" s="146">
        <f t="shared" si="88"/>
        <v>974.33333333333337</v>
      </c>
      <c r="G357" s="146">
        <f t="shared" si="89"/>
        <v>949.58802538946236</v>
      </c>
      <c r="H357" s="123">
        <f t="shared" si="90"/>
        <v>776.92272727272734</v>
      </c>
      <c r="J357" s="256" t="s">
        <v>430</v>
      </c>
      <c r="K357" s="256"/>
      <c r="L357" s="256"/>
    </row>
    <row r="358" spans="1:12" x14ac:dyDescent="0.25">
      <c r="B358" s="122">
        <v>5</v>
      </c>
      <c r="C358" s="120">
        <v>2019</v>
      </c>
      <c r="D358" s="120">
        <v>-5</v>
      </c>
      <c r="E358" s="120">
        <f t="shared" si="87"/>
        <v>895</v>
      </c>
      <c r="F358" s="146">
        <f t="shared" si="88"/>
        <v>1019.7777777777778</v>
      </c>
      <c r="G358" s="146">
        <f t="shared" si="89"/>
        <v>993.70414200233074</v>
      </c>
      <c r="H358" s="123">
        <f t="shared" si="90"/>
        <v>926.7075757575758</v>
      </c>
      <c r="J358" s="256"/>
      <c r="K358" s="256"/>
      <c r="L358" s="256"/>
    </row>
    <row r="359" spans="1:12" x14ac:dyDescent="0.25">
      <c r="B359" s="122">
        <v>6</v>
      </c>
      <c r="C359" s="120">
        <v>2020</v>
      </c>
      <c r="D359" s="120">
        <v>-4</v>
      </c>
      <c r="E359" s="120">
        <f t="shared" si="87"/>
        <v>979</v>
      </c>
      <c r="F359" s="146">
        <f t="shared" si="88"/>
        <v>1065.2222222222222</v>
      </c>
      <c r="G359" s="146">
        <f t="shared" si="89"/>
        <v>1039.8698124142816</v>
      </c>
      <c r="H359" s="123">
        <f t="shared" si="90"/>
        <v>1076.4924242424245</v>
      </c>
    </row>
    <row r="360" spans="1:12" x14ac:dyDescent="0.25">
      <c r="B360" s="122">
        <v>7</v>
      </c>
      <c r="C360" s="120">
        <v>2021</v>
      </c>
      <c r="D360" s="120">
        <v>-3</v>
      </c>
      <c r="E360" s="120">
        <f t="shared" si="87"/>
        <v>1145</v>
      </c>
      <c r="F360" s="146">
        <f t="shared" si="88"/>
        <v>1110.6666666666667</v>
      </c>
      <c r="G360" s="146">
        <f t="shared" si="89"/>
        <v>1088.1802551326959</v>
      </c>
      <c r="H360" s="123">
        <f t="shared" si="90"/>
        <v>1226.2772727272727</v>
      </c>
    </row>
    <row r="361" spans="1:12" x14ac:dyDescent="0.25">
      <c r="B361" s="122">
        <v>8</v>
      </c>
      <c r="C361" s="120">
        <v>2022</v>
      </c>
      <c r="D361" s="120">
        <v>-2</v>
      </c>
      <c r="E361" s="120">
        <f t="shared" si="87"/>
        <v>1156</v>
      </c>
      <c r="F361" s="146">
        <f t="shared" si="88"/>
        <v>1156.1111111111111</v>
      </c>
      <c r="G361" s="146">
        <f t="shared" si="89"/>
        <v>1138.7351123420272</v>
      </c>
      <c r="H361" s="123">
        <f t="shared" si="90"/>
        <v>1376.0621212121214</v>
      </c>
    </row>
    <row r="362" spans="1:12" x14ac:dyDescent="0.25">
      <c r="B362" s="122">
        <v>9</v>
      </c>
      <c r="C362" s="120">
        <v>2023</v>
      </c>
      <c r="D362" s="120">
        <v>-1</v>
      </c>
      <c r="E362" s="120">
        <f t="shared" si="87"/>
        <v>1198</v>
      </c>
      <c r="F362" s="146">
        <f t="shared" si="88"/>
        <v>1201.5555555555557</v>
      </c>
      <c r="G362" s="146">
        <f t="shared" si="89"/>
        <v>1191.6386554197156</v>
      </c>
      <c r="H362" s="123">
        <f t="shared" si="90"/>
        <v>1525.8469696969696</v>
      </c>
    </row>
    <row r="363" spans="1:12" x14ac:dyDescent="0.25">
      <c r="B363" s="122">
        <v>10</v>
      </c>
      <c r="C363" s="120">
        <v>2024</v>
      </c>
      <c r="D363" s="120">
        <v>0</v>
      </c>
      <c r="E363" s="120">
        <f t="shared" si="87"/>
        <v>1247</v>
      </c>
      <c r="F363" s="146">
        <f t="shared" si="88"/>
        <v>1247</v>
      </c>
      <c r="G363" s="146">
        <f t="shared" si="89"/>
        <v>1247</v>
      </c>
      <c r="H363" s="123">
        <f t="shared" si="90"/>
        <v>1675.6318181818183</v>
      </c>
    </row>
    <row r="364" spans="1:12" x14ac:dyDescent="0.25">
      <c r="B364" s="150"/>
      <c r="C364" s="151"/>
      <c r="D364" s="151"/>
      <c r="E364" s="151"/>
      <c r="F364" s="152"/>
      <c r="G364" s="152"/>
      <c r="H364" s="152"/>
    </row>
    <row r="366" spans="1:12" x14ac:dyDescent="0.25">
      <c r="A366" s="250"/>
      <c r="B366" s="250"/>
      <c r="C366" s="250"/>
      <c r="D366" s="250"/>
      <c r="E366" s="250"/>
      <c r="F366" s="250"/>
      <c r="G366" s="250"/>
      <c r="H366" s="250"/>
      <c r="I366" s="250"/>
      <c r="J366" s="250"/>
      <c r="K366" s="250"/>
      <c r="L366" s="250"/>
    </row>
    <row r="367" spans="1:12" x14ac:dyDescent="0.25">
      <c r="A367" s="251">
        <v>8</v>
      </c>
      <c r="B367" s="252" t="s">
        <v>21</v>
      </c>
      <c r="C367" s="252" t="s">
        <v>22</v>
      </c>
      <c r="D367" s="252" t="s">
        <v>23</v>
      </c>
      <c r="E367" s="252" t="s">
        <v>24</v>
      </c>
      <c r="F367" s="252" t="s">
        <v>25</v>
      </c>
      <c r="G367" s="252" t="s">
        <v>26</v>
      </c>
      <c r="H367" s="252"/>
      <c r="I367" s="252"/>
      <c r="K367" s="101" t="s">
        <v>41</v>
      </c>
      <c r="L367" s="101" t="s">
        <v>42</v>
      </c>
    </row>
    <row r="368" spans="1:12" x14ac:dyDescent="0.25">
      <c r="A368" s="251"/>
      <c r="B368" s="252"/>
      <c r="C368" s="252"/>
      <c r="D368" s="252"/>
      <c r="E368" s="252"/>
      <c r="F368" s="252"/>
      <c r="G368" s="102" t="s">
        <v>27</v>
      </c>
      <c r="H368" s="102" t="s">
        <v>28</v>
      </c>
      <c r="I368" s="102" t="s">
        <v>29</v>
      </c>
      <c r="K368" s="120" t="s">
        <v>27</v>
      </c>
      <c r="L368" s="121">
        <f>K405</f>
        <v>93.520755382122786</v>
      </c>
    </row>
    <row r="369" spans="1:12" x14ac:dyDescent="0.25">
      <c r="A369" s="251"/>
      <c r="B369" s="105" t="s">
        <v>117</v>
      </c>
      <c r="C369" s="120">
        <v>2015</v>
      </c>
      <c r="D369" s="122">
        <f>'Data (3)'!C14</f>
        <v>720</v>
      </c>
      <c r="E369" s="120"/>
      <c r="F369" s="120"/>
      <c r="G369" s="123">
        <f>F406</f>
        <v>720</v>
      </c>
      <c r="H369" s="123">
        <f>G406</f>
        <v>714.20180885417494</v>
      </c>
      <c r="I369" s="123">
        <f>H406</f>
        <v>273.71818181818173</v>
      </c>
      <c r="K369" s="122" t="s">
        <v>28</v>
      </c>
      <c r="L369" s="121">
        <f>K406</f>
        <v>95.453726758047665</v>
      </c>
    </row>
    <row r="370" spans="1:12" x14ac:dyDescent="0.25">
      <c r="A370" s="251"/>
      <c r="B370" s="105"/>
      <c r="C370" s="120">
        <v>2016</v>
      </c>
      <c r="D370" s="122">
        <f>'Data (3)'!C28</f>
        <v>687</v>
      </c>
      <c r="E370" s="120">
        <f t="shared" ref="E370:E378" si="91">D370-D369</f>
        <v>-33</v>
      </c>
      <c r="F370" s="121">
        <f t="shared" ref="F370:F378" si="92">((D370-D369)/D369)*100</f>
        <v>-4.583333333333333</v>
      </c>
      <c r="G370" s="123">
        <f t="shared" ref="G370:G378" si="93">F407</f>
        <v>750.88888888888891</v>
      </c>
      <c r="H370" s="123">
        <f t="shared" ref="H370:H378" si="94">G407</f>
        <v>741.25298694366802</v>
      </c>
      <c r="I370" s="123">
        <f t="shared" ref="I370:I378" si="95">H407</f>
        <v>391.86969696969692</v>
      </c>
      <c r="K370" s="122" t="s">
        <v>29</v>
      </c>
      <c r="L370" s="121">
        <f>K407</f>
        <v>357.72147668564065</v>
      </c>
    </row>
    <row r="371" spans="1:12" x14ac:dyDescent="0.25">
      <c r="A371" s="251"/>
      <c r="B371" s="105"/>
      <c r="C371" s="120">
        <v>2017</v>
      </c>
      <c r="D371" s="122">
        <f>'Data (3)'!C42</f>
        <v>727</v>
      </c>
      <c r="E371" s="120">
        <f t="shared" si="91"/>
        <v>40</v>
      </c>
      <c r="F371" s="121">
        <f t="shared" si="92"/>
        <v>5.8224163027656477</v>
      </c>
      <c r="G371" s="123">
        <f t="shared" si="93"/>
        <v>781.77777777777783</v>
      </c>
      <c r="H371" s="123">
        <f t="shared" si="94"/>
        <v>769.3287581200974</v>
      </c>
      <c r="I371" s="123">
        <f t="shared" si="95"/>
        <v>510.0212121212121</v>
      </c>
    </row>
    <row r="372" spans="1:12" x14ac:dyDescent="0.25">
      <c r="B372" s="105"/>
      <c r="C372" s="120">
        <v>2018</v>
      </c>
      <c r="D372" s="122">
        <f>'Data (3)'!C56</f>
        <v>717</v>
      </c>
      <c r="E372" s="120">
        <f t="shared" si="91"/>
        <v>-10</v>
      </c>
      <c r="F372" s="121">
        <f t="shared" si="92"/>
        <v>-1.3755158184319118</v>
      </c>
      <c r="G372" s="123">
        <f t="shared" si="93"/>
        <v>812.66666666666663</v>
      </c>
      <c r="H372" s="123">
        <f t="shared" si="94"/>
        <v>798.46792997218733</v>
      </c>
      <c r="I372" s="123">
        <f t="shared" si="95"/>
        <v>628.17272727272723</v>
      </c>
    </row>
    <row r="373" spans="1:12" x14ac:dyDescent="0.25">
      <c r="B373" s="105"/>
      <c r="C373" s="120">
        <v>2019</v>
      </c>
      <c r="D373" s="122">
        <f>'Data (3)'!C70</f>
        <v>728</v>
      </c>
      <c r="E373" s="120">
        <f t="shared" si="91"/>
        <v>11</v>
      </c>
      <c r="F373" s="121">
        <f t="shared" si="92"/>
        <v>1.5341701534170153</v>
      </c>
      <c r="G373" s="123">
        <f t="shared" si="93"/>
        <v>843.55555555555554</v>
      </c>
      <c r="H373" s="123">
        <f t="shared" si="94"/>
        <v>828.71077996871645</v>
      </c>
      <c r="I373" s="123">
        <f t="shared" si="95"/>
        <v>746.32424242424236</v>
      </c>
    </row>
    <row r="374" spans="1:12" x14ac:dyDescent="0.25">
      <c r="B374" s="105"/>
      <c r="C374" s="120">
        <v>2020</v>
      </c>
      <c r="D374" s="122">
        <f>'Data (3)'!G14</f>
        <v>803</v>
      </c>
      <c r="E374" s="120">
        <f t="shared" si="91"/>
        <v>75</v>
      </c>
      <c r="F374" s="121">
        <f t="shared" si="92"/>
        <v>10.302197802197801</v>
      </c>
      <c r="G374" s="123">
        <f t="shared" si="93"/>
        <v>874.44444444444446</v>
      </c>
      <c r="H374" s="123">
        <f t="shared" si="94"/>
        <v>860.09911113183955</v>
      </c>
      <c r="I374" s="123">
        <f t="shared" si="95"/>
        <v>864.4757575757576</v>
      </c>
    </row>
    <row r="375" spans="1:12" x14ac:dyDescent="0.25">
      <c r="B375" s="105"/>
      <c r="C375" s="120">
        <v>2021</v>
      </c>
      <c r="D375" s="122">
        <f>'Data (3)'!G28</f>
        <v>856</v>
      </c>
      <c r="E375" s="120">
        <f t="shared" si="91"/>
        <v>53</v>
      </c>
      <c r="F375" s="121">
        <f t="shared" si="92"/>
        <v>6.6002490660024904</v>
      </c>
      <c r="G375" s="123">
        <f t="shared" si="93"/>
        <v>905.33333333333337</v>
      </c>
      <c r="H375" s="123">
        <f t="shared" si="94"/>
        <v>892.67630981909849</v>
      </c>
      <c r="I375" s="123">
        <f t="shared" si="95"/>
        <v>982.62727272727273</v>
      </c>
    </row>
    <row r="376" spans="1:12" x14ac:dyDescent="0.25">
      <c r="B376" s="105"/>
      <c r="C376" s="120">
        <v>2022</v>
      </c>
      <c r="D376" s="122">
        <f>'Data (3)'!G42</f>
        <v>891</v>
      </c>
      <c r="E376" s="120">
        <f t="shared" si="91"/>
        <v>35</v>
      </c>
      <c r="F376" s="121">
        <f t="shared" si="92"/>
        <v>4.0887850467289715</v>
      </c>
      <c r="G376" s="123">
        <f t="shared" si="93"/>
        <v>936.22222222222217</v>
      </c>
      <c r="H376" s="123">
        <f t="shared" si="94"/>
        <v>926.48740569398785</v>
      </c>
      <c r="I376" s="123">
        <f t="shared" si="95"/>
        <v>1100.7787878787879</v>
      </c>
    </row>
    <row r="377" spans="1:12" x14ac:dyDescent="0.25">
      <c r="B377" s="105"/>
      <c r="C377" s="120">
        <v>2023</v>
      </c>
      <c r="D377" s="122">
        <f>'Data (3)'!G56</f>
        <v>927</v>
      </c>
      <c r="E377" s="120">
        <f t="shared" si="91"/>
        <v>36</v>
      </c>
      <c r="F377" s="121">
        <f t="shared" si="92"/>
        <v>4.0404040404040407</v>
      </c>
      <c r="G377" s="123">
        <f t="shared" si="93"/>
        <v>967.11111111111109</v>
      </c>
      <c r="H377" s="123">
        <f t="shared" si="94"/>
        <v>961.57913396797449</v>
      </c>
      <c r="I377" s="123">
        <f t="shared" si="95"/>
        <v>1218.9303030303031</v>
      </c>
    </row>
    <row r="378" spans="1:12" x14ac:dyDescent="0.25">
      <c r="B378" s="105"/>
      <c r="C378" s="120">
        <v>2024</v>
      </c>
      <c r="D378" s="122">
        <f>'Data (3)'!G70</f>
        <v>998</v>
      </c>
      <c r="E378" s="120">
        <f t="shared" si="91"/>
        <v>71</v>
      </c>
      <c r="F378" s="121">
        <f t="shared" si="92"/>
        <v>7.6591154261057168</v>
      </c>
      <c r="G378" s="123">
        <f t="shared" si="93"/>
        <v>998</v>
      </c>
      <c r="H378" s="123">
        <f t="shared" si="94"/>
        <v>998</v>
      </c>
      <c r="I378" s="123">
        <f t="shared" si="95"/>
        <v>1337.0818181818181</v>
      </c>
    </row>
    <row r="379" spans="1:12" x14ac:dyDescent="0.25">
      <c r="B379" s="253" t="s">
        <v>31</v>
      </c>
      <c r="C379" s="254"/>
      <c r="D379" s="254"/>
      <c r="E379" s="255"/>
      <c r="F379" s="124">
        <f>AVERAGE(F370:F378)</f>
        <v>3.787609853984049</v>
      </c>
      <c r="G379" s="122"/>
      <c r="H379" s="122"/>
      <c r="I379" s="122"/>
    </row>
    <row r="382" spans="1:12" x14ac:dyDescent="0.25">
      <c r="B382" s="249" t="s">
        <v>29</v>
      </c>
      <c r="C382" s="249"/>
      <c r="D382" s="249"/>
      <c r="E382" s="249"/>
      <c r="F382" s="249"/>
      <c r="H382" s="249" t="s">
        <v>22</v>
      </c>
      <c r="I382" s="249" t="s">
        <v>23</v>
      </c>
      <c r="J382" s="249" t="s">
        <v>43</v>
      </c>
      <c r="K382" s="249"/>
    </row>
    <row r="383" spans="1:12" x14ac:dyDescent="0.25">
      <c r="B383" s="125" t="s">
        <v>22</v>
      </c>
      <c r="C383" s="125" t="s">
        <v>32</v>
      </c>
      <c r="D383" s="125" t="s">
        <v>33</v>
      </c>
      <c r="E383" s="125" t="s">
        <v>34</v>
      </c>
      <c r="F383" s="125" t="s">
        <v>429</v>
      </c>
      <c r="H383" s="249"/>
      <c r="I383" s="249"/>
      <c r="J383" s="125" t="s">
        <v>27</v>
      </c>
      <c r="K383" s="125" t="s">
        <v>44</v>
      </c>
    </row>
    <row r="384" spans="1:12" x14ac:dyDescent="0.25">
      <c r="B384" s="120">
        <v>2015</v>
      </c>
      <c r="C384" s="120">
        <v>1</v>
      </c>
      <c r="D384" s="120">
        <f>D369</f>
        <v>720</v>
      </c>
      <c r="E384" s="120">
        <f>C384*D384</f>
        <v>720</v>
      </c>
      <c r="F384" s="120">
        <f>(C384)^2</f>
        <v>1</v>
      </c>
      <c r="H384" s="120">
        <v>2015</v>
      </c>
      <c r="I384" s="120">
        <f>D369</f>
        <v>720</v>
      </c>
      <c r="J384" s="120"/>
      <c r="K384" s="120"/>
    </row>
    <row r="385" spans="2:11" x14ac:dyDescent="0.25">
      <c r="B385" s="120">
        <v>2016</v>
      </c>
      <c r="C385" s="120">
        <v>2</v>
      </c>
      <c r="D385" s="120">
        <f t="shared" ref="D385:D393" si="96">D370</f>
        <v>687</v>
      </c>
      <c r="E385" s="120">
        <f t="shared" ref="E385:E393" si="97">C385*D385</f>
        <v>1374</v>
      </c>
      <c r="F385" s="120">
        <f t="shared" ref="F385:F393" si="98">(C385)^2</f>
        <v>4</v>
      </c>
      <c r="H385" s="120">
        <v>2016</v>
      </c>
      <c r="I385" s="120">
        <f t="shared" ref="I385:I393" si="99">D370</f>
        <v>687</v>
      </c>
      <c r="J385" s="120">
        <f>I385-I384</f>
        <v>-33</v>
      </c>
      <c r="K385" s="121">
        <f>(E370/I384)*100</f>
        <v>-4.583333333333333</v>
      </c>
    </row>
    <row r="386" spans="2:11" x14ac:dyDescent="0.25">
      <c r="B386" s="120">
        <v>2017</v>
      </c>
      <c r="C386" s="120">
        <v>3</v>
      </c>
      <c r="D386" s="120">
        <f t="shared" si="96"/>
        <v>727</v>
      </c>
      <c r="E386" s="120">
        <f t="shared" si="97"/>
        <v>2181</v>
      </c>
      <c r="F386" s="120">
        <f t="shared" si="98"/>
        <v>9</v>
      </c>
      <c r="H386" s="120">
        <v>2017</v>
      </c>
      <c r="I386" s="120">
        <f t="shared" si="99"/>
        <v>727</v>
      </c>
      <c r="J386" s="120">
        <f t="shared" ref="J386" si="100">I386-I385</f>
        <v>40</v>
      </c>
      <c r="K386" s="121">
        <f>(E371/I385)*100</f>
        <v>5.8224163027656477</v>
      </c>
    </row>
    <row r="387" spans="2:11" x14ac:dyDescent="0.25">
      <c r="B387" s="120">
        <v>2018</v>
      </c>
      <c r="C387" s="120">
        <v>4</v>
      </c>
      <c r="D387" s="120">
        <f t="shared" si="96"/>
        <v>717</v>
      </c>
      <c r="E387" s="120">
        <f t="shared" si="97"/>
        <v>2868</v>
      </c>
      <c r="F387" s="120">
        <f t="shared" si="98"/>
        <v>16</v>
      </c>
      <c r="H387" s="120">
        <v>2018</v>
      </c>
      <c r="I387" s="120">
        <f t="shared" si="99"/>
        <v>717</v>
      </c>
      <c r="J387" s="120">
        <f>I387-I386</f>
        <v>-10</v>
      </c>
      <c r="K387" s="121">
        <f t="shared" ref="K387:K393" si="101">(E372/I386)*100</f>
        <v>-1.3755158184319118</v>
      </c>
    </row>
    <row r="388" spans="2:11" x14ac:dyDescent="0.25">
      <c r="B388" s="120">
        <v>2019</v>
      </c>
      <c r="C388" s="120">
        <v>5</v>
      </c>
      <c r="D388" s="120">
        <f t="shared" si="96"/>
        <v>728</v>
      </c>
      <c r="E388" s="120">
        <f t="shared" si="97"/>
        <v>3640</v>
      </c>
      <c r="F388" s="120">
        <f t="shared" si="98"/>
        <v>25</v>
      </c>
      <c r="H388" s="120">
        <v>2019</v>
      </c>
      <c r="I388" s="120">
        <f t="shared" si="99"/>
        <v>728</v>
      </c>
      <c r="J388" s="120">
        <f t="shared" ref="J388:J393" si="102">I388-I387</f>
        <v>11</v>
      </c>
      <c r="K388" s="121">
        <f t="shared" si="101"/>
        <v>1.5341701534170153</v>
      </c>
    </row>
    <row r="389" spans="2:11" x14ac:dyDescent="0.25">
      <c r="B389" s="120">
        <v>2020</v>
      </c>
      <c r="C389" s="120">
        <v>6</v>
      </c>
      <c r="D389" s="120">
        <f t="shared" si="96"/>
        <v>803</v>
      </c>
      <c r="E389" s="120">
        <f t="shared" si="97"/>
        <v>4818</v>
      </c>
      <c r="F389" s="120">
        <f t="shared" si="98"/>
        <v>36</v>
      </c>
      <c r="H389" s="120">
        <v>2020</v>
      </c>
      <c r="I389" s="120">
        <f t="shared" si="99"/>
        <v>803</v>
      </c>
      <c r="J389" s="120">
        <f t="shared" si="102"/>
        <v>75</v>
      </c>
      <c r="K389" s="121">
        <f t="shared" si="101"/>
        <v>10.302197802197801</v>
      </c>
    </row>
    <row r="390" spans="2:11" x14ac:dyDescent="0.25">
      <c r="B390" s="120">
        <v>2021</v>
      </c>
      <c r="C390" s="120">
        <v>7</v>
      </c>
      <c r="D390" s="120">
        <f t="shared" si="96"/>
        <v>856</v>
      </c>
      <c r="E390" s="120">
        <f t="shared" si="97"/>
        <v>5992</v>
      </c>
      <c r="F390" s="120">
        <f t="shared" si="98"/>
        <v>49</v>
      </c>
      <c r="H390" s="120">
        <v>2021</v>
      </c>
      <c r="I390" s="120">
        <f t="shared" si="99"/>
        <v>856</v>
      </c>
      <c r="J390" s="120">
        <f t="shared" si="102"/>
        <v>53</v>
      </c>
      <c r="K390" s="121">
        <f t="shared" si="101"/>
        <v>6.6002490660024904</v>
      </c>
    </row>
    <row r="391" spans="2:11" x14ac:dyDescent="0.25">
      <c r="B391" s="120">
        <v>2022</v>
      </c>
      <c r="C391" s="120">
        <v>8</v>
      </c>
      <c r="D391" s="120">
        <f t="shared" si="96"/>
        <v>891</v>
      </c>
      <c r="E391" s="120">
        <f t="shared" si="97"/>
        <v>7128</v>
      </c>
      <c r="F391" s="120">
        <f t="shared" si="98"/>
        <v>64</v>
      </c>
      <c r="H391" s="120">
        <v>2022</v>
      </c>
      <c r="I391" s="120">
        <f t="shared" si="99"/>
        <v>891</v>
      </c>
      <c r="J391" s="120">
        <f t="shared" si="102"/>
        <v>35</v>
      </c>
      <c r="K391" s="121">
        <f t="shared" si="101"/>
        <v>4.0887850467289715</v>
      </c>
    </row>
    <row r="392" spans="2:11" x14ac:dyDescent="0.25">
      <c r="B392" s="120">
        <v>2023</v>
      </c>
      <c r="C392" s="120">
        <v>9</v>
      </c>
      <c r="D392" s="120">
        <f t="shared" si="96"/>
        <v>927</v>
      </c>
      <c r="E392" s="120">
        <f t="shared" si="97"/>
        <v>8343</v>
      </c>
      <c r="F392" s="120">
        <f t="shared" si="98"/>
        <v>81</v>
      </c>
      <c r="H392" s="120">
        <v>2023</v>
      </c>
      <c r="I392" s="120">
        <f t="shared" si="99"/>
        <v>927</v>
      </c>
      <c r="J392" s="120">
        <f t="shared" si="102"/>
        <v>36</v>
      </c>
      <c r="K392" s="121">
        <f t="shared" si="101"/>
        <v>4.0404040404040407</v>
      </c>
    </row>
    <row r="393" spans="2:11" x14ac:dyDescent="0.25">
      <c r="B393" s="120">
        <v>2024</v>
      </c>
      <c r="C393" s="120">
        <v>10</v>
      </c>
      <c r="D393" s="120">
        <f t="shared" si="96"/>
        <v>998</v>
      </c>
      <c r="E393" s="120">
        <f t="shared" si="97"/>
        <v>9980</v>
      </c>
      <c r="F393" s="120">
        <f t="shared" si="98"/>
        <v>100</v>
      </c>
      <c r="H393" s="120">
        <v>2024</v>
      </c>
      <c r="I393" s="120">
        <f t="shared" si="99"/>
        <v>998</v>
      </c>
      <c r="J393" s="120">
        <f t="shared" si="102"/>
        <v>71</v>
      </c>
      <c r="K393" s="121">
        <f t="shared" si="101"/>
        <v>7.6591154261057168</v>
      </c>
    </row>
    <row r="394" spans="2:11" x14ac:dyDescent="0.25">
      <c r="B394" s="126" t="s">
        <v>36</v>
      </c>
      <c r="C394" s="127">
        <f>SUM(C384:C393)</f>
        <v>55</v>
      </c>
      <c r="D394" s="127">
        <f>SUM(D384:D393)</f>
        <v>8054</v>
      </c>
      <c r="E394" s="127">
        <f>SUM(E384:E393)</f>
        <v>47044</v>
      </c>
      <c r="F394" s="127">
        <f>SUM(F384:F393)</f>
        <v>385</v>
      </c>
      <c r="H394" s="127" t="s">
        <v>36</v>
      </c>
      <c r="I394" s="127">
        <f>SUM(I384:I393)</f>
        <v>8054</v>
      </c>
      <c r="J394" s="127">
        <f>SUM(J384:J393)</f>
        <v>278</v>
      </c>
      <c r="K394" s="128">
        <f>SUM(K384:K393)</f>
        <v>34.08848868585644</v>
      </c>
    </row>
    <row r="395" spans="2:11" x14ac:dyDescent="0.25">
      <c r="B395" s="126" t="s">
        <v>37</v>
      </c>
      <c r="C395" s="128">
        <f>AVERAGE(C384:C393)</f>
        <v>5.5</v>
      </c>
      <c r="D395" s="128">
        <f>AVERAGE(D384:D393)</f>
        <v>805.4</v>
      </c>
      <c r="E395" s="127">
        <f>AVERAGE(E384:E393)</f>
        <v>4704.3999999999996</v>
      </c>
      <c r="F395" s="128">
        <f>AVERAGE(F384:F393)</f>
        <v>38.5</v>
      </c>
      <c r="H395" s="127" t="s">
        <v>37</v>
      </c>
      <c r="I395" s="128">
        <f>AVERAGE(I384:I393)</f>
        <v>805.4</v>
      </c>
      <c r="J395" s="128">
        <f>AVERAGE(J384:J393)</f>
        <v>30.888888888888889</v>
      </c>
      <c r="K395" s="128">
        <f>AVERAGE(K384:K393)</f>
        <v>3.787609853984049</v>
      </c>
    </row>
    <row r="396" spans="2:11" x14ac:dyDescent="0.25">
      <c r="B396" s="129" t="s">
        <v>38</v>
      </c>
      <c r="C396" s="148">
        <f>D395-(C395*C397)</f>
        <v>155.56666666666661</v>
      </c>
      <c r="D396" s="131"/>
    </row>
    <row r="397" spans="2:11" x14ac:dyDescent="0.25">
      <c r="B397" s="132" t="s">
        <v>39</v>
      </c>
      <c r="C397" s="133">
        <f>((C394*E394)-(C394*D394))/((C394*F394)-(C394^2))</f>
        <v>118.15151515151516</v>
      </c>
      <c r="D397" s="134"/>
    </row>
    <row r="398" spans="2:11" x14ac:dyDescent="0.25">
      <c r="B398" s="135" t="s">
        <v>40</v>
      </c>
      <c r="C398" s="136" t="s">
        <v>118</v>
      </c>
      <c r="D398" s="137"/>
    </row>
    <row r="399" spans="2:11" ht="13.8" thickBot="1" x14ac:dyDescent="0.3">
      <c r="B399" s="138"/>
    </row>
    <row r="400" spans="2:11" x14ac:dyDescent="0.25">
      <c r="B400" s="139" t="s">
        <v>45</v>
      </c>
      <c r="C400" s="140">
        <f>J395</f>
        <v>30.888888888888889</v>
      </c>
      <c r="D400" s="141"/>
    </row>
    <row r="401" spans="2:12" x14ac:dyDescent="0.25">
      <c r="B401" s="139" t="s">
        <v>44</v>
      </c>
      <c r="C401" s="142">
        <f>K395</f>
        <v>3.787609853984049</v>
      </c>
    </row>
    <row r="402" spans="2:12" x14ac:dyDescent="0.25">
      <c r="B402" s="139" t="s">
        <v>29</v>
      </c>
      <c r="C402" s="139" t="str">
        <f>C398</f>
        <v>155,57 + (118,15x)</v>
      </c>
    </row>
    <row r="403" spans="2:12" x14ac:dyDescent="0.25">
      <c r="B403" s="139"/>
      <c r="C403" s="139"/>
    </row>
    <row r="404" spans="2:12" x14ac:dyDescent="0.25">
      <c r="B404" s="249" t="s">
        <v>48</v>
      </c>
      <c r="C404" s="249"/>
      <c r="D404" s="249"/>
      <c r="E404" s="249"/>
      <c r="F404" s="249"/>
      <c r="G404" s="249"/>
      <c r="H404" s="249"/>
      <c r="J404" s="249" t="s">
        <v>42</v>
      </c>
      <c r="K404" s="249"/>
    </row>
    <row r="405" spans="2:12" x14ac:dyDescent="0.25">
      <c r="B405" s="143" t="s">
        <v>46</v>
      </c>
      <c r="C405" s="125" t="s">
        <v>22</v>
      </c>
      <c r="D405" s="125" t="s">
        <v>47</v>
      </c>
      <c r="E405" s="125" t="s">
        <v>23</v>
      </c>
      <c r="F405" s="125" t="s">
        <v>27</v>
      </c>
      <c r="G405" s="125" t="s">
        <v>28</v>
      </c>
      <c r="H405" s="125" t="s">
        <v>29</v>
      </c>
      <c r="J405" s="144" t="s">
        <v>27</v>
      </c>
      <c r="K405" s="124">
        <f>STDEV(F406:F415)</f>
        <v>93.520755382122786</v>
      </c>
    </row>
    <row r="406" spans="2:12" x14ac:dyDescent="0.25">
      <c r="B406" s="122">
        <v>1</v>
      </c>
      <c r="C406" s="145">
        <v>2015</v>
      </c>
      <c r="D406" s="145">
        <v>-9</v>
      </c>
      <c r="E406" s="145">
        <f t="shared" ref="E406:E415" si="103">D369</f>
        <v>720</v>
      </c>
      <c r="F406" s="146">
        <f>$E$415+(D406*$C$400)</f>
        <v>720</v>
      </c>
      <c r="G406" s="146">
        <f>$E$415*(1+$C$401%)^D406</f>
        <v>714.20180885417494</v>
      </c>
      <c r="H406" s="123">
        <f>$C$396+($C$397*B406)</f>
        <v>273.71818181818173</v>
      </c>
      <c r="J406" s="147" t="s">
        <v>28</v>
      </c>
      <c r="K406" s="124">
        <f>STDEV(G406:G415)</f>
        <v>95.453726758047665</v>
      </c>
    </row>
    <row r="407" spans="2:12" x14ac:dyDescent="0.25">
      <c r="B407" s="122">
        <v>2</v>
      </c>
      <c r="C407" s="120">
        <v>2016</v>
      </c>
      <c r="D407" s="120">
        <v>-8</v>
      </c>
      <c r="E407" s="120">
        <f t="shared" si="103"/>
        <v>687</v>
      </c>
      <c r="F407" s="146">
        <f t="shared" ref="F407:F415" si="104">$E$415+(D407*$C$400)</f>
        <v>750.88888888888891</v>
      </c>
      <c r="G407" s="146">
        <f t="shared" ref="G407:G415" si="105">$E$415*(1+$C$401%)^D407</f>
        <v>741.25298694366802</v>
      </c>
      <c r="H407" s="123">
        <f t="shared" ref="H407:H415" si="106">$C$396+($C$397*B407)</f>
        <v>391.86969696969692</v>
      </c>
      <c r="J407" s="147" t="s">
        <v>29</v>
      </c>
      <c r="K407" s="124">
        <f>STDEV(H406:H415)</f>
        <v>357.72147668564065</v>
      </c>
    </row>
    <row r="408" spans="2:12" x14ac:dyDescent="0.25">
      <c r="B408" s="122">
        <v>3</v>
      </c>
      <c r="C408" s="120">
        <v>2017</v>
      </c>
      <c r="D408" s="120">
        <v>-7</v>
      </c>
      <c r="E408" s="120">
        <f t="shared" si="103"/>
        <v>727</v>
      </c>
      <c r="F408" s="146">
        <f t="shared" si="104"/>
        <v>781.77777777777783</v>
      </c>
      <c r="G408" s="146">
        <f t="shared" si="105"/>
        <v>769.3287581200974</v>
      </c>
      <c r="H408" s="123">
        <f t="shared" si="106"/>
        <v>510.0212121212121</v>
      </c>
    </row>
    <row r="409" spans="2:12" x14ac:dyDescent="0.25">
      <c r="B409" s="122">
        <v>4</v>
      </c>
      <c r="C409" s="120">
        <v>2018</v>
      </c>
      <c r="D409" s="120">
        <v>-6</v>
      </c>
      <c r="E409" s="120">
        <f t="shared" si="103"/>
        <v>717</v>
      </c>
      <c r="F409" s="146">
        <f t="shared" si="104"/>
        <v>812.66666666666663</v>
      </c>
      <c r="G409" s="146">
        <f t="shared" si="105"/>
        <v>798.46792997218733</v>
      </c>
      <c r="H409" s="123">
        <f t="shared" si="106"/>
        <v>628.17272727272723</v>
      </c>
      <c r="J409" s="256" t="s">
        <v>430</v>
      </c>
      <c r="K409" s="256"/>
      <c r="L409" s="256"/>
    </row>
    <row r="410" spans="2:12" x14ac:dyDescent="0.25">
      <c r="B410" s="122">
        <v>5</v>
      </c>
      <c r="C410" s="120">
        <v>2019</v>
      </c>
      <c r="D410" s="120">
        <v>-5</v>
      </c>
      <c r="E410" s="120">
        <f t="shared" si="103"/>
        <v>728</v>
      </c>
      <c r="F410" s="146">
        <f t="shared" si="104"/>
        <v>843.55555555555554</v>
      </c>
      <c r="G410" s="146">
        <f t="shared" si="105"/>
        <v>828.71077996871645</v>
      </c>
      <c r="H410" s="123">
        <f t="shared" si="106"/>
        <v>746.32424242424236</v>
      </c>
      <c r="J410" s="256"/>
      <c r="K410" s="256"/>
      <c r="L410" s="256"/>
    </row>
    <row r="411" spans="2:12" x14ac:dyDescent="0.25">
      <c r="B411" s="122">
        <v>6</v>
      </c>
      <c r="C411" s="120">
        <v>2020</v>
      </c>
      <c r="D411" s="120">
        <v>-4</v>
      </c>
      <c r="E411" s="120">
        <f t="shared" si="103"/>
        <v>803</v>
      </c>
      <c r="F411" s="146">
        <f t="shared" si="104"/>
        <v>874.44444444444446</v>
      </c>
      <c r="G411" s="146">
        <f t="shared" si="105"/>
        <v>860.09911113183955</v>
      </c>
      <c r="H411" s="123">
        <f t="shared" si="106"/>
        <v>864.4757575757576</v>
      </c>
    </row>
    <row r="412" spans="2:12" x14ac:dyDescent="0.25">
      <c r="B412" s="122">
        <v>7</v>
      </c>
      <c r="C412" s="120">
        <v>2021</v>
      </c>
      <c r="D412" s="120">
        <v>-3</v>
      </c>
      <c r="E412" s="120">
        <f t="shared" si="103"/>
        <v>856</v>
      </c>
      <c r="F412" s="146">
        <f t="shared" si="104"/>
        <v>905.33333333333337</v>
      </c>
      <c r="G412" s="146">
        <f t="shared" si="105"/>
        <v>892.67630981909849</v>
      </c>
      <c r="H412" s="123">
        <f t="shared" si="106"/>
        <v>982.62727272727273</v>
      </c>
    </row>
    <row r="413" spans="2:12" x14ac:dyDescent="0.25">
      <c r="B413" s="122">
        <v>8</v>
      </c>
      <c r="C413" s="120">
        <v>2022</v>
      </c>
      <c r="D413" s="120">
        <v>-2</v>
      </c>
      <c r="E413" s="120">
        <f t="shared" si="103"/>
        <v>891</v>
      </c>
      <c r="F413" s="146">
        <f t="shared" si="104"/>
        <v>936.22222222222217</v>
      </c>
      <c r="G413" s="146">
        <f t="shared" si="105"/>
        <v>926.48740569398785</v>
      </c>
      <c r="H413" s="123">
        <f t="shared" si="106"/>
        <v>1100.7787878787879</v>
      </c>
    </row>
    <row r="414" spans="2:12" x14ac:dyDescent="0.25">
      <c r="B414" s="122">
        <v>9</v>
      </c>
      <c r="C414" s="120">
        <v>2023</v>
      </c>
      <c r="D414" s="120">
        <v>-1</v>
      </c>
      <c r="E414" s="120">
        <f t="shared" si="103"/>
        <v>927</v>
      </c>
      <c r="F414" s="146">
        <f t="shared" si="104"/>
        <v>967.11111111111109</v>
      </c>
      <c r="G414" s="146">
        <f t="shared" si="105"/>
        <v>961.57913396797449</v>
      </c>
      <c r="H414" s="123">
        <f t="shared" si="106"/>
        <v>1218.9303030303031</v>
      </c>
    </row>
    <row r="415" spans="2:12" x14ac:dyDescent="0.25">
      <c r="B415" s="122">
        <v>10</v>
      </c>
      <c r="C415" s="120">
        <v>2024</v>
      </c>
      <c r="D415" s="120">
        <v>0</v>
      </c>
      <c r="E415" s="120">
        <f t="shared" si="103"/>
        <v>998</v>
      </c>
      <c r="F415" s="146">
        <f t="shared" si="104"/>
        <v>998</v>
      </c>
      <c r="G415" s="146">
        <f t="shared" si="105"/>
        <v>998</v>
      </c>
      <c r="H415" s="123">
        <f t="shared" si="106"/>
        <v>1337.0818181818181</v>
      </c>
    </row>
    <row r="418" spans="1:12" x14ac:dyDescent="0.25">
      <c r="A418" s="250"/>
      <c r="B418" s="250"/>
      <c r="C418" s="250"/>
      <c r="D418" s="250"/>
      <c r="E418" s="250"/>
      <c r="F418" s="250"/>
      <c r="G418" s="250"/>
      <c r="H418" s="250"/>
      <c r="I418" s="250"/>
      <c r="J418" s="250"/>
      <c r="K418" s="250"/>
      <c r="L418" s="250"/>
    </row>
    <row r="419" spans="1:12" x14ac:dyDescent="0.25">
      <c r="A419" s="251">
        <v>9</v>
      </c>
      <c r="B419" s="252" t="s">
        <v>21</v>
      </c>
      <c r="C419" s="252" t="s">
        <v>22</v>
      </c>
      <c r="D419" s="252" t="s">
        <v>23</v>
      </c>
      <c r="E419" s="252" t="s">
        <v>24</v>
      </c>
      <c r="F419" s="252" t="s">
        <v>25</v>
      </c>
      <c r="G419" s="252" t="s">
        <v>26</v>
      </c>
      <c r="H419" s="252"/>
      <c r="I419" s="252"/>
      <c r="K419" s="101" t="s">
        <v>41</v>
      </c>
      <c r="L419" s="101" t="s">
        <v>42</v>
      </c>
    </row>
    <row r="420" spans="1:12" x14ac:dyDescent="0.25">
      <c r="A420" s="251"/>
      <c r="B420" s="252"/>
      <c r="C420" s="252"/>
      <c r="D420" s="252"/>
      <c r="E420" s="252"/>
      <c r="F420" s="252"/>
      <c r="G420" s="102" t="s">
        <v>27</v>
      </c>
      <c r="H420" s="102" t="s">
        <v>28</v>
      </c>
      <c r="I420" s="102" t="s">
        <v>29</v>
      </c>
      <c r="K420" s="120" t="s">
        <v>27</v>
      </c>
      <c r="L420" s="121">
        <f>K457</f>
        <v>115.05071345570468</v>
      </c>
    </row>
    <row r="421" spans="1:12" x14ac:dyDescent="0.25">
      <c r="A421" s="251"/>
      <c r="B421" s="105" t="s">
        <v>119</v>
      </c>
      <c r="C421" s="120">
        <v>2015</v>
      </c>
      <c r="D421" s="122">
        <f>'Data (3)'!C15</f>
        <v>921</v>
      </c>
      <c r="E421" s="120"/>
      <c r="F421" s="120"/>
      <c r="G421" s="123">
        <f>F458</f>
        <v>921</v>
      </c>
      <c r="H421" s="123">
        <f>G458</f>
        <v>913.20081633190523</v>
      </c>
      <c r="I421" s="123">
        <f>H458</f>
        <v>344.76818181818174</v>
      </c>
      <c r="K421" s="122" t="s">
        <v>28</v>
      </c>
      <c r="L421" s="121">
        <f>K458</f>
        <v>117.65405452480283</v>
      </c>
    </row>
    <row r="422" spans="1:12" x14ac:dyDescent="0.25">
      <c r="A422" s="251"/>
      <c r="B422" s="105"/>
      <c r="C422" s="120">
        <v>2016</v>
      </c>
      <c r="D422" s="122">
        <f>'Data (3)'!C29</f>
        <v>874</v>
      </c>
      <c r="E422" s="120">
        <f t="shared" ref="E422:E430" si="107">D422-D421</f>
        <v>-47</v>
      </c>
      <c r="F422" s="121">
        <f t="shared" ref="F422:F430" si="108">((D422-D421)/D421)*100</f>
        <v>-5.1031487513572209</v>
      </c>
      <c r="G422" s="123">
        <f t="shared" ref="G422:G430" si="109">F459</f>
        <v>959</v>
      </c>
      <c r="H422" s="123">
        <f t="shared" ref="H422:H430" si="110">G459</f>
        <v>946.70539754920242</v>
      </c>
      <c r="I422" s="123">
        <f t="shared" ref="I422:I430" si="111">H459</f>
        <v>496.95303030303023</v>
      </c>
      <c r="K422" s="122" t="s">
        <v>29</v>
      </c>
      <c r="L422" s="121">
        <f>K459</f>
        <v>460.76251040342459</v>
      </c>
    </row>
    <row r="423" spans="1:12" x14ac:dyDescent="0.25">
      <c r="A423" s="251"/>
      <c r="B423" s="105"/>
      <c r="C423" s="120">
        <v>2017</v>
      </c>
      <c r="D423" s="122">
        <f>'Data (3)'!C43</f>
        <v>894</v>
      </c>
      <c r="E423" s="120">
        <f t="shared" si="107"/>
        <v>20</v>
      </c>
      <c r="F423" s="121">
        <f t="shared" si="108"/>
        <v>2.2883295194508007</v>
      </c>
      <c r="G423" s="123">
        <f t="shared" si="109"/>
        <v>997</v>
      </c>
      <c r="H423" s="123">
        <f t="shared" si="110"/>
        <v>981.43923408742171</v>
      </c>
      <c r="I423" s="123">
        <f t="shared" si="111"/>
        <v>649.13787878787866</v>
      </c>
    </row>
    <row r="424" spans="1:12" x14ac:dyDescent="0.25">
      <c r="B424" s="105"/>
      <c r="C424" s="120">
        <v>2018</v>
      </c>
      <c r="D424" s="122">
        <f>'Data (3)'!C57</f>
        <v>886</v>
      </c>
      <c r="E424" s="120">
        <f t="shared" si="107"/>
        <v>-8</v>
      </c>
      <c r="F424" s="121">
        <f t="shared" si="108"/>
        <v>-0.89485458612975388</v>
      </c>
      <c r="G424" s="123">
        <f t="shared" si="109"/>
        <v>1035</v>
      </c>
      <c r="H424" s="123">
        <f t="shared" si="110"/>
        <v>1017.4474263056522</v>
      </c>
      <c r="I424" s="123">
        <f t="shared" si="111"/>
        <v>801.32272727272721</v>
      </c>
    </row>
    <row r="425" spans="1:12" x14ac:dyDescent="0.25">
      <c r="B425" s="105"/>
      <c r="C425" s="120">
        <v>2019</v>
      </c>
      <c r="D425" s="122">
        <f>'Data (3)'!C71</f>
        <v>929</v>
      </c>
      <c r="E425" s="120">
        <f t="shared" si="107"/>
        <v>43</v>
      </c>
      <c r="F425" s="121">
        <f t="shared" si="108"/>
        <v>4.8532731376975171</v>
      </c>
      <c r="G425" s="123">
        <f t="shared" si="109"/>
        <v>1073</v>
      </c>
      <c r="H425" s="123">
        <f t="shared" si="110"/>
        <v>1054.7767292577842</v>
      </c>
      <c r="I425" s="123">
        <f t="shared" si="111"/>
        <v>953.50757575757575</v>
      </c>
    </row>
    <row r="426" spans="1:12" x14ac:dyDescent="0.25">
      <c r="B426" s="105"/>
      <c r="C426" s="120">
        <v>2020</v>
      </c>
      <c r="D426" s="122">
        <f>'Data (3)'!G15</f>
        <v>1004</v>
      </c>
      <c r="E426" s="120">
        <f t="shared" si="107"/>
        <v>75</v>
      </c>
      <c r="F426" s="121">
        <f t="shared" si="108"/>
        <v>8.0731969860064581</v>
      </c>
      <c r="G426" s="123">
        <f t="shared" si="109"/>
        <v>1111</v>
      </c>
      <c r="H426" s="123">
        <f t="shared" si="110"/>
        <v>1093.4756134018915</v>
      </c>
      <c r="I426" s="123">
        <f t="shared" si="111"/>
        <v>1105.6924242424243</v>
      </c>
    </row>
    <row r="427" spans="1:12" x14ac:dyDescent="0.25">
      <c r="B427" s="105"/>
      <c r="C427" s="120">
        <v>2021</v>
      </c>
      <c r="D427" s="122">
        <f>'Data (3)'!G29</f>
        <v>1113</v>
      </c>
      <c r="E427" s="120">
        <f t="shared" si="107"/>
        <v>109</v>
      </c>
      <c r="F427" s="121">
        <f t="shared" si="108"/>
        <v>10.856573705179283</v>
      </c>
      <c r="G427" s="123">
        <f t="shared" si="109"/>
        <v>1149</v>
      </c>
      <c r="H427" s="123">
        <f t="shared" si="110"/>
        <v>1133.5943275369891</v>
      </c>
      <c r="I427" s="123">
        <f t="shared" si="111"/>
        <v>1257.8772727272726</v>
      </c>
    </row>
    <row r="428" spans="1:12" x14ac:dyDescent="0.25">
      <c r="B428" s="105"/>
      <c r="C428" s="120">
        <v>2022</v>
      </c>
      <c r="D428" s="122">
        <f>'Data (3)'!G43</f>
        <v>1176</v>
      </c>
      <c r="E428" s="120">
        <f t="shared" si="107"/>
        <v>63</v>
      </c>
      <c r="F428" s="121">
        <f t="shared" si="108"/>
        <v>5.6603773584905666</v>
      </c>
      <c r="G428" s="123">
        <f t="shared" si="109"/>
        <v>1187</v>
      </c>
      <c r="H428" s="123">
        <f t="shared" si="110"/>
        <v>1175.1849640488892</v>
      </c>
      <c r="I428" s="123">
        <f t="shared" si="111"/>
        <v>1410.0621212121212</v>
      </c>
    </row>
    <row r="429" spans="1:12" x14ac:dyDescent="0.25">
      <c r="B429" s="105"/>
      <c r="C429" s="120">
        <v>2023</v>
      </c>
      <c r="D429" s="122">
        <f>'Data (3)'!G57</f>
        <v>1236</v>
      </c>
      <c r="E429" s="120">
        <f t="shared" si="107"/>
        <v>60</v>
      </c>
      <c r="F429" s="121">
        <f t="shared" si="108"/>
        <v>5.1020408163265305</v>
      </c>
      <c r="G429" s="123">
        <f t="shared" si="109"/>
        <v>1225</v>
      </c>
      <c r="H429" s="123">
        <f t="shared" si="110"/>
        <v>1218.3015265498714</v>
      </c>
      <c r="I429" s="123">
        <f t="shared" si="111"/>
        <v>1562.2469696969697</v>
      </c>
    </row>
    <row r="430" spans="1:12" x14ac:dyDescent="0.25">
      <c r="B430" s="105"/>
      <c r="C430" s="120">
        <v>2024</v>
      </c>
      <c r="D430" s="122">
        <f>'Data (3)'!G71</f>
        <v>1263</v>
      </c>
      <c r="E430" s="120">
        <f t="shared" si="107"/>
        <v>27</v>
      </c>
      <c r="F430" s="121">
        <f t="shared" si="108"/>
        <v>2.1844660194174756</v>
      </c>
      <c r="G430" s="123">
        <f t="shared" si="109"/>
        <v>1263</v>
      </c>
      <c r="H430" s="123">
        <f t="shared" si="110"/>
        <v>1263</v>
      </c>
      <c r="I430" s="123">
        <f t="shared" si="111"/>
        <v>1714.4318181818182</v>
      </c>
    </row>
    <row r="431" spans="1:12" x14ac:dyDescent="0.25">
      <c r="B431" s="253" t="s">
        <v>31</v>
      </c>
      <c r="C431" s="254"/>
      <c r="D431" s="254"/>
      <c r="E431" s="255"/>
      <c r="F431" s="124">
        <f>AVERAGE(F422:F430)</f>
        <v>3.6689171338979625</v>
      </c>
      <c r="G431" s="122"/>
      <c r="H431" s="122"/>
      <c r="I431" s="122"/>
    </row>
    <row r="434" spans="2:11" x14ac:dyDescent="0.25">
      <c r="B434" s="249" t="s">
        <v>29</v>
      </c>
      <c r="C434" s="249"/>
      <c r="D434" s="249"/>
      <c r="E434" s="249"/>
      <c r="F434" s="249"/>
      <c r="H434" s="249" t="s">
        <v>22</v>
      </c>
      <c r="I434" s="249" t="s">
        <v>23</v>
      </c>
      <c r="J434" s="249" t="s">
        <v>43</v>
      </c>
      <c r="K434" s="249"/>
    </row>
    <row r="435" spans="2:11" x14ac:dyDescent="0.25">
      <c r="B435" s="125" t="s">
        <v>22</v>
      </c>
      <c r="C435" s="125" t="s">
        <v>32</v>
      </c>
      <c r="D435" s="125" t="s">
        <v>33</v>
      </c>
      <c r="E435" s="125" t="s">
        <v>34</v>
      </c>
      <c r="F435" s="125" t="s">
        <v>429</v>
      </c>
      <c r="H435" s="249"/>
      <c r="I435" s="249"/>
      <c r="J435" s="125" t="s">
        <v>27</v>
      </c>
      <c r="K435" s="125" t="s">
        <v>44</v>
      </c>
    </row>
    <row r="436" spans="2:11" x14ac:dyDescent="0.25">
      <c r="B436" s="120">
        <v>2015</v>
      </c>
      <c r="C436" s="120">
        <v>1</v>
      </c>
      <c r="D436" s="120">
        <f>D421</f>
        <v>921</v>
      </c>
      <c r="E436" s="120">
        <f>C436*D436</f>
        <v>921</v>
      </c>
      <c r="F436" s="120">
        <f>(C436)^2</f>
        <v>1</v>
      </c>
      <c r="H436" s="120">
        <v>2015</v>
      </c>
      <c r="I436" s="120">
        <f>D421</f>
        <v>921</v>
      </c>
      <c r="J436" s="120"/>
      <c r="K436" s="120"/>
    </row>
    <row r="437" spans="2:11" x14ac:dyDescent="0.25">
      <c r="B437" s="120">
        <v>2016</v>
      </c>
      <c r="C437" s="120">
        <v>2</v>
      </c>
      <c r="D437" s="120">
        <f t="shared" ref="D437:D445" si="112">D422</f>
        <v>874</v>
      </c>
      <c r="E437" s="120">
        <f t="shared" ref="E437:E445" si="113">C437*D437</f>
        <v>1748</v>
      </c>
      <c r="F437" s="120">
        <f t="shared" ref="F437:F445" si="114">(C437)^2</f>
        <v>4</v>
      </c>
      <c r="H437" s="120">
        <v>2016</v>
      </c>
      <c r="I437" s="120">
        <f t="shared" ref="I437:I445" si="115">D422</f>
        <v>874</v>
      </c>
      <c r="J437" s="120">
        <f>I437-I436</f>
        <v>-47</v>
      </c>
      <c r="K437" s="121">
        <f>(E422/I436)*100</f>
        <v>-5.1031487513572209</v>
      </c>
    </row>
    <row r="438" spans="2:11" x14ac:dyDescent="0.25">
      <c r="B438" s="120">
        <v>2017</v>
      </c>
      <c r="C438" s="120">
        <v>3</v>
      </c>
      <c r="D438" s="120">
        <f t="shared" si="112"/>
        <v>894</v>
      </c>
      <c r="E438" s="120">
        <f t="shared" si="113"/>
        <v>2682</v>
      </c>
      <c r="F438" s="120">
        <f t="shared" si="114"/>
        <v>9</v>
      </c>
      <c r="H438" s="120">
        <v>2017</v>
      </c>
      <c r="I438" s="120">
        <f t="shared" si="115"/>
        <v>894</v>
      </c>
      <c r="J438" s="120">
        <f t="shared" ref="J438" si="116">I438-I437</f>
        <v>20</v>
      </c>
      <c r="K438" s="121">
        <f>(E423/I437)*100</f>
        <v>2.2883295194508007</v>
      </c>
    </row>
    <row r="439" spans="2:11" x14ac:dyDescent="0.25">
      <c r="B439" s="120">
        <v>2018</v>
      </c>
      <c r="C439" s="120">
        <v>4</v>
      </c>
      <c r="D439" s="120">
        <f t="shared" si="112"/>
        <v>886</v>
      </c>
      <c r="E439" s="120">
        <f t="shared" si="113"/>
        <v>3544</v>
      </c>
      <c r="F439" s="120">
        <f t="shared" si="114"/>
        <v>16</v>
      </c>
      <c r="H439" s="120">
        <v>2018</v>
      </c>
      <c r="I439" s="120">
        <f t="shared" si="115"/>
        <v>886</v>
      </c>
      <c r="J439" s="120">
        <f>I439-I438</f>
        <v>-8</v>
      </c>
      <c r="K439" s="121">
        <f t="shared" ref="K439:K445" si="117">(E424/I438)*100</f>
        <v>-0.89485458612975388</v>
      </c>
    </row>
    <row r="440" spans="2:11" x14ac:dyDescent="0.25">
      <c r="B440" s="120">
        <v>2019</v>
      </c>
      <c r="C440" s="120">
        <v>5</v>
      </c>
      <c r="D440" s="120">
        <f t="shared" si="112"/>
        <v>929</v>
      </c>
      <c r="E440" s="120">
        <f t="shared" si="113"/>
        <v>4645</v>
      </c>
      <c r="F440" s="120">
        <f t="shared" si="114"/>
        <v>25</v>
      </c>
      <c r="H440" s="120">
        <v>2019</v>
      </c>
      <c r="I440" s="120">
        <f t="shared" si="115"/>
        <v>929</v>
      </c>
      <c r="J440" s="120">
        <f t="shared" ref="J440:J445" si="118">I440-I439</f>
        <v>43</v>
      </c>
      <c r="K440" s="121">
        <f t="shared" si="117"/>
        <v>4.8532731376975171</v>
      </c>
    </row>
    <row r="441" spans="2:11" x14ac:dyDescent="0.25">
      <c r="B441" s="120">
        <v>2020</v>
      </c>
      <c r="C441" s="120">
        <v>6</v>
      </c>
      <c r="D441" s="120">
        <f t="shared" si="112"/>
        <v>1004</v>
      </c>
      <c r="E441" s="120">
        <f t="shared" si="113"/>
        <v>6024</v>
      </c>
      <c r="F441" s="120">
        <f t="shared" si="114"/>
        <v>36</v>
      </c>
      <c r="H441" s="120">
        <v>2020</v>
      </c>
      <c r="I441" s="120">
        <f t="shared" si="115"/>
        <v>1004</v>
      </c>
      <c r="J441" s="120">
        <f t="shared" si="118"/>
        <v>75</v>
      </c>
      <c r="K441" s="121">
        <f t="shared" si="117"/>
        <v>8.0731969860064581</v>
      </c>
    </row>
    <row r="442" spans="2:11" x14ac:dyDescent="0.25">
      <c r="B442" s="120">
        <v>2021</v>
      </c>
      <c r="C442" s="120">
        <v>7</v>
      </c>
      <c r="D442" s="120">
        <f t="shared" si="112"/>
        <v>1113</v>
      </c>
      <c r="E442" s="120">
        <f t="shared" si="113"/>
        <v>7791</v>
      </c>
      <c r="F442" s="120">
        <f t="shared" si="114"/>
        <v>49</v>
      </c>
      <c r="H442" s="120">
        <v>2021</v>
      </c>
      <c r="I442" s="120">
        <f t="shared" si="115"/>
        <v>1113</v>
      </c>
      <c r="J442" s="120">
        <f t="shared" si="118"/>
        <v>109</v>
      </c>
      <c r="K442" s="121">
        <f t="shared" si="117"/>
        <v>10.856573705179283</v>
      </c>
    </row>
    <row r="443" spans="2:11" x14ac:dyDescent="0.25">
      <c r="B443" s="120">
        <v>2022</v>
      </c>
      <c r="C443" s="120">
        <v>8</v>
      </c>
      <c r="D443" s="120">
        <f t="shared" si="112"/>
        <v>1176</v>
      </c>
      <c r="E443" s="120">
        <f t="shared" si="113"/>
        <v>9408</v>
      </c>
      <c r="F443" s="120">
        <f t="shared" si="114"/>
        <v>64</v>
      </c>
      <c r="H443" s="120">
        <v>2022</v>
      </c>
      <c r="I443" s="120">
        <f t="shared" si="115"/>
        <v>1176</v>
      </c>
      <c r="J443" s="120">
        <f t="shared" si="118"/>
        <v>63</v>
      </c>
      <c r="K443" s="121">
        <f t="shared" si="117"/>
        <v>5.6603773584905666</v>
      </c>
    </row>
    <row r="444" spans="2:11" x14ac:dyDescent="0.25">
      <c r="B444" s="120">
        <v>2023</v>
      </c>
      <c r="C444" s="120">
        <v>9</v>
      </c>
      <c r="D444" s="120">
        <f t="shared" si="112"/>
        <v>1236</v>
      </c>
      <c r="E444" s="120">
        <f t="shared" si="113"/>
        <v>11124</v>
      </c>
      <c r="F444" s="120">
        <f t="shared" si="114"/>
        <v>81</v>
      </c>
      <c r="H444" s="120">
        <v>2023</v>
      </c>
      <c r="I444" s="120">
        <f t="shared" si="115"/>
        <v>1236</v>
      </c>
      <c r="J444" s="120">
        <f t="shared" si="118"/>
        <v>60</v>
      </c>
      <c r="K444" s="121">
        <f t="shared" si="117"/>
        <v>5.1020408163265305</v>
      </c>
    </row>
    <row r="445" spans="2:11" x14ac:dyDescent="0.25">
      <c r="B445" s="120">
        <v>2024</v>
      </c>
      <c r="C445" s="120">
        <v>10</v>
      </c>
      <c r="D445" s="120">
        <f t="shared" si="112"/>
        <v>1263</v>
      </c>
      <c r="E445" s="120">
        <f t="shared" si="113"/>
        <v>12630</v>
      </c>
      <c r="F445" s="120">
        <f t="shared" si="114"/>
        <v>100</v>
      </c>
      <c r="H445" s="120">
        <v>2024</v>
      </c>
      <c r="I445" s="120">
        <f t="shared" si="115"/>
        <v>1263</v>
      </c>
      <c r="J445" s="120">
        <f t="shared" si="118"/>
        <v>27</v>
      </c>
      <c r="K445" s="121">
        <f t="shared" si="117"/>
        <v>2.1844660194174756</v>
      </c>
    </row>
    <row r="446" spans="2:11" x14ac:dyDescent="0.25">
      <c r="B446" s="126" t="s">
        <v>36</v>
      </c>
      <c r="C446" s="127">
        <f>SUM(C436:C445)</f>
        <v>55</v>
      </c>
      <c r="D446" s="127">
        <f>SUM(D436:D445)</f>
        <v>10296</v>
      </c>
      <c r="E446" s="127">
        <f>SUM(E436:E445)</f>
        <v>60517</v>
      </c>
      <c r="F446" s="127">
        <f>SUM(F436:F445)</f>
        <v>385</v>
      </c>
      <c r="H446" s="127" t="s">
        <v>36</v>
      </c>
      <c r="I446" s="127">
        <f>SUM(I436:I445)</f>
        <v>10296</v>
      </c>
      <c r="J446" s="127">
        <f>SUM(J436:J445)</f>
        <v>342</v>
      </c>
      <c r="K446" s="128">
        <f>SUM(K436:K445)</f>
        <v>33.020254205081663</v>
      </c>
    </row>
    <row r="447" spans="2:11" x14ac:dyDescent="0.25">
      <c r="B447" s="126" t="s">
        <v>37</v>
      </c>
      <c r="C447" s="128">
        <f>AVERAGE(C436:C445)</f>
        <v>5.5</v>
      </c>
      <c r="D447" s="128">
        <f>AVERAGE(D436:D445)</f>
        <v>1029.5999999999999</v>
      </c>
      <c r="E447" s="127">
        <f>AVERAGE(E436:E445)</f>
        <v>6051.7</v>
      </c>
      <c r="F447" s="128">
        <f>AVERAGE(F436:F445)</f>
        <v>38.5</v>
      </c>
      <c r="H447" s="127" t="s">
        <v>37</v>
      </c>
      <c r="I447" s="128">
        <f>AVERAGE(I436:I445)</f>
        <v>1029.5999999999999</v>
      </c>
      <c r="J447" s="128">
        <f>AVERAGE(J436:J445)</f>
        <v>38</v>
      </c>
      <c r="K447" s="128">
        <f>AVERAGE(K436:K445)</f>
        <v>3.6689171338979625</v>
      </c>
    </row>
    <row r="448" spans="2:11" x14ac:dyDescent="0.25">
      <c r="B448" s="129" t="s">
        <v>38</v>
      </c>
      <c r="C448" s="148">
        <f>D447-(C447*C449)</f>
        <v>192.58333333333326</v>
      </c>
      <c r="D448" s="131"/>
    </row>
    <row r="449" spans="2:12" x14ac:dyDescent="0.25">
      <c r="B449" s="132" t="s">
        <v>39</v>
      </c>
      <c r="C449" s="133">
        <f>((C446*E446)-(C446*D446))/((C446*F446)-(C446^2))</f>
        <v>152.18484848484849</v>
      </c>
      <c r="D449" s="134"/>
    </row>
    <row r="450" spans="2:12" x14ac:dyDescent="0.25">
      <c r="B450" s="135" t="s">
        <v>40</v>
      </c>
      <c r="C450" s="136" t="s">
        <v>120</v>
      </c>
      <c r="D450" s="137"/>
    </row>
    <row r="451" spans="2:12" ht="13.8" thickBot="1" x14ac:dyDescent="0.3">
      <c r="B451" s="138"/>
    </row>
    <row r="452" spans="2:12" x14ac:dyDescent="0.25">
      <c r="B452" s="139" t="s">
        <v>45</v>
      </c>
      <c r="C452" s="140">
        <f>J447</f>
        <v>38</v>
      </c>
      <c r="D452" s="141"/>
    </row>
    <row r="453" spans="2:12" x14ac:dyDescent="0.25">
      <c r="B453" s="139" t="s">
        <v>44</v>
      </c>
      <c r="C453" s="142">
        <f>K447</f>
        <v>3.6689171338979625</v>
      </c>
    </row>
    <row r="454" spans="2:12" x14ac:dyDescent="0.25">
      <c r="B454" s="139" t="s">
        <v>29</v>
      </c>
      <c r="C454" s="139" t="str">
        <f>C450</f>
        <v>192,58 + (152,18x)</v>
      </c>
    </row>
    <row r="455" spans="2:12" x14ac:dyDescent="0.25">
      <c r="B455" s="139"/>
      <c r="C455" s="139"/>
    </row>
    <row r="456" spans="2:12" x14ac:dyDescent="0.25">
      <c r="B456" s="249" t="s">
        <v>48</v>
      </c>
      <c r="C456" s="249"/>
      <c r="D456" s="249"/>
      <c r="E456" s="249"/>
      <c r="F456" s="249"/>
      <c r="G456" s="249"/>
      <c r="H456" s="249"/>
      <c r="J456" s="249" t="s">
        <v>42</v>
      </c>
      <c r="K456" s="249"/>
    </row>
    <row r="457" spans="2:12" x14ac:dyDescent="0.25">
      <c r="B457" s="143" t="s">
        <v>46</v>
      </c>
      <c r="C457" s="125" t="s">
        <v>22</v>
      </c>
      <c r="D457" s="125" t="s">
        <v>47</v>
      </c>
      <c r="E457" s="125" t="s">
        <v>23</v>
      </c>
      <c r="F457" s="125" t="s">
        <v>27</v>
      </c>
      <c r="G457" s="125" t="s">
        <v>28</v>
      </c>
      <c r="H457" s="125" t="s">
        <v>29</v>
      </c>
      <c r="J457" s="144" t="s">
        <v>27</v>
      </c>
      <c r="K457" s="124">
        <f>STDEV(F458:F467)</f>
        <v>115.05071345570468</v>
      </c>
    </row>
    <row r="458" spans="2:12" x14ac:dyDescent="0.25">
      <c r="B458" s="122">
        <v>1</v>
      </c>
      <c r="C458" s="145">
        <v>2015</v>
      </c>
      <c r="D458" s="145">
        <v>-9</v>
      </c>
      <c r="E458" s="145">
        <f t="shared" ref="E458:E467" si="119">D421</f>
        <v>921</v>
      </c>
      <c r="F458" s="146">
        <f>$E$467+(D458*$C$452)</f>
        <v>921</v>
      </c>
      <c r="G458" s="146">
        <f>$E$467*(1+$C$453%)^D458</f>
        <v>913.20081633190523</v>
      </c>
      <c r="H458" s="123">
        <f>$C$448+($C$449*B458)</f>
        <v>344.76818181818174</v>
      </c>
      <c r="J458" s="147" t="s">
        <v>28</v>
      </c>
      <c r="K458" s="124">
        <f>STDEV(G458:G467)</f>
        <v>117.65405452480283</v>
      </c>
    </row>
    <row r="459" spans="2:12" x14ac:dyDescent="0.25">
      <c r="B459" s="122">
        <v>2</v>
      </c>
      <c r="C459" s="120">
        <v>2016</v>
      </c>
      <c r="D459" s="120">
        <v>-8</v>
      </c>
      <c r="E459" s="120">
        <f t="shared" si="119"/>
        <v>874</v>
      </c>
      <c r="F459" s="146">
        <f t="shared" ref="F459:F467" si="120">$E$467+(D459*$C$452)</f>
        <v>959</v>
      </c>
      <c r="G459" s="146">
        <f t="shared" ref="G459:G467" si="121">$E$467*(1+$C$453%)^D459</f>
        <v>946.70539754920242</v>
      </c>
      <c r="H459" s="123">
        <f t="shared" ref="H459:H467" si="122">$C$448+($C$449*B459)</f>
        <v>496.95303030303023</v>
      </c>
      <c r="J459" s="147" t="s">
        <v>29</v>
      </c>
      <c r="K459" s="124">
        <f>STDEV(H458:H467)</f>
        <v>460.76251040342459</v>
      </c>
    </row>
    <row r="460" spans="2:12" x14ac:dyDescent="0.25">
      <c r="B460" s="122">
        <v>3</v>
      </c>
      <c r="C460" s="120">
        <v>2017</v>
      </c>
      <c r="D460" s="120">
        <v>-7</v>
      </c>
      <c r="E460" s="120">
        <f t="shared" si="119"/>
        <v>894</v>
      </c>
      <c r="F460" s="146">
        <f t="shared" si="120"/>
        <v>997</v>
      </c>
      <c r="G460" s="146">
        <f t="shared" si="121"/>
        <v>981.43923408742171</v>
      </c>
      <c r="H460" s="123">
        <f t="shared" si="122"/>
        <v>649.13787878787866</v>
      </c>
    </row>
    <row r="461" spans="2:12" x14ac:dyDescent="0.25">
      <c r="B461" s="122">
        <v>4</v>
      </c>
      <c r="C461" s="120">
        <v>2018</v>
      </c>
      <c r="D461" s="120">
        <v>-6</v>
      </c>
      <c r="E461" s="120">
        <f t="shared" si="119"/>
        <v>886</v>
      </c>
      <c r="F461" s="146">
        <f t="shared" si="120"/>
        <v>1035</v>
      </c>
      <c r="G461" s="146">
        <f t="shared" si="121"/>
        <v>1017.4474263056522</v>
      </c>
      <c r="H461" s="123">
        <f t="shared" si="122"/>
        <v>801.32272727272721</v>
      </c>
      <c r="J461" s="256" t="s">
        <v>430</v>
      </c>
      <c r="K461" s="256"/>
      <c r="L461" s="256"/>
    </row>
    <row r="462" spans="2:12" x14ac:dyDescent="0.25">
      <c r="B462" s="122">
        <v>5</v>
      </c>
      <c r="C462" s="120">
        <v>2019</v>
      </c>
      <c r="D462" s="120">
        <v>-5</v>
      </c>
      <c r="E462" s="120">
        <f t="shared" si="119"/>
        <v>929</v>
      </c>
      <c r="F462" s="146">
        <f t="shared" si="120"/>
        <v>1073</v>
      </c>
      <c r="G462" s="146">
        <f t="shared" si="121"/>
        <v>1054.7767292577842</v>
      </c>
      <c r="H462" s="123">
        <f t="shared" si="122"/>
        <v>953.50757575757575</v>
      </c>
      <c r="J462" s="256"/>
      <c r="K462" s="256"/>
      <c r="L462" s="256"/>
    </row>
    <row r="463" spans="2:12" x14ac:dyDescent="0.25">
      <c r="B463" s="122">
        <v>6</v>
      </c>
      <c r="C463" s="120">
        <v>2020</v>
      </c>
      <c r="D463" s="120">
        <v>-4</v>
      </c>
      <c r="E463" s="120">
        <f t="shared" si="119"/>
        <v>1004</v>
      </c>
      <c r="F463" s="146">
        <f t="shared" si="120"/>
        <v>1111</v>
      </c>
      <c r="G463" s="146">
        <f t="shared" si="121"/>
        <v>1093.4756134018915</v>
      </c>
      <c r="H463" s="123">
        <f t="shared" si="122"/>
        <v>1105.6924242424243</v>
      </c>
    </row>
    <row r="464" spans="2:12" x14ac:dyDescent="0.25">
      <c r="B464" s="122">
        <v>7</v>
      </c>
      <c r="C464" s="120">
        <v>2021</v>
      </c>
      <c r="D464" s="120">
        <v>-3</v>
      </c>
      <c r="E464" s="120">
        <f t="shared" si="119"/>
        <v>1113</v>
      </c>
      <c r="F464" s="146">
        <f t="shared" si="120"/>
        <v>1149</v>
      </c>
      <c r="G464" s="146">
        <f t="shared" si="121"/>
        <v>1133.5943275369891</v>
      </c>
      <c r="H464" s="123">
        <f t="shared" si="122"/>
        <v>1257.8772727272726</v>
      </c>
    </row>
    <row r="465" spans="1:12" x14ac:dyDescent="0.25">
      <c r="B465" s="122">
        <v>8</v>
      </c>
      <c r="C465" s="120">
        <v>2022</v>
      </c>
      <c r="D465" s="120">
        <v>-2</v>
      </c>
      <c r="E465" s="120">
        <f t="shared" si="119"/>
        <v>1176</v>
      </c>
      <c r="F465" s="146">
        <f t="shared" si="120"/>
        <v>1187</v>
      </c>
      <c r="G465" s="146">
        <f t="shared" si="121"/>
        <v>1175.1849640488892</v>
      </c>
      <c r="H465" s="123">
        <f t="shared" si="122"/>
        <v>1410.0621212121212</v>
      </c>
    </row>
    <row r="466" spans="1:12" x14ac:dyDescent="0.25">
      <c r="B466" s="122">
        <v>9</v>
      </c>
      <c r="C466" s="120">
        <v>2023</v>
      </c>
      <c r="D466" s="120">
        <v>-1</v>
      </c>
      <c r="E466" s="120">
        <f t="shared" si="119"/>
        <v>1236</v>
      </c>
      <c r="F466" s="146">
        <f t="shared" si="120"/>
        <v>1225</v>
      </c>
      <c r="G466" s="146">
        <f t="shared" si="121"/>
        <v>1218.3015265498714</v>
      </c>
      <c r="H466" s="123">
        <f t="shared" si="122"/>
        <v>1562.2469696969697</v>
      </c>
    </row>
    <row r="467" spans="1:12" x14ac:dyDescent="0.25">
      <c r="B467" s="122">
        <v>10</v>
      </c>
      <c r="C467" s="120">
        <v>2024</v>
      </c>
      <c r="D467" s="120">
        <v>0</v>
      </c>
      <c r="E467" s="120">
        <f t="shared" si="119"/>
        <v>1263</v>
      </c>
      <c r="F467" s="146">
        <f t="shared" si="120"/>
        <v>1263</v>
      </c>
      <c r="G467" s="146">
        <f t="shared" si="121"/>
        <v>1263</v>
      </c>
      <c r="H467" s="123">
        <f t="shared" si="122"/>
        <v>1714.4318181818182</v>
      </c>
    </row>
    <row r="470" spans="1:12" x14ac:dyDescent="0.25">
      <c r="A470" s="250"/>
      <c r="B470" s="250"/>
      <c r="C470" s="250"/>
      <c r="D470" s="250"/>
      <c r="E470" s="250"/>
      <c r="F470" s="250"/>
      <c r="G470" s="250"/>
      <c r="H470" s="250"/>
      <c r="I470" s="250"/>
      <c r="J470" s="250"/>
      <c r="K470" s="250"/>
      <c r="L470" s="250"/>
    </row>
    <row r="471" spans="1:12" x14ac:dyDescent="0.25">
      <c r="A471" s="251">
        <v>10</v>
      </c>
      <c r="B471" s="252" t="s">
        <v>21</v>
      </c>
      <c r="C471" s="252" t="s">
        <v>22</v>
      </c>
      <c r="D471" s="252" t="s">
        <v>23</v>
      </c>
      <c r="E471" s="252" t="s">
        <v>24</v>
      </c>
      <c r="F471" s="252" t="s">
        <v>25</v>
      </c>
      <c r="G471" s="252" t="s">
        <v>26</v>
      </c>
      <c r="H471" s="252"/>
      <c r="I471" s="252"/>
      <c r="K471" s="101" t="s">
        <v>41</v>
      </c>
      <c r="L471" s="101" t="s">
        <v>42</v>
      </c>
    </row>
    <row r="472" spans="1:12" x14ac:dyDescent="0.25">
      <c r="A472" s="251"/>
      <c r="B472" s="252"/>
      <c r="C472" s="252"/>
      <c r="D472" s="252"/>
      <c r="E472" s="252"/>
      <c r="F472" s="252"/>
      <c r="G472" s="102" t="s">
        <v>27</v>
      </c>
      <c r="H472" s="102" t="s">
        <v>28</v>
      </c>
      <c r="I472" s="102" t="s">
        <v>29</v>
      </c>
      <c r="K472" s="120" t="s">
        <v>27</v>
      </c>
      <c r="L472" s="121">
        <f>K509</f>
        <v>208.23506324292762</v>
      </c>
    </row>
    <row r="473" spans="1:12" x14ac:dyDescent="0.25">
      <c r="A473" s="251"/>
      <c r="B473" s="105" t="s">
        <v>121</v>
      </c>
      <c r="C473" s="120">
        <v>2015</v>
      </c>
      <c r="D473" s="122">
        <f>'Data (3)'!C16</f>
        <v>1310</v>
      </c>
      <c r="E473" s="120"/>
      <c r="F473" s="120"/>
      <c r="G473" s="123">
        <f>F510</f>
        <v>1310</v>
      </c>
      <c r="H473" s="123">
        <f>G510</f>
        <v>1239.5629549123066</v>
      </c>
      <c r="I473" s="123">
        <f>H510</f>
        <v>556.61818181818182</v>
      </c>
      <c r="K473" s="122" t="s">
        <v>28</v>
      </c>
      <c r="L473" s="121">
        <f>K510</f>
        <v>219.75513221780878</v>
      </c>
    </row>
    <row r="474" spans="1:12" x14ac:dyDescent="0.25">
      <c r="A474" s="251"/>
      <c r="B474" s="105"/>
      <c r="C474" s="120">
        <v>2016</v>
      </c>
      <c r="D474" s="122">
        <f>'Data (3)'!C30</f>
        <v>1221</v>
      </c>
      <c r="E474" s="120">
        <f t="shared" ref="E474:E482" si="123">D474-D473</f>
        <v>-89</v>
      </c>
      <c r="F474" s="121">
        <f t="shared" ref="F474:F482" si="124">((D474-D473)/D473)*100</f>
        <v>-6.7938931297709919</v>
      </c>
      <c r="G474" s="123">
        <f t="shared" ref="G474:G482" si="125">F511</f>
        <v>1378.7777777777778</v>
      </c>
      <c r="H474" s="123">
        <f t="shared" ref="H474:H482" si="126">G511</f>
        <v>1299.2715377390891</v>
      </c>
      <c r="I474" s="123">
        <f t="shared" ref="I474:I482" si="127">H511</f>
        <v>802.0363636363636</v>
      </c>
      <c r="K474" s="122" t="s">
        <v>29</v>
      </c>
      <c r="L474" s="121">
        <f>K511</f>
        <v>743.04044508378036</v>
      </c>
    </row>
    <row r="475" spans="1:12" x14ac:dyDescent="0.25">
      <c r="A475" s="251"/>
      <c r="B475" s="105"/>
      <c r="C475" s="120">
        <v>2017</v>
      </c>
      <c r="D475" s="122">
        <f>'Data (3)'!C44</f>
        <v>1588</v>
      </c>
      <c r="E475" s="120">
        <f t="shared" si="123"/>
        <v>367</v>
      </c>
      <c r="F475" s="121">
        <f t="shared" si="124"/>
        <v>30.057330057330056</v>
      </c>
      <c r="G475" s="123">
        <f t="shared" si="125"/>
        <v>1447.5555555555557</v>
      </c>
      <c r="H475" s="123">
        <f t="shared" si="126"/>
        <v>1361.8562268975868</v>
      </c>
      <c r="I475" s="123">
        <f t="shared" si="127"/>
        <v>1047.4545454545455</v>
      </c>
    </row>
    <row r="476" spans="1:12" x14ac:dyDescent="0.25">
      <c r="B476" s="105"/>
      <c r="C476" s="120">
        <v>2018</v>
      </c>
      <c r="D476" s="122">
        <f>'Data (3)'!C58</f>
        <v>1608</v>
      </c>
      <c r="E476" s="120">
        <f t="shared" si="123"/>
        <v>20</v>
      </c>
      <c r="F476" s="121">
        <f t="shared" si="124"/>
        <v>1.2594458438287155</v>
      </c>
      <c r="G476" s="123">
        <f t="shared" si="125"/>
        <v>1516.3333333333335</v>
      </c>
      <c r="H476" s="123">
        <f t="shared" si="126"/>
        <v>1427.4555617273666</v>
      </c>
      <c r="I476" s="123">
        <f t="shared" si="127"/>
        <v>1292.8727272727274</v>
      </c>
    </row>
    <row r="477" spans="1:12" x14ac:dyDescent="0.25">
      <c r="B477" s="105"/>
      <c r="C477" s="120">
        <v>2019</v>
      </c>
      <c r="D477" s="122">
        <f>'Data (3)'!C72</f>
        <v>1602</v>
      </c>
      <c r="E477" s="120">
        <f t="shared" si="123"/>
        <v>-6</v>
      </c>
      <c r="F477" s="121">
        <f t="shared" si="124"/>
        <v>-0.37313432835820892</v>
      </c>
      <c r="G477" s="123">
        <f t="shared" si="125"/>
        <v>1585.1111111111111</v>
      </c>
      <c r="H477" s="123">
        <f t="shared" si="126"/>
        <v>1496.2147548778103</v>
      </c>
      <c r="I477" s="123">
        <f t="shared" si="127"/>
        <v>1538.2909090909091</v>
      </c>
    </row>
    <row r="478" spans="1:12" x14ac:dyDescent="0.25">
      <c r="B478" s="105"/>
      <c r="C478" s="120">
        <v>2020</v>
      </c>
      <c r="D478" s="122">
        <f>'Data (3)'!G16</f>
        <v>1772</v>
      </c>
      <c r="E478" s="120">
        <f t="shared" si="123"/>
        <v>170</v>
      </c>
      <c r="F478" s="121">
        <f t="shared" si="124"/>
        <v>10.611735330836455</v>
      </c>
      <c r="G478" s="123">
        <f t="shared" si="125"/>
        <v>1653.8888888888889</v>
      </c>
      <c r="H478" s="123">
        <f t="shared" si="126"/>
        <v>1568.2860137551747</v>
      </c>
      <c r="I478" s="123">
        <f t="shared" si="127"/>
        <v>1783.7090909090909</v>
      </c>
    </row>
    <row r="479" spans="1:12" x14ac:dyDescent="0.25">
      <c r="B479" s="105"/>
      <c r="C479" s="120">
        <v>2021</v>
      </c>
      <c r="D479" s="122">
        <f>'Data (3)'!G30</f>
        <v>1815</v>
      </c>
      <c r="E479" s="120">
        <f t="shared" si="123"/>
        <v>43</v>
      </c>
      <c r="F479" s="121">
        <f t="shared" si="124"/>
        <v>2.4266365688487586</v>
      </c>
      <c r="G479" s="123">
        <f t="shared" si="125"/>
        <v>1722.6666666666667</v>
      </c>
      <c r="H479" s="123">
        <f t="shared" si="126"/>
        <v>1643.828877453461</v>
      </c>
      <c r="I479" s="123">
        <f t="shared" si="127"/>
        <v>2029.1272727272726</v>
      </c>
    </row>
    <row r="480" spans="1:12" x14ac:dyDescent="0.25">
      <c r="B480" s="105"/>
      <c r="C480" s="120">
        <v>2022</v>
      </c>
      <c r="D480" s="122">
        <f>'Data (3)'!G44</f>
        <v>1872</v>
      </c>
      <c r="E480" s="120">
        <f t="shared" si="123"/>
        <v>57</v>
      </c>
      <c r="F480" s="121">
        <f t="shared" si="124"/>
        <v>3.1404958677685952</v>
      </c>
      <c r="G480" s="123">
        <f t="shared" si="125"/>
        <v>1791.4444444444443</v>
      </c>
      <c r="H480" s="123">
        <f t="shared" si="126"/>
        <v>1723.0105699149224</v>
      </c>
      <c r="I480" s="123">
        <f t="shared" si="127"/>
        <v>2274.5454545454545</v>
      </c>
    </row>
    <row r="481" spans="2:11" x14ac:dyDescent="0.25">
      <c r="B481" s="105"/>
      <c r="C481" s="120">
        <v>2023</v>
      </c>
      <c r="D481" s="122">
        <f>'Data (3)'!G58</f>
        <v>1893</v>
      </c>
      <c r="E481" s="120">
        <f t="shared" si="123"/>
        <v>21</v>
      </c>
      <c r="F481" s="121">
        <f t="shared" si="124"/>
        <v>1.1217948717948718</v>
      </c>
      <c r="G481" s="123">
        <f t="shared" si="125"/>
        <v>1860.2222222222222</v>
      </c>
      <c r="H481" s="123">
        <f t="shared" si="126"/>
        <v>1806.0063701019849</v>
      </c>
      <c r="I481" s="123">
        <f t="shared" si="127"/>
        <v>2519.9636363636364</v>
      </c>
    </row>
    <row r="482" spans="2:11" x14ac:dyDescent="0.25">
      <c r="B482" s="105"/>
      <c r="C482" s="120">
        <v>2024</v>
      </c>
      <c r="D482" s="122">
        <f>'Data (3)'!G72</f>
        <v>1929</v>
      </c>
      <c r="E482" s="120">
        <f t="shared" si="123"/>
        <v>36</v>
      </c>
      <c r="F482" s="121">
        <f t="shared" si="124"/>
        <v>1.9017432646592711</v>
      </c>
      <c r="G482" s="123">
        <f t="shared" si="125"/>
        <v>1929</v>
      </c>
      <c r="H482" s="123">
        <f t="shared" si="126"/>
        <v>1893</v>
      </c>
      <c r="I482" s="123">
        <f t="shared" si="127"/>
        <v>2765.3818181818178</v>
      </c>
    </row>
    <row r="483" spans="2:11" x14ac:dyDescent="0.25">
      <c r="B483" s="253" t="s">
        <v>31</v>
      </c>
      <c r="C483" s="254"/>
      <c r="D483" s="254"/>
      <c r="E483" s="255"/>
      <c r="F483" s="124">
        <f>AVERAGE(F474:F482)</f>
        <v>4.8169060385486127</v>
      </c>
      <c r="G483" s="122"/>
      <c r="H483" s="122"/>
      <c r="I483" s="122"/>
    </row>
    <row r="486" spans="2:11" x14ac:dyDescent="0.25">
      <c r="B486" s="249" t="s">
        <v>29</v>
      </c>
      <c r="C486" s="249"/>
      <c r="D486" s="249"/>
      <c r="E486" s="249"/>
      <c r="F486" s="249"/>
      <c r="H486" s="249" t="s">
        <v>22</v>
      </c>
      <c r="I486" s="249" t="s">
        <v>23</v>
      </c>
      <c r="J486" s="249" t="s">
        <v>43</v>
      </c>
      <c r="K486" s="249"/>
    </row>
    <row r="487" spans="2:11" x14ac:dyDescent="0.25">
      <c r="B487" s="125" t="s">
        <v>22</v>
      </c>
      <c r="C487" s="125" t="s">
        <v>32</v>
      </c>
      <c r="D487" s="125" t="s">
        <v>33</v>
      </c>
      <c r="E487" s="125" t="s">
        <v>34</v>
      </c>
      <c r="F487" s="125" t="s">
        <v>429</v>
      </c>
      <c r="H487" s="249"/>
      <c r="I487" s="249"/>
      <c r="J487" s="125" t="s">
        <v>27</v>
      </c>
      <c r="K487" s="125" t="s">
        <v>44</v>
      </c>
    </row>
    <row r="488" spans="2:11" x14ac:dyDescent="0.25">
      <c r="B488" s="120">
        <v>2015</v>
      </c>
      <c r="C488" s="120">
        <v>1</v>
      </c>
      <c r="D488" s="120">
        <f>D473</f>
        <v>1310</v>
      </c>
      <c r="E488" s="120">
        <f>C488*D488</f>
        <v>1310</v>
      </c>
      <c r="F488" s="120">
        <f>(C488)^2</f>
        <v>1</v>
      </c>
      <c r="H488" s="120">
        <v>2015</v>
      </c>
      <c r="I488" s="120">
        <f>D473</f>
        <v>1310</v>
      </c>
      <c r="J488" s="120"/>
      <c r="K488" s="120"/>
    </row>
    <row r="489" spans="2:11" x14ac:dyDescent="0.25">
      <c r="B489" s="120">
        <v>2016</v>
      </c>
      <c r="C489" s="120">
        <v>2</v>
      </c>
      <c r="D489" s="120">
        <f t="shared" ref="D489:D497" si="128">D474</f>
        <v>1221</v>
      </c>
      <c r="E489" s="120">
        <f t="shared" ref="E489:E497" si="129">C489*D489</f>
        <v>2442</v>
      </c>
      <c r="F489" s="120">
        <f t="shared" ref="F489:F497" si="130">(C489)^2</f>
        <v>4</v>
      </c>
      <c r="H489" s="120">
        <v>2016</v>
      </c>
      <c r="I489" s="120">
        <f t="shared" ref="I489:I497" si="131">D474</f>
        <v>1221</v>
      </c>
      <c r="J489" s="120">
        <f>I489-I488</f>
        <v>-89</v>
      </c>
      <c r="K489" s="121">
        <f>(E474/I488)*100</f>
        <v>-6.7938931297709919</v>
      </c>
    </row>
    <row r="490" spans="2:11" x14ac:dyDescent="0.25">
      <c r="B490" s="120">
        <v>2017</v>
      </c>
      <c r="C490" s="120">
        <v>3</v>
      </c>
      <c r="D490" s="120">
        <f t="shared" si="128"/>
        <v>1588</v>
      </c>
      <c r="E490" s="120">
        <f t="shared" si="129"/>
        <v>4764</v>
      </c>
      <c r="F490" s="120">
        <f t="shared" si="130"/>
        <v>9</v>
      </c>
      <c r="H490" s="120">
        <v>2017</v>
      </c>
      <c r="I490" s="120">
        <f t="shared" si="131"/>
        <v>1588</v>
      </c>
      <c r="J490" s="120">
        <f t="shared" ref="J490" si="132">I490-I489</f>
        <v>367</v>
      </c>
      <c r="K490" s="121">
        <f>(E475/I489)*100</f>
        <v>30.057330057330056</v>
      </c>
    </row>
    <row r="491" spans="2:11" x14ac:dyDescent="0.25">
      <c r="B491" s="120">
        <v>2018</v>
      </c>
      <c r="C491" s="120">
        <v>4</v>
      </c>
      <c r="D491" s="120">
        <f t="shared" si="128"/>
        <v>1608</v>
      </c>
      <c r="E491" s="120">
        <f t="shared" si="129"/>
        <v>6432</v>
      </c>
      <c r="F491" s="120">
        <f t="shared" si="130"/>
        <v>16</v>
      </c>
      <c r="H491" s="120">
        <v>2018</v>
      </c>
      <c r="I491" s="120">
        <f t="shared" si="131"/>
        <v>1608</v>
      </c>
      <c r="J491" s="120">
        <f>I491-I490</f>
        <v>20</v>
      </c>
      <c r="K491" s="121">
        <f t="shared" ref="K491:K497" si="133">(E476/I490)*100</f>
        <v>1.2594458438287155</v>
      </c>
    </row>
    <row r="492" spans="2:11" x14ac:dyDescent="0.25">
      <c r="B492" s="120">
        <v>2019</v>
      </c>
      <c r="C492" s="120">
        <v>5</v>
      </c>
      <c r="D492" s="120">
        <f t="shared" si="128"/>
        <v>1602</v>
      </c>
      <c r="E492" s="120">
        <f t="shared" si="129"/>
        <v>8010</v>
      </c>
      <c r="F492" s="120">
        <f t="shared" si="130"/>
        <v>25</v>
      </c>
      <c r="H492" s="120">
        <v>2019</v>
      </c>
      <c r="I492" s="120">
        <f t="shared" si="131"/>
        <v>1602</v>
      </c>
      <c r="J492" s="120">
        <f t="shared" ref="J492:J497" si="134">I492-I491</f>
        <v>-6</v>
      </c>
      <c r="K492" s="121">
        <f t="shared" si="133"/>
        <v>-0.37313432835820892</v>
      </c>
    </row>
    <row r="493" spans="2:11" x14ac:dyDescent="0.25">
      <c r="B493" s="120">
        <v>2020</v>
      </c>
      <c r="C493" s="120">
        <v>6</v>
      </c>
      <c r="D493" s="120">
        <f t="shared" si="128"/>
        <v>1772</v>
      </c>
      <c r="E493" s="120">
        <f t="shared" si="129"/>
        <v>10632</v>
      </c>
      <c r="F493" s="120">
        <f t="shared" si="130"/>
        <v>36</v>
      </c>
      <c r="H493" s="120">
        <v>2020</v>
      </c>
      <c r="I493" s="120">
        <f t="shared" si="131"/>
        <v>1772</v>
      </c>
      <c r="J493" s="120">
        <f t="shared" si="134"/>
        <v>170</v>
      </c>
      <c r="K493" s="121">
        <f t="shared" si="133"/>
        <v>10.611735330836455</v>
      </c>
    </row>
    <row r="494" spans="2:11" x14ac:dyDescent="0.25">
      <c r="B494" s="120">
        <v>2021</v>
      </c>
      <c r="C494" s="120">
        <v>7</v>
      </c>
      <c r="D494" s="120">
        <f t="shared" si="128"/>
        <v>1815</v>
      </c>
      <c r="E494" s="120">
        <f t="shared" si="129"/>
        <v>12705</v>
      </c>
      <c r="F494" s="120">
        <f t="shared" si="130"/>
        <v>49</v>
      </c>
      <c r="H494" s="120">
        <v>2021</v>
      </c>
      <c r="I494" s="120">
        <f t="shared" si="131"/>
        <v>1815</v>
      </c>
      <c r="J494" s="120">
        <f t="shared" si="134"/>
        <v>43</v>
      </c>
      <c r="K494" s="121">
        <f t="shared" si="133"/>
        <v>2.4266365688487586</v>
      </c>
    </row>
    <row r="495" spans="2:11" x14ac:dyDescent="0.25">
      <c r="B495" s="120">
        <v>2022</v>
      </c>
      <c r="C495" s="120">
        <v>8</v>
      </c>
      <c r="D495" s="120">
        <f t="shared" si="128"/>
        <v>1872</v>
      </c>
      <c r="E495" s="120">
        <f t="shared" si="129"/>
        <v>14976</v>
      </c>
      <c r="F495" s="120">
        <f t="shared" si="130"/>
        <v>64</v>
      </c>
      <c r="H495" s="120">
        <v>2022</v>
      </c>
      <c r="I495" s="120">
        <f t="shared" si="131"/>
        <v>1872</v>
      </c>
      <c r="J495" s="120">
        <f t="shared" si="134"/>
        <v>57</v>
      </c>
      <c r="K495" s="121">
        <f t="shared" si="133"/>
        <v>3.1404958677685952</v>
      </c>
    </row>
    <row r="496" spans="2:11" x14ac:dyDescent="0.25">
      <c r="B496" s="120">
        <v>2023</v>
      </c>
      <c r="C496" s="120">
        <v>9</v>
      </c>
      <c r="D496" s="120">
        <f t="shared" si="128"/>
        <v>1893</v>
      </c>
      <c r="E496" s="120">
        <f t="shared" si="129"/>
        <v>17037</v>
      </c>
      <c r="F496" s="120">
        <f t="shared" si="130"/>
        <v>81</v>
      </c>
      <c r="H496" s="120">
        <v>2023</v>
      </c>
      <c r="I496" s="120">
        <f t="shared" si="131"/>
        <v>1893</v>
      </c>
      <c r="J496" s="120">
        <f t="shared" si="134"/>
        <v>21</v>
      </c>
      <c r="K496" s="121">
        <f t="shared" si="133"/>
        <v>1.1217948717948718</v>
      </c>
    </row>
    <row r="497" spans="2:11" x14ac:dyDescent="0.25">
      <c r="B497" s="120">
        <v>2024</v>
      </c>
      <c r="C497" s="120">
        <v>10</v>
      </c>
      <c r="D497" s="120">
        <f t="shared" si="128"/>
        <v>1929</v>
      </c>
      <c r="E497" s="120">
        <f t="shared" si="129"/>
        <v>19290</v>
      </c>
      <c r="F497" s="120">
        <f t="shared" si="130"/>
        <v>100</v>
      </c>
      <c r="H497" s="120">
        <v>2024</v>
      </c>
      <c r="I497" s="120">
        <f t="shared" si="131"/>
        <v>1929</v>
      </c>
      <c r="J497" s="120">
        <f t="shared" si="134"/>
        <v>36</v>
      </c>
      <c r="K497" s="121">
        <f t="shared" si="133"/>
        <v>1.9017432646592711</v>
      </c>
    </row>
    <row r="498" spans="2:11" x14ac:dyDescent="0.25">
      <c r="B498" s="126" t="s">
        <v>36</v>
      </c>
      <c r="C498" s="127">
        <f>SUM(C488:C497)</f>
        <v>55</v>
      </c>
      <c r="D498" s="127">
        <f>SUM(D488:D497)</f>
        <v>16610</v>
      </c>
      <c r="E498" s="127">
        <f>SUM(E488:E497)</f>
        <v>97598</v>
      </c>
      <c r="F498" s="127">
        <f>SUM(F488:F497)</f>
        <v>385</v>
      </c>
      <c r="H498" s="127" t="s">
        <v>36</v>
      </c>
      <c r="I498" s="127">
        <f>SUM(I488:I497)</f>
        <v>16610</v>
      </c>
      <c r="J498" s="127">
        <f>SUM(J488:J497)</f>
        <v>619</v>
      </c>
      <c r="K498" s="128">
        <f>SUM(K488:K497)</f>
        <v>43.352154346937517</v>
      </c>
    </row>
    <row r="499" spans="2:11" x14ac:dyDescent="0.25">
      <c r="B499" s="126" t="s">
        <v>37</v>
      </c>
      <c r="C499" s="128">
        <f>AVERAGE(C488:C497)</f>
        <v>5.5</v>
      </c>
      <c r="D499" s="128">
        <f>AVERAGE(D488:D497)</f>
        <v>1661</v>
      </c>
      <c r="E499" s="127">
        <f>AVERAGE(E488:E497)</f>
        <v>9759.7999999999993</v>
      </c>
      <c r="F499" s="128">
        <f>AVERAGE(F488:F497)</f>
        <v>38.5</v>
      </c>
      <c r="H499" s="127" t="s">
        <v>37</v>
      </c>
      <c r="I499" s="128">
        <f>AVERAGE(I488:I497)</f>
        <v>1661</v>
      </c>
      <c r="J499" s="128">
        <f>AVERAGE(J488:J497)</f>
        <v>68.777777777777771</v>
      </c>
      <c r="K499" s="128">
        <f>AVERAGE(K488:K497)</f>
        <v>4.8169060385486127</v>
      </c>
    </row>
    <row r="500" spans="2:11" x14ac:dyDescent="0.25">
      <c r="B500" s="129" t="s">
        <v>38</v>
      </c>
      <c r="C500" s="148">
        <f>D499-(C499*C501)</f>
        <v>311.20000000000005</v>
      </c>
      <c r="D500" s="131"/>
    </row>
    <row r="501" spans="2:11" x14ac:dyDescent="0.25">
      <c r="B501" s="132" t="s">
        <v>39</v>
      </c>
      <c r="C501" s="133">
        <f>((C498*E498)-(C498*D498))/((C498*F498)-(C498^2))</f>
        <v>245.41818181818181</v>
      </c>
      <c r="D501" s="134"/>
    </row>
    <row r="502" spans="2:11" x14ac:dyDescent="0.25">
      <c r="B502" s="135" t="s">
        <v>40</v>
      </c>
      <c r="C502" s="136" t="s">
        <v>122</v>
      </c>
      <c r="D502" s="137"/>
    </row>
    <row r="503" spans="2:11" ht="13.8" thickBot="1" x14ac:dyDescent="0.3">
      <c r="B503" s="138"/>
    </row>
    <row r="504" spans="2:11" x14ac:dyDescent="0.25">
      <c r="B504" s="139" t="s">
        <v>45</v>
      </c>
      <c r="C504" s="140">
        <f>J499</f>
        <v>68.777777777777771</v>
      </c>
      <c r="D504" s="141"/>
    </row>
    <row r="505" spans="2:11" x14ac:dyDescent="0.25">
      <c r="B505" s="139" t="s">
        <v>44</v>
      </c>
      <c r="C505" s="142">
        <f>K499</f>
        <v>4.8169060385486127</v>
      </c>
    </row>
    <row r="506" spans="2:11" x14ac:dyDescent="0.25">
      <c r="B506" s="139" t="s">
        <v>29</v>
      </c>
      <c r="C506" s="139" t="str">
        <f>C502</f>
        <v>311,20 + (245,42x)</v>
      </c>
    </row>
    <row r="507" spans="2:11" x14ac:dyDescent="0.25">
      <c r="B507" s="139"/>
      <c r="C507" s="139"/>
    </row>
    <row r="508" spans="2:11" x14ac:dyDescent="0.25">
      <c r="B508" s="249" t="s">
        <v>48</v>
      </c>
      <c r="C508" s="249"/>
      <c r="D508" s="249"/>
      <c r="E508" s="249"/>
      <c r="F508" s="249"/>
      <c r="G508" s="249"/>
      <c r="H508" s="249"/>
      <c r="J508" s="249" t="s">
        <v>42</v>
      </c>
      <c r="K508" s="249"/>
    </row>
    <row r="509" spans="2:11" x14ac:dyDescent="0.25">
      <c r="B509" s="143" t="s">
        <v>46</v>
      </c>
      <c r="C509" s="125" t="s">
        <v>22</v>
      </c>
      <c r="D509" s="125" t="s">
        <v>47</v>
      </c>
      <c r="E509" s="125" t="s">
        <v>23</v>
      </c>
      <c r="F509" s="125" t="s">
        <v>27</v>
      </c>
      <c r="G509" s="125" t="s">
        <v>28</v>
      </c>
      <c r="H509" s="125" t="s">
        <v>29</v>
      </c>
      <c r="J509" s="144" t="s">
        <v>27</v>
      </c>
      <c r="K509" s="124">
        <f>STDEV(F510:F519)</f>
        <v>208.23506324292762</v>
      </c>
    </row>
    <row r="510" spans="2:11" x14ac:dyDescent="0.25">
      <c r="B510" s="122">
        <v>1</v>
      </c>
      <c r="C510" s="145">
        <v>2015</v>
      </c>
      <c r="D510" s="145">
        <v>-9</v>
      </c>
      <c r="E510" s="145">
        <f t="shared" ref="E510:E519" si="135">D473</f>
        <v>1310</v>
      </c>
      <c r="F510" s="146">
        <f>$E$519+(D510*$C$504)</f>
        <v>1310</v>
      </c>
      <c r="G510" s="146">
        <f>$E$518*(1+$C$505%)^D510</f>
        <v>1239.5629549123066</v>
      </c>
      <c r="H510" s="123">
        <f>$C$500+($C$501*B510)</f>
        <v>556.61818181818182</v>
      </c>
      <c r="J510" s="147" t="s">
        <v>28</v>
      </c>
      <c r="K510" s="124">
        <f>STDEV(G510:G519)</f>
        <v>219.75513221780878</v>
      </c>
    </row>
    <row r="511" spans="2:11" x14ac:dyDescent="0.25">
      <c r="B511" s="122">
        <v>2</v>
      </c>
      <c r="C511" s="120">
        <v>2016</v>
      </c>
      <c r="D511" s="120">
        <v>-8</v>
      </c>
      <c r="E511" s="120">
        <f t="shared" si="135"/>
        <v>1221</v>
      </c>
      <c r="F511" s="146">
        <f t="shared" ref="F511:F519" si="136">$E$519+(D511*$C$504)</f>
        <v>1378.7777777777778</v>
      </c>
      <c r="G511" s="146">
        <f t="shared" ref="G511:G519" si="137">$E$518*(1+$C$505%)^D511</f>
        <v>1299.2715377390891</v>
      </c>
      <c r="H511" s="123">
        <f t="shared" ref="H511:H519" si="138">$C$500+($C$501*B511)</f>
        <v>802.0363636363636</v>
      </c>
      <c r="J511" s="147" t="s">
        <v>29</v>
      </c>
      <c r="K511" s="124">
        <f>STDEV(H510:H519)</f>
        <v>743.04044508378036</v>
      </c>
    </row>
    <row r="512" spans="2:11" x14ac:dyDescent="0.25">
      <c r="B512" s="122">
        <v>3</v>
      </c>
      <c r="C512" s="120">
        <v>2017</v>
      </c>
      <c r="D512" s="120">
        <v>-7</v>
      </c>
      <c r="E512" s="120">
        <f t="shared" si="135"/>
        <v>1588</v>
      </c>
      <c r="F512" s="146">
        <f t="shared" si="136"/>
        <v>1447.5555555555557</v>
      </c>
      <c r="G512" s="146">
        <f t="shared" si="137"/>
        <v>1361.8562268975868</v>
      </c>
      <c r="H512" s="123">
        <f t="shared" si="138"/>
        <v>1047.4545454545455</v>
      </c>
    </row>
    <row r="513" spans="2:12" x14ac:dyDescent="0.25">
      <c r="B513" s="122">
        <v>4</v>
      </c>
      <c r="C513" s="120">
        <v>2018</v>
      </c>
      <c r="D513" s="120">
        <v>-6</v>
      </c>
      <c r="E513" s="120">
        <f t="shared" si="135"/>
        <v>1608</v>
      </c>
      <c r="F513" s="146">
        <f t="shared" si="136"/>
        <v>1516.3333333333335</v>
      </c>
      <c r="G513" s="146">
        <f t="shared" si="137"/>
        <v>1427.4555617273666</v>
      </c>
      <c r="H513" s="123">
        <f t="shared" si="138"/>
        <v>1292.8727272727274</v>
      </c>
      <c r="J513" s="256" t="s">
        <v>430</v>
      </c>
      <c r="K513" s="256"/>
      <c r="L513" s="256"/>
    </row>
    <row r="514" spans="2:12" x14ac:dyDescent="0.25">
      <c r="B514" s="122">
        <v>5</v>
      </c>
      <c r="C514" s="120">
        <v>2019</v>
      </c>
      <c r="D514" s="120">
        <v>-5</v>
      </c>
      <c r="E514" s="120">
        <f t="shared" si="135"/>
        <v>1602</v>
      </c>
      <c r="F514" s="146">
        <f t="shared" si="136"/>
        <v>1585.1111111111111</v>
      </c>
      <c r="G514" s="146">
        <f t="shared" si="137"/>
        <v>1496.2147548778103</v>
      </c>
      <c r="H514" s="123">
        <f t="shared" si="138"/>
        <v>1538.2909090909091</v>
      </c>
      <c r="J514" s="256"/>
      <c r="K514" s="256"/>
      <c r="L514" s="256"/>
    </row>
    <row r="515" spans="2:12" x14ac:dyDescent="0.25">
      <c r="B515" s="122">
        <v>6</v>
      </c>
      <c r="C515" s="120">
        <v>2020</v>
      </c>
      <c r="D515" s="120">
        <v>-4</v>
      </c>
      <c r="E515" s="120">
        <f t="shared" si="135"/>
        <v>1772</v>
      </c>
      <c r="F515" s="146">
        <f t="shared" si="136"/>
        <v>1653.8888888888889</v>
      </c>
      <c r="G515" s="146">
        <f t="shared" si="137"/>
        <v>1568.2860137551747</v>
      </c>
      <c r="H515" s="123">
        <f t="shared" si="138"/>
        <v>1783.7090909090909</v>
      </c>
    </row>
    <row r="516" spans="2:12" x14ac:dyDescent="0.25">
      <c r="B516" s="122">
        <v>7</v>
      </c>
      <c r="C516" s="120">
        <v>2021</v>
      </c>
      <c r="D516" s="120">
        <v>-3</v>
      </c>
      <c r="E516" s="120">
        <f t="shared" si="135"/>
        <v>1815</v>
      </c>
      <c r="F516" s="146">
        <f t="shared" si="136"/>
        <v>1722.6666666666667</v>
      </c>
      <c r="G516" s="146">
        <f t="shared" si="137"/>
        <v>1643.828877453461</v>
      </c>
      <c r="H516" s="123">
        <f t="shared" si="138"/>
        <v>2029.1272727272726</v>
      </c>
    </row>
    <row r="517" spans="2:12" x14ac:dyDescent="0.25">
      <c r="B517" s="122">
        <v>8</v>
      </c>
      <c r="C517" s="120">
        <v>2022</v>
      </c>
      <c r="D517" s="120">
        <v>-2</v>
      </c>
      <c r="E517" s="120">
        <f t="shared" si="135"/>
        <v>1872</v>
      </c>
      <c r="F517" s="146">
        <f t="shared" si="136"/>
        <v>1791.4444444444443</v>
      </c>
      <c r="G517" s="146">
        <f t="shared" si="137"/>
        <v>1723.0105699149224</v>
      </c>
      <c r="H517" s="123">
        <f t="shared" si="138"/>
        <v>2274.5454545454545</v>
      </c>
    </row>
    <row r="518" spans="2:12" x14ac:dyDescent="0.25">
      <c r="B518" s="122">
        <v>9</v>
      </c>
      <c r="C518" s="120">
        <v>2023</v>
      </c>
      <c r="D518" s="120">
        <v>-1</v>
      </c>
      <c r="E518" s="120">
        <f t="shared" si="135"/>
        <v>1893</v>
      </c>
      <c r="F518" s="146">
        <f t="shared" si="136"/>
        <v>1860.2222222222222</v>
      </c>
      <c r="G518" s="146">
        <f t="shared" si="137"/>
        <v>1806.0063701019849</v>
      </c>
      <c r="H518" s="123">
        <f t="shared" si="138"/>
        <v>2519.9636363636364</v>
      </c>
    </row>
    <row r="519" spans="2:12" x14ac:dyDescent="0.25">
      <c r="B519" s="122">
        <v>10</v>
      </c>
      <c r="C519" s="120">
        <v>2024</v>
      </c>
      <c r="D519" s="120">
        <v>0</v>
      </c>
      <c r="E519" s="120">
        <f t="shared" si="135"/>
        <v>1929</v>
      </c>
      <c r="F519" s="146">
        <f t="shared" si="136"/>
        <v>1929</v>
      </c>
      <c r="G519" s="146">
        <f t="shared" si="137"/>
        <v>1893</v>
      </c>
      <c r="H519" s="123">
        <f t="shared" si="138"/>
        <v>2765.3818181818178</v>
      </c>
    </row>
  </sheetData>
  <mergeCells count="160">
    <mergeCell ref="J513:L514"/>
    <mergeCell ref="B483:E483"/>
    <mergeCell ref="B486:F486"/>
    <mergeCell ref="H486:H487"/>
    <mergeCell ref="I486:I487"/>
    <mergeCell ref="J486:K486"/>
    <mergeCell ref="B508:H508"/>
    <mergeCell ref="J508:K508"/>
    <mergeCell ref="J461:L462"/>
    <mergeCell ref="A470:L470"/>
    <mergeCell ref="A471:A475"/>
    <mergeCell ref="B471:B472"/>
    <mergeCell ref="C471:C472"/>
    <mergeCell ref="D471:D472"/>
    <mergeCell ref="E471:E472"/>
    <mergeCell ref="F471:F472"/>
    <mergeCell ref="G471:I471"/>
    <mergeCell ref="B431:E431"/>
    <mergeCell ref="B434:F434"/>
    <mergeCell ref="H434:H435"/>
    <mergeCell ref="I434:I435"/>
    <mergeCell ref="J434:K434"/>
    <mergeCell ref="B456:H456"/>
    <mergeCell ref="J456:K456"/>
    <mergeCell ref="J409:L410"/>
    <mergeCell ref="A418:L418"/>
    <mergeCell ref="A419:A423"/>
    <mergeCell ref="B419:B420"/>
    <mergeCell ref="C419:C420"/>
    <mergeCell ref="D419:D420"/>
    <mergeCell ref="E419:E420"/>
    <mergeCell ref="F419:F420"/>
    <mergeCell ref="G419:I419"/>
    <mergeCell ref="B379:E379"/>
    <mergeCell ref="B382:F382"/>
    <mergeCell ref="H382:H383"/>
    <mergeCell ref="I382:I383"/>
    <mergeCell ref="J382:K382"/>
    <mergeCell ref="B404:H404"/>
    <mergeCell ref="J404:K404"/>
    <mergeCell ref="J357:L358"/>
    <mergeCell ref="A366:L366"/>
    <mergeCell ref="A367:A371"/>
    <mergeCell ref="B367:B368"/>
    <mergeCell ref="C367:C368"/>
    <mergeCell ref="D367:D368"/>
    <mergeCell ref="E367:E368"/>
    <mergeCell ref="F367:F368"/>
    <mergeCell ref="G367:I367"/>
    <mergeCell ref="B327:E327"/>
    <mergeCell ref="B330:F330"/>
    <mergeCell ref="H330:H331"/>
    <mergeCell ref="I330:I331"/>
    <mergeCell ref="J330:K330"/>
    <mergeCell ref="B352:H352"/>
    <mergeCell ref="J352:K352"/>
    <mergeCell ref="J305:L306"/>
    <mergeCell ref="A314:L314"/>
    <mergeCell ref="A315:A319"/>
    <mergeCell ref="B315:B316"/>
    <mergeCell ref="C315:C316"/>
    <mergeCell ref="D315:D316"/>
    <mergeCell ref="E315:E316"/>
    <mergeCell ref="F315:F316"/>
    <mergeCell ref="G315:I315"/>
    <mergeCell ref="B275:E275"/>
    <mergeCell ref="B278:F278"/>
    <mergeCell ref="H278:H279"/>
    <mergeCell ref="I278:I279"/>
    <mergeCell ref="J278:K278"/>
    <mergeCell ref="B300:H300"/>
    <mergeCell ref="J300:K300"/>
    <mergeCell ref="J253:L254"/>
    <mergeCell ref="A262:L262"/>
    <mergeCell ref="A263:A267"/>
    <mergeCell ref="B263:B264"/>
    <mergeCell ref="C263:C264"/>
    <mergeCell ref="D263:D264"/>
    <mergeCell ref="E263:E264"/>
    <mergeCell ref="F263:F264"/>
    <mergeCell ref="G263:I263"/>
    <mergeCell ref="B223:E223"/>
    <mergeCell ref="B226:F226"/>
    <mergeCell ref="H226:H227"/>
    <mergeCell ref="I226:I227"/>
    <mergeCell ref="J226:K226"/>
    <mergeCell ref="B248:H248"/>
    <mergeCell ref="J248:K248"/>
    <mergeCell ref="J201:L202"/>
    <mergeCell ref="A210:L210"/>
    <mergeCell ref="A211:A215"/>
    <mergeCell ref="B211:B212"/>
    <mergeCell ref="C211:C212"/>
    <mergeCell ref="D211:D212"/>
    <mergeCell ref="E211:E212"/>
    <mergeCell ref="F211:F212"/>
    <mergeCell ref="G211:I211"/>
    <mergeCell ref="B171:E171"/>
    <mergeCell ref="B174:F174"/>
    <mergeCell ref="H174:H175"/>
    <mergeCell ref="I174:I175"/>
    <mergeCell ref="J174:K174"/>
    <mergeCell ref="B196:H196"/>
    <mergeCell ref="J196:K196"/>
    <mergeCell ref="J149:L150"/>
    <mergeCell ref="A158:L158"/>
    <mergeCell ref="A159:A163"/>
    <mergeCell ref="B159:B160"/>
    <mergeCell ref="C159:C160"/>
    <mergeCell ref="D159:D160"/>
    <mergeCell ref="E159:E160"/>
    <mergeCell ref="F159:F160"/>
    <mergeCell ref="G159:I159"/>
    <mergeCell ref="B119:E119"/>
    <mergeCell ref="B122:F122"/>
    <mergeCell ref="H122:H123"/>
    <mergeCell ref="I122:I123"/>
    <mergeCell ref="J122:K122"/>
    <mergeCell ref="B144:H144"/>
    <mergeCell ref="J144:K144"/>
    <mergeCell ref="J97:L98"/>
    <mergeCell ref="A106:L106"/>
    <mergeCell ref="A107:A111"/>
    <mergeCell ref="B107:B108"/>
    <mergeCell ref="C107:C108"/>
    <mergeCell ref="D107:D108"/>
    <mergeCell ref="E107:E108"/>
    <mergeCell ref="F107:F108"/>
    <mergeCell ref="G107:I107"/>
    <mergeCell ref="B67:E67"/>
    <mergeCell ref="B70:F70"/>
    <mergeCell ref="H70:H71"/>
    <mergeCell ref="I70:I71"/>
    <mergeCell ref="J70:K70"/>
    <mergeCell ref="B92:H92"/>
    <mergeCell ref="J92:K92"/>
    <mergeCell ref="J45:L46"/>
    <mergeCell ref="A54:L54"/>
    <mergeCell ref="A55:A59"/>
    <mergeCell ref="B55:B56"/>
    <mergeCell ref="C55:C56"/>
    <mergeCell ref="D55:D56"/>
    <mergeCell ref="E55:E56"/>
    <mergeCell ref="F55:F56"/>
    <mergeCell ref="G55:I55"/>
    <mergeCell ref="B15:E15"/>
    <mergeCell ref="B18:F18"/>
    <mergeCell ref="H18:H19"/>
    <mergeCell ref="I18:I19"/>
    <mergeCell ref="J18:K18"/>
    <mergeCell ref="B40:H40"/>
    <mergeCell ref="J40:K40"/>
    <mergeCell ref="A2:L2"/>
    <mergeCell ref="A3:A7"/>
    <mergeCell ref="B3:B4"/>
    <mergeCell ref="C3:C4"/>
    <mergeCell ref="D3:D4"/>
    <mergeCell ref="E3:E4"/>
    <mergeCell ref="F3:F4"/>
    <mergeCell ref="G3:I3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F42FD-93A6-4A45-95A6-F9D869FF84BA}">
  <dimension ref="A2:Z129"/>
  <sheetViews>
    <sheetView topLeftCell="A103" workbookViewId="0">
      <selection activeCell="E110" sqref="E110:E129"/>
    </sheetView>
  </sheetViews>
  <sheetFormatPr defaultRowHeight="13.2" x14ac:dyDescent="0.25"/>
  <cols>
    <col min="1" max="1" width="8.88671875" style="100"/>
    <col min="2" max="2" width="13.33203125" style="100" customWidth="1"/>
    <col min="3" max="3" width="15.77734375" style="100" customWidth="1"/>
    <col min="4" max="4" width="15.5546875" style="100" customWidth="1"/>
    <col min="5" max="5" width="18.77734375" style="100" customWidth="1"/>
    <col min="6" max="8" width="8.88671875" style="100"/>
    <col min="9" max="9" width="12" style="100" customWidth="1"/>
    <col min="10" max="11" width="14.5546875" style="100" customWidth="1"/>
    <col min="12" max="12" width="17.6640625" style="100" customWidth="1"/>
    <col min="13" max="15" width="8.88671875" style="100"/>
    <col min="16" max="16" width="11.77734375" style="100" customWidth="1"/>
    <col min="17" max="17" width="13.5546875" style="100" customWidth="1"/>
    <col min="18" max="18" width="13.44140625" style="100" customWidth="1"/>
    <col min="19" max="19" width="17.21875" style="100" customWidth="1"/>
    <col min="20" max="22" width="8.88671875" style="100"/>
    <col min="23" max="23" width="12.109375" style="100" customWidth="1"/>
    <col min="24" max="24" width="11.88671875" style="100" customWidth="1"/>
    <col min="25" max="25" width="11.33203125" style="100" customWidth="1"/>
    <col min="26" max="26" width="16.88671875" style="100" customWidth="1"/>
    <col min="27" max="16384" width="8.88671875" style="100"/>
  </cols>
  <sheetData>
    <row r="2" spans="1:26" x14ac:dyDescent="0.25">
      <c r="B2" s="269" t="s">
        <v>63</v>
      </c>
      <c r="C2" s="269"/>
      <c r="D2" s="269"/>
      <c r="E2" s="269"/>
      <c r="F2" s="269"/>
      <c r="G2" s="269"/>
    </row>
    <row r="3" spans="1:26" x14ac:dyDescent="0.25">
      <c r="B3" s="269"/>
      <c r="C3" s="269"/>
      <c r="D3" s="269"/>
      <c r="E3" s="269"/>
      <c r="F3" s="269"/>
      <c r="G3" s="269"/>
    </row>
    <row r="6" spans="1:26" x14ac:dyDescent="0.25">
      <c r="A6" s="273" t="s">
        <v>123</v>
      </c>
      <c r="B6" s="273"/>
      <c r="C6" s="273"/>
      <c r="D6" s="273"/>
      <c r="E6" s="273"/>
      <c r="H6" s="273" t="s">
        <v>124</v>
      </c>
      <c r="I6" s="273"/>
      <c r="J6" s="273"/>
      <c r="K6" s="273"/>
      <c r="L6" s="273"/>
      <c r="O6" s="273" t="s">
        <v>129</v>
      </c>
      <c r="P6" s="273"/>
      <c r="Q6" s="273"/>
      <c r="R6" s="273"/>
      <c r="S6" s="273"/>
      <c r="V6" s="273" t="s">
        <v>132</v>
      </c>
      <c r="W6" s="273"/>
      <c r="X6" s="273"/>
      <c r="Y6" s="273"/>
      <c r="Z6" s="273"/>
    </row>
    <row r="7" spans="1:26" x14ac:dyDescent="0.25">
      <c r="A7" s="251">
        <v>1</v>
      </c>
      <c r="B7" s="249" t="s">
        <v>22</v>
      </c>
      <c r="C7" s="249" t="s">
        <v>23</v>
      </c>
      <c r="D7" s="249" t="s">
        <v>43</v>
      </c>
      <c r="E7" s="249"/>
      <c r="H7" s="251">
        <v>2</v>
      </c>
      <c r="I7" s="249" t="s">
        <v>22</v>
      </c>
      <c r="J7" s="249" t="s">
        <v>23</v>
      </c>
      <c r="K7" s="249" t="s">
        <v>43</v>
      </c>
      <c r="L7" s="249"/>
      <c r="O7" s="251">
        <v>7</v>
      </c>
      <c r="P7" s="249" t="s">
        <v>22</v>
      </c>
      <c r="Q7" s="249" t="s">
        <v>23</v>
      </c>
      <c r="R7" s="249" t="s">
        <v>43</v>
      </c>
      <c r="S7" s="249"/>
      <c r="V7" s="251">
        <v>10</v>
      </c>
      <c r="W7" s="249" t="s">
        <v>22</v>
      </c>
      <c r="X7" s="249" t="s">
        <v>23</v>
      </c>
      <c r="Y7" s="249" t="s">
        <v>43</v>
      </c>
      <c r="Z7" s="249"/>
    </row>
    <row r="8" spans="1:26" x14ac:dyDescent="0.25">
      <c r="A8" s="251"/>
      <c r="B8" s="249"/>
      <c r="C8" s="249"/>
      <c r="D8" s="125" t="s">
        <v>27</v>
      </c>
      <c r="E8" s="125" t="s">
        <v>44</v>
      </c>
      <c r="H8" s="251"/>
      <c r="I8" s="249"/>
      <c r="J8" s="249"/>
      <c r="K8" s="125" t="s">
        <v>27</v>
      </c>
      <c r="L8" s="125" t="s">
        <v>44</v>
      </c>
      <c r="O8" s="251"/>
      <c r="P8" s="249"/>
      <c r="Q8" s="249"/>
      <c r="R8" s="125" t="s">
        <v>27</v>
      </c>
      <c r="S8" s="125" t="s">
        <v>44</v>
      </c>
      <c r="V8" s="251"/>
      <c r="W8" s="249"/>
      <c r="X8" s="249"/>
      <c r="Y8" s="125" t="s">
        <v>27</v>
      </c>
      <c r="Z8" s="125" t="s">
        <v>44</v>
      </c>
    </row>
    <row r="9" spans="1:26" x14ac:dyDescent="0.25">
      <c r="A9" s="251"/>
      <c r="B9" s="120">
        <v>2015</v>
      </c>
      <c r="C9" s="120">
        <f>'Backward Projection (3)'!D5</f>
        <v>1742</v>
      </c>
      <c r="D9" s="120"/>
      <c r="E9" s="120"/>
      <c r="H9" s="251"/>
      <c r="I9" s="120">
        <v>2015</v>
      </c>
      <c r="J9" s="120">
        <f>'Backward Projection (3)'!D57</f>
        <v>3605</v>
      </c>
      <c r="K9" s="120"/>
      <c r="L9" s="120"/>
      <c r="O9" s="251"/>
      <c r="P9" s="120">
        <v>2015</v>
      </c>
      <c r="Q9" s="120">
        <f>'Backward Projection (3)'!D317</f>
        <v>838</v>
      </c>
      <c r="R9" s="120"/>
      <c r="S9" s="120"/>
      <c r="V9" s="251"/>
      <c r="W9" s="120">
        <v>2015</v>
      </c>
      <c r="X9" s="120">
        <f>'Backward Projection (3)'!D473</f>
        <v>1310</v>
      </c>
      <c r="Y9" s="120"/>
      <c r="Z9" s="120"/>
    </row>
    <row r="10" spans="1:26" x14ac:dyDescent="0.25">
      <c r="A10" s="251"/>
      <c r="B10" s="120">
        <v>2016</v>
      </c>
      <c r="C10" s="120">
        <f>'Backward Projection (3)'!D6</f>
        <v>1373</v>
      </c>
      <c r="D10" s="120">
        <f>'Backward Projection (3)'!J21</f>
        <v>-369</v>
      </c>
      <c r="E10" s="121">
        <f>'Backward Projection (3)'!K21</f>
        <v>-21.182548794489094</v>
      </c>
      <c r="H10" s="251"/>
      <c r="I10" s="120">
        <v>2016</v>
      </c>
      <c r="J10" s="120">
        <f>'Backward Projection (3)'!D58</f>
        <v>3497</v>
      </c>
      <c r="K10" s="120">
        <f>'Backward Projection (3)'!J73</f>
        <v>-108</v>
      </c>
      <c r="L10" s="121">
        <f>'Backward Projection (3)'!K73</f>
        <v>-2.9958391123439667</v>
      </c>
      <c r="O10" s="251"/>
      <c r="P10" s="120">
        <v>2016</v>
      </c>
      <c r="Q10" s="120">
        <f>'Backward Projection (3)'!D318</f>
        <v>817</v>
      </c>
      <c r="R10" s="120">
        <f>'Backward Projection (3)'!J333</f>
        <v>-21</v>
      </c>
      <c r="S10" s="121">
        <f>'Backward Projection (3)'!K333</f>
        <v>-2.5059665871121717</v>
      </c>
      <c r="V10" s="251"/>
      <c r="W10" s="120">
        <v>2016</v>
      </c>
      <c r="X10" s="120">
        <f>'Backward Projection (3)'!D474</f>
        <v>1221</v>
      </c>
      <c r="Y10" s="120">
        <f>'Backward Projection (3)'!J489</f>
        <v>-89</v>
      </c>
      <c r="Z10" s="121">
        <f>'Backward Projection (3)'!K489</f>
        <v>-6.7938931297709919</v>
      </c>
    </row>
    <row r="11" spans="1:26" x14ac:dyDescent="0.25">
      <c r="A11" s="251"/>
      <c r="B11" s="120">
        <v>2017</v>
      </c>
      <c r="C11" s="120">
        <f>'Backward Projection (3)'!D7</f>
        <v>1420</v>
      </c>
      <c r="D11" s="120">
        <f>'Backward Projection (3)'!J22</f>
        <v>47</v>
      </c>
      <c r="E11" s="121">
        <f>'Backward Projection (3)'!K22</f>
        <v>3.423160961398398</v>
      </c>
      <c r="H11" s="251"/>
      <c r="I11" s="120">
        <v>2017</v>
      </c>
      <c r="J11" s="120">
        <f>'Backward Projection (3)'!D59</f>
        <v>3685</v>
      </c>
      <c r="K11" s="120">
        <f>'Backward Projection (3)'!J74</f>
        <v>188</v>
      </c>
      <c r="L11" s="121">
        <f>'Backward Projection (3)'!K74</f>
        <v>5.3760366028024018</v>
      </c>
      <c r="O11" s="251"/>
      <c r="P11" s="120">
        <v>2017</v>
      </c>
      <c r="Q11" s="120">
        <f>'Backward Projection (3)'!D319</f>
        <v>855</v>
      </c>
      <c r="R11" s="120">
        <f>'Backward Projection (3)'!J334</f>
        <v>38</v>
      </c>
      <c r="S11" s="121">
        <f>'Backward Projection (3)'!K334</f>
        <v>4.6511627906976747</v>
      </c>
      <c r="V11" s="251"/>
      <c r="W11" s="120">
        <v>2017</v>
      </c>
      <c r="X11" s="120">
        <f>'Backward Projection (3)'!D475</f>
        <v>1588</v>
      </c>
      <c r="Y11" s="120">
        <f>'Backward Projection (3)'!J490</f>
        <v>367</v>
      </c>
      <c r="Z11" s="121">
        <f>'Backward Projection (3)'!K490</f>
        <v>30.057330057330056</v>
      </c>
    </row>
    <row r="12" spans="1:26" x14ac:dyDescent="0.25">
      <c r="B12" s="120">
        <v>2018</v>
      </c>
      <c r="C12" s="120">
        <f>'Backward Projection (3)'!D8</f>
        <v>1405</v>
      </c>
      <c r="D12" s="120">
        <f>'Backward Projection (3)'!J23</f>
        <v>-15</v>
      </c>
      <c r="E12" s="121">
        <f>'Backward Projection (3)'!K23</f>
        <v>-1.056338028169014</v>
      </c>
      <c r="I12" s="120">
        <v>2018</v>
      </c>
      <c r="J12" s="120">
        <f>'Backward Projection (3)'!D60</f>
        <v>3652</v>
      </c>
      <c r="K12" s="120">
        <f>'Backward Projection (3)'!J75</f>
        <v>-33</v>
      </c>
      <c r="L12" s="121">
        <f>'Backward Projection (3)'!K75</f>
        <v>-0.89552238805970152</v>
      </c>
      <c r="P12" s="120">
        <v>2018</v>
      </c>
      <c r="Q12" s="120">
        <f>'Backward Projection (3)'!D320</f>
        <v>886</v>
      </c>
      <c r="R12" s="120">
        <f>'Backward Projection (3)'!J335</f>
        <v>31</v>
      </c>
      <c r="S12" s="121">
        <f>'Backward Projection (3)'!K335</f>
        <v>3.6257309941520468</v>
      </c>
      <c r="W12" s="120">
        <v>2018</v>
      </c>
      <c r="X12" s="120">
        <f>'Backward Projection (3)'!D476</f>
        <v>1608</v>
      </c>
      <c r="Y12" s="120">
        <f>'Backward Projection (3)'!J491</f>
        <v>20</v>
      </c>
      <c r="Z12" s="121">
        <f>'Backward Projection (3)'!K491</f>
        <v>1.2594458438287155</v>
      </c>
    </row>
    <row r="13" spans="1:26" x14ac:dyDescent="0.25">
      <c r="B13" s="120">
        <v>2019</v>
      </c>
      <c r="C13" s="120">
        <f>'Backward Projection (3)'!D9</f>
        <v>1446</v>
      </c>
      <c r="D13" s="120">
        <f>'Backward Projection (3)'!J24</f>
        <v>41</v>
      </c>
      <c r="E13" s="121">
        <f>'Backward Projection (3)'!K24</f>
        <v>2.9181494661921707</v>
      </c>
      <c r="I13" s="120">
        <v>2019</v>
      </c>
      <c r="J13" s="120">
        <f>'Backward Projection (3)'!D61</f>
        <v>3758</v>
      </c>
      <c r="K13" s="120">
        <f>'Backward Projection (3)'!J76</f>
        <v>106</v>
      </c>
      <c r="L13" s="121">
        <f>'Backward Projection (3)'!K76</f>
        <v>2.9025191675794084</v>
      </c>
      <c r="P13" s="120">
        <v>2019</v>
      </c>
      <c r="Q13" s="120">
        <f>'Backward Projection (3)'!D321</f>
        <v>895</v>
      </c>
      <c r="R13" s="120">
        <f>'Backward Projection (3)'!J336</f>
        <v>9</v>
      </c>
      <c r="S13" s="121">
        <f>'Backward Projection (3)'!K336</f>
        <v>1.0158013544018059</v>
      </c>
      <c r="W13" s="120">
        <v>2019</v>
      </c>
      <c r="X13" s="120">
        <f>'Backward Projection (3)'!D477</f>
        <v>1602</v>
      </c>
      <c r="Y13" s="120">
        <f>'Backward Projection (3)'!J492</f>
        <v>-6</v>
      </c>
      <c r="Z13" s="121">
        <f>'Backward Projection (3)'!K492</f>
        <v>-0.37313432835820892</v>
      </c>
    </row>
    <row r="14" spans="1:26" x14ac:dyDescent="0.25">
      <c r="B14" s="120">
        <v>2020</v>
      </c>
      <c r="C14" s="120">
        <f>'Backward Projection (3)'!D10</f>
        <v>1592</v>
      </c>
      <c r="D14" s="120">
        <f>'Backward Projection (3)'!J25</f>
        <v>146</v>
      </c>
      <c r="E14" s="121">
        <f>'Backward Projection (3)'!K25</f>
        <v>10.096818810511756</v>
      </c>
      <c r="I14" s="120">
        <v>2020</v>
      </c>
      <c r="J14" s="120">
        <f>'Backward Projection (3)'!D62</f>
        <v>4075</v>
      </c>
      <c r="K14" s="120">
        <f>'Backward Projection (3)'!J77</f>
        <v>317</v>
      </c>
      <c r="L14" s="121">
        <f>'Backward Projection (3)'!K77</f>
        <v>8.4353379457158066</v>
      </c>
      <c r="P14" s="120">
        <v>2020</v>
      </c>
      <c r="Q14" s="120">
        <f>'Backward Projection (3)'!D322</f>
        <v>979</v>
      </c>
      <c r="R14" s="120">
        <f>'Backward Projection (3)'!J337</f>
        <v>84</v>
      </c>
      <c r="S14" s="121">
        <f>'Backward Projection (3)'!K337</f>
        <v>9.3854748603351954</v>
      </c>
      <c r="W14" s="120">
        <v>2020</v>
      </c>
      <c r="X14" s="120">
        <f>'Backward Projection (3)'!D478</f>
        <v>1772</v>
      </c>
      <c r="Y14" s="120">
        <f>'Backward Projection (3)'!J493</f>
        <v>170</v>
      </c>
      <c r="Z14" s="121">
        <f>'Backward Projection (3)'!K493</f>
        <v>10.611735330836455</v>
      </c>
    </row>
    <row r="15" spans="1:26" x14ac:dyDescent="0.25">
      <c r="B15" s="120">
        <v>2021</v>
      </c>
      <c r="C15" s="120">
        <f>'Backward Projection (3)'!D11</f>
        <v>1687</v>
      </c>
      <c r="D15" s="120">
        <f>'Backward Projection (3)'!J26</f>
        <v>95</v>
      </c>
      <c r="E15" s="121">
        <f>'Backward Projection (3)'!K26</f>
        <v>5.967336683417086</v>
      </c>
      <c r="I15" s="120">
        <v>2021</v>
      </c>
      <c r="J15" s="120">
        <f>'Backward Projection (3)'!D63</f>
        <v>4365</v>
      </c>
      <c r="K15" s="120">
        <f>'Backward Projection (3)'!J78</f>
        <v>290</v>
      </c>
      <c r="L15" s="121">
        <f>'Backward Projection (3)'!K78</f>
        <v>7.1165644171779148</v>
      </c>
      <c r="P15" s="120">
        <v>2021</v>
      </c>
      <c r="Q15" s="120">
        <f>'Backward Projection (3)'!D323</f>
        <v>1145</v>
      </c>
      <c r="R15" s="120">
        <f>'Backward Projection (3)'!J338</f>
        <v>166</v>
      </c>
      <c r="S15" s="121">
        <f>'Backward Projection (3)'!K338</f>
        <v>16.956077630234933</v>
      </c>
      <c r="W15" s="120">
        <v>2021</v>
      </c>
      <c r="X15" s="120">
        <f>'Backward Projection (3)'!D479</f>
        <v>1815</v>
      </c>
      <c r="Y15" s="120">
        <f>'Backward Projection (3)'!J494</f>
        <v>43</v>
      </c>
      <c r="Z15" s="121">
        <f>'Backward Projection (3)'!K494</f>
        <v>2.4266365688487586</v>
      </c>
    </row>
    <row r="16" spans="1:26" x14ac:dyDescent="0.25">
      <c r="B16" s="120">
        <v>2022</v>
      </c>
      <c r="C16" s="120">
        <f>'Backward Projection (3)'!D12</f>
        <v>1742</v>
      </c>
      <c r="D16" s="120">
        <f>'Backward Projection (3)'!J27</f>
        <v>55</v>
      </c>
      <c r="E16" s="121">
        <f>'Backward Projection (3)'!K27</f>
        <v>3.2602252519264971</v>
      </c>
      <c r="I16" s="120">
        <v>2022</v>
      </c>
      <c r="J16" s="120">
        <f>'Backward Projection (3)'!D64</f>
        <v>4573</v>
      </c>
      <c r="K16" s="120">
        <f>'Backward Projection (3)'!J79</f>
        <v>208</v>
      </c>
      <c r="L16" s="121">
        <f>'Backward Projection (3)'!K79</f>
        <v>4.7651775486827033</v>
      </c>
      <c r="P16" s="120">
        <v>2022</v>
      </c>
      <c r="Q16" s="120">
        <f>'Backward Projection (3)'!D324</f>
        <v>1156</v>
      </c>
      <c r="R16" s="120">
        <f>'Backward Projection (3)'!J339</f>
        <v>11</v>
      </c>
      <c r="S16" s="121">
        <f>'Backward Projection (3)'!K339</f>
        <v>0.9606986899563319</v>
      </c>
      <c r="W16" s="120">
        <v>2022</v>
      </c>
      <c r="X16" s="120">
        <f>'Backward Projection (3)'!D480</f>
        <v>1872</v>
      </c>
      <c r="Y16" s="120">
        <f>'Backward Projection (3)'!J495</f>
        <v>57</v>
      </c>
      <c r="Z16" s="121">
        <f>'Backward Projection (3)'!K495</f>
        <v>3.1404958677685952</v>
      </c>
    </row>
    <row r="17" spans="2:26" x14ac:dyDescent="0.25">
      <c r="B17" s="120">
        <v>2023</v>
      </c>
      <c r="C17" s="120">
        <f>'Backward Projection (3)'!D13</f>
        <v>1779</v>
      </c>
      <c r="D17" s="120">
        <f>'Backward Projection (3)'!J28</f>
        <v>37</v>
      </c>
      <c r="E17" s="121">
        <f>'Backward Projection (3)'!K28</f>
        <v>2.1239954075774969</v>
      </c>
      <c r="I17" s="120">
        <v>2023</v>
      </c>
      <c r="J17" s="120">
        <f>'Backward Projection (3)'!D65</f>
        <v>4687</v>
      </c>
      <c r="K17" s="120">
        <f>'Backward Projection (3)'!J80</f>
        <v>114</v>
      </c>
      <c r="L17" s="121">
        <f>'Backward Projection (3)'!K80</f>
        <v>2.4928930680078722</v>
      </c>
      <c r="P17" s="120">
        <v>2023</v>
      </c>
      <c r="Q17" s="120">
        <f>'Backward Projection (3)'!D325</f>
        <v>1198</v>
      </c>
      <c r="R17" s="120">
        <f>'Backward Projection (3)'!J340</f>
        <v>42</v>
      </c>
      <c r="S17" s="121">
        <f>'Backward Projection (3)'!K340</f>
        <v>3.6332179930795849</v>
      </c>
      <c r="W17" s="120">
        <v>2023</v>
      </c>
      <c r="X17" s="120">
        <f>'Backward Projection (3)'!D481</f>
        <v>1893</v>
      </c>
      <c r="Y17" s="120">
        <f>'Backward Projection (3)'!J496</f>
        <v>21</v>
      </c>
      <c r="Z17" s="121">
        <f>'Backward Projection (3)'!K496</f>
        <v>1.1217948717948718</v>
      </c>
    </row>
    <row r="18" spans="2:26" x14ac:dyDescent="0.25">
      <c r="B18" s="120">
        <v>2024</v>
      </c>
      <c r="C18" s="120">
        <f>'Backward Projection (3)'!D14</f>
        <v>1835</v>
      </c>
      <c r="D18" s="120">
        <f>'Backward Projection (3)'!J29</f>
        <v>56</v>
      </c>
      <c r="E18" s="121">
        <f>'Backward Projection (3)'!K29</f>
        <v>3.1478358628442948</v>
      </c>
      <c r="I18" s="120">
        <v>2024</v>
      </c>
      <c r="J18" s="120">
        <f>'Backward Projection (3)'!D66</f>
        <v>4857</v>
      </c>
      <c r="K18" s="120">
        <f>'Backward Projection (3)'!J81</f>
        <v>170</v>
      </c>
      <c r="L18" s="121">
        <f>'Backward Projection (3)'!K81</f>
        <v>3.6270535523789205</v>
      </c>
      <c r="P18" s="120">
        <v>2024</v>
      </c>
      <c r="Q18" s="120">
        <f>'Backward Projection (3)'!D326</f>
        <v>1247</v>
      </c>
      <c r="R18" s="120">
        <f>'Backward Projection (3)'!J341</f>
        <v>49</v>
      </c>
      <c r="S18" s="121">
        <f>'Backward Projection (3)'!K341</f>
        <v>4.0901502504173628</v>
      </c>
      <c r="W18" s="120">
        <v>2024</v>
      </c>
      <c r="X18" s="120">
        <f>'Backward Projection (3)'!D482</f>
        <v>1929</v>
      </c>
      <c r="Y18" s="120">
        <f>'Backward Projection (3)'!J497</f>
        <v>36</v>
      </c>
      <c r="Z18" s="121">
        <f>'Backward Projection (3)'!K497</f>
        <v>1.9017432646592711</v>
      </c>
    </row>
    <row r="19" spans="2:26" x14ac:dyDescent="0.25">
      <c r="B19" s="127" t="s">
        <v>36</v>
      </c>
      <c r="C19" s="127">
        <f>SUM(C9:C18)</f>
        <v>16021</v>
      </c>
      <c r="D19" s="127">
        <f>SUM(D9:D18)</f>
        <v>93</v>
      </c>
      <c r="E19" s="128">
        <f>SUM(E9:E18)</f>
        <v>8.6986356212095934</v>
      </c>
      <c r="I19" s="153" t="s">
        <v>36</v>
      </c>
      <c r="J19" s="127">
        <f>SUM(J9:J18)</f>
        <v>40754</v>
      </c>
      <c r="K19" s="154">
        <f>SUM(K9:K18)</f>
        <v>1252</v>
      </c>
      <c r="L19" s="128">
        <f>SUM(L9:L18)</f>
        <v>30.824220801941362</v>
      </c>
      <c r="P19" s="127" t="s">
        <v>36</v>
      </c>
      <c r="Q19" s="127">
        <f>SUM(Q9:Q18)</f>
        <v>10016</v>
      </c>
      <c r="R19" s="127">
        <f>SUM(R9:R18)</f>
        <v>409</v>
      </c>
      <c r="S19" s="128">
        <f>SUM(S9:S18)</f>
        <v>41.812347976162769</v>
      </c>
      <c r="W19" s="127" t="s">
        <v>36</v>
      </c>
      <c r="X19" s="127">
        <f>SUM(X9:X18)</f>
        <v>16610</v>
      </c>
      <c r="Y19" s="127">
        <f>SUM(Y9:Y18)</f>
        <v>619</v>
      </c>
      <c r="Z19" s="128">
        <f>SUM(Z9:Z18)</f>
        <v>43.352154346937517</v>
      </c>
    </row>
    <row r="20" spans="2:26" x14ac:dyDescent="0.25">
      <c r="B20" s="127" t="s">
        <v>37</v>
      </c>
      <c r="C20" s="128">
        <f>AVERAGE(C9:C18)</f>
        <v>1602.1</v>
      </c>
      <c r="D20" s="128">
        <f>AVERAGE(D9:D18)</f>
        <v>10.333333333333334</v>
      </c>
      <c r="E20" s="128">
        <f>AVERAGE(E9:E18)</f>
        <v>0.96651506902328821</v>
      </c>
      <c r="I20" s="153" t="s">
        <v>37</v>
      </c>
      <c r="J20" s="128">
        <f>AVERAGE(J9:J18)</f>
        <v>4075.4</v>
      </c>
      <c r="K20" s="155">
        <f>AVERAGE(K9:K18)</f>
        <v>139.11111111111111</v>
      </c>
      <c r="L20" s="128">
        <f>AVERAGE(L9:L18)</f>
        <v>3.4249134224379292</v>
      </c>
      <c r="P20" s="127" t="s">
        <v>37</v>
      </c>
      <c r="Q20" s="128">
        <f>AVERAGE(Q9:Q18)</f>
        <v>1001.6</v>
      </c>
      <c r="R20" s="128">
        <f>AVERAGE(R9:R18)</f>
        <v>45.444444444444443</v>
      </c>
      <c r="S20" s="128">
        <f>AVERAGE(S9:S18)</f>
        <v>4.6458164417958629</v>
      </c>
      <c r="W20" s="127" t="s">
        <v>37</v>
      </c>
      <c r="X20" s="128">
        <f>AVERAGE(X9:X18)</f>
        <v>1661</v>
      </c>
      <c r="Y20" s="128">
        <f>AVERAGE(Y9:Y18)</f>
        <v>68.777777777777771</v>
      </c>
      <c r="Z20" s="128">
        <f>AVERAGE(Z9:Z18)</f>
        <v>4.8169060385486127</v>
      </c>
    </row>
    <row r="21" spans="2:26" x14ac:dyDescent="0.25">
      <c r="B21" s="156" t="s">
        <v>45</v>
      </c>
      <c r="C21" s="157">
        <f>'Backward Projection (3)'!C36</f>
        <v>10.333333333333334</v>
      </c>
      <c r="D21" s="158"/>
      <c r="E21" s="131"/>
      <c r="I21" s="156" t="s">
        <v>45</v>
      </c>
      <c r="J21" s="159">
        <f>'Backward Projection (3)'!C88</f>
        <v>139.11111111111111</v>
      </c>
      <c r="K21" s="158"/>
      <c r="L21" s="131"/>
      <c r="P21" s="156" t="s">
        <v>45</v>
      </c>
      <c r="Q21" s="157">
        <f>'Backward Projection (3)'!C348</f>
        <v>45.444444444444443</v>
      </c>
      <c r="R21" s="158"/>
      <c r="S21" s="131"/>
      <c r="W21" s="156" t="s">
        <v>45</v>
      </c>
      <c r="X21" s="157">
        <f>'Backward Projection (3)'!C504</f>
        <v>68.777777777777771</v>
      </c>
      <c r="Y21" s="158"/>
      <c r="Z21" s="131"/>
    </row>
    <row r="22" spans="2:26" x14ac:dyDescent="0.25">
      <c r="B22" s="160" t="s">
        <v>44</v>
      </c>
      <c r="C22" s="142">
        <f>'Backward Projection (3)'!C37</f>
        <v>0.96651506902328821</v>
      </c>
      <c r="E22" s="134"/>
      <c r="I22" s="160" t="s">
        <v>44</v>
      </c>
      <c r="J22" s="142">
        <f>'Backward Projection (3)'!C89</f>
        <v>3.4249134224379292</v>
      </c>
      <c r="L22" s="134"/>
      <c r="P22" s="160" t="s">
        <v>44</v>
      </c>
      <c r="Q22" s="142">
        <f>'Backward Projection (3)'!C349</f>
        <v>4.6458164417958629</v>
      </c>
      <c r="S22" s="134"/>
      <c r="W22" s="160" t="s">
        <v>44</v>
      </c>
      <c r="X22" s="142">
        <f>'Backward Projection (3)'!C505</f>
        <v>4.8169060385486127</v>
      </c>
      <c r="Z22" s="134"/>
    </row>
    <row r="23" spans="2:26" x14ac:dyDescent="0.25">
      <c r="B23" s="161" t="s">
        <v>29</v>
      </c>
      <c r="C23" s="162" t="str">
        <f>'Backward Projection (3)'!C38</f>
        <v>348,18 + (227,98x)</v>
      </c>
      <c r="D23" s="163"/>
      <c r="E23" s="137"/>
      <c r="I23" s="161" t="s">
        <v>29</v>
      </c>
      <c r="J23" s="162" t="str">
        <f>'Backward Projection (3)'!C90</f>
        <v>798,07 + (595,88x)</v>
      </c>
      <c r="K23" s="163"/>
      <c r="L23" s="137"/>
      <c r="P23" s="161" t="s">
        <v>29</v>
      </c>
      <c r="Q23" s="162" t="str">
        <f>'Backward Projection (3)'!C350</f>
        <v>947,97 + (914,57x)</v>
      </c>
      <c r="R23" s="163"/>
      <c r="S23" s="137"/>
      <c r="W23" s="161" t="s">
        <v>29</v>
      </c>
      <c r="X23" s="162" t="str">
        <f>'Backward Projection (3)'!C506</f>
        <v>311,20 + (245,42x)</v>
      </c>
      <c r="Y23" s="163"/>
      <c r="Z23" s="137"/>
    </row>
    <row r="25" spans="2:26" x14ac:dyDescent="0.25">
      <c r="B25" s="101" t="s">
        <v>46</v>
      </c>
      <c r="C25" s="101" t="s">
        <v>47</v>
      </c>
      <c r="D25" s="101" t="s">
        <v>22</v>
      </c>
      <c r="E25" s="101" t="s">
        <v>65</v>
      </c>
      <c r="I25" s="101" t="s">
        <v>46</v>
      </c>
      <c r="J25" s="101" t="s">
        <v>47</v>
      </c>
      <c r="K25" s="101" t="s">
        <v>22</v>
      </c>
      <c r="L25" s="101" t="s">
        <v>65</v>
      </c>
      <c r="P25" s="101" t="s">
        <v>46</v>
      </c>
      <c r="Q25" s="101" t="s">
        <v>47</v>
      </c>
      <c r="R25" s="101" t="s">
        <v>22</v>
      </c>
      <c r="S25" s="101" t="s">
        <v>65</v>
      </c>
      <c r="W25" s="101" t="s">
        <v>46</v>
      </c>
      <c r="X25" s="101" t="s">
        <v>47</v>
      </c>
      <c r="Y25" s="101" t="s">
        <v>22</v>
      </c>
      <c r="Z25" s="101" t="s">
        <v>65</v>
      </c>
    </row>
    <row r="26" spans="2:26" x14ac:dyDescent="0.25">
      <c r="B26" s="122">
        <v>1</v>
      </c>
      <c r="C26" s="122">
        <v>1</v>
      </c>
      <c r="D26" s="122">
        <v>2025</v>
      </c>
      <c r="E26" s="164">
        <f>$C$18+(C26*$C$21)</f>
        <v>1845.3333333333333</v>
      </c>
      <c r="I26" s="122">
        <v>1</v>
      </c>
      <c r="J26" s="122">
        <v>1</v>
      </c>
      <c r="K26" s="122">
        <v>2025</v>
      </c>
      <c r="L26" s="164">
        <f>$J$18+(J26*$J$21)</f>
        <v>4996.1111111111113</v>
      </c>
      <c r="P26" s="122">
        <v>1</v>
      </c>
      <c r="Q26" s="122">
        <v>1</v>
      </c>
      <c r="R26" s="122">
        <v>2025</v>
      </c>
      <c r="S26" s="164">
        <f>$Q$18+(Q26*$Q$21)</f>
        <v>1292.4444444444443</v>
      </c>
      <c r="W26" s="122">
        <v>1</v>
      </c>
      <c r="X26" s="122">
        <v>1</v>
      </c>
      <c r="Y26" s="122">
        <v>2025</v>
      </c>
      <c r="Z26" s="164">
        <f>$X$18+(X26*$X$21)</f>
        <v>1997.7777777777778</v>
      </c>
    </row>
    <row r="27" spans="2:26" x14ac:dyDescent="0.25">
      <c r="B27" s="122">
        <v>2</v>
      </c>
      <c r="C27" s="122">
        <v>2</v>
      </c>
      <c r="D27" s="122">
        <v>2026</v>
      </c>
      <c r="E27" s="164">
        <f t="shared" ref="E27:E45" si="0">$C$18+(C27*$C$21)</f>
        <v>1855.6666666666667</v>
      </c>
      <c r="I27" s="122">
        <v>2</v>
      </c>
      <c r="J27" s="122">
        <v>2</v>
      </c>
      <c r="K27" s="122">
        <v>2026</v>
      </c>
      <c r="L27" s="164">
        <f t="shared" ref="L27:L45" si="1">$J$18+(J27*$J$21)</f>
        <v>5135.2222222222226</v>
      </c>
      <c r="P27" s="122">
        <v>2</v>
      </c>
      <c r="Q27" s="122">
        <v>2</v>
      </c>
      <c r="R27" s="122">
        <v>2026</v>
      </c>
      <c r="S27" s="164">
        <f t="shared" ref="S27:S45" si="2">$Q$18+(Q27*$Q$21)</f>
        <v>1337.8888888888889</v>
      </c>
      <c r="W27" s="122">
        <v>2</v>
      </c>
      <c r="X27" s="122">
        <v>2</v>
      </c>
      <c r="Y27" s="122">
        <v>2026</v>
      </c>
      <c r="Z27" s="164">
        <f t="shared" ref="Z27:Z45" si="3">$X$18+(X27*$X$21)</f>
        <v>2066.5555555555557</v>
      </c>
    </row>
    <row r="28" spans="2:26" x14ac:dyDescent="0.25">
      <c r="B28" s="122">
        <v>3</v>
      </c>
      <c r="C28" s="122">
        <v>3</v>
      </c>
      <c r="D28" s="122">
        <v>2027</v>
      </c>
      <c r="E28" s="164">
        <f t="shared" si="0"/>
        <v>1866</v>
      </c>
      <c r="I28" s="122">
        <v>3</v>
      </c>
      <c r="J28" s="122">
        <v>3</v>
      </c>
      <c r="K28" s="122">
        <v>2027</v>
      </c>
      <c r="L28" s="164">
        <f t="shared" si="1"/>
        <v>5274.333333333333</v>
      </c>
      <c r="P28" s="122">
        <v>3</v>
      </c>
      <c r="Q28" s="122">
        <v>3</v>
      </c>
      <c r="R28" s="122">
        <v>2027</v>
      </c>
      <c r="S28" s="164">
        <f t="shared" si="2"/>
        <v>1383.3333333333333</v>
      </c>
      <c r="W28" s="122">
        <v>3</v>
      </c>
      <c r="X28" s="122">
        <v>3</v>
      </c>
      <c r="Y28" s="122">
        <v>2027</v>
      </c>
      <c r="Z28" s="164">
        <f t="shared" si="3"/>
        <v>2135.3333333333335</v>
      </c>
    </row>
    <row r="29" spans="2:26" x14ac:dyDescent="0.25">
      <c r="B29" s="122">
        <v>4</v>
      </c>
      <c r="C29" s="122">
        <v>4</v>
      </c>
      <c r="D29" s="122">
        <v>2028</v>
      </c>
      <c r="E29" s="164">
        <f t="shared" si="0"/>
        <v>1876.3333333333333</v>
      </c>
      <c r="I29" s="122">
        <v>4</v>
      </c>
      <c r="J29" s="122">
        <v>4</v>
      </c>
      <c r="K29" s="122">
        <v>2028</v>
      </c>
      <c r="L29" s="164">
        <f t="shared" si="1"/>
        <v>5413.4444444444443</v>
      </c>
      <c r="P29" s="122">
        <v>4</v>
      </c>
      <c r="Q29" s="122">
        <v>4</v>
      </c>
      <c r="R29" s="122">
        <v>2028</v>
      </c>
      <c r="S29" s="164">
        <f t="shared" si="2"/>
        <v>1428.7777777777778</v>
      </c>
      <c r="W29" s="122">
        <v>4</v>
      </c>
      <c r="X29" s="122">
        <v>4</v>
      </c>
      <c r="Y29" s="122">
        <v>2028</v>
      </c>
      <c r="Z29" s="164">
        <f t="shared" si="3"/>
        <v>2204.1111111111113</v>
      </c>
    </row>
    <row r="30" spans="2:26" x14ac:dyDescent="0.25">
      <c r="B30" s="122">
        <v>5</v>
      </c>
      <c r="C30" s="122">
        <v>5</v>
      </c>
      <c r="D30" s="122">
        <v>2029</v>
      </c>
      <c r="E30" s="164">
        <f t="shared" si="0"/>
        <v>1886.6666666666667</v>
      </c>
      <c r="I30" s="122">
        <v>5</v>
      </c>
      <c r="J30" s="122">
        <v>5</v>
      </c>
      <c r="K30" s="122">
        <v>2029</v>
      </c>
      <c r="L30" s="164">
        <f t="shared" si="1"/>
        <v>5552.5555555555557</v>
      </c>
      <c r="P30" s="122">
        <v>5</v>
      </c>
      <c r="Q30" s="122">
        <v>5</v>
      </c>
      <c r="R30" s="122">
        <v>2029</v>
      </c>
      <c r="S30" s="164">
        <f t="shared" si="2"/>
        <v>1474.2222222222222</v>
      </c>
      <c r="W30" s="122">
        <v>5</v>
      </c>
      <c r="X30" s="122">
        <v>5</v>
      </c>
      <c r="Y30" s="122">
        <v>2029</v>
      </c>
      <c r="Z30" s="164">
        <f t="shared" si="3"/>
        <v>2272.8888888888887</v>
      </c>
    </row>
    <row r="31" spans="2:26" x14ac:dyDescent="0.25">
      <c r="B31" s="122">
        <v>6</v>
      </c>
      <c r="C31" s="122">
        <v>6</v>
      </c>
      <c r="D31" s="122">
        <v>2030</v>
      </c>
      <c r="E31" s="164">
        <f t="shared" si="0"/>
        <v>1897</v>
      </c>
      <c r="I31" s="122">
        <v>6</v>
      </c>
      <c r="J31" s="122">
        <v>6</v>
      </c>
      <c r="K31" s="122">
        <v>2030</v>
      </c>
      <c r="L31" s="164">
        <f t="shared" si="1"/>
        <v>5691.666666666667</v>
      </c>
      <c r="P31" s="122">
        <v>6</v>
      </c>
      <c r="Q31" s="122">
        <v>6</v>
      </c>
      <c r="R31" s="122">
        <v>2030</v>
      </c>
      <c r="S31" s="164">
        <f t="shared" si="2"/>
        <v>1519.6666666666665</v>
      </c>
      <c r="W31" s="122">
        <v>6</v>
      </c>
      <c r="X31" s="122">
        <v>6</v>
      </c>
      <c r="Y31" s="122">
        <v>2030</v>
      </c>
      <c r="Z31" s="164">
        <f t="shared" si="3"/>
        <v>2341.6666666666665</v>
      </c>
    </row>
    <row r="32" spans="2:26" x14ac:dyDescent="0.25">
      <c r="B32" s="122">
        <v>7</v>
      </c>
      <c r="C32" s="122">
        <v>7</v>
      </c>
      <c r="D32" s="122">
        <v>2031</v>
      </c>
      <c r="E32" s="164">
        <f t="shared" si="0"/>
        <v>1907.3333333333333</v>
      </c>
      <c r="I32" s="122">
        <v>7</v>
      </c>
      <c r="J32" s="122">
        <v>7</v>
      </c>
      <c r="K32" s="122">
        <v>2031</v>
      </c>
      <c r="L32" s="164">
        <f t="shared" si="1"/>
        <v>5830.7777777777774</v>
      </c>
      <c r="P32" s="122">
        <v>7</v>
      </c>
      <c r="Q32" s="122">
        <v>7</v>
      </c>
      <c r="R32" s="122">
        <v>2031</v>
      </c>
      <c r="S32" s="164">
        <f t="shared" si="2"/>
        <v>1565.1111111111111</v>
      </c>
      <c r="W32" s="122">
        <v>7</v>
      </c>
      <c r="X32" s="122">
        <v>7</v>
      </c>
      <c r="Y32" s="122">
        <v>2031</v>
      </c>
      <c r="Z32" s="164">
        <f t="shared" si="3"/>
        <v>2410.4444444444443</v>
      </c>
    </row>
    <row r="33" spans="1:26" x14ac:dyDescent="0.25">
      <c r="B33" s="122">
        <v>8</v>
      </c>
      <c r="C33" s="122">
        <v>8</v>
      </c>
      <c r="D33" s="122">
        <v>2032</v>
      </c>
      <c r="E33" s="164">
        <f t="shared" si="0"/>
        <v>1917.6666666666667</v>
      </c>
      <c r="I33" s="122">
        <v>8</v>
      </c>
      <c r="J33" s="122">
        <v>8</v>
      </c>
      <c r="K33" s="122">
        <v>2032</v>
      </c>
      <c r="L33" s="164">
        <f t="shared" si="1"/>
        <v>5969.8888888888887</v>
      </c>
      <c r="P33" s="122">
        <v>8</v>
      </c>
      <c r="Q33" s="122">
        <v>8</v>
      </c>
      <c r="R33" s="122">
        <v>2032</v>
      </c>
      <c r="S33" s="164">
        <f t="shared" si="2"/>
        <v>1610.5555555555557</v>
      </c>
      <c r="W33" s="122">
        <v>8</v>
      </c>
      <c r="X33" s="122">
        <v>8</v>
      </c>
      <c r="Y33" s="122">
        <v>2032</v>
      </c>
      <c r="Z33" s="164">
        <f t="shared" si="3"/>
        <v>2479.2222222222222</v>
      </c>
    </row>
    <row r="34" spans="1:26" x14ac:dyDescent="0.25">
      <c r="B34" s="122">
        <v>9</v>
      </c>
      <c r="C34" s="122">
        <v>9</v>
      </c>
      <c r="D34" s="122">
        <v>2033</v>
      </c>
      <c r="E34" s="164">
        <f t="shared" si="0"/>
        <v>1928</v>
      </c>
      <c r="I34" s="122">
        <v>9</v>
      </c>
      <c r="J34" s="122">
        <v>9</v>
      </c>
      <c r="K34" s="122">
        <v>2033</v>
      </c>
      <c r="L34" s="164">
        <f t="shared" si="1"/>
        <v>6109</v>
      </c>
      <c r="P34" s="122">
        <v>9</v>
      </c>
      <c r="Q34" s="122">
        <v>9</v>
      </c>
      <c r="R34" s="122">
        <v>2033</v>
      </c>
      <c r="S34" s="164">
        <f t="shared" si="2"/>
        <v>1656</v>
      </c>
      <c r="W34" s="122">
        <v>9</v>
      </c>
      <c r="X34" s="122">
        <v>9</v>
      </c>
      <c r="Y34" s="122">
        <v>2033</v>
      </c>
      <c r="Z34" s="164">
        <f t="shared" si="3"/>
        <v>2548</v>
      </c>
    </row>
    <row r="35" spans="1:26" x14ac:dyDescent="0.25">
      <c r="B35" s="122">
        <v>10</v>
      </c>
      <c r="C35" s="122">
        <v>10</v>
      </c>
      <c r="D35" s="122">
        <v>2034</v>
      </c>
      <c r="E35" s="164">
        <f t="shared" si="0"/>
        <v>1938.3333333333333</v>
      </c>
      <c r="I35" s="122">
        <v>10</v>
      </c>
      <c r="J35" s="122">
        <v>10</v>
      </c>
      <c r="K35" s="122">
        <v>2034</v>
      </c>
      <c r="L35" s="164">
        <f t="shared" si="1"/>
        <v>6248.1111111111113</v>
      </c>
      <c r="P35" s="122">
        <v>10</v>
      </c>
      <c r="Q35" s="122">
        <v>10</v>
      </c>
      <c r="R35" s="122">
        <v>2034</v>
      </c>
      <c r="S35" s="164">
        <f t="shared" si="2"/>
        <v>1701.4444444444443</v>
      </c>
      <c r="W35" s="122">
        <v>10</v>
      </c>
      <c r="X35" s="122">
        <v>10</v>
      </c>
      <c r="Y35" s="122">
        <v>2034</v>
      </c>
      <c r="Z35" s="164">
        <f t="shared" si="3"/>
        <v>2616.7777777777778</v>
      </c>
    </row>
    <row r="36" spans="1:26" x14ac:dyDescent="0.25">
      <c r="B36" s="122">
        <v>11</v>
      </c>
      <c r="C36" s="122">
        <v>11</v>
      </c>
      <c r="D36" s="122">
        <v>2035</v>
      </c>
      <c r="E36" s="164">
        <f t="shared" si="0"/>
        <v>1948.6666666666667</v>
      </c>
      <c r="I36" s="122">
        <v>11</v>
      </c>
      <c r="J36" s="122">
        <v>11</v>
      </c>
      <c r="K36" s="122">
        <v>2035</v>
      </c>
      <c r="L36" s="164">
        <f t="shared" si="1"/>
        <v>6387.2222222222226</v>
      </c>
      <c r="P36" s="122">
        <v>11</v>
      </c>
      <c r="Q36" s="122">
        <v>11</v>
      </c>
      <c r="R36" s="122">
        <v>2035</v>
      </c>
      <c r="S36" s="164">
        <f t="shared" si="2"/>
        <v>1746.8888888888889</v>
      </c>
      <c r="W36" s="122">
        <v>11</v>
      </c>
      <c r="X36" s="122">
        <v>11</v>
      </c>
      <c r="Y36" s="122">
        <v>2035</v>
      </c>
      <c r="Z36" s="164">
        <f t="shared" si="3"/>
        <v>2685.5555555555557</v>
      </c>
    </row>
    <row r="37" spans="1:26" x14ac:dyDescent="0.25">
      <c r="B37" s="122">
        <v>12</v>
      </c>
      <c r="C37" s="122">
        <v>12</v>
      </c>
      <c r="D37" s="122">
        <v>2036</v>
      </c>
      <c r="E37" s="164">
        <f t="shared" si="0"/>
        <v>1959</v>
      </c>
      <c r="I37" s="122">
        <v>12</v>
      </c>
      <c r="J37" s="122">
        <v>12</v>
      </c>
      <c r="K37" s="122">
        <v>2036</v>
      </c>
      <c r="L37" s="164">
        <f t="shared" si="1"/>
        <v>6526.3333333333339</v>
      </c>
      <c r="P37" s="122">
        <v>12</v>
      </c>
      <c r="Q37" s="122">
        <v>12</v>
      </c>
      <c r="R37" s="122">
        <v>2036</v>
      </c>
      <c r="S37" s="164">
        <f t="shared" si="2"/>
        <v>1792.3333333333333</v>
      </c>
      <c r="W37" s="122">
        <v>12</v>
      </c>
      <c r="X37" s="122">
        <v>12</v>
      </c>
      <c r="Y37" s="122">
        <v>2036</v>
      </c>
      <c r="Z37" s="164">
        <f t="shared" si="3"/>
        <v>2754.333333333333</v>
      </c>
    </row>
    <row r="38" spans="1:26" x14ac:dyDescent="0.25">
      <c r="B38" s="122">
        <v>13</v>
      </c>
      <c r="C38" s="122">
        <v>13</v>
      </c>
      <c r="D38" s="122">
        <v>2037</v>
      </c>
      <c r="E38" s="164">
        <f t="shared" si="0"/>
        <v>1969.3333333333333</v>
      </c>
      <c r="I38" s="122">
        <v>13</v>
      </c>
      <c r="J38" s="122">
        <v>13</v>
      </c>
      <c r="K38" s="122">
        <v>2037</v>
      </c>
      <c r="L38" s="164">
        <f t="shared" si="1"/>
        <v>6665.4444444444443</v>
      </c>
      <c r="P38" s="122">
        <v>13</v>
      </c>
      <c r="Q38" s="122">
        <v>13</v>
      </c>
      <c r="R38" s="122">
        <v>2037</v>
      </c>
      <c r="S38" s="164">
        <f t="shared" si="2"/>
        <v>1837.7777777777778</v>
      </c>
      <c r="W38" s="122">
        <v>13</v>
      </c>
      <c r="X38" s="122">
        <v>13</v>
      </c>
      <c r="Y38" s="122">
        <v>2037</v>
      </c>
      <c r="Z38" s="164">
        <f t="shared" si="3"/>
        <v>2823.1111111111113</v>
      </c>
    </row>
    <row r="39" spans="1:26" x14ac:dyDescent="0.25">
      <c r="B39" s="122">
        <v>14</v>
      </c>
      <c r="C39" s="122">
        <v>14</v>
      </c>
      <c r="D39" s="122">
        <v>2038</v>
      </c>
      <c r="E39" s="164">
        <f t="shared" si="0"/>
        <v>1979.6666666666667</v>
      </c>
      <c r="I39" s="122">
        <v>14</v>
      </c>
      <c r="J39" s="122">
        <v>14</v>
      </c>
      <c r="K39" s="122">
        <v>2038</v>
      </c>
      <c r="L39" s="164">
        <f t="shared" si="1"/>
        <v>6804.5555555555557</v>
      </c>
      <c r="P39" s="122">
        <v>14</v>
      </c>
      <c r="Q39" s="122">
        <v>14</v>
      </c>
      <c r="R39" s="122">
        <v>2038</v>
      </c>
      <c r="S39" s="164">
        <f t="shared" si="2"/>
        <v>1883.2222222222222</v>
      </c>
      <c r="W39" s="122">
        <v>14</v>
      </c>
      <c r="X39" s="122">
        <v>14</v>
      </c>
      <c r="Y39" s="122">
        <v>2038</v>
      </c>
      <c r="Z39" s="164">
        <f t="shared" si="3"/>
        <v>2891.8888888888887</v>
      </c>
    </row>
    <row r="40" spans="1:26" x14ac:dyDescent="0.25">
      <c r="B40" s="122">
        <v>15</v>
      </c>
      <c r="C40" s="122">
        <v>15</v>
      </c>
      <c r="D40" s="122">
        <v>2039</v>
      </c>
      <c r="E40" s="164">
        <f t="shared" si="0"/>
        <v>1990</v>
      </c>
      <c r="I40" s="122">
        <v>15</v>
      </c>
      <c r="J40" s="122">
        <v>15</v>
      </c>
      <c r="K40" s="122">
        <v>2039</v>
      </c>
      <c r="L40" s="164">
        <f t="shared" si="1"/>
        <v>6943.6666666666661</v>
      </c>
      <c r="P40" s="122">
        <v>15</v>
      </c>
      <c r="Q40" s="122">
        <v>15</v>
      </c>
      <c r="R40" s="122">
        <v>2039</v>
      </c>
      <c r="S40" s="164">
        <f t="shared" si="2"/>
        <v>1928.6666666666665</v>
      </c>
      <c r="W40" s="122">
        <v>15</v>
      </c>
      <c r="X40" s="122">
        <v>15</v>
      </c>
      <c r="Y40" s="122">
        <v>2039</v>
      </c>
      <c r="Z40" s="164">
        <f t="shared" si="3"/>
        <v>2960.6666666666665</v>
      </c>
    </row>
    <row r="41" spans="1:26" x14ac:dyDescent="0.25">
      <c r="B41" s="122">
        <v>16</v>
      </c>
      <c r="C41" s="122">
        <v>16</v>
      </c>
      <c r="D41" s="122">
        <v>2040</v>
      </c>
      <c r="E41" s="164">
        <f t="shared" si="0"/>
        <v>2000.3333333333333</v>
      </c>
      <c r="I41" s="122">
        <v>16</v>
      </c>
      <c r="J41" s="122">
        <v>16</v>
      </c>
      <c r="K41" s="122">
        <v>2040</v>
      </c>
      <c r="L41" s="164">
        <f t="shared" si="1"/>
        <v>7082.7777777777774</v>
      </c>
      <c r="P41" s="122">
        <v>16</v>
      </c>
      <c r="Q41" s="122">
        <v>16</v>
      </c>
      <c r="R41" s="122">
        <v>2040</v>
      </c>
      <c r="S41" s="164">
        <f t="shared" si="2"/>
        <v>1974.1111111111111</v>
      </c>
      <c r="W41" s="122">
        <v>16</v>
      </c>
      <c r="X41" s="122">
        <v>16</v>
      </c>
      <c r="Y41" s="122">
        <v>2040</v>
      </c>
      <c r="Z41" s="164">
        <f t="shared" si="3"/>
        <v>3029.4444444444443</v>
      </c>
    </row>
    <row r="42" spans="1:26" x14ac:dyDescent="0.25">
      <c r="B42" s="122">
        <v>17</v>
      </c>
      <c r="C42" s="122">
        <v>17</v>
      </c>
      <c r="D42" s="122">
        <v>2041</v>
      </c>
      <c r="E42" s="164">
        <f t="shared" si="0"/>
        <v>2010.6666666666667</v>
      </c>
      <c r="I42" s="122">
        <v>17</v>
      </c>
      <c r="J42" s="122">
        <v>17</v>
      </c>
      <c r="K42" s="122">
        <v>2041</v>
      </c>
      <c r="L42" s="164">
        <f t="shared" si="1"/>
        <v>7221.8888888888887</v>
      </c>
      <c r="P42" s="122">
        <v>17</v>
      </c>
      <c r="Q42" s="122">
        <v>17</v>
      </c>
      <c r="R42" s="122">
        <v>2041</v>
      </c>
      <c r="S42" s="164">
        <f t="shared" si="2"/>
        <v>2019.5555555555557</v>
      </c>
      <c r="W42" s="122">
        <v>17</v>
      </c>
      <c r="X42" s="122">
        <v>17</v>
      </c>
      <c r="Y42" s="122">
        <v>2041</v>
      </c>
      <c r="Z42" s="164">
        <f t="shared" si="3"/>
        <v>3098.2222222222222</v>
      </c>
    </row>
    <row r="43" spans="1:26" x14ac:dyDescent="0.25">
      <c r="B43" s="122">
        <v>18</v>
      </c>
      <c r="C43" s="122">
        <v>18</v>
      </c>
      <c r="D43" s="122">
        <v>2042</v>
      </c>
      <c r="E43" s="164">
        <f t="shared" si="0"/>
        <v>2021</v>
      </c>
      <c r="I43" s="122">
        <v>18</v>
      </c>
      <c r="J43" s="122">
        <v>18</v>
      </c>
      <c r="K43" s="122">
        <v>2042</v>
      </c>
      <c r="L43" s="164">
        <f t="shared" si="1"/>
        <v>7361</v>
      </c>
      <c r="P43" s="122">
        <v>18</v>
      </c>
      <c r="Q43" s="122">
        <v>18</v>
      </c>
      <c r="R43" s="122">
        <v>2042</v>
      </c>
      <c r="S43" s="164">
        <f t="shared" si="2"/>
        <v>2065</v>
      </c>
      <c r="W43" s="122">
        <v>18</v>
      </c>
      <c r="X43" s="122">
        <v>18</v>
      </c>
      <c r="Y43" s="122">
        <v>2042</v>
      </c>
      <c r="Z43" s="164">
        <f t="shared" si="3"/>
        <v>3167</v>
      </c>
    </row>
    <row r="44" spans="1:26" x14ac:dyDescent="0.25">
      <c r="B44" s="122">
        <v>19</v>
      </c>
      <c r="C44" s="122">
        <v>19</v>
      </c>
      <c r="D44" s="122">
        <v>2043</v>
      </c>
      <c r="E44" s="164">
        <f t="shared" si="0"/>
        <v>2031.3333333333333</v>
      </c>
      <c r="I44" s="122">
        <v>19</v>
      </c>
      <c r="J44" s="122">
        <v>19</v>
      </c>
      <c r="K44" s="122">
        <v>2043</v>
      </c>
      <c r="L44" s="164">
        <f t="shared" si="1"/>
        <v>7500.1111111111113</v>
      </c>
      <c r="P44" s="122">
        <v>19</v>
      </c>
      <c r="Q44" s="122">
        <v>19</v>
      </c>
      <c r="R44" s="122">
        <v>2043</v>
      </c>
      <c r="S44" s="164">
        <f t="shared" si="2"/>
        <v>2110.4444444444443</v>
      </c>
      <c r="W44" s="122">
        <v>19</v>
      </c>
      <c r="X44" s="122">
        <v>19</v>
      </c>
      <c r="Y44" s="122">
        <v>2043</v>
      </c>
      <c r="Z44" s="164">
        <f t="shared" si="3"/>
        <v>3235.7777777777774</v>
      </c>
    </row>
    <row r="45" spans="1:26" x14ac:dyDescent="0.25">
      <c r="B45" s="122">
        <v>20</v>
      </c>
      <c r="C45" s="122">
        <v>20</v>
      </c>
      <c r="D45" s="122">
        <v>2044</v>
      </c>
      <c r="E45" s="164">
        <f t="shared" si="0"/>
        <v>2041.6666666666667</v>
      </c>
      <c r="I45" s="122">
        <v>20</v>
      </c>
      <c r="J45" s="122">
        <v>20</v>
      </c>
      <c r="K45" s="122">
        <v>2044</v>
      </c>
      <c r="L45" s="164">
        <f t="shared" si="1"/>
        <v>7639.2222222222226</v>
      </c>
      <c r="P45" s="122">
        <v>20</v>
      </c>
      <c r="Q45" s="122">
        <v>20</v>
      </c>
      <c r="R45" s="122">
        <v>2044</v>
      </c>
      <c r="S45" s="164">
        <f t="shared" si="2"/>
        <v>2155.8888888888887</v>
      </c>
      <c r="W45" s="122">
        <v>20</v>
      </c>
      <c r="X45" s="122">
        <v>20</v>
      </c>
      <c r="Y45" s="122">
        <v>2044</v>
      </c>
      <c r="Z45" s="164">
        <f t="shared" si="3"/>
        <v>3304.5555555555557</v>
      </c>
    </row>
    <row r="46" spans="1:26" x14ac:dyDescent="0.25">
      <c r="B46" s="150"/>
    </row>
    <row r="47" spans="1:26" x14ac:dyDescent="0.25">
      <c r="B47" s="150"/>
    </row>
    <row r="48" spans="1:26" x14ac:dyDescent="0.25">
      <c r="A48" s="273" t="s">
        <v>125</v>
      </c>
      <c r="B48" s="273"/>
      <c r="C48" s="273"/>
      <c r="D48" s="273"/>
      <c r="E48" s="273"/>
      <c r="H48" s="273" t="s">
        <v>126</v>
      </c>
      <c r="I48" s="273"/>
      <c r="J48" s="273"/>
      <c r="K48" s="273"/>
      <c r="L48" s="273"/>
      <c r="O48" s="273" t="s">
        <v>130</v>
      </c>
      <c r="P48" s="273"/>
      <c r="Q48" s="273"/>
      <c r="R48" s="273"/>
      <c r="S48" s="273"/>
    </row>
    <row r="49" spans="1:19" x14ac:dyDescent="0.25">
      <c r="A49" s="251">
        <v>3</v>
      </c>
      <c r="B49" s="249" t="s">
        <v>22</v>
      </c>
      <c r="C49" s="249" t="s">
        <v>23</v>
      </c>
      <c r="D49" s="249" t="s">
        <v>43</v>
      </c>
      <c r="E49" s="249"/>
      <c r="H49" s="251">
        <v>4</v>
      </c>
      <c r="I49" s="249" t="s">
        <v>22</v>
      </c>
      <c r="J49" s="249" t="s">
        <v>23</v>
      </c>
      <c r="K49" s="249" t="s">
        <v>43</v>
      </c>
      <c r="L49" s="249"/>
      <c r="O49" s="251">
        <v>8</v>
      </c>
      <c r="P49" s="249" t="s">
        <v>22</v>
      </c>
      <c r="Q49" s="249" t="s">
        <v>23</v>
      </c>
      <c r="R49" s="249" t="s">
        <v>43</v>
      </c>
      <c r="S49" s="249"/>
    </row>
    <row r="50" spans="1:19" x14ac:dyDescent="0.25">
      <c r="A50" s="251"/>
      <c r="B50" s="249"/>
      <c r="C50" s="249"/>
      <c r="D50" s="125" t="s">
        <v>27</v>
      </c>
      <c r="E50" s="125" t="s">
        <v>44</v>
      </c>
      <c r="H50" s="251"/>
      <c r="I50" s="249"/>
      <c r="J50" s="249"/>
      <c r="K50" s="125" t="s">
        <v>27</v>
      </c>
      <c r="L50" s="125" t="s">
        <v>44</v>
      </c>
      <c r="O50" s="251"/>
      <c r="P50" s="249"/>
      <c r="Q50" s="249"/>
      <c r="R50" s="125" t="s">
        <v>27</v>
      </c>
      <c r="S50" s="125" t="s">
        <v>44</v>
      </c>
    </row>
    <row r="51" spans="1:19" x14ac:dyDescent="0.25">
      <c r="A51" s="251"/>
      <c r="B51" s="120">
        <v>2015</v>
      </c>
      <c r="C51" s="120">
        <f>'Backward Projection (3)'!D109</f>
        <v>899</v>
      </c>
      <c r="D51" s="120"/>
      <c r="E51" s="120"/>
      <c r="H51" s="251"/>
      <c r="I51" s="120">
        <v>2015</v>
      </c>
      <c r="J51" s="120">
        <f>'Backward Projection (3)'!D161</f>
        <v>1663</v>
      </c>
      <c r="K51" s="120"/>
      <c r="L51" s="120"/>
      <c r="O51" s="251"/>
      <c r="P51" s="120">
        <v>2015</v>
      </c>
      <c r="Q51" s="120">
        <f>'Backward Projection (3)'!I384</f>
        <v>720</v>
      </c>
      <c r="R51" s="120"/>
      <c r="S51" s="120"/>
    </row>
    <row r="52" spans="1:19" x14ac:dyDescent="0.25">
      <c r="A52" s="251"/>
      <c r="B52" s="120">
        <v>2016</v>
      </c>
      <c r="C52" s="120">
        <f>'Backward Projection (3)'!D110</f>
        <v>901</v>
      </c>
      <c r="D52" s="120">
        <f>'Backward Projection (3)'!J125</f>
        <v>2</v>
      </c>
      <c r="E52" s="121">
        <f>'Backward Projection (3)'!K125</f>
        <v>0.22246941045606228</v>
      </c>
      <c r="H52" s="251"/>
      <c r="I52" s="120">
        <v>2016</v>
      </c>
      <c r="J52" s="120">
        <f>'Backward Projection (3)'!D162</f>
        <v>1595</v>
      </c>
      <c r="K52" s="120">
        <f>'Backward Projection (3)'!J177</f>
        <v>-68</v>
      </c>
      <c r="L52" s="121">
        <f>'Backward Projection (3)'!K177</f>
        <v>-4.0889957907396273</v>
      </c>
      <c r="O52" s="251"/>
      <c r="P52" s="120">
        <v>2016</v>
      </c>
      <c r="Q52" s="120">
        <f>'Backward Projection (3)'!I385</f>
        <v>687</v>
      </c>
      <c r="R52" s="120">
        <f>'Backward Projection (3)'!J385</f>
        <v>-33</v>
      </c>
      <c r="S52" s="121">
        <f>'Backward Projection (3)'!K385</f>
        <v>-4.583333333333333</v>
      </c>
    </row>
    <row r="53" spans="1:19" x14ac:dyDescent="0.25">
      <c r="A53" s="251"/>
      <c r="B53" s="120">
        <v>2017</v>
      </c>
      <c r="C53" s="120">
        <f>'Backward Projection (3)'!D111</f>
        <v>945</v>
      </c>
      <c r="D53" s="120">
        <f>'Backward Projection (3)'!J126</f>
        <v>44</v>
      </c>
      <c r="E53" s="121">
        <f>'Backward Projection (3)'!K126</f>
        <v>4.8834628190899005</v>
      </c>
      <c r="H53" s="251"/>
      <c r="I53" s="120">
        <v>2017</v>
      </c>
      <c r="J53" s="120">
        <f>'Backward Projection (3)'!D163</f>
        <v>1649</v>
      </c>
      <c r="K53" s="120">
        <f>'Backward Projection (3)'!J178</f>
        <v>54</v>
      </c>
      <c r="L53" s="121">
        <f>'Backward Projection (3)'!K178</f>
        <v>3.3855799373040751</v>
      </c>
      <c r="O53" s="251"/>
      <c r="P53" s="120">
        <v>2017</v>
      </c>
      <c r="Q53" s="120">
        <f>'Backward Projection (3)'!I386</f>
        <v>727</v>
      </c>
      <c r="R53" s="120">
        <f>'Backward Projection (3)'!J386</f>
        <v>40</v>
      </c>
      <c r="S53" s="121">
        <f>'Backward Projection (3)'!K386</f>
        <v>5.8224163027656477</v>
      </c>
    </row>
    <row r="54" spans="1:19" x14ac:dyDescent="0.25">
      <c r="B54" s="120">
        <v>2018</v>
      </c>
      <c r="C54" s="120">
        <f>'Backward Projection (3)'!D112</f>
        <v>990</v>
      </c>
      <c r="D54" s="120">
        <f>'Backward Projection (3)'!J127</f>
        <v>45</v>
      </c>
      <c r="E54" s="121">
        <f>'Backward Projection (3)'!K127</f>
        <v>4.7619047619047619</v>
      </c>
      <c r="I54" s="120">
        <v>2018</v>
      </c>
      <c r="J54" s="120">
        <f>'Backward Projection (3)'!D164</f>
        <v>1558</v>
      </c>
      <c r="K54" s="120">
        <f>'Backward Projection (3)'!J179</f>
        <v>-91</v>
      </c>
      <c r="L54" s="121">
        <f>'Backward Projection (3)'!K179</f>
        <v>-5.5184960582171012</v>
      </c>
      <c r="P54" s="120">
        <v>2018</v>
      </c>
      <c r="Q54" s="120">
        <f>'Backward Projection (3)'!I387</f>
        <v>717</v>
      </c>
      <c r="R54" s="120">
        <f>'Backward Projection (3)'!J387</f>
        <v>-10</v>
      </c>
      <c r="S54" s="121">
        <f>'Backward Projection (3)'!K387</f>
        <v>-1.3755158184319118</v>
      </c>
    </row>
    <row r="55" spans="1:19" x14ac:dyDescent="0.25">
      <c r="B55" s="120">
        <v>2019</v>
      </c>
      <c r="C55" s="120">
        <f>'Backward Projection (3)'!D113</f>
        <v>1007</v>
      </c>
      <c r="D55" s="120">
        <f>'Backward Projection (3)'!J128</f>
        <v>17</v>
      </c>
      <c r="E55" s="121">
        <f>'Backward Projection (3)'!K128</f>
        <v>1.7171717171717171</v>
      </c>
      <c r="I55" s="120">
        <v>2019</v>
      </c>
      <c r="J55" s="120">
        <f>'Backward Projection (3)'!D165</f>
        <v>1654</v>
      </c>
      <c r="K55" s="120">
        <f>'Backward Projection (3)'!J180</f>
        <v>96</v>
      </c>
      <c r="L55" s="121">
        <f>'Backward Projection (3)'!K180</f>
        <v>6.1617458279845962</v>
      </c>
      <c r="P55" s="120">
        <v>2019</v>
      </c>
      <c r="Q55" s="120">
        <f>'Backward Projection (3)'!I388</f>
        <v>728</v>
      </c>
      <c r="R55" s="120">
        <f>'Backward Projection (3)'!J388</f>
        <v>11</v>
      </c>
      <c r="S55" s="121">
        <f>'Backward Projection (3)'!K388</f>
        <v>1.5341701534170153</v>
      </c>
    </row>
    <row r="56" spans="1:19" x14ac:dyDescent="0.25">
      <c r="B56" s="120">
        <v>2020</v>
      </c>
      <c r="C56" s="120">
        <f>'Backward Projection (3)'!D114</f>
        <v>1105</v>
      </c>
      <c r="D56" s="120">
        <f>'Backward Projection (3)'!J129</f>
        <v>98</v>
      </c>
      <c r="E56" s="121">
        <f>'Backward Projection (3)'!K129</f>
        <v>9.7318768619662368</v>
      </c>
      <c r="I56" s="120">
        <v>2020</v>
      </c>
      <c r="J56" s="120">
        <f>'Backward Projection (3)'!D166</f>
        <v>1807</v>
      </c>
      <c r="K56" s="120">
        <f>'Backward Projection (3)'!J181</f>
        <v>153</v>
      </c>
      <c r="L56" s="121">
        <f>'Backward Projection (3)'!K181</f>
        <v>9.250302297460701</v>
      </c>
      <c r="P56" s="120">
        <v>2020</v>
      </c>
      <c r="Q56" s="120">
        <f>'Backward Projection (3)'!I389</f>
        <v>803</v>
      </c>
      <c r="R56" s="120">
        <f>'Backward Projection (3)'!J389</f>
        <v>75</v>
      </c>
      <c r="S56" s="121">
        <f>'Backward Projection (3)'!K389</f>
        <v>10.302197802197801</v>
      </c>
    </row>
    <row r="57" spans="1:19" x14ac:dyDescent="0.25">
      <c r="B57" s="120">
        <v>2021</v>
      </c>
      <c r="C57" s="120">
        <f>'Backward Projection (3)'!D115</f>
        <v>1210</v>
      </c>
      <c r="D57" s="120">
        <f>'Backward Projection (3)'!J130</f>
        <v>105</v>
      </c>
      <c r="E57" s="121">
        <f>'Backward Projection (3)'!K130</f>
        <v>9.502262443438914</v>
      </c>
      <c r="I57" s="120">
        <v>2021</v>
      </c>
      <c r="J57" s="120">
        <f>'Backward Projection (3)'!D167</f>
        <v>1995</v>
      </c>
      <c r="K57" s="120">
        <f>'Backward Projection (3)'!J182</f>
        <v>188</v>
      </c>
      <c r="L57" s="121">
        <f>'Backward Projection (3)'!K182</f>
        <v>10.40398450470393</v>
      </c>
      <c r="P57" s="120">
        <v>2021</v>
      </c>
      <c r="Q57" s="120">
        <f>'Backward Projection (3)'!I390</f>
        <v>856</v>
      </c>
      <c r="R57" s="120">
        <f>'Backward Projection (3)'!J390</f>
        <v>53</v>
      </c>
      <c r="S57" s="121">
        <f>'Backward Projection (3)'!K390</f>
        <v>6.6002490660024904</v>
      </c>
    </row>
    <row r="58" spans="1:19" x14ac:dyDescent="0.25">
      <c r="B58" s="120">
        <v>2022</v>
      </c>
      <c r="C58" s="120">
        <f>'Backward Projection (3)'!D116</f>
        <v>1257</v>
      </c>
      <c r="D58" s="120">
        <f>'Backward Projection (3)'!J131</f>
        <v>47</v>
      </c>
      <c r="E58" s="121">
        <f>'Backward Projection (3)'!K131</f>
        <v>3.884297520661157</v>
      </c>
      <c r="I58" s="120">
        <v>2022</v>
      </c>
      <c r="J58" s="120">
        <f>'Backward Projection (3)'!D168</f>
        <v>2083</v>
      </c>
      <c r="K58" s="120">
        <f>'Backward Projection (3)'!J183</f>
        <v>88</v>
      </c>
      <c r="L58" s="121">
        <f>'Backward Projection (3)'!K183</f>
        <v>4.4110275689223055</v>
      </c>
      <c r="P58" s="120">
        <v>2022</v>
      </c>
      <c r="Q58" s="120">
        <f>'Backward Projection (3)'!I391</f>
        <v>891</v>
      </c>
      <c r="R58" s="120">
        <f>'Backward Projection (3)'!J391</f>
        <v>35</v>
      </c>
      <c r="S58" s="121">
        <f>'Backward Projection (3)'!K391</f>
        <v>4.0887850467289715</v>
      </c>
    </row>
    <row r="59" spans="1:19" x14ac:dyDescent="0.25">
      <c r="B59" s="120">
        <v>2023</v>
      </c>
      <c r="C59" s="120">
        <f>'Backward Projection (3)'!D117</f>
        <v>1283</v>
      </c>
      <c r="D59" s="120">
        <f>'Backward Projection (3)'!J132</f>
        <v>26</v>
      </c>
      <c r="E59" s="121">
        <f>'Backward Projection (3)'!K132</f>
        <v>2.0684168655529036</v>
      </c>
      <c r="I59" s="120">
        <v>2023</v>
      </c>
      <c r="J59" s="120">
        <f>'Backward Projection (3)'!D169</f>
        <v>2085</v>
      </c>
      <c r="K59" s="120">
        <f>'Backward Projection (3)'!J184</f>
        <v>2</v>
      </c>
      <c r="L59" s="121">
        <f>'Backward Projection (3)'!K184</f>
        <v>9.6015362457993275E-2</v>
      </c>
      <c r="P59" s="120">
        <v>2023</v>
      </c>
      <c r="Q59" s="120">
        <f>'Backward Projection (3)'!I392</f>
        <v>927</v>
      </c>
      <c r="R59" s="120">
        <f>'Backward Projection (3)'!J392</f>
        <v>36</v>
      </c>
      <c r="S59" s="121">
        <f>'Backward Projection (3)'!K392</f>
        <v>4.0404040404040407</v>
      </c>
    </row>
    <row r="60" spans="1:19" x14ac:dyDescent="0.25">
      <c r="B60" s="120">
        <v>2024</v>
      </c>
      <c r="C60" s="120">
        <f>'Backward Projection (3)'!D118</f>
        <v>1306</v>
      </c>
      <c r="D60" s="120">
        <f>'Backward Projection (3)'!J133</f>
        <v>23</v>
      </c>
      <c r="E60" s="121">
        <f>'Backward Projection (3)'!K133</f>
        <v>1.7926734216679656</v>
      </c>
      <c r="I60" s="120">
        <v>2024</v>
      </c>
      <c r="J60" s="120">
        <f>'Backward Projection (3)'!D170</f>
        <v>2111</v>
      </c>
      <c r="K60" s="120">
        <f>'Backward Projection (3)'!J185</f>
        <v>26</v>
      </c>
      <c r="L60" s="121">
        <f>'Backward Projection (3)'!K185</f>
        <v>1.2470023980815348</v>
      </c>
      <c r="P60" s="120">
        <v>2024</v>
      </c>
      <c r="Q60" s="120">
        <f>'Backward Projection (3)'!I393</f>
        <v>998</v>
      </c>
      <c r="R60" s="120">
        <f>'Backward Projection (3)'!J393</f>
        <v>71</v>
      </c>
      <c r="S60" s="121">
        <f>'Backward Projection (3)'!K393</f>
        <v>7.6591154261057168</v>
      </c>
    </row>
    <row r="61" spans="1:19" x14ac:dyDescent="0.25">
      <c r="B61" s="127" t="s">
        <v>36</v>
      </c>
      <c r="C61" s="127">
        <f>SUM(C51:C60)</f>
        <v>10903</v>
      </c>
      <c r="D61" s="127">
        <f>SUM(D51:D60)</f>
        <v>407</v>
      </c>
      <c r="E61" s="128">
        <f>SUM(E51:E60)</f>
        <v>38.564535821909622</v>
      </c>
      <c r="I61" s="127" t="s">
        <v>36</v>
      </c>
      <c r="J61" s="127">
        <f>SUM(J51:J60)</f>
        <v>18200</v>
      </c>
      <c r="K61" s="127">
        <f>SUM(K51:K60)</f>
        <v>448</v>
      </c>
      <c r="L61" s="128">
        <f>SUM(L51:L60)</f>
        <v>25.348166047958411</v>
      </c>
      <c r="P61" s="127" t="s">
        <v>36</v>
      </c>
      <c r="Q61" s="127">
        <f>SUM(Q51:Q60)</f>
        <v>8054</v>
      </c>
      <c r="R61" s="127">
        <f>SUM(R51:R60)</f>
        <v>278</v>
      </c>
      <c r="S61" s="128">
        <f>SUM(S51:S60)</f>
        <v>34.08848868585644</v>
      </c>
    </row>
    <row r="62" spans="1:19" x14ac:dyDescent="0.25">
      <c r="B62" s="127" t="s">
        <v>37</v>
      </c>
      <c r="C62" s="128">
        <f>AVERAGE(C51:C60)</f>
        <v>1090.3</v>
      </c>
      <c r="D62" s="128">
        <f>AVERAGE(D51:D60)</f>
        <v>45.222222222222221</v>
      </c>
      <c r="E62" s="128">
        <f>AVERAGE(E51:E60)</f>
        <v>4.2849484246566245</v>
      </c>
      <c r="I62" s="127" t="s">
        <v>37</v>
      </c>
      <c r="J62" s="128">
        <f>AVERAGE(J51:J60)</f>
        <v>1820</v>
      </c>
      <c r="K62" s="128">
        <f>AVERAGE(K51:K60)</f>
        <v>49.777777777777779</v>
      </c>
      <c r="L62" s="128">
        <f>AVERAGE(L51:L60)</f>
        <v>2.8164628942176013</v>
      </c>
      <c r="P62" s="127" t="s">
        <v>37</v>
      </c>
      <c r="Q62" s="128">
        <f>AVERAGE(Q51:Q60)</f>
        <v>805.4</v>
      </c>
      <c r="R62" s="128">
        <f>AVERAGE(R51:R60)</f>
        <v>30.888888888888889</v>
      </c>
      <c r="S62" s="128">
        <f>AVERAGE(S51:S60)</f>
        <v>3.787609853984049</v>
      </c>
    </row>
    <row r="63" spans="1:19" x14ac:dyDescent="0.25">
      <c r="B63" s="156" t="s">
        <v>45</v>
      </c>
      <c r="C63" s="157">
        <f>'Backward Projection (3)'!C140</f>
        <v>45.222222222222221</v>
      </c>
      <c r="D63" s="158"/>
      <c r="E63" s="131"/>
      <c r="I63" s="156" t="s">
        <v>45</v>
      </c>
      <c r="J63" s="157">
        <f>'Backward Projection (3)'!C192</f>
        <v>49.777777777777779</v>
      </c>
      <c r="K63" s="158"/>
      <c r="L63" s="131"/>
      <c r="P63" s="156" t="s">
        <v>45</v>
      </c>
      <c r="Q63" s="157">
        <f>'Backward Projection (3)'!C400</f>
        <v>30.888888888888889</v>
      </c>
      <c r="R63" s="158"/>
      <c r="S63" s="131"/>
    </row>
    <row r="64" spans="1:19" x14ac:dyDescent="0.25">
      <c r="B64" s="160" t="s">
        <v>44</v>
      </c>
      <c r="C64" s="142">
        <f>'Backward Projection (3)'!C141</f>
        <v>4.2849484246566245</v>
      </c>
      <c r="E64" s="134"/>
      <c r="I64" s="160" t="s">
        <v>44</v>
      </c>
      <c r="J64" s="142">
        <f>'Backward Projection (3)'!C193</f>
        <v>2.8164628942176013</v>
      </c>
      <c r="L64" s="134"/>
      <c r="P64" s="160" t="s">
        <v>44</v>
      </c>
      <c r="Q64" s="142">
        <f>'Backward Projection (3)'!C401</f>
        <v>3.787609853984049</v>
      </c>
      <c r="S64" s="134"/>
    </row>
    <row r="65" spans="2:19" x14ac:dyDescent="0.25">
      <c r="B65" s="161" t="s">
        <v>29</v>
      </c>
      <c r="C65" s="162" t="str">
        <f>'Backward Projection (3)'!C142</f>
        <v>200,45+ (161,79x)</v>
      </c>
      <c r="D65" s="163"/>
      <c r="E65" s="137"/>
      <c r="I65" s="161" t="s">
        <v>29</v>
      </c>
      <c r="J65" s="162" t="str">
        <f>'Backward Projection (3)'!C194</f>
        <v>362,53 + (264,99x)</v>
      </c>
      <c r="K65" s="163"/>
      <c r="L65" s="137"/>
      <c r="P65" s="161" t="s">
        <v>29</v>
      </c>
      <c r="Q65" s="162" t="str">
        <f>'Backward Projection (3)'!C402</f>
        <v>155,57 + (118,15x)</v>
      </c>
      <c r="R65" s="163"/>
      <c r="S65" s="137"/>
    </row>
    <row r="67" spans="2:19" x14ac:dyDescent="0.25">
      <c r="B67" s="101" t="s">
        <v>46</v>
      </c>
      <c r="C67" s="101" t="s">
        <v>47</v>
      </c>
      <c r="D67" s="101" t="s">
        <v>22</v>
      </c>
      <c r="E67" s="101" t="s">
        <v>65</v>
      </c>
      <c r="I67" s="101" t="s">
        <v>46</v>
      </c>
      <c r="J67" s="101" t="s">
        <v>47</v>
      </c>
      <c r="K67" s="101" t="s">
        <v>22</v>
      </c>
      <c r="L67" s="101" t="s">
        <v>65</v>
      </c>
      <c r="P67" s="101" t="s">
        <v>46</v>
      </c>
      <c r="Q67" s="101" t="s">
        <v>47</v>
      </c>
      <c r="R67" s="101" t="s">
        <v>22</v>
      </c>
      <c r="S67" s="101" t="s">
        <v>65</v>
      </c>
    </row>
    <row r="68" spans="2:19" x14ac:dyDescent="0.25">
      <c r="B68" s="122">
        <v>1</v>
      </c>
      <c r="C68" s="122">
        <v>1</v>
      </c>
      <c r="D68" s="122">
        <v>2025</v>
      </c>
      <c r="E68" s="164">
        <f>$C$60+(C68*$C$63)</f>
        <v>1351.2222222222222</v>
      </c>
      <c r="I68" s="122">
        <v>1</v>
      </c>
      <c r="J68" s="122">
        <v>1</v>
      </c>
      <c r="K68" s="122">
        <v>2025</v>
      </c>
      <c r="L68" s="164">
        <f>$J$60+(J68*$J$63)</f>
        <v>2160.7777777777778</v>
      </c>
      <c r="P68" s="122">
        <v>1</v>
      </c>
      <c r="Q68" s="122">
        <v>1</v>
      </c>
      <c r="R68" s="122">
        <v>2025</v>
      </c>
      <c r="S68" s="164">
        <f>$Q$18+(Q68*$Q$21)</f>
        <v>1292.4444444444443</v>
      </c>
    </row>
    <row r="69" spans="2:19" x14ac:dyDescent="0.25">
      <c r="B69" s="122">
        <v>2</v>
      </c>
      <c r="C69" s="122">
        <v>2</v>
      </c>
      <c r="D69" s="122">
        <v>2026</v>
      </c>
      <c r="E69" s="164">
        <f t="shared" ref="E69:E87" si="4">$C$60+(C69*$C$63)</f>
        <v>1396.4444444444443</v>
      </c>
      <c r="I69" s="122">
        <v>2</v>
      </c>
      <c r="J69" s="122">
        <v>2</v>
      </c>
      <c r="K69" s="122">
        <v>2026</v>
      </c>
      <c r="L69" s="164">
        <f t="shared" ref="L69:L87" si="5">$J$60+(J69*$J$63)</f>
        <v>2210.5555555555557</v>
      </c>
      <c r="P69" s="122">
        <v>2</v>
      </c>
      <c r="Q69" s="122">
        <v>2</v>
      </c>
      <c r="R69" s="122">
        <v>2026</v>
      </c>
      <c r="S69" s="164">
        <f t="shared" ref="S69:S87" si="6">$Q$18+(Q69*$Q$21)</f>
        <v>1337.8888888888889</v>
      </c>
    </row>
    <row r="70" spans="2:19" x14ac:dyDescent="0.25">
      <c r="B70" s="122">
        <v>3</v>
      </c>
      <c r="C70" s="122">
        <v>3</v>
      </c>
      <c r="D70" s="122">
        <v>2027</v>
      </c>
      <c r="E70" s="164">
        <f t="shared" si="4"/>
        <v>1441.6666666666667</v>
      </c>
      <c r="I70" s="122">
        <v>3</v>
      </c>
      <c r="J70" s="122">
        <v>3</v>
      </c>
      <c r="K70" s="122">
        <v>2027</v>
      </c>
      <c r="L70" s="164">
        <f t="shared" si="5"/>
        <v>2260.3333333333335</v>
      </c>
      <c r="P70" s="122">
        <v>3</v>
      </c>
      <c r="Q70" s="122">
        <v>3</v>
      </c>
      <c r="R70" s="122">
        <v>2027</v>
      </c>
      <c r="S70" s="164">
        <f t="shared" si="6"/>
        <v>1383.3333333333333</v>
      </c>
    </row>
    <row r="71" spans="2:19" x14ac:dyDescent="0.25">
      <c r="B71" s="122">
        <v>4</v>
      </c>
      <c r="C71" s="122">
        <v>4</v>
      </c>
      <c r="D71" s="122">
        <v>2028</v>
      </c>
      <c r="E71" s="164">
        <f t="shared" si="4"/>
        <v>1486.8888888888889</v>
      </c>
      <c r="I71" s="122">
        <v>4</v>
      </c>
      <c r="J71" s="122">
        <v>4</v>
      </c>
      <c r="K71" s="122">
        <v>2028</v>
      </c>
      <c r="L71" s="164">
        <f t="shared" si="5"/>
        <v>2310.1111111111113</v>
      </c>
      <c r="P71" s="122">
        <v>4</v>
      </c>
      <c r="Q71" s="122">
        <v>4</v>
      </c>
      <c r="R71" s="122">
        <v>2028</v>
      </c>
      <c r="S71" s="164">
        <f t="shared" si="6"/>
        <v>1428.7777777777778</v>
      </c>
    </row>
    <row r="72" spans="2:19" x14ac:dyDescent="0.25">
      <c r="B72" s="122">
        <v>5</v>
      </c>
      <c r="C72" s="122">
        <v>5</v>
      </c>
      <c r="D72" s="122">
        <v>2029</v>
      </c>
      <c r="E72" s="164">
        <f t="shared" si="4"/>
        <v>1532.1111111111111</v>
      </c>
      <c r="I72" s="122">
        <v>5</v>
      </c>
      <c r="J72" s="122">
        <v>5</v>
      </c>
      <c r="K72" s="122">
        <v>2029</v>
      </c>
      <c r="L72" s="164">
        <f t="shared" si="5"/>
        <v>2359.8888888888887</v>
      </c>
      <c r="P72" s="122">
        <v>5</v>
      </c>
      <c r="Q72" s="122">
        <v>5</v>
      </c>
      <c r="R72" s="122">
        <v>2029</v>
      </c>
      <c r="S72" s="164">
        <f t="shared" si="6"/>
        <v>1474.2222222222222</v>
      </c>
    </row>
    <row r="73" spans="2:19" x14ac:dyDescent="0.25">
      <c r="B73" s="122">
        <v>6</v>
      </c>
      <c r="C73" s="122">
        <v>6</v>
      </c>
      <c r="D73" s="122">
        <v>2030</v>
      </c>
      <c r="E73" s="164">
        <f t="shared" si="4"/>
        <v>1577.3333333333333</v>
      </c>
      <c r="I73" s="122">
        <v>6</v>
      </c>
      <c r="J73" s="122">
        <v>6</v>
      </c>
      <c r="K73" s="122">
        <v>2030</v>
      </c>
      <c r="L73" s="164">
        <f t="shared" si="5"/>
        <v>2409.6666666666665</v>
      </c>
      <c r="P73" s="122">
        <v>6</v>
      </c>
      <c r="Q73" s="122">
        <v>6</v>
      </c>
      <c r="R73" s="122">
        <v>2030</v>
      </c>
      <c r="S73" s="164">
        <f t="shared" si="6"/>
        <v>1519.6666666666665</v>
      </c>
    </row>
    <row r="74" spans="2:19" x14ac:dyDescent="0.25">
      <c r="B74" s="122">
        <v>7</v>
      </c>
      <c r="C74" s="122">
        <v>7</v>
      </c>
      <c r="D74" s="122">
        <v>2031</v>
      </c>
      <c r="E74" s="164">
        <f t="shared" si="4"/>
        <v>1622.5555555555557</v>
      </c>
      <c r="I74" s="122">
        <v>7</v>
      </c>
      <c r="J74" s="122">
        <v>7</v>
      </c>
      <c r="K74" s="122">
        <v>2031</v>
      </c>
      <c r="L74" s="164">
        <f t="shared" si="5"/>
        <v>2459.4444444444443</v>
      </c>
      <c r="P74" s="122">
        <v>7</v>
      </c>
      <c r="Q74" s="122">
        <v>7</v>
      </c>
      <c r="R74" s="122">
        <v>2031</v>
      </c>
      <c r="S74" s="164">
        <f t="shared" si="6"/>
        <v>1565.1111111111111</v>
      </c>
    </row>
    <row r="75" spans="2:19" x14ac:dyDescent="0.25">
      <c r="B75" s="122">
        <v>8</v>
      </c>
      <c r="C75" s="122">
        <v>8</v>
      </c>
      <c r="D75" s="122">
        <v>2032</v>
      </c>
      <c r="E75" s="164">
        <f t="shared" si="4"/>
        <v>1667.7777777777778</v>
      </c>
      <c r="I75" s="122">
        <v>8</v>
      </c>
      <c r="J75" s="122">
        <v>8</v>
      </c>
      <c r="K75" s="122">
        <v>2032</v>
      </c>
      <c r="L75" s="164">
        <f t="shared" si="5"/>
        <v>2509.2222222222222</v>
      </c>
      <c r="P75" s="122">
        <v>8</v>
      </c>
      <c r="Q75" s="122">
        <v>8</v>
      </c>
      <c r="R75" s="122">
        <v>2032</v>
      </c>
      <c r="S75" s="164">
        <f t="shared" si="6"/>
        <v>1610.5555555555557</v>
      </c>
    </row>
    <row r="76" spans="2:19" x14ac:dyDescent="0.25">
      <c r="B76" s="122">
        <v>9</v>
      </c>
      <c r="C76" s="122">
        <v>9</v>
      </c>
      <c r="D76" s="122">
        <v>2033</v>
      </c>
      <c r="E76" s="164">
        <f t="shared" si="4"/>
        <v>1713</v>
      </c>
      <c r="I76" s="122">
        <v>9</v>
      </c>
      <c r="J76" s="122">
        <v>9</v>
      </c>
      <c r="K76" s="122">
        <v>2033</v>
      </c>
      <c r="L76" s="164">
        <f t="shared" si="5"/>
        <v>2559</v>
      </c>
      <c r="P76" s="122">
        <v>9</v>
      </c>
      <c r="Q76" s="122">
        <v>9</v>
      </c>
      <c r="R76" s="122">
        <v>2033</v>
      </c>
      <c r="S76" s="164">
        <f t="shared" si="6"/>
        <v>1656</v>
      </c>
    </row>
    <row r="77" spans="2:19" x14ac:dyDescent="0.25">
      <c r="B77" s="122">
        <v>10</v>
      </c>
      <c r="C77" s="122">
        <v>10</v>
      </c>
      <c r="D77" s="122">
        <v>2034</v>
      </c>
      <c r="E77" s="164">
        <f t="shared" si="4"/>
        <v>1758.2222222222222</v>
      </c>
      <c r="I77" s="122">
        <v>10</v>
      </c>
      <c r="J77" s="122">
        <v>10</v>
      </c>
      <c r="K77" s="122">
        <v>2034</v>
      </c>
      <c r="L77" s="164">
        <f t="shared" si="5"/>
        <v>2608.7777777777778</v>
      </c>
      <c r="P77" s="122">
        <v>10</v>
      </c>
      <c r="Q77" s="122">
        <v>10</v>
      </c>
      <c r="R77" s="122">
        <v>2034</v>
      </c>
      <c r="S77" s="164">
        <f t="shared" si="6"/>
        <v>1701.4444444444443</v>
      </c>
    </row>
    <row r="78" spans="2:19" x14ac:dyDescent="0.25">
      <c r="B78" s="122">
        <v>11</v>
      </c>
      <c r="C78" s="122">
        <v>11</v>
      </c>
      <c r="D78" s="122">
        <v>2035</v>
      </c>
      <c r="E78" s="164">
        <f t="shared" si="4"/>
        <v>1803.4444444444443</v>
      </c>
      <c r="I78" s="122">
        <v>11</v>
      </c>
      <c r="J78" s="122">
        <v>11</v>
      </c>
      <c r="K78" s="122">
        <v>2035</v>
      </c>
      <c r="L78" s="164">
        <f t="shared" si="5"/>
        <v>2658.5555555555557</v>
      </c>
      <c r="P78" s="122">
        <v>11</v>
      </c>
      <c r="Q78" s="122">
        <v>11</v>
      </c>
      <c r="R78" s="122">
        <v>2035</v>
      </c>
      <c r="S78" s="164">
        <f t="shared" si="6"/>
        <v>1746.8888888888889</v>
      </c>
    </row>
    <row r="79" spans="2:19" x14ac:dyDescent="0.25">
      <c r="B79" s="122">
        <v>12</v>
      </c>
      <c r="C79" s="122">
        <v>12</v>
      </c>
      <c r="D79" s="122">
        <v>2036</v>
      </c>
      <c r="E79" s="164">
        <f t="shared" si="4"/>
        <v>1848.6666666666665</v>
      </c>
      <c r="I79" s="122">
        <v>12</v>
      </c>
      <c r="J79" s="122">
        <v>12</v>
      </c>
      <c r="K79" s="122">
        <v>2036</v>
      </c>
      <c r="L79" s="164">
        <f t="shared" si="5"/>
        <v>2708.3333333333335</v>
      </c>
      <c r="P79" s="122">
        <v>12</v>
      </c>
      <c r="Q79" s="122">
        <v>12</v>
      </c>
      <c r="R79" s="122">
        <v>2036</v>
      </c>
      <c r="S79" s="164">
        <f t="shared" si="6"/>
        <v>1792.3333333333333</v>
      </c>
    </row>
    <row r="80" spans="2:19" x14ac:dyDescent="0.25">
      <c r="B80" s="122">
        <v>13</v>
      </c>
      <c r="C80" s="122">
        <v>13</v>
      </c>
      <c r="D80" s="122">
        <v>2037</v>
      </c>
      <c r="E80" s="164">
        <f t="shared" si="4"/>
        <v>1893.8888888888889</v>
      </c>
      <c r="I80" s="122">
        <v>13</v>
      </c>
      <c r="J80" s="122">
        <v>13</v>
      </c>
      <c r="K80" s="122">
        <v>2037</v>
      </c>
      <c r="L80" s="164">
        <f t="shared" si="5"/>
        <v>2758.1111111111113</v>
      </c>
      <c r="P80" s="122">
        <v>13</v>
      </c>
      <c r="Q80" s="122">
        <v>13</v>
      </c>
      <c r="R80" s="122">
        <v>2037</v>
      </c>
      <c r="S80" s="164">
        <f t="shared" si="6"/>
        <v>1837.7777777777778</v>
      </c>
    </row>
    <row r="81" spans="1:19" x14ac:dyDescent="0.25">
      <c r="B81" s="122">
        <v>14</v>
      </c>
      <c r="C81" s="122">
        <v>14</v>
      </c>
      <c r="D81" s="122">
        <v>2038</v>
      </c>
      <c r="E81" s="164">
        <f t="shared" si="4"/>
        <v>1939.1111111111111</v>
      </c>
      <c r="I81" s="122">
        <v>14</v>
      </c>
      <c r="J81" s="122">
        <v>14</v>
      </c>
      <c r="K81" s="122">
        <v>2038</v>
      </c>
      <c r="L81" s="164">
        <f t="shared" si="5"/>
        <v>2807.8888888888887</v>
      </c>
      <c r="P81" s="122">
        <v>14</v>
      </c>
      <c r="Q81" s="122">
        <v>14</v>
      </c>
      <c r="R81" s="122">
        <v>2038</v>
      </c>
      <c r="S81" s="164">
        <f t="shared" si="6"/>
        <v>1883.2222222222222</v>
      </c>
    </row>
    <row r="82" spans="1:19" x14ac:dyDescent="0.25">
      <c r="B82" s="122">
        <v>15</v>
      </c>
      <c r="C82" s="122">
        <v>15</v>
      </c>
      <c r="D82" s="122">
        <v>2039</v>
      </c>
      <c r="E82" s="164">
        <f t="shared" si="4"/>
        <v>1984.3333333333335</v>
      </c>
      <c r="I82" s="122">
        <v>15</v>
      </c>
      <c r="J82" s="122">
        <v>15</v>
      </c>
      <c r="K82" s="122">
        <v>2039</v>
      </c>
      <c r="L82" s="164">
        <f t="shared" si="5"/>
        <v>2857.6666666666665</v>
      </c>
      <c r="P82" s="122">
        <v>15</v>
      </c>
      <c r="Q82" s="122">
        <v>15</v>
      </c>
      <c r="R82" s="122">
        <v>2039</v>
      </c>
      <c r="S82" s="164">
        <f t="shared" si="6"/>
        <v>1928.6666666666665</v>
      </c>
    </row>
    <row r="83" spans="1:19" x14ac:dyDescent="0.25">
      <c r="B83" s="122">
        <v>16</v>
      </c>
      <c r="C83" s="122">
        <v>16</v>
      </c>
      <c r="D83" s="122">
        <v>2040</v>
      </c>
      <c r="E83" s="164">
        <f t="shared" si="4"/>
        <v>2029.5555555555557</v>
      </c>
      <c r="I83" s="122">
        <v>16</v>
      </c>
      <c r="J83" s="122">
        <v>16</v>
      </c>
      <c r="K83" s="122">
        <v>2040</v>
      </c>
      <c r="L83" s="164">
        <f t="shared" si="5"/>
        <v>2907.4444444444443</v>
      </c>
      <c r="P83" s="122">
        <v>16</v>
      </c>
      <c r="Q83" s="122">
        <v>16</v>
      </c>
      <c r="R83" s="122">
        <v>2040</v>
      </c>
      <c r="S83" s="164">
        <f t="shared" si="6"/>
        <v>1974.1111111111111</v>
      </c>
    </row>
    <row r="84" spans="1:19" x14ac:dyDescent="0.25">
      <c r="B84" s="122">
        <v>17</v>
      </c>
      <c r="C84" s="122">
        <v>17</v>
      </c>
      <c r="D84" s="122">
        <v>2041</v>
      </c>
      <c r="E84" s="164">
        <f t="shared" si="4"/>
        <v>2074.7777777777778</v>
      </c>
      <c r="I84" s="122">
        <v>17</v>
      </c>
      <c r="J84" s="122">
        <v>17</v>
      </c>
      <c r="K84" s="122">
        <v>2041</v>
      </c>
      <c r="L84" s="164">
        <f t="shared" si="5"/>
        <v>2957.2222222222222</v>
      </c>
      <c r="P84" s="122">
        <v>17</v>
      </c>
      <c r="Q84" s="122">
        <v>17</v>
      </c>
      <c r="R84" s="122">
        <v>2041</v>
      </c>
      <c r="S84" s="164">
        <f t="shared" si="6"/>
        <v>2019.5555555555557</v>
      </c>
    </row>
    <row r="85" spans="1:19" x14ac:dyDescent="0.25">
      <c r="B85" s="122">
        <v>18</v>
      </c>
      <c r="C85" s="122">
        <v>18</v>
      </c>
      <c r="D85" s="122">
        <v>2042</v>
      </c>
      <c r="E85" s="164">
        <f t="shared" si="4"/>
        <v>2120</v>
      </c>
      <c r="I85" s="122">
        <v>18</v>
      </c>
      <c r="J85" s="122">
        <v>18</v>
      </c>
      <c r="K85" s="122">
        <v>2042</v>
      </c>
      <c r="L85" s="164">
        <f t="shared" si="5"/>
        <v>3007</v>
      </c>
      <c r="P85" s="122">
        <v>18</v>
      </c>
      <c r="Q85" s="122">
        <v>18</v>
      </c>
      <c r="R85" s="122">
        <v>2042</v>
      </c>
      <c r="S85" s="164">
        <f t="shared" si="6"/>
        <v>2065</v>
      </c>
    </row>
    <row r="86" spans="1:19" x14ac:dyDescent="0.25">
      <c r="B86" s="122">
        <v>19</v>
      </c>
      <c r="C86" s="122">
        <v>19</v>
      </c>
      <c r="D86" s="122">
        <v>2043</v>
      </c>
      <c r="E86" s="164">
        <f t="shared" si="4"/>
        <v>2165.2222222222222</v>
      </c>
      <c r="I86" s="122">
        <v>19</v>
      </c>
      <c r="J86" s="122">
        <v>19</v>
      </c>
      <c r="K86" s="122">
        <v>2043</v>
      </c>
      <c r="L86" s="164">
        <f t="shared" si="5"/>
        <v>3056.7777777777778</v>
      </c>
      <c r="P86" s="122">
        <v>19</v>
      </c>
      <c r="Q86" s="122">
        <v>19</v>
      </c>
      <c r="R86" s="122">
        <v>2043</v>
      </c>
      <c r="S86" s="164">
        <f t="shared" si="6"/>
        <v>2110.4444444444443</v>
      </c>
    </row>
    <row r="87" spans="1:19" x14ac:dyDescent="0.25">
      <c r="B87" s="122">
        <v>20</v>
      </c>
      <c r="C87" s="122">
        <v>20</v>
      </c>
      <c r="D87" s="122">
        <v>2044</v>
      </c>
      <c r="E87" s="164">
        <f t="shared" si="4"/>
        <v>2210.4444444444443</v>
      </c>
      <c r="I87" s="122">
        <v>20</v>
      </c>
      <c r="J87" s="122">
        <v>20</v>
      </c>
      <c r="K87" s="122">
        <v>2044</v>
      </c>
      <c r="L87" s="164">
        <f t="shared" si="5"/>
        <v>3106.5555555555557</v>
      </c>
      <c r="P87" s="122">
        <v>20</v>
      </c>
      <c r="Q87" s="122">
        <v>20</v>
      </c>
      <c r="R87" s="122">
        <v>2044</v>
      </c>
      <c r="S87" s="164">
        <f t="shared" si="6"/>
        <v>2155.8888888888887</v>
      </c>
    </row>
    <row r="90" spans="1:19" x14ac:dyDescent="0.25">
      <c r="A90" s="273" t="s">
        <v>127</v>
      </c>
      <c r="B90" s="273"/>
      <c r="C90" s="273"/>
      <c r="D90" s="273"/>
      <c r="E90" s="273"/>
      <c r="H90" s="273" t="s">
        <v>128</v>
      </c>
      <c r="I90" s="273"/>
      <c r="J90" s="273"/>
      <c r="K90" s="273"/>
      <c r="L90" s="273"/>
      <c r="O90" s="273" t="s">
        <v>131</v>
      </c>
      <c r="P90" s="273"/>
      <c r="Q90" s="273"/>
      <c r="R90" s="273"/>
      <c r="S90" s="273"/>
    </row>
    <row r="91" spans="1:19" x14ac:dyDescent="0.25">
      <c r="A91" s="251">
        <v>5</v>
      </c>
      <c r="B91" s="249" t="s">
        <v>22</v>
      </c>
      <c r="C91" s="249" t="s">
        <v>23</v>
      </c>
      <c r="D91" s="249" t="s">
        <v>43</v>
      </c>
      <c r="E91" s="249"/>
      <c r="H91" s="251">
        <v>6</v>
      </c>
      <c r="I91" s="249" t="s">
        <v>22</v>
      </c>
      <c r="J91" s="249" t="s">
        <v>23</v>
      </c>
      <c r="K91" s="249" t="s">
        <v>43</v>
      </c>
      <c r="L91" s="249"/>
      <c r="O91" s="251">
        <v>9</v>
      </c>
      <c r="P91" s="249" t="s">
        <v>22</v>
      </c>
      <c r="Q91" s="249" t="s">
        <v>23</v>
      </c>
      <c r="R91" s="249" t="s">
        <v>43</v>
      </c>
      <c r="S91" s="249"/>
    </row>
    <row r="92" spans="1:19" x14ac:dyDescent="0.25">
      <c r="A92" s="251"/>
      <c r="B92" s="249"/>
      <c r="C92" s="249"/>
      <c r="D92" s="125" t="s">
        <v>27</v>
      </c>
      <c r="E92" s="125" t="s">
        <v>44</v>
      </c>
      <c r="H92" s="251"/>
      <c r="I92" s="249"/>
      <c r="J92" s="249"/>
      <c r="K92" s="125" t="s">
        <v>27</v>
      </c>
      <c r="L92" s="125" t="s">
        <v>44</v>
      </c>
      <c r="O92" s="251"/>
      <c r="P92" s="249"/>
      <c r="Q92" s="249"/>
      <c r="R92" s="125" t="s">
        <v>27</v>
      </c>
      <c r="S92" s="125" t="s">
        <v>44</v>
      </c>
    </row>
    <row r="93" spans="1:19" x14ac:dyDescent="0.25">
      <c r="A93" s="251"/>
      <c r="B93" s="120">
        <v>2015</v>
      </c>
      <c r="C93" s="120">
        <f>'Backward Projection (3)'!D213</f>
        <v>631</v>
      </c>
      <c r="D93" s="120"/>
      <c r="E93" s="120"/>
      <c r="H93" s="251"/>
      <c r="I93" s="120">
        <v>2015</v>
      </c>
      <c r="J93" s="120">
        <f>'Backward Projection (3)'!D265</f>
        <v>760</v>
      </c>
      <c r="K93" s="120"/>
      <c r="L93" s="120"/>
      <c r="O93" s="251"/>
      <c r="P93" s="120">
        <v>2015</v>
      </c>
      <c r="Q93" s="120">
        <f>'Backward Projection (3)'!D421</f>
        <v>921</v>
      </c>
      <c r="R93" s="120"/>
      <c r="S93" s="120"/>
    </row>
    <row r="94" spans="1:19" x14ac:dyDescent="0.25">
      <c r="A94" s="251"/>
      <c r="B94" s="120">
        <v>2016</v>
      </c>
      <c r="C94" s="120">
        <f>'Backward Projection (3)'!D214</f>
        <v>669</v>
      </c>
      <c r="D94" s="120">
        <f>'Backward Projection (3)'!J229</f>
        <v>38</v>
      </c>
      <c r="E94" s="121">
        <f>'Backward Projection (3)'!K229</f>
        <v>6.0221870047543584</v>
      </c>
      <c r="H94" s="251"/>
      <c r="I94" s="120">
        <v>2016</v>
      </c>
      <c r="J94" s="120">
        <f>'Backward Projection (3)'!D266</f>
        <v>737</v>
      </c>
      <c r="K94" s="120">
        <f>'Backward Projection (3)'!J281</f>
        <v>-23</v>
      </c>
      <c r="L94" s="121">
        <f>'Backward Projection (3)'!K281</f>
        <v>-3.0263157894736841</v>
      </c>
      <c r="O94" s="251"/>
      <c r="P94" s="120">
        <v>2016</v>
      </c>
      <c r="Q94" s="120">
        <f>'Backward Projection (3)'!D422</f>
        <v>874</v>
      </c>
      <c r="R94" s="120">
        <f>'Backward Projection (3)'!J437</f>
        <v>-47</v>
      </c>
      <c r="S94" s="121">
        <f>'Backward Projection (3)'!K437</f>
        <v>-5.1031487513572209</v>
      </c>
    </row>
    <row r="95" spans="1:19" x14ac:dyDescent="0.25">
      <c r="A95" s="251"/>
      <c r="B95" s="120">
        <v>2017</v>
      </c>
      <c r="C95" s="120">
        <f>'Backward Projection (3)'!D215</f>
        <v>665</v>
      </c>
      <c r="D95" s="120">
        <f>'Backward Projection (3)'!J230</f>
        <v>-4</v>
      </c>
      <c r="E95" s="121">
        <f>'Backward Projection (3)'!K230</f>
        <v>-0.59790732436472349</v>
      </c>
      <c r="H95" s="251"/>
      <c r="I95" s="120">
        <v>2017</v>
      </c>
      <c r="J95" s="120">
        <f>'Backward Projection (3)'!D267</f>
        <v>758</v>
      </c>
      <c r="K95" s="120">
        <f>'Backward Projection (3)'!J282</f>
        <v>21</v>
      </c>
      <c r="L95" s="121">
        <f>'Backward Projection (3)'!K282</f>
        <v>2.8493894165535956</v>
      </c>
      <c r="O95" s="251"/>
      <c r="P95" s="120">
        <v>2017</v>
      </c>
      <c r="Q95" s="120">
        <f>'Backward Projection (3)'!D423</f>
        <v>894</v>
      </c>
      <c r="R95" s="120">
        <f>'Backward Projection (3)'!J438</f>
        <v>20</v>
      </c>
      <c r="S95" s="121">
        <f>'Backward Projection (3)'!K438</f>
        <v>2.2883295194508007</v>
      </c>
    </row>
    <row r="96" spans="1:19" x14ac:dyDescent="0.25">
      <c r="B96" s="120">
        <v>2018</v>
      </c>
      <c r="C96" s="120">
        <f>'Backward Projection (3)'!D216</f>
        <v>723</v>
      </c>
      <c r="D96" s="120">
        <f>'Backward Projection (3)'!J231</f>
        <v>58</v>
      </c>
      <c r="E96" s="121">
        <f>'Backward Projection (3)'!K231</f>
        <v>8.7218045112781954</v>
      </c>
      <c r="I96" s="120">
        <v>2018</v>
      </c>
      <c r="J96" s="120">
        <f>'Backward Projection (3)'!D268</f>
        <v>790</v>
      </c>
      <c r="K96" s="120">
        <f>'Backward Projection (3)'!J283</f>
        <v>32</v>
      </c>
      <c r="L96" s="121">
        <f>'Backward Projection (3)'!K283</f>
        <v>4.2216358839050132</v>
      </c>
      <c r="P96" s="120">
        <v>2018</v>
      </c>
      <c r="Q96" s="120">
        <f>'Backward Projection (3)'!D424</f>
        <v>886</v>
      </c>
      <c r="R96" s="120">
        <f>'Backward Projection (3)'!J439</f>
        <v>-8</v>
      </c>
      <c r="S96" s="121">
        <f>'Backward Projection (3)'!K439</f>
        <v>-0.89485458612975388</v>
      </c>
    </row>
    <row r="97" spans="2:19" x14ac:dyDescent="0.25">
      <c r="B97" s="120">
        <v>2019</v>
      </c>
      <c r="C97" s="120">
        <f>'Backward Projection (3)'!D217</f>
        <v>709</v>
      </c>
      <c r="D97" s="120">
        <f>'Backward Projection (3)'!J232</f>
        <v>-14</v>
      </c>
      <c r="E97" s="121">
        <f>'Backward Projection (3)'!K232</f>
        <v>-1.9363762102351314</v>
      </c>
      <c r="I97" s="120">
        <v>2019</v>
      </c>
      <c r="J97" s="120">
        <f>'Backward Projection (3)'!D269</f>
        <v>800</v>
      </c>
      <c r="K97" s="120">
        <f>'Backward Projection (3)'!J284</f>
        <v>10</v>
      </c>
      <c r="L97" s="121">
        <f>'Backward Projection (3)'!K284</f>
        <v>1.2658227848101267</v>
      </c>
      <c r="P97" s="120">
        <v>2019</v>
      </c>
      <c r="Q97" s="120">
        <f>'Backward Projection (3)'!D425</f>
        <v>929</v>
      </c>
      <c r="R97" s="120">
        <f>'Backward Projection (3)'!J440</f>
        <v>43</v>
      </c>
      <c r="S97" s="121">
        <f>'Backward Projection (3)'!K440</f>
        <v>4.8532731376975171</v>
      </c>
    </row>
    <row r="98" spans="2:19" x14ac:dyDescent="0.25">
      <c r="B98" s="120">
        <v>2020</v>
      </c>
      <c r="C98" s="120">
        <f>'Backward Projection (3)'!D218</f>
        <v>819</v>
      </c>
      <c r="D98" s="120">
        <f>'Backward Projection (3)'!J233</f>
        <v>110</v>
      </c>
      <c r="E98" s="121">
        <f>'Backward Projection (3)'!K233</f>
        <v>15.514809590973202</v>
      </c>
      <c r="I98" s="120">
        <v>2020</v>
      </c>
      <c r="J98" s="120">
        <f>'Backward Projection (3)'!D270</f>
        <v>867</v>
      </c>
      <c r="K98" s="120">
        <f>'Backward Projection (3)'!J285</f>
        <v>67</v>
      </c>
      <c r="L98" s="121">
        <f>'Backward Projection (3)'!K285</f>
        <v>8.375</v>
      </c>
      <c r="P98" s="120">
        <v>2020</v>
      </c>
      <c r="Q98" s="120">
        <f>'Backward Projection (3)'!D426</f>
        <v>1004</v>
      </c>
      <c r="R98" s="120">
        <f>'Backward Projection (3)'!J441</f>
        <v>75</v>
      </c>
      <c r="S98" s="121">
        <f>'Backward Projection (3)'!K441</f>
        <v>8.0731969860064581</v>
      </c>
    </row>
    <row r="99" spans="2:19" x14ac:dyDescent="0.25">
      <c r="B99" s="120">
        <v>2021</v>
      </c>
      <c r="C99" s="120">
        <f>'Backward Projection (3)'!D219</f>
        <v>838</v>
      </c>
      <c r="D99" s="120">
        <f>'Backward Projection (3)'!J234</f>
        <v>19</v>
      </c>
      <c r="E99" s="121">
        <f>'Backward Projection (3)'!K234</f>
        <v>2.3199023199023201</v>
      </c>
      <c r="I99" s="120">
        <v>2021</v>
      </c>
      <c r="J99" s="120">
        <f>'Backward Projection (3)'!D271</f>
        <v>956</v>
      </c>
      <c r="K99" s="120">
        <f>'Backward Projection (3)'!J286</f>
        <v>89</v>
      </c>
      <c r="L99" s="121">
        <f>'Backward Projection (3)'!K286</f>
        <v>10.265282583621683</v>
      </c>
      <c r="P99" s="120">
        <v>2021</v>
      </c>
      <c r="Q99" s="120">
        <f>'Backward Projection (3)'!D427</f>
        <v>1113</v>
      </c>
      <c r="R99" s="120">
        <f>'Backward Projection (3)'!J442</f>
        <v>109</v>
      </c>
      <c r="S99" s="121">
        <f>'Backward Projection (3)'!K442</f>
        <v>10.856573705179283</v>
      </c>
    </row>
    <row r="100" spans="2:19" x14ac:dyDescent="0.25">
      <c r="B100" s="120">
        <v>2022</v>
      </c>
      <c r="C100" s="120">
        <f>'Backward Projection (3)'!D220</f>
        <v>876</v>
      </c>
      <c r="D100" s="120">
        <f>'Backward Projection (3)'!J235</f>
        <v>38</v>
      </c>
      <c r="E100" s="121">
        <f>'Backward Projection (3)'!K235</f>
        <v>4.5346062052505962</v>
      </c>
      <c r="I100" s="120">
        <v>2022</v>
      </c>
      <c r="J100" s="120">
        <f>'Backward Projection (3)'!D272</f>
        <v>1011</v>
      </c>
      <c r="K100" s="120">
        <f>'Backward Projection (3)'!J287</f>
        <v>55</v>
      </c>
      <c r="L100" s="121">
        <f>'Backward Projection (3)'!K287</f>
        <v>5.7531380753138075</v>
      </c>
      <c r="P100" s="120">
        <v>2022</v>
      </c>
      <c r="Q100" s="120">
        <f>'Backward Projection (3)'!D428</f>
        <v>1176</v>
      </c>
      <c r="R100" s="120">
        <f>'Backward Projection (3)'!J443</f>
        <v>63</v>
      </c>
      <c r="S100" s="121">
        <f>'Backward Projection (3)'!K443</f>
        <v>5.6603773584905666</v>
      </c>
    </row>
    <row r="101" spans="2:19" x14ac:dyDescent="0.25">
      <c r="B101" s="120">
        <v>2023</v>
      </c>
      <c r="C101" s="120">
        <f>'Backward Projection (3)'!D221</f>
        <v>908</v>
      </c>
      <c r="D101" s="120">
        <f>'Backward Projection (3)'!J236</f>
        <v>32</v>
      </c>
      <c r="E101" s="121">
        <f>'Backward Projection (3)'!K236</f>
        <v>3.6529680365296802</v>
      </c>
      <c r="I101" s="120">
        <v>2023</v>
      </c>
      <c r="J101" s="120">
        <f>'Backward Projection (3)'!D273</f>
        <v>1024</v>
      </c>
      <c r="K101" s="120">
        <f>'Backward Projection (3)'!J288</f>
        <v>13</v>
      </c>
      <c r="L101" s="121">
        <f>'Backward Projection (3)'!K288</f>
        <v>1.2858555885262115</v>
      </c>
      <c r="P101" s="120">
        <v>2023</v>
      </c>
      <c r="Q101" s="120">
        <f>'Backward Projection (3)'!D429</f>
        <v>1236</v>
      </c>
      <c r="R101" s="120">
        <f>'Backward Projection (3)'!J444</f>
        <v>60</v>
      </c>
      <c r="S101" s="121">
        <f>'Backward Projection (3)'!K444</f>
        <v>5.1020408163265305</v>
      </c>
    </row>
    <row r="102" spans="2:19" x14ac:dyDescent="0.25">
      <c r="B102" s="120">
        <v>2024</v>
      </c>
      <c r="C102" s="120">
        <f>'Backward Projection (3)'!D222</f>
        <v>956</v>
      </c>
      <c r="D102" s="120">
        <f>'Backward Projection (3)'!J237</f>
        <v>48</v>
      </c>
      <c r="E102" s="121">
        <f>'Backward Projection (3)'!K237</f>
        <v>5.286343612334802</v>
      </c>
      <c r="I102" s="120">
        <v>2024</v>
      </c>
      <c r="J102" s="120">
        <f>'Backward Projection (3)'!D274</f>
        <v>1055</v>
      </c>
      <c r="K102" s="120">
        <f>'Backward Projection (3)'!J289</f>
        <v>31</v>
      </c>
      <c r="L102" s="121">
        <f>'Backward Projection (3)'!K289</f>
        <v>3.02734375</v>
      </c>
      <c r="P102" s="120">
        <v>2024</v>
      </c>
      <c r="Q102" s="120">
        <f>'Backward Projection (3)'!D430</f>
        <v>1263</v>
      </c>
      <c r="R102" s="120">
        <f>'Backward Projection (3)'!J445</f>
        <v>27</v>
      </c>
      <c r="S102" s="121">
        <f>'Backward Projection (3)'!K445</f>
        <v>2.1844660194174756</v>
      </c>
    </row>
    <row r="103" spans="2:19" x14ac:dyDescent="0.25">
      <c r="B103" s="127" t="s">
        <v>36</v>
      </c>
      <c r="C103" s="127">
        <f>SUM(C93:C102)</f>
        <v>7794</v>
      </c>
      <c r="D103" s="127">
        <f>SUM(D93:D102)</f>
        <v>325</v>
      </c>
      <c r="E103" s="128">
        <f>SUM(E93:E102)</f>
        <v>43.518337746423299</v>
      </c>
      <c r="I103" s="127" t="s">
        <v>36</v>
      </c>
      <c r="J103" s="127">
        <f>SUM(J93:J102)</f>
        <v>8758</v>
      </c>
      <c r="K103" s="127">
        <f>SUM(K93:K102)</f>
        <v>295</v>
      </c>
      <c r="L103" s="128">
        <f>SUM(L93:L102)</f>
        <v>34.01715229325675</v>
      </c>
      <c r="P103" s="127" t="s">
        <v>36</v>
      </c>
      <c r="Q103" s="127">
        <f>SUM(Q93:Q102)</f>
        <v>10296</v>
      </c>
      <c r="R103" s="127">
        <f>SUM(R93:R102)</f>
        <v>342</v>
      </c>
      <c r="S103" s="128">
        <f>SUM(S93:S102)</f>
        <v>33.020254205081663</v>
      </c>
    </row>
    <row r="104" spans="2:19" x14ac:dyDescent="0.25">
      <c r="B104" s="127" t="s">
        <v>37</v>
      </c>
      <c r="C104" s="128">
        <f>AVERAGE(C93:C102)</f>
        <v>779.4</v>
      </c>
      <c r="D104" s="128">
        <f>AVERAGE(D93:D102)</f>
        <v>36.111111111111114</v>
      </c>
      <c r="E104" s="128">
        <f>AVERAGE(E93:E102)</f>
        <v>4.8353708607136996</v>
      </c>
      <c r="I104" s="127" t="s">
        <v>37</v>
      </c>
      <c r="J104" s="128">
        <f>AVERAGE(J93:J102)</f>
        <v>875.8</v>
      </c>
      <c r="K104" s="128">
        <f>AVERAGE(K93:K102)</f>
        <v>32.777777777777779</v>
      </c>
      <c r="L104" s="128">
        <f>AVERAGE(L93:L102)</f>
        <v>3.7796835881396387</v>
      </c>
      <c r="P104" s="127" t="s">
        <v>37</v>
      </c>
      <c r="Q104" s="128">
        <f>AVERAGE(Q93:Q102)</f>
        <v>1029.5999999999999</v>
      </c>
      <c r="R104" s="128">
        <f>AVERAGE(R93:R102)</f>
        <v>38</v>
      </c>
      <c r="S104" s="128">
        <f>AVERAGE(S93:S102)</f>
        <v>3.6689171338979625</v>
      </c>
    </row>
    <row r="105" spans="2:19" x14ac:dyDescent="0.25">
      <c r="B105" s="156" t="s">
        <v>45</v>
      </c>
      <c r="C105" s="157">
        <f>'Backward Projection (3)'!C244</f>
        <v>36.111111111111114</v>
      </c>
      <c r="D105" s="158"/>
      <c r="E105" s="131"/>
      <c r="I105" s="156" t="s">
        <v>45</v>
      </c>
      <c r="J105" s="157">
        <f>'Backward Projection (3)'!C296</f>
        <v>32.777777777777779</v>
      </c>
      <c r="K105" s="158"/>
      <c r="L105" s="131"/>
      <c r="P105" s="156" t="s">
        <v>45</v>
      </c>
      <c r="Q105" s="157">
        <f>'Backward Projection (3)'!C452</f>
        <v>38</v>
      </c>
      <c r="R105" s="158"/>
      <c r="S105" s="131"/>
    </row>
    <row r="106" spans="2:19" x14ac:dyDescent="0.25">
      <c r="B106" s="160" t="s">
        <v>44</v>
      </c>
      <c r="C106" s="142">
        <f>'Backward Projection (3)'!C245</f>
        <v>4.8353708607136996</v>
      </c>
      <c r="E106" s="134"/>
      <c r="I106" s="160" t="s">
        <v>44</v>
      </c>
      <c r="J106" s="142">
        <f>'Backward Projection (3)'!C297</f>
        <v>3.7796835881396387</v>
      </c>
      <c r="L106" s="134"/>
      <c r="P106" s="160" t="s">
        <v>44</v>
      </c>
      <c r="Q106" s="142">
        <f>'Backward Projection (3)'!C453</f>
        <v>3.6689171338979625</v>
      </c>
      <c r="S106" s="134"/>
    </row>
    <row r="107" spans="2:19" x14ac:dyDescent="0.25">
      <c r="B107" s="161" t="s">
        <v>29</v>
      </c>
      <c r="C107" s="162" t="str">
        <f>'Backward Projection (3)'!C246</f>
        <v>143,95 + (115,54x)</v>
      </c>
      <c r="D107" s="163"/>
      <c r="E107" s="137"/>
      <c r="I107" s="161" t="s">
        <v>29</v>
      </c>
      <c r="J107" s="162" t="str">
        <f>'Backward Projection (3)'!C298</f>
        <v>164,83 + (129,27x)</v>
      </c>
      <c r="K107" s="163"/>
      <c r="L107" s="137"/>
      <c r="P107" s="161" t="s">
        <v>29</v>
      </c>
      <c r="Q107" s="162" t="str">
        <f>'Backward Projection (3)'!C454</f>
        <v>192,58 + (152,18x)</v>
      </c>
      <c r="R107" s="163"/>
      <c r="S107" s="137"/>
    </row>
    <row r="109" spans="2:19" x14ac:dyDescent="0.25">
      <c r="B109" s="101" t="s">
        <v>46</v>
      </c>
      <c r="C109" s="101" t="s">
        <v>47</v>
      </c>
      <c r="D109" s="101" t="s">
        <v>22</v>
      </c>
      <c r="E109" s="101" t="s">
        <v>65</v>
      </c>
      <c r="I109" s="101" t="s">
        <v>46</v>
      </c>
      <c r="J109" s="101" t="s">
        <v>47</v>
      </c>
      <c r="K109" s="101" t="s">
        <v>22</v>
      </c>
      <c r="L109" s="101" t="s">
        <v>65</v>
      </c>
      <c r="P109" s="101" t="s">
        <v>46</v>
      </c>
      <c r="Q109" s="101" t="s">
        <v>47</v>
      </c>
      <c r="R109" s="101" t="s">
        <v>22</v>
      </c>
      <c r="S109" s="101" t="s">
        <v>65</v>
      </c>
    </row>
    <row r="110" spans="2:19" x14ac:dyDescent="0.25">
      <c r="B110" s="122">
        <v>1</v>
      </c>
      <c r="C110" s="122">
        <v>1</v>
      </c>
      <c r="D110" s="122">
        <v>2025</v>
      </c>
      <c r="E110" s="164">
        <f>$C$102+(C110*$C$105)</f>
        <v>992.11111111111109</v>
      </c>
      <c r="I110" s="122">
        <v>1</v>
      </c>
      <c r="J110" s="122">
        <v>1</v>
      </c>
      <c r="K110" s="122">
        <v>2025</v>
      </c>
      <c r="L110" s="164">
        <f>$J$102+(J110*$J$105)</f>
        <v>1087.7777777777778</v>
      </c>
      <c r="P110" s="122">
        <v>1</v>
      </c>
      <c r="Q110" s="122">
        <v>1</v>
      </c>
      <c r="R110" s="122">
        <v>2025</v>
      </c>
      <c r="S110" s="164">
        <f>$Q$102+(Q110*$Q$105)</f>
        <v>1301</v>
      </c>
    </row>
    <row r="111" spans="2:19" x14ac:dyDescent="0.25">
      <c r="B111" s="122">
        <v>2</v>
      </c>
      <c r="C111" s="122">
        <v>2</v>
      </c>
      <c r="D111" s="122">
        <v>2026</v>
      </c>
      <c r="E111" s="164">
        <f t="shared" ref="E111:E129" si="7">$C$102+(C111*$C$105)</f>
        <v>1028.2222222222222</v>
      </c>
      <c r="I111" s="122">
        <v>2</v>
      </c>
      <c r="J111" s="122">
        <v>2</v>
      </c>
      <c r="K111" s="122">
        <v>2026</v>
      </c>
      <c r="L111" s="164">
        <f t="shared" ref="L111:L129" si="8">$J$102+(J111*$J$105)</f>
        <v>1120.5555555555557</v>
      </c>
      <c r="P111" s="122">
        <v>2</v>
      </c>
      <c r="Q111" s="122">
        <v>2</v>
      </c>
      <c r="R111" s="122">
        <v>2026</v>
      </c>
      <c r="S111" s="164">
        <f t="shared" ref="S111:S129" si="9">$Q$102+(Q111*$Q$105)</f>
        <v>1339</v>
      </c>
    </row>
    <row r="112" spans="2:19" x14ac:dyDescent="0.25">
      <c r="B112" s="122">
        <v>3</v>
      </c>
      <c r="C112" s="122">
        <v>3</v>
      </c>
      <c r="D112" s="122">
        <v>2027</v>
      </c>
      <c r="E112" s="164">
        <f t="shared" si="7"/>
        <v>1064.3333333333333</v>
      </c>
      <c r="I112" s="122">
        <v>3</v>
      </c>
      <c r="J112" s="122">
        <v>3</v>
      </c>
      <c r="K112" s="122">
        <v>2027</v>
      </c>
      <c r="L112" s="164">
        <f t="shared" si="8"/>
        <v>1153.3333333333333</v>
      </c>
      <c r="P112" s="122">
        <v>3</v>
      </c>
      <c r="Q112" s="122">
        <v>3</v>
      </c>
      <c r="R112" s="122">
        <v>2027</v>
      </c>
      <c r="S112" s="164">
        <f t="shared" si="9"/>
        <v>1377</v>
      </c>
    </row>
    <row r="113" spans="2:19" x14ac:dyDescent="0.25">
      <c r="B113" s="122">
        <v>4</v>
      </c>
      <c r="C113" s="122">
        <v>4</v>
      </c>
      <c r="D113" s="122">
        <v>2028</v>
      </c>
      <c r="E113" s="164">
        <f t="shared" si="7"/>
        <v>1100.4444444444443</v>
      </c>
      <c r="I113" s="122">
        <v>4</v>
      </c>
      <c r="J113" s="122">
        <v>4</v>
      </c>
      <c r="K113" s="122">
        <v>2028</v>
      </c>
      <c r="L113" s="164">
        <f t="shared" si="8"/>
        <v>1186.1111111111111</v>
      </c>
      <c r="P113" s="122">
        <v>4</v>
      </c>
      <c r="Q113" s="122">
        <v>4</v>
      </c>
      <c r="R113" s="122">
        <v>2028</v>
      </c>
      <c r="S113" s="164">
        <f t="shared" si="9"/>
        <v>1415</v>
      </c>
    </row>
    <row r="114" spans="2:19" x14ac:dyDescent="0.25">
      <c r="B114" s="122">
        <v>5</v>
      </c>
      <c r="C114" s="122">
        <v>5</v>
      </c>
      <c r="D114" s="122">
        <v>2029</v>
      </c>
      <c r="E114" s="164">
        <f t="shared" si="7"/>
        <v>1136.5555555555557</v>
      </c>
      <c r="I114" s="122">
        <v>5</v>
      </c>
      <c r="J114" s="122">
        <v>5</v>
      </c>
      <c r="K114" s="122">
        <v>2029</v>
      </c>
      <c r="L114" s="164">
        <f t="shared" si="8"/>
        <v>1218.8888888888889</v>
      </c>
      <c r="P114" s="122">
        <v>5</v>
      </c>
      <c r="Q114" s="122">
        <v>5</v>
      </c>
      <c r="R114" s="122">
        <v>2029</v>
      </c>
      <c r="S114" s="164">
        <f t="shared" si="9"/>
        <v>1453</v>
      </c>
    </row>
    <row r="115" spans="2:19" x14ac:dyDescent="0.25">
      <c r="B115" s="122">
        <v>6</v>
      </c>
      <c r="C115" s="122">
        <v>6</v>
      </c>
      <c r="D115" s="122">
        <v>2030</v>
      </c>
      <c r="E115" s="164">
        <f t="shared" si="7"/>
        <v>1172.6666666666667</v>
      </c>
      <c r="I115" s="122">
        <v>6</v>
      </c>
      <c r="J115" s="122">
        <v>6</v>
      </c>
      <c r="K115" s="122">
        <v>2030</v>
      </c>
      <c r="L115" s="164">
        <f t="shared" si="8"/>
        <v>1251.6666666666667</v>
      </c>
      <c r="P115" s="122">
        <v>6</v>
      </c>
      <c r="Q115" s="122">
        <v>6</v>
      </c>
      <c r="R115" s="122">
        <v>2030</v>
      </c>
      <c r="S115" s="164">
        <f t="shared" si="9"/>
        <v>1491</v>
      </c>
    </row>
    <row r="116" spans="2:19" x14ac:dyDescent="0.25">
      <c r="B116" s="122">
        <v>7</v>
      </c>
      <c r="C116" s="122">
        <v>7</v>
      </c>
      <c r="D116" s="122">
        <v>2031</v>
      </c>
      <c r="E116" s="164">
        <f t="shared" si="7"/>
        <v>1208.7777777777778</v>
      </c>
      <c r="I116" s="122">
        <v>7</v>
      </c>
      <c r="J116" s="122">
        <v>7</v>
      </c>
      <c r="K116" s="122">
        <v>2031</v>
      </c>
      <c r="L116" s="164">
        <f t="shared" si="8"/>
        <v>1284.4444444444443</v>
      </c>
      <c r="P116" s="122">
        <v>7</v>
      </c>
      <c r="Q116" s="122">
        <v>7</v>
      </c>
      <c r="R116" s="122">
        <v>2031</v>
      </c>
      <c r="S116" s="164">
        <f t="shared" si="9"/>
        <v>1529</v>
      </c>
    </row>
    <row r="117" spans="2:19" x14ac:dyDescent="0.25">
      <c r="B117" s="122">
        <v>8</v>
      </c>
      <c r="C117" s="122">
        <v>8</v>
      </c>
      <c r="D117" s="122">
        <v>2032</v>
      </c>
      <c r="E117" s="164">
        <f t="shared" si="7"/>
        <v>1244.8888888888889</v>
      </c>
      <c r="I117" s="122">
        <v>8</v>
      </c>
      <c r="J117" s="122">
        <v>8</v>
      </c>
      <c r="K117" s="122">
        <v>2032</v>
      </c>
      <c r="L117" s="164">
        <f t="shared" si="8"/>
        <v>1317.2222222222222</v>
      </c>
      <c r="P117" s="122">
        <v>8</v>
      </c>
      <c r="Q117" s="122">
        <v>8</v>
      </c>
      <c r="R117" s="122">
        <v>2032</v>
      </c>
      <c r="S117" s="164">
        <f t="shared" si="9"/>
        <v>1567</v>
      </c>
    </row>
    <row r="118" spans="2:19" x14ac:dyDescent="0.25">
      <c r="B118" s="122">
        <v>9</v>
      </c>
      <c r="C118" s="122">
        <v>9</v>
      </c>
      <c r="D118" s="122">
        <v>2033</v>
      </c>
      <c r="E118" s="164">
        <f t="shared" si="7"/>
        <v>1281</v>
      </c>
      <c r="I118" s="122">
        <v>9</v>
      </c>
      <c r="J118" s="122">
        <v>9</v>
      </c>
      <c r="K118" s="122">
        <v>2033</v>
      </c>
      <c r="L118" s="164">
        <f t="shared" si="8"/>
        <v>1350</v>
      </c>
      <c r="P118" s="122">
        <v>9</v>
      </c>
      <c r="Q118" s="122">
        <v>9</v>
      </c>
      <c r="R118" s="122">
        <v>2033</v>
      </c>
      <c r="S118" s="164">
        <f t="shared" si="9"/>
        <v>1605</v>
      </c>
    </row>
    <row r="119" spans="2:19" x14ac:dyDescent="0.25">
      <c r="B119" s="122">
        <v>10</v>
      </c>
      <c r="C119" s="122">
        <v>10</v>
      </c>
      <c r="D119" s="122">
        <v>2034</v>
      </c>
      <c r="E119" s="164">
        <f t="shared" si="7"/>
        <v>1317.1111111111111</v>
      </c>
      <c r="I119" s="122">
        <v>10</v>
      </c>
      <c r="J119" s="122">
        <v>10</v>
      </c>
      <c r="K119" s="122">
        <v>2034</v>
      </c>
      <c r="L119" s="164">
        <f t="shared" si="8"/>
        <v>1382.7777777777778</v>
      </c>
      <c r="P119" s="122">
        <v>10</v>
      </c>
      <c r="Q119" s="122">
        <v>10</v>
      </c>
      <c r="R119" s="122">
        <v>2034</v>
      </c>
      <c r="S119" s="164">
        <f t="shared" si="9"/>
        <v>1643</v>
      </c>
    </row>
    <row r="120" spans="2:19" x14ac:dyDescent="0.25">
      <c r="B120" s="122">
        <v>11</v>
      </c>
      <c r="C120" s="122">
        <v>11</v>
      </c>
      <c r="D120" s="122">
        <v>2035</v>
      </c>
      <c r="E120" s="164">
        <f t="shared" si="7"/>
        <v>1353.2222222222222</v>
      </c>
      <c r="I120" s="122">
        <v>11</v>
      </c>
      <c r="J120" s="122">
        <v>11</v>
      </c>
      <c r="K120" s="122">
        <v>2035</v>
      </c>
      <c r="L120" s="164">
        <f t="shared" si="8"/>
        <v>1415.5555555555557</v>
      </c>
      <c r="P120" s="122">
        <v>11</v>
      </c>
      <c r="Q120" s="122">
        <v>11</v>
      </c>
      <c r="R120" s="122">
        <v>2035</v>
      </c>
      <c r="S120" s="164">
        <f t="shared" si="9"/>
        <v>1681</v>
      </c>
    </row>
    <row r="121" spans="2:19" x14ac:dyDescent="0.25">
      <c r="B121" s="122">
        <v>12</v>
      </c>
      <c r="C121" s="122">
        <v>12</v>
      </c>
      <c r="D121" s="122">
        <v>2036</v>
      </c>
      <c r="E121" s="164">
        <f t="shared" si="7"/>
        <v>1389.3333333333335</v>
      </c>
      <c r="I121" s="122">
        <v>12</v>
      </c>
      <c r="J121" s="122">
        <v>12</v>
      </c>
      <c r="K121" s="122">
        <v>2036</v>
      </c>
      <c r="L121" s="164">
        <f t="shared" si="8"/>
        <v>1448.3333333333335</v>
      </c>
      <c r="P121" s="122">
        <v>12</v>
      </c>
      <c r="Q121" s="122">
        <v>12</v>
      </c>
      <c r="R121" s="122">
        <v>2036</v>
      </c>
      <c r="S121" s="164">
        <f t="shared" si="9"/>
        <v>1719</v>
      </c>
    </row>
    <row r="122" spans="2:19" x14ac:dyDescent="0.25">
      <c r="B122" s="122">
        <v>13</v>
      </c>
      <c r="C122" s="122">
        <v>13</v>
      </c>
      <c r="D122" s="122">
        <v>2037</v>
      </c>
      <c r="E122" s="164">
        <f t="shared" si="7"/>
        <v>1425.4444444444443</v>
      </c>
      <c r="I122" s="122">
        <v>13</v>
      </c>
      <c r="J122" s="122">
        <v>13</v>
      </c>
      <c r="K122" s="122">
        <v>2037</v>
      </c>
      <c r="L122" s="164">
        <f t="shared" si="8"/>
        <v>1481.1111111111111</v>
      </c>
      <c r="P122" s="122">
        <v>13</v>
      </c>
      <c r="Q122" s="122">
        <v>13</v>
      </c>
      <c r="R122" s="122">
        <v>2037</v>
      </c>
      <c r="S122" s="164">
        <f t="shared" si="9"/>
        <v>1757</v>
      </c>
    </row>
    <row r="123" spans="2:19" x14ac:dyDescent="0.25">
      <c r="B123" s="122">
        <v>14</v>
      </c>
      <c r="C123" s="122">
        <v>14</v>
      </c>
      <c r="D123" s="122">
        <v>2038</v>
      </c>
      <c r="E123" s="164">
        <f t="shared" si="7"/>
        <v>1461.5555555555557</v>
      </c>
      <c r="I123" s="122">
        <v>14</v>
      </c>
      <c r="J123" s="122">
        <v>14</v>
      </c>
      <c r="K123" s="122">
        <v>2038</v>
      </c>
      <c r="L123" s="164">
        <f t="shared" si="8"/>
        <v>1513.8888888888889</v>
      </c>
      <c r="P123" s="122">
        <v>14</v>
      </c>
      <c r="Q123" s="122">
        <v>14</v>
      </c>
      <c r="R123" s="122">
        <v>2038</v>
      </c>
      <c r="S123" s="164">
        <f t="shared" si="9"/>
        <v>1795</v>
      </c>
    </row>
    <row r="124" spans="2:19" x14ac:dyDescent="0.25">
      <c r="B124" s="122">
        <v>15</v>
      </c>
      <c r="C124" s="122">
        <v>15</v>
      </c>
      <c r="D124" s="122">
        <v>2039</v>
      </c>
      <c r="E124" s="164">
        <f t="shared" si="7"/>
        <v>1497.6666666666667</v>
      </c>
      <c r="I124" s="122">
        <v>15</v>
      </c>
      <c r="J124" s="122">
        <v>15</v>
      </c>
      <c r="K124" s="122">
        <v>2039</v>
      </c>
      <c r="L124" s="164">
        <f t="shared" si="8"/>
        <v>1546.6666666666667</v>
      </c>
      <c r="P124" s="122">
        <v>15</v>
      </c>
      <c r="Q124" s="122">
        <v>15</v>
      </c>
      <c r="R124" s="122">
        <v>2039</v>
      </c>
      <c r="S124" s="164">
        <f t="shared" si="9"/>
        <v>1833</v>
      </c>
    </row>
    <row r="125" spans="2:19" x14ac:dyDescent="0.25">
      <c r="B125" s="122">
        <v>16</v>
      </c>
      <c r="C125" s="122">
        <v>16</v>
      </c>
      <c r="D125" s="122">
        <v>2040</v>
      </c>
      <c r="E125" s="164">
        <f t="shared" si="7"/>
        <v>1533.7777777777778</v>
      </c>
      <c r="I125" s="122">
        <v>16</v>
      </c>
      <c r="J125" s="122">
        <v>16</v>
      </c>
      <c r="K125" s="122">
        <v>2040</v>
      </c>
      <c r="L125" s="164">
        <f t="shared" si="8"/>
        <v>1579.4444444444443</v>
      </c>
      <c r="P125" s="122">
        <v>16</v>
      </c>
      <c r="Q125" s="122">
        <v>16</v>
      </c>
      <c r="R125" s="122">
        <v>2040</v>
      </c>
      <c r="S125" s="164">
        <f t="shared" si="9"/>
        <v>1871</v>
      </c>
    </row>
    <row r="126" spans="2:19" x14ac:dyDescent="0.25">
      <c r="B126" s="122">
        <v>17</v>
      </c>
      <c r="C126" s="122">
        <v>17</v>
      </c>
      <c r="D126" s="122">
        <v>2041</v>
      </c>
      <c r="E126" s="164">
        <f t="shared" si="7"/>
        <v>1569.8888888888889</v>
      </c>
      <c r="I126" s="122">
        <v>17</v>
      </c>
      <c r="J126" s="122">
        <v>17</v>
      </c>
      <c r="K126" s="122">
        <v>2041</v>
      </c>
      <c r="L126" s="164">
        <f t="shared" si="8"/>
        <v>1612.2222222222222</v>
      </c>
      <c r="P126" s="122">
        <v>17</v>
      </c>
      <c r="Q126" s="122">
        <v>17</v>
      </c>
      <c r="R126" s="122">
        <v>2041</v>
      </c>
      <c r="S126" s="164">
        <f t="shared" si="9"/>
        <v>1909</v>
      </c>
    </row>
    <row r="127" spans="2:19" x14ac:dyDescent="0.25">
      <c r="B127" s="122">
        <v>18</v>
      </c>
      <c r="C127" s="122">
        <v>18</v>
      </c>
      <c r="D127" s="122">
        <v>2042</v>
      </c>
      <c r="E127" s="164">
        <f t="shared" si="7"/>
        <v>1606</v>
      </c>
      <c r="I127" s="122">
        <v>18</v>
      </c>
      <c r="J127" s="122">
        <v>18</v>
      </c>
      <c r="K127" s="122">
        <v>2042</v>
      </c>
      <c r="L127" s="164">
        <f t="shared" si="8"/>
        <v>1645</v>
      </c>
      <c r="P127" s="122">
        <v>18</v>
      </c>
      <c r="Q127" s="122">
        <v>18</v>
      </c>
      <c r="R127" s="122">
        <v>2042</v>
      </c>
      <c r="S127" s="164">
        <f t="shared" si="9"/>
        <v>1947</v>
      </c>
    </row>
    <row r="128" spans="2:19" x14ac:dyDescent="0.25">
      <c r="B128" s="122">
        <v>19</v>
      </c>
      <c r="C128" s="122">
        <v>19</v>
      </c>
      <c r="D128" s="122">
        <v>2043</v>
      </c>
      <c r="E128" s="164">
        <f t="shared" si="7"/>
        <v>1642.1111111111113</v>
      </c>
      <c r="I128" s="122">
        <v>19</v>
      </c>
      <c r="J128" s="122">
        <v>19</v>
      </c>
      <c r="K128" s="122">
        <v>2043</v>
      </c>
      <c r="L128" s="164">
        <f t="shared" si="8"/>
        <v>1677.7777777777778</v>
      </c>
      <c r="P128" s="122">
        <v>19</v>
      </c>
      <c r="Q128" s="122">
        <v>19</v>
      </c>
      <c r="R128" s="122">
        <v>2043</v>
      </c>
      <c r="S128" s="164">
        <f t="shared" si="9"/>
        <v>1985</v>
      </c>
    </row>
    <row r="129" spans="2:19" x14ac:dyDescent="0.25">
      <c r="B129" s="122">
        <v>20</v>
      </c>
      <c r="C129" s="122">
        <v>20</v>
      </c>
      <c r="D129" s="122">
        <v>2044</v>
      </c>
      <c r="E129" s="164">
        <f t="shared" si="7"/>
        <v>1678.2222222222222</v>
      </c>
      <c r="I129" s="122">
        <v>20</v>
      </c>
      <c r="J129" s="122">
        <v>20</v>
      </c>
      <c r="K129" s="122">
        <v>2044</v>
      </c>
      <c r="L129" s="164">
        <f t="shared" si="8"/>
        <v>1710.5555555555557</v>
      </c>
      <c r="P129" s="122">
        <v>20</v>
      </c>
      <c r="Q129" s="122">
        <v>20</v>
      </c>
      <c r="R129" s="122">
        <v>2044</v>
      </c>
      <c r="S129" s="164">
        <f t="shared" si="9"/>
        <v>2023</v>
      </c>
    </row>
  </sheetData>
  <mergeCells count="51">
    <mergeCell ref="O91:O95"/>
    <mergeCell ref="P91:P92"/>
    <mergeCell ref="Q91:Q92"/>
    <mergeCell ref="R91:S91"/>
    <mergeCell ref="V6:Z6"/>
    <mergeCell ref="V7:V11"/>
    <mergeCell ref="W7:W8"/>
    <mergeCell ref="X7:X8"/>
    <mergeCell ref="Y7:Z7"/>
    <mergeCell ref="O48:S48"/>
    <mergeCell ref="O49:O53"/>
    <mergeCell ref="P49:P50"/>
    <mergeCell ref="Q49:Q50"/>
    <mergeCell ref="R49:S49"/>
    <mergeCell ref="O90:S90"/>
    <mergeCell ref="R7:S7"/>
    <mergeCell ref="A90:E90"/>
    <mergeCell ref="H90:L90"/>
    <mergeCell ref="A91:A95"/>
    <mergeCell ref="B91:B92"/>
    <mergeCell ref="C91:C92"/>
    <mergeCell ref="D91:E91"/>
    <mergeCell ref="H91:H95"/>
    <mergeCell ref="I91:I92"/>
    <mergeCell ref="J91:J92"/>
    <mergeCell ref="K91:L91"/>
    <mergeCell ref="A48:E48"/>
    <mergeCell ref="H48:L48"/>
    <mergeCell ref="A49:A53"/>
    <mergeCell ref="B49:B50"/>
    <mergeCell ref="C49:C50"/>
    <mergeCell ref="D49:E49"/>
    <mergeCell ref="H49:H53"/>
    <mergeCell ref="I49:I50"/>
    <mergeCell ref="J49:J50"/>
    <mergeCell ref="K49:L49"/>
    <mergeCell ref="B2:G3"/>
    <mergeCell ref="A6:E6"/>
    <mergeCell ref="H6:L6"/>
    <mergeCell ref="O6:S6"/>
    <mergeCell ref="A7:A11"/>
    <mergeCell ref="B7:B8"/>
    <mergeCell ref="C7:C8"/>
    <mergeCell ref="D7:E7"/>
    <mergeCell ref="H7:H11"/>
    <mergeCell ref="I7:I8"/>
    <mergeCell ref="J7:J8"/>
    <mergeCell ref="K7:L7"/>
    <mergeCell ref="O7:O11"/>
    <mergeCell ref="P7:P8"/>
    <mergeCell ref="Q7:Q8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3FBA5-03C0-40FB-9776-C5E5256FAA3E}">
  <dimension ref="A2:AA490"/>
  <sheetViews>
    <sheetView topLeftCell="M6" zoomScale="70" zoomScaleNormal="70" workbookViewId="0">
      <selection activeCell="P252" sqref="P252"/>
    </sheetView>
  </sheetViews>
  <sheetFormatPr defaultRowHeight="13.2" x14ac:dyDescent="0.25"/>
  <cols>
    <col min="1" max="1" width="8.88671875" style="100"/>
    <col min="2" max="2" width="26" style="100" customWidth="1"/>
    <col min="3" max="3" width="9.33203125" style="100" customWidth="1"/>
    <col min="4" max="25" width="8.88671875" style="100"/>
    <col min="26" max="26" width="14.44140625" style="100" customWidth="1"/>
    <col min="27" max="27" width="16.5546875" style="100" customWidth="1"/>
    <col min="28" max="16384" width="8.88671875" style="100"/>
  </cols>
  <sheetData>
    <row r="2" spans="1:27" x14ac:dyDescent="0.25">
      <c r="A2" s="286">
        <v>1</v>
      </c>
      <c r="B2" s="287" t="s">
        <v>378</v>
      </c>
      <c r="C2" s="287"/>
      <c r="D2" s="287"/>
    </row>
    <row r="3" spans="1:27" ht="14.4" customHeight="1" x14ac:dyDescent="0.25">
      <c r="A3" s="286"/>
      <c r="B3" s="279" t="s">
        <v>169</v>
      </c>
      <c r="C3" s="288" t="s">
        <v>175</v>
      </c>
      <c r="D3" s="165" t="s">
        <v>22</v>
      </c>
      <c r="Z3" s="284" t="s">
        <v>184</v>
      </c>
      <c r="AA3" s="284"/>
    </row>
    <row r="4" spans="1:27" x14ac:dyDescent="0.25">
      <c r="A4" s="286"/>
      <c r="B4" s="280"/>
      <c r="C4" s="288"/>
      <c r="D4" s="165">
        <v>2024</v>
      </c>
      <c r="Z4" s="284"/>
      <c r="AA4" s="284"/>
    </row>
    <row r="5" spans="1:27" x14ac:dyDescent="0.25">
      <c r="B5" s="166" t="s">
        <v>181</v>
      </c>
      <c r="C5" s="105"/>
      <c r="D5" s="122"/>
      <c r="Z5" s="284" t="s">
        <v>22</v>
      </c>
      <c r="AA5" s="285" t="s">
        <v>65</v>
      </c>
    </row>
    <row r="6" spans="1:27" x14ac:dyDescent="0.25">
      <c r="B6" s="167" t="s">
        <v>170</v>
      </c>
      <c r="C6" s="274" t="s">
        <v>176</v>
      </c>
      <c r="D6" s="122">
        <v>1</v>
      </c>
      <c r="Z6" s="284"/>
      <c r="AA6" s="285"/>
    </row>
    <row r="7" spans="1:27" x14ac:dyDescent="0.25">
      <c r="B7" s="167" t="s">
        <v>171</v>
      </c>
      <c r="C7" s="283"/>
      <c r="D7" s="122">
        <v>1</v>
      </c>
      <c r="Z7" s="122">
        <v>2024</v>
      </c>
      <c r="AA7" s="164">
        <f>'Forward Projection (3)'!C18</f>
        <v>1835</v>
      </c>
    </row>
    <row r="8" spans="1:27" x14ac:dyDescent="0.25">
      <c r="B8" s="167" t="s">
        <v>173</v>
      </c>
      <c r="C8" s="283"/>
      <c r="D8" s="122">
        <v>1</v>
      </c>
      <c r="Z8" s="122">
        <v>2025</v>
      </c>
      <c r="AA8" s="164">
        <f>'Forward Projection (3)'!E26</f>
        <v>1845.3333333333333</v>
      </c>
    </row>
    <row r="9" spans="1:27" x14ac:dyDescent="0.25">
      <c r="B9" s="167" t="s">
        <v>174</v>
      </c>
      <c r="C9" s="275"/>
      <c r="D9" s="122">
        <v>1</v>
      </c>
      <c r="Z9" s="122">
        <v>2026</v>
      </c>
      <c r="AA9" s="164">
        <f>'Forward Projection (3)'!E27</f>
        <v>1855.6666666666667</v>
      </c>
    </row>
    <row r="10" spans="1:27" x14ac:dyDescent="0.25">
      <c r="B10" s="168" t="s">
        <v>180</v>
      </c>
      <c r="C10" s="120"/>
      <c r="D10" s="122"/>
      <c r="Z10" s="122">
        <v>2027</v>
      </c>
      <c r="AA10" s="164">
        <f>'Forward Projection (3)'!E28</f>
        <v>1866</v>
      </c>
    </row>
    <row r="11" spans="1:27" x14ac:dyDescent="0.25">
      <c r="B11" s="105" t="s">
        <v>301</v>
      </c>
      <c r="C11" s="274" t="s">
        <v>167</v>
      </c>
      <c r="D11" s="122">
        <v>1</v>
      </c>
      <c r="Z11" s="122">
        <v>2028</v>
      </c>
      <c r="AA11" s="164">
        <f>'Forward Projection (3)'!E29</f>
        <v>1876.3333333333333</v>
      </c>
    </row>
    <row r="12" spans="1:27" x14ac:dyDescent="0.25">
      <c r="B12" s="105" t="s">
        <v>302</v>
      </c>
      <c r="C12" s="275"/>
      <c r="D12" s="122">
        <v>1</v>
      </c>
      <c r="Z12" s="122">
        <v>2029</v>
      </c>
      <c r="AA12" s="164">
        <f>'Forward Projection (3)'!E30</f>
        <v>1886.6666666666667</v>
      </c>
    </row>
    <row r="13" spans="1:27" x14ac:dyDescent="0.25">
      <c r="B13" s="168" t="s">
        <v>178</v>
      </c>
      <c r="C13" s="120"/>
      <c r="D13" s="122"/>
      <c r="Z13" s="122">
        <v>2030</v>
      </c>
      <c r="AA13" s="164">
        <f>'Forward Projection (3)'!E31</f>
        <v>1897</v>
      </c>
    </row>
    <row r="14" spans="1:27" ht="14.4" customHeight="1" x14ac:dyDescent="0.25">
      <c r="B14" s="105" t="s">
        <v>303</v>
      </c>
      <c r="C14" s="274" t="s">
        <v>167</v>
      </c>
      <c r="D14" s="122">
        <v>1</v>
      </c>
      <c r="F14" s="256" t="s">
        <v>185</v>
      </c>
      <c r="G14" s="256"/>
      <c r="H14" s="256"/>
      <c r="I14" s="256"/>
      <c r="J14" s="256"/>
      <c r="Z14" s="122">
        <v>2031</v>
      </c>
      <c r="AA14" s="164">
        <f>'Forward Projection (3)'!E32</f>
        <v>1907.3333333333333</v>
      </c>
    </row>
    <row r="15" spans="1:27" x14ac:dyDescent="0.25">
      <c r="B15" s="105" t="s">
        <v>304</v>
      </c>
      <c r="C15" s="275"/>
      <c r="D15" s="122"/>
      <c r="F15" s="256"/>
      <c r="G15" s="256"/>
      <c r="H15" s="256"/>
      <c r="I15" s="256"/>
      <c r="J15" s="256"/>
      <c r="Z15" s="122">
        <v>2032</v>
      </c>
      <c r="AA15" s="164">
        <f>'Forward Projection (3)'!E33</f>
        <v>1917.6666666666667</v>
      </c>
    </row>
    <row r="16" spans="1:27" x14ac:dyDescent="0.25">
      <c r="B16" s="168" t="s">
        <v>179</v>
      </c>
      <c r="C16" s="120"/>
      <c r="D16" s="122"/>
      <c r="F16" s="256"/>
      <c r="G16" s="256"/>
      <c r="H16" s="256"/>
      <c r="I16" s="256"/>
      <c r="J16" s="256"/>
      <c r="Z16" s="122">
        <v>2033</v>
      </c>
      <c r="AA16" s="164">
        <f>'Forward Projection (3)'!E34</f>
        <v>1928</v>
      </c>
    </row>
    <row r="17" spans="2:27" x14ac:dyDescent="0.25">
      <c r="B17" s="169" t="s">
        <v>183</v>
      </c>
      <c r="C17" s="276" t="s">
        <v>167</v>
      </c>
      <c r="D17" s="122">
        <v>3</v>
      </c>
      <c r="Z17" s="122">
        <v>2034</v>
      </c>
      <c r="AA17" s="164">
        <f>'Forward Projection (3)'!E35</f>
        <v>1938.3333333333333</v>
      </c>
    </row>
    <row r="18" spans="2:27" x14ac:dyDescent="0.25">
      <c r="B18" s="169" t="s">
        <v>172</v>
      </c>
      <c r="C18" s="277"/>
      <c r="D18" s="122"/>
      <c r="Z18" s="122">
        <v>2035</v>
      </c>
      <c r="AA18" s="164">
        <f>'Forward Projection (3)'!E36</f>
        <v>1948.6666666666667</v>
      </c>
    </row>
    <row r="19" spans="2:27" x14ac:dyDescent="0.25">
      <c r="B19" s="168" t="s">
        <v>305</v>
      </c>
      <c r="C19" s="120"/>
      <c r="D19" s="122"/>
      <c r="Z19" s="122">
        <v>2036</v>
      </c>
      <c r="AA19" s="164">
        <f>'Forward Projection (3)'!E37</f>
        <v>1959</v>
      </c>
    </row>
    <row r="20" spans="2:27" x14ac:dyDescent="0.25">
      <c r="B20" s="105" t="s">
        <v>306</v>
      </c>
      <c r="C20" s="278" t="s">
        <v>167</v>
      </c>
      <c r="D20" s="122">
        <v>1</v>
      </c>
      <c r="Z20" s="122">
        <v>2037</v>
      </c>
      <c r="AA20" s="164">
        <f>'Forward Projection (3)'!E38</f>
        <v>1969.3333333333333</v>
      </c>
    </row>
    <row r="21" spans="2:27" x14ac:dyDescent="0.25">
      <c r="B21" s="105" t="s">
        <v>307</v>
      </c>
      <c r="C21" s="278"/>
      <c r="D21" s="122"/>
      <c r="Z21" s="122">
        <v>2038</v>
      </c>
      <c r="AA21" s="164">
        <f>'Forward Projection (3)'!E39</f>
        <v>1979.6666666666667</v>
      </c>
    </row>
    <row r="22" spans="2:27" x14ac:dyDescent="0.25">
      <c r="B22" s="105" t="s">
        <v>308</v>
      </c>
      <c r="C22" s="278"/>
      <c r="D22" s="122"/>
      <c r="Z22" s="122">
        <v>2039</v>
      </c>
      <c r="AA22" s="164">
        <f>'Forward Projection (3)'!E40</f>
        <v>1990</v>
      </c>
    </row>
    <row r="23" spans="2:27" x14ac:dyDescent="0.25">
      <c r="B23" s="105" t="s">
        <v>310</v>
      </c>
      <c r="C23" s="278"/>
      <c r="D23" s="122"/>
      <c r="Z23" s="122">
        <v>2040</v>
      </c>
      <c r="AA23" s="164">
        <f>'Forward Projection (3)'!E41</f>
        <v>2000.3333333333333</v>
      </c>
    </row>
    <row r="24" spans="2:27" x14ac:dyDescent="0.25">
      <c r="B24" s="105" t="s">
        <v>322</v>
      </c>
      <c r="C24" s="278"/>
      <c r="D24" s="122"/>
      <c r="Z24" s="122">
        <v>2041</v>
      </c>
      <c r="AA24" s="164">
        <f>'Forward Projection (3)'!E42</f>
        <v>2010.6666666666667</v>
      </c>
    </row>
    <row r="25" spans="2:27" x14ac:dyDescent="0.25">
      <c r="Z25" s="122">
        <v>2042</v>
      </c>
      <c r="AA25" s="164">
        <f>'Forward Projection (3)'!E43</f>
        <v>2021</v>
      </c>
    </row>
    <row r="26" spans="2:27" x14ac:dyDescent="0.25">
      <c r="Z26" s="122">
        <v>2043</v>
      </c>
      <c r="AA26" s="164">
        <f>'Forward Projection (3)'!E44</f>
        <v>2031.3333333333333</v>
      </c>
    </row>
    <row r="27" spans="2:27" x14ac:dyDescent="0.25">
      <c r="Z27" s="122">
        <v>2044</v>
      </c>
      <c r="AA27" s="164">
        <f>'Forward Projection (3)'!E45</f>
        <v>2041.6666666666667</v>
      </c>
    </row>
    <row r="28" spans="2:27" x14ac:dyDescent="0.25">
      <c r="B28" s="279" t="s">
        <v>169</v>
      </c>
      <c r="C28" s="281" t="s">
        <v>175</v>
      </c>
      <c r="D28" s="282" t="s">
        <v>22</v>
      </c>
      <c r="E28" s="282"/>
      <c r="F28" s="282"/>
      <c r="G28" s="282"/>
      <c r="H28" s="282"/>
      <c r="I28" s="282"/>
      <c r="J28" s="282"/>
      <c r="K28" s="282"/>
      <c r="L28" s="282"/>
      <c r="M28" s="282"/>
      <c r="N28" s="282"/>
      <c r="O28" s="282"/>
      <c r="P28" s="282"/>
      <c r="Q28" s="282"/>
      <c r="R28" s="282"/>
      <c r="S28" s="282"/>
      <c r="T28" s="282"/>
      <c r="U28" s="282"/>
      <c r="V28" s="282"/>
      <c r="W28" s="282"/>
    </row>
    <row r="29" spans="2:27" x14ac:dyDescent="0.25">
      <c r="B29" s="280"/>
      <c r="C29" s="281"/>
      <c r="D29" s="165">
        <v>2025</v>
      </c>
      <c r="E29" s="165">
        <v>2026</v>
      </c>
      <c r="F29" s="165">
        <v>2027</v>
      </c>
      <c r="G29" s="165">
        <v>2028</v>
      </c>
      <c r="H29" s="165">
        <v>2029</v>
      </c>
      <c r="I29" s="165">
        <v>2030</v>
      </c>
      <c r="J29" s="165">
        <v>2031</v>
      </c>
      <c r="K29" s="165">
        <v>2032</v>
      </c>
      <c r="L29" s="165">
        <v>2033</v>
      </c>
      <c r="M29" s="165">
        <v>2034</v>
      </c>
      <c r="N29" s="165">
        <v>2035</v>
      </c>
      <c r="O29" s="165">
        <v>2036</v>
      </c>
      <c r="P29" s="165">
        <v>2037</v>
      </c>
      <c r="Q29" s="165">
        <v>2038</v>
      </c>
      <c r="R29" s="165">
        <v>2039</v>
      </c>
      <c r="S29" s="165">
        <v>2040</v>
      </c>
      <c r="T29" s="165">
        <v>2041</v>
      </c>
      <c r="U29" s="165">
        <v>2042</v>
      </c>
      <c r="V29" s="165">
        <v>2043</v>
      </c>
      <c r="W29" s="165">
        <v>2044</v>
      </c>
    </row>
    <row r="30" spans="2:27" x14ac:dyDescent="0.25">
      <c r="B30" s="166" t="s">
        <v>181</v>
      </c>
      <c r="C30" s="105"/>
      <c r="D30" s="122"/>
      <c r="E30" s="122"/>
      <c r="F30" s="105"/>
      <c r="G30" s="105"/>
      <c r="H30" s="105"/>
      <c r="I30" s="105"/>
      <c r="J30" s="105"/>
      <c r="K30" s="105"/>
      <c r="L30" s="105"/>
      <c r="M30" s="105"/>
      <c r="N30" s="105"/>
      <c r="O30" s="105"/>
      <c r="P30" s="105"/>
      <c r="Q30" s="105"/>
      <c r="R30" s="105"/>
      <c r="S30" s="105"/>
      <c r="T30" s="105"/>
      <c r="U30" s="105"/>
      <c r="V30" s="105"/>
      <c r="W30" s="105"/>
    </row>
    <row r="31" spans="2:27" x14ac:dyDescent="0.25">
      <c r="B31" s="167" t="s">
        <v>170</v>
      </c>
      <c r="C31" s="274" t="s">
        <v>176</v>
      </c>
      <c r="D31" s="164">
        <f>ROUND(($AA$8/$AA$7)*D6,0)</f>
        <v>1</v>
      </c>
      <c r="E31" s="122">
        <f t="shared" ref="E31:E45" si="0">ROUND(($AA$9/$AA$7)*D6,0)</f>
        <v>1</v>
      </c>
      <c r="F31" s="122">
        <f t="shared" ref="F31" si="1">ROUND(($AA$10/$AA$7)*D6,0)</f>
        <v>1</v>
      </c>
      <c r="G31" s="122">
        <f t="shared" ref="G31" si="2">ROUND(($AA$11/$AA$7)*D6,0)</f>
        <v>1</v>
      </c>
      <c r="H31" s="122">
        <f t="shared" ref="H31" si="3">ROUND(($AA$12/$AA$7)*D6,0)</f>
        <v>1</v>
      </c>
      <c r="I31" s="122">
        <f t="shared" ref="I31" si="4">ROUND(($AA$13/$AA$7)*D6,0)</f>
        <v>1</v>
      </c>
      <c r="J31" s="122">
        <f t="shared" ref="J31" si="5">ROUND(($AA$14/$AA$7)*D6,0)</f>
        <v>1</v>
      </c>
      <c r="K31" s="122">
        <f>ROUND(($AA$15/$AA$7)*D6,0)</f>
        <v>1</v>
      </c>
      <c r="L31" s="122">
        <f t="shared" ref="L31" si="6">ROUND(($AA$16/$AA$7)*D6,0)</f>
        <v>1</v>
      </c>
      <c r="M31" s="122">
        <f t="shared" ref="M31" si="7">ROUND(($AA$17/$AA$7)*D6,0)</f>
        <v>1</v>
      </c>
      <c r="N31" s="122">
        <f t="shared" ref="N31" si="8">ROUND(($AA$18/$AA$7)*D6,0)</f>
        <v>1</v>
      </c>
      <c r="O31" s="122">
        <f t="shared" ref="O31" si="9">ROUND(($AA$19/$AA$7)*D6,0)</f>
        <v>1</v>
      </c>
      <c r="P31" s="122">
        <f t="shared" ref="P31" si="10">ROUND(($AA$20/$AA$7)*D6,0)</f>
        <v>1</v>
      </c>
      <c r="Q31" s="122">
        <f t="shared" ref="Q31" si="11">ROUND(($AA$21/$AA$7)*D6,0)</f>
        <v>1</v>
      </c>
      <c r="R31" s="122">
        <f t="shared" ref="R31" si="12">ROUND(($AA$22/$AA$7)*D6,0)</f>
        <v>1</v>
      </c>
      <c r="S31" s="122">
        <f t="shared" ref="S31" si="13">ROUND(($AA$23/$AA$7)*D6,0)</f>
        <v>1</v>
      </c>
      <c r="T31" s="122">
        <f t="shared" ref="T31" si="14">ROUND(($AA$24/$AA$7)*D6,0)</f>
        <v>1</v>
      </c>
      <c r="U31" s="122">
        <f t="shared" ref="U31" si="15">ROUND(($AA$25/$AA$7)*D6,0)</f>
        <v>1</v>
      </c>
      <c r="V31" s="122">
        <f t="shared" ref="V31" si="16">ROUND(($AA$26/$AA$7)*D6,0)</f>
        <v>1</v>
      </c>
      <c r="W31" s="122">
        <f>ROUND(($AA$27/$AA$7)*D6,0)</f>
        <v>1</v>
      </c>
    </row>
    <row r="32" spans="2:27" x14ac:dyDescent="0.25">
      <c r="B32" s="167" t="s">
        <v>171</v>
      </c>
      <c r="C32" s="283"/>
      <c r="D32" s="164">
        <f t="shared" ref="D32:D45" si="17">ROUND(($AA$8/$AA$7)*D7,0)</f>
        <v>1</v>
      </c>
      <c r="E32" s="122">
        <f t="shared" si="0"/>
        <v>1</v>
      </c>
      <c r="F32" s="122">
        <f t="shared" ref="F32:F45" si="18">ROUND(($AA$10/$AA$7)*D7,0)</f>
        <v>1</v>
      </c>
      <c r="G32" s="122">
        <f t="shared" ref="G32:G45" si="19">ROUND(($AA$11/$AA$7)*D7,0)</f>
        <v>1</v>
      </c>
      <c r="H32" s="122">
        <f t="shared" ref="H32:H45" si="20">ROUND(($AA$12/$AA$7)*D7,0)</f>
        <v>1</v>
      </c>
      <c r="I32" s="122">
        <f t="shared" ref="I32:I45" si="21">ROUND(($AA$13/$AA$7)*D7,0)</f>
        <v>1</v>
      </c>
      <c r="J32" s="122">
        <f t="shared" ref="J32:J45" si="22">ROUND(($AA$14/$AA$7)*D7,0)</f>
        <v>1</v>
      </c>
      <c r="K32" s="122">
        <f t="shared" ref="K32:K45" si="23">ROUND(($AA$15/$AA$7)*D7,0)</f>
        <v>1</v>
      </c>
      <c r="L32" s="122">
        <f t="shared" ref="L32:L45" si="24">ROUND(($AA$16/$AA$7)*D7,0)</f>
        <v>1</v>
      </c>
      <c r="M32" s="122">
        <f t="shared" ref="M32:M45" si="25">ROUND(($AA$17/$AA$7)*D7,0)</f>
        <v>1</v>
      </c>
      <c r="N32" s="122">
        <f t="shared" ref="N32:N45" si="26">ROUND(($AA$18/$AA$7)*D7,0)</f>
        <v>1</v>
      </c>
      <c r="O32" s="122">
        <f t="shared" ref="O32:O45" si="27">ROUND(($AA$19/$AA$7)*D7,0)</f>
        <v>1</v>
      </c>
      <c r="P32" s="122">
        <f t="shared" ref="P32:P45" si="28">ROUND(($AA$20/$AA$7)*D7,0)</f>
        <v>1</v>
      </c>
      <c r="Q32" s="122">
        <f t="shared" ref="Q32:Q45" si="29">ROUND(($AA$21/$AA$7)*D7,0)</f>
        <v>1</v>
      </c>
      <c r="R32" s="122">
        <f t="shared" ref="R32:R45" si="30">ROUND(($AA$22/$AA$7)*D7,0)</f>
        <v>1</v>
      </c>
      <c r="S32" s="122">
        <f t="shared" ref="S32:S45" si="31">ROUND(($AA$23/$AA$7)*D7,0)</f>
        <v>1</v>
      </c>
      <c r="T32" s="122">
        <f t="shared" ref="T32:T45" si="32">ROUND(($AA$24/$AA$7)*D7,0)</f>
        <v>1</v>
      </c>
      <c r="U32" s="122">
        <f t="shared" ref="U32:U45" si="33">ROUND(($AA$25/$AA$7)*D7,0)</f>
        <v>1</v>
      </c>
      <c r="V32" s="122">
        <f t="shared" ref="V32:V45" si="34">ROUND(($AA$26/$AA$7)*D7,0)</f>
        <v>1</v>
      </c>
      <c r="W32" s="122">
        <f t="shared" ref="W32:W45" si="35">ROUND(($AA$27/$AA$7)*D7,0)</f>
        <v>1</v>
      </c>
    </row>
    <row r="33" spans="2:23" x14ac:dyDescent="0.25">
      <c r="B33" s="167" t="s">
        <v>173</v>
      </c>
      <c r="C33" s="283"/>
      <c r="D33" s="164">
        <f t="shared" si="17"/>
        <v>1</v>
      </c>
      <c r="E33" s="122">
        <f t="shared" si="0"/>
        <v>1</v>
      </c>
      <c r="F33" s="122">
        <f t="shared" si="18"/>
        <v>1</v>
      </c>
      <c r="G33" s="122">
        <f t="shared" si="19"/>
        <v>1</v>
      </c>
      <c r="H33" s="122">
        <f t="shared" si="20"/>
        <v>1</v>
      </c>
      <c r="I33" s="122">
        <f t="shared" si="21"/>
        <v>1</v>
      </c>
      <c r="J33" s="122">
        <f t="shared" si="22"/>
        <v>1</v>
      </c>
      <c r="K33" s="122">
        <f t="shared" si="23"/>
        <v>1</v>
      </c>
      <c r="L33" s="122">
        <f t="shared" si="24"/>
        <v>1</v>
      </c>
      <c r="M33" s="122">
        <f t="shared" si="25"/>
        <v>1</v>
      </c>
      <c r="N33" s="122">
        <f t="shared" si="26"/>
        <v>1</v>
      </c>
      <c r="O33" s="122">
        <f t="shared" si="27"/>
        <v>1</v>
      </c>
      <c r="P33" s="122">
        <f t="shared" si="28"/>
        <v>1</v>
      </c>
      <c r="Q33" s="122">
        <f t="shared" si="29"/>
        <v>1</v>
      </c>
      <c r="R33" s="122">
        <f t="shared" si="30"/>
        <v>1</v>
      </c>
      <c r="S33" s="122">
        <f t="shared" si="31"/>
        <v>1</v>
      </c>
      <c r="T33" s="122">
        <f t="shared" si="32"/>
        <v>1</v>
      </c>
      <c r="U33" s="122">
        <f t="shared" si="33"/>
        <v>1</v>
      </c>
      <c r="V33" s="122">
        <f t="shared" si="34"/>
        <v>1</v>
      </c>
      <c r="W33" s="122">
        <f t="shared" si="35"/>
        <v>1</v>
      </c>
    </row>
    <row r="34" spans="2:23" x14ac:dyDescent="0.25">
      <c r="B34" s="167" t="s">
        <v>174</v>
      </c>
      <c r="C34" s="275"/>
      <c r="D34" s="164">
        <f t="shared" si="17"/>
        <v>1</v>
      </c>
      <c r="E34" s="122">
        <f t="shared" si="0"/>
        <v>1</v>
      </c>
      <c r="F34" s="122">
        <f t="shared" si="18"/>
        <v>1</v>
      </c>
      <c r="G34" s="122">
        <f t="shared" si="19"/>
        <v>1</v>
      </c>
      <c r="H34" s="122">
        <f t="shared" si="20"/>
        <v>1</v>
      </c>
      <c r="I34" s="122">
        <f t="shared" si="21"/>
        <v>1</v>
      </c>
      <c r="J34" s="122">
        <f t="shared" si="22"/>
        <v>1</v>
      </c>
      <c r="K34" s="122">
        <f t="shared" si="23"/>
        <v>1</v>
      </c>
      <c r="L34" s="122">
        <f t="shared" si="24"/>
        <v>1</v>
      </c>
      <c r="M34" s="122">
        <f t="shared" si="25"/>
        <v>1</v>
      </c>
      <c r="N34" s="122">
        <f t="shared" si="26"/>
        <v>1</v>
      </c>
      <c r="O34" s="122">
        <f t="shared" si="27"/>
        <v>1</v>
      </c>
      <c r="P34" s="122">
        <f t="shared" si="28"/>
        <v>1</v>
      </c>
      <c r="Q34" s="122">
        <f t="shared" si="29"/>
        <v>1</v>
      </c>
      <c r="R34" s="122">
        <f t="shared" si="30"/>
        <v>1</v>
      </c>
      <c r="S34" s="122">
        <f t="shared" si="31"/>
        <v>1</v>
      </c>
      <c r="T34" s="122">
        <f t="shared" si="32"/>
        <v>1</v>
      </c>
      <c r="U34" s="122">
        <f t="shared" si="33"/>
        <v>1</v>
      </c>
      <c r="V34" s="122">
        <f t="shared" si="34"/>
        <v>1</v>
      </c>
      <c r="W34" s="122">
        <f t="shared" si="35"/>
        <v>1</v>
      </c>
    </row>
    <row r="35" spans="2:23" x14ac:dyDescent="0.25">
      <c r="B35" s="168" t="s">
        <v>180</v>
      </c>
      <c r="C35" s="120"/>
      <c r="D35" s="164"/>
      <c r="E35" s="122"/>
      <c r="F35" s="122"/>
      <c r="G35" s="122"/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</row>
    <row r="36" spans="2:23" x14ac:dyDescent="0.25">
      <c r="B36" s="105" t="s">
        <v>301</v>
      </c>
      <c r="C36" s="274" t="s">
        <v>167</v>
      </c>
      <c r="D36" s="164">
        <f t="shared" si="17"/>
        <v>1</v>
      </c>
      <c r="E36" s="122">
        <f t="shared" si="0"/>
        <v>1</v>
      </c>
      <c r="F36" s="122">
        <f t="shared" si="18"/>
        <v>1</v>
      </c>
      <c r="G36" s="122">
        <f t="shared" si="19"/>
        <v>1</v>
      </c>
      <c r="H36" s="122">
        <f t="shared" si="20"/>
        <v>1</v>
      </c>
      <c r="I36" s="122">
        <f t="shared" si="21"/>
        <v>1</v>
      </c>
      <c r="J36" s="122">
        <f t="shared" si="22"/>
        <v>1</v>
      </c>
      <c r="K36" s="122">
        <f t="shared" si="23"/>
        <v>1</v>
      </c>
      <c r="L36" s="122">
        <f t="shared" si="24"/>
        <v>1</v>
      </c>
      <c r="M36" s="122">
        <f t="shared" si="25"/>
        <v>1</v>
      </c>
      <c r="N36" s="122">
        <f t="shared" si="26"/>
        <v>1</v>
      </c>
      <c r="O36" s="122">
        <f t="shared" si="27"/>
        <v>1</v>
      </c>
      <c r="P36" s="122">
        <f t="shared" si="28"/>
        <v>1</v>
      </c>
      <c r="Q36" s="122">
        <f t="shared" si="29"/>
        <v>1</v>
      </c>
      <c r="R36" s="122">
        <f t="shared" si="30"/>
        <v>1</v>
      </c>
      <c r="S36" s="122">
        <f t="shared" si="31"/>
        <v>1</v>
      </c>
      <c r="T36" s="122">
        <f t="shared" si="32"/>
        <v>1</v>
      </c>
      <c r="U36" s="122">
        <f t="shared" si="33"/>
        <v>1</v>
      </c>
      <c r="V36" s="122">
        <f t="shared" si="34"/>
        <v>1</v>
      </c>
      <c r="W36" s="122">
        <f t="shared" si="35"/>
        <v>1</v>
      </c>
    </row>
    <row r="37" spans="2:23" x14ac:dyDescent="0.25">
      <c r="B37" s="105" t="s">
        <v>302</v>
      </c>
      <c r="C37" s="275"/>
      <c r="D37" s="164">
        <f>ROUND(($AA$8/$AA$7)*D12,0)</f>
        <v>1</v>
      </c>
      <c r="E37" s="122">
        <f>ROUND(($AA$9/$AA$7)*D12,0)</f>
        <v>1</v>
      </c>
      <c r="F37" s="122">
        <f t="shared" si="18"/>
        <v>1</v>
      </c>
      <c r="G37" s="122">
        <f t="shared" si="19"/>
        <v>1</v>
      </c>
      <c r="H37" s="122">
        <f t="shared" si="20"/>
        <v>1</v>
      </c>
      <c r="I37" s="122">
        <f t="shared" si="21"/>
        <v>1</v>
      </c>
      <c r="J37" s="122">
        <f t="shared" si="22"/>
        <v>1</v>
      </c>
      <c r="K37" s="122">
        <f t="shared" si="23"/>
        <v>1</v>
      </c>
      <c r="L37" s="122">
        <f t="shared" si="24"/>
        <v>1</v>
      </c>
      <c r="M37" s="122">
        <f t="shared" si="25"/>
        <v>1</v>
      </c>
      <c r="N37" s="122">
        <f t="shared" si="26"/>
        <v>1</v>
      </c>
      <c r="O37" s="122">
        <f t="shared" si="27"/>
        <v>1</v>
      </c>
      <c r="P37" s="122">
        <f t="shared" si="28"/>
        <v>1</v>
      </c>
      <c r="Q37" s="122">
        <f t="shared" si="29"/>
        <v>1</v>
      </c>
      <c r="R37" s="122">
        <f t="shared" si="30"/>
        <v>1</v>
      </c>
      <c r="S37" s="122">
        <f t="shared" si="31"/>
        <v>1</v>
      </c>
      <c r="T37" s="122">
        <f t="shared" si="32"/>
        <v>1</v>
      </c>
      <c r="U37" s="122">
        <f t="shared" si="33"/>
        <v>1</v>
      </c>
      <c r="V37" s="122">
        <f t="shared" si="34"/>
        <v>1</v>
      </c>
      <c r="W37" s="122">
        <f t="shared" si="35"/>
        <v>1</v>
      </c>
    </row>
    <row r="38" spans="2:23" x14ac:dyDescent="0.25">
      <c r="B38" s="168" t="s">
        <v>178</v>
      </c>
      <c r="C38" s="120"/>
      <c r="D38" s="164"/>
      <c r="E38" s="122"/>
      <c r="F38" s="122"/>
      <c r="G38" s="122"/>
      <c r="H38" s="122"/>
      <c r="I38" s="122"/>
      <c r="J38" s="122"/>
      <c r="K38" s="122"/>
      <c r="L38" s="122"/>
      <c r="M38" s="122"/>
      <c r="N38" s="122"/>
      <c r="O38" s="122"/>
      <c r="P38" s="122"/>
      <c r="Q38" s="122"/>
      <c r="R38" s="122"/>
      <c r="S38" s="122"/>
      <c r="T38" s="122"/>
      <c r="U38" s="122"/>
      <c r="V38" s="122"/>
      <c r="W38" s="122"/>
    </row>
    <row r="39" spans="2:23" x14ac:dyDescent="0.25">
      <c r="B39" s="105" t="s">
        <v>303</v>
      </c>
      <c r="C39" s="274" t="s">
        <v>167</v>
      </c>
      <c r="D39" s="164">
        <f t="shared" si="17"/>
        <v>1</v>
      </c>
      <c r="E39" s="122">
        <f t="shared" si="0"/>
        <v>1</v>
      </c>
      <c r="F39" s="122">
        <f t="shared" si="18"/>
        <v>1</v>
      </c>
      <c r="G39" s="122">
        <f t="shared" si="19"/>
        <v>1</v>
      </c>
      <c r="H39" s="122">
        <f t="shared" si="20"/>
        <v>1</v>
      </c>
      <c r="I39" s="122">
        <f t="shared" si="21"/>
        <v>1</v>
      </c>
      <c r="J39" s="122">
        <f t="shared" si="22"/>
        <v>1</v>
      </c>
      <c r="K39" s="122">
        <f t="shared" si="23"/>
        <v>1</v>
      </c>
      <c r="L39" s="122">
        <f t="shared" si="24"/>
        <v>1</v>
      </c>
      <c r="M39" s="122">
        <f t="shared" si="25"/>
        <v>1</v>
      </c>
      <c r="N39" s="122">
        <f t="shared" si="26"/>
        <v>1</v>
      </c>
      <c r="O39" s="122">
        <f t="shared" si="27"/>
        <v>1</v>
      </c>
      <c r="P39" s="122">
        <f t="shared" si="28"/>
        <v>1</v>
      </c>
      <c r="Q39" s="122">
        <f t="shared" si="29"/>
        <v>1</v>
      </c>
      <c r="R39" s="122">
        <f t="shared" si="30"/>
        <v>1</v>
      </c>
      <c r="S39" s="122">
        <f t="shared" si="31"/>
        <v>1</v>
      </c>
      <c r="T39" s="122">
        <f t="shared" si="32"/>
        <v>1</v>
      </c>
      <c r="U39" s="122">
        <f t="shared" si="33"/>
        <v>1</v>
      </c>
      <c r="V39" s="122">
        <f t="shared" si="34"/>
        <v>1</v>
      </c>
      <c r="W39" s="122">
        <f t="shared" si="35"/>
        <v>1</v>
      </c>
    </row>
    <row r="40" spans="2:23" x14ac:dyDescent="0.25">
      <c r="B40" s="105" t="s">
        <v>304</v>
      </c>
      <c r="C40" s="275"/>
      <c r="D40" s="164"/>
      <c r="E40" s="122"/>
      <c r="F40" s="122"/>
      <c r="G40" s="122"/>
      <c r="H40" s="122"/>
      <c r="I40" s="122"/>
      <c r="J40" s="122"/>
      <c r="K40" s="122"/>
      <c r="L40" s="122"/>
      <c r="M40" s="122"/>
      <c r="N40" s="122"/>
      <c r="O40" s="122"/>
      <c r="P40" s="122"/>
      <c r="Q40" s="122"/>
      <c r="R40" s="122"/>
      <c r="S40" s="122"/>
      <c r="T40" s="122"/>
      <c r="U40" s="122"/>
      <c r="V40" s="122"/>
      <c r="W40" s="122"/>
    </row>
    <row r="41" spans="2:23" x14ac:dyDescent="0.25">
      <c r="B41" s="168" t="s">
        <v>179</v>
      </c>
      <c r="C41" s="120"/>
      <c r="D41" s="164"/>
      <c r="E41" s="122"/>
      <c r="F41" s="122"/>
      <c r="G41" s="122"/>
      <c r="H41" s="122"/>
      <c r="I41" s="122"/>
      <c r="J41" s="122"/>
      <c r="K41" s="122"/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2"/>
    </row>
    <row r="42" spans="2:23" x14ac:dyDescent="0.25">
      <c r="B42" s="169" t="s">
        <v>183</v>
      </c>
      <c r="C42" s="276" t="s">
        <v>167</v>
      </c>
      <c r="D42" s="164">
        <f t="shared" si="17"/>
        <v>3</v>
      </c>
      <c r="E42" s="122">
        <f t="shared" si="0"/>
        <v>3</v>
      </c>
      <c r="F42" s="122">
        <f t="shared" si="18"/>
        <v>3</v>
      </c>
      <c r="G42" s="122">
        <f t="shared" si="19"/>
        <v>3</v>
      </c>
      <c r="H42" s="122">
        <f t="shared" si="20"/>
        <v>3</v>
      </c>
      <c r="I42" s="122">
        <f t="shared" si="21"/>
        <v>3</v>
      </c>
      <c r="J42" s="122">
        <f t="shared" si="22"/>
        <v>3</v>
      </c>
      <c r="K42" s="122">
        <f t="shared" si="23"/>
        <v>3</v>
      </c>
      <c r="L42" s="122">
        <f t="shared" si="24"/>
        <v>3</v>
      </c>
      <c r="M42" s="122">
        <f t="shared" si="25"/>
        <v>3</v>
      </c>
      <c r="N42" s="122">
        <f t="shared" si="26"/>
        <v>3</v>
      </c>
      <c r="O42" s="122">
        <f t="shared" si="27"/>
        <v>3</v>
      </c>
      <c r="P42" s="122">
        <f t="shared" si="28"/>
        <v>3</v>
      </c>
      <c r="Q42" s="122">
        <f t="shared" si="29"/>
        <v>3</v>
      </c>
      <c r="R42" s="122">
        <f t="shared" si="30"/>
        <v>3</v>
      </c>
      <c r="S42" s="122">
        <f t="shared" si="31"/>
        <v>3</v>
      </c>
      <c r="T42" s="122">
        <f t="shared" si="32"/>
        <v>3</v>
      </c>
      <c r="U42" s="122">
        <f t="shared" si="33"/>
        <v>3</v>
      </c>
      <c r="V42" s="122">
        <f t="shared" si="34"/>
        <v>3</v>
      </c>
      <c r="W42" s="122">
        <f t="shared" si="35"/>
        <v>3</v>
      </c>
    </row>
    <row r="43" spans="2:23" x14ac:dyDescent="0.25">
      <c r="B43" s="169" t="s">
        <v>172</v>
      </c>
      <c r="C43" s="277"/>
      <c r="D43" s="164"/>
      <c r="E43" s="122"/>
      <c r="F43" s="122"/>
      <c r="G43" s="122"/>
      <c r="H43" s="122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</row>
    <row r="44" spans="2:23" x14ac:dyDescent="0.25">
      <c r="B44" s="168" t="s">
        <v>305</v>
      </c>
      <c r="C44" s="120"/>
      <c r="D44" s="164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</row>
    <row r="45" spans="2:23" x14ac:dyDescent="0.25">
      <c r="B45" s="105" t="s">
        <v>306</v>
      </c>
      <c r="C45" s="278" t="s">
        <v>167</v>
      </c>
      <c r="D45" s="164">
        <f t="shared" si="17"/>
        <v>1</v>
      </c>
      <c r="E45" s="122">
        <f t="shared" si="0"/>
        <v>1</v>
      </c>
      <c r="F45" s="122">
        <f t="shared" si="18"/>
        <v>1</v>
      </c>
      <c r="G45" s="122">
        <f t="shared" si="19"/>
        <v>1</v>
      </c>
      <c r="H45" s="122">
        <f t="shared" si="20"/>
        <v>1</v>
      </c>
      <c r="I45" s="122">
        <f t="shared" si="21"/>
        <v>1</v>
      </c>
      <c r="J45" s="122">
        <f t="shared" si="22"/>
        <v>1</v>
      </c>
      <c r="K45" s="122">
        <f t="shared" si="23"/>
        <v>1</v>
      </c>
      <c r="L45" s="122">
        <f t="shared" si="24"/>
        <v>1</v>
      </c>
      <c r="M45" s="122">
        <f t="shared" si="25"/>
        <v>1</v>
      </c>
      <c r="N45" s="122">
        <f t="shared" si="26"/>
        <v>1</v>
      </c>
      <c r="O45" s="122">
        <f t="shared" si="27"/>
        <v>1</v>
      </c>
      <c r="P45" s="122">
        <f t="shared" si="28"/>
        <v>1</v>
      </c>
      <c r="Q45" s="122">
        <f t="shared" si="29"/>
        <v>1</v>
      </c>
      <c r="R45" s="122">
        <f t="shared" si="30"/>
        <v>1</v>
      </c>
      <c r="S45" s="122">
        <f t="shared" si="31"/>
        <v>1</v>
      </c>
      <c r="T45" s="122">
        <f t="shared" si="32"/>
        <v>1</v>
      </c>
      <c r="U45" s="122">
        <f t="shared" si="33"/>
        <v>1</v>
      </c>
      <c r="V45" s="122">
        <f t="shared" si="34"/>
        <v>1</v>
      </c>
      <c r="W45" s="122">
        <f t="shared" si="35"/>
        <v>1</v>
      </c>
    </row>
    <row r="46" spans="2:23" x14ac:dyDescent="0.25">
      <c r="B46" s="105" t="s">
        <v>307</v>
      </c>
      <c r="C46" s="278"/>
      <c r="D46" s="164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122"/>
      <c r="P46" s="122"/>
      <c r="Q46" s="122"/>
      <c r="R46" s="122"/>
      <c r="S46" s="122"/>
      <c r="T46" s="122"/>
      <c r="U46" s="122"/>
      <c r="V46" s="122"/>
      <c r="W46" s="122"/>
    </row>
    <row r="47" spans="2:23" x14ac:dyDescent="0.25">
      <c r="B47" s="105" t="s">
        <v>308</v>
      </c>
      <c r="C47" s="278"/>
      <c r="D47" s="164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</row>
    <row r="48" spans="2:23" x14ac:dyDescent="0.25">
      <c r="B48" s="105" t="s">
        <v>311</v>
      </c>
      <c r="C48" s="278"/>
      <c r="D48" s="164"/>
      <c r="E48" s="122"/>
      <c r="F48" s="122"/>
      <c r="G48" s="122"/>
      <c r="H48" s="122"/>
      <c r="I48" s="122"/>
      <c r="J48" s="122"/>
      <c r="K48" s="122"/>
      <c r="L48" s="122"/>
      <c r="M48" s="122"/>
      <c r="N48" s="122"/>
      <c r="O48" s="122"/>
      <c r="P48" s="122"/>
      <c r="Q48" s="122"/>
      <c r="R48" s="122"/>
      <c r="S48" s="122"/>
      <c r="T48" s="122"/>
      <c r="U48" s="122"/>
      <c r="V48" s="122"/>
      <c r="W48" s="122"/>
    </row>
    <row r="49" spans="1:27" x14ac:dyDescent="0.25">
      <c r="B49" s="105" t="s">
        <v>322</v>
      </c>
      <c r="C49" s="278"/>
      <c r="D49" s="164"/>
      <c r="E49" s="122"/>
      <c r="F49" s="122"/>
      <c r="G49" s="122"/>
      <c r="H49" s="122"/>
      <c r="I49" s="122"/>
      <c r="J49" s="122"/>
      <c r="K49" s="122"/>
      <c r="L49" s="122"/>
      <c r="M49" s="122"/>
      <c r="N49" s="122"/>
      <c r="O49" s="122"/>
      <c r="P49" s="122"/>
      <c r="Q49" s="122"/>
      <c r="R49" s="122"/>
      <c r="S49" s="122"/>
      <c r="T49" s="122"/>
      <c r="U49" s="122"/>
      <c r="V49" s="122"/>
      <c r="W49" s="122"/>
    </row>
    <row r="51" spans="1:27" x14ac:dyDescent="0.25">
      <c r="A51" s="286">
        <v>2</v>
      </c>
      <c r="B51" s="287" t="s">
        <v>379</v>
      </c>
      <c r="C51" s="287"/>
      <c r="D51" s="287"/>
    </row>
    <row r="52" spans="1:27" ht="14.4" customHeight="1" x14ac:dyDescent="0.25">
      <c r="A52" s="286"/>
      <c r="B52" s="279" t="s">
        <v>169</v>
      </c>
      <c r="C52" s="288" t="s">
        <v>175</v>
      </c>
      <c r="D52" s="165" t="s">
        <v>22</v>
      </c>
      <c r="Z52" s="284" t="s">
        <v>184</v>
      </c>
      <c r="AA52" s="284"/>
    </row>
    <row r="53" spans="1:27" x14ac:dyDescent="0.25">
      <c r="A53" s="286"/>
      <c r="B53" s="280"/>
      <c r="C53" s="288"/>
      <c r="D53" s="165">
        <v>2024</v>
      </c>
      <c r="Z53" s="284"/>
      <c r="AA53" s="284"/>
    </row>
    <row r="54" spans="1:27" x14ac:dyDescent="0.25">
      <c r="B54" s="166" t="s">
        <v>181</v>
      </c>
      <c r="C54" s="105"/>
      <c r="D54" s="122"/>
      <c r="Z54" s="284" t="s">
        <v>22</v>
      </c>
      <c r="AA54" s="285" t="s">
        <v>65</v>
      </c>
    </row>
    <row r="55" spans="1:27" x14ac:dyDescent="0.25">
      <c r="B55" s="167" t="s">
        <v>170</v>
      </c>
      <c r="C55" s="274" t="s">
        <v>176</v>
      </c>
      <c r="D55" s="122">
        <v>1</v>
      </c>
      <c r="Z55" s="284"/>
      <c r="AA55" s="285"/>
    </row>
    <row r="56" spans="1:27" x14ac:dyDescent="0.25">
      <c r="B56" s="167" t="s">
        <v>171</v>
      </c>
      <c r="C56" s="283"/>
      <c r="D56" s="122">
        <v>2</v>
      </c>
      <c r="Z56" s="122">
        <v>2024</v>
      </c>
      <c r="AA56" s="164">
        <f>'Forward Projection (3)'!J18</f>
        <v>4857</v>
      </c>
    </row>
    <row r="57" spans="1:27" x14ac:dyDescent="0.25">
      <c r="B57" s="167" t="s">
        <v>173</v>
      </c>
      <c r="C57" s="283"/>
      <c r="D57" s="122">
        <v>1</v>
      </c>
      <c r="Z57" s="122">
        <v>2025</v>
      </c>
      <c r="AA57" s="164">
        <f>'Forward Projection (3)'!L26</f>
        <v>4996.1111111111113</v>
      </c>
    </row>
    <row r="58" spans="1:27" x14ac:dyDescent="0.25">
      <c r="B58" s="167" t="s">
        <v>174</v>
      </c>
      <c r="C58" s="275"/>
      <c r="D58" s="122">
        <v>1</v>
      </c>
      <c r="Z58" s="122">
        <v>2026</v>
      </c>
      <c r="AA58" s="164">
        <f>'Forward Projection (3)'!L27</f>
        <v>5135.2222222222226</v>
      </c>
    </row>
    <row r="59" spans="1:27" x14ac:dyDescent="0.25">
      <c r="B59" s="168" t="s">
        <v>180</v>
      </c>
      <c r="C59" s="120"/>
      <c r="D59" s="122"/>
      <c r="Z59" s="122">
        <v>2027</v>
      </c>
      <c r="AA59" s="164">
        <f>'Forward Projection (3)'!L28</f>
        <v>5274.333333333333</v>
      </c>
    </row>
    <row r="60" spans="1:27" x14ac:dyDescent="0.25">
      <c r="B60" s="105" t="s">
        <v>301</v>
      </c>
      <c r="C60" s="274" t="s">
        <v>167</v>
      </c>
      <c r="D60" s="122">
        <v>1</v>
      </c>
      <c r="Z60" s="122">
        <v>2028</v>
      </c>
      <c r="AA60" s="164">
        <f>'Forward Projection (3)'!L29</f>
        <v>5413.4444444444443</v>
      </c>
    </row>
    <row r="61" spans="1:27" x14ac:dyDescent="0.25">
      <c r="B61" s="105" t="s">
        <v>302</v>
      </c>
      <c r="C61" s="275"/>
      <c r="D61" s="122">
        <v>1</v>
      </c>
      <c r="Z61" s="122">
        <v>2029</v>
      </c>
      <c r="AA61" s="164">
        <f>'Forward Projection (3)'!L30</f>
        <v>5552.5555555555557</v>
      </c>
    </row>
    <row r="62" spans="1:27" x14ac:dyDescent="0.25">
      <c r="B62" s="168" t="s">
        <v>178</v>
      </c>
      <c r="C62" s="120"/>
      <c r="D62" s="122"/>
      <c r="Z62" s="122">
        <v>2030</v>
      </c>
      <c r="AA62" s="164">
        <f>'Forward Projection (3)'!L31</f>
        <v>5691.666666666667</v>
      </c>
    </row>
    <row r="63" spans="1:27" ht="14.4" customHeight="1" x14ac:dyDescent="0.25">
      <c r="B63" s="105" t="s">
        <v>303</v>
      </c>
      <c r="C63" s="274" t="s">
        <v>167</v>
      </c>
      <c r="D63" s="122">
        <v>1</v>
      </c>
      <c r="F63" s="256" t="s">
        <v>185</v>
      </c>
      <c r="G63" s="256"/>
      <c r="H63" s="256"/>
      <c r="I63" s="256"/>
      <c r="J63" s="256"/>
      <c r="Z63" s="122">
        <v>2031</v>
      </c>
      <c r="AA63" s="164">
        <f>'Forward Projection (3)'!L32</f>
        <v>5830.7777777777774</v>
      </c>
    </row>
    <row r="64" spans="1:27" x14ac:dyDescent="0.25">
      <c r="B64" s="105" t="s">
        <v>304</v>
      </c>
      <c r="C64" s="275"/>
      <c r="D64" s="122"/>
      <c r="F64" s="256"/>
      <c r="G64" s="256"/>
      <c r="H64" s="256"/>
      <c r="I64" s="256"/>
      <c r="J64" s="256"/>
      <c r="Z64" s="122">
        <v>2032</v>
      </c>
      <c r="AA64" s="164">
        <f>'Forward Projection (3)'!L33</f>
        <v>5969.8888888888887</v>
      </c>
    </row>
    <row r="65" spans="2:27" x14ac:dyDescent="0.25">
      <c r="B65" s="168" t="s">
        <v>179</v>
      </c>
      <c r="C65" s="120"/>
      <c r="D65" s="122"/>
      <c r="F65" s="256"/>
      <c r="G65" s="256"/>
      <c r="H65" s="256"/>
      <c r="I65" s="256"/>
      <c r="J65" s="256"/>
      <c r="Z65" s="122">
        <v>2033</v>
      </c>
      <c r="AA65" s="164">
        <f>'Forward Projection (3)'!L34</f>
        <v>6109</v>
      </c>
    </row>
    <row r="66" spans="2:27" x14ac:dyDescent="0.25">
      <c r="B66" s="169" t="s">
        <v>183</v>
      </c>
      <c r="C66" s="276" t="s">
        <v>167</v>
      </c>
      <c r="D66" s="122">
        <v>3</v>
      </c>
      <c r="Z66" s="122">
        <v>2034</v>
      </c>
      <c r="AA66" s="164">
        <f>'Forward Projection (3)'!L35</f>
        <v>6248.1111111111113</v>
      </c>
    </row>
    <row r="67" spans="2:27" x14ac:dyDescent="0.25">
      <c r="B67" s="169" t="s">
        <v>172</v>
      </c>
      <c r="C67" s="277"/>
      <c r="D67" s="122"/>
      <c r="Z67" s="122">
        <v>2035</v>
      </c>
      <c r="AA67" s="164">
        <f>'Forward Projection (3)'!L36</f>
        <v>6387.2222222222226</v>
      </c>
    </row>
    <row r="68" spans="2:27" x14ac:dyDescent="0.25">
      <c r="B68" s="168" t="s">
        <v>305</v>
      </c>
      <c r="C68" s="120"/>
      <c r="D68" s="122"/>
      <c r="Z68" s="122">
        <v>2036</v>
      </c>
      <c r="AA68" s="164">
        <f>'Forward Projection (3)'!L37</f>
        <v>6526.3333333333339</v>
      </c>
    </row>
    <row r="69" spans="2:27" x14ac:dyDescent="0.25">
      <c r="B69" s="105" t="s">
        <v>306</v>
      </c>
      <c r="C69" s="278" t="s">
        <v>167</v>
      </c>
      <c r="D69" s="122">
        <v>1</v>
      </c>
      <c r="Z69" s="122">
        <v>2037</v>
      </c>
      <c r="AA69" s="164">
        <f>'Forward Projection (3)'!L38</f>
        <v>6665.4444444444443</v>
      </c>
    </row>
    <row r="70" spans="2:27" x14ac:dyDescent="0.25">
      <c r="B70" s="105" t="s">
        <v>307</v>
      </c>
      <c r="C70" s="278"/>
      <c r="D70" s="122"/>
      <c r="Z70" s="122">
        <v>2038</v>
      </c>
      <c r="AA70" s="164">
        <f>'Forward Projection (3)'!L39</f>
        <v>6804.5555555555557</v>
      </c>
    </row>
    <row r="71" spans="2:27" x14ac:dyDescent="0.25">
      <c r="B71" s="105" t="s">
        <v>308</v>
      </c>
      <c r="C71" s="278"/>
      <c r="D71" s="122"/>
      <c r="Z71" s="122">
        <v>2039</v>
      </c>
      <c r="AA71" s="164">
        <f>'Forward Projection (3)'!L40</f>
        <v>6943.6666666666661</v>
      </c>
    </row>
    <row r="72" spans="2:27" x14ac:dyDescent="0.25">
      <c r="B72" s="105" t="s">
        <v>310</v>
      </c>
      <c r="C72" s="278"/>
      <c r="D72" s="122"/>
      <c r="Z72" s="122">
        <v>2040</v>
      </c>
      <c r="AA72" s="164">
        <f>'Forward Projection (3)'!L41</f>
        <v>7082.7777777777774</v>
      </c>
    </row>
    <row r="73" spans="2:27" x14ac:dyDescent="0.25">
      <c r="B73" s="105" t="s">
        <v>322</v>
      </c>
      <c r="C73" s="278"/>
      <c r="D73" s="122"/>
      <c r="Z73" s="122">
        <v>2041</v>
      </c>
      <c r="AA73" s="164">
        <f>'Forward Projection (3)'!L42</f>
        <v>7221.8888888888887</v>
      </c>
    </row>
    <row r="74" spans="2:27" x14ac:dyDescent="0.25">
      <c r="Z74" s="122">
        <v>2042</v>
      </c>
      <c r="AA74" s="164">
        <f>'Forward Projection (3)'!L43</f>
        <v>7361</v>
      </c>
    </row>
    <row r="75" spans="2:27" x14ac:dyDescent="0.25">
      <c r="Z75" s="122">
        <v>2043</v>
      </c>
      <c r="AA75" s="164">
        <f>'Forward Projection (3)'!L44</f>
        <v>7500.1111111111113</v>
      </c>
    </row>
    <row r="76" spans="2:27" x14ac:dyDescent="0.25">
      <c r="Z76" s="122">
        <v>2044</v>
      </c>
      <c r="AA76" s="164">
        <f>'Forward Projection (3)'!L45</f>
        <v>7639.2222222222226</v>
      </c>
    </row>
    <row r="77" spans="2:27" x14ac:dyDescent="0.25">
      <c r="B77" s="279" t="s">
        <v>169</v>
      </c>
      <c r="C77" s="281" t="s">
        <v>175</v>
      </c>
      <c r="D77" s="282" t="s">
        <v>22</v>
      </c>
      <c r="E77" s="282"/>
      <c r="F77" s="282"/>
      <c r="G77" s="282"/>
      <c r="H77" s="282"/>
      <c r="I77" s="282"/>
      <c r="J77" s="282"/>
      <c r="K77" s="282"/>
      <c r="L77" s="282"/>
      <c r="M77" s="282"/>
      <c r="N77" s="282"/>
      <c r="O77" s="282"/>
      <c r="P77" s="282"/>
      <c r="Q77" s="282"/>
      <c r="R77" s="282"/>
      <c r="S77" s="282"/>
      <c r="T77" s="282"/>
      <c r="U77" s="282"/>
      <c r="V77" s="282"/>
      <c r="W77" s="282"/>
    </row>
    <row r="78" spans="2:27" x14ac:dyDescent="0.25">
      <c r="B78" s="280"/>
      <c r="C78" s="281"/>
      <c r="D78" s="165">
        <v>2025</v>
      </c>
      <c r="E78" s="165">
        <v>2026</v>
      </c>
      <c r="F78" s="165">
        <v>2027</v>
      </c>
      <c r="G78" s="165">
        <v>2028</v>
      </c>
      <c r="H78" s="165">
        <v>2029</v>
      </c>
      <c r="I78" s="165">
        <v>2030</v>
      </c>
      <c r="J78" s="165">
        <v>2031</v>
      </c>
      <c r="K78" s="165">
        <v>2032</v>
      </c>
      <c r="L78" s="165">
        <v>2033</v>
      </c>
      <c r="M78" s="165">
        <v>2034</v>
      </c>
      <c r="N78" s="165">
        <v>2035</v>
      </c>
      <c r="O78" s="165">
        <v>2036</v>
      </c>
      <c r="P78" s="165">
        <v>2037</v>
      </c>
      <c r="Q78" s="165">
        <v>2038</v>
      </c>
      <c r="R78" s="165">
        <v>2039</v>
      </c>
      <c r="S78" s="165">
        <v>2040</v>
      </c>
      <c r="T78" s="165">
        <v>2041</v>
      </c>
      <c r="U78" s="165">
        <v>2042</v>
      </c>
      <c r="V78" s="165">
        <v>2043</v>
      </c>
      <c r="W78" s="165">
        <v>2044</v>
      </c>
    </row>
    <row r="79" spans="2:27" x14ac:dyDescent="0.25">
      <c r="B79" s="166" t="s">
        <v>181</v>
      </c>
      <c r="C79" s="105"/>
      <c r="D79" s="122"/>
      <c r="E79" s="122"/>
      <c r="F79" s="105"/>
      <c r="G79" s="105"/>
      <c r="H79" s="105"/>
      <c r="I79" s="105"/>
      <c r="J79" s="105"/>
      <c r="K79" s="105"/>
      <c r="L79" s="105"/>
      <c r="M79" s="105"/>
      <c r="N79" s="105"/>
      <c r="O79" s="105"/>
      <c r="P79" s="105"/>
      <c r="Q79" s="105"/>
      <c r="R79" s="105"/>
      <c r="S79" s="105"/>
      <c r="T79" s="105"/>
      <c r="U79" s="105"/>
      <c r="V79" s="105"/>
      <c r="W79" s="105"/>
    </row>
    <row r="80" spans="2:27" x14ac:dyDescent="0.25">
      <c r="B80" s="167" t="s">
        <v>170</v>
      </c>
      <c r="C80" s="274" t="s">
        <v>176</v>
      </c>
      <c r="D80" s="164">
        <f>ROUND(($AA$57/$AA$56)*D55,0)</f>
        <v>1</v>
      </c>
      <c r="E80" s="164">
        <f>ROUND(($AA$58/$AA$56)*D55,0)</f>
        <v>1</v>
      </c>
      <c r="F80" s="122">
        <f>ROUND(($AA$59/$AA$56)*D55,0)</f>
        <v>1</v>
      </c>
      <c r="G80" s="122">
        <f t="shared" ref="G80" si="36">ROUND(($AA$60/$AA$56)*D55,0)</f>
        <v>1</v>
      </c>
      <c r="H80" s="122">
        <f t="shared" ref="H80" si="37">ROUND(($AA$61/$AA$56)*D55,0)</f>
        <v>1</v>
      </c>
      <c r="I80" s="122">
        <f t="shared" ref="I80" si="38">ROUND(($AA$62/$AA$56)*D55,0)</f>
        <v>1</v>
      </c>
      <c r="J80" s="122">
        <f t="shared" ref="J80" si="39">ROUND(($AA$63/$AA$56)*D55,0)</f>
        <v>1</v>
      </c>
      <c r="K80" s="122">
        <f>ROUND(($AA$64/$AA$56)*D55,0)</f>
        <v>1</v>
      </c>
      <c r="L80" s="122">
        <f t="shared" ref="L80" si="40">ROUND(($AA$65/$AA$56)*D55,0)</f>
        <v>1</v>
      </c>
      <c r="M80" s="122">
        <f t="shared" ref="M80" si="41">ROUND(($AA$66/$AA$56)*D55,0)</f>
        <v>1</v>
      </c>
      <c r="N80" s="122">
        <f t="shared" ref="N80" si="42">ROUND(($AA$67/$AA$56)*D55,0)</f>
        <v>1</v>
      </c>
      <c r="O80" s="122">
        <f t="shared" ref="O80" si="43">ROUND(($AA$68/$AA$56)*D55,0)</f>
        <v>1</v>
      </c>
      <c r="P80" s="122">
        <f t="shared" ref="P80" si="44">ROUND(($AA$69/$AA$56)*D55,0)</f>
        <v>1</v>
      </c>
      <c r="Q80" s="122">
        <f t="shared" ref="Q80" si="45">ROUND(($AA$70/$AA$56)*D55,0)</f>
        <v>1</v>
      </c>
      <c r="R80" s="122">
        <f t="shared" ref="R80" si="46">ROUND(($AA$71/$AA$56)*D55,0)</f>
        <v>1</v>
      </c>
      <c r="S80" s="122">
        <f t="shared" ref="S80" si="47">ROUND(($AA$72/$AA$56)*D55,0)</f>
        <v>1</v>
      </c>
      <c r="T80" s="122">
        <f t="shared" ref="T80" si="48">ROUND(($AA$73/$AA$56)*D55,0)</f>
        <v>1</v>
      </c>
      <c r="U80" s="122">
        <f t="shared" ref="U80" si="49">ROUND(($AA$74/$AA$56)*D55,0)</f>
        <v>2</v>
      </c>
      <c r="V80" s="122">
        <f t="shared" ref="V80" si="50">ROUND(($AA$75/$AA$56)*D55,0)</f>
        <v>2</v>
      </c>
      <c r="W80" s="122">
        <f t="shared" ref="W80" si="51">ROUND(($AA$76/$AA$56)*D55,0)</f>
        <v>2</v>
      </c>
    </row>
    <row r="81" spans="2:23" x14ac:dyDescent="0.25">
      <c r="B81" s="167" t="s">
        <v>171</v>
      </c>
      <c r="C81" s="283"/>
      <c r="D81" s="164">
        <f t="shared" ref="D81:D94" si="52">ROUND(($AA$57/$AA$56)*D56,0)</f>
        <v>2</v>
      </c>
      <c r="E81" s="164">
        <f t="shared" ref="E81:E94" si="53">ROUND(($AA$58/$AA$56)*D56,0)</f>
        <v>2</v>
      </c>
      <c r="F81" s="122">
        <f t="shared" ref="F81:F94" si="54">ROUND(($AA$59/$AA$56)*D56,0)</f>
        <v>2</v>
      </c>
      <c r="G81" s="122">
        <f t="shared" ref="G81:G94" si="55">ROUND(($AA$60/$AA$56)*D56,0)</f>
        <v>2</v>
      </c>
      <c r="H81" s="122">
        <f t="shared" ref="H81:H94" si="56">ROUND(($AA$61/$AA$56)*D56,0)</f>
        <v>2</v>
      </c>
      <c r="I81" s="122">
        <f t="shared" ref="I81:I94" si="57">ROUND(($AA$62/$AA$56)*D56,0)</f>
        <v>2</v>
      </c>
      <c r="J81" s="122">
        <f t="shared" ref="J81:J94" si="58">ROUND(($AA$63/$AA$56)*D56,0)</f>
        <v>2</v>
      </c>
      <c r="K81" s="122">
        <f t="shared" ref="K81:K94" si="59">ROUND(($AA$64/$AA$56)*D56,0)</f>
        <v>2</v>
      </c>
      <c r="L81" s="122">
        <f t="shared" ref="L81:L94" si="60">ROUND(($AA$65/$AA$56)*D56,0)</f>
        <v>3</v>
      </c>
      <c r="M81" s="122">
        <f t="shared" ref="M81:M94" si="61">ROUND(($AA$66/$AA$56)*D56,0)</f>
        <v>3</v>
      </c>
      <c r="N81" s="122">
        <f t="shared" ref="N81:N94" si="62">ROUND(($AA$67/$AA$56)*D56,0)</f>
        <v>3</v>
      </c>
      <c r="O81" s="122">
        <f t="shared" ref="O81:O94" si="63">ROUND(($AA$68/$AA$56)*D56,0)</f>
        <v>3</v>
      </c>
      <c r="P81" s="122">
        <f t="shared" ref="P81:P94" si="64">ROUND(($AA$69/$AA$56)*D56,0)</f>
        <v>3</v>
      </c>
      <c r="Q81" s="122">
        <f t="shared" ref="Q81:Q94" si="65">ROUND(($AA$70/$AA$56)*D56,0)</f>
        <v>3</v>
      </c>
      <c r="R81" s="122">
        <f t="shared" ref="R81:R94" si="66">ROUND(($AA$71/$AA$56)*D56,0)</f>
        <v>3</v>
      </c>
      <c r="S81" s="122">
        <f t="shared" ref="S81:S94" si="67">ROUND(($AA$72/$AA$56)*D56,0)</f>
        <v>3</v>
      </c>
      <c r="T81" s="122">
        <f t="shared" ref="T81:T94" si="68">ROUND(($AA$73/$AA$56)*D56,0)</f>
        <v>3</v>
      </c>
      <c r="U81" s="122">
        <f t="shared" ref="U81:U94" si="69">ROUND(($AA$74/$AA$56)*D56,0)</f>
        <v>3</v>
      </c>
      <c r="V81" s="122">
        <f t="shared" ref="V81:V94" si="70">ROUND(($AA$75/$AA$56)*D56,0)</f>
        <v>3</v>
      </c>
      <c r="W81" s="122">
        <f t="shared" ref="W81:W94" si="71">ROUND(($AA$76/$AA$56)*D56,0)</f>
        <v>3</v>
      </c>
    </row>
    <row r="82" spans="2:23" x14ac:dyDescent="0.25">
      <c r="B82" s="167" t="s">
        <v>173</v>
      </c>
      <c r="C82" s="283"/>
      <c r="D82" s="164">
        <f t="shared" si="52"/>
        <v>1</v>
      </c>
      <c r="E82" s="164">
        <f t="shared" si="53"/>
        <v>1</v>
      </c>
      <c r="F82" s="122">
        <f t="shared" si="54"/>
        <v>1</v>
      </c>
      <c r="G82" s="122">
        <f t="shared" si="55"/>
        <v>1</v>
      </c>
      <c r="H82" s="122">
        <f t="shared" si="56"/>
        <v>1</v>
      </c>
      <c r="I82" s="122">
        <f t="shared" si="57"/>
        <v>1</v>
      </c>
      <c r="J82" s="122">
        <f t="shared" si="58"/>
        <v>1</v>
      </c>
      <c r="K82" s="122">
        <f t="shared" si="59"/>
        <v>1</v>
      </c>
      <c r="L82" s="122">
        <f t="shared" si="60"/>
        <v>1</v>
      </c>
      <c r="M82" s="122">
        <f t="shared" si="61"/>
        <v>1</v>
      </c>
      <c r="N82" s="122">
        <f t="shared" si="62"/>
        <v>1</v>
      </c>
      <c r="O82" s="122">
        <f t="shared" si="63"/>
        <v>1</v>
      </c>
      <c r="P82" s="122">
        <f t="shared" si="64"/>
        <v>1</v>
      </c>
      <c r="Q82" s="122">
        <f t="shared" si="65"/>
        <v>1</v>
      </c>
      <c r="R82" s="122">
        <f t="shared" si="66"/>
        <v>1</v>
      </c>
      <c r="S82" s="122">
        <f t="shared" si="67"/>
        <v>1</v>
      </c>
      <c r="T82" s="122">
        <f t="shared" si="68"/>
        <v>1</v>
      </c>
      <c r="U82" s="122">
        <f t="shared" si="69"/>
        <v>2</v>
      </c>
      <c r="V82" s="122">
        <f t="shared" si="70"/>
        <v>2</v>
      </c>
      <c r="W82" s="122">
        <f t="shared" si="71"/>
        <v>2</v>
      </c>
    </row>
    <row r="83" spans="2:23" x14ac:dyDescent="0.25">
      <c r="B83" s="167" t="s">
        <v>174</v>
      </c>
      <c r="C83" s="275"/>
      <c r="D83" s="164">
        <f t="shared" si="52"/>
        <v>1</v>
      </c>
      <c r="E83" s="164">
        <f t="shared" si="53"/>
        <v>1</v>
      </c>
      <c r="F83" s="122">
        <f t="shared" si="54"/>
        <v>1</v>
      </c>
      <c r="G83" s="122">
        <f t="shared" si="55"/>
        <v>1</v>
      </c>
      <c r="H83" s="122">
        <f t="shared" si="56"/>
        <v>1</v>
      </c>
      <c r="I83" s="122">
        <f t="shared" si="57"/>
        <v>1</v>
      </c>
      <c r="J83" s="122">
        <f t="shared" si="58"/>
        <v>1</v>
      </c>
      <c r="K83" s="122">
        <f t="shared" si="59"/>
        <v>1</v>
      </c>
      <c r="L83" s="122">
        <f t="shared" si="60"/>
        <v>1</v>
      </c>
      <c r="M83" s="122">
        <f t="shared" si="61"/>
        <v>1</v>
      </c>
      <c r="N83" s="122">
        <f t="shared" si="62"/>
        <v>1</v>
      </c>
      <c r="O83" s="122">
        <f t="shared" si="63"/>
        <v>1</v>
      </c>
      <c r="P83" s="122">
        <f t="shared" si="64"/>
        <v>1</v>
      </c>
      <c r="Q83" s="122">
        <f t="shared" si="65"/>
        <v>1</v>
      </c>
      <c r="R83" s="122">
        <f t="shared" si="66"/>
        <v>1</v>
      </c>
      <c r="S83" s="122">
        <f t="shared" si="67"/>
        <v>1</v>
      </c>
      <c r="T83" s="122">
        <f t="shared" si="68"/>
        <v>1</v>
      </c>
      <c r="U83" s="122">
        <f t="shared" si="69"/>
        <v>2</v>
      </c>
      <c r="V83" s="122">
        <f t="shared" si="70"/>
        <v>2</v>
      </c>
      <c r="W83" s="122">
        <f t="shared" si="71"/>
        <v>2</v>
      </c>
    </row>
    <row r="84" spans="2:23" x14ac:dyDescent="0.25">
      <c r="B84" s="168" t="s">
        <v>180</v>
      </c>
      <c r="C84" s="120"/>
      <c r="D84" s="164"/>
      <c r="E84" s="164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</row>
    <row r="85" spans="2:23" x14ac:dyDescent="0.25">
      <c r="B85" s="105" t="s">
        <v>301</v>
      </c>
      <c r="C85" s="274" t="s">
        <v>167</v>
      </c>
      <c r="D85" s="164">
        <f t="shared" si="52"/>
        <v>1</v>
      </c>
      <c r="E85" s="164">
        <f t="shared" si="53"/>
        <v>1</v>
      </c>
      <c r="F85" s="122">
        <f t="shared" si="54"/>
        <v>1</v>
      </c>
      <c r="G85" s="122">
        <f t="shared" si="55"/>
        <v>1</v>
      </c>
      <c r="H85" s="122">
        <f t="shared" si="56"/>
        <v>1</v>
      </c>
      <c r="I85" s="122">
        <f t="shared" si="57"/>
        <v>1</v>
      </c>
      <c r="J85" s="122">
        <f t="shared" si="58"/>
        <v>1</v>
      </c>
      <c r="K85" s="122">
        <f t="shared" si="59"/>
        <v>1</v>
      </c>
      <c r="L85" s="122">
        <f t="shared" si="60"/>
        <v>1</v>
      </c>
      <c r="M85" s="122">
        <f t="shared" si="61"/>
        <v>1</v>
      </c>
      <c r="N85" s="122">
        <f t="shared" si="62"/>
        <v>1</v>
      </c>
      <c r="O85" s="122">
        <f t="shared" si="63"/>
        <v>1</v>
      </c>
      <c r="P85" s="122">
        <f t="shared" si="64"/>
        <v>1</v>
      </c>
      <c r="Q85" s="122">
        <f t="shared" si="65"/>
        <v>1</v>
      </c>
      <c r="R85" s="122">
        <f t="shared" si="66"/>
        <v>1</v>
      </c>
      <c r="S85" s="122">
        <f t="shared" si="67"/>
        <v>1</v>
      </c>
      <c r="T85" s="122">
        <f t="shared" si="68"/>
        <v>1</v>
      </c>
      <c r="U85" s="122">
        <f t="shared" si="69"/>
        <v>2</v>
      </c>
      <c r="V85" s="122">
        <f t="shared" si="70"/>
        <v>2</v>
      </c>
      <c r="W85" s="122">
        <f t="shared" si="71"/>
        <v>2</v>
      </c>
    </row>
    <row r="86" spans="2:23" x14ac:dyDescent="0.25">
      <c r="B86" s="105" t="s">
        <v>302</v>
      </c>
      <c r="C86" s="275"/>
      <c r="D86" s="164">
        <f t="shared" si="52"/>
        <v>1</v>
      </c>
      <c r="E86" s="164">
        <f t="shared" si="53"/>
        <v>1</v>
      </c>
      <c r="F86" s="122">
        <f t="shared" si="54"/>
        <v>1</v>
      </c>
      <c r="G86" s="122">
        <f t="shared" si="55"/>
        <v>1</v>
      </c>
      <c r="H86" s="122">
        <f t="shared" si="56"/>
        <v>1</v>
      </c>
      <c r="I86" s="122">
        <f t="shared" si="57"/>
        <v>1</v>
      </c>
      <c r="J86" s="122">
        <f t="shared" si="58"/>
        <v>1</v>
      </c>
      <c r="K86" s="122">
        <f t="shared" si="59"/>
        <v>1</v>
      </c>
      <c r="L86" s="122">
        <f t="shared" si="60"/>
        <v>1</v>
      </c>
      <c r="M86" s="122">
        <f t="shared" si="61"/>
        <v>1</v>
      </c>
      <c r="N86" s="122">
        <f t="shared" si="62"/>
        <v>1</v>
      </c>
      <c r="O86" s="122">
        <f t="shared" si="63"/>
        <v>1</v>
      </c>
      <c r="P86" s="122">
        <f t="shared" si="64"/>
        <v>1</v>
      </c>
      <c r="Q86" s="122">
        <f t="shared" si="65"/>
        <v>1</v>
      </c>
      <c r="R86" s="122">
        <f t="shared" si="66"/>
        <v>1</v>
      </c>
      <c r="S86" s="122">
        <f t="shared" si="67"/>
        <v>1</v>
      </c>
      <c r="T86" s="122">
        <f t="shared" si="68"/>
        <v>1</v>
      </c>
      <c r="U86" s="122">
        <f t="shared" si="69"/>
        <v>2</v>
      </c>
      <c r="V86" s="122">
        <f t="shared" si="70"/>
        <v>2</v>
      </c>
      <c r="W86" s="122">
        <f t="shared" si="71"/>
        <v>2</v>
      </c>
    </row>
    <row r="87" spans="2:23" x14ac:dyDescent="0.25">
      <c r="B87" s="168" t="s">
        <v>178</v>
      </c>
      <c r="C87" s="120"/>
      <c r="D87" s="164"/>
      <c r="E87" s="164"/>
      <c r="F87" s="122"/>
      <c r="G87" s="122"/>
      <c r="H87" s="122"/>
      <c r="I87" s="122"/>
      <c r="J87" s="122"/>
      <c r="K87" s="122"/>
      <c r="L87" s="122"/>
      <c r="M87" s="122"/>
      <c r="N87" s="122"/>
      <c r="O87" s="122"/>
      <c r="P87" s="122"/>
      <c r="Q87" s="122"/>
      <c r="R87" s="122"/>
      <c r="S87" s="122"/>
      <c r="T87" s="122"/>
      <c r="U87" s="122"/>
      <c r="V87" s="122"/>
      <c r="W87" s="122"/>
    </row>
    <row r="88" spans="2:23" x14ac:dyDescent="0.25">
      <c r="B88" s="105" t="s">
        <v>303</v>
      </c>
      <c r="C88" s="274" t="s">
        <v>167</v>
      </c>
      <c r="D88" s="164">
        <f t="shared" si="52"/>
        <v>1</v>
      </c>
      <c r="E88" s="164">
        <f t="shared" si="53"/>
        <v>1</v>
      </c>
      <c r="F88" s="122">
        <f t="shared" si="54"/>
        <v>1</v>
      </c>
      <c r="G88" s="122">
        <f t="shared" si="55"/>
        <v>1</v>
      </c>
      <c r="H88" s="122">
        <f t="shared" si="56"/>
        <v>1</v>
      </c>
      <c r="I88" s="122">
        <f t="shared" si="57"/>
        <v>1</v>
      </c>
      <c r="J88" s="122">
        <f t="shared" si="58"/>
        <v>1</v>
      </c>
      <c r="K88" s="122">
        <f t="shared" si="59"/>
        <v>1</v>
      </c>
      <c r="L88" s="122">
        <f t="shared" si="60"/>
        <v>1</v>
      </c>
      <c r="M88" s="122">
        <f t="shared" si="61"/>
        <v>1</v>
      </c>
      <c r="N88" s="122">
        <f t="shared" si="62"/>
        <v>1</v>
      </c>
      <c r="O88" s="122">
        <f t="shared" si="63"/>
        <v>1</v>
      </c>
      <c r="P88" s="122">
        <f t="shared" si="64"/>
        <v>1</v>
      </c>
      <c r="Q88" s="122">
        <f t="shared" si="65"/>
        <v>1</v>
      </c>
      <c r="R88" s="122">
        <f t="shared" si="66"/>
        <v>1</v>
      </c>
      <c r="S88" s="122">
        <f t="shared" si="67"/>
        <v>1</v>
      </c>
      <c r="T88" s="122">
        <f t="shared" si="68"/>
        <v>1</v>
      </c>
      <c r="U88" s="122">
        <f t="shared" si="69"/>
        <v>2</v>
      </c>
      <c r="V88" s="122">
        <f t="shared" si="70"/>
        <v>2</v>
      </c>
      <c r="W88" s="122">
        <f t="shared" si="71"/>
        <v>2</v>
      </c>
    </row>
    <row r="89" spans="2:23" x14ac:dyDescent="0.25">
      <c r="B89" s="105" t="s">
        <v>304</v>
      </c>
      <c r="C89" s="275"/>
      <c r="D89" s="164"/>
      <c r="E89" s="164"/>
      <c r="F89" s="122"/>
      <c r="G89" s="122"/>
      <c r="H89" s="122"/>
      <c r="I89" s="122"/>
      <c r="J89" s="122"/>
      <c r="K89" s="122"/>
      <c r="L89" s="122"/>
      <c r="M89" s="122"/>
      <c r="N89" s="122"/>
      <c r="O89" s="122"/>
      <c r="P89" s="122"/>
      <c r="Q89" s="122"/>
      <c r="R89" s="122"/>
      <c r="S89" s="122"/>
      <c r="T89" s="122"/>
      <c r="U89" s="122"/>
      <c r="V89" s="122"/>
      <c r="W89" s="122"/>
    </row>
    <row r="90" spans="2:23" x14ac:dyDescent="0.25">
      <c r="B90" s="168" t="s">
        <v>179</v>
      </c>
      <c r="C90" s="120"/>
      <c r="D90" s="164"/>
      <c r="E90" s="164"/>
      <c r="F90" s="122"/>
      <c r="G90" s="122"/>
      <c r="H90" s="122"/>
      <c r="I90" s="122"/>
      <c r="J90" s="122"/>
      <c r="K90" s="122"/>
      <c r="L90" s="122"/>
      <c r="M90" s="122"/>
      <c r="N90" s="122"/>
      <c r="O90" s="122"/>
      <c r="P90" s="122"/>
      <c r="Q90" s="122"/>
      <c r="R90" s="122"/>
      <c r="S90" s="122"/>
      <c r="T90" s="122"/>
      <c r="U90" s="122"/>
      <c r="V90" s="122"/>
      <c r="W90" s="122"/>
    </row>
    <row r="91" spans="2:23" x14ac:dyDescent="0.25">
      <c r="B91" s="169" t="s">
        <v>183</v>
      </c>
      <c r="C91" s="276" t="s">
        <v>167</v>
      </c>
      <c r="D91" s="164">
        <f t="shared" si="52"/>
        <v>3</v>
      </c>
      <c r="E91" s="164">
        <f t="shared" si="53"/>
        <v>3</v>
      </c>
      <c r="F91" s="122">
        <f t="shared" si="54"/>
        <v>3</v>
      </c>
      <c r="G91" s="122">
        <f t="shared" si="55"/>
        <v>3</v>
      </c>
      <c r="H91" s="122">
        <f t="shared" si="56"/>
        <v>3</v>
      </c>
      <c r="I91" s="122">
        <f t="shared" si="57"/>
        <v>4</v>
      </c>
      <c r="J91" s="122">
        <f t="shared" si="58"/>
        <v>4</v>
      </c>
      <c r="K91" s="122">
        <f t="shared" si="59"/>
        <v>4</v>
      </c>
      <c r="L91" s="122">
        <f t="shared" si="60"/>
        <v>4</v>
      </c>
      <c r="M91" s="122">
        <f t="shared" si="61"/>
        <v>4</v>
      </c>
      <c r="N91" s="122">
        <f t="shared" si="62"/>
        <v>4</v>
      </c>
      <c r="O91" s="122">
        <f t="shared" si="63"/>
        <v>4</v>
      </c>
      <c r="P91" s="122">
        <f t="shared" si="64"/>
        <v>4</v>
      </c>
      <c r="Q91" s="122">
        <f t="shared" si="65"/>
        <v>4</v>
      </c>
      <c r="R91" s="122">
        <f t="shared" si="66"/>
        <v>4</v>
      </c>
      <c r="S91" s="122">
        <f t="shared" si="67"/>
        <v>4</v>
      </c>
      <c r="T91" s="122">
        <f t="shared" si="68"/>
        <v>4</v>
      </c>
      <c r="U91" s="122">
        <f t="shared" si="69"/>
        <v>5</v>
      </c>
      <c r="V91" s="122">
        <f t="shared" si="70"/>
        <v>5</v>
      </c>
      <c r="W91" s="122">
        <f t="shared" si="71"/>
        <v>5</v>
      </c>
    </row>
    <row r="92" spans="2:23" x14ac:dyDescent="0.25">
      <c r="B92" s="169" t="s">
        <v>172</v>
      </c>
      <c r="C92" s="277"/>
      <c r="D92" s="164"/>
      <c r="E92" s="164"/>
      <c r="F92" s="122"/>
      <c r="G92" s="122"/>
      <c r="H92" s="122"/>
      <c r="I92" s="122"/>
      <c r="J92" s="122"/>
      <c r="K92" s="122"/>
      <c r="L92" s="122"/>
      <c r="M92" s="122"/>
      <c r="N92" s="122"/>
      <c r="O92" s="122"/>
      <c r="P92" s="122"/>
      <c r="Q92" s="122"/>
      <c r="R92" s="122"/>
      <c r="S92" s="122"/>
      <c r="T92" s="122"/>
      <c r="U92" s="122"/>
      <c r="V92" s="122"/>
      <c r="W92" s="122"/>
    </row>
    <row r="93" spans="2:23" x14ac:dyDescent="0.25">
      <c r="B93" s="168" t="s">
        <v>305</v>
      </c>
      <c r="C93" s="120"/>
      <c r="D93" s="164"/>
      <c r="E93" s="164"/>
      <c r="F93" s="122"/>
      <c r="G93" s="122"/>
      <c r="H93" s="122"/>
      <c r="I93" s="122"/>
      <c r="J93" s="122"/>
      <c r="K93" s="122"/>
      <c r="L93" s="122"/>
      <c r="M93" s="122"/>
      <c r="N93" s="122"/>
      <c r="O93" s="122"/>
      <c r="P93" s="122"/>
      <c r="Q93" s="122"/>
      <c r="R93" s="122"/>
      <c r="S93" s="122"/>
      <c r="T93" s="122"/>
      <c r="U93" s="122"/>
      <c r="V93" s="122"/>
      <c r="W93" s="122"/>
    </row>
    <row r="94" spans="2:23" x14ac:dyDescent="0.25">
      <c r="B94" s="105" t="s">
        <v>306</v>
      </c>
      <c r="C94" s="278" t="s">
        <v>167</v>
      </c>
      <c r="D94" s="164">
        <f t="shared" si="52"/>
        <v>1</v>
      </c>
      <c r="E94" s="164">
        <f t="shared" si="53"/>
        <v>1</v>
      </c>
      <c r="F94" s="122">
        <f t="shared" si="54"/>
        <v>1</v>
      </c>
      <c r="G94" s="122">
        <f t="shared" si="55"/>
        <v>1</v>
      </c>
      <c r="H94" s="122">
        <f t="shared" si="56"/>
        <v>1</v>
      </c>
      <c r="I94" s="122">
        <f t="shared" si="57"/>
        <v>1</v>
      </c>
      <c r="J94" s="122">
        <f t="shared" si="58"/>
        <v>1</v>
      </c>
      <c r="K94" s="122">
        <f t="shared" si="59"/>
        <v>1</v>
      </c>
      <c r="L94" s="122">
        <f t="shared" si="60"/>
        <v>1</v>
      </c>
      <c r="M94" s="122">
        <f t="shared" si="61"/>
        <v>1</v>
      </c>
      <c r="N94" s="122">
        <f t="shared" si="62"/>
        <v>1</v>
      </c>
      <c r="O94" s="122">
        <f t="shared" si="63"/>
        <v>1</v>
      </c>
      <c r="P94" s="122">
        <f t="shared" si="64"/>
        <v>1</v>
      </c>
      <c r="Q94" s="122">
        <f t="shared" si="65"/>
        <v>1</v>
      </c>
      <c r="R94" s="122">
        <f t="shared" si="66"/>
        <v>1</v>
      </c>
      <c r="S94" s="122">
        <f t="shared" si="67"/>
        <v>1</v>
      </c>
      <c r="T94" s="122">
        <f t="shared" si="68"/>
        <v>1</v>
      </c>
      <c r="U94" s="122">
        <f t="shared" si="69"/>
        <v>2</v>
      </c>
      <c r="V94" s="122">
        <f t="shared" si="70"/>
        <v>2</v>
      </c>
      <c r="W94" s="122">
        <f t="shared" si="71"/>
        <v>2</v>
      </c>
    </row>
    <row r="95" spans="2:23" x14ac:dyDescent="0.25">
      <c r="B95" s="105" t="s">
        <v>307</v>
      </c>
      <c r="C95" s="278"/>
      <c r="D95" s="164"/>
      <c r="E95" s="164"/>
      <c r="F95" s="122"/>
      <c r="G95" s="122"/>
      <c r="H95" s="122"/>
      <c r="I95" s="122"/>
      <c r="J95" s="122"/>
      <c r="K95" s="122"/>
      <c r="L95" s="122"/>
      <c r="M95" s="122"/>
      <c r="N95" s="122"/>
      <c r="O95" s="122"/>
      <c r="P95" s="122"/>
      <c r="Q95" s="122"/>
      <c r="R95" s="122"/>
      <c r="S95" s="122"/>
      <c r="T95" s="122"/>
      <c r="U95" s="122"/>
      <c r="V95" s="122"/>
      <c r="W95" s="122"/>
    </row>
    <row r="96" spans="2:23" x14ac:dyDescent="0.25">
      <c r="B96" s="105" t="s">
        <v>308</v>
      </c>
      <c r="C96" s="278"/>
      <c r="D96" s="164"/>
      <c r="E96" s="164"/>
      <c r="F96" s="122"/>
      <c r="G96" s="122"/>
      <c r="H96" s="122"/>
      <c r="I96" s="122"/>
      <c r="J96" s="122"/>
      <c r="K96" s="122"/>
      <c r="L96" s="122"/>
      <c r="M96" s="122"/>
      <c r="N96" s="122"/>
      <c r="O96" s="122"/>
      <c r="P96" s="122"/>
      <c r="Q96" s="122"/>
      <c r="R96" s="122"/>
      <c r="S96" s="122"/>
      <c r="T96" s="122"/>
      <c r="U96" s="122"/>
      <c r="V96" s="122"/>
      <c r="W96" s="122"/>
    </row>
    <row r="97" spans="1:27" x14ac:dyDescent="0.25">
      <c r="B97" s="105" t="s">
        <v>311</v>
      </c>
      <c r="C97" s="278"/>
      <c r="D97" s="164"/>
      <c r="E97" s="164"/>
      <c r="F97" s="122"/>
      <c r="G97" s="122"/>
      <c r="H97" s="122"/>
      <c r="I97" s="122"/>
      <c r="J97" s="122"/>
      <c r="K97" s="122"/>
      <c r="L97" s="122"/>
      <c r="M97" s="122"/>
      <c r="N97" s="122"/>
      <c r="O97" s="122"/>
      <c r="P97" s="122"/>
      <c r="Q97" s="122"/>
      <c r="R97" s="122"/>
      <c r="S97" s="122"/>
      <c r="T97" s="122"/>
      <c r="U97" s="122"/>
      <c r="V97" s="122"/>
      <c r="W97" s="122"/>
    </row>
    <row r="98" spans="1:27" x14ac:dyDescent="0.25">
      <c r="B98" s="105" t="s">
        <v>322</v>
      </c>
      <c r="C98" s="278"/>
      <c r="D98" s="164"/>
      <c r="E98" s="164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</row>
    <row r="100" spans="1:27" x14ac:dyDescent="0.25">
      <c r="A100" s="286">
        <v>3</v>
      </c>
      <c r="B100" s="287" t="s">
        <v>380</v>
      </c>
      <c r="C100" s="287"/>
      <c r="D100" s="287"/>
    </row>
    <row r="101" spans="1:27" ht="14.4" customHeight="1" x14ac:dyDescent="0.25">
      <c r="A101" s="286"/>
      <c r="B101" s="279" t="s">
        <v>169</v>
      </c>
      <c r="C101" s="288" t="s">
        <v>175</v>
      </c>
      <c r="D101" s="165" t="s">
        <v>22</v>
      </c>
      <c r="Z101" s="284" t="s">
        <v>184</v>
      </c>
      <c r="AA101" s="284"/>
    </row>
    <row r="102" spans="1:27" x14ac:dyDescent="0.25">
      <c r="A102" s="286"/>
      <c r="B102" s="280"/>
      <c r="C102" s="288"/>
      <c r="D102" s="165">
        <v>2024</v>
      </c>
      <c r="Z102" s="284"/>
      <c r="AA102" s="284"/>
    </row>
    <row r="103" spans="1:27" x14ac:dyDescent="0.25">
      <c r="B103" s="166" t="s">
        <v>181</v>
      </c>
      <c r="C103" s="105"/>
      <c r="D103" s="122"/>
      <c r="Z103" s="284" t="s">
        <v>22</v>
      </c>
      <c r="AA103" s="285" t="s">
        <v>65</v>
      </c>
    </row>
    <row r="104" spans="1:27" x14ac:dyDescent="0.25">
      <c r="B104" s="167" t="s">
        <v>170</v>
      </c>
      <c r="C104" s="274" t="s">
        <v>176</v>
      </c>
      <c r="D104" s="122">
        <v>1</v>
      </c>
      <c r="Z104" s="284"/>
      <c r="AA104" s="285"/>
    </row>
    <row r="105" spans="1:27" x14ac:dyDescent="0.25">
      <c r="B105" s="167" t="s">
        <v>171</v>
      </c>
      <c r="C105" s="283"/>
      <c r="D105" s="122">
        <v>1</v>
      </c>
      <c r="Z105" s="122">
        <v>2024</v>
      </c>
      <c r="AA105" s="164">
        <f>'Forward Projection (3)'!C60</f>
        <v>1306</v>
      </c>
    </row>
    <row r="106" spans="1:27" x14ac:dyDescent="0.25">
      <c r="B106" s="167" t="s">
        <v>173</v>
      </c>
      <c r="C106" s="283"/>
      <c r="D106" s="122"/>
      <c r="Z106" s="122">
        <v>2025</v>
      </c>
      <c r="AA106" s="164">
        <f>'Forward Projection (3)'!E68</f>
        <v>1351.2222222222222</v>
      </c>
    </row>
    <row r="107" spans="1:27" x14ac:dyDescent="0.25">
      <c r="B107" s="167" t="s">
        <v>174</v>
      </c>
      <c r="C107" s="275"/>
      <c r="D107" s="122">
        <v>1</v>
      </c>
      <c r="Z107" s="122">
        <v>2026</v>
      </c>
      <c r="AA107" s="164">
        <f>'Forward Projection (3)'!E69</f>
        <v>1396.4444444444443</v>
      </c>
    </row>
    <row r="108" spans="1:27" x14ac:dyDescent="0.25">
      <c r="B108" s="168" t="s">
        <v>180</v>
      </c>
      <c r="C108" s="120"/>
      <c r="D108" s="122"/>
      <c r="Z108" s="122">
        <v>2027</v>
      </c>
      <c r="AA108" s="164">
        <f>'Forward Projection (3)'!E70</f>
        <v>1441.6666666666667</v>
      </c>
    </row>
    <row r="109" spans="1:27" x14ac:dyDescent="0.25">
      <c r="B109" s="105" t="s">
        <v>301</v>
      </c>
      <c r="C109" s="274" t="s">
        <v>167</v>
      </c>
      <c r="D109" s="122">
        <v>1</v>
      </c>
      <c r="Z109" s="122">
        <v>2028</v>
      </c>
      <c r="AA109" s="164">
        <f>'Forward Projection (3)'!E71</f>
        <v>1486.8888888888889</v>
      </c>
    </row>
    <row r="110" spans="1:27" x14ac:dyDescent="0.25">
      <c r="B110" s="105" t="s">
        <v>302</v>
      </c>
      <c r="C110" s="275"/>
      <c r="D110" s="122">
        <v>1</v>
      </c>
      <c r="Z110" s="122">
        <v>2029</v>
      </c>
      <c r="AA110" s="164">
        <f>'Forward Projection (3)'!E72</f>
        <v>1532.1111111111111</v>
      </c>
    </row>
    <row r="111" spans="1:27" x14ac:dyDescent="0.25">
      <c r="B111" s="168" t="s">
        <v>178</v>
      </c>
      <c r="C111" s="120"/>
      <c r="D111" s="122"/>
      <c r="Z111" s="122">
        <v>2030</v>
      </c>
      <c r="AA111" s="164">
        <f>'Forward Projection (3)'!E73</f>
        <v>1577.3333333333333</v>
      </c>
    </row>
    <row r="112" spans="1:27" ht="14.4" customHeight="1" x14ac:dyDescent="0.25">
      <c r="B112" s="105" t="s">
        <v>303</v>
      </c>
      <c r="C112" s="274" t="s">
        <v>167</v>
      </c>
      <c r="D112" s="122">
        <v>1</v>
      </c>
      <c r="F112" s="256" t="s">
        <v>185</v>
      </c>
      <c r="G112" s="256"/>
      <c r="H112" s="256"/>
      <c r="I112" s="256"/>
      <c r="J112" s="256"/>
      <c r="Z112" s="122">
        <v>2031</v>
      </c>
      <c r="AA112" s="164">
        <f>'Forward Projection (3)'!E74</f>
        <v>1622.5555555555557</v>
      </c>
    </row>
    <row r="113" spans="2:27" x14ac:dyDescent="0.25">
      <c r="B113" s="105" t="s">
        <v>304</v>
      </c>
      <c r="C113" s="275"/>
      <c r="D113" s="122"/>
      <c r="F113" s="256"/>
      <c r="G113" s="256"/>
      <c r="H113" s="256"/>
      <c r="I113" s="256"/>
      <c r="J113" s="256"/>
      <c r="Z113" s="122">
        <v>2032</v>
      </c>
      <c r="AA113" s="164">
        <f>'Forward Projection (3)'!E75</f>
        <v>1667.7777777777778</v>
      </c>
    </row>
    <row r="114" spans="2:27" x14ac:dyDescent="0.25">
      <c r="B114" s="168" t="s">
        <v>179</v>
      </c>
      <c r="C114" s="120"/>
      <c r="D114" s="122"/>
      <c r="F114" s="256"/>
      <c r="G114" s="256"/>
      <c r="H114" s="256"/>
      <c r="I114" s="256"/>
      <c r="J114" s="256"/>
      <c r="Z114" s="122">
        <v>2033</v>
      </c>
      <c r="AA114" s="164">
        <f>'Forward Projection (3)'!E76</f>
        <v>1713</v>
      </c>
    </row>
    <row r="115" spans="2:27" x14ac:dyDescent="0.25">
      <c r="B115" s="169" t="s">
        <v>183</v>
      </c>
      <c r="C115" s="276" t="s">
        <v>167</v>
      </c>
      <c r="D115" s="122">
        <v>3</v>
      </c>
      <c r="Z115" s="122">
        <v>2034</v>
      </c>
      <c r="AA115" s="164">
        <f>'Forward Projection (3)'!E77</f>
        <v>1758.2222222222222</v>
      </c>
    </row>
    <row r="116" spans="2:27" x14ac:dyDescent="0.25">
      <c r="B116" s="169" t="s">
        <v>172</v>
      </c>
      <c r="C116" s="277"/>
      <c r="D116" s="122"/>
      <c r="Z116" s="122">
        <v>2035</v>
      </c>
      <c r="AA116" s="164">
        <f>'Forward Projection (3)'!E78</f>
        <v>1803.4444444444443</v>
      </c>
    </row>
    <row r="117" spans="2:27" x14ac:dyDescent="0.25">
      <c r="B117" s="168" t="s">
        <v>305</v>
      </c>
      <c r="C117" s="120"/>
      <c r="D117" s="122"/>
      <c r="Z117" s="122">
        <v>2036</v>
      </c>
      <c r="AA117" s="164">
        <f>'Forward Projection (3)'!E79</f>
        <v>1848.6666666666665</v>
      </c>
    </row>
    <row r="118" spans="2:27" x14ac:dyDescent="0.25">
      <c r="B118" s="105" t="s">
        <v>306</v>
      </c>
      <c r="C118" s="278" t="s">
        <v>167</v>
      </c>
      <c r="D118" s="122"/>
      <c r="Z118" s="122">
        <v>2037</v>
      </c>
      <c r="AA118" s="164">
        <f>'Forward Projection (3)'!E80</f>
        <v>1893.8888888888889</v>
      </c>
    </row>
    <row r="119" spans="2:27" x14ac:dyDescent="0.25">
      <c r="B119" s="105" t="s">
        <v>307</v>
      </c>
      <c r="C119" s="278"/>
      <c r="D119" s="122"/>
      <c r="Z119" s="122">
        <v>2038</v>
      </c>
      <c r="AA119" s="164">
        <f>'Forward Projection (3)'!E81</f>
        <v>1939.1111111111111</v>
      </c>
    </row>
    <row r="120" spans="2:27" x14ac:dyDescent="0.25">
      <c r="B120" s="105" t="s">
        <v>308</v>
      </c>
      <c r="C120" s="278"/>
      <c r="D120" s="122"/>
      <c r="Z120" s="122">
        <v>2039</v>
      </c>
      <c r="AA120" s="164">
        <f>'Forward Projection (3)'!E82</f>
        <v>1984.3333333333335</v>
      </c>
    </row>
    <row r="121" spans="2:27" x14ac:dyDescent="0.25">
      <c r="B121" s="105" t="s">
        <v>310</v>
      </c>
      <c r="C121" s="278"/>
      <c r="D121" s="122"/>
      <c r="Z121" s="122">
        <v>2040</v>
      </c>
      <c r="AA121" s="164">
        <f>'Forward Projection (3)'!E83</f>
        <v>2029.5555555555557</v>
      </c>
    </row>
    <row r="122" spans="2:27" x14ac:dyDescent="0.25">
      <c r="B122" s="105" t="s">
        <v>322</v>
      </c>
      <c r="C122" s="278"/>
      <c r="D122" s="122"/>
      <c r="Z122" s="122">
        <v>2041</v>
      </c>
      <c r="AA122" s="164">
        <f>'Forward Projection (3)'!E84</f>
        <v>2074.7777777777778</v>
      </c>
    </row>
    <row r="123" spans="2:27" x14ac:dyDescent="0.25">
      <c r="Z123" s="122">
        <v>2042</v>
      </c>
      <c r="AA123" s="164">
        <f>'Forward Projection (3)'!E85</f>
        <v>2120</v>
      </c>
    </row>
    <row r="124" spans="2:27" x14ac:dyDescent="0.25">
      <c r="Z124" s="122">
        <v>2043</v>
      </c>
      <c r="AA124" s="164">
        <f>'Forward Projection (3)'!E86</f>
        <v>2165.2222222222222</v>
      </c>
    </row>
    <row r="125" spans="2:27" x14ac:dyDescent="0.25">
      <c r="Z125" s="122">
        <v>2044</v>
      </c>
      <c r="AA125" s="164">
        <f>'Forward Projection (3)'!E87</f>
        <v>2210.4444444444443</v>
      </c>
    </row>
    <row r="126" spans="2:27" x14ac:dyDescent="0.25">
      <c r="B126" s="279" t="s">
        <v>169</v>
      </c>
      <c r="C126" s="281" t="s">
        <v>175</v>
      </c>
      <c r="D126" s="282" t="s">
        <v>22</v>
      </c>
      <c r="E126" s="282"/>
      <c r="F126" s="282"/>
      <c r="G126" s="282"/>
      <c r="H126" s="282"/>
      <c r="I126" s="282"/>
      <c r="J126" s="282"/>
      <c r="K126" s="282"/>
      <c r="L126" s="282"/>
      <c r="M126" s="282"/>
      <c r="N126" s="282"/>
      <c r="O126" s="282"/>
      <c r="P126" s="282"/>
      <c r="Q126" s="282"/>
      <c r="R126" s="282"/>
      <c r="S126" s="282"/>
      <c r="T126" s="282"/>
      <c r="U126" s="282"/>
      <c r="V126" s="282"/>
      <c r="W126" s="282"/>
    </row>
    <row r="127" spans="2:27" x14ac:dyDescent="0.25">
      <c r="B127" s="280"/>
      <c r="C127" s="281"/>
      <c r="D127" s="165">
        <v>2025</v>
      </c>
      <c r="E127" s="165">
        <v>2026</v>
      </c>
      <c r="F127" s="165">
        <v>2027</v>
      </c>
      <c r="G127" s="165">
        <v>2028</v>
      </c>
      <c r="H127" s="165">
        <v>2029</v>
      </c>
      <c r="I127" s="165">
        <v>2030</v>
      </c>
      <c r="J127" s="165">
        <v>2031</v>
      </c>
      <c r="K127" s="165">
        <v>2032</v>
      </c>
      <c r="L127" s="165">
        <v>2033</v>
      </c>
      <c r="M127" s="165">
        <v>2034</v>
      </c>
      <c r="N127" s="165">
        <v>2035</v>
      </c>
      <c r="O127" s="165">
        <v>2036</v>
      </c>
      <c r="P127" s="165">
        <v>2037</v>
      </c>
      <c r="Q127" s="165">
        <v>2038</v>
      </c>
      <c r="R127" s="165">
        <v>2039</v>
      </c>
      <c r="S127" s="165">
        <v>2040</v>
      </c>
      <c r="T127" s="165">
        <v>2041</v>
      </c>
      <c r="U127" s="165">
        <v>2042</v>
      </c>
      <c r="V127" s="165">
        <v>2043</v>
      </c>
      <c r="W127" s="165">
        <v>2044</v>
      </c>
    </row>
    <row r="128" spans="2:27" x14ac:dyDescent="0.25">
      <c r="B128" s="166" t="s">
        <v>181</v>
      </c>
      <c r="C128" s="105"/>
      <c r="D128" s="122"/>
      <c r="E128" s="122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  <c r="W128" s="105"/>
    </row>
    <row r="129" spans="2:23" x14ac:dyDescent="0.25">
      <c r="B129" s="167" t="s">
        <v>170</v>
      </c>
      <c r="C129" s="274" t="s">
        <v>176</v>
      </c>
      <c r="D129" s="164">
        <f>ROUND(($AA$106/$AA$105)*D104,0)</f>
        <v>1</v>
      </c>
      <c r="E129" s="164">
        <f>ROUND(($AA$107/$AA$105)*D104,0)</f>
        <v>1</v>
      </c>
      <c r="F129" s="164">
        <f>ROUND(($AA$108/$AA$105)*D104,0)</f>
        <v>1</v>
      </c>
      <c r="G129" s="164">
        <f>ROUND(($AA$109/$AA$105)*D104,0)</f>
        <v>1</v>
      </c>
      <c r="H129" s="164">
        <f>ROUND(($AA$110/$AA$105)*D104,0)</f>
        <v>1</v>
      </c>
      <c r="I129" s="164">
        <f>ROUND(($AA$111/$AA$105)*D104,0)</f>
        <v>1</v>
      </c>
      <c r="J129" s="164">
        <f>ROUND(($AA$112/$AA$105)*D104,0)</f>
        <v>1</v>
      </c>
      <c r="K129" s="164">
        <f>ROUND(($AA$113/$AA$105)*D104,0)</f>
        <v>1</v>
      </c>
      <c r="L129" s="164">
        <f>ROUND(($AA$114/$AA$105)*D104,0)</f>
        <v>1</v>
      </c>
      <c r="M129" s="164">
        <f>ROUND(($AA$115/$AA$105)*D104,0)</f>
        <v>1</v>
      </c>
      <c r="N129" s="164">
        <f>ROUND(($AA$116/$AA$105)*D104,0)</f>
        <v>1</v>
      </c>
      <c r="O129" s="164">
        <f>ROUND(($AA$117/$AA$105)*D104,0)</f>
        <v>1</v>
      </c>
      <c r="P129" s="164">
        <f>ROUND(($AA$118/$AA$105)*D104,0)</f>
        <v>1</v>
      </c>
      <c r="Q129" s="164">
        <f>ROUND(($AA$119/$AA$105)*D104,0)</f>
        <v>1</v>
      </c>
      <c r="R129" s="164">
        <f>ROUND(($AA$120/$AA$105)*D104,0)</f>
        <v>2</v>
      </c>
      <c r="S129" s="164">
        <f>ROUND(($AA$121/$AA$105)*D104,0)</f>
        <v>2</v>
      </c>
      <c r="T129" s="164">
        <f>ROUND(($AA$122/$AA$105)*D104,0)</f>
        <v>2</v>
      </c>
      <c r="U129" s="164">
        <f>ROUND(($AA$123/$AA$105)*D104,0)</f>
        <v>2</v>
      </c>
      <c r="V129" s="164">
        <f>ROUND(($AA$124/$AA$105)*D104,0)</f>
        <v>2</v>
      </c>
      <c r="W129" s="164">
        <f>ROUND(($AA$125/$AA$105)*D104,0)</f>
        <v>2</v>
      </c>
    </row>
    <row r="130" spans="2:23" x14ac:dyDescent="0.25">
      <c r="B130" s="167" t="s">
        <v>171</v>
      </c>
      <c r="C130" s="283"/>
      <c r="D130" s="164">
        <f t="shared" ref="D130:D140" si="72">ROUND(($AA$106/$AA$105)*D105,0)</f>
        <v>1</v>
      </c>
      <c r="E130" s="164">
        <f t="shared" ref="E130:E140" si="73">ROUND(($AA$107/$AA$105)*D105,0)</f>
        <v>1</v>
      </c>
      <c r="F130" s="164">
        <f t="shared" ref="F130:F140" si="74">ROUND(($AA$108/$AA$105)*D105,0)</f>
        <v>1</v>
      </c>
      <c r="G130" s="164">
        <f t="shared" ref="G130:G140" si="75">ROUND(($AA$109/$AA$105)*D105,0)</f>
        <v>1</v>
      </c>
      <c r="H130" s="164">
        <f t="shared" ref="H130:H140" si="76">ROUND(($AA$110/$AA$105)*D105,0)</f>
        <v>1</v>
      </c>
      <c r="I130" s="164">
        <f t="shared" ref="I130:I140" si="77">ROUND(($AA$111/$AA$105)*D105,0)</f>
        <v>1</v>
      </c>
      <c r="J130" s="164">
        <f t="shared" ref="J130:J140" si="78">ROUND(($AA$112/$AA$105)*D105,0)</f>
        <v>1</v>
      </c>
      <c r="K130" s="164">
        <f t="shared" ref="K130:K140" si="79">ROUND(($AA$113/$AA$105)*D105,0)</f>
        <v>1</v>
      </c>
      <c r="L130" s="164">
        <f t="shared" ref="L130:L140" si="80">ROUND(($AA$114/$AA$105)*D105,0)</f>
        <v>1</v>
      </c>
      <c r="M130" s="164">
        <f t="shared" ref="M130:M140" si="81">ROUND(($AA$115/$AA$105)*D105,0)</f>
        <v>1</v>
      </c>
      <c r="N130" s="164">
        <f t="shared" ref="N130:N140" si="82">ROUND(($AA$116/$AA$105)*D105,0)</f>
        <v>1</v>
      </c>
      <c r="O130" s="164">
        <f t="shared" ref="O130:O140" si="83">ROUND(($AA$117/$AA$105)*D105,0)</f>
        <v>1</v>
      </c>
      <c r="P130" s="164">
        <f t="shared" ref="P130:P140" si="84">ROUND(($AA$118/$AA$105)*D105,0)</f>
        <v>1</v>
      </c>
      <c r="Q130" s="164">
        <f t="shared" ref="Q130:Q140" si="85">ROUND(($AA$119/$AA$105)*D105,0)</f>
        <v>1</v>
      </c>
      <c r="R130" s="164">
        <f t="shared" ref="R130:R140" si="86">ROUND(($AA$120/$AA$105)*D105,0)</f>
        <v>2</v>
      </c>
      <c r="S130" s="164">
        <f t="shared" ref="S130:S140" si="87">ROUND(($AA$121/$AA$105)*D105,0)</f>
        <v>2</v>
      </c>
      <c r="T130" s="164">
        <f t="shared" ref="T130:T140" si="88">ROUND(($AA$122/$AA$105)*D105,0)</f>
        <v>2</v>
      </c>
      <c r="U130" s="164">
        <f t="shared" ref="U130:U140" si="89">ROUND(($AA$123/$AA$105)*D105,0)</f>
        <v>2</v>
      </c>
      <c r="V130" s="164">
        <f t="shared" ref="V130:V140" si="90">ROUND(($AA$124/$AA$105)*D105,0)</f>
        <v>2</v>
      </c>
      <c r="W130" s="164">
        <f t="shared" ref="W130:W140" si="91">ROUND(($AA$125/$AA$105)*D105,0)</f>
        <v>2</v>
      </c>
    </row>
    <row r="131" spans="2:23" x14ac:dyDescent="0.25">
      <c r="B131" s="167" t="s">
        <v>173</v>
      </c>
      <c r="C131" s="283"/>
      <c r="D131" s="164"/>
      <c r="E131" s="164"/>
      <c r="F131" s="164"/>
      <c r="G131" s="164"/>
      <c r="H131" s="164"/>
      <c r="I131" s="164"/>
      <c r="J131" s="164"/>
      <c r="K131" s="164"/>
      <c r="L131" s="164"/>
      <c r="M131" s="164"/>
      <c r="N131" s="164"/>
      <c r="O131" s="164"/>
      <c r="P131" s="164"/>
      <c r="Q131" s="164"/>
      <c r="R131" s="164"/>
      <c r="S131" s="164"/>
      <c r="T131" s="164"/>
      <c r="U131" s="164"/>
      <c r="V131" s="164"/>
      <c r="W131" s="164"/>
    </row>
    <row r="132" spans="2:23" x14ac:dyDescent="0.25">
      <c r="B132" s="167" t="s">
        <v>174</v>
      </c>
      <c r="C132" s="275"/>
      <c r="D132" s="164">
        <f t="shared" si="72"/>
        <v>1</v>
      </c>
      <c r="E132" s="164">
        <f t="shared" si="73"/>
        <v>1</v>
      </c>
      <c r="F132" s="164">
        <f t="shared" si="74"/>
        <v>1</v>
      </c>
      <c r="G132" s="164">
        <f t="shared" si="75"/>
        <v>1</v>
      </c>
      <c r="H132" s="164">
        <f t="shared" si="76"/>
        <v>1</v>
      </c>
      <c r="I132" s="164">
        <f t="shared" si="77"/>
        <v>1</v>
      </c>
      <c r="J132" s="164">
        <f t="shared" si="78"/>
        <v>1</v>
      </c>
      <c r="K132" s="164">
        <f t="shared" si="79"/>
        <v>1</v>
      </c>
      <c r="L132" s="164">
        <f t="shared" si="80"/>
        <v>1</v>
      </c>
      <c r="M132" s="164">
        <f t="shared" si="81"/>
        <v>1</v>
      </c>
      <c r="N132" s="164">
        <f t="shared" si="82"/>
        <v>1</v>
      </c>
      <c r="O132" s="164">
        <f t="shared" si="83"/>
        <v>1</v>
      </c>
      <c r="P132" s="164">
        <f t="shared" si="84"/>
        <v>1</v>
      </c>
      <c r="Q132" s="164">
        <f t="shared" si="85"/>
        <v>1</v>
      </c>
      <c r="R132" s="164">
        <f t="shared" si="86"/>
        <v>2</v>
      </c>
      <c r="S132" s="164">
        <f t="shared" si="87"/>
        <v>2</v>
      </c>
      <c r="T132" s="164">
        <f t="shared" si="88"/>
        <v>2</v>
      </c>
      <c r="U132" s="164">
        <f t="shared" si="89"/>
        <v>2</v>
      </c>
      <c r="V132" s="164">
        <f t="shared" si="90"/>
        <v>2</v>
      </c>
      <c r="W132" s="164">
        <f t="shared" si="91"/>
        <v>2</v>
      </c>
    </row>
    <row r="133" spans="2:23" x14ac:dyDescent="0.25">
      <c r="B133" s="168" t="s">
        <v>180</v>
      </c>
      <c r="C133" s="120"/>
      <c r="D133" s="164"/>
      <c r="E133" s="164"/>
      <c r="F133" s="164"/>
      <c r="G133" s="164"/>
      <c r="H133" s="164"/>
      <c r="I133" s="164"/>
      <c r="J133" s="164"/>
      <c r="K133" s="164"/>
      <c r="L133" s="164"/>
      <c r="M133" s="164"/>
      <c r="N133" s="164"/>
      <c r="O133" s="164"/>
      <c r="P133" s="164"/>
      <c r="Q133" s="164"/>
      <c r="R133" s="164"/>
      <c r="S133" s="164"/>
      <c r="T133" s="164"/>
      <c r="U133" s="164"/>
      <c r="V133" s="164"/>
      <c r="W133" s="164"/>
    </row>
    <row r="134" spans="2:23" x14ac:dyDescent="0.25">
      <c r="B134" s="105" t="s">
        <v>301</v>
      </c>
      <c r="C134" s="274" t="s">
        <v>167</v>
      </c>
      <c r="D134" s="164">
        <f t="shared" si="72"/>
        <v>1</v>
      </c>
      <c r="E134" s="164">
        <f t="shared" si="73"/>
        <v>1</v>
      </c>
      <c r="F134" s="164">
        <f t="shared" si="74"/>
        <v>1</v>
      </c>
      <c r="G134" s="164">
        <f t="shared" si="75"/>
        <v>1</v>
      </c>
      <c r="H134" s="164">
        <f t="shared" si="76"/>
        <v>1</v>
      </c>
      <c r="I134" s="164">
        <f t="shared" si="77"/>
        <v>1</v>
      </c>
      <c r="J134" s="164">
        <f t="shared" si="78"/>
        <v>1</v>
      </c>
      <c r="K134" s="164">
        <f t="shared" si="79"/>
        <v>1</v>
      </c>
      <c r="L134" s="164">
        <f t="shared" si="80"/>
        <v>1</v>
      </c>
      <c r="M134" s="164">
        <f t="shared" si="81"/>
        <v>1</v>
      </c>
      <c r="N134" s="164">
        <f t="shared" si="82"/>
        <v>1</v>
      </c>
      <c r="O134" s="164">
        <f t="shared" si="83"/>
        <v>1</v>
      </c>
      <c r="P134" s="164">
        <f t="shared" si="84"/>
        <v>1</v>
      </c>
      <c r="Q134" s="164">
        <f t="shared" si="85"/>
        <v>1</v>
      </c>
      <c r="R134" s="164">
        <f t="shared" si="86"/>
        <v>2</v>
      </c>
      <c r="S134" s="164">
        <f t="shared" si="87"/>
        <v>2</v>
      </c>
      <c r="T134" s="164">
        <f t="shared" si="88"/>
        <v>2</v>
      </c>
      <c r="U134" s="164">
        <f t="shared" si="89"/>
        <v>2</v>
      </c>
      <c r="V134" s="164">
        <f t="shared" si="90"/>
        <v>2</v>
      </c>
      <c r="W134" s="164">
        <f t="shared" si="91"/>
        <v>2</v>
      </c>
    </row>
    <row r="135" spans="2:23" x14ac:dyDescent="0.25">
      <c r="B135" s="105" t="s">
        <v>302</v>
      </c>
      <c r="C135" s="275"/>
      <c r="D135" s="164">
        <f t="shared" si="72"/>
        <v>1</v>
      </c>
      <c r="E135" s="164">
        <f t="shared" si="73"/>
        <v>1</v>
      </c>
      <c r="F135" s="164">
        <f t="shared" si="74"/>
        <v>1</v>
      </c>
      <c r="G135" s="164">
        <f t="shared" si="75"/>
        <v>1</v>
      </c>
      <c r="H135" s="164">
        <f t="shared" si="76"/>
        <v>1</v>
      </c>
      <c r="I135" s="164">
        <f t="shared" si="77"/>
        <v>1</v>
      </c>
      <c r="J135" s="164">
        <f t="shared" si="78"/>
        <v>1</v>
      </c>
      <c r="K135" s="164">
        <f t="shared" si="79"/>
        <v>1</v>
      </c>
      <c r="L135" s="164">
        <f t="shared" si="80"/>
        <v>1</v>
      </c>
      <c r="M135" s="164">
        <f t="shared" si="81"/>
        <v>1</v>
      </c>
      <c r="N135" s="164">
        <f t="shared" si="82"/>
        <v>1</v>
      </c>
      <c r="O135" s="164">
        <f t="shared" si="83"/>
        <v>1</v>
      </c>
      <c r="P135" s="164">
        <f t="shared" si="84"/>
        <v>1</v>
      </c>
      <c r="Q135" s="164">
        <f t="shared" si="85"/>
        <v>1</v>
      </c>
      <c r="R135" s="164">
        <f t="shared" si="86"/>
        <v>2</v>
      </c>
      <c r="S135" s="164">
        <f t="shared" si="87"/>
        <v>2</v>
      </c>
      <c r="T135" s="164">
        <f t="shared" si="88"/>
        <v>2</v>
      </c>
      <c r="U135" s="164">
        <f t="shared" si="89"/>
        <v>2</v>
      </c>
      <c r="V135" s="164">
        <f t="shared" si="90"/>
        <v>2</v>
      </c>
      <c r="W135" s="164">
        <f t="shared" si="91"/>
        <v>2</v>
      </c>
    </row>
    <row r="136" spans="2:23" x14ac:dyDescent="0.25">
      <c r="B136" s="168" t="s">
        <v>178</v>
      </c>
      <c r="C136" s="120"/>
      <c r="D136" s="164"/>
      <c r="E136" s="164"/>
      <c r="F136" s="164"/>
      <c r="G136" s="164"/>
      <c r="H136" s="164"/>
      <c r="I136" s="164"/>
      <c r="J136" s="164"/>
      <c r="K136" s="164"/>
      <c r="L136" s="164"/>
      <c r="M136" s="164"/>
      <c r="N136" s="164"/>
      <c r="O136" s="164"/>
      <c r="P136" s="164"/>
      <c r="Q136" s="164"/>
      <c r="R136" s="164"/>
      <c r="S136" s="164"/>
      <c r="T136" s="164"/>
      <c r="U136" s="164"/>
      <c r="V136" s="164"/>
      <c r="W136" s="164"/>
    </row>
    <row r="137" spans="2:23" x14ac:dyDescent="0.25">
      <c r="B137" s="105" t="s">
        <v>303</v>
      </c>
      <c r="C137" s="274" t="s">
        <v>167</v>
      </c>
      <c r="D137" s="164">
        <f t="shared" si="72"/>
        <v>1</v>
      </c>
      <c r="E137" s="164">
        <f t="shared" si="73"/>
        <v>1</v>
      </c>
      <c r="F137" s="164">
        <f t="shared" si="74"/>
        <v>1</v>
      </c>
      <c r="G137" s="164">
        <f t="shared" si="75"/>
        <v>1</v>
      </c>
      <c r="H137" s="164">
        <f t="shared" si="76"/>
        <v>1</v>
      </c>
      <c r="I137" s="164">
        <f t="shared" si="77"/>
        <v>1</v>
      </c>
      <c r="J137" s="164">
        <f t="shared" si="78"/>
        <v>1</v>
      </c>
      <c r="K137" s="164">
        <f t="shared" si="79"/>
        <v>1</v>
      </c>
      <c r="L137" s="164">
        <f t="shared" si="80"/>
        <v>1</v>
      </c>
      <c r="M137" s="164">
        <f t="shared" si="81"/>
        <v>1</v>
      </c>
      <c r="N137" s="164">
        <f t="shared" si="82"/>
        <v>1</v>
      </c>
      <c r="O137" s="164">
        <f t="shared" si="83"/>
        <v>1</v>
      </c>
      <c r="P137" s="164">
        <f t="shared" si="84"/>
        <v>1</v>
      </c>
      <c r="Q137" s="164">
        <f t="shared" si="85"/>
        <v>1</v>
      </c>
      <c r="R137" s="164">
        <f t="shared" si="86"/>
        <v>2</v>
      </c>
      <c r="S137" s="164">
        <f t="shared" si="87"/>
        <v>2</v>
      </c>
      <c r="T137" s="164">
        <f t="shared" si="88"/>
        <v>2</v>
      </c>
      <c r="U137" s="164">
        <f t="shared" si="89"/>
        <v>2</v>
      </c>
      <c r="V137" s="164">
        <f t="shared" si="90"/>
        <v>2</v>
      </c>
      <c r="W137" s="164">
        <f t="shared" si="91"/>
        <v>2</v>
      </c>
    </row>
    <row r="138" spans="2:23" x14ac:dyDescent="0.25">
      <c r="B138" s="105" t="s">
        <v>304</v>
      </c>
      <c r="C138" s="275"/>
      <c r="D138" s="164"/>
      <c r="E138" s="164"/>
      <c r="F138" s="164"/>
      <c r="G138" s="164"/>
      <c r="H138" s="164"/>
      <c r="I138" s="164"/>
      <c r="J138" s="164"/>
      <c r="K138" s="164"/>
      <c r="L138" s="164"/>
      <c r="M138" s="164"/>
      <c r="N138" s="164"/>
      <c r="O138" s="164"/>
      <c r="P138" s="164"/>
      <c r="Q138" s="164"/>
      <c r="R138" s="164"/>
      <c r="S138" s="164"/>
      <c r="T138" s="164"/>
      <c r="U138" s="164"/>
      <c r="V138" s="164"/>
      <c r="W138" s="164"/>
    </row>
    <row r="139" spans="2:23" x14ac:dyDescent="0.25">
      <c r="B139" s="168" t="s">
        <v>179</v>
      </c>
      <c r="C139" s="120"/>
      <c r="D139" s="164"/>
      <c r="E139" s="164"/>
      <c r="F139" s="164"/>
      <c r="G139" s="164"/>
      <c r="H139" s="164"/>
      <c r="I139" s="164"/>
      <c r="J139" s="164"/>
      <c r="K139" s="164"/>
      <c r="L139" s="164"/>
      <c r="M139" s="164"/>
      <c r="N139" s="164"/>
      <c r="O139" s="164"/>
      <c r="P139" s="164"/>
      <c r="Q139" s="164"/>
      <c r="R139" s="164"/>
      <c r="S139" s="164"/>
      <c r="T139" s="164"/>
      <c r="U139" s="164"/>
      <c r="V139" s="164"/>
      <c r="W139" s="164"/>
    </row>
    <row r="140" spans="2:23" x14ac:dyDescent="0.25">
      <c r="B140" s="169" t="s">
        <v>183</v>
      </c>
      <c r="C140" s="276" t="s">
        <v>167</v>
      </c>
      <c r="D140" s="164">
        <f t="shared" si="72"/>
        <v>3</v>
      </c>
      <c r="E140" s="164">
        <f t="shared" si="73"/>
        <v>3</v>
      </c>
      <c r="F140" s="164">
        <f t="shared" si="74"/>
        <v>3</v>
      </c>
      <c r="G140" s="164">
        <f t="shared" si="75"/>
        <v>3</v>
      </c>
      <c r="H140" s="164">
        <f t="shared" si="76"/>
        <v>4</v>
      </c>
      <c r="I140" s="164">
        <f t="shared" si="77"/>
        <v>4</v>
      </c>
      <c r="J140" s="164">
        <f t="shared" si="78"/>
        <v>4</v>
      </c>
      <c r="K140" s="164">
        <f t="shared" si="79"/>
        <v>4</v>
      </c>
      <c r="L140" s="164">
        <f t="shared" si="80"/>
        <v>4</v>
      </c>
      <c r="M140" s="164">
        <f t="shared" si="81"/>
        <v>4</v>
      </c>
      <c r="N140" s="164">
        <f t="shared" si="82"/>
        <v>4</v>
      </c>
      <c r="O140" s="164">
        <f t="shared" si="83"/>
        <v>4</v>
      </c>
      <c r="P140" s="164">
        <f t="shared" si="84"/>
        <v>4</v>
      </c>
      <c r="Q140" s="164">
        <f t="shared" si="85"/>
        <v>4</v>
      </c>
      <c r="R140" s="164">
        <f t="shared" si="86"/>
        <v>5</v>
      </c>
      <c r="S140" s="164">
        <f t="shared" si="87"/>
        <v>5</v>
      </c>
      <c r="T140" s="164">
        <f t="shared" si="88"/>
        <v>5</v>
      </c>
      <c r="U140" s="164">
        <f t="shared" si="89"/>
        <v>5</v>
      </c>
      <c r="V140" s="164">
        <f t="shared" si="90"/>
        <v>5</v>
      </c>
      <c r="W140" s="164">
        <f t="shared" si="91"/>
        <v>5</v>
      </c>
    </row>
    <row r="141" spans="2:23" x14ac:dyDescent="0.25">
      <c r="B141" s="169" t="s">
        <v>172</v>
      </c>
      <c r="C141" s="277"/>
      <c r="D141" s="164"/>
      <c r="E141" s="164"/>
      <c r="F141" s="164"/>
      <c r="G141" s="164"/>
      <c r="H141" s="164"/>
      <c r="I141" s="164"/>
      <c r="J141" s="164"/>
      <c r="K141" s="164"/>
      <c r="L141" s="164"/>
      <c r="M141" s="164"/>
      <c r="N141" s="164"/>
      <c r="O141" s="164"/>
      <c r="P141" s="164"/>
      <c r="Q141" s="164"/>
      <c r="R141" s="164"/>
      <c r="S141" s="164"/>
      <c r="T141" s="164"/>
      <c r="U141" s="164"/>
      <c r="V141" s="164"/>
      <c r="W141" s="164"/>
    </row>
    <row r="142" spans="2:23" x14ac:dyDescent="0.25">
      <c r="B142" s="168" t="s">
        <v>305</v>
      </c>
      <c r="C142" s="120"/>
      <c r="D142" s="164"/>
      <c r="E142" s="164"/>
      <c r="F142" s="164"/>
      <c r="G142" s="164"/>
      <c r="H142" s="164"/>
      <c r="I142" s="164"/>
      <c r="J142" s="164"/>
      <c r="K142" s="164"/>
      <c r="L142" s="164"/>
      <c r="M142" s="164"/>
      <c r="N142" s="164"/>
      <c r="O142" s="164"/>
      <c r="P142" s="164"/>
      <c r="Q142" s="164"/>
      <c r="R142" s="164"/>
      <c r="S142" s="164"/>
      <c r="T142" s="164"/>
      <c r="U142" s="164"/>
      <c r="V142" s="164"/>
      <c r="W142" s="164"/>
    </row>
    <row r="143" spans="2:23" x14ac:dyDescent="0.25">
      <c r="B143" s="105" t="s">
        <v>306</v>
      </c>
      <c r="C143" s="278" t="s">
        <v>167</v>
      </c>
      <c r="D143" s="164"/>
      <c r="E143" s="164"/>
      <c r="F143" s="164"/>
      <c r="G143" s="164"/>
      <c r="H143" s="164"/>
      <c r="I143" s="164"/>
      <c r="J143" s="164"/>
      <c r="K143" s="164"/>
      <c r="L143" s="164"/>
      <c r="M143" s="164"/>
      <c r="N143" s="164"/>
      <c r="O143" s="164"/>
      <c r="P143" s="164"/>
      <c r="Q143" s="164"/>
      <c r="R143" s="164"/>
      <c r="S143" s="164"/>
      <c r="T143" s="164"/>
      <c r="U143" s="164"/>
      <c r="V143" s="164"/>
      <c r="W143" s="164"/>
    </row>
    <row r="144" spans="2:23" x14ac:dyDescent="0.25">
      <c r="B144" s="105" t="s">
        <v>307</v>
      </c>
      <c r="C144" s="278"/>
      <c r="D144" s="164"/>
      <c r="E144" s="164"/>
      <c r="F144" s="164"/>
      <c r="G144" s="164"/>
      <c r="H144" s="164"/>
      <c r="I144" s="164"/>
      <c r="J144" s="164"/>
      <c r="K144" s="164"/>
      <c r="L144" s="164"/>
      <c r="M144" s="164"/>
      <c r="N144" s="164"/>
      <c r="O144" s="164"/>
      <c r="P144" s="164"/>
      <c r="Q144" s="164"/>
      <c r="R144" s="164"/>
      <c r="S144" s="164"/>
      <c r="T144" s="164"/>
      <c r="U144" s="164"/>
      <c r="V144" s="164"/>
      <c r="W144" s="164"/>
    </row>
    <row r="145" spans="1:27" x14ac:dyDescent="0.25">
      <c r="B145" s="105" t="s">
        <v>308</v>
      </c>
      <c r="C145" s="278"/>
      <c r="D145" s="164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</row>
    <row r="146" spans="1:27" x14ac:dyDescent="0.25">
      <c r="B146" s="105" t="s">
        <v>311</v>
      </c>
      <c r="C146" s="278"/>
      <c r="D146" s="164"/>
      <c r="E146" s="164"/>
      <c r="F146" s="164"/>
      <c r="G146" s="164"/>
      <c r="H146" s="164"/>
      <c r="I146" s="164"/>
      <c r="J146" s="164"/>
      <c r="K146" s="164"/>
      <c r="L146" s="164"/>
      <c r="M146" s="164"/>
      <c r="N146" s="164"/>
      <c r="O146" s="164"/>
      <c r="P146" s="164"/>
      <c r="Q146" s="164"/>
      <c r="R146" s="164"/>
      <c r="S146" s="164"/>
      <c r="T146" s="164"/>
      <c r="U146" s="164"/>
      <c r="V146" s="164"/>
      <c r="W146" s="164"/>
    </row>
    <row r="147" spans="1:27" x14ac:dyDescent="0.25">
      <c r="B147" s="105" t="s">
        <v>322</v>
      </c>
      <c r="C147" s="278"/>
      <c r="D147" s="164"/>
      <c r="E147" s="164"/>
      <c r="F147" s="164"/>
      <c r="G147" s="164"/>
      <c r="H147" s="164"/>
      <c r="I147" s="164"/>
      <c r="J147" s="164"/>
      <c r="K147" s="164"/>
      <c r="L147" s="164"/>
      <c r="M147" s="164"/>
      <c r="N147" s="164"/>
      <c r="O147" s="164"/>
      <c r="P147" s="164"/>
      <c r="Q147" s="164"/>
      <c r="R147" s="164"/>
      <c r="S147" s="164"/>
      <c r="T147" s="164"/>
      <c r="U147" s="164"/>
      <c r="V147" s="164"/>
      <c r="W147" s="164"/>
    </row>
    <row r="149" spans="1:27" x14ac:dyDescent="0.25">
      <c r="A149" s="286">
        <v>4</v>
      </c>
      <c r="B149" s="287" t="s">
        <v>381</v>
      </c>
      <c r="C149" s="287"/>
      <c r="D149" s="287"/>
    </row>
    <row r="150" spans="1:27" x14ac:dyDescent="0.25">
      <c r="A150" s="286"/>
      <c r="B150" s="279" t="s">
        <v>169</v>
      </c>
      <c r="C150" s="288" t="s">
        <v>175</v>
      </c>
      <c r="D150" s="165" t="s">
        <v>22</v>
      </c>
      <c r="Z150" s="284" t="s">
        <v>184</v>
      </c>
      <c r="AA150" s="284"/>
    </row>
    <row r="151" spans="1:27" x14ac:dyDescent="0.25">
      <c r="A151" s="286"/>
      <c r="B151" s="280"/>
      <c r="C151" s="288"/>
      <c r="D151" s="165">
        <v>2024</v>
      </c>
      <c r="Z151" s="284"/>
      <c r="AA151" s="284"/>
    </row>
    <row r="152" spans="1:27" x14ac:dyDescent="0.25">
      <c r="B152" s="166" t="s">
        <v>181</v>
      </c>
      <c r="C152" s="105"/>
      <c r="D152" s="122"/>
      <c r="Z152" s="284" t="s">
        <v>22</v>
      </c>
      <c r="AA152" s="285" t="s">
        <v>65</v>
      </c>
    </row>
    <row r="153" spans="1:27" x14ac:dyDescent="0.25">
      <c r="B153" s="167" t="s">
        <v>170</v>
      </c>
      <c r="C153" s="274" t="s">
        <v>176</v>
      </c>
      <c r="D153" s="122">
        <v>1</v>
      </c>
      <c r="Z153" s="284"/>
      <c r="AA153" s="285"/>
    </row>
    <row r="154" spans="1:27" x14ac:dyDescent="0.25">
      <c r="B154" s="167" t="s">
        <v>171</v>
      </c>
      <c r="C154" s="283"/>
      <c r="D154" s="122">
        <v>2</v>
      </c>
      <c r="Z154" s="122">
        <v>2024</v>
      </c>
      <c r="AA154" s="164">
        <f>'Forward Projection (3)'!J60</f>
        <v>2111</v>
      </c>
    </row>
    <row r="155" spans="1:27" x14ac:dyDescent="0.25">
      <c r="B155" s="167" t="s">
        <v>173</v>
      </c>
      <c r="C155" s="283"/>
      <c r="D155" s="122">
        <v>1</v>
      </c>
      <c r="Z155" s="122">
        <v>2025</v>
      </c>
      <c r="AA155" s="164">
        <f>'Forward Projection (3)'!L68</f>
        <v>2160.7777777777778</v>
      </c>
    </row>
    <row r="156" spans="1:27" x14ac:dyDescent="0.25">
      <c r="B156" s="167" t="s">
        <v>174</v>
      </c>
      <c r="C156" s="275"/>
      <c r="D156" s="122">
        <v>1</v>
      </c>
      <c r="Z156" s="122">
        <v>2026</v>
      </c>
      <c r="AA156" s="164">
        <f>'Forward Projection (3)'!L69</f>
        <v>2210.5555555555557</v>
      </c>
    </row>
    <row r="157" spans="1:27" x14ac:dyDescent="0.25">
      <c r="B157" s="168" t="s">
        <v>180</v>
      </c>
      <c r="C157" s="120"/>
      <c r="D157" s="122"/>
      <c r="Z157" s="122">
        <v>2027</v>
      </c>
      <c r="AA157" s="164">
        <f>'Forward Projection (3)'!L70</f>
        <v>2260.3333333333335</v>
      </c>
    </row>
    <row r="158" spans="1:27" x14ac:dyDescent="0.25">
      <c r="B158" s="105" t="s">
        <v>301</v>
      </c>
      <c r="C158" s="274" t="s">
        <v>167</v>
      </c>
      <c r="D158" s="122">
        <v>1</v>
      </c>
      <c r="Z158" s="122">
        <v>2028</v>
      </c>
      <c r="AA158" s="164">
        <f>'Forward Projection (3)'!L71</f>
        <v>2310.1111111111113</v>
      </c>
    </row>
    <row r="159" spans="1:27" x14ac:dyDescent="0.25">
      <c r="B159" s="105" t="s">
        <v>302</v>
      </c>
      <c r="C159" s="275"/>
      <c r="D159" s="122">
        <v>2</v>
      </c>
      <c r="Z159" s="122">
        <v>2029</v>
      </c>
      <c r="AA159" s="164">
        <f>'Forward Projection (3)'!L72</f>
        <v>2359.8888888888887</v>
      </c>
    </row>
    <row r="160" spans="1:27" x14ac:dyDescent="0.25">
      <c r="B160" s="168" t="s">
        <v>178</v>
      </c>
      <c r="C160" s="120"/>
      <c r="D160" s="122"/>
      <c r="Z160" s="122">
        <v>2030</v>
      </c>
      <c r="AA160" s="164">
        <f>'Forward Projection (3)'!L73</f>
        <v>2409.6666666666665</v>
      </c>
    </row>
    <row r="161" spans="2:27" ht="14.4" customHeight="1" x14ac:dyDescent="0.25">
      <c r="B161" s="105" t="s">
        <v>303</v>
      </c>
      <c r="C161" s="274" t="s">
        <v>167</v>
      </c>
      <c r="D161" s="122">
        <v>1</v>
      </c>
      <c r="F161" s="256" t="s">
        <v>185</v>
      </c>
      <c r="G161" s="256"/>
      <c r="H161" s="256"/>
      <c r="I161" s="256"/>
      <c r="J161" s="256"/>
      <c r="Z161" s="122">
        <v>2031</v>
      </c>
      <c r="AA161" s="164">
        <f>'Forward Projection (3)'!L74</f>
        <v>2459.4444444444443</v>
      </c>
    </row>
    <row r="162" spans="2:27" x14ac:dyDescent="0.25">
      <c r="B162" s="105" t="s">
        <v>304</v>
      </c>
      <c r="C162" s="275"/>
      <c r="D162" s="122"/>
      <c r="F162" s="256"/>
      <c r="G162" s="256"/>
      <c r="H162" s="256"/>
      <c r="I162" s="256"/>
      <c r="J162" s="256"/>
      <c r="Z162" s="122">
        <v>2032</v>
      </c>
      <c r="AA162" s="164">
        <f>'Forward Projection (3)'!L75</f>
        <v>2509.2222222222222</v>
      </c>
    </row>
    <row r="163" spans="2:27" x14ac:dyDescent="0.25">
      <c r="B163" s="168" t="s">
        <v>179</v>
      </c>
      <c r="C163" s="120"/>
      <c r="D163" s="122"/>
      <c r="F163" s="256"/>
      <c r="G163" s="256"/>
      <c r="H163" s="256"/>
      <c r="I163" s="256"/>
      <c r="J163" s="256"/>
      <c r="Z163" s="122">
        <v>2033</v>
      </c>
      <c r="AA163" s="164">
        <f>'Forward Projection (3)'!L76</f>
        <v>2559</v>
      </c>
    </row>
    <row r="164" spans="2:27" x14ac:dyDescent="0.25">
      <c r="B164" s="169" t="s">
        <v>183</v>
      </c>
      <c r="C164" s="276" t="s">
        <v>167</v>
      </c>
      <c r="D164" s="122">
        <v>3</v>
      </c>
      <c r="Z164" s="122">
        <v>2034</v>
      </c>
      <c r="AA164" s="164">
        <f>'Forward Projection (3)'!L77</f>
        <v>2608.7777777777778</v>
      </c>
    </row>
    <row r="165" spans="2:27" x14ac:dyDescent="0.25">
      <c r="B165" s="169" t="s">
        <v>172</v>
      </c>
      <c r="C165" s="277"/>
      <c r="D165" s="122"/>
      <c r="Z165" s="122">
        <v>2035</v>
      </c>
      <c r="AA165" s="164">
        <f>'Forward Projection (3)'!L78</f>
        <v>2658.5555555555557</v>
      </c>
    </row>
    <row r="166" spans="2:27" x14ac:dyDescent="0.25">
      <c r="B166" s="168" t="s">
        <v>305</v>
      </c>
      <c r="C166" s="120"/>
      <c r="D166" s="122"/>
      <c r="Z166" s="122">
        <v>2036</v>
      </c>
      <c r="AA166" s="164">
        <f>'Forward Projection (3)'!L79</f>
        <v>2708.3333333333335</v>
      </c>
    </row>
    <row r="167" spans="2:27" x14ac:dyDescent="0.25">
      <c r="B167" s="105" t="s">
        <v>306</v>
      </c>
      <c r="C167" s="278" t="s">
        <v>167</v>
      </c>
      <c r="D167" s="122">
        <v>1</v>
      </c>
      <c r="Z167" s="122">
        <v>2037</v>
      </c>
      <c r="AA167" s="164">
        <f>'Forward Projection (3)'!L80</f>
        <v>2758.1111111111113</v>
      </c>
    </row>
    <row r="168" spans="2:27" x14ac:dyDescent="0.25">
      <c r="B168" s="105" t="s">
        <v>307</v>
      </c>
      <c r="C168" s="278"/>
      <c r="D168" s="122"/>
      <c r="Z168" s="122">
        <v>2038</v>
      </c>
      <c r="AA168" s="164">
        <f>'Forward Projection (3)'!L81</f>
        <v>2807.8888888888887</v>
      </c>
    </row>
    <row r="169" spans="2:27" x14ac:dyDescent="0.25">
      <c r="B169" s="105" t="s">
        <v>308</v>
      </c>
      <c r="C169" s="278"/>
      <c r="D169" s="122"/>
      <c r="Z169" s="122">
        <v>2039</v>
      </c>
      <c r="AA169" s="164">
        <f>'Forward Projection (3)'!L82</f>
        <v>2857.6666666666665</v>
      </c>
    </row>
    <row r="170" spans="2:27" x14ac:dyDescent="0.25">
      <c r="B170" s="105" t="s">
        <v>310</v>
      </c>
      <c r="C170" s="278"/>
      <c r="D170" s="122"/>
      <c r="Z170" s="122">
        <v>2040</v>
      </c>
      <c r="AA170" s="164">
        <f>'Forward Projection (3)'!L83</f>
        <v>2907.4444444444443</v>
      </c>
    </row>
    <row r="171" spans="2:27" x14ac:dyDescent="0.25">
      <c r="B171" s="105" t="s">
        <v>322</v>
      </c>
      <c r="C171" s="278"/>
      <c r="D171" s="122"/>
      <c r="Z171" s="122">
        <v>2041</v>
      </c>
      <c r="AA171" s="164">
        <f>'Forward Projection (3)'!L84</f>
        <v>2957.2222222222222</v>
      </c>
    </row>
    <row r="172" spans="2:27" x14ac:dyDescent="0.25">
      <c r="Z172" s="122">
        <v>2042</v>
      </c>
      <c r="AA172" s="164">
        <f>'Forward Projection (3)'!L85</f>
        <v>3007</v>
      </c>
    </row>
    <row r="173" spans="2:27" x14ac:dyDescent="0.25">
      <c r="Z173" s="122">
        <v>2043</v>
      </c>
      <c r="AA173" s="164">
        <f>'Forward Projection (3)'!L86</f>
        <v>3056.7777777777778</v>
      </c>
    </row>
    <row r="174" spans="2:27" x14ac:dyDescent="0.25">
      <c r="Z174" s="122">
        <v>2044</v>
      </c>
      <c r="AA174" s="164">
        <f>'Forward Projection (3)'!L87</f>
        <v>3106.5555555555557</v>
      </c>
    </row>
    <row r="175" spans="2:27" x14ac:dyDescent="0.25">
      <c r="B175" s="279" t="s">
        <v>169</v>
      </c>
      <c r="C175" s="281" t="s">
        <v>175</v>
      </c>
      <c r="D175" s="282" t="s">
        <v>22</v>
      </c>
      <c r="E175" s="282"/>
      <c r="F175" s="282"/>
      <c r="G175" s="282"/>
      <c r="H175" s="282"/>
      <c r="I175" s="282"/>
      <c r="J175" s="282"/>
      <c r="K175" s="282"/>
      <c r="L175" s="282"/>
      <c r="M175" s="282"/>
      <c r="N175" s="282"/>
      <c r="O175" s="282"/>
      <c r="P175" s="282"/>
      <c r="Q175" s="282"/>
      <c r="R175" s="282"/>
      <c r="S175" s="282"/>
      <c r="T175" s="282"/>
      <c r="U175" s="282"/>
      <c r="V175" s="282"/>
      <c r="W175" s="282"/>
    </row>
    <row r="176" spans="2:27" x14ac:dyDescent="0.25">
      <c r="B176" s="280"/>
      <c r="C176" s="281"/>
      <c r="D176" s="165">
        <v>2025</v>
      </c>
      <c r="E176" s="165">
        <v>2026</v>
      </c>
      <c r="F176" s="165">
        <v>2027</v>
      </c>
      <c r="G176" s="165">
        <v>2028</v>
      </c>
      <c r="H176" s="165">
        <v>2029</v>
      </c>
      <c r="I176" s="165">
        <v>2030</v>
      </c>
      <c r="J176" s="165">
        <v>2031</v>
      </c>
      <c r="K176" s="165">
        <v>2032</v>
      </c>
      <c r="L176" s="165">
        <v>2033</v>
      </c>
      <c r="M176" s="165">
        <v>2034</v>
      </c>
      <c r="N176" s="165">
        <v>2035</v>
      </c>
      <c r="O176" s="165">
        <v>2036</v>
      </c>
      <c r="P176" s="165">
        <v>2037</v>
      </c>
      <c r="Q176" s="165">
        <v>2038</v>
      </c>
      <c r="R176" s="165">
        <v>2039</v>
      </c>
      <c r="S176" s="165">
        <v>2040</v>
      </c>
      <c r="T176" s="165">
        <v>2041</v>
      </c>
      <c r="U176" s="165">
        <v>2042</v>
      </c>
      <c r="V176" s="165">
        <v>2043</v>
      </c>
      <c r="W176" s="165">
        <v>2044</v>
      </c>
    </row>
    <row r="177" spans="2:23" x14ac:dyDescent="0.25">
      <c r="B177" s="166" t="s">
        <v>181</v>
      </c>
      <c r="C177" s="105"/>
      <c r="D177" s="122"/>
      <c r="E177" s="122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5"/>
      <c r="U177" s="105"/>
      <c r="V177" s="105"/>
      <c r="W177" s="105"/>
    </row>
    <row r="178" spans="2:23" x14ac:dyDescent="0.25">
      <c r="B178" s="167" t="s">
        <v>170</v>
      </c>
      <c r="C178" s="274" t="s">
        <v>176</v>
      </c>
      <c r="D178" s="164">
        <f>ROUND(($AA$155/$AA$154)*D153,0)</f>
        <v>1</v>
      </c>
      <c r="E178" s="122">
        <f>ROUND(($AA$156/$AA$154)*D153,0)</f>
        <v>1</v>
      </c>
      <c r="F178" s="122">
        <f>ROUND(($AA$157/$AA$154)*D153,0)</f>
        <v>1</v>
      </c>
      <c r="G178" s="122">
        <f>ROUND(($AA$158/$AA$154)*D153,0)</f>
        <v>1</v>
      </c>
      <c r="H178" s="122">
        <f>ROUND(($AA$159/$AA$154)*D153,0)</f>
        <v>1</v>
      </c>
      <c r="I178" s="122">
        <f>ROUND(($AA$160/$AA$154)*D153,0)</f>
        <v>1</v>
      </c>
      <c r="J178" s="122">
        <f>ROUND(($AA$161/$AA$154)*D153,0)</f>
        <v>1</v>
      </c>
      <c r="K178" s="122">
        <f>ROUND(($AA$162/$AA$154)*D153,0)</f>
        <v>1</v>
      </c>
      <c r="L178" s="122">
        <f>ROUND(($AA$163/$AA$154)*D153,0)</f>
        <v>1</v>
      </c>
      <c r="M178" s="122">
        <f>ROUND(($AA$164/$AA$154)*D153,0)</f>
        <v>1</v>
      </c>
      <c r="N178" s="122">
        <f>ROUND(($AA$165/$AA$154)*D153,0)</f>
        <v>1</v>
      </c>
      <c r="O178" s="122">
        <f>ROUND(($AA$166/$AA$154)*D153,0)</f>
        <v>1</v>
      </c>
      <c r="P178" s="122">
        <f>ROUND(($AA$167/$AA$154)*D153,0)</f>
        <v>1</v>
      </c>
      <c r="Q178" s="122">
        <f>ROUND(($AA$168/$AA$154)*D153,0)</f>
        <v>1</v>
      </c>
      <c r="R178" s="122">
        <f>ROUND(($AA$169/$AA$154)*D153,0)</f>
        <v>1</v>
      </c>
      <c r="S178" s="122">
        <f>ROUND(($AA$170/$AA$154)*D153,0)</f>
        <v>1</v>
      </c>
      <c r="T178" s="122">
        <f>ROUND(($AA$171/$AA$154)*D153,0)</f>
        <v>1</v>
      </c>
      <c r="U178" s="122">
        <f>ROUND(($AA$172/$AA$154)*D153,0)</f>
        <v>1</v>
      </c>
      <c r="V178" s="122">
        <f>ROUND(($AA$173/$AA$154)*D153,0)</f>
        <v>1</v>
      </c>
      <c r="W178" s="122">
        <f>ROUND(($AA$174/$AA$154)*D153,0)</f>
        <v>1</v>
      </c>
    </row>
    <row r="179" spans="2:23" x14ac:dyDescent="0.25">
      <c r="B179" s="167" t="s">
        <v>171</v>
      </c>
      <c r="C179" s="283"/>
      <c r="D179" s="164">
        <f t="shared" ref="D179:D192" si="92">ROUND(($AA$155/$AA$154)*D154,0)</f>
        <v>2</v>
      </c>
      <c r="E179" s="122">
        <f t="shared" ref="E179:E192" si="93">ROUND(($AA$156/$AA$154)*D154,0)</f>
        <v>2</v>
      </c>
      <c r="F179" s="122">
        <f t="shared" ref="F179:F192" si="94">ROUND(($AA$157/$AA$154)*D154,0)</f>
        <v>2</v>
      </c>
      <c r="G179" s="122">
        <f t="shared" ref="G179:G192" si="95">ROUND(($AA$158/$AA$154)*D154,0)</f>
        <v>2</v>
      </c>
      <c r="H179" s="122">
        <f t="shared" ref="H179:H192" si="96">ROUND(($AA$159/$AA$154)*D154,0)</f>
        <v>2</v>
      </c>
      <c r="I179" s="122">
        <f t="shared" ref="I179:I192" si="97">ROUND(($AA$160/$AA$154)*D154,0)</f>
        <v>2</v>
      </c>
      <c r="J179" s="122">
        <f t="shared" ref="J179:J192" si="98">ROUND(($AA$161/$AA$154)*D154,0)</f>
        <v>2</v>
      </c>
      <c r="K179" s="122">
        <f t="shared" ref="K179:K192" si="99">ROUND(($AA$162/$AA$154)*D154,0)</f>
        <v>2</v>
      </c>
      <c r="L179" s="122">
        <f t="shared" ref="L179:L192" si="100">ROUND(($AA$163/$AA$154)*D154,0)</f>
        <v>2</v>
      </c>
      <c r="M179" s="122">
        <f t="shared" ref="M179:M192" si="101">ROUND(($AA$164/$AA$154)*D154,0)</f>
        <v>2</v>
      </c>
      <c r="N179" s="122">
        <f t="shared" ref="N179:N192" si="102">ROUND(($AA$165/$AA$154)*D154,0)</f>
        <v>3</v>
      </c>
      <c r="O179" s="122">
        <f t="shared" ref="O179:O192" si="103">ROUND(($AA$166/$AA$154)*D154,0)</f>
        <v>3</v>
      </c>
      <c r="P179" s="122">
        <f t="shared" ref="P179:P192" si="104">ROUND(($AA$167/$AA$154)*D154,0)</f>
        <v>3</v>
      </c>
      <c r="Q179" s="122">
        <f t="shared" ref="Q179:Q192" si="105">ROUND(($AA$168/$AA$154)*D154,0)</f>
        <v>3</v>
      </c>
      <c r="R179" s="122">
        <f t="shared" ref="R179:R192" si="106">ROUND(($AA$169/$AA$154)*D154,0)</f>
        <v>3</v>
      </c>
      <c r="S179" s="122">
        <f t="shared" ref="S179:S192" si="107">ROUND(($AA$170/$AA$154)*D154,0)</f>
        <v>3</v>
      </c>
      <c r="T179" s="122">
        <f t="shared" ref="T179:T192" si="108">ROUND(($AA$171/$AA$154)*D154,0)</f>
        <v>3</v>
      </c>
      <c r="U179" s="122">
        <f t="shared" ref="U179:U192" si="109">ROUND(($AA$172/$AA$154)*D154,0)</f>
        <v>3</v>
      </c>
      <c r="V179" s="122">
        <f t="shared" ref="V179:V192" si="110">ROUND(($AA$173/$AA$154)*D154,0)</f>
        <v>3</v>
      </c>
      <c r="W179" s="122">
        <f t="shared" ref="W179:W192" si="111">ROUND(($AA$174/$AA$154)*D154,0)</f>
        <v>3</v>
      </c>
    </row>
    <row r="180" spans="2:23" x14ac:dyDescent="0.25">
      <c r="B180" s="167" t="s">
        <v>173</v>
      </c>
      <c r="C180" s="283"/>
      <c r="D180" s="164">
        <f t="shared" si="92"/>
        <v>1</v>
      </c>
      <c r="E180" s="122">
        <f t="shared" si="93"/>
        <v>1</v>
      </c>
      <c r="F180" s="122">
        <f t="shared" si="94"/>
        <v>1</v>
      </c>
      <c r="G180" s="122">
        <f t="shared" si="95"/>
        <v>1</v>
      </c>
      <c r="H180" s="122">
        <f t="shared" si="96"/>
        <v>1</v>
      </c>
      <c r="I180" s="122">
        <f t="shared" si="97"/>
        <v>1</v>
      </c>
      <c r="J180" s="122">
        <f t="shared" si="98"/>
        <v>1</v>
      </c>
      <c r="K180" s="122">
        <f t="shared" si="99"/>
        <v>1</v>
      </c>
      <c r="L180" s="122">
        <f t="shared" si="100"/>
        <v>1</v>
      </c>
      <c r="M180" s="122">
        <f t="shared" si="101"/>
        <v>1</v>
      </c>
      <c r="N180" s="122">
        <f t="shared" si="102"/>
        <v>1</v>
      </c>
      <c r="O180" s="122">
        <f t="shared" si="103"/>
        <v>1</v>
      </c>
      <c r="P180" s="122">
        <f t="shared" si="104"/>
        <v>1</v>
      </c>
      <c r="Q180" s="122">
        <f t="shared" si="105"/>
        <v>1</v>
      </c>
      <c r="R180" s="122">
        <f t="shared" si="106"/>
        <v>1</v>
      </c>
      <c r="S180" s="122">
        <f t="shared" si="107"/>
        <v>1</v>
      </c>
      <c r="T180" s="122">
        <f t="shared" si="108"/>
        <v>1</v>
      </c>
      <c r="U180" s="122">
        <f t="shared" si="109"/>
        <v>1</v>
      </c>
      <c r="V180" s="122">
        <f t="shared" si="110"/>
        <v>1</v>
      </c>
      <c r="W180" s="122">
        <f t="shared" si="111"/>
        <v>1</v>
      </c>
    </row>
    <row r="181" spans="2:23" x14ac:dyDescent="0.25">
      <c r="B181" s="167" t="s">
        <v>174</v>
      </c>
      <c r="C181" s="275"/>
      <c r="D181" s="164">
        <f t="shared" si="92"/>
        <v>1</v>
      </c>
      <c r="E181" s="122">
        <f t="shared" si="93"/>
        <v>1</v>
      </c>
      <c r="F181" s="122">
        <f t="shared" si="94"/>
        <v>1</v>
      </c>
      <c r="G181" s="122">
        <f t="shared" si="95"/>
        <v>1</v>
      </c>
      <c r="H181" s="122">
        <f t="shared" si="96"/>
        <v>1</v>
      </c>
      <c r="I181" s="122">
        <f t="shared" si="97"/>
        <v>1</v>
      </c>
      <c r="J181" s="122">
        <f t="shared" si="98"/>
        <v>1</v>
      </c>
      <c r="K181" s="122">
        <f t="shared" si="99"/>
        <v>1</v>
      </c>
      <c r="L181" s="122">
        <f t="shared" si="100"/>
        <v>1</v>
      </c>
      <c r="M181" s="122">
        <f t="shared" si="101"/>
        <v>1</v>
      </c>
      <c r="N181" s="122">
        <f t="shared" si="102"/>
        <v>1</v>
      </c>
      <c r="O181" s="122">
        <f t="shared" si="103"/>
        <v>1</v>
      </c>
      <c r="P181" s="122">
        <f t="shared" si="104"/>
        <v>1</v>
      </c>
      <c r="Q181" s="122">
        <f t="shared" si="105"/>
        <v>1</v>
      </c>
      <c r="R181" s="122">
        <f t="shared" si="106"/>
        <v>1</v>
      </c>
      <c r="S181" s="122">
        <f t="shared" si="107"/>
        <v>1</v>
      </c>
      <c r="T181" s="122">
        <f t="shared" si="108"/>
        <v>1</v>
      </c>
      <c r="U181" s="122">
        <f t="shared" si="109"/>
        <v>1</v>
      </c>
      <c r="V181" s="122">
        <f t="shared" si="110"/>
        <v>1</v>
      </c>
      <c r="W181" s="122">
        <f t="shared" si="111"/>
        <v>1</v>
      </c>
    </row>
    <row r="182" spans="2:23" x14ac:dyDescent="0.25">
      <c r="B182" s="168" t="s">
        <v>180</v>
      </c>
      <c r="C182" s="120"/>
      <c r="D182" s="164"/>
      <c r="E182" s="122"/>
      <c r="F182" s="122"/>
      <c r="G182" s="122"/>
      <c r="H182" s="122"/>
      <c r="I182" s="122"/>
      <c r="J182" s="122"/>
      <c r="K182" s="122"/>
      <c r="L182" s="122"/>
      <c r="M182" s="122"/>
      <c r="N182" s="122"/>
      <c r="O182" s="122"/>
      <c r="P182" s="122"/>
      <c r="Q182" s="122"/>
      <c r="R182" s="122"/>
      <c r="S182" s="122"/>
      <c r="T182" s="122"/>
      <c r="U182" s="122"/>
      <c r="V182" s="122"/>
      <c r="W182" s="122"/>
    </row>
    <row r="183" spans="2:23" x14ac:dyDescent="0.25">
      <c r="B183" s="105" t="s">
        <v>301</v>
      </c>
      <c r="C183" s="274" t="s">
        <v>167</v>
      </c>
      <c r="D183" s="164">
        <f t="shared" si="92"/>
        <v>1</v>
      </c>
      <c r="E183" s="122">
        <f t="shared" si="93"/>
        <v>1</v>
      </c>
      <c r="F183" s="122">
        <f t="shared" si="94"/>
        <v>1</v>
      </c>
      <c r="G183" s="122">
        <f t="shared" si="95"/>
        <v>1</v>
      </c>
      <c r="H183" s="122">
        <f t="shared" si="96"/>
        <v>1</v>
      </c>
      <c r="I183" s="122">
        <f t="shared" si="97"/>
        <v>1</v>
      </c>
      <c r="J183" s="122">
        <f t="shared" si="98"/>
        <v>1</v>
      </c>
      <c r="K183" s="122">
        <f t="shared" si="99"/>
        <v>1</v>
      </c>
      <c r="L183" s="122">
        <f t="shared" si="100"/>
        <v>1</v>
      </c>
      <c r="M183" s="122">
        <f t="shared" si="101"/>
        <v>1</v>
      </c>
      <c r="N183" s="122">
        <f t="shared" si="102"/>
        <v>1</v>
      </c>
      <c r="O183" s="122">
        <f t="shared" si="103"/>
        <v>1</v>
      </c>
      <c r="P183" s="122">
        <f t="shared" si="104"/>
        <v>1</v>
      </c>
      <c r="Q183" s="122">
        <f t="shared" si="105"/>
        <v>1</v>
      </c>
      <c r="R183" s="122">
        <f t="shared" si="106"/>
        <v>1</v>
      </c>
      <c r="S183" s="122">
        <f t="shared" si="107"/>
        <v>1</v>
      </c>
      <c r="T183" s="122">
        <f t="shared" si="108"/>
        <v>1</v>
      </c>
      <c r="U183" s="122">
        <f t="shared" si="109"/>
        <v>1</v>
      </c>
      <c r="V183" s="122">
        <f t="shared" si="110"/>
        <v>1</v>
      </c>
      <c r="W183" s="122">
        <f t="shared" si="111"/>
        <v>1</v>
      </c>
    </row>
    <row r="184" spans="2:23" x14ac:dyDescent="0.25">
      <c r="B184" s="105" t="s">
        <v>302</v>
      </c>
      <c r="C184" s="275"/>
      <c r="D184" s="164">
        <f t="shared" si="92"/>
        <v>2</v>
      </c>
      <c r="E184" s="122">
        <f t="shared" si="93"/>
        <v>2</v>
      </c>
      <c r="F184" s="122">
        <f t="shared" si="94"/>
        <v>2</v>
      </c>
      <c r="G184" s="122">
        <f t="shared" si="95"/>
        <v>2</v>
      </c>
      <c r="H184" s="122">
        <f t="shared" si="96"/>
        <v>2</v>
      </c>
      <c r="I184" s="122">
        <f t="shared" si="97"/>
        <v>2</v>
      </c>
      <c r="J184" s="122">
        <f t="shared" si="98"/>
        <v>2</v>
      </c>
      <c r="K184" s="122">
        <f t="shared" si="99"/>
        <v>2</v>
      </c>
      <c r="L184" s="122">
        <f t="shared" si="100"/>
        <v>2</v>
      </c>
      <c r="M184" s="122">
        <f t="shared" si="101"/>
        <v>2</v>
      </c>
      <c r="N184" s="122">
        <f t="shared" si="102"/>
        <v>3</v>
      </c>
      <c r="O184" s="122">
        <f t="shared" si="103"/>
        <v>3</v>
      </c>
      <c r="P184" s="122">
        <f t="shared" si="104"/>
        <v>3</v>
      </c>
      <c r="Q184" s="122">
        <f t="shared" si="105"/>
        <v>3</v>
      </c>
      <c r="R184" s="122">
        <f t="shared" si="106"/>
        <v>3</v>
      </c>
      <c r="S184" s="122">
        <f t="shared" si="107"/>
        <v>3</v>
      </c>
      <c r="T184" s="122">
        <f t="shared" si="108"/>
        <v>3</v>
      </c>
      <c r="U184" s="122">
        <f t="shared" si="109"/>
        <v>3</v>
      </c>
      <c r="V184" s="122">
        <f t="shared" si="110"/>
        <v>3</v>
      </c>
      <c r="W184" s="122">
        <f t="shared" si="111"/>
        <v>3</v>
      </c>
    </row>
    <row r="185" spans="2:23" x14ac:dyDescent="0.25">
      <c r="B185" s="168" t="s">
        <v>178</v>
      </c>
      <c r="C185" s="120"/>
      <c r="D185" s="164"/>
      <c r="E185" s="122"/>
      <c r="F185" s="122"/>
      <c r="G185" s="122"/>
      <c r="H185" s="122"/>
      <c r="I185" s="122"/>
      <c r="J185" s="122"/>
      <c r="K185" s="122"/>
      <c r="L185" s="122"/>
      <c r="M185" s="122"/>
      <c r="N185" s="122"/>
      <c r="O185" s="122"/>
      <c r="P185" s="122"/>
      <c r="Q185" s="122"/>
      <c r="R185" s="122"/>
      <c r="S185" s="122"/>
      <c r="T185" s="122"/>
      <c r="U185" s="122"/>
      <c r="V185" s="122"/>
      <c r="W185" s="122"/>
    </row>
    <row r="186" spans="2:23" x14ac:dyDescent="0.25">
      <c r="B186" s="105" t="s">
        <v>303</v>
      </c>
      <c r="C186" s="274" t="s">
        <v>167</v>
      </c>
      <c r="D186" s="164">
        <f t="shared" si="92"/>
        <v>1</v>
      </c>
      <c r="E186" s="122">
        <f t="shared" si="93"/>
        <v>1</v>
      </c>
      <c r="F186" s="122">
        <f t="shared" si="94"/>
        <v>1</v>
      </c>
      <c r="G186" s="122">
        <f t="shared" si="95"/>
        <v>1</v>
      </c>
      <c r="H186" s="122">
        <f t="shared" si="96"/>
        <v>1</v>
      </c>
      <c r="I186" s="122">
        <f t="shared" si="97"/>
        <v>1</v>
      </c>
      <c r="J186" s="122">
        <f t="shared" si="98"/>
        <v>1</v>
      </c>
      <c r="K186" s="122">
        <f t="shared" si="99"/>
        <v>1</v>
      </c>
      <c r="L186" s="122">
        <f t="shared" si="100"/>
        <v>1</v>
      </c>
      <c r="M186" s="122">
        <f t="shared" si="101"/>
        <v>1</v>
      </c>
      <c r="N186" s="122">
        <f t="shared" si="102"/>
        <v>1</v>
      </c>
      <c r="O186" s="122">
        <f t="shared" si="103"/>
        <v>1</v>
      </c>
      <c r="P186" s="122">
        <f t="shared" si="104"/>
        <v>1</v>
      </c>
      <c r="Q186" s="122">
        <f t="shared" si="105"/>
        <v>1</v>
      </c>
      <c r="R186" s="122">
        <f t="shared" si="106"/>
        <v>1</v>
      </c>
      <c r="S186" s="122">
        <f t="shared" si="107"/>
        <v>1</v>
      </c>
      <c r="T186" s="122">
        <f t="shared" si="108"/>
        <v>1</v>
      </c>
      <c r="U186" s="122">
        <f t="shared" si="109"/>
        <v>1</v>
      </c>
      <c r="V186" s="122">
        <f t="shared" si="110"/>
        <v>1</v>
      </c>
      <c r="W186" s="122">
        <f t="shared" si="111"/>
        <v>1</v>
      </c>
    </row>
    <row r="187" spans="2:23" x14ac:dyDescent="0.25">
      <c r="B187" s="105" t="s">
        <v>304</v>
      </c>
      <c r="C187" s="275"/>
      <c r="D187" s="164"/>
      <c r="E187" s="122"/>
      <c r="F187" s="122"/>
      <c r="G187" s="122"/>
      <c r="H187" s="122"/>
      <c r="I187" s="122"/>
      <c r="J187" s="122"/>
      <c r="K187" s="122"/>
      <c r="L187" s="122"/>
      <c r="M187" s="122"/>
      <c r="N187" s="122"/>
      <c r="O187" s="122"/>
      <c r="P187" s="122"/>
      <c r="Q187" s="122"/>
      <c r="R187" s="122"/>
      <c r="S187" s="122"/>
      <c r="T187" s="122"/>
      <c r="U187" s="122"/>
      <c r="V187" s="122"/>
      <c r="W187" s="122"/>
    </row>
    <row r="188" spans="2:23" x14ac:dyDescent="0.25">
      <c r="B188" s="168" t="s">
        <v>179</v>
      </c>
      <c r="C188" s="120"/>
      <c r="D188" s="164"/>
      <c r="E188" s="122"/>
      <c r="F188" s="122"/>
      <c r="G188" s="122"/>
      <c r="H188" s="122"/>
      <c r="I188" s="122"/>
      <c r="J188" s="122"/>
      <c r="K188" s="122"/>
      <c r="L188" s="122"/>
      <c r="M188" s="122"/>
      <c r="N188" s="122"/>
      <c r="O188" s="122"/>
      <c r="P188" s="122"/>
      <c r="Q188" s="122"/>
      <c r="R188" s="122"/>
      <c r="S188" s="122"/>
      <c r="T188" s="122"/>
      <c r="U188" s="122"/>
      <c r="V188" s="122"/>
      <c r="W188" s="122"/>
    </row>
    <row r="189" spans="2:23" x14ac:dyDescent="0.25">
      <c r="B189" s="169" t="s">
        <v>183</v>
      </c>
      <c r="C189" s="276" t="s">
        <v>167</v>
      </c>
      <c r="D189" s="164">
        <f t="shared" si="92"/>
        <v>3</v>
      </c>
      <c r="E189" s="122">
        <f t="shared" si="93"/>
        <v>3</v>
      </c>
      <c r="F189" s="122">
        <f t="shared" si="94"/>
        <v>3</v>
      </c>
      <c r="G189" s="122">
        <f t="shared" si="95"/>
        <v>3</v>
      </c>
      <c r="H189" s="122">
        <f t="shared" si="96"/>
        <v>3</v>
      </c>
      <c r="I189" s="122">
        <f t="shared" si="97"/>
        <v>3</v>
      </c>
      <c r="J189" s="122">
        <f t="shared" si="98"/>
        <v>3</v>
      </c>
      <c r="K189" s="122">
        <f t="shared" si="99"/>
        <v>4</v>
      </c>
      <c r="L189" s="122">
        <f t="shared" si="100"/>
        <v>4</v>
      </c>
      <c r="M189" s="122">
        <f t="shared" si="101"/>
        <v>4</v>
      </c>
      <c r="N189" s="122">
        <f t="shared" si="102"/>
        <v>4</v>
      </c>
      <c r="O189" s="122">
        <f t="shared" si="103"/>
        <v>4</v>
      </c>
      <c r="P189" s="122">
        <f t="shared" si="104"/>
        <v>4</v>
      </c>
      <c r="Q189" s="122">
        <f t="shared" si="105"/>
        <v>4</v>
      </c>
      <c r="R189" s="122">
        <f t="shared" si="106"/>
        <v>4</v>
      </c>
      <c r="S189" s="122">
        <f t="shared" si="107"/>
        <v>4</v>
      </c>
      <c r="T189" s="122">
        <f t="shared" si="108"/>
        <v>4</v>
      </c>
      <c r="U189" s="122">
        <f t="shared" si="109"/>
        <v>4</v>
      </c>
      <c r="V189" s="122">
        <f t="shared" si="110"/>
        <v>4</v>
      </c>
      <c r="W189" s="122">
        <f t="shared" si="111"/>
        <v>4</v>
      </c>
    </row>
    <row r="190" spans="2:23" x14ac:dyDescent="0.25">
      <c r="B190" s="169" t="s">
        <v>172</v>
      </c>
      <c r="C190" s="277"/>
      <c r="D190" s="164"/>
      <c r="E190" s="122"/>
      <c r="F190" s="122"/>
      <c r="G190" s="122"/>
      <c r="H190" s="122"/>
      <c r="I190" s="122"/>
      <c r="J190" s="122"/>
      <c r="K190" s="122"/>
      <c r="L190" s="122"/>
      <c r="M190" s="122"/>
      <c r="N190" s="122"/>
      <c r="O190" s="122"/>
      <c r="P190" s="122"/>
      <c r="Q190" s="122"/>
      <c r="R190" s="122"/>
      <c r="S190" s="122"/>
      <c r="T190" s="122"/>
      <c r="U190" s="122"/>
      <c r="V190" s="122"/>
      <c r="W190" s="122"/>
    </row>
    <row r="191" spans="2:23" x14ac:dyDescent="0.25">
      <c r="B191" s="168" t="s">
        <v>305</v>
      </c>
      <c r="C191" s="120"/>
      <c r="D191" s="164"/>
      <c r="E191" s="122"/>
      <c r="F191" s="122"/>
      <c r="G191" s="122"/>
      <c r="H191" s="122"/>
      <c r="I191" s="122"/>
      <c r="J191" s="122"/>
      <c r="K191" s="122"/>
      <c r="L191" s="122"/>
      <c r="M191" s="122"/>
      <c r="N191" s="122"/>
      <c r="O191" s="122"/>
      <c r="P191" s="122"/>
      <c r="Q191" s="122"/>
      <c r="R191" s="122"/>
      <c r="S191" s="122"/>
      <c r="T191" s="122"/>
      <c r="U191" s="122"/>
      <c r="V191" s="122"/>
      <c r="W191" s="122"/>
    </row>
    <row r="192" spans="2:23" x14ac:dyDescent="0.25">
      <c r="B192" s="105" t="s">
        <v>306</v>
      </c>
      <c r="C192" s="278" t="s">
        <v>167</v>
      </c>
      <c r="D192" s="164">
        <f t="shared" si="92"/>
        <v>1</v>
      </c>
      <c r="E192" s="122">
        <f t="shared" si="93"/>
        <v>1</v>
      </c>
      <c r="F192" s="122">
        <f t="shared" si="94"/>
        <v>1</v>
      </c>
      <c r="G192" s="122">
        <f t="shared" si="95"/>
        <v>1</v>
      </c>
      <c r="H192" s="122">
        <f t="shared" si="96"/>
        <v>1</v>
      </c>
      <c r="I192" s="122">
        <f t="shared" si="97"/>
        <v>1</v>
      </c>
      <c r="J192" s="122">
        <f t="shared" si="98"/>
        <v>1</v>
      </c>
      <c r="K192" s="122">
        <f t="shared" si="99"/>
        <v>1</v>
      </c>
      <c r="L192" s="122">
        <f t="shared" si="100"/>
        <v>1</v>
      </c>
      <c r="M192" s="122">
        <f t="shared" si="101"/>
        <v>1</v>
      </c>
      <c r="N192" s="122">
        <f t="shared" si="102"/>
        <v>1</v>
      </c>
      <c r="O192" s="122">
        <f t="shared" si="103"/>
        <v>1</v>
      </c>
      <c r="P192" s="122">
        <f t="shared" si="104"/>
        <v>1</v>
      </c>
      <c r="Q192" s="122">
        <f t="shared" si="105"/>
        <v>1</v>
      </c>
      <c r="R192" s="122">
        <f t="shared" si="106"/>
        <v>1</v>
      </c>
      <c r="S192" s="122">
        <f t="shared" si="107"/>
        <v>1</v>
      </c>
      <c r="T192" s="122">
        <f t="shared" si="108"/>
        <v>1</v>
      </c>
      <c r="U192" s="122">
        <f t="shared" si="109"/>
        <v>1</v>
      </c>
      <c r="V192" s="122">
        <f t="shared" si="110"/>
        <v>1</v>
      </c>
      <c r="W192" s="122">
        <f t="shared" si="111"/>
        <v>1</v>
      </c>
    </row>
    <row r="193" spans="1:27" x14ac:dyDescent="0.25">
      <c r="B193" s="105" t="s">
        <v>307</v>
      </c>
      <c r="C193" s="278"/>
      <c r="D193" s="164"/>
      <c r="E193" s="122"/>
      <c r="F193" s="122"/>
      <c r="G193" s="122"/>
      <c r="H193" s="122"/>
      <c r="I193" s="122"/>
      <c r="J193" s="122"/>
      <c r="K193" s="122"/>
      <c r="L193" s="122"/>
      <c r="M193" s="122"/>
      <c r="N193" s="122"/>
      <c r="O193" s="122"/>
      <c r="P193" s="122"/>
      <c r="Q193" s="122"/>
      <c r="R193" s="122"/>
      <c r="S193" s="122"/>
      <c r="T193" s="122"/>
      <c r="U193" s="122"/>
      <c r="V193" s="122"/>
      <c r="W193" s="122"/>
    </row>
    <row r="194" spans="1:27" x14ac:dyDescent="0.25">
      <c r="B194" s="105" t="s">
        <v>308</v>
      </c>
      <c r="C194" s="278"/>
      <c r="D194" s="164"/>
      <c r="E194" s="122"/>
      <c r="F194" s="122"/>
      <c r="G194" s="122"/>
      <c r="H194" s="122"/>
      <c r="I194" s="122"/>
      <c r="J194" s="122"/>
      <c r="K194" s="122"/>
      <c r="L194" s="122"/>
      <c r="M194" s="122"/>
      <c r="N194" s="122"/>
      <c r="O194" s="122"/>
      <c r="P194" s="122"/>
      <c r="Q194" s="122"/>
      <c r="R194" s="122"/>
      <c r="S194" s="122"/>
      <c r="T194" s="122"/>
      <c r="U194" s="122"/>
      <c r="V194" s="122"/>
      <c r="W194" s="122"/>
    </row>
    <row r="195" spans="1:27" x14ac:dyDescent="0.25">
      <c r="B195" s="105" t="s">
        <v>311</v>
      </c>
      <c r="C195" s="278"/>
      <c r="D195" s="164"/>
      <c r="E195" s="122"/>
      <c r="F195" s="122"/>
      <c r="G195" s="122"/>
      <c r="H195" s="122"/>
      <c r="I195" s="122"/>
      <c r="J195" s="122"/>
      <c r="K195" s="122"/>
      <c r="L195" s="122"/>
      <c r="M195" s="122"/>
      <c r="N195" s="122"/>
      <c r="O195" s="122"/>
      <c r="P195" s="122"/>
      <c r="Q195" s="122"/>
      <c r="R195" s="122"/>
      <c r="S195" s="122"/>
      <c r="T195" s="122"/>
      <c r="U195" s="122"/>
      <c r="V195" s="122"/>
      <c r="W195" s="122"/>
    </row>
    <row r="196" spans="1:27" x14ac:dyDescent="0.25">
      <c r="B196" s="105" t="s">
        <v>322</v>
      </c>
      <c r="C196" s="278"/>
      <c r="D196" s="164"/>
      <c r="E196" s="122"/>
      <c r="F196" s="122"/>
      <c r="G196" s="122"/>
      <c r="H196" s="122"/>
      <c r="I196" s="122"/>
      <c r="J196" s="122"/>
      <c r="K196" s="122"/>
      <c r="L196" s="122"/>
      <c r="M196" s="122"/>
      <c r="N196" s="122"/>
      <c r="O196" s="122"/>
      <c r="P196" s="122"/>
      <c r="Q196" s="122"/>
      <c r="R196" s="122"/>
      <c r="S196" s="122"/>
      <c r="T196" s="122"/>
      <c r="U196" s="122"/>
      <c r="V196" s="122"/>
      <c r="W196" s="122"/>
    </row>
    <row r="198" spans="1:27" x14ac:dyDescent="0.25">
      <c r="A198" s="286">
        <v>5</v>
      </c>
      <c r="B198" s="287" t="s">
        <v>382</v>
      </c>
      <c r="C198" s="287"/>
      <c r="D198" s="287"/>
    </row>
    <row r="199" spans="1:27" x14ac:dyDescent="0.25">
      <c r="A199" s="286"/>
      <c r="B199" s="279" t="s">
        <v>169</v>
      </c>
      <c r="C199" s="288" t="s">
        <v>175</v>
      </c>
      <c r="D199" s="165" t="s">
        <v>22</v>
      </c>
      <c r="Z199" s="284" t="s">
        <v>184</v>
      </c>
      <c r="AA199" s="284"/>
    </row>
    <row r="200" spans="1:27" x14ac:dyDescent="0.25">
      <c r="A200" s="286"/>
      <c r="B200" s="280"/>
      <c r="C200" s="288"/>
      <c r="D200" s="165">
        <v>2024</v>
      </c>
      <c r="Z200" s="284"/>
      <c r="AA200" s="284"/>
    </row>
    <row r="201" spans="1:27" x14ac:dyDescent="0.25">
      <c r="B201" s="166" t="s">
        <v>181</v>
      </c>
      <c r="C201" s="105"/>
      <c r="D201" s="122"/>
      <c r="Z201" s="284" t="s">
        <v>22</v>
      </c>
      <c r="AA201" s="285" t="s">
        <v>65</v>
      </c>
    </row>
    <row r="202" spans="1:27" x14ac:dyDescent="0.25">
      <c r="B202" s="167" t="s">
        <v>170</v>
      </c>
      <c r="C202" s="274" t="s">
        <v>176</v>
      </c>
      <c r="D202" s="122"/>
      <c r="Z202" s="284"/>
      <c r="AA202" s="285"/>
    </row>
    <row r="203" spans="1:27" x14ac:dyDescent="0.25">
      <c r="B203" s="167" t="s">
        <v>171</v>
      </c>
      <c r="C203" s="283"/>
      <c r="D203" s="122">
        <v>1</v>
      </c>
      <c r="Z203" s="122">
        <v>2024</v>
      </c>
      <c r="AA203" s="164">
        <f>'Forward Projection (3)'!C102</f>
        <v>956</v>
      </c>
    </row>
    <row r="204" spans="1:27" x14ac:dyDescent="0.25">
      <c r="B204" s="167" t="s">
        <v>173</v>
      </c>
      <c r="C204" s="283"/>
      <c r="D204" s="122"/>
      <c r="Z204" s="122">
        <v>2025</v>
      </c>
      <c r="AA204" s="164">
        <f>'Forward Projection (3)'!E110</f>
        <v>992.11111111111109</v>
      </c>
    </row>
    <row r="205" spans="1:27" x14ac:dyDescent="0.25">
      <c r="B205" s="167" t="s">
        <v>174</v>
      </c>
      <c r="C205" s="275"/>
      <c r="D205" s="122"/>
      <c r="Z205" s="122">
        <v>2026</v>
      </c>
      <c r="AA205" s="164">
        <f>'Forward Projection (3)'!E111</f>
        <v>1028.2222222222222</v>
      </c>
    </row>
    <row r="206" spans="1:27" x14ac:dyDescent="0.25">
      <c r="B206" s="168" t="s">
        <v>180</v>
      </c>
      <c r="C206" s="120"/>
      <c r="D206" s="122"/>
      <c r="Z206" s="122">
        <v>2027</v>
      </c>
      <c r="AA206" s="164">
        <f>'Forward Projection (3)'!E112</f>
        <v>1064.3333333333333</v>
      </c>
    </row>
    <row r="207" spans="1:27" x14ac:dyDescent="0.25">
      <c r="B207" s="105" t="s">
        <v>301</v>
      </c>
      <c r="C207" s="274" t="s">
        <v>167</v>
      </c>
      <c r="D207" s="122">
        <v>1</v>
      </c>
      <c r="Z207" s="122">
        <v>2028</v>
      </c>
      <c r="AA207" s="164">
        <f>'Forward Projection (3)'!E113</f>
        <v>1100.4444444444443</v>
      </c>
    </row>
    <row r="208" spans="1:27" x14ac:dyDescent="0.25">
      <c r="B208" s="105" t="s">
        <v>302</v>
      </c>
      <c r="C208" s="275"/>
      <c r="D208" s="122">
        <v>1</v>
      </c>
      <c r="Z208" s="122">
        <v>2029</v>
      </c>
      <c r="AA208" s="164">
        <f>'Forward Projection (3)'!E114</f>
        <v>1136.5555555555557</v>
      </c>
    </row>
    <row r="209" spans="2:27" x14ac:dyDescent="0.25">
      <c r="B209" s="168" t="s">
        <v>178</v>
      </c>
      <c r="C209" s="120"/>
      <c r="D209" s="122"/>
      <c r="Z209" s="122">
        <v>2030</v>
      </c>
      <c r="AA209" s="164">
        <f>'Forward Projection (3)'!E115</f>
        <v>1172.6666666666667</v>
      </c>
    </row>
    <row r="210" spans="2:27" x14ac:dyDescent="0.25">
      <c r="B210" s="105" t="s">
        <v>303</v>
      </c>
      <c r="C210" s="274" t="s">
        <v>167</v>
      </c>
      <c r="D210" s="122">
        <v>1</v>
      </c>
      <c r="F210" s="256" t="s">
        <v>185</v>
      </c>
      <c r="G210" s="256"/>
      <c r="H210" s="256"/>
      <c r="I210" s="256"/>
      <c r="J210" s="256"/>
      <c r="Z210" s="122">
        <v>2031</v>
      </c>
      <c r="AA210" s="164">
        <f>'Forward Projection (3)'!E116</f>
        <v>1208.7777777777778</v>
      </c>
    </row>
    <row r="211" spans="2:27" x14ac:dyDescent="0.25">
      <c r="B211" s="105" t="s">
        <v>304</v>
      </c>
      <c r="C211" s="275"/>
      <c r="D211" s="122"/>
      <c r="F211" s="256"/>
      <c r="G211" s="256"/>
      <c r="H211" s="256"/>
      <c r="I211" s="256"/>
      <c r="J211" s="256"/>
      <c r="Z211" s="122">
        <v>2032</v>
      </c>
      <c r="AA211" s="164">
        <f>'Forward Projection (3)'!E117</f>
        <v>1244.8888888888889</v>
      </c>
    </row>
    <row r="212" spans="2:27" x14ac:dyDescent="0.25">
      <c r="B212" s="168" t="s">
        <v>179</v>
      </c>
      <c r="C212" s="120"/>
      <c r="D212" s="122"/>
      <c r="F212" s="256"/>
      <c r="G212" s="256"/>
      <c r="H212" s="256"/>
      <c r="I212" s="256"/>
      <c r="J212" s="256"/>
      <c r="Z212" s="122">
        <v>2033</v>
      </c>
      <c r="AA212" s="164">
        <f>'Forward Projection (3)'!E118</f>
        <v>1281</v>
      </c>
    </row>
    <row r="213" spans="2:27" x14ac:dyDescent="0.25">
      <c r="B213" s="169" t="s">
        <v>183</v>
      </c>
      <c r="C213" s="276" t="s">
        <v>167</v>
      </c>
      <c r="D213" s="122">
        <v>2</v>
      </c>
      <c r="Z213" s="122">
        <v>2034</v>
      </c>
      <c r="AA213" s="164">
        <f>'Forward Projection (3)'!E119</f>
        <v>1317.1111111111111</v>
      </c>
    </row>
    <row r="214" spans="2:27" x14ac:dyDescent="0.25">
      <c r="B214" s="169" t="s">
        <v>172</v>
      </c>
      <c r="C214" s="277"/>
      <c r="D214" s="122"/>
      <c r="Z214" s="122">
        <v>2035</v>
      </c>
      <c r="AA214" s="164">
        <f>'Forward Projection (3)'!E120</f>
        <v>1353.2222222222222</v>
      </c>
    </row>
    <row r="215" spans="2:27" x14ac:dyDescent="0.25">
      <c r="B215" s="168" t="s">
        <v>305</v>
      </c>
      <c r="C215" s="120"/>
      <c r="D215" s="122"/>
      <c r="Z215" s="122">
        <v>2036</v>
      </c>
      <c r="AA215" s="164">
        <f>'Forward Projection (3)'!E121</f>
        <v>1389.3333333333335</v>
      </c>
    </row>
    <row r="216" spans="2:27" x14ac:dyDescent="0.25">
      <c r="B216" s="105" t="s">
        <v>306</v>
      </c>
      <c r="C216" s="278" t="s">
        <v>167</v>
      </c>
      <c r="D216" s="122"/>
      <c r="Z216" s="122">
        <v>2037</v>
      </c>
      <c r="AA216" s="164">
        <f>'Forward Projection (3)'!E122</f>
        <v>1425.4444444444443</v>
      </c>
    </row>
    <row r="217" spans="2:27" x14ac:dyDescent="0.25">
      <c r="B217" s="105" t="s">
        <v>307</v>
      </c>
      <c r="C217" s="278"/>
      <c r="D217" s="122"/>
      <c r="Z217" s="122">
        <v>2038</v>
      </c>
      <c r="AA217" s="164">
        <f>'Forward Projection (3)'!E123</f>
        <v>1461.5555555555557</v>
      </c>
    </row>
    <row r="218" spans="2:27" x14ac:dyDescent="0.25">
      <c r="B218" s="105" t="s">
        <v>308</v>
      </c>
      <c r="C218" s="278"/>
      <c r="D218" s="122"/>
      <c r="Z218" s="122">
        <v>2039</v>
      </c>
      <c r="AA218" s="164">
        <f>'Forward Projection (3)'!E124</f>
        <v>1497.6666666666667</v>
      </c>
    </row>
    <row r="219" spans="2:27" x14ac:dyDescent="0.25">
      <c r="B219" s="105" t="s">
        <v>310</v>
      </c>
      <c r="C219" s="278"/>
      <c r="D219" s="122"/>
      <c r="Z219" s="122">
        <v>2040</v>
      </c>
      <c r="AA219" s="164">
        <f>'Forward Projection (3)'!E125</f>
        <v>1533.7777777777778</v>
      </c>
    </row>
    <row r="220" spans="2:27" x14ac:dyDescent="0.25">
      <c r="B220" s="105" t="s">
        <v>322</v>
      </c>
      <c r="C220" s="278"/>
      <c r="D220" s="122"/>
      <c r="Z220" s="122">
        <v>2041</v>
      </c>
      <c r="AA220" s="164">
        <f>'Forward Projection (3)'!E126</f>
        <v>1569.8888888888889</v>
      </c>
    </row>
    <row r="221" spans="2:27" x14ac:dyDescent="0.25">
      <c r="Z221" s="122">
        <v>2042</v>
      </c>
      <c r="AA221" s="164">
        <f>'Forward Projection (3)'!E127</f>
        <v>1606</v>
      </c>
    </row>
    <row r="222" spans="2:27" x14ac:dyDescent="0.25">
      <c r="Z222" s="122">
        <v>2043</v>
      </c>
      <c r="AA222" s="164">
        <f>'Forward Projection (3)'!E128</f>
        <v>1642.1111111111113</v>
      </c>
    </row>
    <row r="223" spans="2:27" x14ac:dyDescent="0.25">
      <c r="Z223" s="122">
        <v>2044</v>
      </c>
      <c r="AA223" s="164">
        <f>'Forward Projection (3)'!E129</f>
        <v>1678.2222222222222</v>
      </c>
    </row>
    <row r="224" spans="2:27" x14ac:dyDescent="0.25">
      <c r="B224" s="279" t="s">
        <v>169</v>
      </c>
      <c r="C224" s="281" t="s">
        <v>175</v>
      </c>
      <c r="D224" s="282" t="s">
        <v>22</v>
      </c>
      <c r="E224" s="282"/>
      <c r="F224" s="282"/>
      <c r="G224" s="282"/>
      <c r="H224" s="282"/>
      <c r="I224" s="282"/>
      <c r="J224" s="282"/>
      <c r="K224" s="282"/>
      <c r="L224" s="282"/>
      <c r="M224" s="282"/>
      <c r="N224" s="282"/>
      <c r="O224" s="282"/>
      <c r="P224" s="282"/>
      <c r="Q224" s="282"/>
      <c r="R224" s="282"/>
      <c r="S224" s="282"/>
      <c r="T224" s="282"/>
      <c r="U224" s="282"/>
      <c r="V224" s="282"/>
      <c r="W224" s="282"/>
    </row>
    <row r="225" spans="2:23" x14ac:dyDescent="0.25">
      <c r="B225" s="280"/>
      <c r="C225" s="281"/>
      <c r="D225" s="165">
        <v>2025</v>
      </c>
      <c r="E225" s="165">
        <v>2026</v>
      </c>
      <c r="F225" s="165">
        <v>2027</v>
      </c>
      <c r="G225" s="165">
        <v>2028</v>
      </c>
      <c r="H225" s="165">
        <v>2029</v>
      </c>
      <c r="I225" s="165">
        <v>2030</v>
      </c>
      <c r="J225" s="165">
        <v>2031</v>
      </c>
      <c r="K225" s="165">
        <v>2032</v>
      </c>
      <c r="L225" s="165">
        <v>2033</v>
      </c>
      <c r="M225" s="165">
        <v>2034</v>
      </c>
      <c r="N225" s="165">
        <v>2035</v>
      </c>
      <c r="O225" s="165">
        <v>2036</v>
      </c>
      <c r="P225" s="165">
        <v>2037</v>
      </c>
      <c r="Q225" s="165">
        <v>2038</v>
      </c>
      <c r="R225" s="165">
        <v>2039</v>
      </c>
      <c r="S225" s="165">
        <v>2040</v>
      </c>
      <c r="T225" s="165">
        <v>2041</v>
      </c>
      <c r="U225" s="165">
        <v>2042</v>
      </c>
      <c r="V225" s="165">
        <v>2043</v>
      </c>
      <c r="W225" s="165">
        <v>2044</v>
      </c>
    </row>
    <row r="226" spans="2:23" x14ac:dyDescent="0.25">
      <c r="B226" s="166" t="s">
        <v>181</v>
      </c>
      <c r="C226" s="105"/>
      <c r="D226" s="122"/>
      <c r="E226" s="122"/>
      <c r="F226" s="105"/>
      <c r="G226" s="105"/>
      <c r="H226" s="105"/>
      <c r="I226" s="105"/>
      <c r="J226" s="105"/>
      <c r="K226" s="105"/>
      <c r="L226" s="105"/>
      <c r="M226" s="105"/>
      <c r="N226" s="105"/>
      <c r="O226" s="105"/>
      <c r="P226" s="105"/>
      <c r="Q226" s="105"/>
      <c r="R226" s="105"/>
      <c r="S226" s="105"/>
      <c r="T226" s="105"/>
      <c r="U226" s="105"/>
      <c r="V226" s="105"/>
      <c r="W226" s="105"/>
    </row>
    <row r="227" spans="2:23" x14ac:dyDescent="0.25">
      <c r="B227" s="167" t="s">
        <v>170</v>
      </c>
      <c r="C227" s="274" t="s">
        <v>176</v>
      </c>
      <c r="D227" s="164"/>
      <c r="E227" s="122"/>
      <c r="F227" s="122"/>
      <c r="G227" s="122"/>
      <c r="H227" s="122"/>
      <c r="I227" s="122"/>
      <c r="J227" s="122"/>
      <c r="K227" s="122"/>
      <c r="L227" s="122"/>
      <c r="M227" s="122"/>
      <c r="N227" s="122"/>
      <c r="O227" s="122"/>
      <c r="P227" s="122"/>
      <c r="Q227" s="122"/>
      <c r="R227" s="122"/>
      <c r="S227" s="122"/>
      <c r="T227" s="122"/>
      <c r="U227" s="122"/>
      <c r="V227" s="122"/>
      <c r="W227" s="122"/>
    </row>
    <row r="228" spans="2:23" x14ac:dyDescent="0.25">
      <c r="B228" s="167" t="s">
        <v>171</v>
      </c>
      <c r="C228" s="283"/>
      <c r="D228" s="164">
        <f>ROUND(($AA$204/$AA$203)*D203,0)</f>
        <v>1</v>
      </c>
      <c r="E228" s="122">
        <f t="shared" ref="E228:E238" si="112">ROUND(($AA$205/$AA$203)*D203,0)</f>
        <v>1</v>
      </c>
      <c r="F228" s="122">
        <f t="shared" ref="F228" si="113">ROUND(($AA$206/$AA$203)*D203,0)</f>
        <v>1</v>
      </c>
      <c r="G228" s="122">
        <f t="shared" ref="G228" si="114">ROUND(($AA$207/$AA$203)*D203,0)</f>
        <v>1</v>
      </c>
      <c r="H228" s="122">
        <f t="shared" ref="H228" si="115">ROUND(($AA$208/$AA$203)*D203,0)</f>
        <v>1</v>
      </c>
      <c r="I228" s="122">
        <f t="shared" ref="I228" si="116">ROUND(($AA$209/$AA$203)*D203,0)</f>
        <v>1</v>
      </c>
      <c r="J228" s="122">
        <f t="shared" ref="J228" si="117">ROUND(($AA$210/$AA$203)*D203,0)</f>
        <v>1</v>
      </c>
      <c r="K228" s="122">
        <f t="shared" ref="K228" si="118">ROUND(($AA$211/$AA$203)*D203,0)</f>
        <v>1</v>
      </c>
      <c r="L228" s="122">
        <f t="shared" ref="L228" si="119">ROUND(($AA$212/$AA$203)*D203,0)</f>
        <v>1</v>
      </c>
      <c r="M228" s="122">
        <f t="shared" ref="M228" si="120">ROUND(($AA$213/$AA$203)*D203,0)</f>
        <v>1</v>
      </c>
      <c r="N228" s="122">
        <f>ROUND(($AA$214/$AA$203)*D203,0)</f>
        <v>1</v>
      </c>
      <c r="O228" s="122">
        <f t="shared" ref="O228" si="121">ROUND(($AA$215/$AA$203)*D203,0)</f>
        <v>1</v>
      </c>
      <c r="P228" s="122">
        <f t="shared" ref="P228" si="122">ROUND(($AA$216/$AA$203)*D203,0)</f>
        <v>1</v>
      </c>
      <c r="Q228" s="122">
        <f t="shared" ref="Q228" si="123">ROUND(($AA$217/$AA$203)*D203,0)</f>
        <v>2</v>
      </c>
      <c r="R228" s="122">
        <f t="shared" ref="R228" si="124">ROUND(($AA$218/$AA$203)*D203,0)</f>
        <v>2</v>
      </c>
      <c r="S228" s="122">
        <f t="shared" ref="S228" si="125">ROUND(($AA$219/$AA$203)*D203,0)</f>
        <v>2</v>
      </c>
      <c r="T228" s="122">
        <f t="shared" ref="T228" si="126">ROUND(($AA$220/$AA$203)*D203,0)</f>
        <v>2</v>
      </c>
      <c r="U228" s="122">
        <f t="shared" ref="U228" si="127">ROUND(($AA$221/$AA$203)*D203,0)</f>
        <v>2</v>
      </c>
      <c r="V228" s="122">
        <f t="shared" ref="V228" si="128">ROUND(($AA$222/$AA$203)*D203,0)</f>
        <v>2</v>
      </c>
      <c r="W228" s="122">
        <f t="shared" ref="W228" si="129">ROUND(($AA$223/$AA$203)*D203,0)</f>
        <v>2</v>
      </c>
    </row>
    <row r="229" spans="2:23" x14ac:dyDescent="0.25">
      <c r="B229" s="167" t="s">
        <v>173</v>
      </c>
      <c r="C229" s="283"/>
      <c r="D229" s="164"/>
      <c r="E229" s="122"/>
      <c r="F229" s="122"/>
      <c r="G229" s="122"/>
      <c r="H229" s="122"/>
      <c r="I229" s="122"/>
      <c r="J229" s="122"/>
      <c r="K229" s="122"/>
      <c r="L229" s="122"/>
      <c r="M229" s="122"/>
      <c r="N229" s="122"/>
      <c r="O229" s="122"/>
      <c r="P229" s="122"/>
      <c r="Q229" s="122"/>
      <c r="R229" s="122"/>
      <c r="S229" s="122"/>
      <c r="T229" s="122"/>
      <c r="U229" s="122"/>
      <c r="V229" s="122"/>
      <c r="W229" s="122"/>
    </row>
    <row r="230" spans="2:23" x14ac:dyDescent="0.25">
      <c r="B230" s="167" t="s">
        <v>174</v>
      </c>
      <c r="C230" s="275"/>
      <c r="D230" s="164"/>
      <c r="E230" s="122"/>
      <c r="F230" s="122"/>
      <c r="G230" s="122"/>
      <c r="H230" s="122"/>
      <c r="I230" s="122"/>
      <c r="J230" s="122"/>
      <c r="K230" s="122"/>
      <c r="L230" s="122"/>
      <c r="M230" s="122"/>
      <c r="N230" s="122"/>
      <c r="O230" s="122"/>
      <c r="P230" s="122"/>
      <c r="Q230" s="122"/>
      <c r="R230" s="122"/>
      <c r="S230" s="122"/>
      <c r="T230" s="122"/>
      <c r="U230" s="122"/>
      <c r="V230" s="122"/>
      <c r="W230" s="122"/>
    </row>
    <row r="231" spans="2:23" x14ac:dyDescent="0.25">
      <c r="B231" s="168" t="s">
        <v>180</v>
      </c>
      <c r="C231" s="120"/>
      <c r="D231" s="164"/>
      <c r="E231" s="122"/>
      <c r="F231" s="122"/>
      <c r="G231" s="122"/>
      <c r="H231" s="122"/>
      <c r="I231" s="122"/>
      <c r="J231" s="122"/>
      <c r="K231" s="122"/>
      <c r="L231" s="122"/>
      <c r="M231" s="122"/>
      <c r="N231" s="122"/>
      <c r="O231" s="122"/>
      <c r="P231" s="122"/>
      <c r="Q231" s="122"/>
      <c r="R231" s="122"/>
      <c r="S231" s="122"/>
      <c r="T231" s="122"/>
      <c r="U231" s="122"/>
      <c r="V231" s="122"/>
      <c r="W231" s="122"/>
    </row>
    <row r="232" spans="2:23" x14ac:dyDescent="0.25">
      <c r="B232" s="105" t="s">
        <v>301</v>
      </c>
      <c r="C232" s="274" t="s">
        <v>167</v>
      </c>
      <c r="D232" s="164">
        <f t="shared" ref="D232:D238" si="130">ROUND(($AA$204/$AA$203)*D207,0)</f>
        <v>1</v>
      </c>
      <c r="E232" s="122">
        <f t="shared" si="112"/>
        <v>1</v>
      </c>
      <c r="F232" s="122">
        <f t="shared" ref="F232:F238" si="131">ROUND(($AA$206/$AA$203)*D207,0)</f>
        <v>1</v>
      </c>
      <c r="G232" s="122">
        <f t="shared" ref="G232:G238" si="132">ROUND(($AA$207/$AA$203)*D207,0)</f>
        <v>1</v>
      </c>
      <c r="H232" s="122">
        <f t="shared" ref="H232:H238" si="133">ROUND(($AA$208/$AA$203)*D207,0)</f>
        <v>1</v>
      </c>
      <c r="I232" s="122">
        <f t="shared" ref="I232:I238" si="134">ROUND(($AA$209/$AA$203)*D207,0)</f>
        <v>1</v>
      </c>
      <c r="J232" s="122">
        <f t="shared" ref="J232:J238" si="135">ROUND(($AA$210/$AA$203)*D207,0)</f>
        <v>1</v>
      </c>
      <c r="K232" s="122">
        <f t="shared" ref="K232:K238" si="136">ROUND(($AA$211/$AA$203)*D207,0)</f>
        <v>1</v>
      </c>
      <c r="L232" s="122">
        <f t="shared" ref="L232:L238" si="137">ROUND(($AA$212/$AA$203)*D207,0)</f>
        <v>1</v>
      </c>
      <c r="M232" s="122">
        <f t="shared" ref="M232:M238" si="138">ROUND(($AA$213/$AA$203)*D207,0)</f>
        <v>1</v>
      </c>
      <c r="N232" s="122">
        <f t="shared" ref="N232:N238" si="139">ROUND(($AA$214/$AA$203)*D207,0)</f>
        <v>1</v>
      </c>
      <c r="O232" s="122">
        <f t="shared" ref="O232:O238" si="140">ROUND(($AA$215/$AA$203)*D207,0)</f>
        <v>1</v>
      </c>
      <c r="P232" s="122">
        <f t="shared" ref="P232:P238" si="141">ROUND(($AA$216/$AA$203)*D207,0)</f>
        <v>1</v>
      </c>
      <c r="Q232" s="122">
        <f t="shared" ref="Q232:Q238" si="142">ROUND(($AA$217/$AA$203)*D207,0)</f>
        <v>2</v>
      </c>
      <c r="R232" s="122">
        <f t="shared" ref="R232:R238" si="143">ROUND(($AA$218/$AA$203)*D207,0)</f>
        <v>2</v>
      </c>
      <c r="S232" s="122">
        <f t="shared" ref="S232:S238" si="144">ROUND(($AA$219/$AA$203)*D207,0)</f>
        <v>2</v>
      </c>
      <c r="T232" s="122">
        <f t="shared" ref="T232:T238" si="145">ROUND(($AA$220/$AA$203)*D207,0)</f>
        <v>2</v>
      </c>
      <c r="U232" s="122">
        <f t="shared" ref="U232:U238" si="146">ROUND(($AA$221/$AA$203)*D207,0)</f>
        <v>2</v>
      </c>
      <c r="V232" s="122">
        <f t="shared" ref="V232:V238" si="147">ROUND(($AA$222/$AA$203)*D207,0)</f>
        <v>2</v>
      </c>
      <c r="W232" s="122">
        <f t="shared" ref="W232:W238" si="148">ROUND(($AA$223/$AA$203)*D207,0)</f>
        <v>2</v>
      </c>
    </row>
    <row r="233" spans="2:23" x14ac:dyDescent="0.25">
      <c r="B233" s="105" t="s">
        <v>302</v>
      </c>
      <c r="C233" s="275"/>
      <c r="D233" s="164">
        <f t="shared" si="130"/>
        <v>1</v>
      </c>
      <c r="E233" s="122">
        <f t="shared" si="112"/>
        <v>1</v>
      </c>
      <c r="F233" s="122">
        <f t="shared" si="131"/>
        <v>1</v>
      </c>
      <c r="G233" s="122">
        <f t="shared" si="132"/>
        <v>1</v>
      </c>
      <c r="H233" s="122">
        <f t="shared" si="133"/>
        <v>1</v>
      </c>
      <c r="I233" s="122">
        <f t="shared" si="134"/>
        <v>1</v>
      </c>
      <c r="J233" s="122">
        <f t="shared" si="135"/>
        <v>1</v>
      </c>
      <c r="K233" s="122">
        <f t="shared" si="136"/>
        <v>1</v>
      </c>
      <c r="L233" s="122">
        <f t="shared" si="137"/>
        <v>1</v>
      </c>
      <c r="M233" s="122">
        <f t="shared" si="138"/>
        <v>1</v>
      </c>
      <c r="N233" s="122">
        <f t="shared" si="139"/>
        <v>1</v>
      </c>
      <c r="O233" s="122">
        <f t="shared" si="140"/>
        <v>1</v>
      </c>
      <c r="P233" s="122">
        <f t="shared" si="141"/>
        <v>1</v>
      </c>
      <c r="Q233" s="122">
        <f t="shared" si="142"/>
        <v>2</v>
      </c>
      <c r="R233" s="122">
        <f t="shared" si="143"/>
        <v>2</v>
      </c>
      <c r="S233" s="122">
        <f t="shared" si="144"/>
        <v>2</v>
      </c>
      <c r="T233" s="122">
        <f t="shared" si="145"/>
        <v>2</v>
      </c>
      <c r="U233" s="122">
        <f t="shared" si="146"/>
        <v>2</v>
      </c>
      <c r="V233" s="122">
        <f t="shared" si="147"/>
        <v>2</v>
      </c>
      <c r="W233" s="122">
        <f t="shared" si="148"/>
        <v>2</v>
      </c>
    </row>
    <row r="234" spans="2:23" x14ac:dyDescent="0.25">
      <c r="B234" s="168" t="s">
        <v>178</v>
      </c>
      <c r="C234" s="120"/>
      <c r="D234" s="164"/>
      <c r="E234" s="122"/>
      <c r="F234" s="122"/>
      <c r="G234" s="122"/>
      <c r="H234" s="122"/>
      <c r="I234" s="122"/>
      <c r="J234" s="122"/>
      <c r="K234" s="122"/>
      <c r="L234" s="122"/>
      <c r="M234" s="122"/>
      <c r="N234" s="122"/>
      <c r="O234" s="122"/>
      <c r="P234" s="122"/>
      <c r="Q234" s="122"/>
      <c r="R234" s="122"/>
      <c r="S234" s="122"/>
      <c r="T234" s="122"/>
      <c r="U234" s="122"/>
      <c r="V234" s="122"/>
      <c r="W234" s="122"/>
    </row>
    <row r="235" spans="2:23" x14ac:dyDescent="0.25">
      <c r="B235" s="105" t="s">
        <v>303</v>
      </c>
      <c r="C235" s="274" t="s">
        <v>167</v>
      </c>
      <c r="D235" s="164">
        <f t="shared" si="130"/>
        <v>1</v>
      </c>
      <c r="E235" s="122">
        <f t="shared" si="112"/>
        <v>1</v>
      </c>
      <c r="F235" s="122">
        <f t="shared" si="131"/>
        <v>1</v>
      </c>
      <c r="G235" s="122">
        <f t="shared" si="132"/>
        <v>1</v>
      </c>
      <c r="H235" s="122">
        <f t="shared" si="133"/>
        <v>1</v>
      </c>
      <c r="I235" s="122">
        <f t="shared" si="134"/>
        <v>1</v>
      </c>
      <c r="J235" s="122">
        <f t="shared" si="135"/>
        <v>1</v>
      </c>
      <c r="K235" s="122">
        <f t="shared" si="136"/>
        <v>1</v>
      </c>
      <c r="L235" s="122">
        <f t="shared" si="137"/>
        <v>1</v>
      </c>
      <c r="M235" s="122">
        <f t="shared" si="138"/>
        <v>1</v>
      </c>
      <c r="N235" s="122">
        <f t="shared" si="139"/>
        <v>1</v>
      </c>
      <c r="O235" s="122">
        <f t="shared" si="140"/>
        <v>1</v>
      </c>
      <c r="P235" s="122">
        <f t="shared" si="141"/>
        <v>1</v>
      </c>
      <c r="Q235" s="122">
        <f t="shared" si="142"/>
        <v>2</v>
      </c>
      <c r="R235" s="122">
        <f t="shared" si="143"/>
        <v>2</v>
      </c>
      <c r="S235" s="122">
        <f t="shared" si="144"/>
        <v>2</v>
      </c>
      <c r="T235" s="122">
        <f t="shared" si="145"/>
        <v>2</v>
      </c>
      <c r="U235" s="122">
        <f t="shared" si="146"/>
        <v>2</v>
      </c>
      <c r="V235" s="122">
        <f t="shared" si="147"/>
        <v>2</v>
      </c>
      <c r="W235" s="122">
        <f t="shared" si="148"/>
        <v>2</v>
      </c>
    </row>
    <row r="236" spans="2:23" x14ac:dyDescent="0.25">
      <c r="B236" s="105" t="s">
        <v>304</v>
      </c>
      <c r="C236" s="275"/>
      <c r="D236" s="164"/>
      <c r="E236" s="122"/>
      <c r="F236" s="122"/>
      <c r="G236" s="122"/>
      <c r="H236" s="122"/>
      <c r="I236" s="122"/>
      <c r="J236" s="122"/>
      <c r="K236" s="122"/>
      <c r="L236" s="122"/>
      <c r="M236" s="122"/>
      <c r="N236" s="122"/>
      <c r="O236" s="122"/>
      <c r="P236" s="122"/>
      <c r="Q236" s="122"/>
      <c r="R236" s="122"/>
      <c r="S236" s="122"/>
      <c r="T236" s="122"/>
      <c r="U236" s="122"/>
      <c r="V236" s="122"/>
      <c r="W236" s="122"/>
    </row>
    <row r="237" spans="2:23" x14ac:dyDescent="0.25">
      <c r="B237" s="168" t="s">
        <v>179</v>
      </c>
      <c r="C237" s="120"/>
      <c r="D237" s="164"/>
      <c r="E237" s="122"/>
      <c r="F237" s="122"/>
      <c r="G237" s="122"/>
      <c r="H237" s="122"/>
      <c r="I237" s="122"/>
      <c r="J237" s="122"/>
      <c r="K237" s="122"/>
      <c r="L237" s="122"/>
      <c r="M237" s="122"/>
      <c r="N237" s="122"/>
      <c r="O237" s="122"/>
      <c r="P237" s="122"/>
      <c r="Q237" s="122"/>
      <c r="R237" s="122"/>
      <c r="S237" s="122"/>
      <c r="T237" s="122"/>
      <c r="U237" s="122"/>
      <c r="V237" s="122"/>
      <c r="W237" s="122"/>
    </row>
    <row r="238" spans="2:23" x14ac:dyDescent="0.25">
      <c r="B238" s="169" t="s">
        <v>183</v>
      </c>
      <c r="C238" s="276" t="s">
        <v>167</v>
      </c>
      <c r="D238" s="164">
        <f t="shared" si="130"/>
        <v>2</v>
      </c>
      <c r="E238" s="122">
        <f t="shared" si="112"/>
        <v>2</v>
      </c>
      <c r="F238" s="122">
        <f t="shared" si="131"/>
        <v>2</v>
      </c>
      <c r="G238" s="122">
        <f t="shared" si="132"/>
        <v>2</v>
      </c>
      <c r="H238" s="122">
        <f t="shared" si="133"/>
        <v>2</v>
      </c>
      <c r="I238" s="122">
        <f t="shared" si="134"/>
        <v>2</v>
      </c>
      <c r="J238" s="122">
        <f t="shared" si="135"/>
        <v>3</v>
      </c>
      <c r="K238" s="122">
        <f t="shared" si="136"/>
        <v>3</v>
      </c>
      <c r="L238" s="122">
        <f t="shared" si="137"/>
        <v>3</v>
      </c>
      <c r="M238" s="122">
        <f t="shared" si="138"/>
        <v>3</v>
      </c>
      <c r="N238" s="122">
        <f t="shared" si="139"/>
        <v>3</v>
      </c>
      <c r="O238" s="122">
        <f t="shared" si="140"/>
        <v>3</v>
      </c>
      <c r="P238" s="122">
        <f t="shared" si="141"/>
        <v>3</v>
      </c>
      <c r="Q238" s="122">
        <f t="shared" si="142"/>
        <v>3</v>
      </c>
      <c r="R238" s="122">
        <f t="shared" si="143"/>
        <v>3</v>
      </c>
      <c r="S238" s="122">
        <f t="shared" si="144"/>
        <v>3</v>
      </c>
      <c r="T238" s="122">
        <f t="shared" si="145"/>
        <v>3</v>
      </c>
      <c r="U238" s="122">
        <f t="shared" si="146"/>
        <v>3</v>
      </c>
      <c r="V238" s="122">
        <f t="shared" si="147"/>
        <v>3</v>
      </c>
      <c r="W238" s="122">
        <f t="shared" si="148"/>
        <v>4</v>
      </c>
    </row>
    <row r="239" spans="2:23" x14ac:dyDescent="0.25">
      <c r="B239" s="169" t="s">
        <v>172</v>
      </c>
      <c r="C239" s="277"/>
      <c r="D239" s="164"/>
      <c r="E239" s="122"/>
      <c r="F239" s="122"/>
      <c r="G239" s="122"/>
      <c r="H239" s="122"/>
      <c r="I239" s="122"/>
      <c r="J239" s="122"/>
      <c r="K239" s="122"/>
      <c r="L239" s="122"/>
      <c r="M239" s="122"/>
      <c r="N239" s="122"/>
      <c r="O239" s="122"/>
      <c r="P239" s="122"/>
      <c r="Q239" s="122"/>
      <c r="R239" s="122"/>
      <c r="S239" s="122"/>
      <c r="T239" s="122"/>
      <c r="U239" s="122"/>
      <c r="V239" s="122"/>
      <c r="W239" s="122"/>
    </row>
    <row r="240" spans="2:23" x14ac:dyDescent="0.25">
      <c r="B240" s="168" t="s">
        <v>305</v>
      </c>
      <c r="C240" s="120"/>
      <c r="D240" s="164"/>
      <c r="E240" s="122"/>
      <c r="F240" s="122"/>
      <c r="G240" s="122"/>
      <c r="H240" s="122"/>
      <c r="I240" s="122"/>
      <c r="J240" s="122"/>
      <c r="K240" s="122"/>
      <c r="L240" s="122"/>
      <c r="M240" s="122"/>
      <c r="N240" s="122"/>
      <c r="O240" s="122"/>
      <c r="P240" s="122"/>
      <c r="Q240" s="122"/>
      <c r="R240" s="122"/>
      <c r="S240" s="122"/>
      <c r="T240" s="122"/>
      <c r="U240" s="122"/>
      <c r="V240" s="122"/>
      <c r="W240" s="122"/>
    </row>
    <row r="241" spans="1:27" x14ac:dyDescent="0.25">
      <c r="B241" s="105" t="s">
        <v>306</v>
      </c>
      <c r="C241" s="278" t="s">
        <v>167</v>
      </c>
      <c r="D241" s="164"/>
      <c r="E241" s="122"/>
      <c r="F241" s="122"/>
      <c r="G241" s="122"/>
      <c r="H241" s="122"/>
      <c r="I241" s="122"/>
      <c r="J241" s="122"/>
      <c r="K241" s="122"/>
      <c r="L241" s="122"/>
      <c r="M241" s="122"/>
      <c r="N241" s="122"/>
      <c r="O241" s="122"/>
      <c r="P241" s="122"/>
      <c r="Q241" s="122"/>
      <c r="R241" s="122"/>
      <c r="S241" s="122"/>
      <c r="T241" s="122"/>
      <c r="U241" s="122"/>
      <c r="V241" s="122"/>
      <c r="W241" s="122"/>
    </row>
    <row r="242" spans="1:27" x14ac:dyDescent="0.25">
      <c r="B242" s="105" t="s">
        <v>307</v>
      </c>
      <c r="C242" s="278"/>
      <c r="D242" s="164"/>
      <c r="E242" s="122"/>
      <c r="F242" s="122"/>
      <c r="G242" s="122"/>
      <c r="H242" s="122"/>
      <c r="I242" s="122"/>
      <c r="J242" s="122"/>
      <c r="K242" s="122"/>
      <c r="L242" s="122"/>
      <c r="M242" s="122"/>
      <c r="N242" s="122"/>
      <c r="O242" s="122"/>
      <c r="P242" s="122"/>
      <c r="Q242" s="122"/>
      <c r="R242" s="122"/>
      <c r="S242" s="122"/>
      <c r="T242" s="122"/>
      <c r="U242" s="122"/>
      <c r="V242" s="122"/>
      <c r="W242" s="122"/>
    </row>
    <row r="243" spans="1:27" x14ac:dyDescent="0.25">
      <c r="B243" s="105" t="s">
        <v>308</v>
      </c>
      <c r="C243" s="278"/>
      <c r="D243" s="164"/>
      <c r="E243" s="122"/>
      <c r="F243" s="122"/>
      <c r="G243" s="122"/>
      <c r="H243" s="122"/>
      <c r="I243" s="122"/>
      <c r="J243" s="122"/>
      <c r="K243" s="122"/>
      <c r="L243" s="122"/>
      <c r="M243" s="122"/>
      <c r="N243" s="122"/>
      <c r="O243" s="122"/>
      <c r="P243" s="122"/>
      <c r="Q243" s="122"/>
      <c r="R243" s="122"/>
      <c r="S243" s="122"/>
      <c r="T243" s="122"/>
      <c r="U243" s="122"/>
      <c r="V243" s="122"/>
      <c r="W243" s="122"/>
    </row>
    <row r="244" spans="1:27" x14ac:dyDescent="0.25">
      <c r="B244" s="105" t="s">
        <v>311</v>
      </c>
      <c r="C244" s="278"/>
      <c r="D244" s="164"/>
      <c r="E244" s="122"/>
      <c r="F244" s="122"/>
      <c r="G244" s="122"/>
      <c r="H244" s="122"/>
      <c r="I244" s="122"/>
      <c r="J244" s="122"/>
      <c r="K244" s="122"/>
      <c r="L244" s="122"/>
      <c r="M244" s="122"/>
      <c r="N244" s="122"/>
      <c r="O244" s="122"/>
      <c r="P244" s="122"/>
      <c r="Q244" s="122"/>
      <c r="R244" s="122"/>
      <c r="S244" s="122"/>
      <c r="T244" s="122"/>
      <c r="U244" s="122"/>
      <c r="V244" s="122"/>
      <c r="W244" s="122"/>
    </row>
    <row r="245" spans="1:27" x14ac:dyDescent="0.25">
      <c r="B245" s="105" t="s">
        <v>322</v>
      </c>
      <c r="C245" s="278"/>
      <c r="D245" s="164"/>
      <c r="E245" s="122"/>
      <c r="F245" s="122"/>
      <c r="G245" s="122"/>
      <c r="H245" s="122"/>
      <c r="I245" s="122"/>
      <c r="J245" s="122"/>
      <c r="K245" s="122"/>
      <c r="L245" s="122"/>
      <c r="M245" s="122"/>
      <c r="N245" s="122"/>
      <c r="O245" s="122"/>
      <c r="P245" s="122"/>
      <c r="Q245" s="122"/>
      <c r="R245" s="122"/>
      <c r="S245" s="122"/>
      <c r="T245" s="122"/>
      <c r="U245" s="122"/>
      <c r="V245" s="122"/>
      <c r="W245" s="122"/>
    </row>
    <row r="247" spans="1:27" x14ac:dyDescent="0.25">
      <c r="A247" s="286">
        <v>6</v>
      </c>
      <c r="B247" s="287" t="s">
        <v>383</v>
      </c>
      <c r="C247" s="287"/>
      <c r="D247" s="287"/>
    </row>
    <row r="248" spans="1:27" x14ac:dyDescent="0.25">
      <c r="A248" s="286"/>
      <c r="B248" s="279" t="s">
        <v>169</v>
      </c>
      <c r="C248" s="288" t="s">
        <v>175</v>
      </c>
      <c r="D248" s="165" t="s">
        <v>22</v>
      </c>
      <c r="Z248" s="284" t="s">
        <v>184</v>
      </c>
      <c r="AA248" s="284"/>
    </row>
    <row r="249" spans="1:27" x14ac:dyDescent="0.25">
      <c r="A249" s="286"/>
      <c r="B249" s="280"/>
      <c r="C249" s="288"/>
      <c r="D249" s="165">
        <v>2024</v>
      </c>
      <c r="Z249" s="284"/>
      <c r="AA249" s="284"/>
    </row>
    <row r="250" spans="1:27" x14ac:dyDescent="0.25">
      <c r="B250" s="166" t="s">
        <v>181</v>
      </c>
      <c r="C250" s="105"/>
      <c r="D250" s="122"/>
      <c r="Z250" s="284" t="s">
        <v>22</v>
      </c>
      <c r="AA250" s="285" t="s">
        <v>65</v>
      </c>
    </row>
    <row r="251" spans="1:27" x14ac:dyDescent="0.25">
      <c r="B251" s="167" t="s">
        <v>170</v>
      </c>
      <c r="C251" s="274" t="s">
        <v>176</v>
      </c>
      <c r="D251" s="122"/>
      <c r="Z251" s="284"/>
      <c r="AA251" s="285"/>
    </row>
    <row r="252" spans="1:27" x14ac:dyDescent="0.25">
      <c r="B252" s="167" t="s">
        <v>171</v>
      </c>
      <c r="C252" s="283"/>
      <c r="D252" s="122">
        <v>1</v>
      </c>
      <c r="Z252" s="122">
        <v>2024</v>
      </c>
      <c r="AA252" s="164">
        <f>'Forward Projection (3)'!J102</f>
        <v>1055</v>
      </c>
    </row>
    <row r="253" spans="1:27" x14ac:dyDescent="0.25">
      <c r="B253" s="167" t="s">
        <v>173</v>
      </c>
      <c r="C253" s="283"/>
      <c r="D253" s="122"/>
      <c r="Z253" s="122">
        <v>2025</v>
      </c>
      <c r="AA253" s="164">
        <f>'Forward Projection (3)'!L110</f>
        <v>1087.7777777777778</v>
      </c>
    </row>
    <row r="254" spans="1:27" x14ac:dyDescent="0.25">
      <c r="B254" s="167" t="s">
        <v>174</v>
      </c>
      <c r="C254" s="275"/>
      <c r="D254" s="122"/>
      <c r="Z254" s="122">
        <v>2026</v>
      </c>
      <c r="AA254" s="164">
        <f>'Forward Projection (3)'!L111</f>
        <v>1120.5555555555557</v>
      </c>
    </row>
    <row r="255" spans="1:27" x14ac:dyDescent="0.25">
      <c r="B255" s="168" t="s">
        <v>180</v>
      </c>
      <c r="C255" s="120"/>
      <c r="D255" s="122"/>
      <c r="Z255" s="122">
        <v>2027</v>
      </c>
      <c r="AA255" s="164">
        <f>'Forward Projection (3)'!L112</f>
        <v>1153.3333333333333</v>
      </c>
    </row>
    <row r="256" spans="1:27" x14ac:dyDescent="0.25">
      <c r="B256" s="105" t="s">
        <v>301</v>
      </c>
      <c r="C256" s="274" t="s">
        <v>167</v>
      </c>
      <c r="D256" s="122">
        <v>1</v>
      </c>
      <c r="Z256" s="122">
        <v>2028</v>
      </c>
      <c r="AA256" s="164">
        <f>'Forward Projection (3)'!L113</f>
        <v>1186.1111111111111</v>
      </c>
    </row>
    <row r="257" spans="2:27" x14ac:dyDescent="0.25">
      <c r="B257" s="105" t="s">
        <v>302</v>
      </c>
      <c r="C257" s="275"/>
      <c r="D257" s="122">
        <v>1</v>
      </c>
      <c r="Z257" s="122">
        <v>2029</v>
      </c>
      <c r="AA257" s="164">
        <f>'Forward Projection (3)'!L114</f>
        <v>1218.8888888888889</v>
      </c>
    </row>
    <row r="258" spans="2:27" x14ac:dyDescent="0.25">
      <c r="B258" s="168" t="s">
        <v>178</v>
      </c>
      <c r="C258" s="120"/>
      <c r="D258" s="122"/>
      <c r="Z258" s="122">
        <v>2030</v>
      </c>
      <c r="AA258" s="164">
        <f>'Forward Projection (3)'!L115</f>
        <v>1251.6666666666667</v>
      </c>
    </row>
    <row r="259" spans="2:27" x14ac:dyDescent="0.25">
      <c r="B259" s="105" t="s">
        <v>303</v>
      </c>
      <c r="C259" s="274" t="s">
        <v>167</v>
      </c>
      <c r="D259" s="122">
        <v>1</v>
      </c>
      <c r="F259" s="256" t="s">
        <v>185</v>
      </c>
      <c r="G259" s="256"/>
      <c r="H259" s="256"/>
      <c r="I259" s="256"/>
      <c r="J259" s="256"/>
      <c r="Z259" s="122">
        <v>2031</v>
      </c>
      <c r="AA259" s="164">
        <f>'Forward Projection (3)'!L116</f>
        <v>1284.4444444444443</v>
      </c>
    </row>
    <row r="260" spans="2:27" x14ac:dyDescent="0.25">
      <c r="B260" s="105" t="s">
        <v>304</v>
      </c>
      <c r="C260" s="275"/>
      <c r="D260" s="122"/>
      <c r="F260" s="256"/>
      <c r="G260" s="256"/>
      <c r="H260" s="256"/>
      <c r="I260" s="256"/>
      <c r="J260" s="256"/>
      <c r="Z260" s="122">
        <v>2032</v>
      </c>
      <c r="AA260" s="164">
        <f>'Forward Projection (3)'!L117</f>
        <v>1317.2222222222222</v>
      </c>
    </row>
    <row r="261" spans="2:27" x14ac:dyDescent="0.25">
      <c r="B261" s="168" t="s">
        <v>179</v>
      </c>
      <c r="C261" s="120"/>
      <c r="D261" s="122"/>
      <c r="F261" s="256"/>
      <c r="G261" s="256"/>
      <c r="H261" s="256"/>
      <c r="I261" s="256"/>
      <c r="J261" s="256"/>
      <c r="Z261" s="122">
        <v>2033</v>
      </c>
      <c r="AA261" s="164">
        <f>'Forward Projection (3)'!L118</f>
        <v>1350</v>
      </c>
    </row>
    <row r="262" spans="2:27" x14ac:dyDescent="0.25">
      <c r="B262" s="169" t="s">
        <v>183</v>
      </c>
      <c r="C262" s="276" t="s">
        <v>167</v>
      </c>
      <c r="D262" s="122">
        <v>2</v>
      </c>
      <c r="Z262" s="122">
        <v>2034</v>
      </c>
      <c r="AA262" s="164">
        <f>'Forward Projection (3)'!L119</f>
        <v>1382.7777777777778</v>
      </c>
    </row>
    <row r="263" spans="2:27" x14ac:dyDescent="0.25">
      <c r="B263" s="169" t="s">
        <v>172</v>
      </c>
      <c r="C263" s="277"/>
      <c r="D263" s="122"/>
      <c r="Z263" s="122">
        <v>2035</v>
      </c>
      <c r="AA263" s="164">
        <f>'Forward Projection (3)'!L120</f>
        <v>1415.5555555555557</v>
      </c>
    </row>
    <row r="264" spans="2:27" x14ac:dyDescent="0.25">
      <c r="B264" s="168" t="s">
        <v>305</v>
      </c>
      <c r="C264" s="120"/>
      <c r="D264" s="122"/>
      <c r="Z264" s="122">
        <v>2036</v>
      </c>
      <c r="AA264" s="164">
        <f>'Forward Projection (3)'!L121</f>
        <v>1448.3333333333335</v>
      </c>
    </row>
    <row r="265" spans="2:27" x14ac:dyDescent="0.25">
      <c r="B265" s="105" t="s">
        <v>306</v>
      </c>
      <c r="C265" s="278" t="s">
        <v>167</v>
      </c>
      <c r="D265" s="122"/>
      <c r="Z265" s="122">
        <v>2037</v>
      </c>
      <c r="AA265" s="164">
        <f>'Forward Projection (3)'!L122</f>
        <v>1481.1111111111111</v>
      </c>
    </row>
    <row r="266" spans="2:27" x14ac:dyDescent="0.25">
      <c r="B266" s="105" t="s">
        <v>307</v>
      </c>
      <c r="C266" s="278"/>
      <c r="D266" s="122"/>
      <c r="Z266" s="122">
        <v>2038</v>
      </c>
      <c r="AA266" s="164">
        <f>'Forward Projection (3)'!L123</f>
        <v>1513.8888888888889</v>
      </c>
    </row>
    <row r="267" spans="2:27" x14ac:dyDescent="0.25">
      <c r="B267" s="105" t="s">
        <v>308</v>
      </c>
      <c r="C267" s="278"/>
      <c r="D267" s="122"/>
      <c r="Z267" s="122">
        <v>2039</v>
      </c>
      <c r="AA267" s="164">
        <f>'Forward Projection (3)'!L124</f>
        <v>1546.6666666666667</v>
      </c>
    </row>
    <row r="268" spans="2:27" x14ac:dyDescent="0.25">
      <c r="B268" s="105" t="s">
        <v>310</v>
      </c>
      <c r="C268" s="278"/>
      <c r="D268" s="122"/>
      <c r="Z268" s="122">
        <v>2040</v>
      </c>
      <c r="AA268" s="164">
        <f>'Forward Projection (3)'!L125</f>
        <v>1579.4444444444443</v>
      </c>
    </row>
    <row r="269" spans="2:27" x14ac:dyDescent="0.25">
      <c r="B269" s="105" t="s">
        <v>322</v>
      </c>
      <c r="C269" s="278"/>
      <c r="D269" s="122"/>
      <c r="Z269" s="122">
        <v>2041</v>
      </c>
      <c r="AA269" s="164">
        <f>'Forward Projection (3)'!L126</f>
        <v>1612.2222222222222</v>
      </c>
    </row>
    <row r="270" spans="2:27" x14ac:dyDescent="0.25">
      <c r="Z270" s="122">
        <v>2042</v>
      </c>
      <c r="AA270" s="164">
        <f>'Forward Projection (3)'!L127</f>
        <v>1645</v>
      </c>
    </row>
    <row r="271" spans="2:27" x14ac:dyDescent="0.25">
      <c r="Z271" s="122">
        <v>2043</v>
      </c>
      <c r="AA271" s="164">
        <f>'Forward Projection (3)'!L128</f>
        <v>1677.7777777777778</v>
      </c>
    </row>
    <row r="272" spans="2:27" x14ac:dyDescent="0.25">
      <c r="Z272" s="122">
        <v>2044</v>
      </c>
      <c r="AA272" s="164">
        <f>'Forward Projection (3)'!L129</f>
        <v>1710.5555555555557</v>
      </c>
    </row>
    <row r="273" spans="2:23" x14ac:dyDescent="0.25">
      <c r="B273" s="279" t="s">
        <v>169</v>
      </c>
      <c r="C273" s="281" t="s">
        <v>175</v>
      </c>
      <c r="D273" s="282" t="s">
        <v>22</v>
      </c>
      <c r="E273" s="282"/>
      <c r="F273" s="282"/>
      <c r="G273" s="282"/>
      <c r="H273" s="282"/>
      <c r="I273" s="282"/>
      <c r="J273" s="282"/>
      <c r="K273" s="282"/>
      <c r="L273" s="282"/>
      <c r="M273" s="282"/>
      <c r="N273" s="282"/>
      <c r="O273" s="282"/>
      <c r="P273" s="282"/>
      <c r="Q273" s="282"/>
      <c r="R273" s="282"/>
      <c r="S273" s="282"/>
      <c r="T273" s="282"/>
      <c r="U273" s="282"/>
      <c r="V273" s="282"/>
      <c r="W273" s="282"/>
    </row>
    <row r="274" spans="2:23" x14ac:dyDescent="0.25">
      <c r="B274" s="280"/>
      <c r="C274" s="281"/>
      <c r="D274" s="165">
        <v>2025</v>
      </c>
      <c r="E274" s="165">
        <v>2026</v>
      </c>
      <c r="F274" s="165">
        <v>2027</v>
      </c>
      <c r="G274" s="165">
        <v>2028</v>
      </c>
      <c r="H274" s="165">
        <v>2029</v>
      </c>
      <c r="I274" s="165">
        <v>2030</v>
      </c>
      <c r="J274" s="165">
        <v>2031</v>
      </c>
      <c r="K274" s="165">
        <v>2032</v>
      </c>
      <c r="L274" s="165">
        <v>2033</v>
      </c>
      <c r="M274" s="165">
        <v>2034</v>
      </c>
      <c r="N274" s="165">
        <v>2035</v>
      </c>
      <c r="O274" s="165">
        <v>2036</v>
      </c>
      <c r="P274" s="165">
        <v>2037</v>
      </c>
      <c r="Q274" s="165">
        <v>2038</v>
      </c>
      <c r="R274" s="165">
        <v>2039</v>
      </c>
      <c r="S274" s="165">
        <v>2040</v>
      </c>
      <c r="T274" s="165">
        <v>2041</v>
      </c>
      <c r="U274" s="165">
        <v>2042</v>
      </c>
      <c r="V274" s="165">
        <v>2043</v>
      </c>
      <c r="W274" s="165">
        <v>2044</v>
      </c>
    </row>
    <row r="275" spans="2:23" x14ac:dyDescent="0.25">
      <c r="B275" s="166" t="s">
        <v>181</v>
      </c>
      <c r="C275" s="105"/>
      <c r="D275" s="122"/>
      <c r="E275" s="122"/>
      <c r="F275" s="105"/>
      <c r="G275" s="105"/>
      <c r="H275" s="105"/>
      <c r="I275" s="105"/>
      <c r="J275" s="105"/>
      <c r="K275" s="105"/>
      <c r="L275" s="105"/>
      <c r="M275" s="105"/>
      <c r="N275" s="105"/>
      <c r="O275" s="105"/>
      <c r="P275" s="105"/>
      <c r="Q275" s="105"/>
      <c r="R275" s="105"/>
      <c r="S275" s="105"/>
      <c r="T275" s="105"/>
      <c r="U275" s="105"/>
      <c r="V275" s="105"/>
      <c r="W275" s="105"/>
    </row>
    <row r="276" spans="2:23" x14ac:dyDescent="0.25">
      <c r="B276" s="167" t="s">
        <v>170</v>
      </c>
      <c r="C276" s="274" t="s">
        <v>176</v>
      </c>
      <c r="D276" s="164"/>
      <c r="E276" s="122"/>
      <c r="F276" s="122"/>
      <c r="G276" s="122"/>
      <c r="H276" s="122"/>
      <c r="I276" s="122"/>
      <c r="J276" s="122"/>
      <c r="K276" s="122"/>
      <c r="L276" s="122"/>
      <c r="M276" s="122"/>
      <c r="N276" s="122"/>
      <c r="O276" s="122"/>
      <c r="P276" s="122"/>
      <c r="Q276" s="122"/>
      <c r="R276" s="122"/>
      <c r="S276" s="122"/>
      <c r="T276" s="122"/>
      <c r="U276" s="122"/>
      <c r="V276" s="122"/>
      <c r="W276" s="122"/>
    </row>
    <row r="277" spans="2:23" x14ac:dyDescent="0.25">
      <c r="B277" s="167" t="s">
        <v>171</v>
      </c>
      <c r="C277" s="283"/>
      <c r="D277" s="164">
        <f t="shared" ref="D277:D287" si="149">ROUND(($AA$253/$AA$252)*D252,0)</f>
        <v>1</v>
      </c>
      <c r="E277" s="122">
        <f t="shared" ref="E277:E287" si="150">ROUND(($AA$254/$AA$252)*D252,0)</f>
        <v>1</v>
      </c>
      <c r="F277" s="122">
        <f t="shared" ref="F277:F287" si="151">ROUND(($AA$255/$AA$252)*D252,0)</f>
        <v>1</v>
      </c>
      <c r="G277" s="122">
        <f t="shared" ref="G277:G287" si="152">ROUND(($AA$256/$AA$252)*D252,0)</f>
        <v>1</v>
      </c>
      <c r="H277" s="122">
        <f t="shared" ref="H277:H287" si="153">ROUND(($AA$257/$AA$252)*D252,0)</f>
        <v>1</v>
      </c>
      <c r="I277" s="122">
        <f t="shared" ref="I277:I287" si="154">ROUND(($AA$258/$AA$252)*D252,0)</f>
        <v>1</v>
      </c>
      <c r="J277" s="122">
        <f t="shared" ref="J277:J287" si="155">ROUND(($AA$259/$AA$252)*D252,0)</f>
        <v>1</v>
      </c>
      <c r="K277" s="122">
        <f t="shared" ref="K277:K287" si="156">ROUND(($AA$260/$AA$252)*D252,0)</f>
        <v>1</v>
      </c>
      <c r="L277" s="122">
        <f t="shared" ref="L277:L287" si="157">ROUND(($AA$261/$AA$252)*D252,0)</f>
        <v>1</v>
      </c>
      <c r="M277" s="122">
        <f t="shared" ref="M277:M287" si="158">ROUND(($AA$262/$AA$252)*D252,0)</f>
        <v>1</v>
      </c>
      <c r="N277" s="122">
        <f t="shared" ref="N277:N287" si="159">ROUND(($AA$263/$AA$252)*D252,0)</f>
        <v>1</v>
      </c>
      <c r="O277" s="122">
        <f t="shared" ref="O277:O287" si="160">ROUND(($AA$264/$AA$252)*D252,0)</f>
        <v>1</v>
      </c>
      <c r="P277" s="122">
        <f t="shared" ref="P277:P287" si="161">ROUND(($AA$265/$AA$252)*D252,0)</f>
        <v>1</v>
      </c>
      <c r="Q277" s="122">
        <f t="shared" ref="Q277:Q287" si="162">ROUND(($AA$266/$AA$252)*D252,0)</f>
        <v>1</v>
      </c>
      <c r="R277" s="122">
        <f t="shared" ref="R277:R287" si="163">ROUND(($AA$267/$AA$252)*D252,0)</f>
        <v>1</v>
      </c>
      <c r="S277" s="122">
        <f t="shared" ref="S277:S287" si="164">ROUND(($AA$268/$AA$252)*D252,0)</f>
        <v>1</v>
      </c>
      <c r="T277" s="122">
        <f t="shared" ref="T277:T287" si="165">ROUND(($AA$269/$AA$252)*D252,0)</f>
        <v>2</v>
      </c>
      <c r="U277" s="122">
        <f t="shared" ref="U277:U287" si="166">ROUND(($AA$270/$AA$252)*D252,0)</f>
        <v>2</v>
      </c>
      <c r="V277" s="122">
        <f t="shared" ref="V277:V287" si="167">ROUND(($AA$271/$AA$252)*D252,0)</f>
        <v>2</v>
      </c>
      <c r="W277" s="122">
        <f t="shared" ref="W277:W287" si="168">ROUND(($AA$272/$AA$252)*D252,0)</f>
        <v>2</v>
      </c>
    </row>
    <row r="278" spans="2:23" x14ac:dyDescent="0.25">
      <c r="B278" s="167" t="s">
        <v>173</v>
      </c>
      <c r="C278" s="283"/>
      <c r="D278" s="164"/>
      <c r="E278" s="122"/>
      <c r="F278" s="122"/>
      <c r="G278" s="122"/>
      <c r="H278" s="122"/>
      <c r="I278" s="122"/>
      <c r="J278" s="122"/>
      <c r="K278" s="122"/>
      <c r="L278" s="122"/>
      <c r="M278" s="122"/>
      <c r="N278" s="122"/>
      <c r="O278" s="122"/>
      <c r="P278" s="122"/>
      <c r="Q278" s="122"/>
      <c r="R278" s="122"/>
      <c r="S278" s="122"/>
      <c r="T278" s="122"/>
      <c r="U278" s="122"/>
      <c r="V278" s="122"/>
      <c r="W278" s="122"/>
    </row>
    <row r="279" spans="2:23" x14ac:dyDescent="0.25">
      <c r="B279" s="167" t="s">
        <v>174</v>
      </c>
      <c r="C279" s="275"/>
      <c r="D279" s="164"/>
      <c r="E279" s="122"/>
      <c r="F279" s="122"/>
      <c r="G279" s="122"/>
      <c r="H279" s="122"/>
      <c r="I279" s="122"/>
      <c r="J279" s="122"/>
      <c r="K279" s="122"/>
      <c r="L279" s="122"/>
      <c r="M279" s="122"/>
      <c r="N279" s="122"/>
      <c r="O279" s="122"/>
      <c r="P279" s="122"/>
      <c r="Q279" s="122"/>
      <c r="R279" s="122"/>
      <c r="S279" s="122"/>
      <c r="T279" s="122"/>
      <c r="U279" s="122"/>
      <c r="V279" s="122"/>
      <c r="W279" s="122"/>
    </row>
    <row r="280" spans="2:23" x14ac:dyDescent="0.25">
      <c r="B280" s="168" t="s">
        <v>180</v>
      </c>
      <c r="C280" s="120"/>
      <c r="D280" s="164"/>
      <c r="E280" s="122"/>
      <c r="F280" s="122"/>
      <c r="G280" s="122"/>
      <c r="H280" s="122"/>
      <c r="I280" s="122"/>
      <c r="J280" s="122"/>
      <c r="K280" s="122"/>
      <c r="L280" s="122"/>
      <c r="M280" s="122"/>
      <c r="N280" s="122"/>
      <c r="O280" s="122"/>
      <c r="P280" s="122"/>
      <c r="Q280" s="122"/>
      <c r="R280" s="122"/>
      <c r="S280" s="122"/>
      <c r="T280" s="122"/>
      <c r="U280" s="122"/>
      <c r="V280" s="122"/>
      <c r="W280" s="122"/>
    </row>
    <row r="281" spans="2:23" x14ac:dyDescent="0.25">
      <c r="B281" s="105" t="s">
        <v>301</v>
      </c>
      <c r="C281" s="274" t="s">
        <v>167</v>
      </c>
      <c r="D281" s="164">
        <f t="shared" si="149"/>
        <v>1</v>
      </c>
      <c r="E281" s="122">
        <f t="shared" si="150"/>
        <v>1</v>
      </c>
      <c r="F281" s="122">
        <f t="shared" si="151"/>
        <v>1</v>
      </c>
      <c r="G281" s="122">
        <f t="shared" si="152"/>
        <v>1</v>
      </c>
      <c r="H281" s="122">
        <f t="shared" si="153"/>
        <v>1</v>
      </c>
      <c r="I281" s="122">
        <f t="shared" si="154"/>
        <v>1</v>
      </c>
      <c r="J281" s="122">
        <f t="shared" si="155"/>
        <v>1</v>
      </c>
      <c r="K281" s="122">
        <f t="shared" si="156"/>
        <v>1</v>
      </c>
      <c r="L281" s="122">
        <f t="shared" si="157"/>
        <v>1</v>
      </c>
      <c r="M281" s="122">
        <f t="shared" si="158"/>
        <v>1</v>
      </c>
      <c r="N281" s="122">
        <f t="shared" si="159"/>
        <v>1</v>
      </c>
      <c r="O281" s="122">
        <f t="shared" si="160"/>
        <v>1</v>
      </c>
      <c r="P281" s="122">
        <f t="shared" si="161"/>
        <v>1</v>
      </c>
      <c r="Q281" s="122">
        <f t="shared" si="162"/>
        <v>1</v>
      </c>
      <c r="R281" s="122">
        <f t="shared" si="163"/>
        <v>1</v>
      </c>
      <c r="S281" s="122">
        <f t="shared" si="164"/>
        <v>1</v>
      </c>
      <c r="T281" s="122">
        <f t="shared" si="165"/>
        <v>2</v>
      </c>
      <c r="U281" s="122">
        <f t="shared" si="166"/>
        <v>2</v>
      </c>
      <c r="V281" s="122">
        <f t="shared" si="167"/>
        <v>2</v>
      </c>
      <c r="W281" s="122">
        <f t="shared" si="168"/>
        <v>2</v>
      </c>
    </row>
    <row r="282" spans="2:23" x14ac:dyDescent="0.25">
      <c r="B282" s="105" t="s">
        <v>302</v>
      </c>
      <c r="C282" s="275"/>
      <c r="D282" s="164">
        <f t="shared" si="149"/>
        <v>1</v>
      </c>
      <c r="E282" s="122">
        <f t="shared" si="150"/>
        <v>1</v>
      </c>
      <c r="F282" s="122">
        <f t="shared" si="151"/>
        <v>1</v>
      </c>
      <c r="G282" s="122">
        <f t="shared" si="152"/>
        <v>1</v>
      </c>
      <c r="H282" s="122">
        <f t="shared" si="153"/>
        <v>1</v>
      </c>
      <c r="I282" s="122">
        <f t="shared" si="154"/>
        <v>1</v>
      </c>
      <c r="J282" s="122">
        <f t="shared" si="155"/>
        <v>1</v>
      </c>
      <c r="K282" s="122">
        <f t="shared" si="156"/>
        <v>1</v>
      </c>
      <c r="L282" s="122">
        <f t="shared" si="157"/>
        <v>1</v>
      </c>
      <c r="M282" s="122">
        <f t="shared" si="158"/>
        <v>1</v>
      </c>
      <c r="N282" s="122">
        <f t="shared" si="159"/>
        <v>1</v>
      </c>
      <c r="O282" s="122">
        <f t="shared" si="160"/>
        <v>1</v>
      </c>
      <c r="P282" s="122">
        <f t="shared" si="161"/>
        <v>1</v>
      </c>
      <c r="Q282" s="122">
        <f t="shared" si="162"/>
        <v>1</v>
      </c>
      <c r="R282" s="122">
        <f t="shared" si="163"/>
        <v>1</v>
      </c>
      <c r="S282" s="122">
        <f t="shared" si="164"/>
        <v>1</v>
      </c>
      <c r="T282" s="122">
        <f t="shared" si="165"/>
        <v>2</v>
      </c>
      <c r="U282" s="122">
        <f t="shared" si="166"/>
        <v>2</v>
      </c>
      <c r="V282" s="122">
        <f t="shared" si="167"/>
        <v>2</v>
      </c>
      <c r="W282" s="122">
        <f t="shared" si="168"/>
        <v>2</v>
      </c>
    </row>
    <row r="283" spans="2:23" x14ac:dyDescent="0.25">
      <c r="B283" s="168" t="s">
        <v>178</v>
      </c>
      <c r="C283" s="120"/>
      <c r="D283" s="164"/>
      <c r="E283" s="122"/>
      <c r="F283" s="122"/>
      <c r="G283" s="122"/>
      <c r="H283" s="122"/>
      <c r="I283" s="122"/>
      <c r="J283" s="122"/>
      <c r="K283" s="122"/>
      <c r="L283" s="122"/>
      <c r="M283" s="122"/>
      <c r="N283" s="122"/>
      <c r="O283" s="122"/>
      <c r="P283" s="122"/>
      <c r="Q283" s="122"/>
      <c r="R283" s="122"/>
      <c r="S283" s="122"/>
      <c r="T283" s="122"/>
      <c r="U283" s="122"/>
      <c r="V283" s="122"/>
      <c r="W283" s="122"/>
    </row>
    <row r="284" spans="2:23" x14ac:dyDescent="0.25">
      <c r="B284" s="105" t="s">
        <v>303</v>
      </c>
      <c r="C284" s="274" t="s">
        <v>167</v>
      </c>
      <c r="D284" s="164">
        <f t="shared" si="149"/>
        <v>1</v>
      </c>
      <c r="E284" s="122">
        <f t="shared" si="150"/>
        <v>1</v>
      </c>
      <c r="F284" s="122">
        <f t="shared" si="151"/>
        <v>1</v>
      </c>
      <c r="G284" s="122">
        <f t="shared" si="152"/>
        <v>1</v>
      </c>
      <c r="H284" s="122">
        <f t="shared" si="153"/>
        <v>1</v>
      </c>
      <c r="I284" s="122">
        <f t="shared" si="154"/>
        <v>1</v>
      </c>
      <c r="J284" s="122">
        <f t="shared" si="155"/>
        <v>1</v>
      </c>
      <c r="K284" s="122">
        <f t="shared" si="156"/>
        <v>1</v>
      </c>
      <c r="L284" s="122">
        <f t="shared" si="157"/>
        <v>1</v>
      </c>
      <c r="M284" s="122">
        <f t="shared" si="158"/>
        <v>1</v>
      </c>
      <c r="N284" s="122">
        <f t="shared" si="159"/>
        <v>1</v>
      </c>
      <c r="O284" s="122">
        <f t="shared" si="160"/>
        <v>1</v>
      </c>
      <c r="P284" s="122">
        <f t="shared" si="161"/>
        <v>1</v>
      </c>
      <c r="Q284" s="122">
        <f t="shared" si="162"/>
        <v>1</v>
      </c>
      <c r="R284" s="122">
        <f t="shared" si="163"/>
        <v>1</v>
      </c>
      <c r="S284" s="122">
        <f t="shared" si="164"/>
        <v>1</v>
      </c>
      <c r="T284" s="122">
        <f t="shared" si="165"/>
        <v>2</v>
      </c>
      <c r="U284" s="122">
        <f t="shared" si="166"/>
        <v>2</v>
      </c>
      <c r="V284" s="122">
        <f t="shared" si="167"/>
        <v>2</v>
      </c>
      <c r="W284" s="122">
        <f t="shared" si="168"/>
        <v>2</v>
      </c>
    </row>
    <row r="285" spans="2:23" x14ac:dyDescent="0.25">
      <c r="B285" s="105" t="s">
        <v>304</v>
      </c>
      <c r="C285" s="275"/>
      <c r="D285" s="164"/>
      <c r="E285" s="122"/>
      <c r="F285" s="122"/>
      <c r="G285" s="122"/>
      <c r="H285" s="122"/>
      <c r="I285" s="122"/>
      <c r="J285" s="122"/>
      <c r="K285" s="122"/>
      <c r="L285" s="122"/>
      <c r="M285" s="122"/>
      <c r="N285" s="122"/>
      <c r="O285" s="122"/>
      <c r="P285" s="122"/>
      <c r="Q285" s="122"/>
      <c r="R285" s="122"/>
      <c r="S285" s="122"/>
      <c r="T285" s="122"/>
      <c r="U285" s="122"/>
      <c r="V285" s="122"/>
      <c r="W285" s="122"/>
    </row>
    <row r="286" spans="2:23" x14ac:dyDescent="0.25">
      <c r="B286" s="168" t="s">
        <v>179</v>
      </c>
      <c r="C286" s="120"/>
      <c r="D286" s="164"/>
      <c r="E286" s="122"/>
      <c r="F286" s="122"/>
      <c r="G286" s="122"/>
      <c r="H286" s="122"/>
      <c r="I286" s="122"/>
      <c r="J286" s="122"/>
      <c r="K286" s="122"/>
      <c r="L286" s="122"/>
      <c r="M286" s="122"/>
      <c r="N286" s="122"/>
      <c r="O286" s="122"/>
      <c r="P286" s="122"/>
      <c r="Q286" s="122"/>
      <c r="R286" s="122"/>
      <c r="S286" s="122"/>
      <c r="T286" s="122"/>
      <c r="U286" s="122"/>
      <c r="V286" s="122"/>
      <c r="W286" s="122"/>
    </row>
    <row r="287" spans="2:23" x14ac:dyDescent="0.25">
      <c r="B287" s="169" t="s">
        <v>183</v>
      </c>
      <c r="C287" s="276" t="s">
        <v>167</v>
      </c>
      <c r="D287" s="164">
        <f t="shared" si="149"/>
        <v>2</v>
      </c>
      <c r="E287" s="122">
        <f t="shared" si="150"/>
        <v>2</v>
      </c>
      <c r="F287" s="122">
        <f t="shared" si="151"/>
        <v>2</v>
      </c>
      <c r="G287" s="122">
        <f t="shared" si="152"/>
        <v>2</v>
      </c>
      <c r="H287" s="122">
        <f t="shared" si="153"/>
        <v>2</v>
      </c>
      <c r="I287" s="122">
        <f t="shared" si="154"/>
        <v>2</v>
      </c>
      <c r="J287" s="122">
        <f t="shared" si="155"/>
        <v>2</v>
      </c>
      <c r="K287" s="122">
        <f t="shared" si="156"/>
        <v>2</v>
      </c>
      <c r="L287" s="122">
        <f t="shared" si="157"/>
        <v>3</v>
      </c>
      <c r="M287" s="122">
        <f t="shared" si="158"/>
        <v>3</v>
      </c>
      <c r="N287" s="122">
        <f t="shared" si="159"/>
        <v>3</v>
      </c>
      <c r="O287" s="122">
        <f t="shared" si="160"/>
        <v>3</v>
      </c>
      <c r="P287" s="122">
        <f t="shared" si="161"/>
        <v>3</v>
      </c>
      <c r="Q287" s="122">
        <f t="shared" si="162"/>
        <v>3</v>
      </c>
      <c r="R287" s="122">
        <f t="shared" si="163"/>
        <v>3</v>
      </c>
      <c r="S287" s="122">
        <f t="shared" si="164"/>
        <v>3</v>
      </c>
      <c r="T287" s="122">
        <f t="shared" si="165"/>
        <v>3</v>
      </c>
      <c r="U287" s="122">
        <f t="shared" si="166"/>
        <v>3</v>
      </c>
      <c r="V287" s="122">
        <f t="shared" si="167"/>
        <v>3</v>
      </c>
      <c r="W287" s="122">
        <f t="shared" si="168"/>
        <v>3</v>
      </c>
    </row>
    <row r="288" spans="2:23" x14ac:dyDescent="0.25">
      <c r="B288" s="169" t="s">
        <v>172</v>
      </c>
      <c r="C288" s="277"/>
      <c r="D288" s="164"/>
      <c r="E288" s="122"/>
      <c r="F288" s="122"/>
      <c r="G288" s="122"/>
      <c r="H288" s="122"/>
      <c r="I288" s="122"/>
      <c r="J288" s="122"/>
      <c r="K288" s="122"/>
      <c r="L288" s="122"/>
      <c r="M288" s="122"/>
      <c r="N288" s="122"/>
      <c r="O288" s="122"/>
      <c r="P288" s="122"/>
      <c r="Q288" s="122"/>
      <c r="R288" s="122"/>
      <c r="S288" s="122"/>
      <c r="T288" s="122"/>
      <c r="U288" s="122"/>
      <c r="V288" s="122"/>
      <c r="W288" s="122"/>
    </row>
    <row r="289" spans="1:27" x14ac:dyDescent="0.25">
      <c r="B289" s="168" t="s">
        <v>305</v>
      </c>
      <c r="C289" s="120"/>
      <c r="D289" s="164"/>
      <c r="E289" s="122"/>
      <c r="F289" s="122"/>
      <c r="G289" s="122"/>
      <c r="H289" s="122"/>
      <c r="I289" s="122"/>
      <c r="J289" s="122"/>
      <c r="K289" s="122"/>
      <c r="L289" s="122"/>
      <c r="M289" s="122"/>
      <c r="N289" s="122"/>
      <c r="O289" s="122"/>
      <c r="P289" s="122"/>
      <c r="Q289" s="122"/>
      <c r="R289" s="122"/>
      <c r="S289" s="122"/>
      <c r="T289" s="122"/>
      <c r="U289" s="122"/>
      <c r="V289" s="122"/>
      <c r="W289" s="122"/>
    </row>
    <row r="290" spans="1:27" x14ac:dyDescent="0.25">
      <c r="B290" s="105" t="s">
        <v>306</v>
      </c>
      <c r="C290" s="278" t="s">
        <v>167</v>
      </c>
      <c r="D290" s="164"/>
      <c r="E290" s="122"/>
      <c r="F290" s="122"/>
      <c r="G290" s="122"/>
      <c r="H290" s="122"/>
      <c r="I290" s="122"/>
      <c r="J290" s="122"/>
      <c r="K290" s="122"/>
      <c r="L290" s="122"/>
      <c r="M290" s="122"/>
      <c r="N290" s="122"/>
      <c r="O290" s="122"/>
      <c r="P290" s="122"/>
      <c r="Q290" s="122"/>
      <c r="R290" s="122"/>
      <c r="S290" s="122"/>
      <c r="T290" s="122"/>
      <c r="U290" s="122"/>
      <c r="V290" s="122"/>
      <c r="W290" s="122"/>
    </row>
    <row r="291" spans="1:27" x14ac:dyDescent="0.25">
      <c r="B291" s="105" t="s">
        <v>307</v>
      </c>
      <c r="C291" s="278"/>
      <c r="D291" s="164"/>
      <c r="E291" s="122"/>
      <c r="F291" s="122"/>
      <c r="G291" s="122"/>
      <c r="H291" s="122"/>
      <c r="I291" s="122"/>
      <c r="J291" s="122"/>
      <c r="K291" s="122"/>
      <c r="L291" s="122"/>
      <c r="M291" s="122"/>
      <c r="N291" s="122"/>
      <c r="O291" s="122"/>
      <c r="P291" s="122"/>
      <c r="Q291" s="122"/>
      <c r="R291" s="122"/>
      <c r="S291" s="122"/>
      <c r="T291" s="122"/>
      <c r="U291" s="122"/>
      <c r="V291" s="122"/>
      <c r="W291" s="122"/>
    </row>
    <row r="292" spans="1:27" x14ac:dyDescent="0.25">
      <c r="B292" s="105" t="s">
        <v>308</v>
      </c>
      <c r="C292" s="278"/>
      <c r="D292" s="164"/>
      <c r="E292" s="122"/>
      <c r="F292" s="122"/>
      <c r="G292" s="122"/>
      <c r="H292" s="122"/>
      <c r="I292" s="122"/>
      <c r="J292" s="122"/>
      <c r="K292" s="122"/>
      <c r="L292" s="122"/>
      <c r="M292" s="122"/>
      <c r="N292" s="122"/>
      <c r="O292" s="122"/>
      <c r="P292" s="122"/>
      <c r="Q292" s="122"/>
      <c r="R292" s="122"/>
      <c r="S292" s="122"/>
      <c r="T292" s="122"/>
      <c r="U292" s="122"/>
      <c r="V292" s="122"/>
      <c r="W292" s="122"/>
    </row>
    <row r="293" spans="1:27" x14ac:dyDescent="0.25">
      <c r="B293" s="105" t="s">
        <v>311</v>
      </c>
      <c r="C293" s="278"/>
      <c r="D293" s="164"/>
      <c r="E293" s="122"/>
      <c r="F293" s="122"/>
      <c r="G293" s="122"/>
      <c r="H293" s="122"/>
      <c r="I293" s="122"/>
      <c r="J293" s="122"/>
      <c r="K293" s="122"/>
      <c r="L293" s="122"/>
      <c r="M293" s="122"/>
      <c r="N293" s="122"/>
      <c r="O293" s="122"/>
      <c r="P293" s="122"/>
      <c r="Q293" s="122"/>
      <c r="R293" s="122"/>
      <c r="S293" s="122"/>
      <c r="T293" s="122"/>
      <c r="U293" s="122"/>
      <c r="V293" s="122"/>
      <c r="W293" s="122"/>
    </row>
    <row r="294" spans="1:27" x14ac:dyDescent="0.25">
      <c r="B294" s="105" t="s">
        <v>322</v>
      </c>
      <c r="C294" s="278"/>
      <c r="D294" s="164"/>
      <c r="E294" s="122"/>
      <c r="F294" s="122"/>
      <c r="G294" s="122"/>
      <c r="H294" s="122"/>
      <c r="I294" s="122"/>
      <c r="J294" s="122"/>
      <c r="K294" s="122"/>
      <c r="L294" s="122"/>
      <c r="M294" s="122"/>
      <c r="N294" s="122"/>
      <c r="O294" s="122"/>
      <c r="P294" s="122"/>
      <c r="Q294" s="122"/>
      <c r="R294" s="122"/>
      <c r="S294" s="122"/>
      <c r="T294" s="122"/>
      <c r="U294" s="122"/>
      <c r="V294" s="122"/>
      <c r="W294" s="122"/>
    </row>
    <row r="296" spans="1:27" x14ac:dyDescent="0.25">
      <c r="A296" s="286">
        <v>7</v>
      </c>
      <c r="B296" s="287" t="s">
        <v>384</v>
      </c>
      <c r="C296" s="287"/>
      <c r="D296" s="287"/>
    </row>
    <row r="297" spans="1:27" x14ac:dyDescent="0.25">
      <c r="A297" s="286"/>
      <c r="B297" s="279" t="s">
        <v>169</v>
      </c>
      <c r="C297" s="288" t="s">
        <v>175</v>
      </c>
      <c r="D297" s="165" t="s">
        <v>22</v>
      </c>
      <c r="Z297" s="284" t="s">
        <v>184</v>
      </c>
      <c r="AA297" s="284"/>
    </row>
    <row r="298" spans="1:27" x14ac:dyDescent="0.25">
      <c r="A298" s="286"/>
      <c r="B298" s="280"/>
      <c r="C298" s="288"/>
      <c r="D298" s="165">
        <v>2024</v>
      </c>
      <c r="Z298" s="284"/>
      <c r="AA298" s="284"/>
    </row>
    <row r="299" spans="1:27" x14ac:dyDescent="0.25">
      <c r="B299" s="166" t="s">
        <v>181</v>
      </c>
      <c r="C299" s="105"/>
      <c r="D299" s="122"/>
      <c r="Z299" s="284" t="s">
        <v>22</v>
      </c>
      <c r="AA299" s="285" t="s">
        <v>65</v>
      </c>
    </row>
    <row r="300" spans="1:27" x14ac:dyDescent="0.25">
      <c r="B300" s="167" t="s">
        <v>170</v>
      </c>
      <c r="C300" s="274" t="s">
        <v>176</v>
      </c>
      <c r="D300" s="122"/>
      <c r="Z300" s="284"/>
      <c r="AA300" s="285"/>
    </row>
    <row r="301" spans="1:27" x14ac:dyDescent="0.25">
      <c r="B301" s="167" t="s">
        <v>171</v>
      </c>
      <c r="C301" s="283"/>
      <c r="D301" s="122">
        <v>1</v>
      </c>
      <c r="Z301" s="122">
        <v>2024</v>
      </c>
      <c r="AA301" s="164">
        <f>'Forward Projection (3)'!Q18</f>
        <v>1247</v>
      </c>
    </row>
    <row r="302" spans="1:27" x14ac:dyDescent="0.25">
      <c r="B302" s="167" t="s">
        <v>173</v>
      </c>
      <c r="C302" s="283"/>
      <c r="D302" s="122"/>
      <c r="Z302" s="122">
        <v>2025</v>
      </c>
      <c r="AA302" s="164">
        <f>'Forward Projection (3)'!S26</f>
        <v>1292.4444444444443</v>
      </c>
    </row>
    <row r="303" spans="1:27" x14ac:dyDescent="0.25">
      <c r="B303" s="167" t="s">
        <v>174</v>
      </c>
      <c r="C303" s="275"/>
      <c r="D303" s="122"/>
      <c r="Z303" s="122">
        <v>2026</v>
      </c>
      <c r="AA303" s="164">
        <f>'Forward Projection (3)'!S27</f>
        <v>1337.8888888888889</v>
      </c>
    </row>
    <row r="304" spans="1:27" x14ac:dyDescent="0.25">
      <c r="B304" s="168" t="s">
        <v>180</v>
      </c>
      <c r="C304" s="120"/>
      <c r="D304" s="122"/>
      <c r="Z304" s="122">
        <v>2027</v>
      </c>
      <c r="AA304" s="164">
        <f>'Forward Projection (3)'!S28</f>
        <v>1383.3333333333333</v>
      </c>
    </row>
    <row r="305" spans="2:27" x14ac:dyDescent="0.25">
      <c r="B305" s="105" t="s">
        <v>301</v>
      </c>
      <c r="C305" s="274" t="s">
        <v>167</v>
      </c>
      <c r="D305" s="122">
        <v>1</v>
      </c>
      <c r="Z305" s="122">
        <v>2028</v>
      </c>
      <c r="AA305" s="164">
        <f>'Forward Projection (3)'!S29</f>
        <v>1428.7777777777778</v>
      </c>
    </row>
    <row r="306" spans="2:27" x14ac:dyDescent="0.25">
      <c r="B306" s="105" t="s">
        <v>302</v>
      </c>
      <c r="C306" s="275"/>
      <c r="D306" s="122">
        <v>1</v>
      </c>
      <c r="Z306" s="122">
        <v>2029</v>
      </c>
      <c r="AA306" s="164">
        <f>'Forward Projection (3)'!S30</f>
        <v>1474.2222222222222</v>
      </c>
    </row>
    <row r="307" spans="2:27" x14ac:dyDescent="0.25">
      <c r="B307" s="168" t="s">
        <v>178</v>
      </c>
      <c r="C307" s="120"/>
      <c r="D307" s="122"/>
      <c r="Z307" s="122">
        <v>2030</v>
      </c>
      <c r="AA307" s="164">
        <f>'Forward Projection (3)'!S31</f>
        <v>1519.6666666666665</v>
      </c>
    </row>
    <row r="308" spans="2:27" x14ac:dyDescent="0.25">
      <c r="B308" s="105" t="s">
        <v>303</v>
      </c>
      <c r="C308" s="274" t="s">
        <v>167</v>
      </c>
      <c r="D308" s="122">
        <v>1</v>
      </c>
      <c r="F308" s="256" t="s">
        <v>185</v>
      </c>
      <c r="G308" s="256"/>
      <c r="H308" s="256"/>
      <c r="I308" s="256"/>
      <c r="J308" s="256"/>
      <c r="Z308" s="122">
        <v>2031</v>
      </c>
      <c r="AA308" s="164">
        <f>'Forward Projection (3)'!S32</f>
        <v>1565.1111111111111</v>
      </c>
    </row>
    <row r="309" spans="2:27" x14ac:dyDescent="0.25">
      <c r="B309" s="105" t="s">
        <v>304</v>
      </c>
      <c r="C309" s="275"/>
      <c r="D309" s="122"/>
      <c r="F309" s="256"/>
      <c r="G309" s="256"/>
      <c r="H309" s="256"/>
      <c r="I309" s="256"/>
      <c r="J309" s="256"/>
      <c r="Z309" s="122">
        <v>2032</v>
      </c>
      <c r="AA309" s="164">
        <f>'Forward Projection (3)'!S33</f>
        <v>1610.5555555555557</v>
      </c>
    </row>
    <row r="310" spans="2:27" x14ac:dyDescent="0.25">
      <c r="B310" s="168" t="s">
        <v>179</v>
      </c>
      <c r="C310" s="120"/>
      <c r="D310" s="122"/>
      <c r="F310" s="256"/>
      <c r="G310" s="256"/>
      <c r="H310" s="256"/>
      <c r="I310" s="256"/>
      <c r="J310" s="256"/>
      <c r="Z310" s="122">
        <v>2033</v>
      </c>
      <c r="AA310" s="164">
        <f>'Forward Projection (3)'!S34</f>
        <v>1656</v>
      </c>
    </row>
    <row r="311" spans="2:27" x14ac:dyDescent="0.25">
      <c r="B311" s="169" t="s">
        <v>183</v>
      </c>
      <c r="C311" s="276" t="s">
        <v>167</v>
      </c>
      <c r="D311" s="122">
        <v>2</v>
      </c>
      <c r="Z311" s="122">
        <v>2034</v>
      </c>
      <c r="AA311" s="164">
        <f>'Forward Projection (3)'!S35</f>
        <v>1701.4444444444443</v>
      </c>
    </row>
    <row r="312" spans="2:27" x14ac:dyDescent="0.25">
      <c r="B312" s="169" t="s">
        <v>172</v>
      </c>
      <c r="C312" s="277"/>
      <c r="D312" s="122"/>
      <c r="Z312" s="122">
        <v>2035</v>
      </c>
      <c r="AA312" s="164">
        <f>'Forward Projection (3)'!S36</f>
        <v>1746.8888888888889</v>
      </c>
    </row>
    <row r="313" spans="2:27" x14ac:dyDescent="0.25">
      <c r="B313" s="168" t="s">
        <v>305</v>
      </c>
      <c r="C313" s="120"/>
      <c r="D313" s="122"/>
      <c r="Z313" s="122">
        <v>2036</v>
      </c>
      <c r="AA313" s="164">
        <f>'Forward Projection (3)'!S37</f>
        <v>1792.3333333333333</v>
      </c>
    </row>
    <row r="314" spans="2:27" x14ac:dyDescent="0.25">
      <c r="B314" s="105" t="s">
        <v>306</v>
      </c>
      <c r="C314" s="278" t="s">
        <v>167</v>
      </c>
      <c r="D314" s="122"/>
      <c r="Z314" s="122">
        <v>2037</v>
      </c>
      <c r="AA314" s="164">
        <f>'Forward Projection (3)'!S38</f>
        <v>1837.7777777777778</v>
      </c>
    </row>
    <row r="315" spans="2:27" x14ac:dyDescent="0.25">
      <c r="B315" s="105" t="s">
        <v>307</v>
      </c>
      <c r="C315" s="278"/>
      <c r="D315" s="122"/>
      <c r="Z315" s="122">
        <v>2038</v>
      </c>
      <c r="AA315" s="164">
        <f>'Forward Projection (3)'!S39</f>
        <v>1883.2222222222222</v>
      </c>
    </row>
    <row r="316" spans="2:27" x14ac:dyDescent="0.25">
      <c r="B316" s="105" t="s">
        <v>308</v>
      </c>
      <c r="C316" s="278"/>
      <c r="D316" s="122"/>
      <c r="Z316" s="122">
        <v>2039</v>
      </c>
      <c r="AA316" s="164">
        <f>'Forward Projection (3)'!S40</f>
        <v>1928.6666666666665</v>
      </c>
    </row>
    <row r="317" spans="2:27" x14ac:dyDescent="0.25">
      <c r="B317" s="105" t="s">
        <v>310</v>
      </c>
      <c r="C317" s="278"/>
      <c r="D317" s="122"/>
      <c r="Z317" s="122">
        <v>2040</v>
      </c>
      <c r="AA317" s="164">
        <f>'Forward Projection (3)'!S41</f>
        <v>1974.1111111111111</v>
      </c>
    </row>
    <row r="318" spans="2:27" x14ac:dyDescent="0.25">
      <c r="B318" s="105" t="s">
        <v>322</v>
      </c>
      <c r="C318" s="278"/>
      <c r="D318" s="122"/>
      <c r="Z318" s="122">
        <v>2041</v>
      </c>
      <c r="AA318" s="164">
        <f>'Forward Projection (3)'!S42</f>
        <v>2019.5555555555557</v>
      </c>
    </row>
    <row r="319" spans="2:27" x14ac:dyDescent="0.25">
      <c r="Z319" s="122">
        <v>2042</v>
      </c>
      <c r="AA319" s="164">
        <f>'Forward Projection (3)'!S43</f>
        <v>2065</v>
      </c>
    </row>
    <row r="320" spans="2:27" x14ac:dyDescent="0.25">
      <c r="Z320" s="122">
        <v>2043</v>
      </c>
      <c r="AA320" s="164">
        <f>'Forward Projection (3)'!S44</f>
        <v>2110.4444444444443</v>
      </c>
    </row>
    <row r="321" spans="2:27" x14ac:dyDescent="0.25">
      <c r="Z321" s="122">
        <v>2044</v>
      </c>
      <c r="AA321" s="164">
        <f>'Forward Projection (3)'!S45</f>
        <v>2155.8888888888887</v>
      </c>
    </row>
    <row r="322" spans="2:27" x14ac:dyDescent="0.25">
      <c r="B322" s="279" t="s">
        <v>169</v>
      </c>
      <c r="C322" s="281" t="s">
        <v>175</v>
      </c>
      <c r="D322" s="282" t="s">
        <v>22</v>
      </c>
      <c r="E322" s="282"/>
      <c r="F322" s="282"/>
      <c r="G322" s="282"/>
      <c r="H322" s="282"/>
      <c r="I322" s="282"/>
      <c r="J322" s="282"/>
      <c r="K322" s="282"/>
      <c r="L322" s="282"/>
      <c r="M322" s="282"/>
      <c r="N322" s="282"/>
      <c r="O322" s="282"/>
      <c r="P322" s="282"/>
      <c r="Q322" s="282"/>
      <c r="R322" s="282"/>
      <c r="S322" s="282"/>
      <c r="T322" s="282"/>
      <c r="U322" s="282"/>
      <c r="V322" s="282"/>
      <c r="W322" s="282"/>
    </row>
    <row r="323" spans="2:27" x14ac:dyDescent="0.25">
      <c r="B323" s="280"/>
      <c r="C323" s="281"/>
      <c r="D323" s="165">
        <v>2025</v>
      </c>
      <c r="E323" s="165">
        <v>2026</v>
      </c>
      <c r="F323" s="165">
        <v>2027</v>
      </c>
      <c r="G323" s="165">
        <v>2028</v>
      </c>
      <c r="H323" s="165">
        <v>2029</v>
      </c>
      <c r="I323" s="165">
        <v>2030</v>
      </c>
      <c r="J323" s="165">
        <v>2031</v>
      </c>
      <c r="K323" s="165">
        <v>2032</v>
      </c>
      <c r="L323" s="165">
        <v>2033</v>
      </c>
      <c r="M323" s="165">
        <v>2034</v>
      </c>
      <c r="N323" s="165">
        <v>2035</v>
      </c>
      <c r="O323" s="165">
        <v>2036</v>
      </c>
      <c r="P323" s="165">
        <v>2037</v>
      </c>
      <c r="Q323" s="165">
        <v>2038</v>
      </c>
      <c r="R323" s="165">
        <v>2039</v>
      </c>
      <c r="S323" s="165">
        <v>2040</v>
      </c>
      <c r="T323" s="165">
        <v>2041</v>
      </c>
      <c r="U323" s="165">
        <v>2042</v>
      </c>
      <c r="V323" s="165">
        <v>2043</v>
      </c>
      <c r="W323" s="165">
        <v>2044</v>
      </c>
    </row>
    <row r="324" spans="2:27" x14ac:dyDescent="0.25">
      <c r="B324" s="166" t="s">
        <v>181</v>
      </c>
      <c r="C324" s="105"/>
      <c r="D324" s="122"/>
      <c r="E324" s="122"/>
      <c r="F324" s="105"/>
      <c r="G324" s="105"/>
      <c r="H324" s="105"/>
      <c r="I324" s="105"/>
      <c r="J324" s="105"/>
      <c r="K324" s="105"/>
      <c r="L324" s="105"/>
      <c r="M324" s="105"/>
      <c r="N324" s="105"/>
      <c r="O324" s="105"/>
      <c r="P324" s="105"/>
      <c r="Q324" s="105"/>
      <c r="R324" s="105"/>
      <c r="S324" s="105"/>
      <c r="T324" s="105"/>
      <c r="U324" s="105"/>
      <c r="V324" s="105"/>
      <c r="W324" s="105"/>
    </row>
    <row r="325" spans="2:27" x14ac:dyDescent="0.25">
      <c r="B325" s="167" t="s">
        <v>170</v>
      </c>
      <c r="C325" s="274" t="s">
        <v>176</v>
      </c>
      <c r="D325" s="164"/>
      <c r="E325" s="122"/>
      <c r="F325" s="122"/>
      <c r="G325" s="122"/>
      <c r="H325" s="122"/>
      <c r="I325" s="122"/>
      <c r="J325" s="122"/>
      <c r="K325" s="122"/>
      <c r="L325" s="122"/>
      <c r="M325" s="122"/>
      <c r="N325" s="122"/>
      <c r="O325" s="122"/>
      <c r="P325" s="122"/>
      <c r="Q325" s="122"/>
      <c r="R325" s="122"/>
      <c r="S325" s="122"/>
      <c r="T325" s="122"/>
      <c r="U325" s="122"/>
      <c r="V325" s="122"/>
      <c r="W325" s="122"/>
    </row>
    <row r="326" spans="2:27" x14ac:dyDescent="0.25">
      <c r="B326" s="167" t="s">
        <v>171</v>
      </c>
      <c r="C326" s="283"/>
      <c r="D326" s="164">
        <f t="shared" ref="D326:D336" si="169">ROUND(($AA$302/$AA$301)*D301,0)</f>
        <v>1</v>
      </c>
      <c r="E326" s="122">
        <f t="shared" ref="E326:E336" si="170">ROUND(($AA$303/$AA$301)*D301,0)</f>
        <v>1</v>
      </c>
      <c r="F326" s="122">
        <f t="shared" ref="F326:F336" si="171">ROUND(($AA$304/$AA$301)*D301,0)</f>
        <v>1</v>
      </c>
      <c r="G326" s="122">
        <f t="shared" ref="G326:G336" si="172">ROUND(($AA$305/$AA$301)*D301,0)</f>
        <v>1</v>
      </c>
      <c r="H326" s="122">
        <f t="shared" ref="H326:H336" si="173">ROUND(($AA$306/$AA$301)*D301,0)</f>
        <v>1</v>
      </c>
      <c r="I326" s="122">
        <f t="shared" ref="I326:I336" si="174">ROUND(($AA$307/$AA$301)*D301,0)</f>
        <v>1</v>
      </c>
      <c r="J326" s="122">
        <f t="shared" ref="J326:J336" si="175">ROUND(($AA$308/$AA$301)*D301,0)</f>
        <v>1</v>
      </c>
      <c r="K326" s="122">
        <f t="shared" ref="K326:K336" si="176">ROUND(($AA$309/$AA$301)*D301,0)</f>
        <v>1</v>
      </c>
      <c r="L326" s="122">
        <f t="shared" ref="L326:L336" si="177">ROUND(($AA$310/$AA$301)*D301,0)</f>
        <v>1</v>
      </c>
      <c r="M326" s="122">
        <f t="shared" ref="M326:M336" si="178">ROUND(($AA$311/$AA$301)*D301,0)</f>
        <v>1</v>
      </c>
      <c r="N326" s="122">
        <f t="shared" ref="N326:N336" si="179">ROUND(($AA$312/$AA$301)*D301,0)</f>
        <v>1</v>
      </c>
      <c r="O326" s="122">
        <f t="shared" ref="O326:O336" si="180">ROUND(($AA$313/$AA$301)*D301,0)</f>
        <v>1</v>
      </c>
      <c r="P326" s="122">
        <f t="shared" ref="P326:P336" si="181">ROUND(($AA$314/$AA$301)*D301,0)</f>
        <v>1</v>
      </c>
      <c r="Q326" s="122">
        <f t="shared" ref="Q326:Q336" si="182">ROUND(($AA$315/$AA$301)*D301,0)</f>
        <v>2</v>
      </c>
      <c r="R326" s="122">
        <f t="shared" ref="R326:R336" si="183">ROUND(($AA$316/$AA$301)*D301,0)</f>
        <v>2</v>
      </c>
      <c r="S326" s="122">
        <f t="shared" ref="S326:S336" si="184">ROUND(($AA$317/$AA$301)*D301,0)</f>
        <v>2</v>
      </c>
      <c r="T326" s="122">
        <f t="shared" ref="T326:T336" si="185">ROUND(($AA$318/$AA$301)*D301,0)</f>
        <v>2</v>
      </c>
      <c r="U326" s="122">
        <f t="shared" ref="U326:U336" si="186">ROUND(($AA$319/$AA$301)*D301,0)</f>
        <v>2</v>
      </c>
      <c r="V326" s="122">
        <f t="shared" ref="V326:V336" si="187">ROUND(($AA$320/$AA$301)*D301,0)</f>
        <v>2</v>
      </c>
      <c r="W326" s="122">
        <f t="shared" ref="W326:W336" si="188">ROUND(($AA$321/$AA$301)*D301,0)</f>
        <v>2</v>
      </c>
    </row>
    <row r="327" spans="2:27" x14ac:dyDescent="0.25">
      <c r="B327" s="167" t="s">
        <v>173</v>
      </c>
      <c r="C327" s="283"/>
      <c r="D327" s="164"/>
      <c r="E327" s="122"/>
      <c r="F327" s="122"/>
      <c r="G327" s="122"/>
      <c r="H327" s="122"/>
      <c r="I327" s="122"/>
      <c r="J327" s="122"/>
      <c r="K327" s="122"/>
      <c r="L327" s="122"/>
      <c r="M327" s="122"/>
      <c r="N327" s="122"/>
      <c r="O327" s="122"/>
      <c r="P327" s="122"/>
      <c r="Q327" s="122"/>
      <c r="R327" s="122"/>
      <c r="S327" s="122"/>
      <c r="T327" s="122"/>
      <c r="U327" s="122"/>
      <c r="V327" s="122"/>
      <c r="W327" s="122"/>
    </row>
    <row r="328" spans="2:27" x14ac:dyDescent="0.25">
      <c r="B328" s="167" t="s">
        <v>174</v>
      </c>
      <c r="C328" s="275"/>
      <c r="D328" s="164"/>
      <c r="E328" s="122"/>
      <c r="F328" s="122"/>
      <c r="G328" s="122"/>
      <c r="H328" s="122"/>
      <c r="I328" s="122"/>
      <c r="J328" s="122"/>
      <c r="K328" s="122"/>
      <c r="L328" s="122"/>
      <c r="M328" s="122"/>
      <c r="N328" s="122"/>
      <c r="O328" s="122"/>
      <c r="P328" s="122"/>
      <c r="Q328" s="122"/>
      <c r="R328" s="122"/>
      <c r="S328" s="122"/>
      <c r="T328" s="122"/>
      <c r="U328" s="122"/>
      <c r="V328" s="122"/>
      <c r="W328" s="122"/>
    </row>
    <row r="329" spans="2:27" x14ac:dyDescent="0.25">
      <c r="B329" s="168" t="s">
        <v>180</v>
      </c>
      <c r="C329" s="120"/>
      <c r="D329" s="164"/>
      <c r="E329" s="122"/>
      <c r="F329" s="122"/>
      <c r="G329" s="122"/>
      <c r="H329" s="122"/>
      <c r="I329" s="122"/>
      <c r="J329" s="122"/>
      <c r="K329" s="122"/>
      <c r="L329" s="122"/>
      <c r="M329" s="122"/>
      <c r="N329" s="122"/>
      <c r="O329" s="122"/>
      <c r="P329" s="122"/>
      <c r="Q329" s="122"/>
      <c r="R329" s="122"/>
      <c r="S329" s="122"/>
      <c r="T329" s="122"/>
      <c r="U329" s="122"/>
      <c r="V329" s="122"/>
      <c r="W329" s="122"/>
    </row>
    <row r="330" spans="2:27" x14ac:dyDescent="0.25">
      <c r="B330" s="105" t="s">
        <v>301</v>
      </c>
      <c r="C330" s="274" t="s">
        <v>167</v>
      </c>
      <c r="D330" s="164">
        <f t="shared" si="169"/>
        <v>1</v>
      </c>
      <c r="E330" s="122">
        <f t="shared" si="170"/>
        <v>1</v>
      </c>
      <c r="F330" s="122">
        <f t="shared" si="171"/>
        <v>1</v>
      </c>
      <c r="G330" s="122">
        <f t="shared" si="172"/>
        <v>1</v>
      </c>
      <c r="H330" s="122">
        <f t="shared" si="173"/>
        <v>1</v>
      </c>
      <c r="I330" s="122">
        <f t="shared" si="174"/>
        <v>1</v>
      </c>
      <c r="J330" s="122">
        <f t="shared" si="175"/>
        <v>1</v>
      </c>
      <c r="K330" s="122">
        <f t="shared" si="176"/>
        <v>1</v>
      </c>
      <c r="L330" s="122">
        <f t="shared" si="177"/>
        <v>1</v>
      </c>
      <c r="M330" s="122">
        <f t="shared" si="178"/>
        <v>1</v>
      </c>
      <c r="N330" s="122">
        <f t="shared" si="179"/>
        <v>1</v>
      </c>
      <c r="O330" s="122">
        <f t="shared" si="180"/>
        <v>1</v>
      </c>
      <c r="P330" s="122">
        <f t="shared" si="181"/>
        <v>1</v>
      </c>
      <c r="Q330" s="122">
        <f t="shared" si="182"/>
        <v>2</v>
      </c>
      <c r="R330" s="122">
        <f t="shared" si="183"/>
        <v>2</v>
      </c>
      <c r="S330" s="122">
        <f t="shared" si="184"/>
        <v>2</v>
      </c>
      <c r="T330" s="122">
        <f t="shared" si="185"/>
        <v>2</v>
      </c>
      <c r="U330" s="122">
        <f t="shared" si="186"/>
        <v>2</v>
      </c>
      <c r="V330" s="122">
        <f t="shared" si="187"/>
        <v>2</v>
      </c>
      <c r="W330" s="122">
        <f t="shared" si="188"/>
        <v>2</v>
      </c>
    </row>
    <row r="331" spans="2:27" x14ac:dyDescent="0.25">
      <c r="B331" s="105" t="s">
        <v>302</v>
      </c>
      <c r="C331" s="275"/>
      <c r="D331" s="164">
        <f t="shared" si="169"/>
        <v>1</v>
      </c>
      <c r="E331" s="122">
        <f t="shared" si="170"/>
        <v>1</v>
      </c>
      <c r="F331" s="122">
        <f t="shared" si="171"/>
        <v>1</v>
      </c>
      <c r="G331" s="122">
        <f t="shared" si="172"/>
        <v>1</v>
      </c>
      <c r="H331" s="122">
        <f t="shared" si="173"/>
        <v>1</v>
      </c>
      <c r="I331" s="122">
        <f t="shared" si="174"/>
        <v>1</v>
      </c>
      <c r="J331" s="122">
        <f t="shared" si="175"/>
        <v>1</v>
      </c>
      <c r="K331" s="122">
        <f t="shared" si="176"/>
        <v>1</v>
      </c>
      <c r="L331" s="122">
        <f t="shared" si="177"/>
        <v>1</v>
      </c>
      <c r="M331" s="122">
        <f t="shared" si="178"/>
        <v>1</v>
      </c>
      <c r="N331" s="122">
        <f t="shared" si="179"/>
        <v>1</v>
      </c>
      <c r="O331" s="122">
        <f t="shared" si="180"/>
        <v>1</v>
      </c>
      <c r="P331" s="122">
        <f t="shared" si="181"/>
        <v>1</v>
      </c>
      <c r="Q331" s="122">
        <f t="shared" si="182"/>
        <v>2</v>
      </c>
      <c r="R331" s="122">
        <f t="shared" si="183"/>
        <v>2</v>
      </c>
      <c r="S331" s="122">
        <f t="shared" si="184"/>
        <v>2</v>
      </c>
      <c r="T331" s="122">
        <f t="shared" si="185"/>
        <v>2</v>
      </c>
      <c r="U331" s="122">
        <f t="shared" si="186"/>
        <v>2</v>
      </c>
      <c r="V331" s="122">
        <f t="shared" si="187"/>
        <v>2</v>
      </c>
      <c r="W331" s="122">
        <f t="shared" si="188"/>
        <v>2</v>
      </c>
    </row>
    <row r="332" spans="2:27" x14ac:dyDescent="0.25">
      <c r="B332" s="168" t="s">
        <v>178</v>
      </c>
      <c r="C332" s="120"/>
      <c r="D332" s="164"/>
      <c r="E332" s="122"/>
      <c r="F332" s="122"/>
      <c r="G332" s="122"/>
      <c r="H332" s="122"/>
      <c r="I332" s="122"/>
      <c r="J332" s="122"/>
      <c r="K332" s="122"/>
      <c r="L332" s="122"/>
      <c r="M332" s="122"/>
      <c r="N332" s="122"/>
      <c r="O332" s="122"/>
      <c r="P332" s="122"/>
      <c r="Q332" s="122"/>
      <c r="R332" s="122"/>
      <c r="S332" s="122"/>
      <c r="T332" s="122"/>
      <c r="U332" s="122"/>
      <c r="V332" s="122"/>
      <c r="W332" s="122"/>
    </row>
    <row r="333" spans="2:27" x14ac:dyDescent="0.25">
      <c r="B333" s="105" t="s">
        <v>303</v>
      </c>
      <c r="C333" s="274" t="s">
        <v>167</v>
      </c>
      <c r="D333" s="164">
        <f t="shared" si="169"/>
        <v>1</v>
      </c>
      <c r="E333" s="122">
        <f t="shared" si="170"/>
        <v>1</v>
      </c>
      <c r="F333" s="122">
        <f t="shared" si="171"/>
        <v>1</v>
      </c>
      <c r="G333" s="122">
        <f t="shared" si="172"/>
        <v>1</v>
      </c>
      <c r="H333" s="122">
        <f t="shared" si="173"/>
        <v>1</v>
      </c>
      <c r="I333" s="122">
        <f t="shared" si="174"/>
        <v>1</v>
      </c>
      <c r="J333" s="122">
        <f t="shared" si="175"/>
        <v>1</v>
      </c>
      <c r="K333" s="122">
        <f t="shared" si="176"/>
        <v>1</v>
      </c>
      <c r="L333" s="122">
        <f t="shared" si="177"/>
        <v>1</v>
      </c>
      <c r="M333" s="122">
        <f t="shared" si="178"/>
        <v>1</v>
      </c>
      <c r="N333" s="122">
        <f t="shared" si="179"/>
        <v>1</v>
      </c>
      <c r="O333" s="122">
        <f t="shared" si="180"/>
        <v>1</v>
      </c>
      <c r="P333" s="122">
        <f t="shared" si="181"/>
        <v>1</v>
      </c>
      <c r="Q333" s="122">
        <f t="shared" si="182"/>
        <v>2</v>
      </c>
      <c r="R333" s="122">
        <f t="shared" si="183"/>
        <v>2</v>
      </c>
      <c r="S333" s="122">
        <f t="shared" si="184"/>
        <v>2</v>
      </c>
      <c r="T333" s="122">
        <f t="shared" si="185"/>
        <v>2</v>
      </c>
      <c r="U333" s="122">
        <f t="shared" si="186"/>
        <v>2</v>
      </c>
      <c r="V333" s="122">
        <f t="shared" si="187"/>
        <v>2</v>
      </c>
      <c r="W333" s="122">
        <f t="shared" si="188"/>
        <v>2</v>
      </c>
    </row>
    <row r="334" spans="2:27" x14ac:dyDescent="0.25">
      <c r="B334" s="105" t="s">
        <v>304</v>
      </c>
      <c r="C334" s="275"/>
      <c r="D334" s="164"/>
      <c r="E334" s="122"/>
      <c r="F334" s="122"/>
      <c r="G334" s="122"/>
      <c r="H334" s="122"/>
      <c r="I334" s="122"/>
      <c r="J334" s="122"/>
      <c r="K334" s="122"/>
      <c r="L334" s="122"/>
      <c r="M334" s="122"/>
      <c r="N334" s="122"/>
      <c r="O334" s="122"/>
      <c r="P334" s="122"/>
      <c r="Q334" s="122"/>
      <c r="R334" s="122"/>
      <c r="S334" s="122"/>
      <c r="T334" s="122"/>
      <c r="U334" s="122"/>
      <c r="V334" s="122"/>
      <c r="W334" s="122"/>
    </row>
    <row r="335" spans="2:27" x14ac:dyDescent="0.25">
      <c r="B335" s="168" t="s">
        <v>179</v>
      </c>
      <c r="C335" s="120"/>
      <c r="D335" s="164"/>
      <c r="E335" s="122"/>
      <c r="F335" s="122"/>
      <c r="G335" s="122"/>
      <c r="H335" s="122"/>
      <c r="I335" s="122"/>
      <c r="J335" s="122"/>
      <c r="K335" s="122"/>
      <c r="L335" s="122"/>
      <c r="M335" s="122"/>
      <c r="N335" s="122"/>
      <c r="O335" s="122"/>
      <c r="P335" s="122"/>
      <c r="Q335" s="122"/>
      <c r="R335" s="122"/>
      <c r="S335" s="122"/>
      <c r="T335" s="122"/>
      <c r="U335" s="122"/>
      <c r="V335" s="122"/>
      <c r="W335" s="122"/>
    </row>
    <row r="336" spans="2:27" x14ac:dyDescent="0.25">
      <c r="B336" s="169" t="s">
        <v>183</v>
      </c>
      <c r="C336" s="276" t="s">
        <v>167</v>
      </c>
      <c r="D336" s="164">
        <f t="shared" si="169"/>
        <v>2</v>
      </c>
      <c r="E336" s="122">
        <f t="shared" si="170"/>
        <v>2</v>
      </c>
      <c r="F336" s="122">
        <f t="shared" si="171"/>
        <v>2</v>
      </c>
      <c r="G336" s="122">
        <f t="shared" si="172"/>
        <v>2</v>
      </c>
      <c r="H336" s="122">
        <f t="shared" si="173"/>
        <v>2</v>
      </c>
      <c r="I336" s="122">
        <f t="shared" si="174"/>
        <v>2</v>
      </c>
      <c r="J336" s="122">
        <f t="shared" si="175"/>
        <v>3</v>
      </c>
      <c r="K336" s="122">
        <f t="shared" si="176"/>
        <v>3</v>
      </c>
      <c r="L336" s="122">
        <f t="shared" si="177"/>
        <v>3</v>
      </c>
      <c r="M336" s="122">
        <f t="shared" si="178"/>
        <v>3</v>
      </c>
      <c r="N336" s="122">
        <f t="shared" si="179"/>
        <v>3</v>
      </c>
      <c r="O336" s="122">
        <f t="shared" si="180"/>
        <v>3</v>
      </c>
      <c r="P336" s="122">
        <f t="shared" si="181"/>
        <v>3</v>
      </c>
      <c r="Q336" s="122">
        <f t="shared" si="182"/>
        <v>3</v>
      </c>
      <c r="R336" s="122">
        <f t="shared" si="183"/>
        <v>3</v>
      </c>
      <c r="S336" s="122">
        <f t="shared" si="184"/>
        <v>3</v>
      </c>
      <c r="T336" s="122">
        <f t="shared" si="185"/>
        <v>3</v>
      </c>
      <c r="U336" s="122">
        <f t="shared" si="186"/>
        <v>3</v>
      </c>
      <c r="V336" s="122">
        <f t="shared" si="187"/>
        <v>3</v>
      </c>
      <c r="W336" s="122">
        <f t="shared" si="188"/>
        <v>3</v>
      </c>
    </row>
    <row r="337" spans="1:27" x14ac:dyDescent="0.25">
      <c r="B337" s="169" t="s">
        <v>172</v>
      </c>
      <c r="C337" s="277"/>
      <c r="D337" s="164"/>
      <c r="E337" s="122"/>
      <c r="F337" s="122"/>
      <c r="G337" s="122"/>
      <c r="H337" s="122"/>
      <c r="I337" s="122"/>
      <c r="J337" s="122"/>
      <c r="K337" s="122"/>
      <c r="L337" s="122"/>
      <c r="M337" s="122"/>
      <c r="N337" s="122"/>
      <c r="O337" s="122"/>
      <c r="P337" s="122"/>
      <c r="Q337" s="122"/>
      <c r="R337" s="122"/>
      <c r="S337" s="122"/>
      <c r="T337" s="122"/>
      <c r="U337" s="122"/>
      <c r="V337" s="122"/>
      <c r="W337" s="122"/>
    </row>
    <row r="338" spans="1:27" x14ac:dyDescent="0.25">
      <c r="B338" s="168" t="s">
        <v>305</v>
      </c>
      <c r="C338" s="120"/>
      <c r="D338" s="164"/>
      <c r="E338" s="122"/>
      <c r="F338" s="122"/>
      <c r="G338" s="122"/>
      <c r="H338" s="122"/>
      <c r="I338" s="122"/>
      <c r="J338" s="122"/>
      <c r="K338" s="122"/>
      <c r="L338" s="122"/>
      <c r="M338" s="122"/>
      <c r="N338" s="122"/>
      <c r="O338" s="122"/>
      <c r="P338" s="122"/>
      <c r="Q338" s="122"/>
      <c r="R338" s="122"/>
      <c r="S338" s="122"/>
      <c r="T338" s="122"/>
      <c r="U338" s="122"/>
      <c r="V338" s="122"/>
      <c r="W338" s="122"/>
    </row>
    <row r="339" spans="1:27" x14ac:dyDescent="0.25">
      <c r="B339" s="105" t="s">
        <v>306</v>
      </c>
      <c r="C339" s="278" t="s">
        <v>167</v>
      </c>
      <c r="D339" s="164"/>
      <c r="E339" s="122"/>
      <c r="F339" s="122"/>
      <c r="G339" s="122"/>
      <c r="H339" s="122"/>
      <c r="I339" s="122"/>
      <c r="J339" s="122"/>
      <c r="K339" s="122"/>
      <c r="L339" s="122"/>
      <c r="M339" s="122"/>
      <c r="N339" s="122"/>
      <c r="O339" s="122"/>
      <c r="P339" s="122"/>
      <c r="Q339" s="122"/>
      <c r="R339" s="122"/>
      <c r="S339" s="122"/>
      <c r="T339" s="122"/>
      <c r="U339" s="122"/>
      <c r="V339" s="122"/>
      <c r="W339" s="122"/>
    </row>
    <row r="340" spans="1:27" x14ac:dyDescent="0.25">
      <c r="B340" s="105" t="s">
        <v>307</v>
      </c>
      <c r="C340" s="278"/>
      <c r="D340" s="164"/>
      <c r="E340" s="122"/>
      <c r="F340" s="122"/>
      <c r="G340" s="122"/>
      <c r="H340" s="122"/>
      <c r="I340" s="122"/>
      <c r="J340" s="122"/>
      <c r="K340" s="122"/>
      <c r="L340" s="122"/>
      <c r="M340" s="122"/>
      <c r="N340" s="122"/>
      <c r="O340" s="122"/>
      <c r="P340" s="122"/>
      <c r="Q340" s="122"/>
      <c r="R340" s="122"/>
      <c r="S340" s="122"/>
      <c r="T340" s="122"/>
      <c r="U340" s="122"/>
      <c r="V340" s="122"/>
      <c r="W340" s="122"/>
    </row>
    <row r="341" spans="1:27" x14ac:dyDescent="0.25">
      <c r="B341" s="105" t="s">
        <v>308</v>
      </c>
      <c r="C341" s="278"/>
      <c r="D341" s="164"/>
      <c r="E341" s="122"/>
      <c r="F341" s="122"/>
      <c r="G341" s="122"/>
      <c r="H341" s="122"/>
      <c r="I341" s="122"/>
      <c r="J341" s="122"/>
      <c r="K341" s="122"/>
      <c r="L341" s="122"/>
      <c r="M341" s="122"/>
      <c r="N341" s="122"/>
      <c r="O341" s="122"/>
      <c r="P341" s="122"/>
      <c r="Q341" s="122"/>
      <c r="R341" s="122"/>
      <c r="S341" s="122"/>
      <c r="T341" s="122"/>
      <c r="U341" s="122"/>
      <c r="V341" s="122"/>
      <c r="W341" s="122"/>
    </row>
    <row r="342" spans="1:27" x14ac:dyDescent="0.25">
      <c r="B342" s="105" t="s">
        <v>311</v>
      </c>
      <c r="C342" s="278"/>
      <c r="D342" s="164"/>
      <c r="E342" s="122"/>
      <c r="F342" s="122"/>
      <c r="G342" s="122"/>
      <c r="H342" s="122"/>
      <c r="I342" s="122"/>
      <c r="J342" s="122"/>
      <c r="K342" s="122"/>
      <c r="L342" s="122"/>
      <c r="M342" s="122"/>
      <c r="N342" s="122"/>
      <c r="O342" s="122"/>
      <c r="P342" s="122"/>
      <c r="Q342" s="122"/>
      <c r="R342" s="122"/>
      <c r="S342" s="122"/>
      <c r="T342" s="122"/>
      <c r="U342" s="122"/>
      <c r="V342" s="122"/>
      <c r="W342" s="122"/>
    </row>
    <row r="343" spans="1:27" x14ac:dyDescent="0.25">
      <c r="B343" s="105" t="s">
        <v>322</v>
      </c>
      <c r="C343" s="278"/>
      <c r="D343" s="164"/>
      <c r="E343" s="122"/>
      <c r="F343" s="122"/>
      <c r="G343" s="122"/>
      <c r="H343" s="122"/>
      <c r="I343" s="122"/>
      <c r="J343" s="122"/>
      <c r="K343" s="122"/>
      <c r="L343" s="122"/>
      <c r="M343" s="122"/>
      <c r="N343" s="122"/>
      <c r="O343" s="122"/>
      <c r="P343" s="122"/>
      <c r="Q343" s="122"/>
      <c r="R343" s="122"/>
      <c r="S343" s="122"/>
      <c r="T343" s="122"/>
      <c r="U343" s="122"/>
      <c r="V343" s="122"/>
      <c r="W343" s="122"/>
    </row>
    <row r="345" spans="1:27" x14ac:dyDescent="0.25">
      <c r="A345" s="286">
        <v>8</v>
      </c>
      <c r="B345" s="287" t="s">
        <v>385</v>
      </c>
      <c r="C345" s="287"/>
      <c r="D345" s="287"/>
    </row>
    <row r="346" spans="1:27" x14ac:dyDescent="0.25">
      <c r="A346" s="286"/>
      <c r="B346" s="279" t="s">
        <v>169</v>
      </c>
      <c r="C346" s="288" t="s">
        <v>175</v>
      </c>
      <c r="D346" s="165" t="s">
        <v>22</v>
      </c>
      <c r="Z346" s="284" t="s">
        <v>184</v>
      </c>
      <c r="AA346" s="284"/>
    </row>
    <row r="347" spans="1:27" x14ac:dyDescent="0.25">
      <c r="A347" s="286"/>
      <c r="B347" s="280"/>
      <c r="C347" s="288"/>
      <c r="D347" s="165">
        <v>2024</v>
      </c>
      <c r="Z347" s="284"/>
      <c r="AA347" s="284"/>
    </row>
    <row r="348" spans="1:27" x14ac:dyDescent="0.25">
      <c r="B348" s="166" t="s">
        <v>181</v>
      </c>
      <c r="C348" s="105"/>
      <c r="D348" s="122"/>
      <c r="Z348" s="284" t="s">
        <v>22</v>
      </c>
      <c r="AA348" s="285" t="s">
        <v>65</v>
      </c>
    </row>
    <row r="349" spans="1:27" x14ac:dyDescent="0.25">
      <c r="B349" s="167" t="s">
        <v>170</v>
      </c>
      <c r="C349" s="274" t="s">
        <v>176</v>
      </c>
      <c r="D349" s="122"/>
      <c r="Z349" s="284"/>
      <c r="AA349" s="285"/>
    </row>
    <row r="350" spans="1:27" x14ac:dyDescent="0.25">
      <c r="B350" s="167" t="s">
        <v>171</v>
      </c>
      <c r="C350" s="283"/>
      <c r="D350" s="122">
        <v>1</v>
      </c>
      <c r="Z350" s="122">
        <v>2024</v>
      </c>
      <c r="AA350" s="164">
        <f>'Forward Projection (3)'!Q60</f>
        <v>998</v>
      </c>
    </row>
    <row r="351" spans="1:27" x14ac:dyDescent="0.25">
      <c r="B351" s="167" t="s">
        <v>173</v>
      </c>
      <c r="C351" s="283"/>
      <c r="D351" s="122"/>
      <c r="Z351" s="122">
        <v>2025</v>
      </c>
      <c r="AA351" s="164">
        <f>'Forward Projection (3)'!S68</f>
        <v>1292.4444444444443</v>
      </c>
    </row>
    <row r="352" spans="1:27" x14ac:dyDescent="0.25">
      <c r="B352" s="167" t="s">
        <v>174</v>
      </c>
      <c r="C352" s="275"/>
      <c r="D352" s="122"/>
      <c r="Z352" s="122">
        <v>2026</v>
      </c>
      <c r="AA352" s="164">
        <f>'Forward Projection (3)'!S69</f>
        <v>1337.8888888888889</v>
      </c>
    </row>
    <row r="353" spans="2:27" x14ac:dyDescent="0.25">
      <c r="B353" s="168" t="s">
        <v>180</v>
      </c>
      <c r="C353" s="120"/>
      <c r="D353" s="122"/>
      <c r="Z353" s="122">
        <v>2027</v>
      </c>
      <c r="AA353" s="164">
        <f>'Forward Projection (3)'!S70</f>
        <v>1383.3333333333333</v>
      </c>
    </row>
    <row r="354" spans="2:27" x14ac:dyDescent="0.25">
      <c r="B354" s="105" t="s">
        <v>301</v>
      </c>
      <c r="C354" s="274" t="s">
        <v>167</v>
      </c>
      <c r="D354" s="122">
        <v>1</v>
      </c>
      <c r="Z354" s="122">
        <v>2028</v>
      </c>
      <c r="AA354" s="164">
        <f>'Forward Projection (3)'!S71</f>
        <v>1428.7777777777778</v>
      </c>
    </row>
    <row r="355" spans="2:27" x14ac:dyDescent="0.25">
      <c r="B355" s="105" t="s">
        <v>302</v>
      </c>
      <c r="C355" s="275"/>
      <c r="D355" s="122">
        <v>1</v>
      </c>
      <c r="Z355" s="122">
        <v>2029</v>
      </c>
      <c r="AA355" s="164">
        <f>'Forward Projection (3)'!S72</f>
        <v>1474.2222222222222</v>
      </c>
    </row>
    <row r="356" spans="2:27" x14ac:dyDescent="0.25">
      <c r="B356" s="168" t="s">
        <v>178</v>
      </c>
      <c r="C356" s="120"/>
      <c r="D356" s="122"/>
      <c r="Z356" s="122">
        <v>2030</v>
      </c>
      <c r="AA356" s="164">
        <f>'Forward Projection (3)'!S73</f>
        <v>1519.6666666666665</v>
      </c>
    </row>
    <row r="357" spans="2:27" x14ac:dyDescent="0.25">
      <c r="B357" s="105" t="s">
        <v>303</v>
      </c>
      <c r="C357" s="274" t="s">
        <v>167</v>
      </c>
      <c r="D357" s="122">
        <v>1</v>
      </c>
      <c r="F357" s="256" t="s">
        <v>185</v>
      </c>
      <c r="G357" s="256"/>
      <c r="H357" s="256"/>
      <c r="I357" s="256"/>
      <c r="J357" s="256"/>
      <c r="Z357" s="122">
        <v>2031</v>
      </c>
      <c r="AA357" s="164">
        <f>'Forward Projection (3)'!S74</f>
        <v>1565.1111111111111</v>
      </c>
    </row>
    <row r="358" spans="2:27" x14ac:dyDescent="0.25">
      <c r="B358" s="105" t="s">
        <v>304</v>
      </c>
      <c r="C358" s="275"/>
      <c r="D358" s="122"/>
      <c r="F358" s="256"/>
      <c r="G358" s="256"/>
      <c r="H358" s="256"/>
      <c r="I358" s="256"/>
      <c r="J358" s="256"/>
      <c r="Z358" s="122">
        <v>2032</v>
      </c>
      <c r="AA358" s="164">
        <f>'Forward Projection (3)'!S75</f>
        <v>1610.5555555555557</v>
      </c>
    </row>
    <row r="359" spans="2:27" x14ac:dyDescent="0.25">
      <c r="B359" s="168" t="s">
        <v>179</v>
      </c>
      <c r="C359" s="120"/>
      <c r="D359" s="122"/>
      <c r="F359" s="256"/>
      <c r="G359" s="256"/>
      <c r="H359" s="256"/>
      <c r="I359" s="256"/>
      <c r="J359" s="256"/>
      <c r="Z359" s="122">
        <v>2033</v>
      </c>
      <c r="AA359" s="164">
        <f>'Forward Projection (3)'!S76</f>
        <v>1656</v>
      </c>
    </row>
    <row r="360" spans="2:27" x14ac:dyDescent="0.25">
      <c r="B360" s="169" t="s">
        <v>183</v>
      </c>
      <c r="C360" s="276" t="s">
        <v>167</v>
      </c>
      <c r="D360" s="122">
        <v>2</v>
      </c>
      <c r="Z360" s="122">
        <v>2034</v>
      </c>
      <c r="AA360" s="164">
        <f>'Forward Projection (3)'!S77</f>
        <v>1701.4444444444443</v>
      </c>
    </row>
    <row r="361" spans="2:27" x14ac:dyDescent="0.25">
      <c r="B361" s="169" t="s">
        <v>172</v>
      </c>
      <c r="C361" s="277"/>
      <c r="D361" s="122"/>
      <c r="Z361" s="122">
        <v>2035</v>
      </c>
      <c r="AA361" s="164">
        <f>'Forward Projection (3)'!S78</f>
        <v>1746.8888888888889</v>
      </c>
    </row>
    <row r="362" spans="2:27" x14ac:dyDescent="0.25">
      <c r="B362" s="168" t="s">
        <v>305</v>
      </c>
      <c r="C362" s="120"/>
      <c r="D362" s="122"/>
      <c r="Z362" s="122">
        <v>2036</v>
      </c>
      <c r="AA362" s="164">
        <f>'Forward Projection (3)'!S79</f>
        <v>1792.3333333333333</v>
      </c>
    </row>
    <row r="363" spans="2:27" x14ac:dyDescent="0.25">
      <c r="B363" s="105" t="s">
        <v>306</v>
      </c>
      <c r="C363" s="278" t="s">
        <v>167</v>
      </c>
      <c r="D363" s="122"/>
      <c r="Z363" s="122">
        <v>2037</v>
      </c>
      <c r="AA363" s="164">
        <f>'Forward Projection (3)'!S80</f>
        <v>1837.7777777777778</v>
      </c>
    </row>
    <row r="364" spans="2:27" x14ac:dyDescent="0.25">
      <c r="B364" s="105" t="s">
        <v>307</v>
      </c>
      <c r="C364" s="278"/>
      <c r="D364" s="122"/>
      <c r="Z364" s="122">
        <v>2038</v>
      </c>
      <c r="AA364" s="164">
        <f>'Forward Projection (3)'!S81</f>
        <v>1883.2222222222222</v>
      </c>
    </row>
    <row r="365" spans="2:27" x14ac:dyDescent="0.25">
      <c r="B365" s="105" t="s">
        <v>308</v>
      </c>
      <c r="C365" s="278"/>
      <c r="D365" s="122"/>
      <c r="Z365" s="122">
        <v>2039</v>
      </c>
      <c r="AA365" s="164">
        <f>'Forward Projection (3)'!S82</f>
        <v>1928.6666666666665</v>
      </c>
    </row>
    <row r="366" spans="2:27" x14ac:dyDescent="0.25">
      <c r="B366" s="105" t="s">
        <v>310</v>
      </c>
      <c r="C366" s="278"/>
      <c r="D366" s="122"/>
      <c r="Z366" s="122">
        <v>2040</v>
      </c>
      <c r="AA366" s="164">
        <f>'Forward Projection (3)'!S83</f>
        <v>1974.1111111111111</v>
      </c>
    </row>
    <row r="367" spans="2:27" x14ac:dyDescent="0.25">
      <c r="B367" s="105" t="s">
        <v>322</v>
      </c>
      <c r="C367" s="278"/>
      <c r="D367" s="122"/>
      <c r="Z367" s="122">
        <v>2041</v>
      </c>
      <c r="AA367" s="164">
        <f>'Forward Projection (3)'!S84</f>
        <v>2019.5555555555557</v>
      </c>
    </row>
    <row r="368" spans="2:27" x14ac:dyDescent="0.25">
      <c r="Z368" s="122">
        <v>2042</v>
      </c>
      <c r="AA368" s="164">
        <f>'Forward Projection (3)'!S85</f>
        <v>2065</v>
      </c>
    </row>
    <row r="369" spans="2:27" x14ac:dyDescent="0.25">
      <c r="Z369" s="122">
        <v>2043</v>
      </c>
      <c r="AA369" s="164">
        <f>'Forward Projection (3)'!S86</f>
        <v>2110.4444444444443</v>
      </c>
    </row>
    <row r="370" spans="2:27" x14ac:dyDescent="0.25">
      <c r="Z370" s="122">
        <v>2044</v>
      </c>
      <c r="AA370" s="164">
        <f>'Forward Projection (3)'!S87</f>
        <v>2155.8888888888887</v>
      </c>
    </row>
    <row r="371" spans="2:27" x14ac:dyDescent="0.25">
      <c r="B371" s="279" t="s">
        <v>169</v>
      </c>
      <c r="C371" s="281" t="s">
        <v>175</v>
      </c>
      <c r="D371" s="282" t="s">
        <v>22</v>
      </c>
      <c r="E371" s="282"/>
      <c r="F371" s="282"/>
      <c r="G371" s="282"/>
      <c r="H371" s="282"/>
      <c r="I371" s="282"/>
      <c r="J371" s="282"/>
      <c r="K371" s="282"/>
      <c r="L371" s="282"/>
      <c r="M371" s="282"/>
      <c r="N371" s="282"/>
      <c r="O371" s="282"/>
      <c r="P371" s="282"/>
      <c r="Q371" s="282"/>
      <c r="R371" s="282"/>
      <c r="S371" s="282"/>
      <c r="T371" s="282"/>
      <c r="U371" s="282"/>
      <c r="V371" s="282"/>
      <c r="W371" s="282"/>
    </row>
    <row r="372" spans="2:27" x14ac:dyDescent="0.25">
      <c r="B372" s="280"/>
      <c r="C372" s="281"/>
      <c r="D372" s="165">
        <v>2025</v>
      </c>
      <c r="E372" s="165">
        <v>2026</v>
      </c>
      <c r="F372" s="165">
        <v>2027</v>
      </c>
      <c r="G372" s="165">
        <v>2028</v>
      </c>
      <c r="H372" s="165">
        <v>2029</v>
      </c>
      <c r="I372" s="165">
        <v>2030</v>
      </c>
      <c r="J372" s="165">
        <v>2031</v>
      </c>
      <c r="K372" s="165">
        <v>2032</v>
      </c>
      <c r="L372" s="165">
        <v>2033</v>
      </c>
      <c r="M372" s="165">
        <v>2034</v>
      </c>
      <c r="N372" s="165">
        <v>2035</v>
      </c>
      <c r="O372" s="165">
        <v>2036</v>
      </c>
      <c r="P372" s="165">
        <v>2037</v>
      </c>
      <c r="Q372" s="165">
        <v>2038</v>
      </c>
      <c r="R372" s="165">
        <v>2039</v>
      </c>
      <c r="S372" s="165">
        <v>2040</v>
      </c>
      <c r="T372" s="165">
        <v>2041</v>
      </c>
      <c r="U372" s="165">
        <v>2042</v>
      </c>
      <c r="V372" s="165">
        <v>2043</v>
      </c>
      <c r="W372" s="165">
        <v>2044</v>
      </c>
    </row>
    <row r="373" spans="2:27" x14ac:dyDescent="0.25">
      <c r="B373" s="166" t="s">
        <v>181</v>
      </c>
      <c r="C373" s="105"/>
      <c r="D373" s="122"/>
      <c r="E373" s="122"/>
      <c r="F373" s="105"/>
      <c r="G373" s="105"/>
      <c r="H373" s="105"/>
      <c r="I373" s="105"/>
      <c r="J373" s="105"/>
      <c r="K373" s="105"/>
      <c r="L373" s="105"/>
      <c r="M373" s="105"/>
      <c r="N373" s="105"/>
      <c r="O373" s="105"/>
      <c r="P373" s="105"/>
      <c r="Q373" s="105"/>
      <c r="R373" s="105"/>
      <c r="S373" s="105"/>
      <c r="T373" s="105"/>
      <c r="U373" s="105"/>
      <c r="V373" s="105"/>
      <c r="W373" s="105"/>
    </row>
    <row r="374" spans="2:27" x14ac:dyDescent="0.25">
      <c r="B374" s="167" t="s">
        <v>170</v>
      </c>
      <c r="C374" s="274" t="s">
        <v>176</v>
      </c>
      <c r="D374" s="164"/>
      <c r="E374" s="122"/>
      <c r="F374" s="122"/>
      <c r="G374" s="122"/>
      <c r="H374" s="122"/>
      <c r="I374" s="122"/>
      <c r="J374" s="122"/>
      <c r="K374" s="122"/>
      <c r="L374" s="122"/>
      <c r="M374" s="122"/>
      <c r="N374" s="122"/>
      <c r="O374" s="122"/>
      <c r="P374" s="122"/>
      <c r="Q374" s="122"/>
      <c r="R374" s="122"/>
      <c r="S374" s="122"/>
      <c r="T374" s="122"/>
      <c r="U374" s="122"/>
      <c r="V374" s="122"/>
      <c r="W374" s="122"/>
    </row>
    <row r="375" spans="2:27" x14ac:dyDescent="0.25">
      <c r="B375" s="167" t="s">
        <v>171</v>
      </c>
      <c r="C375" s="283"/>
      <c r="D375" s="164">
        <f t="shared" ref="D375:D385" si="189">ROUND(($AA$351/$AA$350)*D350,0)</f>
        <v>1</v>
      </c>
      <c r="E375" s="122">
        <f t="shared" ref="E375:E385" si="190">ROUND(($AA$352/$AA$350)*D350,0)</f>
        <v>1</v>
      </c>
      <c r="F375" s="122">
        <f t="shared" ref="F375:F385" si="191">ROUND(($AA$353/$AA$350)*D350,0)</f>
        <v>1</v>
      </c>
      <c r="G375" s="122">
        <f t="shared" ref="G375:G385" si="192">ROUND(($AA$354/$AA$350)*D350,0)</f>
        <v>1</v>
      </c>
      <c r="H375" s="122">
        <f t="shared" ref="H375:H385" si="193">ROUND(($AA$355/$AA$350)*D350,0)</f>
        <v>1</v>
      </c>
      <c r="I375" s="122">
        <f t="shared" ref="I375:I385" si="194">ROUND(($AA$356/$AA$350)*D350,0)</f>
        <v>2</v>
      </c>
      <c r="J375" s="122">
        <f t="shared" ref="J375:J385" si="195">ROUND(($AA$357/$AA$350)*D350,0)</f>
        <v>2</v>
      </c>
      <c r="K375" s="122">
        <f t="shared" ref="K375:K385" si="196">ROUND(($AA$358/$AA$350)*D350,0)</f>
        <v>2</v>
      </c>
      <c r="L375" s="122">
        <f t="shared" ref="L375:L385" si="197">ROUND(($AA$359/$AA$350)*D350,0)</f>
        <v>2</v>
      </c>
      <c r="M375" s="122">
        <f t="shared" ref="M375:M385" si="198">ROUND(($AA$360/$AA$350)*D350,0)</f>
        <v>2</v>
      </c>
      <c r="N375" s="122">
        <f t="shared" ref="N375:N385" si="199">ROUND(($AA$361/$AA$350)*D350,0)</f>
        <v>2</v>
      </c>
      <c r="O375" s="122">
        <f t="shared" ref="O375:O385" si="200">ROUND(($AA$362/$AA$350)*D350,0)</f>
        <v>2</v>
      </c>
      <c r="P375" s="122">
        <f t="shared" ref="P375:P385" si="201">ROUND(($AA$363/$AA$350)*D350,0)</f>
        <v>2</v>
      </c>
      <c r="Q375" s="122">
        <f t="shared" ref="Q375:Q385" si="202">ROUND(($AA$364/$AA$350)*D350,0)</f>
        <v>2</v>
      </c>
      <c r="R375" s="122">
        <f t="shared" ref="R375:R385" si="203">ROUND(($AA$365/$AA$350)*D350,0)</f>
        <v>2</v>
      </c>
      <c r="S375" s="122">
        <f t="shared" ref="S375:S385" si="204">ROUND(($AA$366/$AA$350)*D350,0)</f>
        <v>2</v>
      </c>
      <c r="T375" s="122">
        <f t="shared" ref="T375:T385" si="205">ROUND(($AA$367/$AA$350)*D350,0)</f>
        <v>2</v>
      </c>
      <c r="U375" s="122">
        <f t="shared" ref="U375:U385" si="206">ROUND(($AA$368/$AA$350)*D350,0)</f>
        <v>2</v>
      </c>
      <c r="V375" s="122">
        <f t="shared" ref="V375:V385" si="207">ROUND(($AA$369/$AA$350)*D350,0)</f>
        <v>2</v>
      </c>
      <c r="W375" s="122">
        <f t="shared" ref="W375:W385" si="208">ROUND(($AA$370/$AA$350)*D350,0)</f>
        <v>2</v>
      </c>
    </row>
    <row r="376" spans="2:27" x14ac:dyDescent="0.25">
      <c r="B376" s="167" t="s">
        <v>173</v>
      </c>
      <c r="C376" s="283"/>
      <c r="D376" s="164"/>
      <c r="E376" s="122"/>
      <c r="F376" s="122"/>
      <c r="G376" s="122"/>
      <c r="H376" s="122"/>
      <c r="I376" s="122"/>
      <c r="J376" s="122"/>
      <c r="K376" s="122"/>
      <c r="L376" s="122"/>
      <c r="M376" s="122"/>
      <c r="N376" s="122"/>
      <c r="O376" s="122"/>
      <c r="P376" s="122"/>
      <c r="Q376" s="122"/>
      <c r="R376" s="122"/>
      <c r="S376" s="122"/>
      <c r="T376" s="122"/>
      <c r="U376" s="122"/>
      <c r="V376" s="122"/>
      <c r="W376" s="122"/>
    </row>
    <row r="377" spans="2:27" x14ac:dyDescent="0.25">
      <c r="B377" s="167" t="s">
        <v>174</v>
      </c>
      <c r="C377" s="275"/>
      <c r="D377" s="164"/>
      <c r="E377" s="122"/>
      <c r="F377" s="122"/>
      <c r="G377" s="122"/>
      <c r="H377" s="122"/>
      <c r="I377" s="122"/>
      <c r="J377" s="122"/>
      <c r="K377" s="122"/>
      <c r="L377" s="122"/>
      <c r="M377" s="122"/>
      <c r="N377" s="122"/>
      <c r="O377" s="122"/>
      <c r="P377" s="122"/>
      <c r="Q377" s="122"/>
      <c r="R377" s="122"/>
      <c r="S377" s="122"/>
      <c r="T377" s="122"/>
      <c r="U377" s="122"/>
      <c r="V377" s="122"/>
      <c r="W377" s="122"/>
    </row>
    <row r="378" spans="2:27" x14ac:dyDescent="0.25">
      <c r="B378" s="168" t="s">
        <v>180</v>
      </c>
      <c r="C378" s="120"/>
      <c r="D378" s="164"/>
      <c r="E378" s="122"/>
      <c r="F378" s="122"/>
      <c r="G378" s="122"/>
      <c r="H378" s="122"/>
      <c r="I378" s="122"/>
      <c r="J378" s="122"/>
      <c r="K378" s="122"/>
      <c r="L378" s="122"/>
      <c r="M378" s="122"/>
      <c r="N378" s="122"/>
      <c r="O378" s="122"/>
      <c r="P378" s="122"/>
      <c r="Q378" s="122"/>
      <c r="R378" s="122"/>
      <c r="S378" s="122"/>
      <c r="T378" s="122"/>
      <c r="U378" s="122"/>
      <c r="V378" s="122"/>
      <c r="W378" s="122"/>
    </row>
    <row r="379" spans="2:27" x14ac:dyDescent="0.25">
      <c r="B379" s="105" t="s">
        <v>301</v>
      </c>
      <c r="C379" s="274" t="s">
        <v>167</v>
      </c>
      <c r="D379" s="164">
        <f t="shared" si="189"/>
        <v>1</v>
      </c>
      <c r="E379" s="122">
        <f t="shared" si="190"/>
        <v>1</v>
      </c>
      <c r="F379" s="122">
        <f t="shared" si="191"/>
        <v>1</v>
      </c>
      <c r="G379" s="122">
        <f t="shared" si="192"/>
        <v>1</v>
      </c>
      <c r="H379" s="122">
        <f t="shared" si="193"/>
        <v>1</v>
      </c>
      <c r="I379" s="122">
        <f t="shared" si="194"/>
        <v>2</v>
      </c>
      <c r="J379" s="122">
        <f t="shared" si="195"/>
        <v>2</v>
      </c>
      <c r="K379" s="122">
        <f t="shared" si="196"/>
        <v>2</v>
      </c>
      <c r="L379" s="122">
        <f t="shared" si="197"/>
        <v>2</v>
      </c>
      <c r="M379" s="122">
        <f t="shared" si="198"/>
        <v>2</v>
      </c>
      <c r="N379" s="122">
        <f t="shared" si="199"/>
        <v>2</v>
      </c>
      <c r="O379" s="122">
        <f t="shared" si="200"/>
        <v>2</v>
      </c>
      <c r="P379" s="122">
        <f t="shared" si="201"/>
        <v>2</v>
      </c>
      <c r="Q379" s="122">
        <f t="shared" si="202"/>
        <v>2</v>
      </c>
      <c r="R379" s="122">
        <f t="shared" si="203"/>
        <v>2</v>
      </c>
      <c r="S379" s="122">
        <f t="shared" si="204"/>
        <v>2</v>
      </c>
      <c r="T379" s="122">
        <f t="shared" si="205"/>
        <v>2</v>
      </c>
      <c r="U379" s="122">
        <f t="shared" si="206"/>
        <v>2</v>
      </c>
      <c r="V379" s="122">
        <f t="shared" si="207"/>
        <v>2</v>
      </c>
      <c r="W379" s="122">
        <f t="shared" si="208"/>
        <v>2</v>
      </c>
    </row>
    <row r="380" spans="2:27" x14ac:dyDescent="0.25">
      <c r="B380" s="105" t="s">
        <v>302</v>
      </c>
      <c r="C380" s="275"/>
      <c r="D380" s="164">
        <f t="shared" si="189"/>
        <v>1</v>
      </c>
      <c r="E380" s="122">
        <f t="shared" si="190"/>
        <v>1</v>
      </c>
      <c r="F380" s="122">
        <f t="shared" si="191"/>
        <v>1</v>
      </c>
      <c r="G380" s="122">
        <f t="shared" si="192"/>
        <v>1</v>
      </c>
      <c r="H380" s="122">
        <f t="shared" si="193"/>
        <v>1</v>
      </c>
      <c r="I380" s="122">
        <f t="shared" si="194"/>
        <v>2</v>
      </c>
      <c r="J380" s="122">
        <f t="shared" si="195"/>
        <v>2</v>
      </c>
      <c r="K380" s="122">
        <f t="shared" si="196"/>
        <v>2</v>
      </c>
      <c r="L380" s="122">
        <f t="shared" si="197"/>
        <v>2</v>
      </c>
      <c r="M380" s="122">
        <f t="shared" si="198"/>
        <v>2</v>
      </c>
      <c r="N380" s="122">
        <f t="shared" si="199"/>
        <v>2</v>
      </c>
      <c r="O380" s="122">
        <f t="shared" si="200"/>
        <v>2</v>
      </c>
      <c r="P380" s="122">
        <f t="shared" si="201"/>
        <v>2</v>
      </c>
      <c r="Q380" s="122">
        <f t="shared" si="202"/>
        <v>2</v>
      </c>
      <c r="R380" s="122">
        <f t="shared" si="203"/>
        <v>2</v>
      </c>
      <c r="S380" s="122">
        <f t="shared" si="204"/>
        <v>2</v>
      </c>
      <c r="T380" s="122">
        <f t="shared" si="205"/>
        <v>2</v>
      </c>
      <c r="U380" s="122">
        <f t="shared" si="206"/>
        <v>2</v>
      </c>
      <c r="V380" s="122">
        <f t="shared" si="207"/>
        <v>2</v>
      </c>
      <c r="W380" s="122">
        <f t="shared" si="208"/>
        <v>2</v>
      </c>
    </row>
    <row r="381" spans="2:27" x14ac:dyDescent="0.25">
      <c r="B381" s="168" t="s">
        <v>178</v>
      </c>
      <c r="C381" s="120"/>
      <c r="D381" s="164"/>
      <c r="E381" s="122"/>
      <c r="F381" s="122"/>
      <c r="G381" s="122"/>
      <c r="H381" s="122"/>
      <c r="I381" s="122"/>
      <c r="J381" s="122"/>
      <c r="K381" s="122"/>
      <c r="L381" s="122"/>
      <c r="M381" s="122"/>
      <c r="N381" s="122"/>
      <c r="O381" s="122"/>
      <c r="P381" s="122"/>
      <c r="Q381" s="122"/>
      <c r="R381" s="122"/>
      <c r="S381" s="122"/>
      <c r="T381" s="122"/>
      <c r="U381" s="122"/>
      <c r="V381" s="122"/>
      <c r="W381" s="122"/>
    </row>
    <row r="382" spans="2:27" x14ac:dyDescent="0.25">
      <c r="B382" s="105" t="s">
        <v>303</v>
      </c>
      <c r="C382" s="274" t="s">
        <v>167</v>
      </c>
      <c r="D382" s="164">
        <f t="shared" si="189"/>
        <v>1</v>
      </c>
      <c r="E382" s="122">
        <f t="shared" si="190"/>
        <v>1</v>
      </c>
      <c r="F382" s="122">
        <f t="shared" si="191"/>
        <v>1</v>
      </c>
      <c r="G382" s="122">
        <f t="shared" si="192"/>
        <v>1</v>
      </c>
      <c r="H382" s="122">
        <f t="shared" si="193"/>
        <v>1</v>
      </c>
      <c r="I382" s="122">
        <f t="shared" si="194"/>
        <v>2</v>
      </c>
      <c r="J382" s="122">
        <f t="shared" si="195"/>
        <v>2</v>
      </c>
      <c r="K382" s="122">
        <f t="shared" si="196"/>
        <v>2</v>
      </c>
      <c r="L382" s="122">
        <f t="shared" si="197"/>
        <v>2</v>
      </c>
      <c r="M382" s="122">
        <f t="shared" si="198"/>
        <v>2</v>
      </c>
      <c r="N382" s="122">
        <f t="shared" si="199"/>
        <v>2</v>
      </c>
      <c r="O382" s="122">
        <f t="shared" si="200"/>
        <v>2</v>
      </c>
      <c r="P382" s="122">
        <f t="shared" si="201"/>
        <v>2</v>
      </c>
      <c r="Q382" s="122">
        <f t="shared" si="202"/>
        <v>2</v>
      </c>
      <c r="R382" s="122">
        <f t="shared" si="203"/>
        <v>2</v>
      </c>
      <c r="S382" s="122">
        <f t="shared" si="204"/>
        <v>2</v>
      </c>
      <c r="T382" s="122">
        <f t="shared" si="205"/>
        <v>2</v>
      </c>
      <c r="U382" s="122">
        <f t="shared" si="206"/>
        <v>2</v>
      </c>
      <c r="V382" s="122">
        <f t="shared" si="207"/>
        <v>2</v>
      </c>
      <c r="W382" s="122">
        <f t="shared" si="208"/>
        <v>2</v>
      </c>
    </row>
    <row r="383" spans="2:27" x14ac:dyDescent="0.25">
      <c r="B383" s="105" t="s">
        <v>304</v>
      </c>
      <c r="C383" s="275"/>
      <c r="D383" s="164"/>
      <c r="E383" s="122"/>
      <c r="F383" s="122"/>
      <c r="G383" s="122"/>
      <c r="H383" s="122"/>
      <c r="I383" s="122"/>
      <c r="J383" s="122"/>
      <c r="K383" s="122"/>
      <c r="L383" s="122"/>
      <c r="M383" s="122"/>
      <c r="N383" s="122"/>
      <c r="O383" s="122"/>
      <c r="P383" s="122"/>
      <c r="Q383" s="122"/>
      <c r="R383" s="122"/>
      <c r="S383" s="122"/>
      <c r="T383" s="122"/>
      <c r="U383" s="122"/>
      <c r="V383" s="122"/>
      <c r="W383" s="122"/>
    </row>
    <row r="384" spans="2:27" x14ac:dyDescent="0.25">
      <c r="B384" s="168" t="s">
        <v>179</v>
      </c>
      <c r="C384" s="120"/>
      <c r="D384" s="164"/>
      <c r="E384" s="122"/>
      <c r="F384" s="122"/>
      <c r="G384" s="122"/>
      <c r="H384" s="122"/>
      <c r="I384" s="122"/>
      <c r="J384" s="122"/>
      <c r="K384" s="122"/>
      <c r="L384" s="122"/>
      <c r="M384" s="122"/>
      <c r="N384" s="122"/>
      <c r="O384" s="122"/>
      <c r="P384" s="122"/>
      <c r="Q384" s="122"/>
      <c r="R384" s="122"/>
      <c r="S384" s="122"/>
      <c r="T384" s="122"/>
      <c r="U384" s="122"/>
      <c r="V384" s="122"/>
      <c r="W384" s="122"/>
    </row>
    <row r="385" spans="1:27" x14ac:dyDescent="0.25">
      <c r="B385" s="169" t="s">
        <v>183</v>
      </c>
      <c r="C385" s="276" t="s">
        <v>167</v>
      </c>
      <c r="D385" s="164">
        <f t="shared" si="189"/>
        <v>3</v>
      </c>
      <c r="E385" s="122">
        <f t="shared" si="190"/>
        <v>3</v>
      </c>
      <c r="F385" s="122">
        <f t="shared" si="191"/>
        <v>3</v>
      </c>
      <c r="G385" s="122">
        <f t="shared" si="192"/>
        <v>3</v>
      </c>
      <c r="H385" s="122">
        <f t="shared" si="193"/>
        <v>3</v>
      </c>
      <c r="I385" s="122">
        <f t="shared" si="194"/>
        <v>3</v>
      </c>
      <c r="J385" s="122">
        <f t="shared" si="195"/>
        <v>3</v>
      </c>
      <c r="K385" s="122">
        <f t="shared" si="196"/>
        <v>3</v>
      </c>
      <c r="L385" s="122">
        <f t="shared" si="197"/>
        <v>3</v>
      </c>
      <c r="M385" s="122">
        <f t="shared" si="198"/>
        <v>3</v>
      </c>
      <c r="N385" s="122">
        <f t="shared" si="199"/>
        <v>4</v>
      </c>
      <c r="O385" s="122">
        <f t="shared" si="200"/>
        <v>4</v>
      </c>
      <c r="P385" s="122">
        <f t="shared" si="201"/>
        <v>4</v>
      </c>
      <c r="Q385" s="122">
        <f t="shared" si="202"/>
        <v>4</v>
      </c>
      <c r="R385" s="122">
        <f t="shared" si="203"/>
        <v>4</v>
      </c>
      <c r="S385" s="122">
        <f t="shared" si="204"/>
        <v>4</v>
      </c>
      <c r="T385" s="122">
        <f t="shared" si="205"/>
        <v>4</v>
      </c>
      <c r="U385" s="122">
        <f t="shared" si="206"/>
        <v>4</v>
      </c>
      <c r="V385" s="122">
        <f t="shared" si="207"/>
        <v>4</v>
      </c>
      <c r="W385" s="122">
        <f t="shared" si="208"/>
        <v>4</v>
      </c>
    </row>
    <row r="386" spans="1:27" x14ac:dyDescent="0.25">
      <c r="B386" s="169" t="s">
        <v>172</v>
      </c>
      <c r="C386" s="277"/>
      <c r="D386" s="164"/>
      <c r="E386" s="122"/>
      <c r="F386" s="122"/>
      <c r="G386" s="122"/>
      <c r="H386" s="122"/>
      <c r="I386" s="122"/>
      <c r="J386" s="122"/>
      <c r="K386" s="122"/>
      <c r="L386" s="122"/>
      <c r="M386" s="122"/>
      <c r="N386" s="122"/>
      <c r="O386" s="122"/>
      <c r="P386" s="122"/>
      <c r="Q386" s="122"/>
      <c r="R386" s="122"/>
      <c r="S386" s="122"/>
      <c r="T386" s="122"/>
      <c r="U386" s="122"/>
      <c r="V386" s="122"/>
      <c r="W386" s="122"/>
    </row>
    <row r="387" spans="1:27" x14ac:dyDescent="0.25">
      <c r="B387" s="168" t="s">
        <v>305</v>
      </c>
      <c r="C387" s="120"/>
      <c r="D387" s="164"/>
      <c r="E387" s="122"/>
      <c r="F387" s="122"/>
      <c r="G387" s="122"/>
      <c r="H387" s="122"/>
      <c r="I387" s="122"/>
      <c r="J387" s="122"/>
      <c r="K387" s="122"/>
      <c r="L387" s="122"/>
      <c r="M387" s="122"/>
      <c r="N387" s="122"/>
      <c r="O387" s="122"/>
      <c r="P387" s="122"/>
      <c r="Q387" s="122"/>
      <c r="R387" s="122"/>
      <c r="S387" s="122"/>
      <c r="T387" s="122"/>
      <c r="U387" s="122"/>
      <c r="V387" s="122"/>
      <c r="W387" s="122"/>
    </row>
    <row r="388" spans="1:27" x14ac:dyDescent="0.25">
      <c r="B388" s="105" t="s">
        <v>306</v>
      </c>
      <c r="C388" s="278" t="s">
        <v>167</v>
      </c>
      <c r="D388" s="164"/>
      <c r="E388" s="122"/>
      <c r="F388" s="122"/>
      <c r="G388" s="122"/>
      <c r="H388" s="122"/>
      <c r="I388" s="122"/>
      <c r="J388" s="122"/>
      <c r="K388" s="122"/>
      <c r="L388" s="122"/>
      <c r="M388" s="122"/>
      <c r="N388" s="122"/>
      <c r="O388" s="122"/>
      <c r="P388" s="122"/>
      <c r="Q388" s="122"/>
      <c r="R388" s="122"/>
      <c r="S388" s="122"/>
      <c r="T388" s="122"/>
      <c r="U388" s="122"/>
      <c r="V388" s="122"/>
      <c r="W388" s="122"/>
    </row>
    <row r="389" spans="1:27" x14ac:dyDescent="0.25">
      <c r="B389" s="105" t="s">
        <v>307</v>
      </c>
      <c r="C389" s="278"/>
      <c r="D389" s="164"/>
      <c r="E389" s="122"/>
      <c r="F389" s="122"/>
      <c r="G389" s="122"/>
      <c r="H389" s="122"/>
      <c r="I389" s="122"/>
      <c r="J389" s="122"/>
      <c r="K389" s="122"/>
      <c r="L389" s="122"/>
      <c r="M389" s="122"/>
      <c r="N389" s="122"/>
      <c r="O389" s="122"/>
      <c r="P389" s="122"/>
      <c r="Q389" s="122"/>
      <c r="R389" s="122"/>
      <c r="S389" s="122"/>
      <c r="T389" s="122"/>
      <c r="U389" s="122"/>
      <c r="V389" s="122"/>
      <c r="W389" s="122"/>
    </row>
    <row r="390" spans="1:27" x14ac:dyDescent="0.25">
      <c r="B390" s="105" t="s">
        <v>308</v>
      </c>
      <c r="C390" s="278"/>
      <c r="D390" s="164"/>
      <c r="E390" s="122"/>
      <c r="F390" s="122"/>
      <c r="G390" s="122"/>
      <c r="H390" s="122"/>
      <c r="I390" s="122"/>
      <c r="J390" s="122"/>
      <c r="K390" s="122"/>
      <c r="L390" s="122"/>
      <c r="M390" s="122"/>
      <c r="N390" s="122"/>
      <c r="O390" s="122"/>
      <c r="P390" s="122"/>
      <c r="Q390" s="122"/>
      <c r="R390" s="122"/>
      <c r="S390" s="122"/>
      <c r="T390" s="122"/>
      <c r="U390" s="122"/>
      <c r="V390" s="122"/>
      <c r="W390" s="122"/>
    </row>
    <row r="391" spans="1:27" x14ac:dyDescent="0.25">
      <c r="B391" s="105" t="s">
        <v>311</v>
      </c>
      <c r="C391" s="278"/>
      <c r="D391" s="164"/>
      <c r="E391" s="122"/>
      <c r="F391" s="122"/>
      <c r="G391" s="122"/>
      <c r="H391" s="122"/>
      <c r="I391" s="122"/>
      <c r="J391" s="122"/>
      <c r="K391" s="122"/>
      <c r="L391" s="122"/>
      <c r="M391" s="122"/>
      <c r="N391" s="122"/>
      <c r="O391" s="122"/>
      <c r="P391" s="122"/>
      <c r="Q391" s="122"/>
      <c r="R391" s="122"/>
      <c r="S391" s="122"/>
      <c r="T391" s="122"/>
      <c r="U391" s="122"/>
      <c r="V391" s="122"/>
      <c r="W391" s="122"/>
    </row>
    <row r="392" spans="1:27" x14ac:dyDescent="0.25">
      <c r="B392" s="105" t="s">
        <v>322</v>
      </c>
      <c r="C392" s="278"/>
      <c r="D392" s="164"/>
      <c r="E392" s="122"/>
      <c r="F392" s="122"/>
      <c r="G392" s="122"/>
      <c r="H392" s="122"/>
      <c r="I392" s="122"/>
      <c r="J392" s="122"/>
      <c r="K392" s="122"/>
      <c r="L392" s="122"/>
      <c r="M392" s="122"/>
      <c r="N392" s="122"/>
      <c r="O392" s="122"/>
      <c r="P392" s="122"/>
      <c r="Q392" s="122"/>
      <c r="R392" s="122"/>
      <c r="S392" s="122"/>
      <c r="T392" s="122"/>
      <c r="U392" s="122"/>
      <c r="V392" s="122"/>
      <c r="W392" s="122"/>
    </row>
    <row r="394" spans="1:27" x14ac:dyDescent="0.25">
      <c r="A394" s="286">
        <v>9</v>
      </c>
      <c r="B394" s="287" t="s">
        <v>386</v>
      </c>
      <c r="C394" s="287"/>
      <c r="D394" s="287"/>
    </row>
    <row r="395" spans="1:27" x14ac:dyDescent="0.25">
      <c r="A395" s="286"/>
      <c r="B395" s="279" t="s">
        <v>169</v>
      </c>
      <c r="C395" s="288" t="s">
        <v>175</v>
      </c>
      <c r="D395" s="165" t="s">
        <v>22</v>
      </c>
      <c r="Z395" s="284" t="s">
        <v>184</v>
      </c>
      <c r="AA395" s="284"/>
    </row>
    <row r="396" spans="1:27" x14ac:dyDescent="0.25">
      <c r="A396" s="286"/>
      <c r="B396" s="280"/>
      <c r="C396" s="288"/>
      <c r="D396" s="165">
        <v>2024</v>
      </c>
      <c r="Z396" s="284"/>
      <c r="AA396" s="284"/>
    </row>
    <row r="397" spans="1:27" x14ac:dyDescent="0.25">
      <c r="B397" s="166" t="s">
        <v>181</v>
      </c>
      <c r="C397" s="105"/>
      <c r="D397" s="122"/>
      <c r="Z397" s="284" t="s">
        <v>22</v>
      </c>
      <c r="AA397" s="285" t="s">
        <v>65</v>
      </c>
    </row>
    <row r="398" spans="1:27" x14ac:dyDescent="0.25">
      <c r="B398" s="167" t="s">
        <v>170</v>
      </c>
      <c r="C398" s="274" t="s">
        <v>176</v>
      </c>
      <c r="D398" s="122"/>
      <c r="Z398" s="284"/>
      <c r="AA398" s="285"/>
    </row>
    <row r="399" spans="1:27" x14ac:dyDescent="0.25">
      <c r="B399" s="167" t="s">
        <v>171</v>
      </c>
      <c r="C399" s="283"/>
      <c r="D399" s="122">
        <v>1</v>
      </c>
      <c r="Z399" s="122">
        <v>2024</v>
      </c>
      <c r="AA399" s="164">
        <f>'Forward Projection (3)'!Q102</f>
        <v>1263</v>
      </c>
    </row>
    <row r="400" spans="1:27" x14ac:dyDescent="0.25">
      <c r="B400" s="167" t="s">
        <v>173</v>
      </c>
      <c r="C400" s="283"/>
      <c r="D400" s="122"/>
      <c r="Z400" s="122">
        <v>2025</v>
      </c>
      <c r="AA400" s="164">
        <f>'Forward Projection (3)'!S110</f>
        <v>1301</v>
      </c>
    </row>
    <row r="401" spans="2:27" x14ac:dyDescent="0.25">
      <c r="B401" s="167" t="s">
        <v>174</v>
      </c>
      <c r="C401" s="275"/>
      <c r="D401" s="122"/>
      <c r="Z401" s="122">
        <v>2026</v>
      </c>
      <c r="AA401" s="164">
        <f>'Forward Projection (3)'!S111</f>
        <v>1339</v>
      </c>
    </row>
    <row r="402" spans="2:27" x14ac:dyDescent="0.25">
      <c r="B402" s="168" t="s">
        <v>180</v>
      </c>
      <c r="C402" s="120"/>
      <c r="D402" s="122"/>
      <c r="Z402" s="122">
        <v>2027</v>
      </c>
      <c r="AA402" s="164">
        <f>'Forward Projection (3)'!S112</f>
        <v>1377</v>
      </c>
    </row>
    <row r="403" spans="2:27" x14ac:dyDescent="0.25">
      <c r="B403" s="105" t="s">
        <v>301</v>
      </c>
      <c r="C403" s="274" t="s">
        <v>167</v>
      </c>
      <c r="D403" s="122">
        <v>1</v>
      </c>
      <c r="Z403" s="122">
        <v>2028</v>
      </c>
      <c r="AA403" s="164">
        <f>'Forward Projection (3)'!S113</f>
        <v>1415</v>
      </c>
    </row>
    <row r="404" spans="2:27" x14ac:dyDescent="0.25">
      <c r="B404" s="105" t="s">
        <v>302</v>
      </c>
      <c r="C404" s="275"/>
      <c r="D404" s="122">
        <v>1</v>
      </c>
      <c r="Z404" s="122">
        <v>2029</v>
      </c>
      <c r="AA404" s="164">
        <f>'Forward Projection (3)'!S114</f>
        <v>1453</v>
      </c>
    </row>
    <row r="405" spans="2:27" x14ac:dyDescent="0.25">
      <c r="B405" s="168" t="s">
        <v>178</v>
      </c>
      <c r="C405" s="120"/>
      <c r="D405" s="122"/>
      <c r="Z405" s="122">
        <v>2030</v>
      </c>
      <c r="AA405" s="164">
        <f>'Forward Projection (3)'!S115</f>
        <v>1491</v>
      </c>
    </row>
    <row r="406" spans="2:27" x14ac:dyDescent="0.25">
      <c r="B406" s="105" t="s">
        <v>303</v>
      </c>
      <c r="C406" s="274" t="s">
        <v>167</v>
      </c>
      <c r="D406" s="122">
        <v>1</v>
      </c>
      <c r="F406" s="256" t="s">
        <v>185</v>
      </c>
      <c r="G406" s="256"/>
      <c r="H406" s="256"/>
      <c r="I406" s="256"/>
      <c r="J406" s="256"/>
      <c r="Z406" s="122">
        <v>2031</v>
      </c>
      <c r="AA406" s="164">
        <f>'Forward Projection (3)'!S116</f>
        <v>1529</v>
      </c>
    </row>
    <row r="407" spans="2:27" x14ac:dyDescent="0.25">
      <c r="B407" s="105" t="s">
        <v>304</v>
      </c>
      <c r="C407" s="275"/>
      <c r="D407" s="122"/>
      <c r="F407" s="256"/>
      <c r="G407" s="256"/>
      <c r="H407" s="256"/>
      <c r="I407" s="256"/>
      <c r="J407" s="256"/>
      <c r="Z407" s="122">
        <v>2032</v>
      </c>
      <c r="AA407" s="164">
        <f>'Forward Projection (3)'!S117</f>
        <v>1567</v>
      </c>
    </row>
    <row r="408" spans="2:27" x14ac:dyDescent="0.25">
      <c r="B408" s="168" t="s">
        <v>179</v>
      </c>
      <c r="C408" s="120"/>
      <c r="D408" s="122"/>
      <c r="F408" s="256"/>
      <c r="G408" s="256"/>
      <c r="H408" s="256"/>
      <c r="I408" s="256"/>
      <c r="J408" s="256"/>
      <c r="Z408" s="122">
        <v>2033</v>
      </c>
      <c r="AA408" s="164">
        <f>'Forward Projection (3)'!S118</f>
        <v>1605</v>
      </c>
    </row>
    <row r="409" spans="2:27" x14ac:dyDescent="0.25">
      <c r="B409" s="169" t="s">
        <v>183</v>
      </c>
      <c r="C409" s="276" t="s">
        <v>167</v>
      </c>
      <c r="D409" s="122">
        <v>2</v>
      </c>
      <c r="Z409" s="122">
        <v>2034</v>
      </c>
      <c r="AA409" s="164">
        <f>'Forward Projection (3)'!S119</f>
        <v>1643</v>
      </c>
    </row>
    <row r="410" spans="2:27" x14ac:dyDescent="0.25">
      <c r="B410" s="169" t="s">
        <v>172</v>
      </c>
      <c r="C410" s="277"/>
      <c r="D410" s="122"/>
      <c r="Z410" s="122">
        <v>2035</v>
      </c>
      <c r="AA410" s="164">
        <f>'Forward Projection (3)'!S120</f>
        <v>1681</v>
      </c>
    </row>
    <row r="411" spans="2:27" x14ac:dyDescent="0.25">
      <c r="B411" s="168" t="s">
        <v>305</v>
      </c>
      <c r="C411" s="120"/>
      <c r="D411" s="122"/>
      <c r="Z411" s="122">
        <v>2036</v>
      </c>
      <c r="AA411" s="164">
        <f>'Forward Projection (3)'!S121</f>
        <v>1719</v>
      </c>
    </row>
    <row r="412" spans="2:27" x14ac:dyDescent="0.25">
      <c r="B412" s="105" t="s">
        <v>306</v>
      </c>
      <c r="C412" s="278" t="s">
        <v>167</v>
      </c>
      <c r="D412" s="122"/>
      <c r="Z412" s="122">
        <v>2037</v>
      </c>
      <c r="AA412" s="164">
        <f>'Forward Projection (3)'!S122</f>
        <v>1757</v>
      </c>
    </row>
    <row r="413" spans="2:27" x14ac:dyDescent="0.25">
      <c r="B413" s="105" t="s">
        <v>307</v>
      </c>
      <c r="C413" s="278"/>
      <c r="D413" s="122"/>
      <c r="Z413" s="122">
        <v>2038</v>
      </c>
      <c r="AA413" s="164">
        <f>'Forward Projection (3)'!S123</f>
        <v>1795</v>
      </c>
    </row>
    <row r="414" spans="2:27" x14ac:dyDescent="0.25">
      <c r="B414" s="105" t="s">
        <v>308</v>
      </c>
      <c r="C414" s="278"/>
      <c r="D414" s="122"/>
      <c r="Z414" s="122">
        <v>2039</v>
      </c>
      <c r="AA414" s="164">
        <f>'Forward Projection (3)'!S124</f>
        <v>1833</v>
      </c>
    </row>
    <row r="415" spans="2:27" x14ac:dyDescent="0.25">
      <c r="B415" s="105" t="s">
        <v>310</v>
      </c>
      <c r="C415" s="278"/>
      <c r="D415" s="122"/>
      <c r="Z415" s="122">
        <v>2040</v>
      </c>
      <c r="AA415" s="164">
        <f>'Forward Projection (3)'!S125</f>
        <v>1871</v>
      </c>
    </row>
    <row r="416" spans="2:27" x14ac:dyDescent="0.25">
      <c r="B416" s="105" t="s">
        <v>322</v>
      </c>
      <c r="C416" s="278"/>
      <c r="D416" s="122"/>
      <c r="Z416" s="122">
        <v>2041</v>
      </c>
      <c r="AA416" s="164">
        <f>'Forward Projection (3)'!S126</f>
        <v>1909</v>
      </c>
    </row>
    <row r="417" spans="2:27" x14ac:dyDescent="0.25">
      <c r="Z417" s="122">
        <v>2042</v>
      </c>
      <c r="AA417" s="164">
        <f>'Forward Projection (3)'!S127</f>
        <v>1947</v>
      </c>
    </row>
    <row r="418" spans="2:27" x14ac:dyDescent="0.25">
      <c r="Z418" s="122">
        <v>2043</v>
      </c>
      <c r="AA418" s="164">
        <f>'Forward Projection (3)'!S128</f>
        <v>1985</v>
      </c>
    </row>
    <row r="419" spans="2:27" x14ac:dyDescent="0.25">
      <c r="Z419" s="122">
        <v>2044</v>
      </c>
      <c r="AA419" s="164">
        <f>'Forward Projection (3)'!S129</f>
        <v>2023</v>
      </c>
    </row>
    <row r="420" spans="2:27" x14ac:dyDescent="0.25">
      <c r="B420" s="279" t="s">
        <v>169</v>
      </c>
      <c r="C420" s="281" t="s">
        <v>175</v>
      </c>
      <c r="D420" s="282" t="s">
        <v>22</v>
      </c>
      <c r="E420" s="282"/>
      <c r="F420" s="282"/>
      <c r="G420" s="282"/>
      <c r="H420" s="282"/>
      <c r="I420" s="282"/>
      <c r="J420" s="282"/>
      <c r="K420" s="282"/>
      <c r="L420" s="282"/>
      <c r="M420" s="282"/>
      <c r="N420" s="282"/>
      <c r="O420" s="282"/>
      <c r="P420" s="282"/>
      <c r="Q420" s="282"/>
      <c r="R420" s="282"/>
      <c r="S420" s="282"/>
      <c r="T420" s="282"/>
      <c r="U420" s="282"/>
      <c r="V420" s="282"/>
      <c r="W420" s="282"/>
    </row>
    <row r="421" spans="2:27" x14ac:dyDescent="0.25">
      <c r="B421" s="280"/>
      <c r="C421" s="281"/>
      <c r="D421" s="165">
        <v>2025</v>
      </c>
      <c r="E421" s="165">
        <v>2026</v>
      </c>
      <c r="F421" s="165">
        <v>2027</v>
      </c>
      <c r="G421" s="165">
        <v>2028</v>
      </c>
      <c r="H421" s="165">
        <v>2029</v>
      </c>
      <c r="I421" s="165">
        <v>2030</v>
      </c>
      <c r="J421" s="165">
        <v>2031</v>
      </c>
      <c r="K421" s="165">
        <v>2032</v>
      </c>
      <c r="L421" s="165">
        <v>2033</v>
      </c>
      <c r="M421" s="165">
        <v>2034</v>
      </c>
      <c r="N421" s="165">
        <v>2035</v>
      </c>
      <c r="O421" s="165">
        <v>2036</v>
      </c>
      <c r="P421" s="165">
        <v>2037</v>
      </c>
      <c r="Q421" s="165">
        <v>2038</v>
      </c>
      <c r="R421" s="165">
        <v>2039</v>
      </c>
      <c r="S421" s="165">
        <v>2040</v>
      </c>
      <c r="T421" s="165">
        <v>2041</v>
      </c>
      <c r="U421" s="165">
        <v>2042</v>
      </c>
      <c r="V421" s="165">
        <v>2043</v>
      </c>
      <c r="W421" s="165">
        <v>2044</v>
      </c>
    </row>
    <row r="422" spans="2:27" x14ac:dyDescent="0.25">
      <c r="B422" s="166" t="s">
        <v>181</v>
      </c>
      <c r="C422" s="105"/>
      <c r="D422" s="122"/>
      <c r="E422" s="122"/>
      <c r="F422" s="105"/>
      <c r="G422" s="105"/>
      <c r="H422" s="105"/>
      <c r="I422" s="105"/>
      <c r="J422" s="105"/>
      <c r="K422" s="105"/>
      <c r="L422" s="105"/>
      <c r="M422" s="105"/>
      <c r="N422" s="105"/>
      <c r="O422" s="105"/>
      <c r="P422" s="105"/>
      <c r="Q422" s="105"/>
      <c r="R422" s="105"/>
      <c r="S422" s="105"/>
      <c r="T422" s="105"/>
      <c r="U422" s="105"/>
      <c r="V422" s="105"/>
      <c r="W422" s="105"/>
    </row>
    <row r="423" spans="2:27" x14ac:dyDescent="0.25">
      <c r="B423" s="167" t="s">
        <v>170</v>
      </c>
      <c r="C423" s="274" t="s">
        <v>176</v>
      </c>
      <c r="D423" s="164"/>
      <c r="E423" s="122"/>
      <c r="F423" s="122"/>
      <c r="G423" s="122"/>
      <c r="H423" s="122"/>
      <c r="I423" s="122"/>
      <c r="J423" s="122"/>
      <c r="K423" s="122"/>
      <c r="L423" s="122"/>
      <c r="M423" s="122"/>
      <c r="N423" s="122"/>
      <c r="O423" s="122"/>
      <c r="P423" s="122"/>
      <c r="Q423" s="122"/>
      <c r="R423" s="122"/>
      <c r="S423" s="122"/>
      <c r="T423" s="122"/>
      <c r="U423" s="122"/>
      <c r="V423" s="122"/>
      <c r="W423" s="122"/>
    </row>
    <row r="424" spans="2:27" x14ac:dyDescent="0.25">
      <c r="B424" s="167" t="s">
        <v>171</v>
      </c>
      <c r="C424" s="283"/>
      <c r="D424" s="164">
        <f t="shared" ref="D424:D434" si="209">ROUND(($AA$400/$AA$399)*D399,0)</f>
        <v>1</v>
      </c>
      <c r="E424" s="122">
        <f t="shared" ref="E424:E434" si="210">ROUND(($AA$401/$AA$399)*D399,0)</f>
        <v>1</v>
      </c>
      <c r="F424" s="122">
        <f t="shared" ref="F424:F434" si="211">ROUND(($AA$402/$AA$399)*D399,0)</f>
        <v>1</v>
      </c>
      <c r="G424" s="122">
        <f t="shared" ref="G424:G434" si="212">ROUND(($AA$403/$AA$399)*D399,0)</f>
        <v>1</v>
      </c>
      <c r="H424" s="122">
        <f t="shared" ref="H424:H434" si="213">ROUND(($AA$404/$AA$399)*D399,0)</f>
        <v>1</v>
      </c>
      <c r="I424" s="122">
        <f t="shared" ref="I424:I434" si="214">ROUND(($AA$405/$AA$399)*D399,0)</f>
        <v>1</v>
      </c>
      <c r="J424" s="122">
        <f t="shared" ref="J424:J434" si="215">ROUND(($AA$406/$AA$399)*D399,0)</f>
        <v>1</v>
      </c>
      <c r="K424" s="122">
        <f t="shared" ref="K424:K434" si="216">ROUND(($AA$407/$AA$399)*D399,0)</f>
        <v>1</v>
      </c>
      <c r="L424" s="122">
        <f t="shared" ref="L424:L434" si="217">ROUND(($AA$408/$AA$399)*D399,0)</f>
        <v>1</v>
      </c>
      <c r="M424" s="122">
        <f t="shared" ref="M424:M434" si="218">ROUND(($AA$409/$AA$399)*D399,0)</f>
        <v>1</v>
      </c>
      <c r="N424" s="122">
        <f t="shared" ref="N424:N434" si="219">ROUND(($AA$410/$AA$399)*D399,0)</f>
        <v>1</v>
      </c>
      <c r="O424" s="122">
        <f t="shared" ref="O424:O434" si="220">ROUND(($AA$411/$AA$399)*D399,0)</f>
        <v>1</v>
      </c>
      <c r="P424" s="122">
        <f t="shared" ref="P424:P434" si="221">ROUND(($AA$412/$AA$399)*D399,0)</f>
        <v>1</v>
      </c>
      <c r="Q424" s="122">
        <f t="shared" ref="Q424:Q434" si="222">ROUND(($AA$413/$AA$399)*D399,0)</f>
        <v>1</v>
      </c>
      <c r="R424" s="122">
        <f t="shared" ref="R424:R434" si="223">ROUND(($AA$414/$AA$399)*D399,0)</f>
        <v>1</v>
      </c>
      <c r="S424" s="122">
        <f t="shared" ref="S424:S434" si="224">ROUND(($AA$415/$AA$399)*D399,0)</f>
        <v>1</v>
      </c>
      <c r="T424" s="122">
        <f t="shared" ref="T424:T434" si="225">ROUND(($AA$416/$AA$399)*D399,0)</f>
        <v>2</v>
      </c>
      <c r="U424" s="122">
        <f t="shared" ref="U424:U434" si="226">ROUND(($AA$417/$AA$399)*D399,0)</f>
        <v>2</v>
      </c>
      <c r="V424" s="122">
        <f t="shared" ref="V424:V434" si="227">ROUND(($AA$418/$AA$399)*D399,0)</f>
        <v>2</v>
      </c>
      <c r="W424" s="122">
        <f t="shared" ref="W424:W434" si="228">ROUND(($AA$419/$AA$399)*D399,0)</f>
        <v>2</v>
      </c>
    </row>
    <row r="425" spans="2:27" x14ac:dyDescent="0.25">
      <c r="B425" s="167" t="s">
        <v>173</v>
      </c>
      <c r="C425" s="283"/>
      <c r="D425" s="164"/>
      <c r="E425" s="122"/>
      <c r="F425" s="122"/>
      <c r="G425" s="122"/>
      <c r="H425" s="122"/>
      <c r="I425" s="122"/>
      <c r="J425" s="122"/>
      <c r="K425" s="122"/>
      <c r="L425" s="122"/>
      <c r="M425" s="122"/>
      <c r="N425" s="122"/>
      <c r="O425" s="122"/>
      <c r="P425" s="122"/>
      <c r="Q425" s="122"/>
      <c r="R425" s="122"/>
      <c r="S425" s="122"/>
      <c r="T425" s="122"/>
      <c r="U425" s="122"/>
      <c r="V425" s="122"/>
      <c r="W425" s="122"/>
    </row>
    <row r="426" spans="2:27" x14ac:dyDescent="0.25">
      <c r="B426" s="167" t="s">
        <v>174</v>
      </c>
      <c r="C426" s="275"/>
      <c r="D426" s="164"/>
      <c r="E426" s="122"/>
      <c r="F426" s="122"/>
      <c r="G426" s="122"/>
      <c r="H426" s="122"/>
      <c r="I426" s="122"/>
      <c r="J426" s="122"/>
      <c r="K426" s="122"/>
      <c r="L426" s="122"/>
      <c r="M426" s="122"/>
      <c r="N426" s="122"/>
      <c r="O426" s="122"/>
      <c r="P426" s="122"/>
      <c r="Q426" s="122"/>
      <c r="R426" s="122"/>
      <c r="S426" s="122"/>
      <c r="T426" s="122"/>
      <c r="U426" s="122"/>
      <c r="V426" s="122"/>
      <c r="W426" s="122"/>
    </row>
    <row r="427" spans="2:27" x14ac:dyDescent="0.25">
      <c r="B427" s="168" t="s">
        <v>180</v>
      </c>
      <c r="C427" s="120"/>
      <c r="D427" s="164"/>
      <c r="E427" s="122"/>
      <c r="F427" s="122"/>
      <c r="G427" s="122"/>
      <c r="H427" s="122"/>
      <c r="I427" s="122"/>
      <c r="J427" s="122"/>
      <c r="K427" s="122"/>
      <c r="L427" s="122"/>
      <c r="M427" s="122"/>
      <c r="N427" s="122"/>
      <c r="O427" s="122"/>
      <c r="P427" s="122"/>
      <c r="Q427" s="122"/>
      <c r="R427" s="122"/>
      <c r="S427" s="122"/>
      <c r="T427" s="122"/>
      <c r="U427" s="122"/>
      <c r="V427" s="122"/>
      <c r="W427" s="122"/>
    </row>
    <row r="428" spans="2:27" x14ac:dyDescent="0.25">
      <c r="B428" s="105" t="s">
        <v>301</v>
      </c>
      <c r="C428" s="274" t="s">
        <v>167</v>
      </c>
      <c r="D428" s="164">
        <f t="shared" si="209"/>
        <v>1</v>
      </c>
      <c r="E428" s="122">
        <f t="shared" si="210"/>
        <v>1</v>
      </c>
      <c r="F428" s="122">
        <f t="shared" si="211"/>
        <v>1</v>
      </c>
      <c r="G428" s="122">
        <f t="shared" si="212"/>
        <v>1</v>
      </c>
      <c r="H428" s="122">
        <f t="shared" si="213"/>
        <v>1</v>
      </c>
      <c r="I428" s="122">
        <f t="shared" si="214"/>
        <v>1</v>
      </c>
      <c r="J428" s="122">
        <f t="shared" si="215"/>
        <v>1</v>
      </c>
      <c r="K428" s="122">
        <f t="shared" si="216"/>
        <v>1</v>
      </c>
      <c r="L428" s="122">
        <f t="shared" si="217"/>
        <v>1</v>
      </c>
      <c r="M428" s="122">
        <f t="shared" si="218"/>
        <v>1</v>
      </c>
      <c r="N428" s="122">
        <f t="shared" si="219"/>
        <v>1</v>
      </c>
      <c r="O428" s="122">
        <f t="shared" si="220"/>
        <v>1</v>
      </c>
      <c r="P428" s="122">
        <f t="shared" si="221"/>
        <v>1</v>
      </c>
      <c r="Q428" s="122">
        <f t="shared" si="222"/>
        <v>1</v>
      </c>
      <c r="R428" s="122">
        <f t="shared" si="223"/>
        <v>1</v>
      </c>
      <c r="S428" s="122">
        <f t="shared" si="224"/>
        <v>1</v>
      </c>
      <c r="T428" s="122">
        <f t="shared" si="225"/>
        <v>2</v>
      </c>
      <c r="U428" s="122">
        <f t="shared" si="226"/>
        <v>2</v>
      </c>
      <c r="V428" s="122">
        <f t="shared" si="227"/>
        <v>2</v>
      </c>
      <c r="W428" s="122">
        <f t="shared" si="228"/>
        <v>2</v>
      </c>
    </row>
    <row r="429" spans="2:27" x14ac:dyDescent="0.25">
      <c r="B429" s="105" t="s">
        <v>302</v>
      </c>
      <c r="C429" s="275"/>
      <c r="D429" s="164">
        <f t="shared" si="209"/>
        <v>1</v>
      </c>
      <c r="E429" s="122">
        <f t="shared" si="210"/>
        <v>1</v>
      </c>
      <c r="F429" s="122">
        <f t="shared" si="211"/>
        <v>1</v>
      </c>
      <c r="G429" s="122">
        <f t="shared" si="212"/>
        <v>1</v>
      </c>
      <c r="H429" s="122">
        <f t="shared" si="213"/>
        <v>1</v>
      </c>
      <c r="I429" s="122">
        <f t="shared" si="214"/>
        <v>1</v>
      </c>
      <c r="J429" s="122">
        <f t="shared" si="215"/>
        <v>1</v>
      </c>
      <c r="K429" s="122">
        <f t="shared" si="216"/>
        <v>1</v>
      </c>
      <c r="L429" s="122">
        <f t="shared" si="217"/>
        <v>1</v>
      </c>
      <c r="M429" s="122">
        <f t="shared" si="218"/>
        <v>1</v>
      </c>
      <c r="N429" s="122">
        <f t="shared" si="219"/>
        <v>1</v>
      </c>
      <c r="O429" s="122">
        <f t="shared" si="220"/>
        <v>1</v>
      </c>
      <c r="P429" s="122">
        <f t="shared" si="221"/>
        <v>1</v>
      </c>
      <c r="Q429" s="122">
        <f t="shared" si="222"/>
        <v>1</v>
      </c>
      <c r="R429" s="122">
        <f t="shared" si="223"/>
        <v>1</v>
      </c>
      <c r="S429" s="122">
        <f t="shared" si="224"/>
        <v>1</v>
      </c>
      <c r="T429" s="122">
        <f t="shared" si="225"/>
        <v>2</v>
      </c>
      <c r="U429" s="122">
        <f t="shared" si="226"/>
        <v>2</v>
      </c>
      <c r="V429" s="122">
        <f t="shared" si="227"/>
        <v>2</v>
      </c>
      <c r="W429" s="122">
        <f t="shared" si="228"/>
        <v>2</v>
      </c>
    </row>
    <row r="430" spans="2:27" x14ac:dyDescent="0.25">
      <c r="B430" s="168" t="s">
        <v>178</v>
      </c>
      <c r="C430" s="120"/>
      <c r="D430" s="164"/>
      <c r="E430" s="122"/>
      <c r="F430" s="122"/>
      <c r="G430" s="122"/>
      <c r="H430" s="122"/>
      <c r="I430" s="122"/>
      <c r="J430" s="122"/>
      <c r="K430" s="122"/>
      <c r="L430" s="122"/>
      <c r="M430" s="122"/>
      <c r="N430" s="122"/>
      <c r="O430" s="122"/>
      <c r="P430" s="122"/>
      <c r="Q430" s="122"/>
      <c r="R430" s="122"/>
      <c r="S430" s="122"/>
      <c r="T430" s="122"/>
      <c r="U430" s="122"/>
      <c r="V430" s="122"/>
      <c r="W430" s="122"/>
    </row>
    <row r="431" spans="2:27" x14ac:dyDescent="0.25">
      <c r="B431" s="105" t="s">
        <v>303</v>
      </c>
      <c r="C431" s="274" t="s">
        <v>167</v>
      </c>
      <c r="D431" s="164">
        <f t="shared" si="209"/>
        <v>1</v>
      </c>
      <c r="E431" s="122">
        <f t="shared" si="210"/>
        <v>1</v>
      </c>
      <c r="F431" s="122">
        <f t="shared" si="211"/>
        <v>1</v>
      </c>
      <c r="G431" s="122">
        <f t="shared" si="212"/>
        <v>1</v>
      </c>
      <c r="H431" s="122">
        <f t="shared" si="213"/>
        <v>1</v>
      </c>
      <c r="I431" s="122">
        <f t="shared" si="214"/>
        <v>1</v>
      </c>
      <c r="J431" s="122">
        <f t="shared" si="215"/>
        <v>1</v>
      </c>
      <c r="K431" s="122">
        <f t="shared" si="216"/>
        <v>1</v>
      </c>
      <c r="L431" s="122">
        <f t="shared" si="217"/>
        <v>1</v>
      </c>
      <c r="M431" s="122">
        <f t="shared" si="218"/>
        <v>1</v>
      </c>
      <c r="N431" s="122">
        <f t="shared" si="219"/>
        <v>1</v>
      </c>
      <c r="O431" s="122">
        <f t="shared" si="220"/>
        <v>1</v>
      </c>
      <c r="P431" s="122">
        <f t="shared" si="221"/>
        <v>1</v>
      </c>
      <c r="Q431" s="122">
        <f t="shared" si="222"/>
        <v>1</v>
      </c>
      <c r="R431" s="122">
        <f t="shared" si="223"/>
        <v>1</v>
      </c>
      <c r="S431" s="122">
        <f t="shared" si="224"/>
        <v>1</v>
      </c>
      <c r="T431" s="122">
        <f t="shared" si="225"/>
        <v>2</v>
      </c>
      <c r="U431" s="122">
        <f t="shared" si="226"/>
        <v>2</v>
      </c>
      <c r="V431" s="122">
        <f t="shared" si="227"/>
        <v>2</v>
      </c>
      <c r="W431" s="122">
        <f t="shared" si="228"/>
        <v>2</v>
      </c>
    </row>
    <row r="432" spans="2:27" x14ac:dyDescent="0.25">
      <c r="B432" s="105" t="s">
        <v>304</v>
      </c>
      <c r="C432" s="275"/>
      <c r="D432" s="164"/>
      <c r="E432" s="122"/>
      <c r="F432" s="122"/>
      <c r="G432" s="122"/>
      <c r="H432" s="122"/>
      <c r="I432" s="122"/>
      <c r="J432" s="122"/>
      <c r="K432" s="122"/>
      <c r="L432" s="122"/>
      <c r="M432" s="122"/>
      <c r="N432" s="122"/>
      <c r="O432" s="122"/>
      <c r="P432" s="122"/>
      <c r="Q432" s="122"/>
      <c r="R432" s="122"/>
      <c r="S432" s="122"/>
      <c r="T432" s="122"/>
      <c r="U432" s="122"/>
      <c r="V432" s="122"/>
      <c r="W432" s="122"/>
    </row>
    <row r="433" spans="1:27" x14ac:dyDescent="0.25">
      <c r="B433" s="168" t="s">
        <v>179</v>
      </c>
      <c r="C433" s="120"/>
      <c r="D433" s="164"/>
      <c r="E433" s="122"/>
      <c r="F433" s="122"/>
      <c r="G433" s="122"/>
      <c r="H433" s="122"/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U433" s="122"/>
      <c r="V433" s="122"/>
      <c r="W433" s="122"/>
    </row>
    <row r="434" spans="1:27" x14ac:dyDescent="0.25">
      <c r="B434" s="169" t="s">
        <v>183</v>
      </c>
      <c r="C434" s="276" t="s">
        <v>167</v>
      </c>
      <c r="D434" s="164">
        <f t="shared" si="209"/>
        <v>2</v>
      </c>
      <c r="E434" s="122">
        <f t="shared" si="210"/>
        <v>2</v>
      </c>
      <c r="F434" s="122">
        <f t="shared" si="211"/>
        <v>2</v>
      </c>
      <c r="G434" s="122">
        <f t="shared" si="212"/>
        <v>2</v>
      </c>
      <c r="H434" s="122">
        <f t="shared" si="213"/>
        <v>2</v>
      </c>
      <c r="I434" s="122">
        <f t="shared" si="214"/>
        <v>2</v>
      </c>
      <c r="J434" s="122">
        <f t="shared" si="215"/>
        <v>2</v>
      </c>
      <c r="K434" s="122">
        <f t="shared" si="216"/>
        <v>2</v>
      </c>
      <c r="L434" s="122">
        <f t="shared" si="217"/>
        <v>3</v>
      </c>
      <c r="M434" s="122">
        <f t="shared" si="218"/>
        <v>3</v>
      </c>
      <c r="N434" s="122">
        <f t="shared" si="219"/>
        <v>3</v>
      </c>
      <c r="O434" s="122">
        <f t="shared" si="220"/>
        <v>3</v>
      </c>
      <c r="P434" s="122">
        <f t="shared" si="221"/>
        <v>3</v>
      </c>
      <c r="Q434" s="122">
        <f t="shared" si="222"/>
        <v>3</v>
      </c>
      <c r="R434" s="122">
        <f t="shared" si="223"/>
        <v>3</v>
      </c>
      <c r="S434" s="122">
        <f t="shared" si="224"/>
        <v>3</v>
      </c>
      <c r="T434" s="122">
        <f t="shared" si="225"/>
        <v>3</v>
      </c>
      <c r="U434" s="122">
        <f t="shared" si="226"/>
        <v>3</v>
      </c>
      <c r="V434" s="122">
        <f t="shared" si="227"/>
        <v>3</v>
      </c>
      <c r="W434" s="122">
        <f t="shared" si="228"/>
        <v>3</v>
      </c>
    </row>
    <row r="435" spans="1:27" x14ac:dyDescent="0.25">
      <c r="B435" s="169" t="s">
        <v>172</v>
      </c>
      <c r="C435" s="277"/>
      <c r="D435" s="164"/>
      <c r="E435" s="122"/>
      <c r="F435" s="122"/>
      <c r="G435" s="122"/>
      <c r="H435" s="122"/>
      <c r="I435" s="122"/>
      <c r="J435" s="122"/>
      <c r="K435" s="122"/>
      <c r="L435" s="122"/>
      <c r="M435" s="122"/>
      <c r="N435" s="122"/>
      <c r="O435" s="122"/>
      <c r="P435" s="122"/>
      <c r="Q435" s="122"/>
      <c r="R435" s="122"/>
      <c r="S435" s="122"/>
      <c r="T435" s="122"/>
      <c r="U435" s="122"/>
      <c r="V435" s="122"/>
      <c r="W435" s="122"/>
    </row>
    <row r="436" spans="1:27" x14ac:dyDescent="0.25">
      <c r="B436" s="168" t="s">
        <v>305</v>
      </c>
      <c r="C436" s="120"/>
      <c r="D436" s="164"/>
      <c r="E436" s="122"/>
      <c r="F436" s="122"/>
      <c r="G436" s="122"/>
      <c r="H436" s="122"/>
      <c r="I436" s="122"/>
      <c r="J436" s="122"/>
      <c r="K436" s="122"/>
      <c r="L436" s="122"/>
      <c r="M436" s="122"/>
      <c r="N436" s="122"/>
      <c r="O436" s="122"/>
      <c r="P436" s="122"/>
      <c r="Q436" s="122"/>
      <c r="R436" s="122"/>
      <c r="S436" s="122"/>
      <c r="T436" s="122"/>
      <c r="U436" s="122"/>
      <c r="V436" s="122"/>
      <c r="W436" s="122"/>
    </row>
    <row r="437" spans="1:27" x14ac:dyDescent="0.25">
      <c r="B437" s="105" t="s">
        <v>306</v>
      </c>
      <c r="C437" s="278" t="s">
        <v>167</v>
      </c>
      <c r="D437" s="164"/>
      <c r="E437" s="122"/>
      <c r="F437" s="122"/>
      <c r="G437" s="122"/>
      <c r="H437" s="122"/>
      <c r="I437" s="122"/>
      <c r="J437" s="122"/>
      <c r="K437" s="122"/>
      <c r="L437" s="122"/>
      <c r="M437" s="122"/>
      <c r="N437" s="122"/>
      <c r="O437" s="122"/>
      <c r="P437" s="122"/>
      <c r="Q437" s="122"/>
      <c r="R437" s="122"/>
      <c r="S437" s="122"/>
      <c r="T437" s="122"/>
      <c r="U437" s="122"/>
      <c r="V437" s="122"/>
      <c r="W437" s="122"/>
    </row>
    <row r="438" spans="1:27" x14ac:dyDescent="0.25">
      <c r="B438" s="105" t="s">
        <v>307</v>
      </c>
      <c r="C438" s="278"/>
      <c r="D438" s="164"/>
      <c r="E438" s="122"/>
      <c r="F438" s="122"/>
      <c r="G438" s="122"/>
      <c r="H438" s="122"/>
      <c r="I438" s="122"/>
      <c r="J438" s="122"/>
      <c r="K438" s="122"/>
      <c r="L438" s="122"/>
      <c r="M438" s="122"/>
      <c r="N438" s="122"/>
      <c r="O438" s="122"/>
      <c r="P438" s="122"/>
      <c r="Q438" s="122"/>
      <c r="R438" s="122"/>
      <c r="S438" s="122"/>
      <c r="T438" s="122"/>
      <c r="U438" s="122"/>
      <c r="V438" s="122"/>
      <c r="W438" s="122"/>
    </row>
    <row r="439" spans="1:27" x14ac:dyDescent="0.25">
      <c r="B439" s="105" t="s">
        <v>308</v>
      </c>
      <c r="C439" s="278"/>
      <c r="D439" s="164"/>
      <c r="E439" s="122"/>
      <c r="F439" s="122"/>
      <c r="G439" s="122"/>
      <c r="H439" s="122"/>
      <c r="I439" s="122"/>
      <c r="J439" s="122"/>
      <c r="K439" s="122"/>
      <c r="L439" s="122"/>
      <c r="M439" s="122"/>
      <c r="N439" s="122"/>
      <c r="O439" s="122"/>
      <c r="P439" s="122"/>
      <c r="Q439" s="122"/>
      <c r="R439" s="122"/>
      <c r="S439" s="122"/>
      <c r="T439" s="122"/>
      <c r="U439" s="122"/>
      <c r="V439" s="122"/>
      <c r="W439" s="122"/>
    </row>
    <row r="440" spans="1:27" x14ac:dyDescent="0.25">
      <c r="B440" s="105" t="s">
        <v>311</v>
      </c>
      <c r="C440" s="278"/>
      <c r="D440" s="164"/>
      <c r="E440" s="122"/>
      <c r="F440" s="122"/>
      <c r="G440" s="122"/>
      <c r="H440" s="122"/>
      <c r="I440" s="122"/>
      <c r="J440" s="122"/>
      <c r="K440" s="122"/>
      <c r="L440" s="122"/>
      <c r="M440" s="122"/>
      <c r="N440" s="122"/>
      <c r="O440" s="122"/>
      <c r="P440" s="122"/>
      <c r="Q440" s="122"/>
      <c r="R440" s="122"/>
      <c r="S440" s="122"/>
      <c r="T440" s="122"/>
      <c r="U440" s="122"/>
      <c r="V440" s="122"/>
      <c r="W440" s="122"/>
    </row>
    <row r="441" spans="1:27" x14ac:dyDescent="0.25">
      <c r="B441" s="105" t="s">
        <v>322</v>
      </c>
      <c r="C441" s="278"/>
      <c r="D441" s="164"/>
      <c r="E441" s="122"/>
      <c r="F441" s="122"/>
      <c r="G441" s="122"/>
      <c r="H441" s="122"/>
      <c r="I441" s="122"/>
      <c r="J441" s="122"/>
      <c r="K441" s="122"/>
      <c r="L441" s="122"/>
      <c r="M441" s="122"/>
      <c r="N441" s="122"/>
      <c r="O441" s="122"/>
      <c r="P441" s="122"/>
      <c r="Q441" s="122"/>
      <c r="R441" s="122"/>
      <c r="S441" s="122"/>
      <c r="T441" s="122"/>
      <c r="U441" s="122"/>
      <c r="V441" s="122"/>
      <c r="W441" s="122"/>
    </row>
    <row r="443" spans="1:27" x14ac:dyDescent="0.25">
      <c r="A443" s="286">
        <v>10</v>
      </c>
      <c r="B443" s="287" t="s">
        <v>387</v>
      </c>
      <c r="C443" s="287"/>
      <c r="D443" s="287"/>
    </row>
    <row r="444" spans="1:27" x14ac:dyDescent="0.25">
      <c r="A444" s="286"/>
      <c r="B444" s="279" t="s">
        <v>169</v>
      </c>
      <c r="C444" s="288" t="s">
        <v>175</v>
      </c>
      <c r="D444" s="165" t="s">
        <v>22</v>
      </c>
      <c r="Z444" s="284" t="s">
        <v>184</v>
      </c>
      <c r="AA444" s="284"/>
    </row>
    <row r="445" spans="1:27" x14ac:dyDescent="0.25">
      <c r="A445" s="286"/>
      <c r="B445" s="280"/>
      <c r="C445" s="288"/>
      <c r="D445" s="165">
        <v>2024</v>
      </c>
      <c r="Z445" s="284"/>
      <c r="AA445" s="284"/>
    </row>
    <row r="446" spans="1:27" x14ac:dyDescent="0.25">
      <c r="B446" s="166" t="s">
        <v>181</v>
      </c>
      <c r="C446" s="105"/>
      <c r="D446" s="122"/>
      <c r="Z446" s="284" t="s">
        <v>22</v>
      </c>
      <c r="AA446" s="285" t="s">
        <v>65</v>
      </c>
    </row>
    <row r="447" spans="1:27" x14ac:dyDescent="0.25">
      <c r="B447" s="167" t="s">
        <v>170</v>
      </c>
      <c r="C447" s="274" t="s">
        <v>176</v>
      </c>
      <c r="D447" s="122">
        <v>1</v>
      </c>
      <c r="Z447" s="284"/>
      <c r="AA447" s="285"/>
    </row>
    <row r="448" spans="1:27" x14ac:dyDescent="0.25">
      <c r="B448" s="167" t="s">
        <v>171</v>
      </c>
      <c r="C448" s="283"/>
      <c r="D448" s="122">
        <v>1</v>
      </c>
      <c r="Z448" s="122">
        <v>2024</v>
      </c>
      <c r="AA448" s="164">
        <f>'Forward Projection (3)'!X18</f>
        <v>1929</v>
      </c>
    </row>
    <row r="449" spans="2:27" x14ac:dyDescent="0.25">
      <c r="B449" s="167" t="s">
        <v>173</v>
      </c>
      <c r="C449" s="283"/>
      <c r="D449" s="122">
        <v>1</v>
      </c>
      <c r="Z449" s="122">
        <v>2025</v>
      </c>
      <c r="AA449" s="164">
        <f>'Forward Projection (3)'!Z26</f>
        <v>1997.7777777777778</v>
      </c>
    </row>
    <row r="450" spans="2:27" x14ac:dyDescent="0.25">
      <c r="B450" s="167" t="s">
        <v>174</v>
      </c>
      <c r="C450" s="275"/>
      <c r="D450" s="122">
        <v>1</v>
      </c>
      <c r="Z450" s="122">
        <v>2026</v>
      </c>
      <c r="AA450" s="164">
        <f>'Forward Projection (3)'!Z27</f>
        <v>2066.5555555555557</v>
      </c>
    </row>
    <row r="451" spans="2:27" x14ac:dyDescent="0.25">
      <c r="B451" s="168" t="s">
        <v>180</v>
      </c>
      <c r="C451" s="120"/>
      <c r="D451" s="122"/>
      <c r="Z451" s="122">
        <v>2027</v>
      </c>
      <c r="AA451" s="164">
        <f>'Forward Projection (3)'!Z28</f>
        <v>2135.3333333333335</v>
      </c>
    </row>
    <row r="452" spans="2:27" x14ac:dyDescent="0.25">
      <c r="B452" s="105" t="s">
        <v>301</v>
      </c>
      <c r="C452" s="274" t="s">
        <v>167</v>
      </c>
      <c r="D452" s="122">
        <v>1</v>
      </c>
      <c r="Z452" s="122">
        <v>2028</v>
      </c>
      <c r="AA452" s="164">
        <f>'Forward Projection (3)'!Z29</f>
        <v>2204.1111111111113</v>
      </c>
    </row>
    <row r="453" spans="2:27" x14ac:dyDescent="0.25">
      <c r="B453" s="105" t="s">
        <v>302</v>
      </c>
      <c r="C453" s="275"/>
      <c r="D453" s="122">
        <v>1</v>
      </c>
      <c r="Z453" s="122">
        <v>2029</v>
      </c>
      <c r="AA453" s="164">
        <f>'Forward Projection (3)'!Z30</f>
        <v>2272.8888888888887</v>
      </c>
    </row>
    <row r="454" spans="2:27" x14ac:dyDescent="0.25">
      <c r="B454" s="168" t="s">
        <v>178</v>
      </c>
      <c r="C454" s="120"/>
      <c r="D454" s="122"/>
      <c r="Z454" s="122">
        <v>2030</v>
      </c>
      <c r="AA454" s="164">
        <f>'Forward Projection (3)'!Z31</f>
        <v>2341.6666666666665</v>
      </c>
    </row>
    <row r="455" spans="2:27" x14ac:dyDescent="0.25">
      <c r="B455" s="105" t="s">
        <v>303</v>
      </c>
      <c r="C455" s="274" t="s">
        <v>167</v>
      </c>
      <c r="D455" s="122">
        <v>1</v>
      </c>
      <c r="F455" s="256" t="s">
        <v>185</v>
      </c>
      <c r="G455" s="256"/>
      <c r="H455" s="256"/>
      <c r="I455" s="256"/>
      <c r="J455" s="256"/>
      <c r="Z455" s="122">
        <v>2031</v>
      </c>
      <c r="AA455" s="164">
        <f>'Forward Projection (3)'!Z32</f>
        <v>2410.4444444444443</v>
      </c>
    </row>
    <row r="456" spans="2:27" x14ac:dyDescent="0.25">
      <c r="B456" s="105" t="s">
        <v>304</v>
      </c>
      <c r="C456" s="275"/>
      <c r="D456" s="122"/>
      <c r="F456" s="256"/>
      <c r="G456" s="256"/>
      <c r="H456" s="256"/>
      <c r="I456" s="256"/>
      <c r="J456" s="256"/>
      <c r="Z456" s="122">
        <v>2032</v>
      </c>
      <c r="AA456" s="164">
        <f>'Forward Projection (3)'!Z33</f>
        <v>2479.2222222222222</v>
      </c>
    </row>
    <row r="457" spans="2:27" x14ac:dyDescent="0.25">
      <c r="B457" s="168" t="s">
        <v>179</v>
      </c>
      <c r="C457" s="120"/>
      <c r="D457" s="122"/>
      <c r="F457" s="256"/>
      <c r="G457" s="256"/>
      <c r="H457" s="256"/>
      <c r="I457" s="256"/>
      <c r="J457" s="256"/>
      <c r="Z457" s="122">
        <v>2033</v>
      </c>
      <c r="AA457" s="164">
        <f>'Forward Projection (3)'!Z34</f>
        <v>2548</v>
      </c>
    </row>
    <row r="458" spans="2:27" x14ac:dyDescent="0.25">
      <c r="B458" s="169" t="s">
        <v>183</v>
      </c>
      <c r="C458" s="276" t="s">
        <v>167</v>
      </c>
      <c r="D458" s="122">
        <v>3</v>
      </c>
      <c r="Z458" s="122">
        <v>2034</v>
      </c>
      <c r="AA458" s="164">
        <f>'Forward Projection (3)'!Z35</f>
        <v>2616.7777777777778</v>
      </c>
    </row>
    <row r="459" spans="2:27" x14ac:dyDescent="0.25">
      <c r="B459" s="169" t="s">
        <v>172</v>
      </c>
      <c r="C459" s="277"/>
      <c r="D459" s="122"/>
      <c r="Z459" s="122">
        <v>2035</v>
      </c>
      <c r="AA459" s="164">
        <f>'Forward Projection (3)'!Z36</f>
        <v>2685.5555555555557</v>
      </c>
    </row>
    <row r="460" spans="2:27" x14ac:dyDescent="0.25">
      <c r="B460" s="168" t="s">
        <v>305</v>
      </c>
      <c r="C460" s="120"/>
      <c r="D460" s="122"/>
      <c r="Z460" s="122">
        <v>2036</v>
      </c>
      <c r="AA460" s="164">
        <f>'Forward Projection (3)'!Z37</f>
        <v>2754.333333333333</v>
      </c>
    </row>
    <row r="461" spans="2:27" x14ac:dyDescent="0.25">
      <c r="B461" s="105" t="s">
        <v>306</v>
      </c>
      <c r="C461" s="278" t="s">
        <v>167</v>
      </c>
      <c r="D461" s="122">
        <v>1</v>
      </c>
      <c r="Z461" s="122">
        <v>2037</v>
      </c>
      <c r="AA461" s="164">
        <f>'Forward Projection (3)'!Z38</f>
        <v>2823.1111111111113</v>
      </c>
    </row>
    <row r="462" spans="2:27" x14ac:dyDescent="0.25">
      <c r="B462" s="105" t="s">
        <v>307</v>
      </c>
      <c r="C462" s="278"/>
      <c r="D462" s="122"/>
      <c r="Z462" s="122">
        <v>2038</v>
      </c>
      <c r="AA462" s="164">
        <f>'Forward Projection (3)'!Z39</f>
        <v>2891.8888888888887</v>
      </c>
    </row>
    <row r="463" spans="2:27" x14ac:dyDescent="0.25">
      <c r="B463" s="105" t="s">
        <v>308</v>
      </c>
      <c r="C463" s="278"/>
      <c r="D463" s="122"/>
      <c r="Z463" s="122">
        <v>2039</v>
      </c>
      <c r="AA463" s="164">
        <f>'Forward Projection (3)'!Z40</f>
        <v>2960.6666666666665</v>
      </c>
    </row>
    <row r="464" spans="2:27" x14ac:dyDescent="0.25">
      <c r="B464" s="105" t="s">
        <v>310</v>
      </c>
      <c r="C464" s="278"/>
      <c r="D464" s="122"/>
      <c r="Z464" s="122">
        <v>2040</v>
      </c>
      <c r="AA464" s="164">
        <f>'Forward Projection (3)'!Z41</f>
        <v>3029.4444444444443</v>
      </c>
    </row>
    <row r="465" spans="2:27" x14ac:dyDescent="0.25">
      <c r="B465" s="105" t="s">
        <v>322</v>
      </c>
      <c r="C465" s="278"/>
      <c r="D465" s="122"/>
      <c r="Z465" s="122">
        <v>2041</v>
      </c>
      <c r="AA465" s="164">
        <f>'Forward Projection (3)'!Z42</f>
        <v>3098.2222222222222</v>
      </c>
    </row>
    <row r="466" spans="2:27" x14ac:dyDescent="0.25">
      <c r="Z466" s="122">
        <v>2042</v>
      </c>
      <c r="AA466" s="164">
        <f>'Forward Projection (3)'!Z43</f>
        <v>3167</v>
      </c>
    </row>
    <row r="467" spans="2:27" x14ac:dyDescent="0.25">
      <c r="Z467" s="122">
        <v>2043</v>
      </c>
      <c r="AA467" s="164">
        <f>'Forward Projection (3)'!Z44</f>
        <v>3235.7777777777774</v>
      </c>
    </row>
    <row r="468" spans="2:27" x14ac:dyDescent="0.25">
      <c r="Z468" s="122">
        <v>2044</v>
      </c>
      <c r="AA468" s="164">
        <f>'Forward Projection (3)'!Z45</f>
        <v>3304.5555555555557</v>
      </c>
    </row>
    <row r="469" spans="2:27" x14ac:dyDescent="0.25">
      <c r="B469" s="279" t="s">
        <v>169</v>
      </c>
      <c r="C469" s="281" t="s">
        <v>175</v>
      </c>
      <c r="D469" s="282" t="s">
        <v>22</v>
      </c>
      <c r="E469" s="282"/>
      <c r="F469" s="282"/>
      <c r="G469" s="282"/>
      <c r="H469" s="282"/>
      <c r="I469" s="282"/>
      <c r="J469" s="282"/>
      <c r="K469" s="282"/>
      <c r="L469" s="282"/>
      <c r="M469" s="282"/>
      <c r="N469" s="282"/>
      <c r="O469" s="282"/>
      <c r="P469" s="282"/>
      <c r="Q469" s="282"/>
      <c r="R469" s="282"/>
      <c r="S469" s="282"/>
      <c r="T469" s="282"/>
      <c r="U469" s="282"/>
      <c r="V469" s="282"/>
      <c r="W469" s="282"/>
    </row>
    <row r="470" spans="2:27" x14ac:dyDescent="0.25">
      <c r="B470" s="280"/>
      <c r="C470" s="281"/>
      <c r="D470" s="165">
        <v>2025</v>
      </c>
      <c r="E470" s="165">
        <v>2026</v>
      </c>
      <c r="F470" s="165">
        <v>2027</v>
      </c>
      <c r="G470" s="165">
        <v>2028</v>
      </c>
      <c r="H470" s="165">
        <v>2029</v>
      </c>
      <c r="I470" s="165">
        <v>2030</v>
      </c>
      <c r="J470" s="165">
        <v>2031</v>
      </c>
      <c r="K470" s="165">
        <v>2032</v>
      </c>
      <c r="L470" s="165">
        <v>2033</v>
      </c>
      <c r="M470" s="165">
        <v>2034</v>
      </c>
      <c r="N470" s="165">
        <v>2035</v>
      </c>
      <c r="O470" s="165">
        <v>2036</v>
      </c>
      <c r="P470" s="165">
        <v>2037</v>
      </c>
      <c r="Q470" s="165">
        <v>2038</v>
      </c>
      <c r="R470" s="165">
        <v>2039</v>
      </c>
      <c r="S470" s="165">
        <v>2040</v>
      </c>
      <c r="T470" s="165">
        <v>2041</v>
      </c>
      <c r="U470" s="165">
        <v>2042</v>
      </c>
      <c r="V470" s="165">
        <v>2043</v>
      </c>
      <c r="W470" s="165">
        <v>2044</v>
      </c>
    </row>
    <row r="471" spans="2:27" x14ac:dyDescent="0.25">
      <c r="B471" s="166" t="s">
        <v>181</v>
      </c>
      <c r="C471" s="105"/>
      <c r="D471" s="122"/>
      <c r="E471" s="122"/>
      <c r="F471" s="105"/>
      <c r="G471" s="105"/>
      <c r="H471" s="105"/>
      <c r="I471" s="105"/>
      <c r="J471" s="105"/>
      <c r="K471" s="105"/>
      <c r="L471" s="105"/>
      <c r="M471" s="105"/>
      <c r="N471" s="105"/>
      <c r="O471" s="105"/>
      <c r="P471" s="105"/>
      <c r="Q471" s="105"/>
      <c r="R471" s="105"/>
      <c r="S471" s="105"/>
      <c r="T471" s="105"/>
      <c r="U471" s="105"/>
      <c r="V471" s="105"/>
      <c r="W471" s="105"/>
    </row>
    <row r="472" spans="2:27" x14ac:dyDescent="0.25">
      <c r="B472" s="167" t="s">
        <v>170</v>
      </c>
      <c r="C472" s="274" t="s">
        <v>176</v>
      </c>
      <c r="D472" s="164">
        <f>ROUND(($AA$449/$AA$448)*D447,0)</f>
        <v>1</v>
      </c>
      <c r="E472" s="122">
        <f>ROUND(($AA$450/$AA$448)*D447,0)</f>
        <v>1</v>
      </c>
      <c r="F472" s="122">
        <f>ROUND(($AA$451/$AA$448)*D447,0)</f>
        <v>1</v>
      </c>
      <c r="G472" s="122">
        <f>ROUND(($AA$452/$AA$448)*D447,0)</f>
        <v>1</v>
      </c>
      <c r="H472" s="122">
        <f>ROUND(($AA$453/$AA$448)*D447,0)</f>
        <v>1</v>
      </c>
      <c r="I472" s="122">
        <f>ROUND(($AA$454/$AA$448)*D447,0)</f>
        <v>1</v>
      </c>
      <c r="J472" s="122">
        <f>ROUND(($AA$455/$AA$448)*D447,0)</f>
        <v>1</v>
      </c>
      <c r="K472" s="122">
        <f>ROUND(($AA$456/$AA$448)*D447,0)</f>
        <v>1</v>
      </c>
      <c r="L472" s="122">
        <f>ROUND(($AA$457/$AA$448)*D447,0)</f>
        <v>1</v>
      </c>
      <c r="M472" s="122">
        <f>ROUND(($AA$458/$AA$448)*D447,0)</f>
        <v>1</v>
      </c>
      <c r="N472" s="122">
        <f>ROUND(($AA$459/$AA$448)*D447,0)</f>
        <v>1</v>
      </c>
      <c r="O472" s="122">
        <f>ROUND(($AA$460/$AA$448)*D447,0)</f>
        <v>1</v>
      </c>
      <c r="P472" s="122">
        <f>ROUND(($AA$461/$AA$448)*D447,0)</f>
        <v>1</v>
      </c>
      <c r="Q472" s="122">
        <f>ROUND(($AA$462/$AA$448)*D447,0)</f>
        <v>1</v>
      </c>
      <c r="R472" s="122">
        <f>ROUND(($AA$463/$AA$448)*D447,0)</f>
        <v>2</v>
      </c>
      <c r="S472" s="122">
        <f>ROUND(($AA$464/$AA$448)*D447,0)</f>
        <v>2</v>
      </c>
      <c r="T472" s="122">
        <f>ROUND(($AA$465/$AA$448)*D447,0)</f>
        <v>2</v>
      </c>
      <c r="U472" s="122">
        <f>ROUND(($AA$466/$AA$448)*D447,0)</f>
        <v>2</v>
      </c>
      <c r="V472" s="122">
        <f>ROUND(($AA$467/$AA$448)*D447,0)</f>
        <v>2</v>
      </c>
      <c r="W472" s="122">
        <f>ROUND(($AA$468/$AA$448)*D447,0)</f>
        <v>2</v>
      </c>
    </row>
    <row r="473" spans="2:27" x14ac:dyDescent="0.25">
      <c r="B473" s="167" t="s">
        <v>171</v>
      </c>
      <c r="C473" s="283"/>
      <c r="D473" s="164">
        <f t="shared" ref="D473:D486" si="229">ROUND(($AA$449/$AA$448)*D448,0)</f>
        <v>1</v>
      </c>
      <c r="E473" s="122">
        <f t="shared" ref="E473:E486" si="230">ROUND(($AA$450/$AA$448)*D448,0)</f>
        <v>1</v>
      </c>
      <c r="F473" s="122">
        <f t="shared" ref="F473:F486" si="231">ROUND(($AA$451/$AA$448)*D448,0)</f>
        <v>1</v>
      </c>
      <c r="G473" s="122">
        <f t="shared" ref="G473:G486" si="232">ROUND(($AA$452/$AA$448)*D448,0)</f>
        <v>1</v>
      </c>
      <c r="H473" s="122">
        <f t="shared" ref="H473:H486" si="233">ROUND(($AA$453/$AA$448)*D448,0)</f>
        <v>1</v>
      </c>
      <c r="I473" s="122">
        <f t="shared" ref="I473:I486" si="234">ROUND(($AA$454/$AA$448)*D448,0)</f>
        <v>1</v>
      </c>
      <c r="J473" s="122">
        <f t="shared" ref="J473:J486" si="235">ROUND(($AA$455/$AA$448)*D448,0)</f>
        <v>1</v>
      </c>
      <c r="K473" s="122">
        <f t="shared" ref="K473:K486" si="236">ROUND(($AA$456/$AA$448)*D448,0)</f>
        <v>1</v>
      </c>
      <c r="L473" s="122">
        <f t="shared" ref="L473:L486" si="237">ROUND(($AA$457/$AA$448)*D448,0)</f>
        <v>1</v>
      </c>
      <c r="M473" s="122">
        <f t="shared" ref="M473:M486" si="238">ROUND(($AA$458/$AA$448)*D448,0)</f>
        <v>1</v>
      </c>
      <c r="N473" s="122">
        <f t="shared" ref="N473:N486" si="239">ROUND(($AA$459/$AA$448)*D448,0)</f>
        <v>1</v>
      </c>
      <c r="O473" s="122">
        <f t="shared" ref="O473:O486" si="240">ROUND(($AA$460/$AA$448)*D448,0)</f>
        <v>1</v>
      </c>
      <c r="P473" s="122">
        <f t="shared" ref="P473:P486" si="241">ROUND(($AA$461/$AA$448)*D448,0)</f>
        <v>1</v>
      </c>
      <c r="Q473" s="122">
        <f t="shared" ref="Q473:Q486" si="242">ROUND(($AA$462/$AA$448)*D448,0)</f>
        <v>1</v>
      </c>
      <c r="R473" s="122">
        <f t="shared" ref="R473:R486" si="243">ROUND(($AA$463/$AA$448)*D448,0)</f>
        <v>2</v>
      </c>
      <c r="S473" s="122">
        <f t="shared" ref="S473:S486" si="244">ROUND(($AA$464/$AA$448)*D448,0)</f>
        <v>2</v>
      </c>
      <c r="T473" s="122">
        <f t="shared" ref="T473:T486" si="245">ROUND(($AA$465/$AA$448)*D448,0)</f>
        <v>2</v>
      </c>
      <c r="U473" s="122">
        <f t="shared" ref="U473:U486" si="246">ROUND(($AA$466/$AA$448)*D448,0)</f>
        <v>2</v>
      </c>
      <c r="V473" s="122">
        <f t="shared" ref="V473:V486" si="247">ROUND(($AA$467/$AA$448)*D448,0)</f>
        <v>2</v>
      </c>
      <c r="W473" s="122">
        <f t="shared" ref="W473:W486" si="248">ROUND(($AA$468/$AA$448)*D448,0)</f>
        <v>2</v>
      </c>
    </row>
    <row r="474" spans="2:27" x14ac:dyDescent="0.25">
      <c r="B474" s="167" t="s">
        <v>173</v>
      </c>
      <c r="C474" s="283"/>
      <c r="D474" s="164">
        <f t="shared" si="229"/>
        <v>1</v>
      </c>
      <c r="E474" s="122">
        <f t="shared" si="230"/>
        <v>1</v>
      </c>
      <c r="F474" s="122">
        <f t="shared" si="231"/>
        <v>1</v>
      </c>
      <c r="G474" s="122">
        <f t="shared" si="232"/>
        <v>1</v>
      </c>
      <c r="H474" s="122">
        <f t="shared" si="233"/>
        <v>1</v>
      </c>
      <c r="I474" s="122">
        <f t="shared" si="234"/>
        <v>1</v>
      </c>
      <c r="J474" s="122">
        <f t="shared" si="235"/>
        <v>1</v>
      </c>
      <c r="K474" s="122">
        <f t="shared" si="236"/>
        <v>1</v>
      </c>
      <c r="L474" s="122">
        <f t="shared" si="237"/>
        <v>1</v>
      </c>
      <c r="M474" s="122">
        <f t="shared" si="238"/>
        <v>1</v>
      </c>
      <c r="N474" s="122">
        <f t="shared" si="239"/>
        <v>1</v>
      </c>
      <c r="O474" s="122">
        <f t="shared" si="240"/>
        <v>1</v>
      </c>
      <c r="P474" s="122">
        <f t="shared" si="241"/>
        <v>1</v>
      </c>
      <c r="Q474" s="122">
        <f t="shared" si="242"/>
        <v>1</v>
      </c>
      <c r="R474" s="122">
        <f t="shared" si="243"/>
        <v>2</v>
      </c>
      <c r="S474" s="122">
        <f t="shared" si="244"/>
        <v>2</v>
      </c>
      <c r="T474" s="122">
        <f t="shared" si="245"/>
        <v>2</v>
      </c>
      <c r="U474" s="122">
        <f t="shared" si="246"/>
        <v>2</v>
      </c>
      <c r="V474" s="122">
        <f t="shared" si="247"/>
        <v>2</v>
      </c>
      <c r="W474" s="122">
        <f t="shared" si="248"/>
        <v>2</v>
      </c>
    </row>
    <row r="475" spans="2:27" x14ac:dyDescent="0.25">
      <c r="B475" s="167" t="s">
        <v>174</v>
      </c>
      <c r="C475" s="275"/>
      <c r="D475" s="164">
        <f t="shared" si="229"/>
        <v>1</v>
      </c>
      <c r="E475" s="122">
        <f t="shared" si="230"/>
        <v>1</v>
      </c>
      <c r="F475" s="122">
        <f t="shared" si="231"/>
        <v>1</v>
      </c>
      <c r="G475" s="122">
        <f t="shared" si="232"/>
        <v>1</v>
      </c>
      <c r="H475" s="122">
        <f t="shared" si="233"/>
        <v>1</v>
      </c>
      <c r="I475" s="122">
        <f t="shared" si="234"/>
        <v>1</v>
      </c>
      <c r="J475" s="122">
        <f t="shared" si="235"/>
        <v>1</v>
      </c>
      <c r="K475" s="122">
        <f t="shared" si="236"/>
        <v>1</v>
      </c>
      <c r="L475" s="122">
        <f t="shared" si="237"/>
        <v>1</v>
      </c>
      <c r="M475" s="122">
        <f t="shared" si="238"/>
        <v>1</v>
      </c>
      <c r="N475" s="122">
        <f t="shared" si="239"/>
        <v>1</v>
      </c>
      <c r="O475" s="122">
        <f t="shared" si="240"/>
        <v>1</v>
      </c>
      <c r="P475" s="122">
        <f t="shared" si="241"/>
        <v>1</v>
      </c>
      <c r="Q475" s="122">
        <f t="shared" si="242"/>
        <v>1</v>
      </c>
      <c r="R475" s="122">
        <f t="shared" si="243"/>
        <v>2</v>
      </c>
      <c r="S475" s="122">
        <f t="shared" si="244"/>
        <v>2</v>
      </c>
      <c r="T475" s="122">
        <f t="shared" si="245"/>
        <v>2</v>
      </c>
      <c r="U475" s="122">
        <f t="shared" si="246"/>
        <v>2</v>
      </c>
      <c r="V475" s="122">
        <f t="shared" si="247"/>
        <v>2</v>
      </c>
      <c r="W475" s="122">
        <f t="shared" si="248"/>
        <v>2</v>
      </c>
    </row>
    <row r="476" spans="2:27" x14ac:dyDescent="0.25">
      <c r="B476" s="168" t="s">
        <v>180</v>
      </c>
      <c r="C476" s="120"/>
      <c r="D476" s="164"/>
      <c r="E476" s="122"/>
      <c r="F476" s="122"/>
      <c r="G476" s="122"/>
      <c r="H476" s="122"/>
      <c r="I476" s="122"/>
      <c r="J476" s="122"/>
      <c r="K476" s="122"/>
      <c r="L476" s="122"/>
      <c r="M476" s="122"/>
      <c r="N476" s="122"/>
      <c r="O476" s="122"/>
      <c r="P476" s="122"/>
      <c r="Q476" s="122"/>
      <c r="R476" s="122"/>
      <c r="S476" s="122"/>
      <c r="T476" s="122"/>
      <c r="U476" s="122"/>
      <c r="V476" s="122"/>
      <c r="W476" s="122"/>
    </row>
    <row r="477" spans="2:27" x14ac:dyDescent="0.25">
      <c r="B477" s="105" t="s">
        <v>301</v>
      </c>
      <c r="C477" s="274" t="s">
        <v>167</v>
      </c>
      <c r="D477" s="164">
        <f t="shared" si="229"/>
        <v>1</v>
      </c>
      <c r="E477" s="122">
        <f t="shared" si="230"/>
        <v>1</v>
      </c>
      <c r="F477" s="122">
        <f t="shared" si="231"/>
        <v>1</v>
      </c>
      <c r="G477" s="122">
        <f t="shared" si="232"/>
        <v>1</v>
      </c>
      <c r="H477" s="122">
        <f t="shared" si="233"/>
        <v>1</v>
      </c>
      <c r="I477" s="122">
        <f t="shared" si="234"/>
        <v>1</v>
      </c>
      <c r="J477" s="122">
        <f t="shared" si="235"/>
        <v>1</v>
      </c>
      <c r="K477" s="122">
        <f t="shared" si="236"/>
        <v>1</v>
      </c>
      <c r="L477" s="122">
        <f t="shared" si="237"/>
        <v>1</v>
      </c>
      <c r="M477" s="122">
        <f t="shared" si="238"/>
        <v>1</v>
      </c>
      <c r="N477" s="122">
        <f t="shared" si="239"/>
        <v>1</v>
      </c>
      <c r="O477" s="122">
        <f t="shared" si="240"/>
        <v>1</v>
      </c>
      <c r="P477" s="122">
        <f t="shared" si="241"/>
        <v>1</v>
      </c>
      <c r="Q477" s="122">
        <f t="shared" si="242"/>
        <v>1</v>
      </c>
      <c r="R477" s="122">
        <f t="shared" si="243"/>
        <v>2</v>
      </c>
      <c r="S477" s="122">
        <f t="shared" si="244"/>
        <v>2</v>
      </c>
      <c r="T477" s="122">
        <f t="shared" si="245"/>
        <v>2</v>
      </c>
      <c r="U477" s="122">
        <f t="shared" si="246"/>
        <v>2</v>
      </c>
      <c r="V477" s="122">
        <f t="shared" si="247"/>
        <v>2</v>
      </c>
      <c r="W477" s="122">
        <f t="shared" si="248"/>
        <v>2</v>
      </c>
    </row>
    <row r="478" spans="2:27" x14ac:dyDescent="0.25">
      <c r="B478" s="105" t="s">
        <v>302</v>
      </c>
      <c r="C478" s="275"/>
      <c r="D478" s="164">
        <f t="shared" si="229"/>
        <v>1</v>
      </c>
      <c r="E478" s="122">
        <f t="shared" si="230"/>
        <v>1</v>
      </c>
      <c r="F478" s="122">
        <f t="shared" si="231"/>
        <v>1</v>
      </c>
      <c r="G478" s="122">
        <f t="shared" si="232"/>
        <v>1</v>
      </c>
      <c r="H478" s="122">
        <f t="shared" si="233"/>
        <v>1</v>
      </c>
      <c r="I478" s="122">
        <f t="shared" si="234"/>
        <v>1</v>
      </c>
      <c r="J478" s="122">
        <f t="shared" si="235"/>
        <v>1</v>
      </c>
      <c r="K478" s="122">
        <f t="shared" si="236"/>
        <v>1</v>
      </c>
      <c r="L478" s="122">
        <f t="shared" si="237"/>
        <v>1</v>
      </c>
      <c r="M478" s="122">
        <f t="shared" si="238"/>
        <v>1</v>
      </c>
      <c r="N478" s="122">
        <f t="shared" si="239"/>
        <v>1</v>
      </c>
      <c r="O478" s="122">
        <f t="shared" si="240"/>
        <v>1</v>
      </c>
      <c r="P478" s="122">
        <f t="shared" si="241"/>
        <v>1</v>
      </c>
      <c r="Q478" s="122">
        <f t="shared" si="242"/>
        <v>1</v>
      </c>
      <c r="R478" s="122">
        <f t="shared" si="243"/>
        <v>2</v>
      </c>
      <c r="S478" s="122">
        <f t="shared" si="244"/>
        <v>2</v>
      </c>
      <c r="T478" s="122">
        <f t="shared" si="245"/>
        <v>2</v>
      </c>
      <c r="U478" s="122">
        <f t="shared" si="246"/>
        <v>2</v>
      </c>
      <c r="V478" s="122">
        <f t="shared" si="247"/>
        <v>2</v>
      </c>
      <c r="W478" s="122">
        <f t="shared" si="248"/>
        <v>2</v>
      </c>
    </row>
    <row r="479" spans="2:27" x14ac:dyDescent="0.25">
      <c r="B479" s="168" t="s">
        <v>178</v>
      </c>
      <c r="C479" s="120"/>
      <c r="D479" s="164"/>
      <c r="E479" s="122"/>
      <c r="F479" s="122"/>
      <c r="G479" s="122"/>
      <c r="H479" s="122"/>
      <c r="I479" s="122"/>
      <c r="J479" s="122"/>
      <c r="K479" s="122"/>
      <c r="L479" s="122"/>
      <c r="M479" s="122"/>
      <c r="N479" s="122"/>
      <c r="O479" s="122"/>
      <c r="P479" s="122"/>
      <c r="Q479" s="122"/>
      <c r="R479" s="122"/>
      <c r="S479" s="122"/>
      <c r="T479" s="122"/>
      <c r="U479" s="122"/>
      <c r="V479" s="122"/>
      <c r="W479" s="122"/>
    </row>
    <row r="480" spans="2:27" x14ac:dyDescent="0.25">
      <c r="B480" s="105" t="s">
        <v>303</v>
      </c>
      <c r="C480" s="274" t="s">
        <v>167</v>
      </c>
      <c r="D480" s="164">
        <f t="shared" si="229"/>
        <v>1</v>
      </c>
      <c r="E480" s="122">
        <f t="shared" si="230"/>
        <v>1</v>
      </c>
      <c r="F480" s="122">
        <f t="shared" si="231"/>
        <v>1</v>
      </c>
      <c r="G480" s="122">
        <f t="shared" si="232"/>
        <v>1</v>
      </c>
      <c r="H480" s="122">
        <f t="shared" si="233"/>
        <v>1</v>
      </c>
      <c r="I480" s="122">
        <f t="shared" si="234"/>
        <v>1</v>
      </c>
      <c r="J480" s="122">
        <f t="shared" si="235"/>
        <v>1</v>
      </c>
      <c r="K480" s="122">
        <f t="shared" si="236"/>
        <v>1</v>
      </c>
      <c r="L480" s="122">
        <f t="shared" si="237"/>
        <v>1</v>
      </c>
      <c r="M480" s="122">
        <f t="shared" si="238"/>
        <v>1</v>
      </c>
      <c r="N480" s="122">
        <f t="shared" si="239"/>
        <v>1</v>
      </c>
      <c r="O480" s="122">
        <f t="shared" si="240"/>
        <v>1</v>
      </c>
      <c r="P480" s="122">
        <f t="shared" si="241"/>
        <v>1</v>
      </c>
      <c r="Q480" s="122">
        <f t="shared" si="242"/>
        <v>1</v>
      </c>
      <c r="R480" s="122">
        <f t="shared" si="243"/>
        <v>2</v>
      </c>
      <c r="S480" s="122">
        <f t="shared" si="244"/>
        <v>2</v>
      </c>
      <c r="T480" s="122">
        <f t="shared" si="245"/>
        <v>2</v>
      </c>
      <c r="U480" s="122">
        <f t="shared" si="246"/>
        <v>2</v>
      </c>
      <c r="V480" s="122">
        <f t="shared" si="247"/>
        <v>2</v>
      </c>
      <c r="W480" s="122">
        <f t="shared" si="248"/>
        <v>2</v>
      </c>
    </row>
    <row r="481" spans="2:23" x14ac:dyDescent="0.25">
      <c r="B481" s="105" t="s">
        <v>304</v>
      </c>
      <c r="C481" s="275"/>
      <c r="D481" s="164"/>
      <c r="E481" s="122"/>
      <c r="F481" s="122"/>
      <c r="G481" s="122"/>
      <c r="H481" s="122"/>
      <c r="I481" s="122"/>
      <c r="J481" s="122"/>
      <c r="K481" s="122"/>
      <c r="L481" s="122"/>
      <c r="M481" s="122"/>
      <c r="N481" s="122"/>
      <c r="O481" s="122"/>
      <c r="P481" s="122"/>
      <c r="Q481" s="122"/>
      <c r="R481" s="122"/>
      <c r="S481" s="122"/>
      <c r="T481" s="122"/>
      <c r="U481" s="122"/>
      <c r="V481" s="122"/>
      <c r="W481" s="122"/>
    </row>
    <row r="482" spans="2:23" x14ac:dyDescent="0.25">
      <c r="B482" s="168" t="s">
        <v>179</v>
      </c>
      <c r="C482" s="120"/>
      <c r="D482" s="164"/>
      <c r="E482" s="122"/>
      <c r="F482" s="122"/>
      <c r="G482" s="122"/>
      <c r="H482" s="122"/>
      <c r="I482" s="122"/>
      <c r="J482" s="122"/>
      <c r="K482" s="122"/>
      <c r="L482" s="122"/>
      <c r="M482" s="122"/>
      <c r="N482" s="122"/>
      <c r="O482" s="122"/>
      <c r="P482" s="122"/>
      <c r="Q482" s="122"/>
      <c r="R482" s="122"/>
      <c r="S482" s="122"/>
      <c r="T482" s="122"/>
      <c r="U482" s="122"/>
      <c r="V482" s="122"/>
      <c r="W482" s="122"/>
    </row>
    <row r="483" spans="2:23" x14ac:dyDescent="0.25">
      <c r="B483" s="169" t="s">
        <v>183</v>
      </c>
      <c r="C483" s="276" t="s">
        <v>167</v>
      </c>
      <c r="D483" s="164">
        <f t="shared" si="229"/>
        <v>3</v>
      </c>
      <c r="E483" s="122">
        <f t="shared" si="230"/>
        <v>3</v>
      </c>
      <c r="F483" s="122">
        <f t="shared" si="231"/>
        <v>3</v>
      </c>
      <c r="G483" s="122">
        <f t="shared" si="232"/>
        <v>3</v>
      </c>
      <c r="H483" s="122">
        <f t="shared" si="233"/>
        <v>4</v>
      </c>
      <c r="I483" s="122">
        <f t="shared" si="234"/>
        <v>4</v>
      </c>
      <c r="J483" s="122">
        <f t="shared" si="235"/>
        <v>4</v>
      </c>
      <c r="K483" s="122">
        <f t="shared" si="236"/>
        <v>4</v>
      </c>
      <c r="L483" s="122">
        <f t="shared" si="237"/>
        <v>4</v>
      </c>
      <c r="M483" s="122">
        <f t="shared" si="238"/>
        <v>4</v>
      </c>
      <c r="N483" s="122">
        <f t="shared" si="239"/>
        <v>4</v>
      </c>
      <c r="O483" s="122">
        <f t="shared" si="240"/>
        <v>4</v>
      </c>
      <c r="P483" s="122">
        <f t="shared" si="241"/>
        <v>4</v>
      </c>
      <c r="Q483" s="122">
        <f t="shared" si="242"/>
        <v>4</v>
      </c>
      <c r="R483" s="122">
        <f t="shared" si="243"/>
        <v>5</v>
      </c>
      <c r="S483" s="122">
        <f t="shared" si="244"/>
        <v>5</v>
      </c>
      <c r="T483" s="122">
        <f t="shared" si="245"/>
        <v>5</v>
      </c>
      <c r="U483" s="122">
        <f t="shared" si="246"/>
        <v>5</v>
      </c>
      <c r="V483" s="122">
        <f t="shared" si="247"/>
        <v>5</v>
      </c>
      <c r="W483" s="122">
        <f t="shared" si="248"/>
        <v>5</v>
      </c>
    </row>
    <row r="484" spans="2:23" x14ac:dyDescent="0.25">
      <c r="B484" s="169" t="s">
        <v>172</v>
      </c>
      <c r="C484" s="277"/>
      <c r="D484" s="164"/>
      <c r="E484" s="122"/>
      <c r="F484" s="122"/>
      <c r="G484" s="122"/>
      <c r="H484" s="122"/>
      <c r="I484" s="122"/>
      <c r="J484" s="122"/>
      <c r="K484" s="122"/>
      <c r="L484" s="122"/>
      <c r="M484" s="122"/>
      <c r="N484" s="122"/>
      <c r="O484" s="122"/>
      <c r="P484" s="122"/>
      <c r="Q484" s="122"/>
      <c r="R484" s="122"/>
      <c r="S484" s="122"/>
      <c r="T484" s="122"/>
      <c r="U484" s="122"/>
      <c r="V484" s="122"/>
      <c r="W484" s="122"/>
    </row>
    <row r="485" spans="2:23" x14ac:dyDescent="0.25">
      <c r="B485" s="168" t="s">
        <v>305</v>
      </c>
      <c r="C485" s="120"/>
      <c r="D485" s="164"/>
      <c r="E485" s="122"/>
      <c r="F485" s="122"/>
      <c r="G485" s="122"/>
      <c r="H485" s="122"/>
      <c r="I485" s="122"/>
      <c r="J485" s="122"/>
      <c r="K485" s="122"/>
      <c r="L485" s="122"/>
      <c r="M485" s="122"/>
      <c r="N485" s="122"/>
      <c r="O485" s="122"/>
      <c r="P485" s="122"/>
      <c r="Q485" s="122"/>
      <c r="R485" s="122"/>
      <c r="S485" s="122"/>
      <c r="T485" s="122"/>
      <c r="U485" s="122"/>
      <c r="V485" s="122"/>
      <c r="W485" s="122"/>
    </row>
    <row r="486" spans="2:23" x14ac:dyDescent="0.25">
      <c r="B486" s="105" t="s">
        <v>306</v>
      </c>
      <c r="C486" s="278" t="s">
        <v>167</v>
      </c>
      <c r="D486" s="164">
        <f t="shared" si="229"/>
        <v>1</v>
      </c>
      <c r="E486" s="122">
        <f t="shared" si="230"/>
        <v>1</v>
      </c>
      <c r="F486" s="122">
        <f t="shared" si="231"/>
        <v>1</v>
      </c>
      <c r="G486" s="122">
        <f t="shared" si="232"/>
        <v>1</v>
      </c>
      <c r="H486" s="122">
        <f t="shared" si="233"/>
        <v>1</v>
      </c>
      <c r="I486" s="122">
        <f t="shared" si="234"/>
        <v>1</v>
      </c>
      <c r="J486" s="122">
        <f t="shared" si="235"/>
        <v>1</v>
      </c>
      <c r="K486" s="122">
        <f t="shared" si="236"/>
        <v>1</v>
      </c>
      <c r="L486" s="122">
        <f t="shared" si="237"/>
        <v>1</v>
      </c>
      <c r="M486" s="122">
        <f t="shared" si="238"/>
        <v>1</v>
      </c>
      <c r="N486" s="122">
        <f t="shared" si="239"/>
        <v>1</v>
      </c>
      <c r="O486" s="122">
        <f t="shared" si="240"/>
        <v>1</v>
      </c>
      <c r="P486" s="122">
        <f t="shared" si="241"/>
        <v>1</v>
      </c>
      <c r="Q486" s="122">
        <f t="shared" si="242"/>
        <v>1</v>
      </c>
      <c r="R486" s="122">
        <f t="shared" si="243"/>
        <v>2</v>
      </c>
      <c r="S486" s="122">
        <f t="shared" si="244"/>
        <v>2</v>
      </c>
      <c r="T486" s="122">
        <f t="shared" si="245"/>
        <v>2</v>
      </c>
      <c r="U486" s="122">
        <f t="shared" si="246"/>
        <v>2</v>
      </c>
      <c r="V486" s="122">
        <f t="shared" si="247"/>
        <v>2</v>
      </c>
      <c r="W486" s="122">
        <f t="shared" si="248"/>
        <v>2</v>
      </c>
    </row>
    <row r="487" spans="2:23" x14ac:dyDescent="0.25">
      <c r="B487" s="105" t="s">
        <v>307</v>
      </c>
      <c r="C487" s="278"/>
      <c r="D487" s="164"/>
      <c r="E487" s="122"/>
      <c r="F487" s="122"/>
      <c r="G487" s="122"/>
      <c r="H487" s="122"/>
      <c r="I487" s="122"/>
      <c r="J487" s="122"/>
      <c r="K487" s="122"/>
      <c r="L487" s="122"/>
      <c r="M487" s="122"/>
      <c r="N487" s="122"/>
      <c r="O487" s="122"/>
      <c r="P487" s="122"/>
      <c r="Q487" s="122"/>
      <c r="R487" s="122"/>
      <c r="S487" s="122"/>
      <c r="T487" s="122"/>
      <c r="U487" s="122"/>
      <c r="V487" s="122"/>
      <c r="W487" s="122"/>
    </row>
    <row r="488" spans="2:23" x14ac:dyDescent="0.25">
      <c r="B488" s="105" t="s">
        <v>308</v>
      </c>
      <c r="C488" s="278"/>
      <c r="D488" s="164"/>
      <c r="E488" s="122"/>
      <c r="F488" s="122"/>
      <c r="G488" s="122"/>
      <c r="H488" s="122"/>
      <c r="I488" s="122"/>
      <c r="J488" s="122"/>
      <c r="K488" s="122"/>
      <c r="L488" s="122"/>
      <c r="M488" s="122"/>
      <c r="N488" s="122"/>
      <c r="O488" s="122"/>
      <c r="P488" s="122"/>
      <c r="Q488" s="122"/>
      <c r="R488" s="122"/>
      <c r="S488" s="122"/>
      <c r="T488" s="122"/>
      <c r="U488" s="122"/>
      <c r="V488" s="122"/>
      <c r="W488" s="122"/>
    </row>
    <row r="489" spans="2:23" x14ac:dyDescent="0.25">
      <c r="B489" s="105" t="s">
        <v>311</v>
      </c>
      <c r="C489" s="278"/>
      <c r="D489" s="164"/>
      <c r="E489" s="122"/>
      <c r="F489" s="122"/>
      <c r="G489" s="122"/>
      <c r="H489" s="122"/>
      <c r="I489" s="122"/>
      <c r="J489" s="122"/>
      <c r="K489" s="122"/>
      <c r="L489" s="122"/>
      <c r="M489" s="122"/>
      <c r="N489" s="122"/>
      <c r="O489" s="122"/>
      <c r="P489" s="122"/>
      <c r="Q489" s="122"/>
      <c r="R489" s="122"/>
      <c r="S489" s="122"/>
      <c r="T489" s="122"/>
      <c r="U489" s="122"/>
      <c r="V489" s="122"/>
      <c r="W489" s="122"/>
    </row>
    <row r="490" spans="2:23" x14ac:dyDescent="0.25">
      <c r="B490" s="105" t="s">
        <v>322</v>
      </c>
      <c r="C490" s="278"/>
      <c r="D490" s="164"/>
      <c r="E490" s="122"/>
      <c r="F490" s="122"/>
      <c r="G490" s="122"/>
      <c r="H490" s="122"/>
      <c r="I490" s="122"/>
      <c r="J490" s="122"/>
      <c r="K490" s="122"/>
      <c r="L490" s="122"/>
      <c r="M490" s="122"/>
      <c r="N490" s="122"/>
      <c r="O490" s="122"/>
      <c r="P490" s="122"/>
      <c r="Q490" s="122"/>
      <c r="R490" s="122"/>
      <c r="S490" s="122"/>
      <c r="T490" s="122"/>
      <c r="U490" s="122"/>
      <c r="V490" s="122"/>
      <c r="W490" s="122"/>
    </row>
  </sheetData>
  <mergeCells count="210">
    <mergeCell ref="A2:A4"/>
    <mergeCell ref="B2:D2"/>
    <mergeCell ref="B3:B4"/>
    <mergeCell ref="C3:C4"/>
    <mergeCell ref="Z3:AA4"/>
    <mergeCell ref="Z5:Z6"/>
    <mergeCell ref="AA5:AA6"/>
    <mergeCell ref="C6:C9"/>
    <mergeCell ref="A51:A53"/>
    <mergeCell ref="B51:D51"/>
    <mergeCell ref="B52:B53"/>
    <mergeCell ref="C52:C53"/>
    <mergeCell ref="C11:C12"/>
    <mergeCell ref="C14:C15"/>
    <mergeCell ref="F14:J16"/>
    <mergeCell ref="C17:C18"/>
    <mergeCell ref="C20:C24"/>
    <mergeCell ref="B28:B29"/>
    <mergeCell ref="C28:C29"/>
    <mergeCell ref="D28:W28"/>
    <mergeCell ref="Z52:AA53"/>
    <mergeCell ref="Z54:Z55"/>
    <mergeCell ref="AA54:AA55"/>
    <mergeCell ref="C55:C58"/>
    <mergeCell ref="C60:C61"/>
    <mergeCell ref="C63:C64"/>
    <mergeCell ref="F63:J65"/>
    <mergeCell ref="C31:C34"/>
    <mergeCell ref="C36:C37"/>
    <mergeCell ref="C39:C40"/>
    <mergeCell ref="C42:C43"/>
    <mergeCell ref="C45:C49"/>
    <mergeCell ref="A100:A102"/>
    <mergeCell ref="B100:D100"/>
    <mergeCell ref="B101:B102"/>
    <mergeCell ref="C101:C102"/>
    <mergeCell ref="C66:C67"/>
    <mergeCell ref="C69:C73"/>
    <mergeCell ref="B77:B78"/>
    <mergeCell ref="C77:C78"/>
    <mergeCell ref="D77:W77"/>
    <mergeCell ref="C80:C83"/>
    <mergeCell ref="Z101:AA102"/>
    <mergeCell ref="Z103:Z104"/>
    <mergeCell ref="AA103:AA104"/>
    <mergeCell ref="C104:C107"/>
    <mergeCell ref="C109:C110"/>
    <mergeCell ref="C112:C113"/>
    <mergeCell ref="F112:J114"/>
    <mergeCell ref="C85:C86"/>
    <mergeCell ref="C88:C89"/>
    <mergeCell ref="C91:C92"/>
    <mergeCell ref="C94:C98"/>
    <mergeCell ref="A149:A151"/>
    <mergeCell ref="B149:D149"/>
    <mergeCell ref="B150:B151"/>
    <mergeCell ref="C150:C151"/>
    <mergeCell ref="C115:C116"/>
    <mergeCell ref="C118:C122"/>
    <mergeCell ref="B126:B127"/>
    <mergeCell ref="C126:C127"/>
    <mergeCell ref="D126:W126"/>
    <mergeCell ref="C129:C132"/>
    <mergeCell ref="Z150:AA151"/>
    <mergeCell ref="Z152:Z153"/>
    <mergeCell ref="AA152:AA153"/>
    <mergeCell ref="C153:C156"/>
    <mergeCell ref="C158:C159"/>
    <mergeCell ref="C161:C162"/>
    <mergeCell ref="F161:J163"/>
    <mergeCell ref="C134:C135"/>
    <mergeCell ref="C137:C138"/>
    <mergeCell ref="C140:C141"/>
    <mergeCell ref="C143:C147"/>
    <mergeCell ref="A198:A200"/>
    <mergeCell ref="B198:D198"/>
    <mergeCell ref="B199:B200"/>
    <mergeCell ref="C199:C200"/>
    <mergeCell ref="C164:C165"/>
    <mergeCell ref="C167:C171"/>
    <mergeCell ref="B175:B176"/>
    <mergeCell ref="C175:C176"/>
    <mergeCell ref="D175:W175"/>
    <mergeCell ref="C178:C181"/>
    <mergeCell ref="Z199:AA200"/>
    <mergeCell ref="Z201:Z202"/>
    <mergeCell ref="AA201:AA202"/>
    <mergeCell ref="C202:C205"/>
    <mergeCell ref="C207:C208"/>
    <mergeCell ref="C210:C211"/>
    <mergeCell ref="F210:J212"/>
    <mergeCell ref="C183:C184"/>
    <mergeCell ref="C186:C187"/>
    <mergeCell ref="C189:C190"/>
    <mergeCell ref="C192:C196"/>
    <mergeCell ref="A247:A249"/>
    <mergeCell ref="B247:D247"/>
    <mergeCell ref="B248:B249"/>
    <mergeCell ref="C248:C249"/>
    <mergeCell ref="C213:C214"/>
    <mergeCell ref="C216:C220"/>
    <mergeCell ref="B224:B225"/>
    <mergeCell ref="C224:C225"/>
    <mergeCell ref="D224:W224"/>
    <mergeCell ref="C227:C230"/>
    <mergeCell ref="Z248:AA249"/>
    <mergeCell ref="Z250:Z251"/>
    <mergeCell ref="AA250:AA251"/>
    <mergeCell ref="C251:C254"/>
    <mergeCell ref="C256:C257"/>
    <mergeCell ref="C259:C260"/>
    <mergeCell ref="F259:J261"/>
    <mergeCell ref="C232:C233"/>
    <mergeCell ref="C235:C236"/>
    <mergeCell ref="C238:C239"/>
    <mergeCell ref="C241:C245"/>
    <mergeCell ref="A296:A298"/>
    <mergeCell ref="B296:D296"/>
    <mergeCell ref="B297:B298"/>
    <mergeCell ref="C297:C298"/>
    <mergeCell ref="C262:C263"/>
    <mergeCell ref="C265:C269"/>
    <mergeCell ref="B273:B274"/>
    <mergeCell ref="C273:C274"/>
    <mergeCell ref="D273:W273"/>
    <mergeCell ref="C276:C279"/>
    <mergeCell ref="Z297:AA298"/>
    <mergeCell ref="Z299:Z300"/>
    <mergeCell ref="AA299:AA300"/>
    <mergeCell ref="C300:C303"/>
    <mergeCell ref="C305:C306"/>
    <mergeCell ref="C308:C309"/>
    <mergeCell ref="F308:J310"/>
    <mergeCell ref="C281:C282"/>
    <mergeCell ref="C284:C285"/>
    <mergeCell ref="C287:C288"/>
    <mergeCell ref="C290:C294"/>
    <mergeCell ref="A345:A347"/>
    <mergeCell ref="B345:D345"/>
    <mergeCell ref="B346:B347"/>
    <mergeCell ref="C346:C347"/>
    <mergeCell ref="C311:C312"/>
    <mergeCell ref="C314:C318"/>
    <mergeCell ref="B322:B323"/>
    <mergeCell ref="C322:C323"/>
    <mergeCell ref="D322:W322"/>
    <mergeCell ref="C325:C328"/>
    <mergeCell ref="Z346:AA347"/>
    <mergeCell ref="Z348:Z349"/>
    <mergeCell ref="AA348:AA349"/>
    <mergeCell ref="C349:C352"/>
    <mergeCell ref="C354:C355"/>
    <mergeCell ref="C357:C358"/>
    <mergeCell ref="F357:J359"/>
    <mergeCell ref="C330:C331"/>
    <mergeCell ref="C333:C334"/>
    <mergeCell ref="C336:C337"/>
    <mergeCell ref="C339:C343"/>
    <mergeCell ref="A394:A396"/>
    <mergeCell ref="B394:D394"/>
    <mergeCell ref="B395:B396"/>
    <mergeCell ref="C395:C396"/>
    <mergeCell ref="C360:C361"/>
    <mergeCell ref="C363:C367"/>
    <mergeCell ref="B371:B372"/>
    <mergeCell ref="C371:C372"/>
    <mergeCell ref="D371:W371"/>
    <mergeCell ref="C374:C377"/>
    <mergeCell ref="Z395:AA396"/>
    <mergeCell ref="Z397:Z398"/>
    <mergeCell ref="AA397:AA398"/>
    <mergeCell ref="C398:C401"/>
    <mergeCell ref="C403:C404"/>
    <mergeCell ref="C406:C407"/>
    <mergeCell ref="F406:J408"/>
    <mergeCell ref="C379:C380"/>
    <mergeCell ref="C382:C383"/>
    <mergeCell ref="C385:C386"/>
    <mergeCell ref="C388:C392"/>
    <mergeCell ref="A443:A445"/>
    <mergeCell ref="B443:D443"/>
    <mergeCell ref="B444:B445"/>
    <mergeCell ref="C444:C445"/>
    <mergeCell ref="C409:C410"/>
    <mergeCell ref="C412:C416"/>
    <mergeCell ref="B420:B421"/>
    <mergeCell ref="C420:C421"/>
    <mergeCell ref="D420:W420"/>
    <mergeCell ref="C423:C426"/>
    <mergeCell ref="Z444:AA445"/>
    <mergeCell ref="Z446:Z447"/>
    <mergeCell ref="AA446:AA447"/>
    <mergeCell ref="C447:C450"/>
    <mergeCell ref="C452:C453"/>
    <mergeCell ref="C455:C456"/>
    <mergeCell ref="F455:J457"/>
    <mergeCell ref="C428:C429"/>
    <mergeCell ref="C431:C432"/>
    <mergeCell ref="C434:C435"/>
    <mergeCell ref="C437:C441"/>
    <mergeCell ref="C477:C478"/>
    <mergeCell ref="C480:C481"/>
    <mergeCell ref="C483:C484"/>
    <mergeCell ref="C486:C490"/>
    <mergeCell ref="C458:C459"/>
    <mergeCell ref="C461:C465"/>
    <mergeCell ref="B469:B470"/>
    <mergeCell ref="C469:C470"/>
    <mergeCell ref="D469:W469"/>
    <mergeCell ref="C472:C475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0DAC3-E369-4031-BBD7-E61C069335F7}">
  <dimension ref="A2:AA2077"/>
  <sheetViews>
    <sheetView topLeftCell="A948" zoomScale="68" zoomScaleNormal="68" workbookViewId="0">
      <selection activeCell="B954" sqref="B954:J977"/>
    </sheetView>
  </sheetViews>
  <sheetFormatPr defaultRowHeight="13.2" x14ac:dyDescent="0.25"/>
  <cols>
    <col min="1" max="3" width="8.88671875" style="100"/>
    <col min="4" max="4" width="11.77734375" style="100" customWidth="1"/>
    <col min="5" max="6" width="10.5546875" style="100" customWidth="1"/>
    <col min="7" max="7" width="14.33203125" style="100" customWidth="1"/>
    <col min="8" max="8" width="13.77734375" style="100" customWidth="1"/>
    <col min="9" max="10" width="11" style="100" customWidth="1"/>
    <col min="11" max="13" width="8.88671875" style="100"/>
    <col min="14" max="14" width="11" style="100" customWidth="1"/>
    <col min="15" max="15" width="10.77734375" style="100" customWidth="1"/>
    <col min="16" max="16" width="10.88671875" style="100" customWidth="1"/>
    <col min="17" max="17" width="13.77734375" style="100" customWidth="1"/>
    <col min="18" max="18" width="12.109375" style="100" customWidth="1"/>
    <col min="19" max="19" width="10.77734375" style="100" customWidth="1"/>
    <col min="20" max="20" width="10.6640625" style="100" customWidth="1"/>
    <col min="21" max="16384" width="8.88671875" style="100"/>
  </cols>
  <sheetData>
    <row r="2" spans="2:27" x14ac:dyDescent="0.25">
      <c r="B2" s="174" t="s">
        <v>195</v>
      </c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175"/>
      <c r="Z2" s="175"/>
      <c r="AA2" s="176"/>
    </row>
    <row r="3" spans="2:27" x14ac:dyDescent="0.25"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178"/>
      <c r="Z3" s="178"/>
      <c r="AA3" s="179"/>
    </row>
    <row r="4" spans="2:27" x14ac:dyDescent="0.25">
      <c r="B4" s="177"/>
      <c r="C4" s="178"/>
      <c r="D4" s="178"/>
      <c r="E4" s="178"/>
      <c r="F4" s="178"/>
      <c r="G4" s="178"/>
      <c r="H4" s="178"/>
      <c r="I4" s="178"/>
      <c r="J4" s="178"/>
      <c r="K4" s="178"/>
      <c r="L4" s="178"/>
      <c r="M4" s="178"/>
      <c r="N4" s="178"/>
      <c r="O4" s="178"/>
      <c r="P4" s="178"/>
      <c r="Q4" s="178"/>
      <c r="R4" s="178"/>
      <c r="S4" s="178"/>
      <c r="T4" s="178"/>
      <c r="U4" s="178"/>
      <c r="V4" s="178"/>
      <c r="W4" s="178"/>
      <c r="X4" s="178"/>
      <c r="Y4" s="178"/>
      <c r="Z4" s="178"/>
      <c r="AA4" s="179"/>
    </row>
    <row r="5" spans="2:27" x14ac:dyDescent="0.25">
      <c r="B5" s="177"/>
      <c r="C5" s="178"/>
      <c r="D5" s="178"/>
      <c r="E5" s="178"/>
      <c r="F5" s="178"/>
      <c r="G5" s="178"/>
      <c r="H5" s="178"/>
      <c r="I5" s="178"/>
      <c r="J5" s="178"/>
      <c r="K5" s="178"/>
      <c r="L5" s="178"/>
      <c r="M5" s="178"/>
      <c r="N5" s="178"/>
      <c r="O5" s="178"/>
      <c r="P5" s="178"/>
      <c r="Q5" s="178"/>
      <c r="R5" s="178"/>
      <c r="S5" s="178"/>
      <c r="T5" s="178"/>
      <c r="U5" s="178"/>
      <c r="V5" s="178"/>
      <c r="W5" s="178"/>
      <c r="X5" s="178"/>
      <c r="Y5" s="178"/>
      <c r="Z5" s="178"/>
      <c r="AA5" s="179"/>
    </row>
    <row r="6" spans="2:27" x14ac:dyDescent="0.25">
      <c r="B6" s="177"/>
      <c r="C6" s="178"/>
      <c r="D6" s="178"/>
      <c r="E6" s="178"/>
      <c r="F6" s="178"/>
      <c r="G6" s="178"/>
      <c r="H6" s="178"/>
      <c r="I6" s="178"/>
      <c r="J6" s="178"/>
      <c r="K6" s="178"/>
      <c r="L6" s="178"/>
      <c r="M6" s="178"/>
      <c r="N6" s="178"/>
      <c r="O6" s="178"/>
      <c r="P6" s="178"/>
      <c r="Q6" s="178"/>
      <c r="R6" s="178"/>
      <c r="S6" s="178"/>
      <c r="T6" s="178"/>
      <c r="U6" s="178"/>
      <c r="V6" s="178"/>
      <c r="W6" s="178"/>
      <c r="X6" s="178"/>
      <c r="Y6" s="178"/>
      <c r="Z6" s="178"/>
      <c r="AA6" s="179"/>
    </row>
    <row r="7" spans="2:27" x14ac:dyDescent="0.25">
      <c r="B7" s="177"/>
      <c r="C7" s="178"/>
      <c r="D7" s="178"/>
      <c r="E7" s="178"/>
      <c r="F7" s="178"/>
      <c r="G7" s="178"/>
      <c r="H7" s="178"/>
      <c r="I7" s="178"/>
      <c r="J7" s="178"/>
      <c r="K7" s="178"/>
      <c r="L7" s="178"/>
      <c r="M7" s="178"/>
      <c r="N7" s="178"/>
      <c r="O7" s="178"/>
      <c r="P7" s="178"/>
      <c r="Q7" s="178"/>
      <c r="R7" s="178"/>
      <c r="S7" s="178"/>
      <c r="T7" s="178"/>
      <c r="U7" s="178"/>
      <c r="V7" s="178"/>
      <c r="W7" s="178"/>
      <c r="X7" s="178"/>
      <c r="Y7" s="178"/>
      <c r="Z7" s="178"/>
      <c r="AA7" s="179"/>
    </row>
    <row r="8" spans="2:27" x14ac:dyDescent="0.25">
      <c r="B8" s="177"/>
      <c r="C8" s="178"/>
      <c r="D8" s="178"/>
      <c r="E8" s="178"/>
      <c r="F8" s="178"/>
      <c r="G8" s="178"/>
      <c r="H8" s="178"/>
      <c r="I8" s="178"/>
      <c r="J8" s="178"/>
      <c r="K8" s="178"/>
      <c r="L8" s="178"/>
      <c r="M8" s="178"/>
      <c r="N8" s="178"/>
      <c r="O8" s="178"/>
      <c r="P8" s="178"/>
      <c r="Q8" s="178"/>
      <c r="R8" s="178"/>
      <c r="S8" s="178"/>
      <c r="T8" s="178"/>
      <c r="U8" s="178"/>
      <c r="V8" s="178"/>
      <c r="W8" s="178"/>
      <c r="X8" s="178"/>
      <c r="Y8" s="178"/>
      <c r="Z8" s="178"/>
      <c r="AA8" s="179"/>
    </row>
    <row r="9" spans="2:27" x14ac:dyDescent="0.25">
      <c r="B9" s="177"/>
      <c r="C9" s="178"/>
      <c r="D9" s="178"/>
      <c r="E9" s="178"/>
      <c r="F9" s="178"/>
      <c r="G9" s="178"/>
      <c r="H9" s="178"/>
      <c r="I9" s="178"/>
      <c r="J9" s="178"/>
      <c r="K9" s="178"/>
      <c r="L9" s="178"/>
      <c r="M9" s="178"/>
      <c r="N9" s="178"/>
      <c r="O9" s="178"/>
      <c r="P9" s="178"/>
      <c r="Q9" s="178"/>
      <c r="R9" s="178"/>
      <c r="S9" s="178"/>
      <c r="T9" s="178"/>
      <c r="U9" s="178"/>
      <c r="V9" s="178"/>
      <c r="W9" s="178"/>
      <c r="X9" s="178"/>
      <c r="Y9" s="178"/>
      <c r="Z9" s="178"/>
      <c r="AA9" s="179"/>
    </row>
    <row r="10" spans="2:27" x14ac:dyDescent="0.25">
      <c r="B10" s="177"/>
      <c r="C10" s="178"/>
      <c r="D10" s="178"/>
      <c r="E10" s="178"/>
      <c r="F10" s="178"/>
      <c r="G10" s="178"/>
      <c r="H10" s="178"/>
      <c r="I10" s="178"/>
      <c r="J10" s="178"/>
      <c r="K10" s="178"/>
      <c r="L10" s="178"/>
      <c r="M10" s="178"/>
      <c r="N10" s="178"/>
      <c r="O10" s="178"/>
      <c r="P10" s="178"/>
      <c r="Q10" s="178"/>
      <c r="R10" s="178"/>
      <c r="S10" s="178"/>
      <c r="T10" s="178"/>
      <c r="U10" s="178"/>
      <c r="V10" s="178"/>
      <c r="W10" s="178"/>
      <c r="X10" s="178"/>
      <c r="Y10" s="178"/>
      <c r="Z10" s="178"/>
      <c r="AA10" s="179"/>
    </row>
    <row r="11" spans="2:27" x14ac:dyDescent="0.25">
      <c r="B11" s="177"/>
      <c r="C11" s="178"/>
      <c r="D11" s="178"/>
      <c r="E11" s="178"/>
      <c r="F11" s="178"/>
      <c r="G11" s="178"/>
      <c r="H11" s="178"/>
      <c r="I11" s="178"/>
      <c r="J11" s="178"/>
      <c r="K11" s="178"/>
      <c r="L11" s="178"/>
      <c r="M11" s="178"/>
      <c r="N11" s="178"/>
      <c r="O11" s="178"/>
      <c r="P11" s="178"/>
      <c r="Q11" s="178"/>
      <c r="R11" s="178"/>
      <c r="S11" s="178"/>
      <c r="T11" s="178"/>
      <c r="U11" s="292" t="s">
        <v>219</v>
      </c>
      <c r="V11" s="292"/>
      <c r="W11" s="292"/>
      <c r="X11" s="292"/>
      <c r="Y11" s="292"/>
      <c r="Z11" s="178"/>
      <c r="AA11" s="179"/>
    </row>
    <row r="12" spans="2:27" ht="14.4" customHeight="1" x14ac:dyDescent="0.25">
      <c r="B12" s="177"/>
      <c r="C12" s="178"/>
      <c r="D12" s="178"/>
      <c r="E12" s="178"/>
      <c r="F12" s="178"/>
      <c r="G12" s="178"/>
      <c r="H12" s="178"/>
      <c r="I12" s="178"/>
      <c r="J12" s="178"/>
      <c r="K12" s="178"/>
      <c r="L12" s="178"/>
      <c r="M12" s="178"/>
      <c r="N12" s="178"/>
      <c r="O12" s="178"/>
      <c r="P12" s="170" t="s">
        <v>198</v>
      </c>
      <c r="R12" s="178"/>
      <c r="T12" s="178"/>
      <c r="U12" s="292"/>
      <c r="V12" s="292"/>
      <c r="W12" s="292"/>
      <c r="X12" s="292"/>
      <c r="Y12" s="292"/>
      <c r="Z12" s="178"/>
      <c r="AA12" s="179"/>
    </row>
    <row r="13" spans="2:27" x14ac:dyDescent="0.25">
      <c r="B13" s="177"/>
      <c r="C13" s="178"/>
      <c r="D13" s="178"/>
      <c r="E13" s="178"/>
      <c r="F13" s="178"/>
      <c r="G13" s="178"/>
      <c r="H13" s="178"/>
      <c r="I13" s="178"/>
      <c r="J13" s="178"/>
      <c r="K13" s="178"/>
      <c r="L13" s="178"/>
      <c r="M13" s="178"/>
      <c r="N13" s="178"/>
      <c r="O13" s="178"/>
      <c r="P13" s="178"/>
      <c r="Q13" s="178"/>
      <c r="R13" s="178"/>
      <c r="S13" s="178"/>
      <c r="T13" s="178"/>
      <c r="U13" s="292"/>
      <c r="V13" s="292"/>
      <c r="W13" s="292"/>
      <c r="X13" s="292"/>
      <c r="Y13" s="292"/>
      <c r="Z13" s="178"/>
      <c r="AA13" s="179"/>
    </row>
    <row r="14" spans="2:27" x14ac:dyDescent="0.25">
      <c r="B14" s="171" t="s">
        <v>196</v>
      </c>
      <c r="C14" s="170"/>
      <c r="D14" s="170"/>
      <c r="E14" s="170"/>
      <c r="F14" s="170"/>
      <c r="G14" s="170" t="s">
        <v>197</v>
      </c>
      <c r="I14" s="170"/>
      <c r="J14" s="170"/>
      <c r="K14" s="170" t="s">
        <v>198</v>
      </c>
      <c r="L14" s="170"/>
      <c r="N14" s="178"/>
      <c r="O14" s="178"/>
      <c r="P14" s="178"/>
      <c r="Q14" s="178"/>
      <c r="R14" s="178"/>
      <c r="S14" s="178"/>
      <c r="T14" s="178"/>
      <c r="U14" s="178"/>
      <c r="V14" s="178"/>
      <c r="W14" s="178"/>
      <c r="X14" s="178"/>
      <c r="Y14" s="178"/>
      <c r="Z14" s="178"/>
      <c r="AA14" s="179"/>
    </row>
    <row r="15" spans="2:27" x14ac:dyDescent="0.25">
      <c r="B15" s="177"/>
      <c r="C15" s="178"/>
      <c r="D15" s="178"/>
      <c r="E15" s="178"/>
      <c r="F15" s="178"/>
      <c r="G15" s="178"/>
      <c r="H15" s="178"/>
      <c r="I15" s="178"/>
      <c r="J15" s="178"/>
      <c r="K15" s="178"/>
      <c r="L15" s="178"/>
      <c r="M15" s="178"/>
      <c r="N15" s="178"/>
      <c r="O15" s="178"/>
      <c r="P15" s="178"/>
      <c r="Q15" s="178"/>
      <c r="R15" s="178"/>
      <c r="S15" s="178"/>
      <c r="T15" s="178"/>
      <c r="U15" s="178"/>
      <c r="V15" s="178"/>
      <c r="W15" s="178"/>
      <c r="X15" s="178"/>
      <c r="Y15" s="178"/>
      <c r="Z15" s="178"/>
      <c r="AA15" s="179"/>
    </row>
    <row r="16" spans="2:27" x14ac:dyDescent="0.25">
      <c r="B16" s="177"/>
      <c r="C16" s="178"/>
      <c r="D16" s="178"/>
      <c r="E16" s="178"/>
      <c r="F16" s="178"/>
      <c r="G16" s="178"/>
      <c r="H16" s="178"/>
      <c r="I16" s="178"/>
      <c r="J16" s="178"/>
      <c r="K16" s="178"/>
      <c r="L16" s="178"/>
      <c r="M16" s="178"/>
      <c r="N16" s="178"/>
      <c r="O16" s="178"/>
      <c r="P16" s="178"/>
      <c r="Q16" s="178"/>
      <c r="R16" s="178"/>
      <c r="S16" s="178"/>
      <c r="T16" s="178"/>
      <c r="U16" s="178"/>
      <c r="V16" s="178"/>
      <c r="W16" s="178"/>
      <c r="X16" s="178"/>
      <c r="Y16" s="178"/>
      <c r="Z16" s="178"/>
      <c r="AA16" s="179"/>
    </row>
    <row r="17" spans="1:27" x14ac:dyDescent="0.25">
      <c r="B17" s="177"/>
      <c r="C17" s="178"/>
      <c r="D17" s="178"/>
      <c r="E17" s="178"/>
      <c r="F17" s="178"/>
      <c r="G17" s="178"/>
      <c r="H17" s="178"/>
      <c r="I17" s="178"/>
      <c r="J17" s="178"/>
      <c r="K17" s="178"/>
      <c r="L17" s="178"/>
      <c r="M17" s="178"/>
      <c r="N17" s="178"/>
      <c r="O17" s="178"/>
      <c r="P17" s="178"/>
      <c r="Q17" s="178"/>
      <c r="R17" s="178"/>
      <c r="S17" s="178"/>
      <c r="T17" s="178"/>
      <c r="U17" s="178"/>
      <c r="V17" s="178"/>
      <c r="W17" s="178"/>
      <c r="X17" s="178"/>
      <c r="Y17" s="178"/>
      <c r="Z17" s="178"/>
      <c r="AA17" s="179"/>
    </row>
    <row r="18" spans="1:27" x14ac:dyDescent="0.25">
      <c r="B18" s="177"/>
      <c r="C18" s="178"/>
      <c r="D18" s="178"/>
      <c r="E18" s="178"/>
      <c r="F18" s="178"/>
      <c r="G18" s="178"/>
      <c r="H18" s="178"/>
      <c r="I18" s="178"/>
      <c r="J18" s="178"/>
      <c r="K18" s="178"/>
      <c r="L18" s="178"/>
      <c r="M18" s="178"/>
      <c r="N18" s="178"/>
      <c r="O18" s="178"/>
      <c r="P18" s="178"/>
      <c r="Q18" s="178"/>
      <c r="R18" s="178"/>
      <c r="S18" s="178"/>
      <c r="T18" s="178"/>
      <c r="U18" s="178"/>
      <c r="V18" s="178"/>
      <c r="W18" s="178"/>
      <c r="X18" s="178"/>
      <c r="Y18" s="178"/>
      <c r="Z18" s="178"/>
      <c r="AA18" s="179"/>
    </row>
    <row r="19" spans="1:27" x14ac:dyDescent="0.25">
      <c r="B19" s="177"/>
      <c r="C19" s="178"/>
      <c r="D19" s="178"/>
      <c r="E19" s="178"/>
      <c r="F19" s="178"/>
      <c r="G19" s="178"/>
      <c r="H19" s="178"/>
      <c r="I19" s="178"/>
      <c r="J19" s="178"/>
      <c r="K19" s="178"/>
      <c r="L19" s="178"/>
      <c r="M19" s="178"/>
      <c r="N19" s="178"/>
      <c r="O19" s="178"/>
      <c r="P19" s="178"/>
      <c r="Q19" s="178"/>
      <c r="R19" s="178"/>
      <c r="S19" s="178"/>
      <c r="T19" s="178"/>
      <c r="U19" s="178"/>
      <c r="V19" s="178"/>
      <c r="W19" s="178"/>
      <c r="X19" s="178"/>
      <c r="Y19" s="178"/>
      <c r="Z19" s="178"/>
      <c r="AA19" s="179"/>
    </row>
    <row r="20" spans="1:27" x14ac:dyDescent="0.25">
      <c r="B20" s="177"/>
      <c r="C20" s="178"/>
      <c r="D20" s="178"/>
      <c r="E20" s="178"/>
      <c r="F20" s="178"/>
      <c r="G20" s="178"/>
      <c r="H20" s="178"/>
      <c r="I20" s="178"/>
      <c r="J20" s="178"/>
      <c r="K20" s="178"/>
      <c r="L20" s="178"/>
      <c r="M20" s="178"/>
      <c r="N20" s="178"/>
      <c r="O20" s="178"/>
      <c r="P20" s="178"/>
      <c r="Q20" s="178"/>
      <c r="R20" s="178"/>
      <c r="S20" s="178"/>
      <c r="T20" s="178"/>
      <c r="U20" s="178"/>
      <c r="V20" s="178"/>
      <c r="W20" s="178"/>
      <c r="X20" s="178"/>
      <c r="Y20" s="178"/>
      <c r="Z20" s="178"/>
      <c r="AA20" s="179"/>
    </row>
    <row r="21" spans="1:27" x14ac:dyDescent="0.25">
      <c r="B21" s="177"/>
      <c r="C21" s="178"/>
      <c r="D21" s="178"/>
      <c r="E21" s="178"/>
      <c r="F21" s="178"/>
      <c r="G21" s="178"/>
      <c r="H21" s="178"/>
      <c r="I21" s="178"/>
      <c r="J21" s="178"/>
      <c r="K21" s="178"/>
      <c r="L21" s="178"/>
      <c r="M21" s="178"/>
      <c r="N21" s="178"/>
      <c r="O21" s="178"/>
      <c r="P21" s="178"/>
      <c r="Q21" s="178"/>
      <c r="R21" s="178"/>
      <c r="S21" s="178"/>
      <c r="T21" s="178"/>
      <c r="U21" s="178"/>
      <c r="V21" s="178"/>
      <c r="W21" s="178"/>
      <c r="X21" s="178"/>
      <c r="Y21" s="178"/>
      <c r="Z21" s="178"/>
      <c r="AA21" s="179"/>
    </row>
    <row r="22" spans="1:27" x14ac:dyDescent="0.25">
      <c r="B22" s="177"/>
      <c r="C22" s="178"/>
      <c r="D22" s="178"/>
      <c r="E22" s="178"/>
      <c r="F22" s="178"/>
      <c r="G22" s="178"/>
      <c r="H22" s="178"/>
      <c r="I22" s="178"/>
      <c r="J22" s="178"/>
      <c r="K22" s="178"/>
      <c r="L22" s="178"/>
      <c r="M22" s="178"/>
      <c r="N22" s="178"/>
      <c r="O22" s="178"/>
      <c r="P22" s="178"/>
      <c r="Q22" s="178"/>
      <c r="R22" s="178"/>
      <c r="S22" s="178"/>
      <c r="T22" s="178"/>
      <c r="U22" s="178"/>
      <c r="V22" s="178"/>
      <c r="W22" s="178"/>
      <c r="X22" s="178"/>
      <c r="Y22" s="178"/>
      <c r="Z22" s="178"/>
      <c r="AA22" s="179"/>
    </row>
    <row r="23" spans="1:27" x14ac:dyDescent="0.25">
      <c r="B23" s="177"/>
      <c r="C23" s="178"/>
      <c r="D23" s="178"/>
      <c r="E23" s="178"/>
      <c r="F23" s="178"/>
      <c r="G23" s="178"/>
      <c r="H23" s="178"/>
      <c r="I23" s="178"/>
      <c r="J23" s="178"/>
      <c r="K23" s="178"/>
      <c r="L23" s="178"/>
      <c r="M23" s="178"/>
      <c r="N23" s="178"/>
      <c r="O23" s="178"/>
      <c r="P23" s="178"/>
      <c r="Q23" s="178"/>
      <c r="R23" s="178"/>
      <c r="S23" s="178"/>
      <c r="T23" s="178"/>
      <c r="U23" s="178"/>
      <c r="V23" s="178"/>
      <c r="W23" s="178"/>
      <c r="X23" s="178"/>
      <c r="Y23" s="178"/>
      <c r="Z23" s="178"/>
      <c r="AA23" s="179"/>
    </row>
    <row r="24" spans="1:27" x14ac:dyDescent="0.25">
      <c r="B24" s="171" t="s">
        <v>198</v>
      </c>
      <c r="C24" s="178"/>
      <c r="D24" s="178"/>
      <c r="E24" s="178"/>
      <c r="F24" s="178"/>
      <c r="G24" s="178"/>
      <c r="H24" s="178"/>
      <c r="I24" s="178"/>
      <c r="J24" s="178"/>
      <c r="K24" s="178"/>
      <c r="L24" s="178"/>
      <c r="M24" s="178"/>
      <c r="N24" s="178"/>
      <c r="O24" s="178"/>
      <c r="P24" s="178"/>
      <c r="Q24" s="178"/>
      <c r="R24" s="178"/>
      <c r="S24" s="178"/>
      <c r="T24" s="178"/>
      <c r="U24" s="178"/>
      <c r="V24" s="178"/>
      <c r="W24" s="178"/>
      <c r="X24" s="178"/>
      <c r="Y24" s="178"/>
      <c r="Z24" s="178"/>
      <c r="AA24" s="179"/>
    </row>
    <row r="25" spans="1:27" x14ac:dyDescent="0.25">
      <c r="B25" s="177"/>
      <c r="C25" s="178"/>
      <c r="D25" s="178"/>
      <c r="E25" s="178"/>
      <c r="F25" s="178"/>
      <c r="G25" s="178"/>
      <c r="H25" s="178"/>
      <c r="I25" s="178"/>
      <c r="J25" s="178"/>
      <c r="K25" s="178"/>
      <c r="L25" s="178"/>
      <c r="M25" s="178"/>
      <c r="N25" s="178"/>
      <c r="O25" s="178"/>
      <c r="P25" s="178"/>
      <c r="Q25" s="178"/>
      <c r="R25" s="178"/>
      <c r="S25" s="178"/>
      <c r="T25" s="178"/>
      <c r="U25" s="178"/>
      <c r="V25" s="178"/>
      <c r="W25" s="178"/>
      <c r="X25" s="178"/>
      <c r="Y25" s="178"/>
      <c r="Z25" s="178"/>
      <c r="AA25" s="179"/>
    </row>
    <row r="26" spans="1:27" x14ac:dyDescent="0.25">
      <c r="B26" s="177"/>
      <c r="C26" s="178"/>
      <c r="D26" s="178"/>
      <c r="E26" s="178"/>
      <c r="F26" s="178"/>
      <c r="G26" s="178"/>
      <c r="H26" s="178"/>
      <c r="I26" s="178"/>
      <c r="J26" s="178"/>
      <c r="K26" s="178"/>
      <c r="L26" s="178"/>
      <c r="M26" s="178"/>
      <c r="N26" s="178"/>
      <c r="O26" s="178"/>
      <c r="P26" s="178"/>
      <c r="Q26" s="178"/>
      <c r="R26" s="178"/>
      <c r="S26" s="178"/>
      <c r="T26" s="178"/>
      <c r="U26" s="178"/>
      <c r="V26" s="178"/>
      <c r="W26" s="178"/>
      <c r="X26" s="178"/>
      <c r="Y26" s="178"/>
      <c r="Z26" s="178"/>
      <c r="AA26" s="179"/>
    </row>
    <row r="27" spans="1:27" x14ac:dyDescent="0.25">
      <c r="B27" s="177"/>
      <c r="C27" s="178"/>
      <c r="D27" s="178"/>
      <c r="E27" s="178"/>
      <c r="F27" s="178"/>
      <c r="G27" s="178"/>
      <c r="H27" s="178"/>
      <c r="I27" s="178"/>
      <c r="J27" s="178"/>
      <c r="K27" s="178"/>
      <c r="L27" s="178"/>
      <c r="M27" s="178"/>
      <c r="N27" s="178"/>
      <c r="O27" s="178"/>
      <c r="P27" s="178"/>
      <c r="Q27" s="178"/>
      <c r="R27" s="178"/>
      <c r="S27" s="178"/>
      <c r="T27" s="178"/>
      <c r="U27" s="178"/>
      <c r="V27" s="178"/>
      <c r="W27" s="178"/>
      <c r="X27" s="178"/>
      <c r="Y27" s="178"/>
      <c r="Z27" s="178"/>
      <c r="AA27" s="179"/>
    </row>
    <row r="28" spans="1:27" x14ac:dyDescent="0.25">
      <c r="B28" s="180"/>
      <c r="C28" s="181"/>
      <c r="D28" s="181"/>
      <c r="E28" s="181"/>
      <c r="F28" s="181"/>
      <c r="G28" s="172" t="s">
        <v>198</v>
      </c>
      <c r="H28" s="163"/>
      <c r="I28" s="181"/>
      <c r="J28" s="173" t="s">
        <v>198</v>
      </c>
      <c r="K28" s="163"/>
      <c r="L28" s="181"/>
      <c r="M28" s="163"/>
      <c r="N28" s="181"/>
      <c r="O28" s="181"/>
      <c r="P28" s="173" t="s">
        <v>217</v>
      </c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2"/>
    </row>
    <row r="30" spans="1:27" x14ac:dyDescent="0.25">
      <c r="A30" s="273">
        <v>1</v>
      </c>
      <c r="B30" s="291" t="s">
        <v>123</v>
      </c>
      <c r="C30" s="250"/>
      <c r="D30" s="250"/>
      <c r="E30" s="250"/>
      <c r="F30" s="250"/>
      <c r="G30" s="250"/>
      <c r="H30" s="250"/>
      <c r="I30" s="250"/>
      <c r="J30" s="250"/>
      <c r="K30" s="250"/>
      <c r="L30" s="250"/>
      <c r="M30" s="250"/>
      <c r="N30" s="250"/>
      <c r="O30" s="250"/>
      <c r="P30" s="250"/>
      <c r="Q30" s="250"/>
      <c r="R30" s="250"/>
      <c r="S30" s="250"/>
      <c r="T30" s="250"/>
      <c r="U30" s="250"/>
    </row>
    <row r="31" spans="1:27" x14ac:dyDescent="0.25">
      <c r="A31" s="273"/>
    </row>
    <row r="32" spans="1:27" x14ac:dyDescent="0.25">
      <c r="A32" s="273"/>
    </row>
    <row r="33" spans="1:20" x14ac:dyDescent="0.25">
      <c r="A33" s="273"/>
    </row>
    <row r="34" spans="1:20" x14ac:dyDescent="0.25">
      <c r="B34" s="183" t="s">
        <v>200</v>
      </c>
      <c r="L34" s="183" t="s">
        <v>209</v>
      </c>
    </row>
    <row r="35" spans="1:20" ht="14.4" customHeight="1" x14ac:dyDescent="0.25">
      <c r="B35" s="289" t="s">
        <v>22</v>
      </c>
      <c r="C35" s="289" t="s">
        <v>203</v>
      </c>
      <c r="D35" s="289" t="s">
        <v>204</v>
      </c>
      <c r="E35" s="289" t="s">
        <v>201</v>
      </c>
      <c r="F35" s="289" t="s">
        <v>202</v>
      </c>
      <c r="G35" s="289" t="s">
        <v>151</v>
      </c>
      <c r="H35" s="289" t="s">
        <v>205</v>
      </c>
      <c r="I35" s="289" t="s">
        <v>206</v>
      </c>
      <c r="J35" s="289" t="s">
        <v>434</v>
      </c>
      <c r="L35" s="289" t="s">
        <v>22</v>
      </c>
      <c r="M35" s="289" t="s">
        <v>203</v>
      </c>
      <c r="N35" s="289" t="s">
        <v>204</v>
      </c>
      <c r="O35" s="289" t="s">
        <v>201</v>
      </c>
      <c r="P35" s="289" t="s">
        <v>202</v>
      </c>
      <c r="Q35" s="289" t="s">
        <v>151</v>
      </c>
      <c r="R35" s="289" t="s">
        <v>205</v>
      </c>
      <c r="S35" s="289" t="s">
        <v>206</v>
      </c>
      <c r="T35" s="289" t="s">
        <v>434</v>
      </c>
    </row>
    <row r="36" spans="1:20" x14ac:dyDescent="0.25">
      <c r="B36" s="289"/>
      <c r="C36" s="289"/>
      <c r="D36" s="289"/>
      <c r="E36" s="289"/>
      <c r="F36" s="289"/>
      <c r="G36" s="289"/>
      <c r="H36" s="289"/>
      <c r="I36" s="289"/>
      <c r="J36" s="289"/>
      <c r="L36" s="289"/>
      <c r="M36" s="289"/>
      <c r="N36" s="289"/>
      <c r="O36" s="289"/>
      <c r="P36" s="289"/>
      <c r="Q36" s="289"/>
      <c r="R36" s="289"/>
      <c r="S36" s="289"/>
      <c r="T36" s="289"/>
    </row>
    <row r="37" spans="1:20" x14ac:dyDescent="0.25">
      <c r="B37" s="289"/>
      <c r="C37" s="289"/>
      <c r="D37" s="289"/>
      <c r="E37" s="289"/>
      <c r="F37" s="289"/>
      <c r="G37" s="289"/>
      <c r="H37" s="289"/>
      <c r="I37" s="289"/>
      <c r="J37" s="289"/>
      <c r="L37" s="289"/>
      <c r="M37" s="289"/>
      <c r="N37" s="289"/>
      <c r="O37" s="289"/>
      <c r="P37" s="289"/>
      <c r="Q37" s="289"/>
      <c r="R37" s="289"/>
      <c r="S37" s="289"/>
      <c r="T37" s="289"/>
    </row>
    <row r="38" spans="1:20" x14ac:dyDescent="0.25">
      <c r="B38" s="122">
        <v>2025</v>
      </c>
      <c r="C38" s="122" cm="1">
        <f t="array" ref="C38:C57">TRANSPOSE('Proyeksi Fasum (3)'!D31:W31)</f>
        <v>1</v>
      </c>
      <c r="D38" s="122">
        <f>4*30</f>
        <v>120</v>
      </c>
      <c r="E38" s="122">
        <f>C38*D38</f>
        <v>120</v>
      </c>
      <c r="F38" s="122">
        <v>40</v>
      </c>
      <c r="G38" s="122" t="s">
        <v>208</v>
      </c>
      <c r="H38" s="122">
        <f>E38*F38</f>
        <v>4800</v>
      </c>
      <c r="I38" s="124">
        <f>H38/86400</f>
        <v>5.5555555555555552E-2</v>
      </c>
      <c r="J38" s="122">
        <f>H38/1000</f>
        <v>4.8</v>
      </c>
      <c r="L38" s="122">
        <v>2025</v>
      </c>
      <c r="M38" s="122" cm="1">
        <f t="array" ref="M38:M57">TRANSPOSE('Proyeksi Fasum (3)'!D32:W32)</f>
        <v>1</v>
      </c>
      <c r="N38" s="122">
        <f>12*40</f>
        <v>480</v>
      </c>
      <c r="O38" s="122">
        <f>M38*N38</f>
        <v>480</v>
      </c>
      <c r="P38" s="122">
        <v>40</v>
      </c>
      <c r="Q38" s="122" t="s">
        <v>208</v>
      </c>
      <c r="R38" s="122">
        <f>O38*P38</f>
        <v>19200</v>
      </c>
      <c r="S38" s="124">
        <f>R38/86400</f>
        <v>0.22222222222222221</v>
      </c>
      <c r="T38" s="122">
        <f>R38/1000</f>
        <v>19.2</v>
      </c>
    </row>
    <row r="39" spans="1:20" x14ac:dyDescent="0.25">
      <c r="B39" s="122">
        <v>2026</v>
      </c>
      <c r="C39" s="122">
        <v>1</v>
      </c>
      <c r="D39" s="122">
        <f t="shared" ref="D39:D57" si="0">4*30</f>
        <v>120</v>
      </c>
      <c r="E39" s="122">
        <f t="shared" ref="E39:E57" si="1">C39*D39</f>
        <v>120</v>
      </c>
      <c r="F39" s="122">
        <v>40</v>
      </c>
      <c r="G39" s="122" t="s">
        <v>208</v>
      </c>
      <c r="H39" s="122">
        <f t="shared" ref="H39:H57" si="2">E39*F39</f>
        <v>4800</v>
      </c>
      <c r="I39" s="124">
        <f t="shared" ref="I39:I57" si="3">H39/86400</f>
        <v>5.5555555555555552E-2</v>
      </c>
      <c r="J39" s="122">
        <f t="shared" ref="J39:J57" si="4">H39/1000</f>
        <v>4.8</v>
      </c>
      <c r="L39" s="122">
        <v>2026</v>
      </c>
      <c r="M39" s="122">
        <v>1</v>
      </c>
      <c r="N39" s="122">
        <f t="shared" ref="N39:N57" si="5">12*40</f>
        <v>480</v>
      </c>
      <c r="O39" s="122">
        <f t="shared" ref="O39:O57" si="6">M39*N39</f>
        <v>480</v>
      </c>
      <c r="P39" s="122">
        <v>40</v>
      </c>
      <c r="Q39" s="122" t="s">
        <v>208</v>
      </c>
      <c r="R39" s="122">
        <f t="shared" ref="R39:R57" si="7">O39*P39</f>
        <v>19200</v>
      </c>
      <c r="S39" s="124">
        <f t="shared" ref="S39:S57" si="8">R39/86400</f>
        <v>0.22222222222222221</v>
      </c>
      <c r="T39" s="122">
        <f t="shared" ref="T39:T57" si="9">R39/1000</f>
        <v>19.2</v>
      </c>
    </row>
    <row r="40" spans="1:20" x14ac:dyDescent="0.25">
      <c r="B40" s="122">
        <v>2027</v>
      </c>
      <c r="C40" s="122">
        <v>1</v>
      </c>
      <c r="D40" s="122">
        <f t="shared" si="0"/>
        <v>120</v>
      </c>
      <c r="E40" s="122">
        <f t="shared" si="1"/>
        <v>120</v>
      </c>
      <c r="F40" s="122">
        <v>40</v>
      </c>
      <c r="G40" s="122" t="s">
        <v>208</v>
      </c>
      <c r="H40" s="122">
        <f t="shared" si="2"/>
        <v>4800</v>
      </c>
      <c r="I40" s="124">
        <f t="shared" si="3"/>
        <v>5.5555555555555552E-2</v>
      </c>
      <c r="J40" s="122">
        <f t="shared" si="4"/>
        <v>4.8</v>
      </c>
      <c r="L40" s="122">
        <v>2027</v>
      </c>
      <c r="M40" s="122">
        <v>1</v>
      </c>
      <c r="N40" s="122">
        <f t="shared" si="5"/>
        <v>480</v>
      </c>
      <c r="O40" s="122">
        <f t="shared" si="6"/>
        <v>480</v>
      </c>
      <c r="P40" s="122">
        <v>40</v>
      </c>
      <c r="Q40" s="122" t="s">
        <v>208</v>
      </c>
      <c r="R40" s="122">
        <f t="shared" si="7"/>
        <v>19200</v>
      </c>
      <c r="S40" s="124">
        <f t="shared" si="8"/>
        <v>0.22222222222222221</v>
      </c>
      <c r="T40" s="122">
        <f t="shared" si="9"/>
        <v>19.2</v>
      </c>
    </row>
    <row r="41" spans="1:20" x14ac:dyDescent="0.25">
      <c r="B41" s="122">
        <v>2028</v>
      </c>
      <c r="C41" s="122">
        <v>1</v>
      </c>
      <c r="D41" s="122">
        <f t="shared" si="0"/>
        <v>120</v>
      </c>
      <c r="E41" s="122">
        <f t="shared" si="1"/>
        <v>120</v>
      </c>
      <c r="F41" s="122">
        <v>40</v>
      </c>
      <c r="G41" s="122" t="s">
        <v>208</v>
      </c>
      <c r="H41" s="122">
        <f t="shared" si="2"/>
        <v>4800</v>
      </c>
      <c r="I41" s="124">
        <f t="shared" si="3"/>
        <v>5.5555555555555552E-2</v>
      </c>
      <c r="J41" s="122">
        <f t="shared" si="4"/>
        <v>4.8</v>
      </c>
      <c r="L41" s="122">
        <v>2028</v>
      </c>
      <c r="M41" s="122">
        <v>1</v>
      </c>
      <c r="N41" s="122">
        <f t="shared" si="5"/>
        <v>480</v>
      </c>
      <c r="O41" s="122">
        <f t="shared" si="6"/>
        <v>480</v>
      </c>
      <c r="P41" s="122">
        <v>40</v>
      </c>
      <c r="Q41" s="122" t="s">
        <v>208</v>
      </c>
      <c r="R41" s="122">
        <f t="shared" si="7"/>
        <v>19200</v>
      </c>
      <c r="S41" s="124">
        <f t="shared" si="8"/>
        <v>0.22222222222222221</v>
      </c>
      <c r="T41" s="122">
        <f t="shared" si="9"/>
        <v>19.2</v>
      </c>
    </row>
    <row r="42" spans="1:20" x14ac:dyDescent="0.25">
      <c r="B42" s="122">
        <v>2029</v>
      </c>
      <c r="C42" s="122">
        <v>1</v>
      </c>
      <c r="D42" s="122">
        <f t="shared" si="0"/>
        <v>120</v>
      </c>
      <c r="E42" s="122">
        <f t="shared" si="1"/>
        <v>120</v>
      </c>
      <c r="F42" s="122">
        <v>40</v>
      </c>
      <c r="G42" s="122" t="s">
        <v>208</v>
      </c>
      <c r="H42" s="122">
        <f t="shared" si="2"/>
        <v>4800</v>
      </c>
      <c r="I42" s="124">
        <f t="shared" si="3"/>
        <v>5.5555555555555552E-2</v>
      </c>
      <c r="J42" s="122">
        <f t="shared" si="4"/>
        <v>4.8</v>
      </c>
      <c r="L42" s="122">
        <v>2029</v>
      </c>
      <c r="M42" s="122">
        <v>1</v>
      </c>
      <c r="N42" s="122">
        <f t="shared" si="5"/>
        <v>480</v>
      </c>
      <c r="O42" s="122">
        <f t="shared" si="6"/>
        <v>480</v>
      </c>
      <c r="P42" s="122">
        <v>40</v>
      </c>
      <c r="Q42" s="122" t="s">
        <v>208</v>
      </c>
      <c r="R42" s="122">
        <f t="shared" si="7"/>
        <v>19200</v>
      </c>
      <c r="S42" s="124">
        <f t="shared" si="8"/>
        <v>0.22222222222222221</v>
      </c>
      <c r="T42" s="122">
        <f t="shared" si="9"/>
        <v>19.2</v>
      </c>
    </row>
    <row r="43" spans="1:20" x14ac:dyDescent="0.25">
      <c r="B43" s="122">
        <v>2030</v>
      </c>
      <c r="C43" s="122">
        <v>1</v>
      </c>
      <c r="D43" s="122">
        <f t="shared" si="0"/>
        <v>120</v>
      </c>
      <c r="E43" s="122">
        <f t="shared" si="1"/>
        <v>120</v>
      </c>
      <c r="F43" s="122">
        <v>40</v>
      </c>
      <c r="G43" s="122" t="s">
        <v>208</v>
      </c>
      <c r="H43" s="122">
        <f t="shared" si="2"/>
        <v>4800</v>
      </c>
      <c r="I43" s="124">
        <f t="shared" si="3"/>
        <v>5.5555555555555552E-2</v>
      </c>
      <c r="J43" s="122">
        <f t="shared" si="4"/>
        <v>4.8</v>
      </c>
      <c r="L43" s="122">
        <v>2030</v>
      </c>
      <c r="M43" s="122">
        <v>1</v>
      </c>
      <c r="N43" s="122">
        <f t="shared" si="5"/>
        <v>480</v>
      </c>
      <c r="O43" s="122">
        <f t="shared" si="6"/>
        <v>480</v>
      </c>
      <c r="P43" s="122">
        <v>40</v>
      </c>
      <c r="Q43" s="122" t="s">
        <v>208</v>
      </c>
      <c r="R43" s="122">
        <f t="shared" si="7"/>
        <v>19200</v>
      </c>
      <c r="S43" s="124">
        <f t="shared" si="8"/>
        <v>0.22222222222222221</v>
      </c>
      <c r="T43" s="122">
        <f t="shared" si="9"/>
        <v>19.2</v>
      </c>
    </row>
    <row r="44" spans="1:20" x14ac:dyDescent="0.25">
      <c r="B44" s="122">
        <v>2031</v>
      </c>
      <c r="C44" s="122">
        <v>1</v>
      </c>
      <c r="D44" s="122">
        <f t="shared" si="0"/>
        <v>120</v>
      </c>
      <c r="E44" s="122">
        <f t="shared" si="1"/>
        <v>120</v>
      </c>
      <c r="F44" s="122">
        <v>40</v>
      </c>
      <c r="G44" s="122" t="s">
        <v>208</v>
      </c>
      <c r="H44" s="122">
        <f t="shared" si="2"/>
        <v>4800</v>
      </c>
      <c r="I44" s="124">
        <f t="shared" si="3"/>
        <v>5.5555555555555552E-2</v>
      </c>
      <c r="J44" s="122">
        <f t="shared" si="4"/>
        <v>4.8</v>
      </c>
      <c r="L44" s="122">
        <v>2031</v>
      </c>
      <c r="M44" s="122">
        <v>1</v>
      </c>
      <c r="N44" s="122">
        <f t="shared" si="5"/>
        <v>480</v>
      </c>
      <c r="O44" s="122">
        <f t="shared" si="6"/>
        <v>480</v>
      </c>
      <c r="P44" s="122">
        <v>40</v>
      </c>
      <c r="Q44" s="122" t="s">
        <v>208</v>
      </c>
      <c r="R44" s="122">
        <f t="shared" si="7"/>
        <v>19200</v>
      </c>
      <c r="S44" s="124">
        <f t="shared" si="8"/>
        <v>0.22222222222222221</v>
      </c>
      <c r="T44" s="122">
        <f t="shared" si="9"/>
        <v>19.2</v>
      </c>
    </row>
    <row r="45" spans="1:20" x14ac:dyDescent="0.25">
      <c r="B45" s="122">
        <v>2032</v>
      </c>
      <c r="C45" s="122">
        <v>1</v>
      </c>
      <c r="D45" s="122">
        <f t="shared" si="0"/>
        <v>120</v>
      </c>
      <c r="E45" s="122">
        <f t="shared" si="1"/>
        <v>120</v>
      </c>
      <c r="F45" s="122">
        <v>40</v>
      </c>
      <c r="G45" s="122" t="s">
        <v>208</v>
      </c>
      <c r="H45" s="122">
        <f t="shared" si="2"/>
        <v>4800</v>
      </c>
      <c r="I45" s="124">
        <f t="shared" si="3"/>
        <v>5.5555555555555552E-2</v>
      </c>
      <c r="J45" s="122">
        <f t="shared" si="4"/>
        <v>4.8</v>
      </c>
      <c r="L45" s="122">
        <v>2032</v>
      </c>
      <c r="M45" s="122">
        <v>1</v>
      </c>
      <c r="N45" s="122">
        <f t="shared" si="5"/>
        <v>480</v>
      </c>
      <c r="O45" s="122">
        <f t="shared" si="6"/>
        <v>480</v>
      </c>
      <c r="P45" s="122">
        <v>40</v>
      </c>
      <c r="Q45" s="122" t="s">
        <v>208</v>
      </c>
      <c r="R45" s="122">
        <f t="shared" si="7"/>
        <v>19200</v>
      </c>
      <c r="S45" s="124">
        <f t="shared" si="8"/>
        <v>0.22222222222222221</v>
      </c>
      <c r="T45" s="122">
        <f t="shared" si="9"/>
        <v>19.2</v>
      </c>
    </row>
    <row r="46" spans="1:20" x14ac:dyDescent="0.25">
      <c r="B46" s="122">
        <v>2033</v>
      </c>
      <c r="C46" s="122">
        <v>1</v>
      </c>
      <c r="D46" s="122">
        <f t="shared" si="0"/>
        <v>120</v>
      </c>
      <c r="E46" s="122">
        <f t="shared" si="1"/>
        <v>120</v>
      </c>
      <c r="F46" s="122">
        <v>40</v>
      </c>
      <c r="G46" s="122" t="s">
        <v>208</v>
      </c>
      <c r="H46" s="122">
        <f t="shared" si="2"/>
        <v>4800</v>
      </c>
      <c r="I46" s="124">
        <f t="shared" si="3"/>
        <v>5.5555555555555552E-2</v>
      </c>
      <c r="J46" s="122">
        <f t="shared" si="4"/>
        <v>4.8</v>
      </c>
      <c r="L46" s="122">
        <v>2033</v>
      </c>
      <c r="M46" s="122">
        <v>1</v>
      </c>
      <c r="N46" s="122">
        <f t="shared" si="5"/>
        <v>480</v>
      </c>
      <c r="O46" s="122">
        <f t="shared" si="6"/>
        <v>480</v>
      </c>
      <c r="P46" s="122">
        <v>40</v>
      </c>
      <c r="Q46" s="122" t="s">
        <v>208</v>
      </c>
      <c r="R46" s="122">
        <f t="shared" si="7"/>
        <v>19200</v>
      </c>
      <c r="S46" s="124">
        <f t="shared" si="8"/>
        <v>0.22222222222222221</v>
      </c>
      <c r="T46" s="122">
        <f t="shared" si="9"/>
        <v>19.2</v>
      </c>
    </row>
    <row r="47" spans="1:20" x14ac:dyDescent="0.25">
      <c r="B47" s="122">
        <v>2034</v>
      </c>
      <c r="C47" s="122">
        <v>1</v>
      </c>
      <c r="D47" s="122">
        <f t="shared" si="0"/>
        <v>120</v>
      </c>
      <c r="E47" s="122">
        <f t="shared" si="1"/>
        <v>120</v>
      </c>
      <c r="F47" s="122">
        <v>40</v>
      </c>
      <c r="G47" s="122" t="s">
        <v>208</v>
      </c>
      <c r="H47" s="122">
        <f t="shared" si="2"/>
        <v>4800</v>
      </c>
      <c r="I47" s="124">
        <f t="shared" si="3"/>
        <v>5.5555555555555552E-2</v>
      </c>
      <c r="J47" s="122">
        <f t="shared" si="4"/>
        <v>4.8</v>
      </c>
      <c r="L47" s="122">
        <v>2034</v>
      </c>
      <c r="M47" s="122">
        <v>1</v>
      </c>
      <c r="N47" s="122">
        <f t="shared" si="5"/>
        <v>480</v>
      </c>
      <c r="O47" s="122">
        <f t="shared" si="6"/>
        <v>480</v>
      </c>
      <c r="P47" s="122">
        <v>40</v>
      </c>
      <c r="Q47" s="122" t="s">
        <v>208</v>
      </c>
      <c r="R47" s="122">
        <f t="shared" si="7"/>
        <v>19200</v>
      </c>
      <c r="S47" s="124">
        <f t="shared" si="8"/>
        <v>0.22222222222222221</v>
      </c>
      <c r="T47" s="122">
        <f t="shared" si="9"/>
        <v>19.2</v>
      </c>
    </row>
    <row r="48" spans="1:20" x14ac:dyDescent="0.25">
      <c r="B48" s="122">
        <v>2035</v>
      </c>
      <c r="C48" s="122">
        <v>1</v>
      </c>
      <c r="D48" s="122">
        <f t="shared" si="0"/>
        <v>120</v>
      </c>
      <c r="E48" s="122">
        <f t="shared" si="1"/>
        <v>120</v>
      </c>
      <c r="F48" s="122">
        <v>40</v>
      </c>
      <c r="G48" s="122" t="s">
        <v>208</v>
      </c>
      <c r="H48" s="122">
        <f t="shared" si="2"/>
        <v>4800</v>
      </c>
      <c r="I48" s="124">
        <f t="shared" si="3"/>
        <v>5.5555555555555552E-2</v>
      </c>
      <c r="J48" s="122">
        <f t="shared" si="4"/>
        <v>4.8</v>
      </c>
      <c r="L48" s="122">
        <v>2035</v>
      </c>
      <c r="M48" s="122">
        <v>1</v>
      </c>
      <c r="N48" s="122">
        <f t="shared" si="5"/>
        <v>480</v>
      </c>
      <c r="O48" s="122">
        <f t="shared" si="6"/>
        <v>480</v>
      </c>
      <c r="P48" s="122">
        <v>40</v>
      </c>
      <c r="Q48" s="122" t="s">
        <v>208</v>
      </c>
      <c r="R48" s="122">
        <f t="shared" si="7"/>
        <v>19200</v>
      </c>
      <c r="S48" s="124">
        <f t="shared" si="8"/>
        <v>0.22222222222222221</v>
      </c>
      <c r="T48" s="122">
        <f t="shared" si="9"/>
        <v>19.2</v>
      </c>
    </row>
    <row r="49" spans="2:20" x14ac:dyDescent="0.25">
      <c r="B49" s="122">
        <v>2036</v>
      </c>
      <c r="C49" s="122">
        <v>1</v>
      </c>
      <c r="D49" s="122">
        <f t="shared" si="0"/>
        <v>120</v>
      </c>
      <c r="E49" s="122">
        <f t="shared" si="1"/>
        <v>120</v>
      </c>
      <c r="F49" s="122">
        <v>40</v>
      </c>
      <c r="G49" s="122" t="s">
        <v>208</v>
      </c>
      <c r="H49" s="122">
        <f t="shared" si="2"/>
        <v>4800</v>
      </c>
      <c r="I49" s="124">
        <f t="shared" si="3"/>
        <v>5.5555555555555552E-2</v>
      </c>
      <c r="J49" s="122">
        <f t="shared" si="4"/>
        <v>4.8</v>
      </c>
      <c r="L49" s="122">
        <v>2036</v>
      </c>
      <c r="M49" s="122">
        <v>1</v>
      </c>
      <c r="N49" s="122">
        <f t="shared" si="5"/>
        <v>480</v>
      </c>
      <c r="O49" s="122">
        <f t="shared" si="6"/>
        <v>480</v>
      </c>
      <c r="P49" s="122">
        <v>40</v>
      </c>
      <c r="Q49" s="122" t="s">
        <v>208</v>
      </c>
      <c r="R49" s="122">
        <f t="shared" si="7"/>
        <v>19200</v>
      </c>
      <c r="S49" s="124">
        <f t="shared" si="8"/>
        <v>0.22222222222222221</v>
      </c>
      <c r="T49" s="122">
        <f t="shared" si="9"/>
        <v>19.2</v>
      </c>
    </row>
    <row r="50" spans="2:20" x14ac:dyDescent="0.25">
      <c r="B50" s="122">
        <v>2037</v>
      </c>
      <c r="C50" s="122">
        <v>1</v>
      </c>
      <c r="D50" s="122">
        <f t="shared" si="0"/>
        <v>120</v>
      </c>
      <c r="E50" s="122">
        <f t="shared" si="1"/>
        <v>120</v>
      </c>
      <c r="F50" s="122">
        <v>40</v>
      </c>
      <c r="G50" s="122" t="s">
        <v>208</v>
      </c>
      <c r="H50" s="122">
        <f t="shared" si="2"/>
        <v>4800</v>
      </c>
      <c r="I50" s="124">
        <f t="shared" si="3"/>
        <v>5.5555555555555552E-2</v>
      </c>
      <c r="J50" s="122">
        <f t="shared" si="4"/>
        <v>4.8</v>
      </c>
      <c r="L50" s="122">
        <v>2037</v>
      </c>
      <c r="M50" s="122">
        <v>1</v>
      </c>
      <c r="N50" s="122">
        <f t="shared" si="5"/>
        <v>480</v>
      </c>
      <c r="O50" s="122">
        <f t="shared" si="6"/>
        <v>480</v>
      </c>
      <c r="P50" s="122">
        <v>40</v>
      </c>
      <c r="Q50" s="122" t="s">
        <v>208</v>
      </c>
      <c r="R50" s="122">
        <f t="shared" si="7"/>
        <v>19200</v>
      </c>
      <c r="S50" s="124">
        <f t="shared" si="8"/>
        <v>0.22222222222222221</v>
      </c>
      <c r="T50" s="122">
        <f t="shared" si="9"/>
        <v>19.2</v>
      </c>
    </row>
    <row r="51" spans="2:20" x14ac:dyDescent="0.25">
      <c r="B51" s="122">
        <v>2038</v>
      </c>
      <c r="C51" s="122">
        <v>1</v>
      </c>
      <c r="D51" s="122">
        <f t="shared" si="0"/>
        <v>120</v>
      </c>
      <c r="E51" s="122">
        <f t="shared" si="1"/>
        <v>120</v>
      </c>
      <c r="F51" s="122">
        <v>40</v>
      </c>
      <c r="G51" s="122" t="s">
        <v>208</v>
      </c>
      <c r="H51" s="122">
        <f t="shared" si="2"/>
        <v>4800</v>
      </c>
      <c r="I51" s="124">
        <f t="shared" si="3"/>
        <v>5.5555555555555552E-2</v>
      </c>
      <c r="J51" s="122">
        <f t="shared" si="4"/>
        <v>4.8</v>
      </c>
      <c r="L51" s="122">
        <v>2038</v>
      </c>
      <c r="M51" s="122">
        <v>1</v>
      </c>
      <c r="N51" s="122">
        <f t="shared" si="5"/>
        <v>480</v>
      </c>
      <c r="O51" s="122">
        <f t="shared" si="6"/>
        <v>480</v>
      </c>
      <c r="P51" s="122">
        <v>40</v>
      </c>
      <c r="Q51" s="122" t="s">
        <v>208</v>
      </c>
      <c r="R51" s="122">
        <f t="shared" si="7"/>
        <v>19200</v>
      </c>
      <c r="S51" s="124">
        <f t="shared" si="8"/>
        <v>0.22222222222222221</v>
      </c>
      <c r="T51" s="122">
        <f t="shared" si="9"/>
        <v>19.2</v>
      </c>
    </row>
    <row r="52" spans="2:20" x14ac:dyDescent="0.25">
      <c r="B52" s="122">
        <v>2039</v>
      </c>
      <c r="C52" s="122">
        <v>1</v>
      </c>
      <c r="D52" s="122">
        <f t="shared" si="0"/>
        <v>120</v>
      </c>
      <c r="E52" s="122">
        <f t="shared" si="1"/>
        <v>120</v>
      </c>
      <c r="F52" s="122">
        <v>40</v>
      </c>
      <c r="G52" s="122" t="s">
        <v>208</v>
      </c>
      <c r="H52" s="122">
        <f t="shared" si="2"/>
        <v>4800</v>
      </c>
      <c r="I52" s="124">
        <f t="shared" si="3"/>
        <v>5.5555555555555552E-2</v>
      </c>
      <c r="J52" s="122">
        <f t="shared" si="4"/>
        <v>4.8</v>
      </c>
      <c r="L52" s="122">
        <v>2039</v>
      </c>
      <c r="M52" s="122">
        <v>1</v>
      </c>
      <c r="N52" s="122">
        <f t="shared" si="5"/>
        <v>480</v>
      </c>
      <c r="O52" s="122">
        <f t="shared" si="6"/>
        <v>480</v>
      </c>
      <c r="P52" s="122">
        <v>40</v>
      </c>
      <c r="Q52" s="122" t="s">
        <v>208</v>
      </c>
      <c r="R52" s="122">
        <f t="shared" si="7"/>
        <v>19200</v>
      </c>
      <c r="S52" s="124">
        <f t="shared" si="8"/>
        <v>0.22222222222222221</v>
      </c>
      <c r="T52" s="122">
        <f t="shared" si="9"/>
        <v>19.2</v>
      </c>
    </row>
    <row r="53" spans="2:20" x14ac:dyDescent="0.25">
      <c r="B53" s="122">
        <v>2040</v>
      </c>
      <c r="C53" s="122">
        <v>1</v>
      </c>
      <c r="D53" s="122">
        <f t="shared" si="0"/>
        <v>120</v>
      </c>
      <c r="E53" s="122">
        <f t="shared" si="1"/>
        <v>120</v>
      </c>
      <c r="F53" s="122">
        <v>40</v>
      </c>
      <c r="G53" s="122" t="s">
        <v>208</v>
      </c>
      <c r="H53" s="122">
        <f t="shared" si="2"/>
        <v>4800</v>
      </c>
      <c r="I53" s="124">
        <f t="shared" si="3"/>
        <v>5.5555555555555552E-2</v>
      </c>
      <c r="J53" s="122">
        <f t="shared" si="4"/>
        <v>4.8</v>
      </c>
      <c r="L53" s="122">
        <v>2040</v>
      </c>
      <c r="M53" s="122">
        <v>1</v>
      </c>
      <c r="N53" s="122">
        <f t="shared" si="5"/>
        <v>480</v>
      </c>
      <c r="O53" s="122">
        <f t="shared" si="6"/>
        <v>480</v>
      </c>
      <c r="P53" s="122">
        <v>40</v>
      </c>
      <c r="Q53" s="122" t="s">
        <v>208</v>
      </c>
      <c r="R53" s="122">
        <f t="shared" si="7"/>
        <v>19200</v>
      </c>
      <c r="S53" s="124">
        <f t="shared" si="8"/>
        <v>0.22222222222222221</v>
      </c>
      <c r="T53" s="122">
        <f t="shared" si="9"/>
        <v>19.2</v>
      </c>
    </row>
    <row r="54" spans="2:20" x14ac:dyDescent="0.25">
      <c r="B54" s="122">
        <v>2041</v>
      </c>
      <c r="C54" s="122">
        <v>1</v>
      </c>
      <c r="D54" s="122">
        <f t="shared" si="0"/>
        <v>120</v>
      </c>
      <c r="E54" s="122">
        <f t="shared" si="1"/>
        <v>120</v>
      </c>
      <c r="F54" s="122">
        <v>40</v>
      </c>
      <c r="G54" s="122" t="s">
        <v>208</v>
      </c>
      <c r="H54" s="122">
        <f t="shared" si="2"/>
        <v>4800</v>
      </c>
      <c r="I54" s="124">
        <f t="shared" si="3"/>
        <v>5.5555555555555552E-2</v>
      </c>
      <c r="J54" s="122">
        <f t="shared" si="4"/>
        <v>4.8</v>
      </c>
      <c r="L54" s="122">
        <v>2041</v>
      </c>
      <c r="M54" s="122">
        <v>1</v>
      </c>
      <c r="N54" s="122">
        <f t="shared" si="5"/>
        <v>480</v>
      </c>
      <c r="O54" s="122">
        <f t="shared" si="6"/>
        <v>480</v>
      </c>
      <c r="P54" s="122">
        <v>40</v>
      </c>
      <c r="Q54" s="122" t="s">
        <v>208</v>
      </c>
      <c r="R54" s="122">
        <f t="shared" si="7"/>
        <v>19200</v>
      </c>
      <c r="S54" s="124">
        <f t="shared" si="8"/>
        <v>0.22222222222222221</v>
      </c>
      <c r="T54" s="122">
        <f t="shared" si="9"/>
        <v>19.2</v>
      </c>
    </row>
    <row r="55" spans="2:20" x14ac:dyDescent="0.25">
      <c r="B55" s="122">
        <v>2042</v>
      </c>
      <c r="C55" s="122">
        <v>1</v>
      </c>
      <c r="D55" s="122">
        <f t="shared" si="0"/>
        <v>120</v>
      </c>
      <c r="E55" s="122">
        <f t="shared" si="1"/>
        <v>120</v>
      </c>
      <c r="F55" s="122">
        <v>40</v>
      </c>
      <c r="G55" s="122" t="s">
        <v>208</v>
      </c>
      <c r="H55" s="122">
        <f t="shared" si="2"/>
        <v>4800</v>
      </c>
      <c r="I55" s="124">
        <f t="shared" si="3"/>
        <v>5.5555555555555552E-2</v>
      </c>
      <c r="J55" s="122">
        <f t="shared" si="4"/>
        <v>4.8</v>
      </c>
      <c r="L55" s="122">
        <v>2042</v>
      </c>
      <c r="M55" s="122">
        <v>1</v>
      </c>
      <c r="N55" s="122">
        <f t="shared" si="5"/>
        <v>480</v>
      </c>
      <c r="O55" s="122">
        <f t="shared" si="6"/>
        <v>480</v>
      </c>
      <c r="P55" s="122">
        <v>40</v>
      </c>
      <c r="Q55" s="122" t="s">
        <v>208</v>
      </c>
      <c r="R55" s="122">
        <f t="shared" si="7"/>
        <v>19200</v>
      </c>
      <c r="S55" s="124">
        <f t="shared" si="8"/>
        <v>0.22222222222222221</v>
      </c>
      <c r="T55" s="122">
        <f t="shared" si="9"/>
        <v>19.2</v>
      </c>
    </row>
    <row r="56" spans="2:20" x14ac:dyDescent="0.25">
      <c r="B56" s="122">
        <v>2043</v>
      </c>
      <c r="C56" s="122">
        <v>1</v>
      </c>
      <c r="D56" s="122">
        <f t="shared" si="0"/>
        <v>120</v>
      </c>
      <c r="E56" s="122">
        <f t="shared" si="1"/>
        <v>120</v>
      </c>
      <c r="F56" s="122">
        <v>40</v>
      </c>
      <c r="G56" s="122" t="s">
        <v>208</v>
      </c>
      <c r="H56" s="122">
        <f t="shared" si="2"/>
        <v>4800</v>
      </c>
      <c r="I56" s="124">
        <f t="shared" si="3"/>
        <v>5.5555555555555552E-2</v>
      </c>
      <c r="J56" s="122">
        <f t="shared" si="4"/>
        <v>4.8</v>
      </c>
      <c r="L56" s="122">
        <v>2043</v>
      </c>
      <c r="M56" s="122">
        <v>1</v>
      </c>
      <c r="N56" s="122">
        <f t="shared" si="5"/>
        <v>480</v>
      </c>
      <c r="O56" s="122">
        <f t="shared" si="6"/>
        <v>480</v>
      </c>
      <c r="P56" s="122">
        <v>40</v>
      </c>
      <c r="Q56" s="122" t="s">
        <v>208</v>
      </c>
      <c r="R56" s="122">
        <f t="shared" si="7"/>
        <v>19200</v>
      </c>
      <c r="S56" s="124">
        <f t="shared" si="8"/>
        <v>0.22222222222222221</v>
      </c>
      <c r="T56" s="122">
        <f t="shared" si="9"/>
        <v>19.2</v>
      </c>
    </row>
    <row r="57" spans="2:20" x14ac:dyDescent="0.25">
      <c r="B57" s="122">
        <v>2044</v>
      </c>
      <c r="C57" s="122">
        <v>1</v>
      </c>
      <c r="D57" s="122">
        <f t="shared" si="0"/>
        <v>120</v>
      </c>
      <c r="E57" s="122">
        <f t="shared" si="1"/>
        <v>120</v>
      </c>
      <c r="F57" s="122">
        <v>40</v>
      </c>
      <c r="G57" s="122" t="s">
        <v>208</v>
      </c>
      <c r="H57" s="122">
        <f t="shared" si="2"/>
        <v>4800</v>
      </c>
      <c r="I57" s="124">
        <f t="shared" si="3"/>
        <v>5.5555555555555552E-2</v>
      </c>
      <c r="J57" s="122">
        <f t="shared" si="4"/>
        <v>4.8</v>
      </c>
      <c r="L57" s="122">
        <v>2044</v>
      </c>
      <c r="M57" s="122">
        <v>1</v>
      </c>
      <c r="N57" s="122">
        <f t="shared" si="5"/>
        <v>480</v>
      </c>
      <c r="O57" s="122">
        <f t="shared" si="6"/>
        <v>480</v>
      </c>
      <c r="P57" s="122">
        <v>40</v>
      </c>
      <c r="Q57" s="122" t="s">
        <v>208</v>
      </c>
      <c r="R57" s="122">
        <f t="shared" si="7"/>
        <v>19200</v>
      </c>
      <c r="S57" s="124">
        <f t="shared" si="8"/>
        <v>0.22222222222222221</v>
      </c>
      <c r="T57" s="122">
        <f t="shared" si="9"/>
        <v>19.2</v>
      </c>
    </row>
    <row r="59" spans="2:20" x14ac:dyDescent="0.25">
      <c r="B59" s="290" t="s">
        <v>210</v>
      </c>
      <c r="C59" s="290"/>
      <c r="L59" s="290" t="s">
        <v>211</v>
      </c>
      <c r="M59" s="290"/>
    </row>
    <row r="60" spans="2:20" x14ac:dyDescent="0.25">
      <c r="B60" s="289" t="s">
        <v>22</v>
      </c>
      <c r="C60" s="289" t="s">
        <v>203</v>
      </c>
      <c r="D60" s="289" t="s">
        <v>204</v>
      </c>
      <c r="E60" s="289" t="s">
        <v>201</v>
      </c>
      <c r="F60" s="289" t="s">
        <v>202</v>
      </c>
      <c r="G60" s="289" t="s">
        <v>151</v>
      </c>
      <c r="H60" s="289" t="s">
        <v>205</v>
      </c>
      <c r="I60" s="289" t="s">
        <v>206</v>
      </c>
      <c r="J60" s="289" t="s">
        <v>434</v>
      </c>
      <c r="L60" s="289" t="s">
        <v>22</v>
      </c>
      <c r="M60" s="289" t="s">
        <v>203</v>
      </c>
      <c r="N60" s="289" t="s">
        <v>204</v>
      </c>
      <c r="O60" s="289" t="s">
        <v>201</v>
      </c>
      <c r="P60" s="289" t="s">
        <v>202</v>
      </c>
      <c r="Q60" s="289" t="s">
        <v>151</v>
      </c>
      <c r="R60" s="289" t="s">
        <v>205</v>
      </c>
      <c r="S60" s="289" t="s">
        <v>206</v>
      </c>
      <c r="T60" s="289" t="s">
        <v>434</v>
      </c>
    </row>
    <row r="61" spans="2:20" x14ac:dyDescent="0.25">
      <c r="B61" s="289"/>
      <c r="C61" s="289"/>
      <c r="D61" s="289"/>
      <c r="E61" s="289"/>
      <c r="F61" s="289"/>
      <c r="G61" s="289"/>
      <c r="H61" s="289"/>
      <c r="I61" s="289"/>
      <c r="J61" s="289"/>
      <c r="L61" s="289"/>
      <c r="M61" s="289"/>
      <c r="N61" s="289"/>
      <c r="O61" s="289"/>
      <c r="P61" s="289"/>
      <c r="Q61" s="289"/>
      <c r="R61" s="289"/>
      <c r="S61" s="289"/>
      <c r="T61" s="289"/>
    </row>
    <row r="62" spans="2:20" x14ac:dyDescent="0.25">
      <c r="B62" s="289"/>
      <c r="C62" s="289"/>
      <c r="D62" s="289"/>
      <c r="E62" s="289"/>
      <c r="F62" s="289"/>
      <c r="G62" s="289"/>
      <c r="H62" s="289"/>
      <c r="I62" s="289"/>
      <c r="J62" s="289"/>
      <c r="L62" s="289"/>
      <c r="M62" s="289"/>
      <c r="N62" s="289"/>
      <c r="O62" s="289"/>
      <c r="P62" s="289"/>
      <c r="Q62" s="289"/>
      <c r="R62" s="289"/>
      <c r="S62" s="289"/>
      <c r="T62" s="289"/>
    </row>
    <row r="63" spans="2:20" x14ac:dyDescent="0.25">
      <c r="B63" s="122">
        <v>2025</v>
      </c>
      <c r="C63" s="122" cm="1">
        <f t="array" ref="C63:C82">TRANSPOSE('Proyeksi Fasum (3)'!D33:W33)</f>
        <v>1</v>
      </c>
      <c r="D63" s="122">
        <f>18*40</f>
        <v>720</v>
      </c>
      <c r="E63" s="122">
        <f>C63*D63</f>
        <v>720</v>
      </c>
      <c r="F63" s="122">
        <v>50</v>
      </c>
      <c r="G63" s="122" t="s">
        <v>208</v>
      </c>
      <c r="H63" s="122">
        <f>E63*F63</f>
        <v>36000</v>
      </c>
      <c r="I63" s="124">
        <f>H63/86400</f>
        <v>0.41666666666666669</v>
      </c>
      <c r="J63" s="122">
        <f>H63/1000</f>
        <v>36</v>
      </c>
      <c r="L63" s="122">
        <v>2025</v>
      </c>
      <c r="M63" s="122" cm="1">
        <f t="array" ref="M63:M82">TRANSPOSE('Proyeksi Fasum (3)'!D34:W34)</f>
        <v>1</v>
      </c>
      <c r="N63" s="122">
        <f>24*40</f>
        <v>960</v>
      </c>
      <c r="O63" s="122">
        <f>M63*N63</f>
        <v>960</v>
      </c>
      <c r="P63" s="122">
        <v>80</v>
      </c>
      <c r="Q63" s="122" t="s">
        <v>208</v>
      </c>
      <c r="R63" s="122">
        <f>O63*P63</f>
        <v>76800</v>
      </c>
      <c r="S63" s="124">
        <f>R63/86400</f>
        <v>0.88888888888888884</v>
      </c>
      <c r="T63" s="122">
        <f>R63/1000</f>
        <v>76.8</v>
      </c>
    </row>
    <row r="64" spans="2:20" x14ac:dyDescent="0.25">
      <c r="B64" s="122">
        <v>2026</v>
      </c>
      <c r="C64" s="122">
        <v>1</v>
      </c>
      <c r="D64" s="122">
        <f t="shared" ref="D64:D82" si="10">18*40</f>
        <v>720</v>
      </c>
      <c r="E64" s="122">
        <f t="shared" ref="E64:E82" si="11">C64*D64</f>
        <v>720</v>
      </c>
      <c r="F64" s="122">
        <v>50</v>
      </c>
      <c r="G64" s="122" t="s">
        <v>208</v>
      </c>
      <c r="H64" s="122">
        <f t="shared" ref="H64:H82" si="12">E64*F64</f>
        <v>36000</v>
      </c>
      <c r="I64" s="124">
        <f t="shared" ref="I64:I82" si="13">H64/86400</f>
        <v>0.41666666666666669</v>
      </c>
      <c r="J64" s="122">
        <f t="shared" ref="J64:J82" si="14">H64/1000</f>
        <v>36</v>
      </c>
      <c r="L64" s="122">
        <v>2026</v>
      </c>
      <c r="M64" s="122">
        <v>1</v>
      </c>
      <c r="N64" s="122">
        <f t="shared" ref="N64:N82" si="15">24*40</f>
        <v>960</v>
      </c>
      <c r="O64" s="122">
        <f t="shared" ref="O64:O82" si="16">M64*N64</f>
        <v>960</v>
      </c>
      <c r="P64" s="122">
        <v>80</v>
      </c>
      <c r="Q64" s="122" t="s">
        <v>208</v>
      </c>
      <c r="R64" s="122">
        <f t="shared" ref="R64:R82" si="17">O64*P64</f>
        <v>76800</v>
      </c>
      <c r="S64" s="124">
        <f t="shared" ref="S64:S82" si="18">R64/86400</f>
        <v>0.88888888888888884</v>
      </c>
      <c r="T64" s="122">
        <f t="shared" ref="T64:T82" si="19">R64/1000</f>
        <v>76.8</v>
      </c>
    </row>
    <row r="65" spans="2:20" x14ac:dyDescent="0.25">
      <c r="B65" s="122">
        <v>2027</v>
      </c>
      <c r="C65" s="122">
        <v>1</v>
      </c>
      <c r="D65" s="122">
        <f t="shared" si="10"/>
        <v>720</v>
      </c>
      <c r="E65" s="122">
        <f t="shared" si="11"/>
        <v>720</v>
      </c>
      <c r="F65" s="122">
        <v>50</v>
      </c>
      <c r="G65" s="122" t="s">
        <v>208</v>
      </c>
      <c r="H65" s="122">
        <f t="shared" si="12"/>
        <v>36000</v>
      </c>
      <c r="I65" s="124">
        <f t="shared" si="13"/>
        <v>0.41666666666666669</v>
      </c>
      <c r="J65" s="122">
        <f t="shared" si="14"/>
        <v>36</v>
      </c>
      <c r="L65" s="122">
        <v>2027</v>
      </c>
      <c r="M65" s="122">
        <v>1</v>
      </c>
      <c r="N65" s="122">
        <f t="shared" si="15"/>
        <v>960</v>
      </c>
      <c r="O65" s="122">
        <f t="shared" si="16"/>
        <v>960</v>
      </c>
      <c r="P65" s="122">
        <v>80</v>
      </c>
      <c r="Q65" s="122" t="s">
        <v>208</v>
      </c>
      <c r="R65" s="122">
        <f t="shared" si="17"/>
        <v>76800</v>
      </c>
      <c r="S65" s="124">
        <f t="shared" si="18"/>
        <v>0.88888888888888884</v>
      </c>
      <c r="T65" s="122">
        <f t="shared" si="19"/>
        <v>76.8</v>
      </c>
    </row>
    <row r="66" spans="2:20" x14ac:dyDescent="0.25">
      <c r="B66" s="122">
        <v>2028</v>
      </c>
      <c r="C66" s="122">
        <v>1</v>
      </c>
      <c r="D66" s="122">
        <f t="shared" si="10"/>
        <v>720</v>
      </c>
      <c r="E66" s="122">
        <f t="shared" si="11"/>
        <v>720</v>
      </c>
      <c r="F66" s="122">
        <v>50</v>
      </c>
      <c r="G66" s="122" t="s">
        <v>208</v>
      </c>
      <c r="H66" s="122">
        <f t="shared" si="12"/>
        <v>36000</v>
      </c>
      <c r="I66" s="124">
        <f t="shared" si="13"/>
        <v>0.41666666666666669</v>
      </c>
      <c r="J66" s="122">
        <f t="shared" si="14"/>
        <v>36</v>
      </c>
      <c r="L66" s="122">
        <v>2028</v>
      </c>
      <c r="M66" s="122">
        <v>1</v>
      </c>
      <c r="N66" s="122">
        <f t="shared" si="15"/>
        <v>960</v>
      </c>
      <c r="O66" s="122">
        <f t="shared" si="16"/>
        <v>960</v>
      </c>
      <c r="P66" s="122">
        <v>80</v>
      </c>
      <c r="Q66" s="122" t="s">
        <v>208</v>
      </c>
      <c r="R66" s="122">
        <f t="shared" si="17"/>
        <v>76800</v>
      </c>
      <c r="S66" s="124">
        <f t="shared" si="18"/>
        <v>0.88888888888888884</v>
      </c>
      <c r="T66" s="122">
        <f t="shared" si="19"/>
        <v>76.8</v>
      </c>
    </row>
    <row r="67" spans="2:20" x14ac:dyDescent="0.25">
      <c r="B67" s="122">
        <v>2029</v>
      </c>
      <c r="C67" s="122">
        <v>1</v>
      </c>
      <c r="D67" s="122">
        <f t="shared" si="10"/>
        <v>720</v>
      </c>
      <c r="E67" s="122">
        <f t="shared" si="11"/>
        <v>720</v>
      </c>
      <c r="F67" s="122">
        <v>50</v>
      </c>
      <c r="G67" s="122" t="s">
        <v>208</v>
      </c>
      <c r="H67" s="122">
        <f t="shared" si="12"/>
        <v>36000</v>
      </c>
      <c r="I67" s="124">
        <f t="shared" si="13"/>
        <v>0.41666666666666669</v>
      </c>
      <c r="J67" s="122">
        <f t="shared" si="14"/>
        <v>36</v>
      </c>
      <c r="L67" s="122">
        <v>2029</v>
      </c>
      <c r="M67" s="122">
        <v>1</v>
      </c>
      <c r="N67" s="122">
        <f t="shared" si="15"/>
        <v>960</v>
      </c>
      <c r="O67" s="122">
        <f t="shared" si="16"/>
        <v>960</v>
      </c>
      <c r="P67" s="122">
        <v>80</v>
      </c>
      <c r="Q67" s="122" t="s">
        <v>208</v>
      </c>
      <c r="R67" s="122">
        <f t="shared" si="17"/>
        <v>76800</v>
      </c>
      <c r="S67" s="124">
        <f t="shared" si="18"/>
        <v>0.88888888888888884</v>
      </c>
      <c r="T67" s="122">
        <f t="shared" si="19"/>
        <v>76.8</v>
      </c>
    </row>
    <row r="68" spans="2:20" x14ac:dyDescent="0.25">
      <c r="B68" s="122">
        <v>2030</v>
      </c>
      <c r="C68" s="122">
        <v>1</v>
      </c>
      <c r="D68" s="122">
        <f t="shared" si="10"/>
        <v>720</v>
      </c>
      <c r="E68" s="122">
        <f t="shared" si="11"/>
        <v>720</v>
      </c>
      <c r="F68" s="122">
        <v>50</v>
      </c>
      <c r="G68" s="122" t="s">
        <v>208</v>
      </c>
      <c r="H68" s="122">
        <f t="shared" si="12"/>
        <v>36000</v>
      </c>
      <c r="I68" s="124">
        <f t="shared" si="13"/>
        <v>0.41666666666666669</v>
      </c>
      <c r="J68" s="122">
        <f t="shared" si="14"/>
        <v>36</v>
      </c>
      <c r="L68" s="122">
        <v>2030</v>
      </c>
      <c r="M68" s="122">
        <v>1</v>
      </c>
      <c r="N68" s="122">
        <f t="shared" si="15"/>
        <v>960</v>
      </c>
      <c r="O68" s="122">
        <f t="shared" si="16"/>
        <v>960</v>
      </c>
      <c r="P68" s="122">
        <v>80</v>
      </c>
      <c r="Q68" s="122" t="s">
        <v>208</v>
      </c>
      <c r="R68" s="122">
        <f t="shared" si="17"/>
        <v>76800</v>
      </c>
      <c r="S68" s="124">
        <f t="shared" si="18"/>
        <v>0.88888888888888884</v>
      </c>
      <c r="T68" s="122">
        <f t="shared" si="19"/>
        <v>76.8</v>
      </c>
    </row>
    <row r="69" spans="2:20" x14ac:dyDescent="0.25">
      <c r="B69" s="122">
        <v>2031</v>
      </c>
      <c r="C69" s="122">
        <v>1</v>
      </c>
      <c r="D69" s="122">
        <f t="shared" si="10"/>
        <v>720</v>
      </c>
      <c r="E69" s="122">
        <f t="shared" si="11"/>
        <v>720</v>
      </c>
      <c r="F69" s="122">
        <v>50</v>
      </c>
      <c r="G69" s="122" t="s">
        <v>208</v>
      </c>
      <c r="H69" s="122">
        <f t="shared" si="12"/>
        <v>36000</v>
      </c>
      <c r="I69" s="124">
        <f t="shared" si="13"/>
        <v>0.41666666666666669</v>
      </c>
      <c r="J69" s="122">
        <f t="shared" si="14"/>
        <v>36</v>
      </c>
      <c r="L69" s="122">
        <v>2031</v>
      </c>
      <c r="M69" s="122">
        <v>1</v>
      </c>
      <c r="N69" s="122">
        <f t="shared" si="15"/>
        <v>960</v>
      </c>
      <c r="O69" s="122">
        <f t="shared" si="16"/>
        <v>960</v>
      </c>
      <c r="P69" s="122">
        <v>80</v>
      </c>
      <c r="Q69" s="122" t="s">
        <v>208</v>
      </c>
      <c r="R69" s="122">
        <f t="shared" si="17"/>
        <v>76800</v>
      </c>
      <c r="S69" s="124">
        <f t="shared" si="18"/>
        <v>0.88888888888888884</v>
      </c>
      <c r="T69" s="122">
        <f t="shared" si="19"/>
        <v>76.8</v>
      </c>
    </row>
    <row r="70" spans="2:20" x14ac:dyDescent="0.25">
      <c r="B70" s="122">
        <v>2032</v>
      </c>
      <c r="C70" s="122">
        <v>1</v>
      </c>
      <c r="D70" s="122">
        <f t="shared" si="10"/>
        <v>720</v>
      </c>
      <c r="E70" s="122">
        <f t="shared" si="11"/>
        <v>720</v>
      </c>
      <c r="F70" s="122">
        <v>50</v>
      </c>
      <c r="G70" s="122" t="s">
        <v>208</v>
      </c>
      <c r="H70" s="122">
        <f t="shared" si="12"/>
        <v>36000</v>
      </c>
      <c r="I70" s="124">
        <f t="shared" si="13"/>
        <v>0.41666666666666669</v>
      </c>
      <c r="J70" s="122">
        <f t="shared" si="14"/>
        <v>36</v>
      </c>
      <c r="L70" s="122">
        <v>2032</v>
      </c>
      <c r="M70" s="122">
        <v>1</v>
      </c>
      <c r="N70" s="122">
        <f t="shared" si="15"/>
        <v>960</v>
      </c>
      <c r="O70" s="122">
        <f t="shared" si="16"/>
        <v>960</v>
      </c>
      <c r="P70" s="122">
        <v>80</v>
      </c>
      <c r="Q70" s="122" t="s">
        <v>208</v>
      </c>
      <c r="R70" s="122">
        <f t="shared" si="17"/>
        <v>76800</v>
      </c>
      <c r="S70" s="124">
        <f t="shared" si="18"/>
        <v>0.88888888888888884</v>
      </c>
      <c r="T70" s="122">
        <f t="shared" si="19"/>
        <v>76.8</v>
      </c>
    </row>
    <row r="71" spans="2:20" x14ac:dyDescent="0.25">
      <c r="B71" s="122">
        <v>2033</v>
      </c>
      <c r="C71" s="122">
        <v>1</v>
      </c>
      <c r="D71" s="122">
        <f t="shared" si="10"/>
        <v>720</v>
      </c>
      <c r="E71" s="122">
        <f t="shared" si="11"/>
        <v>720</v>
      </c>
      <c r="F71" s="122">
        <v>50</v>
      </c>
      <c r="G71" s="122" t="s">
        <v>208</v>
      </c>
      <c r="H71" s="122">
        <f t="shared" si="12"/>
        <v>36000</v>
      </c>
      <c r="I71" s="124">
        <f t="shared" si="13"/>
        <v>0.41666666666666669</v>
      </c>
      <c r="J71" s="122">
        <f t="shared" si="14"/>
        <v>36</v>
      </c>
      <c r="L71" s="122">
        <v>2033</v>
      </c>
      <c r="M71" s="122">
        <v>1</v>
      </c>
      <c r="N71" s="122">
        <f t="shared" si="15"/>
        <v>960</v>
      </c>
      <c r="O71" s="122">
        <f t="shared" si="16"/>
        <v>960</v>
      </c>
      <c r="P71" s="122">
        <v>80</v>
      </c>
      <c r="Q71" s="122" t="s">
        <v>208</v>
      </c>
      <c r="R71" s="122">
        <f t="shared" si="17"/>
        <v>76800</v>
      </c>
      <c r="S71" s="124">
        <f t="shared" si="18"/>
        <v>0.88888888888888884</v>
      </c>
      <c r="T71" s="122">
        <f t="shared" si="19"/>
        <v>76.8</v>
      </c>
    </row>
    <row r="72" spans="2:20" x14ac:dyDescent="0.25">
      <c r="B72" s="122">
        <v>2034</v>
      </c>
      <c r="C72" s="122">
        <v>1</v>
      </c>
      <c r="D72" s="122">
        <f t="shared" si="10"/>
        <v>720</v>
      </c>
      <c r="E72" s="122">
        <f t="shared" si="11"/>
        <v>720</v>
      </c>
      <c r="F72" s="122">
        <v>50</v>
      </c>
      <c r="G72" s="122" t="s">
        <v>208</v>
      </c>
      <c r="H72" s="122">
        <f t="shared" si="12"/>
        <v>36000</v>
      </c>
      <c r="I72" s="124">
        <f t="shared" si="13"/>
        <v>0.41666666666666669</v>
      </c>
      <c r="J72" s="122">
        <f t="shared" si="14"/>
        <v>36</v>
      </c>
      <c r="L72" s="122">
        <v>2034</v>
      </c>
      <c r="M72" s="122">
        <v>1</v>
      </c>
      <c r="N72" s="122">
        <f t="shared" si="15"/>
        <v>960</v>
      </c>
      <c r="O72" s="122">
        <f t="shared" si="16"/>
        <v>960</v>
      </c>
      <c r="P72" s="122">
        <v>80</v>
      </c>
      <c r="Q72" s="122" t="s">
        <v>208</v>
      </c>
      <c r="R72" s="122">
        <f t="shared" si="17"/>
        <v>76800</v>
      </c>
      <c r="S72" s="124">
        <f t="shared" si="18"/>
        <v>0.88888888888888884</v>
      </c>
      <c r="T72" s="122">
        <f t="shared" si="19"/>
        <v>76.8</v>
      </c>
    </row>
    <row r="73" spans="2:20" x14ac:dyDescent="0.25">
      <c r="B73" s="122">
        <v>2035</v>
      </c>
      <c r="C73" s="122">
        <v>1</v>
      </c>
      <c r="D73" s="122">
        <f t="shared" si="10"/>
        <v>720</v>
      </c>
      <c r="E73" s="122">
        <f t="shared" si="11"/>
        <v>720</v>
      </c>
      <c r="F73" s="122">
        <v>50</v>
      </c>
      <c r="G73" s="122" t="s">
        <v>208</v>
      </c>
      <c r="H73" s="122">
        <f t="shared" si="12"/>
        <v>36000</v>
      </c>
      <c r="I73" s="124">
        <f t="shared" si="13"/>
        <v>0.41666666666666669</v>
      </c>
      <c r="J73" s="122">
        <f t="shared" si="14"/>
        <v>36</v>
      </c>
      <c r="L73" s="122">
        <v>2035</v>
      </c>
      <c r="M73" s="122">
        <v>1</v>
      </c>
      <c r="N73" s="122">
        <f t="shared" si="15"/>
        <v>960</v>
      </c>
      <c r="O73" s="122">
        <f t="shared" si="16"/>
        <v>960</v>
      </c>
      <c r="P73" s="122">
        <v>80</v>
      </c>
      <c r="Q73" s="122" t="s">
        <v>208</v>
      </c>
      <c r="R73" s="122">
        <f t="shared" si="17"/>
        <v>76800</v>
      </c>
      <c r="S73" s="124">
        <f t="shared" si="18"/>
        <v>0.88888888888888884</v>
      </c>
      <c r="T73" s="122">
        <f t="shared" si="19"/>
        <v>76.8</v>
      </c>
    </row>
    <row r="74" spans="2:20" x14ac:dyDescent="0.25">
      <c r="B74" s="122">
        <v>2036</v>
      </c>
      <c r="C74" s="122">
        <v>1</v>
      </c>
      <c r="D74" s="122">
        <f t="shared" si="10"/>
        <v>720</v>
      </c>
      <c r="E74" s="122">
        <f t="shared" si="11"/>
        <v>720</v>
      </c>
      <c r="F74" s="122">
        <v>50</v>
      </c>
      <c r="G74" s="122" t="s">
        <v>208</v>
      </c>
      <c r="H74" s="122">
        <f t="shared" si="12"/>
        <v>36000</v>
      </c>
      <c r="I74" s="124">
        <f t="shared" si="13"/>
        <v>0.41666666666666669</v>
      </c>
      <c r="J74" s="122">
        <f t="shared" si="14"/>
        <v>36</v>
      </c>
      <c r="L74" s="122">
        <v>2036</v>
      </c>
      <c r="M74" s="122">
        <v>1</v>
      </c>
      <c r="N74" s="122">
        <f t="shared" si="15"/>
        <v>960</v>
      </c>
      <c r="O74" s="122">
        <f t="shared" si="16"/>
        <v>960</v>
      </c>
      <c r="P74" s="122">
        <v>80</v>
      </c>
      <c r="Q74" s="122" t="s">
        <v>208</v>
      </c>
      <c r="R74" s="122">
        <f t="shared" si="17"/>
        <v>76800</v>
      </c>
      <c r="S74" s="124">
        <f t="shared" si="18"/>
        <v>0.88888888888888884</v>
      </c>
      <c r="T74" s="122">
        <f t="shared" si="19"/>
        <v>76.8</v>
      </c>
    </row>
    <row r="75" spans="2:20" x14ac:dyDescent="0.25">
      <c r="B75" s="122">
        <v>2037</v>
      </c>
      <c r="C75" s="122">
        <v>1</v>
      </c>
      <c r="D75" s="122">
        <f t="shared" si="10"/>
        <v>720</v>
      </c>
      <c r="E75" s="122">
        <f t="shared" si="11"/>
        <v>720</v>
      </c>
      <c r="F75" s="122">
        <v>50</v>
      </c>
      <c r="G75" s="122" t="s">
        <v>208</v>
      </c>
      <c r="H75" s="122">
        <f t="shared" si="12"/>
        <v>36000</v>
      </c>
      <c r="I75" s="124">
        <f t="shared" si="13"/>
        <v>0.41666666666666669</v>
      </c>
      <c r="J75" s="122">
        <f t="shared" si="14"/>
        <v>36</v>
      </c>
      <c r="L75" s="122">
        <v>2037</v>
      </c>
      <c r="M75" s="122">
        <v>1</v>
      </c>
      <c r="N75" s="122">
        <f t="shared" si="15"/>
        <v>960</v>
      </c>
      <c r="O75" s="122">
        <f t="shared" si="16"/>
        <v>960</v>
      </c>
      <c r="P75" s="122">
        <v>80</v>
      </c>
      <c r="Q75" s="122" t="s">
        <v>208</v>
      </c>
      <c r="R75" s="122">
        <f t="shared" si="17"/>
        <v>76800</v>
      </c>
      <c r="S75" s="124">
        <f t="shared" si="18"/>
        <v>0.88888888888888884</v>
      </c>
      <c r="T75" s="122">
        <f t="shared" si="19"/>
        <v>76.8</v>
      </c>
    </row>
    <row r="76" spans="2:20" x14ac:dyDescent="0.25">
      <c r="B76" s="122">
        <v>2038</v>
      </c>
      <c r="C76" s="122">
        <v>1</v>
      </c>
      <c r="D76" s="122">
        <f t="shared" si="10"/>
        <v>720</v>
      </c>
      <c r="E76" s="122">
        <f t="shared" si="11"/>
        <v>720</v>
      </c>
      <c r="F76" s="122">
        <v>50</v>
      </c>
      <c r="G76" s="122" t="s">
        <v>208</v>
      </c>
      <c r="H76" s="122">
        <f t="shared" si="12"/>
        <v>36000</v>
      </c>
      <c r="I76" s="124">
        <f t="shared" si="13"/>
        <v>0.41666666666666669</v>
      </c>
      <c r="J76" s="122">
        <f t="shared" si="14"/>
        <v>36</v>
      </c>
      <c r="L76" s="122">
        <v>2038</v>
      </c>
      <c r="M76" s="122">
        <v>1</v>
      </c>
      <c r="N76" s="122">
        <f t="shared" si="15"/>
        <v>960</v>
      </c>
      <c r="O76" s="122">
        <f t="shared" si="16"/>
        <v>960</v>
      </c>
      <c r="P76" s="122">
        <v>80</v>
      </c>
      <c r="Q76" s="122" t="s">
        <v>208</v>
      </c>
      <c r="R76" s="122">
        <f t="shared" si="17"/>
        <v>76800</v>
      </c>
      <c r="S76" s="124">
        <f t="shared" si="18"/>
        <v>0.88888888888888884</v>
      </c>
      <c r="T76" s="122">
        <f t="shared" si="19"/>
        <v>76.8</v>
      </c>
    </row>
    <row r="77" spans="2:20" x14ac:dyDescent="0.25">
      <c r="B77" s="122">
        <v>2039</v>
      </c>
      <c r="C77" s="122">
        <v>1</v>
      </c>
      <c r="D77" s="122">
        <f t="shared" si="10"/>
        <v>720</v>
      </c>
      <c r="E77" s="122">
        <f t="shared" si="11"/>
        <v>720</v>
      </c>
      <c r="F77" s="122">
        <v>50</v>
      </c>
      <c r="G77" s="122" t="s">
        <v>208</v>
      </c>
      <c r="H77" s="122">
        <f t="shared" si="12"/>
        <v>36000</v>
      </c>
      <c r="I77" s="124">
        <f t="shared" si="13"/>
        <v>0.41666666666666669</v>
      </c>
      <c r="J77" s="122">
        <f t="shared" si="14"/>
        <v>36</v>
      </c>
      <c r="L77" s="122">
        <v>2039</v>
      </c>
      <c r="M77" s="122">
        <v>1</v>
      </c>
      <c r="N77" s="122">
        <f t="shared" si="15"/>
        <v>960</v>
      </c>
      <c r="O77" s="122">
        <f t="shared" si="16"/>
        <v>960</v>
      </c>
      <c r="P77" s="122">
        <v>80</v>
      </c>
      <c r="Q77" s="122" t="s">
        <v>208</v>
      </c>
      <c r="R77" s="122">
        <f t="shared" si="17"/>
        <v>76800</v>
      </c>
      <c r="S77" s="124">
        <f t="shared" si="18"/>
        <v>0.88888888888888884</v>
      </c>
      <c r="T77" s="122">
        <f t="shared" si="19"/>
        <v>76.8</v>
      </c>
    </row>
    <row r="78" spans="2:20" x14ac:dyDescent="0.25">
      <c r="B78" s="122">
        <v>2040</v>
      </c>
      <c r="C78" s="122">
        <v>1</v>
      </c>
      <c r="D78" s="122">
        <f t="shared" si="10"/>
        <v>720</v>
      </c>
      <c r="E78" s="122">
        <f t="shared" si="11"/>
        <v>720</v>
      </c>
      <c r="F78" s="122">
        <v>50</v>
      </c>
      <c r="G78" s="122" t="s">
        <v>208</v>
      </c>
      <c r="H78" s="122">
        <f t="shared" si="12"/>
        <v>36000</v>
      </c>
      <c r="I78" s="124">
        <f t="shared" si="13"/>
        <v>0.41666666666666669</v>
      </c>
      <c r="J78" s="122">
        <f t="shared" si="14"/>
        <v>36</v>
      </c>
      <c r="L78" s="122">
        <v>2040</v>
      </c>
      <c r="M78" s="122">
        <v>1</v>
      </c>
      <c r="N78" s="122">
        <f t="shared" si="15"/>
        <v>960</v>
      </c>
      <c r="O78" s="122">
        <f t="shared" si="16"/>
        <v>960</v>
      </c>
      <c r="P78" s="122">
        <v>80</v>
      </c>
      <c r="Q78" s="122" t="s">
        <v>208</v>
      </c>
      <c r="R78" s="122">
        <f t="shared" si="17"/>
        <v>76800</v>
      </c>
      <c r="S78" s="124">
        <f t="shared" si="18"/>
        <v>0.88888888888888884</v>
      </c>
      <c r="T78" s="122">
        <f t="shared" si="19"/>
        <v>76.8</v>
      </c>
    </row>
    <row r="79" spans="2:20" x14ac:dyDescent="0.25">
      <c r="B79" s="122">
        <v>2041</v>
      </c>
      <c r="C79" s="122">
        <v>1</v>
      </c>
      <c r="D79" s="122">
        <f t="shared" si="10"/>
        <v>720</v>
      </c>
      <c r="E79" s="122">
        <f t="shared" si="11"/>
        <v>720</v>
      </c>
      <c r="F79" s="122">
        <v>50</v>
      </c>
      <c r="G79" s="122" t="s">
        <v>208</v>
      </c>
      <c r="H79" s="122">
        <f t="shared" si="12"/>
        <v>36000</v>
      </c>
      <c r="I79" s="124">
        <f t="shared" si="13"/>
        <v>0.41666666666666669</v>
      </c>
      <c r="J79" s="122">
        <f t="shared" si="14"/>
        <v>36</v>
      </c>
      <c r="L79" s="122">
        <v>2041</v>
      </c>
      <c r="M79" s="122">
        <v>1</v>
      </c>
      <c r="N79" s="122">
        <f t="shared" si="15"/>
        <v>960</v>
      </c>
      <c r="O79" s="122">
        <f t="shared" si="16"/>
        <v>960</v>
      </c>
      <c r="P79" s="122">
        <v>80</v>
      </c>
      <c r="Q79" s="122" t="s">
        <v>208</v>
      </c>
      <c r="R79" s="122">
        <f t="shared" si="17"/>
        <v>76800</v>
      </c>
      <c r="S79" s="124">
        <f t="shared" si="18"/>
        <v>0.88888888888888884</v>
      </c>
      <c r="T79" s="122">
        <f t="shared" si="19"/>
        <v>76.8</v>
      </c>
    </row>
    <row r="80" spans="2:20" x14ac:dyDescent="0.25">
      <c r="B80" s="122">
        <v>2042</v>
      </c>
      <c r="C80" s="122">
        <v>1</v>
      </c>
      <c r="D80" s="122">
        <f t="shared" si="10"/>
        <v>720</v>
      </c>
      <c r="E80" s="122">
        <f t="shared" si="11"/>
        <v>720</v>
      </c>
      <c r="F80" s="122">
        <v>50</v>
      </c>
      <c r="G80" s="122" t="s">
        <v>208</v>
      </c>
      <c r="H80" s="122">
        <f t="shared" si="12"/>
        <v>36000</v>
      </c>
      <c r="I80" s="124">
        <f t="shared" si="13"/>
        <v>0.41666666666666669</v>
      </c>
      <c r="J80" s="122">
        <f t="shared" si="14"/>
        <v>36</v>
      </c>
      <c r="L80" s="122">
        <v>2042</v>
      </c>
      <c r="M80" s="122">
        <v>1</v>
      </c>
      <c r="N80" s="122">
        <f t="shared" si="15"/>
        <v>960</v>
      </c>
      <c r="O80" s="122">
        <f t="shared" si="16"/>
        <v>960</v>
      </c>
      <c r="P80" s="122">
        <v>80</v>
      </c>
      <c r="Q80" s="122" t="s">
        <v>208</v>
      </c>
      <c r="R80" s="122">
        <f t="shared" si="17"/>
        <v>76800</v>
      </c>
      <c r="S80" s="124">
        <f t="shared" si="18"/>
        <v>0.88888888888888884</v>
      </c>
      <c r="T80" s="122">
        <f t="shared" si="19"/>
        <v>76.8</v>
      </c>
    </row>
    <row r="81" spans="2:20" x14ac:dyDescent="0.25">
      <c r="B81" s="122">
        <v>2043</v>
      </c>
      <c r="C81" s="122">
        <v>1</v>
      </c>
      <c r="D81" s="122">
        <f t="shared" si="10"/>
        <v>720</v>
      </c>
      <c r="E81" s="122">
        <f t="shared" si="11"/>
        <v>720</v>
      </c>
      <c r="F81" s="122">
        <v>50</v>
      </c>
      <c r="G81" s="122" t="s">
        <v>208</v>
      </c>
      <c r="H81" s="122">
        <f t="shared" si="12"/>
        <v>36000</v>
      </c>
      <c r="I81" s="124">
        <f t="shared" si="13"/>
        <v>0.41666666666666669</v>
      </c>
      <c r="J81" s="122">
        <f t="shared" si="14"/>
        <v>36</v>
      </c>
      <c r="L81" s="122">
        <v>2043</v>
      </c>
      <c r="M81" s="122">
        <v>1</v>
      </c>
      <c r="N81" s="122">
        <f t="shared" si="15"/>
        <v>960</v>
      </c>
      <c r="O81" s="122">
        <f t="shared" si="16"/>
        <v>960</v>
      </c>
      <c r="P81" s="122">
        <v>80</v>
      </c>
      <c r="Q81" s="122" t="s">
        <v>208</v>
      </c>
      <c r="R81" s="122">
        <f t="shared" si="17"/>
        <v>76800</v>
      </c>
      <c r="S81" s="124">
        <f t="shared" si="18"/>
        <v>0.88888888888888884</v>
      </c>
      <c r="T81" s="122">
        <f t="shared" si="19"/>
        <v>76.8</v>
      </c>
    </row>
    <row r="82" spans="2:20" x14ac:dyDescent="0.25">
      <c r="B82" s="122">
        <v>2044</v>
      </c>
      <c r="C82" s="122">
        <v>1</v>
      </c>
      <c r="D82" s="122">
        <f t="shared" si="10"/>
        <v>720</v>
      </c>
      <c r="E82" s="122">
        <f t="shared" si="11"/>
        <v>720</v>
      </c>
      <c r="F82" s="122">
        <v>50</v>
      </c>
      <c r="G82" s="122" t="s">
        <v>208</v>
      </c>
      <c r="H82" s="122">
        <f t="shared" si="12"/>
        <v>36000</v>
      </c>
      <c r="I82" s="124">
        <f t="shared" si="13"/>
        <v>0.41666666666666669</v>
      </c>
      <c r="J82" s="122">
        <f t="shared" si="14"/>
        <v>36</v>
      </c>
      <c r="L82" s="122">
        <v>2044</v>
      </c>
      <c r="M82" s="122">
        <v>1</v>
      </c>
      <c r="N82" s="122">
        <f t="shared" si="15"/>
        <v>960</v>
      </c>
      <c r="O82" s="122">
        <f t="shared" si="16"/>
        <v>960</v>
      </c>
      <c r="P82" s="122">
        <v>80</v>
      </c>
      <c r="Q82" s="122" t="s">
        <v>208</v>
      </c>
      <c r="R82" s="122">
        <f t="shared" si="17"/>
        <v>76800</v>
      </c>
      <c r="S82" s="124">
        <f t="shared" si="18"/>
        <v>0.88888888888888884</v>
      </c>
      <c r="T82" s="122">
        <f t="shared" si="19"/>
        <v>76.8</v>
      </c>
    </row>
    <row r="84" spans="2:20" x14ac:dyDescent="0.25">
      <c r="B84" s="290" t="s">
        <v>229</v>
      </c>
      <c r="C84" s="290"/>
      <c r="L84" s="290" t="s">
        <v>338</v>
      </c>
      <c r="M84" s="290"/>
    </row>
    <row r="85" spans="2:20" x14ac:dyDescent="0.25">
      <c r="B85" s="289" t="s">
        <v>22</v>
      </c>
      <c r="C85" s="289" t="s">
        <v>203</v>
      </c>
      <c r="D85" s="289" t="s">
        <v>204</v>
      </c>
      <c r="E85" s="289" t="s">
        <v>201</v>
      </c>
      <c r="F85" s="289" t="s">
        <v>202</v>
      </c>
      <c r="G85" s="289" t="s">
        <v>151</v>
      </c>
      <c r="H85" s="289" t="s">
        <v>205</v>
      </c>
      <c r="I85" s="289" t="s">
        <v>206</v>
      </c>
      <c r="J85" s="289" t="s">
        <v>434</v>
      </c>
      <c r="L85" s="289" t="s">
        <v>22</v>
      </c>
      <c r="M85" s="289" t="s">
        <v>203</v>
      </c>
      <c r="N85" s="289" t="s">
        <v>204</v>
      </c>
      <c r="O85" s="289" t="s">
        <v>201</v>
      </c>
      <c r="P85" s="289" t="s">
        <v>202</v>
      </c>
      <c r="Q85" s="289" t="s">
        <v>151</v>
      </c>
      <c r="R85" s="289" t="s">
        <v>205</v>
      </c>
      <c r="S85" s="289" t="s">
        <v>206</v>
      </c>
      <c r="T85" s="289" t="s">
        <v>434</v>
      </c>
    </row>
    <row r="86" spans="2:20" x14ac:dyDescent="0.25">
      <c r="B86" s="289"/>
      <c r="C86" s="289"/>
      <c r="D86" s="289"/>
      <c r="E86" s="289"/>
      <c r="F86" s="289"/>
      <c r="G86" s="289"/>
      <c r="H86" s="289"/>
      <c r="I86" s="289"/>
      <c r="J86" s="289"/>
      <c r="L86" s="289"/>
      <c r="M86" s="289"/>
      <c r="N86" s="289"/>
      <c r="O86" s="289"/>
      <c r="P86" s="289"/>
      <c r="Q86" s="289"/>
      <c r="R86" s="289"/>
      <c r="S86" s="289"/>
      <c r="T86" s="289"/>
    </row>
    <row r="87" spans="2:20" x14ac:dyDescent="0.25">
      <c r="B87" s="289"/>
      <c r="C87" s="289"/>
      <c r="D87" s="289"/>
      <c r="E87" s="289"/>
      <c r="F87" s="289"/>
      <c r="G87" s="289"/>
      <c r="H87" s="289"/>
      <c r="I87" s="289"/>
      <c r="J87" s="289"/>
      <c r="L87" s="289"/>
      <c r="M87" s="289"/>
      <c r="N87" s="289"/>
      <c r="O87" s="289"/>
      <c r="P87" s="289"/>
      <c r="Q87" s="289"/>
      <c r="R87" s="289"/>
      <c r="S87" s="289"/>
      <c r="T87" s="289"/>
    </row>
    <row r="88" spans="2:20" x14ac:dyDescent="0.25">
      <c r="B88" s="122">
        <v>2025</v>
      </c>
      <c r="C88" s="122" cm="1">
        <f t="array" ref="C88:C107">TRANSPOSE('Proyeksi Fasum (3)'!D36:W36)</f>
        <v>1</v>
      </c>
      <c r="D88" s="184">
        <v>16000</v>
      </c>
      <c r="E88" s="122">
        <f>C88*D88</f>
        <v>16000</v>
      </c>
      <c r="F88" s="122">
        <v>1000</v>
      </c>
      <c r="G88" s="122" t="s">
        <v>218</v>
      </c>
      <c r="H88" s="122">
        <f>F88*C88</f>
        <v>1000</v>
      </c>
      <c r="I88" s="124">
        <f>H88/86400</f>
        <v>1.1574074074074073E-2</v>
      </c>
      <c r="J88" s="122">
        <f>H88/1000</f>
        <v>1</v>
      </c>
      <c r="L88" s="122">
        <v>2025</v>
      </c>
      <c r="M88" s="122" cm="1">
        <f t="array" ref="M88:M107">TRANSPOSE('Proyeksi Fasum (3)'!D37:W37)</f>
        <v>1</v>
      </c>
      <c r="N88" s="184">
        <v>16000</v>
      </c>
      <c r="O88" s="122">
        <f>M88*N88</f>
        <v>16000</v>
      </c>
      <c r="P88" s="122">
        <v>500</v>
      </c>
      <c r="Q88" s="122" t="s">
        <v>218</v>
      </c>
      <c r="R88" s="122">
        <f>P88*M88</f>
        <v>500</v>
      </c>
      <c r="S88" s="124">
        <f>R88/86400</f>
        <v>5.7870370370370367E-3</v>
      </c>
      <c r="T88" s="122">
        <f>R88/1000</f>
        <v>0.5</v>
      </c>
    </row>
    <row r="89" spans="2:20" x14ac:dyDescent="0.25">
      <c r="B89" s="122">
        <v>2026</v>
      </c>
      <c r="C89" s="122">
        <v>1</v>
      </c>
      <c r="D89" s="184">
        <v>16000</v>
      </c>
      <c r="E89" s="122">
        <f t="shared" ref="E89:E107" si="20">C89*D89</f>
        <v>16000</v>
      </c>
      <c r="F89" s="122">
        <v>1000</v>
      </c>
      <c r="G89" s="122" t="s">
        <v>218</v>
      </c>
      <c r="H89" s="122">
        <f t="shared" ref="H89:H107" si="21">F89*C89</f>
        <v>1000</v>
      </c>
      <c r="I89" s="124">
        <f t="shared" ref="I89:I107" si="22">H89/86400</f>
        <v>1.1574074074074073E-2</v>
      </c>
      <c r="J89" s="122">
        <f t="shared" ref="J89:J107" si="23">H89/1000</f>
        <v>1</v>
      </c>
      <c r="L89" s="122">
        <v>2026</v>
      </c>
      <c r="M89" s="122">
        <v>1</v>
      </c>
      <c r="N89" s="184">
        <v>16000</v>
      </c>
      <c r="O89" s="122">
        <f t="shared" ref="O89:O107" si="24">M89*N89</f>
        <v>16000</v>
      </c>
      <c r="P89" s="122">
        <v>500</v>
      </c>
      <c r="Q89" s="122" t="s">
        <v>218</v>
      </c>
      <c r="R89" s="122">
        <f t="shared" ref="R89:R107" si="25">P89*M89</f>
        <v>500</v>
      </c>
      <c r="S89" s="124">
        <f t="shared" ref="S89:S107" si="26">R89/86400</f>
        <v>5.7870370370370367E-3</v>
      </c>
      <c r="T89" s="122">
        <f t="shared" ref="T89:T107" si="27">R89/1000</f>
        <v>0.5</v>
      </c>
    </row>
    <row r="90" spans="2:20" x14ac:dyDescent="0.25">
      <c r="B90" s="122">
        <v>2027</v>
      </c>
      <c r="C90" s="122">
        <v>1</v>
      </c>
      <c r="D90" s="184">
        <v>16000</v>
      </c>
      <c r="E90" s="122">
        <f t="shared" si="20"/>
        <v>16000</v>
      </c>
      <c r="F90" s="122">
        <v>1000</v>
      </c>
      <c r="G90" s="122" t="s">
        <v>218</v>
      </c>
      <c r="H90" s="122">
        <f t="shared" si="21"/>
        <v>1000</v>
      </c>
      <c r="I90" s="124">
        <f t="shared" si="22"/>
        <v>1.1574074074074073E-2</v>
      </c>
      <c r="J90" s="122">
        <f t="shared" si="23"/>
        <v>1</v>
      </c>
      <c r="L90" s="122">
        <v>2027</v>
      </c>
      <c r="M90" s="122">
        <v>1</v>
      </c>
      <c r="N90" s="184">
        <v>16000</v>
      </c>
      <c r="O90" s="122">
        <f t="shared" si="24"/>
        <v>16000</v>
      </c>
      <c r="P90" s="122">
        <v>500</v>
      </c>
      <c r="Q90" s="122" t="s">
        <v>218</v>
      </c>
      <c r="R90" s="122">
        <f t="shared" si="25"/>
        <v>500</v>
      </c>
      <c r="S90" s="124">
        <f t="shared" si="26"/>
        <v>5.7870370370370367E-3</v>
      </c>
      <c r="T90" s="122">
        <f t="shared" si="27"/>
        <v>0.5</v>
      </c>
    </row>
    <row r="91" spans="2:20" x14ac:dyDescent="0.25">
      <c r="B91" s="122">
        <v>2028</v>
      </c>
      <c r="C91" s="122">
        <v>1</v>
      </c>
      <c r="D91" s="184">
        <v>16000</v>
      </c>
      <c r="E91" s="122">
        <f t="shared" si="20"/>
        <v>16000</v>
      </c>
      <c r="F91" s="122">
        <v>1000</v>
      </c>
      <c r="G91" s="122" t="s">
        <v>218</v>
      </c>
      <c r="H91" s="122">
        <f t="shared" si="21"/>
        <v>1000</v>
      </c>
      <c r="I91" s="124">
        <f t="shared" si="22"/>
        <v>1.1574074074074073E-2</v>
      </c>
      <c r="J91" s="122">
        <f t="shared" si="23"/>
        <v>1</v>
      </c>
      <c r="L91" s="122">
        <v>2028</v>
      </c>
      <c r="M91" s="122">
        <v>1</v>
      </c>
      <c r="N91" s="184">
        <v>16000</v>
      </c>
      <c r="O91" s="122">
        <f t="shared" si="24"/>
        <v>16000</v>
      </c>
      <c r="P91" s="122">
        <v>500</v>
      </c>
      <c r="Q91" s="122" t="s">
        <v>218</v>
      </c>
      <c r="R91" s="122">
        <f t="shared" si="25"/>
        <v>500</v>
      </c>
      <c r="S91" s="124">
        <f t="shared" si="26"/>
        <v>5.7870370370370367E-3</v>
      </c>
      <c r="T91" s="122">
        <f t="shared" si="27"/>
        <v>0.5</v>
      </c>
    </row>
    <row r="92" spans="2:20" x14ac:dyDescent="0.25">
      <c r="B92" s="122">
        <v>2029</v>
      </c>
      <c r="C92" s="122">
        <v>1</v>
      </c>
      <c r="D92" s="184">
        <v>16000</v>
      </c>
      <c r="E92" s="122">
        <f t="shared" si="20"/>
        <v>16000</v>
      </c>
      <c r="F92" s="122">
        <v>1000</v>
      </c>
      <c r="G92" s="122" t="s">
        <v>218</v>
      </c>
      <c r="H92" s="122">
        <f t="shared" si="21"/>
        <v>1000</v>
      </c>
      <c r="I92" s="124">
        <f t="shared" si="22"/>
        <v>1.1574074074074073E-2</v>
      </c>
      <c r="J92" s="122">
        <f t="shared" si="23"/>
        <v>1</v>
      </c>
      <c r="L92" s="122">
        <v>2029</v>
      </c>
      <c r="M92" s="122">
        <v>1</v>
      </c>
      <c r="N92" s="184">
        <v>16000</v>
      </c>
      <c r="O92" s="122">
        <f t="shared" si="24"/>
        <v>16000</v>
      </c>
      <c r="P92" s="122">
        <v>500</v>
      </c>
      <c r="Q92" s="122" t="s">
        <v>218</v>
      </c>
      <c r="R92" s="122">
        <f t="shared" si="25"/>
        <v>500</v>
      </c>
      <c r="S92" s="124">
        <f t="shared" si="26"/>
        <v>5.7870370370370367E-3</v>
      </c>
      <c r="T92" s="122">
        <f t="shared" si="27"/>
        <v>0.5</v>
      </c>
    </row>
    <row r="93" spans="2:20" x14ac:dyDescent="0.25">
      <c r="B93" s="122">
        <v>2030</v>
      </c>
      <c r="C93" s="122">
        <v>1</v>
      </c>
      <c r="D93" s="184">
        <v>16000</v>
      </c>
      <c r="E93" s="122">
        <f t="shared" si="20"/>
        <v>16000</v>
      </c>
      <c r="F93" s="122">
        <v>1000</v>
      </c>
      <c r="G93" s="122" t="s">
        <v>218</v>
      </c>
      <c r="H93" s="122">
        <f t="shared" si="21"/>
        <v>1000</v>
      </c>
      <c r="I93" s="124">
        <f t="shared" si="22"/>
        <v>1.1574074074074073E-2</v>
      </c>
      <c r="J93" s="122">
        <f t="shared" si="23"/>
        <v>1</v>
      </c>
      <c r="L93" s="122">
        <v>2030</v>
      </c>
      <c r="M93" s="122">
        <v>1</v>
      </c>
      <c r="N93" s="184">
        <v>16000</v>
      </c>
      <c r="O93" s="122">
        <f t="shared" si="24"/>
        <v>16000</v>
      </c>
      <c r="P93" s="122">
        <v>500</v>
      </c>
      <c r="Q93" s="122" t="s">
        <v>218</v>
      </c>
      <c r="R93" s="122">
        <f t="shared" si="25"/>
        <v>500</v>
      </c>
      <c r="S93" s="124">
        <f t="shared" si="26"/>
        <v>5.7870370370370367E-3</v>
      </c>
      <c r="T93" s="122">
        <f t="shared" si="27"/>
        <v>0.5</v>
      </c>
    </row>
    <row r="94" spans="2:20" x14ac:dyDescent="0.25">
      <c r="B94" s="122">
        <v>2031</v>
      </c>
      <c r="C94" s="122">
        <v>1</v>
      </c>
      <c r="D94" s="184">
        <v>16000</v>
      </c>
      <c r="E94" s="122">
        <f t="shared" si="20"/>
        <v>16000</v>
      </c>
      <c r="F94" s="122">
        <v>1000</v>
      </c>
      <c r="G94" s="122" t="s">
        <v>218</v>
      </c>
      <c r="H94" s="122">
        <f t="shared" si="21"/>
        <v>1000</v>
      </c>
      <c r="I94" s="124">
        <f t="shared" si="22"/>
        <v>1.1574074074074073E-2</v>
      </c>
      <c r="J94" s="122">
        <f t="shared" si="23"/>
        <v>1</v>
      </c>
      <c r="L94" s="122">
        <v>2031</v>
      </c>
      <c r="M94" s="122">
        <v>1</v>
      </c>
      <c r="N94" s="184">
        <v>16000</v>
      </c>
      <c r="O94" s="122">
        <f t="shared" si="24"/>
        <v>16000</v>
      </c>
      <c r="P94" s="122">
        <v>500</v>
      </c>
      <c r="Q94" s="122" t="s">
        <v>218</v>
      </c>
      <c r="R94" s="122">
        <f t="shared" si="25"/>
        <v>500</v>
      </c>
      <c r="S94" s="124">
        <f t="shared" si="26"/>
        <v>5.7870370370370367E-3</v>
      </c>
      <c r="T94" s="122">
        <f t="shared" si="27"/>
        <v>0.5</v>
      </c>
    </row>
    <row r="95" spans="2:20" x14ac:dyDescent="0.25">
      <c r="B95" s="122">
        <v>2032</v>
      </c>
      <c r="C95" s="122">
        <v>1</v>
      </c>
      <c r="D95" s="184">
        <v>16000</v>
      </c>
      <c r="E95" s="122">
        <f t="shared" si="20"/>
        <v>16000</v>
      </c>
      <c r="F95" s="122">
        <v>1000</v>
      </c>
      <c r="G95" s="122" t="s">
        <v>218</v>
      </c>
      <c r="H95" s="122">
        <f t="shared" si="21"/>
        <v>1000</v>
      </c>
      <c r="I95" s="124">
        <f t="shared" si="22"/>
        <v>1.1574074074074073E-2</v>
      </c>
      <c r="J95" s="122">
        <f t="shared" si="23"/>
        <v>1</v>
      </c>
      <c r="L95" s="122">
        <v>2032</v>
      </c>
      <c r="M95" s="122">
        <v>1</v>
      </c>
      <c r="N95" s="184">
        <v>16000</v>
      </c>
      <c r="O95" s="122">
        <f t="shared" si="24"/>
        <v>16000</v>
      </c>
      <c r="P95" s="122">
        <v>500</v>
      </c>
      <c r="Q95" s="122" t="s">
        <v>218</v>
      </c>
      <c r="R95" s="122">
        <f t="shared" si="25"/>
        <v>500</v>
      </c>
      <c r="S95" s="124">
        <f t="shared" si="26"/>
        <v>5.7870370370370367E-3</v>
      </c>
      <c r="T95" s="122">
        <f t="shared" si="27"/>
        <v>0.5</v>
      </c>
    </row>
    <row r="96" spans="2:20" x14ac:dyDescent="0.25">
      <c r="B96" s="122">
        <v>2033</v>
      </c>
      <c r="C96" s="122">
        <v>1</v>
      </c>
      <c r="D96" s="184">
        <v>16000</v>
      </c>
      <c r="E96" s="122">
        <f t="shared" si="20"/>
        <v>16000</v>
      </c>
      <c r="F96" s="122">
        <v>1000</v>
      </c>
      <c r="G96" s="122" t="s">
        <v>218</v>
      </c>
      <c r="H96" s="122">
        <f t="shared" si="21"/>
        <v>1000</v>
      </c>
      <c r="I96" s="124">
        <f t="shared" si="22"/>
        <v>1.1574074074074073E-2</v>
      </c>
      <c r="J96" s="122">
        <f t="shared" si="23"/>
        <v>1</v>
      </c>
      <c r="L96" s="122">
        <v>2033</v>
      </c>
      <c r="M96" s="122">
        <v>1</v>
      </c>
      <c r="N96" s="184">
        <v>16000</v>
      </c>
      <c r="O96" s="122">
        <f t="shared" si="24"/>
        <v>16000</v>
      </c>
      <c r="P96" s="122">
        <v>500</v>
      </c>
      <c r="Q96" s="122" t="s">
        <v>218</v>
      </c>
      <c r="R96" s="122">
        <f t="shared" si="25"/>
        <v>500</v>
      </c>
      <c r="S96" s="124">
        <f t="shared" si="26"/>
        <v>5.7870370370370367E-3</v>
      </c>
      <c r="T96" s="122">
        <f t="shared" si="27"/>
        <v>0.5</v>
      </c>
    </row>
    <row r="97" spans="2:20" x14ac:dyDescent="0.25">
      <c r="B97" s="122">
        <v>2034</v>
      </c>
      <c r="C97" s="122">
        <v>1</v>
      </c>
      <c r="D97" s="184">
        <v>16000</v>
      </c>
      <c r="E97" s="122">
        <f t="shared" si="20"/>
        <v>16000</v>
      </c>
      <c r="F97" s="122">
        <v>1000</v>
      </c>
      <c r="G97" s="122" t="s">
        <v>218</v>
      </c>
      <c r="H97" s="122">
        <f t="shared" si="21"/>
        <v>1000</v>
      </c>
      <c r="I97" s="124">
        <f t="shared" si="22"/>
        <v>1.1574074074074073E-2</v>
      </c>
      <c r="J97" s="122">
        <f t="shared" si="23"/>
        <v>1</v>
      </c>
      <c r="L97" s="122">
        <v>2034</v>
      </c>
      <c r="M97" s="122">
        <v>1</v>
      </c>
      <c r="N97" s="184">
        <v>16000</v>
      </c>
      <c r="O97" s="122">
        <f t="shared" si="24"/>
        <v>16000</v>
      </c>
      <c r="P97" s="122">
        <v>500</v>
      </c>
      <c r="Q97" s="122" t="s">
        <v>218</v>
      </c>
      <c r="R97" s="122">
        <f t="shared" si="25"/>
        <v>500</v>
      </c>
      <c r="S97" s="124">
        <f t="shared" si="26"/>
        <v>5.7870370370370367E-3</v>
      </c>
      <c r="T97" s="122">
        <f t="shared" si="27"/>
        <v>0.5</v>
      </c>
    </row>
    <row r="98" spans="2:20" x14ac:dyDescent="0.25">
      <c r="B98" s="122">
        <v>2035</v>
      </c>
      <c r="C98" s="122">
        <v>1</v>
      </c>
      <c r="D98" s="184">
        <v>16000</v>
      </c>
      <c r="E98" s="122">
        <f t="shared" si="20"/>
        <v>16000</v>
      </c>
      <c r="F98" s="122">
        <v>1000</v>
      </c>
      <c r="G98" s="122" t="s">
        <v>218</v>
      </c>
      <c r="H98" s="122">
        <f t="shared" si="21"/>
        <v>1000</v>
      </c>
      <c r="I98" s="124">
        <f t="shared" si="22"/>
        <v>1.1574074074074073E-2</v>
      </c>
      <c r="J98" s="122">
        <f t="shared" si="23"/>
        <v>1</v>
      </c>
      <c r="L98" s="122">
        <v>2035</v>
      </c>
      <c r="M98" s="122">
        <v>1</v>
      </c>
      <c r="N98" s="184">
        <v>16000</v>
      </c>
      <c r="O98" s="122">
        <f t="shared" si="24"/>
        <v>16000</v>
      </c>
      <c r="P98" s="122">
        <v>500</v>
      </c>
      <c r="Q98" s="122" t="s">
        <v>218</v>
      </c>
      <c r="R98" s="122">
        <f t="shared" si="25"/>
        <v>500</v>
      </c>
      <c r="S98" s="124">
        <f t="shared" si="26"/>
        <v>5.7870370370370367E-3</v>
      </c>
      <c r="T98" s="122">
        <f t="shared" si="27"/>
        <v>0.5</v>
      </c>
    </row>
    <row r="99" spans="2:20" x14ac:dyDescent="0.25">
      <c r="B99" s="122">
        <v>2036</v>
      </c>
      <c r="C99" s="122">
        <v>1</v>
      </c>
      <c r="D99" s="184">
        <v>16000</v>
      </c>
      <c r="E99" s="122">
        <f t="shared" si="20"/>
        <v>16000</v>
      </c>
      <c r="F99" s="122">
        <v>1000</v>
      </c>
      <c r="G99" s="122" t="s">
        <v>218</v>
      </c>
      <c r="H99" s="122">
        <f t="shared" si="21"/>
        <v>1000</v>
      </c>
      <c r="I99" s="124">
        <f t="shared" si="22"/>
        <v>1.1574074074074073E-2</v>
      </c>
      <c r="J99" s="122">
        <f t="shared" si="23"/>
        <v>1</v>
      </c>
      <c r="L99" s="122">
        <v>2036</v>
      </c>
      <c r="M99" s="122">
        <v>1</v>
      </c>
      <c r="N99" s="184">
        <v>16000</v>
      </c>
      <c r="O99" s="122">
        <f t="shared" si="24"/>
        <v>16000</v>
      </c>
      <c r="P99" s="122">
        <v>500</v>
      </c>
      <c r="Q99" s="122" t="s">
        <v>218</v>
      </c>
      <c r="R99" s="122">
        <f t="shared" si="25"/>
        <v>500</v>
      </c>
      <c r="S99" s="124">
        <f t="shared" si="26"/>
        <v>5.7870370370370367E-3</v>
      </c>
      <c r="T99" s="122">
        <f t="shared" si="27"/>
        <v>0.5</v>
      </c>
    </row>
    <row r="100" spans="2:20" x14ac:dyDescent="0.25">
      <c r="B100" s="122">
        <v>2037</v>
      </c>
      <c r="C100" s="122">
        <v>1</v>
      </c>
      <c r="D100" s="184">
        <v>16000</v>
      </c>
      <c r="E100" s="122">
        <f t="shared" si="20"/>
        <v>16000</v>
      </c>
      <c r="F100" s="122">
        <v>1000</v>
      </c>
      <c r="G100" s="122" t="s">
        <v>218</v>
      </c>
      <c r="H100" s="122">
        <f t="shared" si="21"/>
        <v>1000</v>
      </c>
      <c r="I100" s="124">
        <f t="shared" si="22"/>
        <v>1.1574074074074073E-2</v>
      </c>
      <c r="J100" s="122">
        <f t="shared" si="23"/>
        <v>1</v>
      </c>
      <c r="L100" s="122">
        <v>2037</v>
      </c>
      <c r="M100" s="122">
        <v>1</v>
      </c>
      <c r="N100" s="184">
        <v>16000</v>
      </c>
      <c r="O100" s="122">
        <f t="shared" si="24"/>
        <v>16000</v>
      </c>
      <c r="P100" s="122">
        <v>500</v>
      </c>
      <c r="Q100" s="122" t="s">
        <v>218</v>
      </c>
      <c r="R100" s="122">
        <f t="shared" si="25"/>
        <v>500</v>
      </c>
      <c r="S100" s="124">
        <f t="shared" si="26"/>
        <v>5.7870370370370367E-3</v>
      </c>
      <c r="T100" s="122">
        <f t="shared" si="27"/>
        <v>0.5</v>
      </c>
    </row>
    <row r="101" spans="2:20" x14ac:dyDescent="0.25">
      <c r="B101" s="122">
        <v>2038</v>
      </c>
      <c r="C101" s="122">
        <v>1</v>
      </c>
      <c r="D101" s="184">
        <v>16000</v>
      </c>
      <c r="E101" s="122">
        <f t="shared" si="20"/>
        <v>16000</v>
      </c>
      <c r="F101" s="122">
        <v>1000</v>
      </c>
      <c r="G101" s="122" t="s">
        <v>218</v>
      </c>
      <c r="H101" s="122">
        <f t="shared" si="21"/>
        <v>1000</v>
      </c>
      <c r="I101" s="124">
        <f t="shared" si="22"/>
        <v>1.1574074074074073E-2</v>
      </c>
      <c r="J101" s="122">
        <f t="shared" si="23"/>
        <v>1</v>
      </c>
      <c r="L101" s="122">
        <v>2038</v>
      </c>
      <c r="M101" s="122">
        <v>1</v>
      </c>
      <c r="N101" s="184">
        <v>16000</v>
      </c>
      <c r="O101" s="122">
        <f t="shared" si="24"/>
        <v>16000</v>
      </c>
      <c r="P101" s="122">
        <v>500</v>
      </c>
      <c r="Q101" s="122" t="s">
        <v>218</v>
      </c>
      <c r="R101" s="122">
        <f t="shared" si="25"/>
        <v>500</v>
      </c>
      <c r="S101" s="124">
        <f t="shared" si="26"/>
        <v>5.7870370370370367E-3</v>
      </c>
      <c r="T101" s="122">
        <f t="shared" si="27"/>
        <v>0.5</v>
      </c>
    </row>
    <row r="102" spans="2:20" x14ac:dyDescent="0.25">
      <c r="B102" s="122">
        <v>2039</v>
      </c>
      <c r="C102" s="122">
        <v>1</v>
      </c>
      <c r="D102" s="184">
        <v>16000</v>
      </c>
      <c r="E102" s="122">
        <f t="shared" si="20"/>
        <v>16000</v>
      </c>
      <c r="F102" s="122">
        <v>1000</v>
      </c>
      <c r="G102" s="122" t="s">
        <v>218</v>
      </c>
      <c r="H102" s="122">
        <f t="shared" si="21"/>
        <v>1000</v>
      </c>
      <c r="I102" s="124">
        <f t="shared" si="22"/>
        <v>1.1574074074074073E-2</v>
      </c>
      <c r="J102" s="122">
        <f t="shared" si="23"/>
        <v>1</v>
      </c>
      <c r="L102" s="122">
        <v>2039</v>
      </c>
      <c r="M102" s="122">
        <v>1</v>
      </c>
      <c r="N102" s="184">
        <v>16000</v>
      </c>
      <c r="O102" s="122">
        <f t="shared" si="24"/>
        <v>16000</v>
      </c>
      <c r="P102" s="122">
        <v>500</v>
      </c>
      <c r="Q102" s="122" t="s">
        <v>218</v>
      </c>
      <c r="R102" s="122">
        <f t="shared" si="25"/>
        <v>500</v>
      </c>
      <c r="S102" s="124">
        <f t="shared" si="26"/>
        <v>5.7870370370370367E-3</v>
      </c>
      <c r="T102" s="122">
        <f t="shared" si="27"/>
        <v>0.5</v>
      </c>
    </row>
    <row r="103" spans="2:20" x14ac:dyDescent="0.25">
      <c r="B103" s="122">
        <v>2040</v>
      </c>
      <c r="C103" s="122">
        <v>1</v>
      </c>
      <c r="D103" s="184">
        <v>16000</v>
      </c>
      <c r="E103" s="122">
        <f t="shared" si="20"/>
        <v>16000</v>
      </c>
      <c r="F103" s="122">
        <v>1000</v>
      </c>
      <c r="G103" s="122" t="s">
        <v>218</v>
      </c>
      <c r="H103" s="122">
        <f t="shared" si="21"/>
        <v>1000</v>
      </c>
      <c r="I103" s="124">
        <f t="shared" si="22"/>
        <v>1.1574074074074073E-2</v>
      </c>
      <c r="J103" s="122">
        <f t="shared" si="23"/>
        <v>1</v>
      </c>
      <c r="L103" s="122">
        <v>2040</v>
      </c>
      <c r="M103" s="122">
        <v>1</v>
      </c>
      <c r="N103" s="184">
        <v>16000</v>
      </c>
      <c r="O103" s="122">
        <f t="shared" si="24"/>
        <v>16000</v>
      </c>
      <c r="P103" s="122">
        <v>500</v>
      </c>
      <c r="Q103" s="122" t="s">
        <v>218</v>
      </c>
      <c r="R103" s="122">
        <f t="shared" si="25"/>
        <v>500</v>
      </c>
      <c r="S103" s="124">
        <f t="shared" si="26"/>
        <v>5.7870370370370367E-3</v>
      </c>
      <c r="T103" s="122">
        <f t="shared" si="27"/>
        <v>0.5</v>
      </c>
    </row>
    <row r="104" spans="2:20" x14ac:dyDescent="0.25">
      <c r="B104" s="122">
        <v>2041</v>
      </c>
      <c r="C104" s="122">
        <v>1</v>
      </c>
      <c r="D104" s="184">
        <v>16000</v>
      </c>
      <c r="E104" s="122">
        <f t="shared" si="20"/>
        <v>16000</v>
      </c>
      <c r="F104" s="122">
        <v>1000</v>
      </c>
      <c r="G104" s="122" t="s">
        <v>218</v>
      </c>
      <c r="H104" s="122">
        <f t="shared" si="21"/>
        <v>1000</v>
      </c>
      <c r="I104" s="124">
        <f t="shared" si="22"/>
        <v>1.1574074074074073E-2</v>
      </c>
      <c r="J104" s="122">
        <f t="shared" si="23"/>
        <v>1</v>
      </c>
      <c r="L104" s="122">
        <v>2041</v>
      </c>
      <c r="M104" s="122">
        <v>1</v>
      </c>
      <c r="N104" s="184">
        <v>16000</v>
      </c>
      <c r="O104" s="122">
        <f t="shared" si="24"/>
        <v>16000</v>
      </c>
      <c r="P104" s="122">
        <v>500</v>
      </c>
      <c r="Q104" s="122" t="s">
        <v>218</v>
      </c>
      <c r="R104" s="122">
        <f t="shared" si="25"/>
        <v>500</v>
      </c>
      <c r="S104" s="124">
        <f t="shared" si="26"/>
        <v>5.7870370370370367E-3</v>
      </c>
      <c r="T104" s="122">
        <f t="shared" si="27"/>
        <v>0.5</v>
      </c>
    </row>
    <row r="105" spans="2:20" x14ac:dyDescent="0.25">
      <c r="B105" s="122">
        <v>2042</v>
      </c>
      <c r="C105" s="122">
        <v>1</v>
      </c>
      <c r="D105" s="184">
        <v>16000</v>
      </c>
      <c r="E105" s="122">
        <f t="shared" si="20"/>
        <v>16000</v>
      </c>
      <c r="F105" s="122">
        <v>1000</v>
      </c>
      <c r="G105" s="122" t="s">
        <v>218</v>
      </c>
      <c r="H105" s="122">
        <f t="shared" si="21"/>
        <v>1000</v>
      </c>
      <c r="I105" s="124">
        <f t="shared" si="22"/>
        <v>1.1574074074074073E-2</v>
      </c>
      <c r="J105" s="122">
        <f t="shared" si="23"/>
        <v>1</v>
      </c>
      <c r="L105" s="122">
        <v>2042</v>
      </c>
      <c r="M105" s="122">
        <v>1</v>
      </c>
      <c r="N105" s="184">
        <v>16000</v>
      </c>
      <c r="O105" s="122">
        <f t="shared" si="24"/>
        <v>16000</v>
      </c>
      <c r="P105" s="122">
        <v>500</v>
      </c>
      <c r="Q105" s="122" t="s">
        <v>218</v>
      </c>
      <c r="R105" s="122">
        <f t="shared" si="25"/>
        <v>500</v>
      </c>
      <c r="S105" s="124">
        <f t="shared" si="26"/>
        <v>5.7870370370370367E-3</v>
      </c>
      <c r="T105" s="122">
        <f t="shared" si="27"/>
        <v>0.5</v>
      </c>
    </row>
    <row r="106" spans="2:20" x14ac:dyDescent="0.25">
      <c r="B106" s="122">
        <v>2043</v>
      </c>
      <c r="C106" s="122">
        <v>1</v>
      </c>
      <c r="D106" s="184">
        <v>16000</v>
      </c>
      <c r="E106" s="122">
        <f t="shared" si="20"/>
        <v>16000</v>
      </c>
      <c r="F106" s="122">
        <v>1000</v>
      </c>
      <c r="G106" s="122" t="s">
        <v>218</v>
      </c>
      <c r="H106" s="122">
        <f t="shared" si="21"/>
        <v>1000</v>
      </c>
      <c r="I106" s="124">
        <f t="shared" si="22"/>
        <v>1.1574074074074073E-2</v>
      </c>
      <c r="J106" s="122">
        <f t="shared" si="23"/>
        <v>1</v>
      </c>
      <c r="L106" s="122">
        <v>2043</v>
      </c>
      <c r="M106" s="122">
        <v>1</v>
      </c>
      <c r="N106" s="184">
        <v>16000</v>
      </c>
      <c r="O106" s="122">
        <f t="shared" si="24"/>
        <v>16000</v>
      </c>
      <c r="P106" s="122">
        <v>500</v>
      </c>
      <c r="Q106" s="122" t="s">
        <v>218</v>
      </c>
      <c r="R106" s="122">
        <f t="shared" si="25"/>
        <v>500</v>
      </c>
      <c r="S106" s="124">
        <f t="shared" si="26"/>
        <v>5.7870370370370367E-3</v>
      </c>
      <c r="T106" s="122">
        <f t="shared" si="27"/>
        <v>0.5</v>
      </c>
    </row>
    <row r="107" spans="2:20" x14ac:dyDescent="0.25">
      <c r="B107" s="122">
        <v>2044</v>
      </c>
      <c r="C107" s="122">
        <v>1</v>
      </c>
      <c r="D107" s="184">
        <v>16000</v>
      </c>
      <c r="E107" s="122">
        <f t="shared" si="20"/>
        <v>16000</v>
      </c>
      <c r="F107" s="122">
        <v>1000</v>
      </c>
      <c r="G107" s="122" t="s">
        <v>218</v>
      </c>
      <c r="H107" s="122">
        <f t="shared" si="21"/>
        <v>1000</v>
      </c>
      <c r="I107" s="124">
        <f t="shared" si="22"/>
        <v>1.1574074074074073E-2</v>
      </c>
      <c r="J107" s="122">
        <f t="shared" si="23"/>
        <v>1</v>
      </c>
      <c r="L107" s="122">
        <v>2044</v>
      </c>
      <c r="M107" s="122">
        <v>1</v>
      </c>
      <c r="N107" s="184">
        <v>16000</v>
      </c>
      <c r="O107" s="122">
        <f t="shared" si="24"/>
        <v>16000</v>
      </c>
      <c r="P107" s="122">
        <v>500</v>
      </c>
      <c r="Q107" s="122" t="s">
        <v>218</v>
      </c>
      <c r="R107" s="122">
        <f t="shared" si="25"/>
        <v>500</v>
      </c>
      <c r="S107" s="124">
        <f t="shared" si="26"/>
        <v>5.7870370370370367E-3</v>
      </c>
      <c r="T107" s="122">
        <f t="shared" si="27"/>
        <v>0.5</v>
      </c>
    </row>
    <row r="109" spans="2:20" x14ac:dyDescent="0.25">
      <c r="B109" s="290" t="s">
        <v>339</v>
      </c>
      <c r="C109" s="290"/>
      <c r="D109" s="290"/>
      <c r="L109" s="290" t="s">
        <v>340</v>
      </c>
      <c r="M109" s="290"/>
      <c r="N109" s="290"/>
    </row>
    <row r="110" spans="2:20" x14ac:dyDescent="0.25">
      <c r="B110" s="289" t="s">
        <v>22</v>
      </c>
      <c r="C110" s="289" t="s">
        <v>203</v>
      </c>
      <c r="D110" s="289" t="s">
        <v>204</v>
      </c>
      <c r="E110" s="289" t="s">
        <v>201</v>
      </c>
      <c r="F110" s="289" t="s">
        <v>202</v>
      </c>
      <c r="G110" s="289" t="s">
        <v>151</v>
      </c>
      <c r="H110" s="289" t="s">
        <v>205</v>
      </c>
      <c r="I110" s="289" t="s">
        <v>206</v>
      </c>
      <c r="J110" s="289" t="s">
        <v>434</v>
      </c>
      <c r="L110" s="289" t="s">
        <v>22</v>
      </c>
      <c r="M110" s="289" t="s">
        <v>203</v>
      </c>
      <c r="N110" s="289" t="s">
        <v>204</v>
      </c>
      <c r="O110" s="289" t="s">
        <v>201</v>
      </c>
      <c r="P110" s="289" t="s">
        <v>202</v>
      </c>
      <c r="Q110" s="289" t="s">
        <v>151</v>
      </c>
      <c r="R110" s="289" t="s">
        <v>205</v>
      </c>
      <c r="S110" s="289" t="s">
        <v>206</v>
      </c>
      <c r="T110" s="289" t="s">
        <v>434</v>
      </c>
    </row>
    <row r="111" spans="2:20" x14ac:dyDescent="0.25">
      <c r="B111" s="289"/>
      <c r="C111" s="289"/>
      <c r="D111" s="289"/>
      <c r="E111" s="289"/>
      <c r="F111" s="289"/>
      <c r="G111" s="289"/>
      <c r="H111" s="289"/>
      <c r="I111" s="289"/>
      <c r="J111" s="289"/>
      <c r="L111" s="289"/>
      <c r="M111" s="289"/>
      <c r="N111" s="289"/>
      <c r="O111" s="289"/>
      <c r="P111" s="289"/>
      <c r="Q111" s="289"/>
      <c r="R111" s="289"/>
      <c r="S111" s="289"/>
      <c r="T111" s="289"/>
    </row>
    <row r="112" spans="2:20" x14ac:dyDescent="0.25">
      <c r="B112" s="289"/>
      <c r="C112" s="289"/>
      <c r="D112" s="289"/>
      <c r="E112" s="289"/>
      <c r="F112" s="289"/>
      <c r="G112" s="289"/>
      <c r="H112" s="289"/>
      <c r="I112" s="289"/>
      <c r="J112" s="289"/>
      <c r="L112" s="289"/>
      <c r="M112" s="289"/>
      <c r="N112" s="289"/>
      <c r="O112" s="289"/>
      <c r="P112" s="289"/>
      <c r="Q112" s="289"/>
      <c r="R112" s="289"/>
      <c r="S112" s="289"/>
      <c r="T112" s="289"/>
    </row>
    <row r="113" spans="2:20" x14ac:dyDescent="0.25">
      <c r="B113" s="122">
        <v>2025</v>
      </c>
      <c r="C113" s="122" cm="1">
        <f t="array" ref="C113:C132">TRANSPOSE('Proyeksi Fasum (3)'!D39:W39)</f>
        <v>1</v>
      </c>
      <c r="D113" s="122">
        <v>20</v>
      </c>
      <c r="E113" s="122">
        <f>C113*D113</f>
        <v>20</v>
      </c>
      <c r="F113" s="122">
        <v>50</v>
      </c>
      <c r="G113" s="122" t="s">
        <v>220</v>
      </c>
      <c r="H113" s="122">
        <f>E113*F113</f>
        <v>1000</v>
      </c>
      <c r="I113" s="124">
        <f>H113/86400</f>
        <v>1.1574074074074073E-2</v>
      </c>
      <c r="J113" s="122">
        <f>H113/1000</f>
        <v>1</v>
      </c>
      <c r="L113" s="122">
        <v>2025</v>
      </c>
      <c r="M113" s="122" cm="1">
        <f t="array" ref="M113:M132">TRANSPOSE('Proyeksi Fasum (3)'!D40:W40)</f>
        <v>0</v>
      </c>
      <c r="N113" s="122">
        <v>20</v>
      </c>
      <c r="O113" s="122">
        <f>M113*N113</f>
        <v>0</v>
      </c>
      <c r="P113" s="122">
        <v>50</v>
      </c>
      <c r="Q113" s="122" t="s">
        <v>220</v>
      </c>
      <c r="R113" s="122">
        <f>O113*P113</f>
        <v>0</v>
      </c>
      <c r="S113" s="124">
        <f>R113/86400</f>
        <v>0</v>
      </c>
      <c r="T113" s="122">
        <f>R113/1000</f>
        <v>0</v>
      </c>
    </row>
    <row r="114" spans="2:20" x14ac:dyDescent="0.25">
      <c r="B114" s="122">
        <v>2026</v>
      </c>
      <c r="C114" s="122">
        <v>1</v>
      </c>
      <c r="D114" s="122">
        <v>20</v>
      </c>
      <c r="E114" s="122">
        <f t="shared" ref="E114:E132" si="28">C114*D114</f>
        <v>20</v>
      </c>
      <c r="F114" s="122">
        <v>50</v>
      </c>
      <c r="G114" s="122" t="s">
        <v>220</v>
      </c>
      <c r="H114" s="122">
        <f t="shared" ref="H114:H132" si="29">E114*F114</f>
        <v>1000</v>
      </c>
      <c r="I114" s="124">
        <f t="shared" ref="I114:I132" si="30">H114/86400</f>
        <v>1.1574074074074073E-2</v>
      </c>
      <c r="J114" s="122">
        <f t="shared" ref="J114:J132" si="31">H114/1000</f>
        <v>1</v>
      </c>
      <c r="L114" s="122">
        <v>2026</v>
      </c>
      <c r="M114" s="122">
        <v>0</v>
      </c>
      <c r="N114" s="122">
        <v>20</v>
      </c>
      <c r="O114" s="122">
        <f t="shared" ref="O114:O132" si="32">M114*N114</f>
        <v>0</v>
      </c>
      <c r="P114" s="122">
        <v>50</v>
      </c>
      <c r="Q114" s="122" t="s">
        <v>220</v>
      </c>
      <c r="R114" s="122">
        <f t="shared" ref="R114:R132" si="33">O114*P114</f>
        <v>0</v>
      </c>
      <c r="S114" s="124">
        <f t="shared" ref="S114:S132" si="34">R114/86400</f>
        <v>0</v>
      </c>
      <c r="T114" s="122">
        <f t="shared" ref="T114:T132" si="35">R114/1000</f>
        <v>0</v>
      </c>
    </row>
    <row r="115" spans="2:20" x14ac:dyDescent="0.25">
      <c r="B115" s="122">
        <v>2027</v>
      </c>
      <c r="C115" s="122">
        <v>1</v>
      </c>
      <c r="D115" s="122">
        <v>20</v>
      </c>
      <c r="E115" s="122">
        <f t="shared" si="28"/>
        <v>20</v>
      </c>
      <c r="F115" s="122">
        <v>50</v>
      </c>
      <c r="G115" s="122" t="s">
        <v>220</v>
      </c>
      <c r="H115" s="122">
        <f t="shared" si="29"/>
        <v>1000</v>
      </c>
      <c r="I115" s="124">
        <f t="shared" si="30"/>
        <v>1.1574074074074073E-2</v>
      </c>
      <c r="J115" s="122">
        <f t="shared" si="31"/>
        <v>1</v>
      </c>
      <c r="L115" s="122">
        <v>2027</v>
      </c>
      <c r="M115" s="122">
        <v>0</v>
      </c>
      <c r="N115" s="122">
        <v>20</v>
      </c>
      <c r="O115" s="122">
        <f t="shared" si="32"/>
        <v>0</v>
      </c>
      <c r="P115" s="122">
        <v>50</v>
      </c>
      <c r="Q115" s="122" t="s">
        <v>220</v>
      </c>
      <c r="R115" s="122">
        <f t="shared" si="33"/>
        <v>0</v>
      </c>
      <c r="S115" s="124">
        <f t="shared" si="34"/>
        <v>0</v>
      </c>
      <c r="T115" s="122">
        <f t="shared" si="35"/>
        <v>0</v>
      </c>
    </row>
    <row r="116" spans="2:20" x14ac:dyDescent="0.25">
      <c r="B116" s="122">
        <v>2028</v>
      </c>
      <c r="C116" s="122">
        <v>1</v>
      </c>
      <c r="D116" s="122">
        <v>20</v>
      </c>
      <c r="E116" s="122">
        <f t="shared" si="28"/>
        <v>20</v>
      </c>
      <c r="F116" s="122">
        <v>50</v>
      </c>
      <c r="G116" s="122" t="s">
        <v>220</v>
      </c>
      <c r="H116" s="122">
        <f t="shared" si="29"/>
        <v>1000</v>
      </c>
      <c r="I116" s="124">
        <f t="shared" si="30"/>
        <v>1.1574074074074073E-2</v>
      </c>
      <c r="J116" s="122">
        <f t="shared" si="31"/>
        <v>1</v>
      </c>
      <c r="L116" s="122">
        <v>2028</v>
      </c>
      <c r="M116" s="122">
        <v>0</v>
      </c>
      <c r="N116" s="122">
        <v>20</v>
      </c>
      <c r="O116" s="122">
        <f t="shared" si="32"/>
        <v>0</v>
      </c>
      <c r="P116" s="122">
        <v>50</v>
      </c>
      <c r="Q116" s="122" t="s">
        <v>220</v>
      </c>
      <c r="R116" s="122">
        <f t="shared" si="33"/>
        <v>0</v>
      </c>
      <c r="S116" s="124">
        <f t="shared" si="34"/>
        <v>0</v>
      </c>
      <c r="T116" s="122">
        <f t="shared" si="35"/>
        <v>0</v>
      </c>
    </row>
    <row r="117" spans="2:20" x14ac:dyDescent="0.25">
      <c r="B117" s="122">
        <v>2029</v>
      </c>
      <c r="C117" s="122">
        <v>1</v>
      </c>
      <c r="D117" s="122">
        <v>20</v>
      </c>
      <c r="E117" s="122">
        <f t="shared" si="28"/>
        <v>20</v>
      </c>
      <c r="F117" s="122">
        <v>50</v>
      </c>
      <c r="G117" s="122" t="s">
        <v>220</v>
      </c>
      <c r="H117" s="122">
        <f t="shared" si="29"/>
        <v>1000</v>
      </c>
      <c r="I117" s="124">
        <f t="shared" si="30"/>
        <v>1.1574074074074073E-2</v>
      </c>
      <c r="J117" s="122">
        <f t="shared" si="31"/>
        <v>1</v>
      </c>
      <c r="L117" s="122">
        <v>2029</v>
      </c>
      <c r="M117" s="122">
        <v>0</v>
      </c>
      <c r="N117" s="122">
        <v>20</v>
      </c>
      <c r="O117" s="122">
        <f t="shared" si="32"/>
        <v>0</v>
      </c>
      <c r="P117" s="122">
        <v>50</v>
      </c>
      <c r="Q117" s="122" t="s">
        <v>220</v>
      </c>
      <c r="R117" s="122">
        <f t="shared" si="33"/>
        <v>0</v>
      </c>
      <c r="S117" s="124">
        <f t="shared" si="34"/>
        <v>0</v>
      </c>
      <c r="T117" s="122">
        <f t="shared" si="35"/>
        <v>0</v>
      </c>
    </row>
    <row r="118" spans="2:20" x14ac:dyDescent="0.25">
      <c r="B118" s="122">
        <v>2030</v>
      </c>
      <c r="C118" s="122">
        <v>1</v>
      </c>
      <c r="D118" s="122">
        <v>20</v>
      </c>
      <c r="E118" s="122">
        <f t="shared" si="28"/>
        <v>20</v>
      </c>
      <c r="F118" s="122">
        <v>50</v>
      </c>
      <c r="G118" s="122" t="s">
        <v>220</v>
      </c>
      <c r="H118" s="122">
        <f t="shared" si="29"/>
        <v>1000</v>
      </c>
      <c r="I118" s="124">
        <f t="shared" si="30"/>
        <v>1.1574074074074073E-2</v>
      </c>
      <c r="J118" s="122">
        <f t="shared" si="31"/>
        <v>1</v>
      </c>
      <c r="L118" s="122">
        <v>2030</v>
      </c>
      <c r="M118" s="122">
        <v>0</v>
      </c>
      <c r="N118" s="122">
        <v>20</v>
      </c>
      <c r="O118" s="122">
        <f t="shared" si="32"/>
        <v>0</v>
      </c>
      <c r="P118" s="122">
        <v>50</v>
      </c>
      <c r="Q118" s="122" t="s">
        <v>220</v>
      </c>
      <c r="R118" s="122">
        <f t="shared" si="33"/>
        <v>0</v>
      </c>
      <c r="S118" s="124">
        <f t="shared" si="34"/>
        <v>0</v>
      </c>
      <c r="T118" s="122">
        <f t="shared" si="35"/>
        <v>0</v>
      </c>
    </row>
    <row r="119" spans="2:20" x14ac:dyDescent="0.25">
      <c r="B119" s="122">
        <v>2031</v>
      </c>
      <c r="C119" s="122">
        <v>1</v>
      </c>
      <c r="D119" s="122">
        <v>20</v>
      </c>
      <c r="E119" s="122">
        <f t="shared" si="28"/>
        <v>20</v>
      </c>
      <c r="F119" s="122">
        <v>50</v>
      </c>
      <c r="G119" s="122" t="s">
        <v>220</v>
      </c>
      <c r="H119" s="122">
        <f t="shared" si="29"/>
        <v>1000</v>
      </c>
      <c r="I119" s="124">
        <f t="shared" si="30"/>
        <v>1.1574074074074073E-2</v>
      </c>
      <c r="J119" s="122">
        <f t="shared" si="31"/>
        <v>1</v>
      </c>
      <c r="L119" s="122">
        <v>2031</v>
      </c>
      <c r="M119" s="122">
        <v>0</v>
      </c>
      <c r="N119" s="122">
        <v>20</v>
      </c>
      <c r="O119" s="122">
        <f t="shared" si="32"/>
        <v>0</v>
      </c>
      <c r="P119" s="122">
        <v>50</v>
      </c>
      <c r="Q119" s="122" t="s">
        <v>220</v>
      </c>
      <c r="R119" s="122">
        <f t="shared" si="33"/>
        <v>0</v>
      </c>
      <c r="S119" s="124">
        <f t="shared" si="34"/>
        <v>0</v>
      </c>
      <c r="T119" s="122">
        <f t="shared" si="35"/>
        <v>0</v>
      </c>
    </row>
    <row r="120" spans="2:20" x14ac:dyDescent="0.25">
      <c r="B120" s="122">
        <v>2032</v>
      </c>
      <c r="C120" s="122">
        <v>1</v>
      </c>
      <c r="D120" s="122">
        <v>20</v>
      </c>
      <c r="E120" s="122">
        <f t="shared" si="28"/>
        <v>20</v>
      </c>
      <c r="F120" s="122">
        <v>50</v>
      </c>
      <c r="G120" s="122" t="s">
        <v>220</v>
      </c>
      <c r="H120" s="122">
        <f t="shared" si="29"/>
        <v>1000</v>
      </c>
      <c r="I120" s="124">
        <f t="shared" si="30"/>
        <v>1.1574074074074073E-2</v>
      </c>
      <c r="J120" s="122">
        <f t="shared" si="31"/>
        <v>1</v>
      </c>
      <c r="L120" s="122">
        <v>2032</v>
      </c>
      <c r="M120" s="122">
        <v>0</v>
      </c>
      <c r="N120" s="122">
        <v>20</v>
      </c>
      <c r="O120" s="122">
        <f t="shared" si="32"/>
        <v>0</v>
      </c>
      <c r="P120" s="122">
        <v>50</v>
      </c>
      <c r="Q120" s="122" t="s">
        <v>220</v>
      </c>
      <c r="R120" s="122">
        <f t="shared" si="33"/>
        <v>0</v>
      </c>
      <c r="S120" s="124">
        <f t="shared" si="34"/>
        <v>0</v>
      </c>
      <c r="T120" s="122">
        <f t="shared" si="35"/>
        <v>0</v>
      </c>
    </row>
    <row r="121" spans="2:20" x14ac:dyDescent="0.25">
      <c r="B121" s="122">
        <v>2033</v>
      </c>
      <c r="C121" s="122">
        <v>1</v>
      </c>
      <c r="D121" s="122">
        <v>20</v>
      </c>
      <c r="E121" s="122">
        <f t="shared" si="28"/>
        <v>20</v>
      </c>
      <c r="F121" s="122">
        <v>50</v>
      </c>
      <c r="G121" s="122" t="s">
        <v>220</v>
      </c>
      <c r="H121" s="122">
        <f t="shared" si="29"/>
        <v>1000</v>
      </c>
      <c r="I121" s="124">
        <f t="shared" si="30"/>
        <v>1.1574074074074073E-2</v>
      </c>
      <c r="J121" s="122">
        <f t="shared" si="31"/>
        <v>1</v>
      </c>
      <c r="L121" s="122">
        <v>2033</v>
      </c>
      <c r="M121" s="122">
        <v>0</v>
      </c>
      <c r="N121" s="122">
        <v>20</v>
      </c>
      <c r="O121" s="122">
        <f t="shared" si="32"/>
        <v>0</v>
      </c>
      <c r="P121" s="122">
        <v>50</v>
      </c>
      <c r="Q121" s="122" t="s">
        <v>220</v>
      </c>
      <c r="R121" s="122">
        <f t="shared" si="33"/>
        <v>0</v>
      </c>
      <c r="S121" s="124">
        <f t="shared" si="34"/>
        <v>0</v>
      </c>
      <c r="T121" s="122">
        <f t="shared" si="35"/>
        <v>0</v>
      </c>
    </row>
    <row r="122" spans="2:20" x14ac:dyDescent="0.25">
      <c r="B122" s="122">
        <v>2034</v>
      </c>
      <c r="C122" s="122">
        <v>1</v>
      </c>
      <c r="D122" s="122">
        <v>20</v>
      </c>
      <c r="E122" s="122">
        <f t="shared" si="28"/>
        <v>20</v>
      </c>
      <c r="F122" s="122">
        <v>50</v>
      </c>
      <c r="G122" s="122" t="s">
        <v>220</v>
      </c>
      <c r="H122" s="122">
        <f t="shared" si="29"/>
        <v>1000</v>
      </c>
      <c r="I122" s="124">
        <f t="shared" si="30"/>
        <v>1.1574074074074073E-2</v>
      </c>
      <c r="J122" s="122">
        <f t="shared" si="31"/>
        <v>1</v>
      </c>
      <c r="L122" s="122">
        <v>2034</v>
      </c>
      <c r="M122" s="122">
        <v>0</v>
      </c>
      <c r="N122" s="122">
        <v>20</v>
      </c>
      <c r="O122" s="122">
        <f t="shared" si="32"/>
        <v>0</v>
      </c>
      <c r="P122" s="122">
        <v>50</v>
      </c>
      <c r="Q122" s="122" t="s">
        <v>220</v>
      </c>
      <c r="R122" s="122">
        <f t="shared" si="33"/>
        <v>0</v>
      </c>
      <c r="S122" s="124">
        <f t="shared" si="34"/>
        <v>0</v>
      </c>
      <c r="T122" s="122">
        <f t="shared" si="35"/>
        <v>0</v>
      </c>
    </row>
    <row r="123" spans="2:20" x14ac:dyDescent="0.25">
      <c r="B123" s="122">
        <v>2035</v>
      </c>
      <c r="C123" s="122">
        <v>1</v>
      </c>
      <c r="D123" s="122">
        <v>20</v>
      </c>
      <c r="E123" s="122">
        <f t="shared" si="28"/>
        <v>20</v>
      </c>
      <c r="F123" s="122">
        <v>50</v>
      </c>
      <c r="G123" s="122" t="s">
        <v>220</v>
      </c>
      <c r="H123" s="122">
        <f t="shared" si="29"/>
        <v>1000</v>
      </c>
      <c r="I123" s="124">
        <f t="shared" si="30"/>
        <v>1.1574074074074073E-2</v>
      </c>
      <c r="J123" s="122">
        <f t="shared" si="31"/>
        <v>1</v>
      </c>
      <c r="L123" s="122">
        <v>2035</v>
      </c>
      <c r="M123" s="122">
        <v>0</v>
      </c>
      <c r="N123" s="122">
        <v>20</v>
      </c>
      <c r="O123" s="122">
        <f t="shared" si="32"/>
        <v>0</v>
      </c>
      <c r="P123" s="122">
        <v>50</v>
      </c>
      <c r="Q123" s="122" t="s">
        <v>220</v>
      </c>
      <c r="R123" s="122">
        <f t="shared" si="33"/>
        <v>0</v>
      </c>
      <c r="S123" s="124">
        <f t="shared" si="34"/>
        <v>0</v>
      </c>
      <c r="T123" s="122">
        <f t="shared" si="35"/>
        <v>0</v>
      </c>
    </row>
    <row r="124" spans="2:20" x14ac:dyDescent="0.25">
      <c r="B124" s="122">
        <v>2036</v>
      </c>
      <c r="C124" s="122">
        <v>1</v>
      </c>
      <c r="D124" s="122">
        <v>20</v>
      </c>
      <c r="E124" s="122">
        <f t="shared" si="28"/>
        <v>20</v>
      </c>
      <c r="F124" s="122">
        <v>50</v>
      </c>
      <c r="G124" s="122" t="s">
        <v>220</v>
      </c>
      <c r="H124" s="122">
        <f t="shared" si="29"/>
        <v>1000</v>
      </c>
      <c r="I124" s="124">
        <f t="shared" si="30"/>
        <v>1.1574074074074073E-2</v>
      </c>
      <c r="J124" s="122">
        <f t="shared" si="31"/>
        <v>1</v>
      </c>
      <c r="L124" s="122">
        <v>2036</v>
      </c>
      <c r="M124" s="122">
        <v>0</v>
      </c>
      <c r="N124" s="122">
        <v>20</v>
      </c>
      <c r="O124" s="122">
        <f t="shared" si="32"/>
        <v>0</v>
      </c>
      <c r="P124" s="122">
        <v>50</v>
      </c>
      <c r="Q124" s="122" t="s">
        <v>220</v>
      </c>
      <c r="R124" s="122">
        <f t="shared" si="33"/>
        <v>0</v>
      </c>
      <c r="S124" s="124">
        <f t="shared" si="34"/>
        <v>0</v>
      </c>
      <c r="T124" s="122">
        <f t="shared" si="35"/>
        <v>0</v>
      </c>
    </row>
    <row r="125" spans="2:20" x14ac:dyDescent="0.25">
      <c r="B125" s="122">
        <v>2037</v>
      </c>
      <c r="C125" s="122">
        <v>1</v>
      </c>
      <c r="D125" s="122">
        <v>20</v>
      </c>
      <c r="E125" s="122">
        <f t="shared" si="28"/>
        <v>20</v>
      </c>
      <c r="F125" s="122">
        <v>50</v>
      </c>
      <c r="G125" s="122" t="s">
        <v>220</v>
      </c>
      <c r="H125" s="122">
        <f t="shared" si="29"/>
        <v>1000</v>
      </c>
      <c r="I125" s="124">
        <f t="shared" si="30"/>
        <v>1.1574074074074073E-2</v>
      </c>
      <c r="J125" s="122">
        <f t="shared" si="31"/>
        <v>1</v>
      </c>
      <c r="L125" s="122">
        <v>2037</v>
      </c>
      <c r="M125" s="122">
        <v>0</v>
      </c>
      <c r="N125" s="122">
        <v>20</v>
      </c>
      <c r="O125" s="122">
        <f t="shared" si="32"/>
        <v>0</v>
      </c>
      <c r="P125" s="122">
        <v>50</v>
      </c>
      <c r="Q125" s="122" t="s">
        <v>220</v>
      </c>
      <c r="R125" s="122">
        <f t="shared" si="33"/>
        <v>0</v>
      </c>
      <c r="S125" s="124">
        <f t="shared" si="34"/>
        <v>0</v>
      </c>
      <c r="T125" s="122">
        <f t="shared" si="35"/>
        <v>0</v>
      </c>
    </row>
    <row r="126" spans="2:20" x14ac:dyDescent="0.25">
      <c r="B126" s="122">
        <v>2038</v>
      </c>
      <c r="C126" s="122">
        <v>1</v>
      </c>
      <c r="D126" s="122">
        <v>20</v>
      </c>
      <c r="E126" s="122">
        <f t="shared" si="28"/>
        <v>20</v>
      </c>
      <c r="F126" s="122">
        <v>50</v>
      </c>
      <c r="G126" s="122" t="s">
        <v>220</v>
      </c>
      <c r="H126" s="122">
        <f t="shared" si="29"/>
        <v>1000</v>
      </c>
      <c r="I126" s="124">
        <f t="shared" si="30"/>
        <v>1.1574074074074073E-2</v>
      </c>
      <c r="J126" s="122">
        <f t="shared" si="31"/>
        <v>1</v>
      </c>
      <c r="L126" s="122">
        <v>2038</v>
      </c>
      <c r="M126" s="122">
        <v>0</v>
      </c>
      <c r="N126" s="122">
        <v>20</v>
      </c>
      <c r="O126" s="122">
        <f t="shared" si="32"/>
        <v>0</v>
      </c>
      <c r="P126" s="122">
        <v>50</v>
      </c>
      <c r="Q126" s="122" t="s">
        <v>220</v>
      </c>
      <c r="R126" s="122">
        <f t="shared" si="33"/>
        <v>0</v>
      </c>
      <c r="S126" s="124">
        <f t="shared" si="34"/>
        <v>0</v>
      </c>
      <c r="T126" s="122">
        <f t="shared" si="35"/>
        <v>0</v>
      </c>
    </row>
    <row r="127" spans="2:20" x14ac:dyDescent="0.25">
      <c r="B127" s="122">
        <v>2039</v>
      </c>
      <c r="C127" s="122">
        <v>1</v>
      </c>
      <c r="D127" s="122">
        <v>20</v>
      </c>
      <c r="E127" s="122">
        <f t="shared" si="28"/>
        <v>20</v>
      </c>
      <c r="F127" s="122">
        <v>50</v>
      </c>
      <c r="G127" s="122" t="s">
        <v>220</v>
      </c>
      <c r="H127" s="122">
        <f t="shared" si="29"/>
        <v>1000</v>
      </c>
      <c r="I127" s="124">
        <f t="shared" si="30"/>
        <v>1.1574074074074073E-2</v>
      </c>
      <c r="J127" s="122">
        <f t="shared" si="31"/>
        <v>1</v>
      </c>
      <c r="L127" s="122">
        <v>2039</v>
      </c>
      <c r="M127" s="122">
        <v>0</v>
      </c>
      <c r="N127" s="122">
        <v>20</v>
      </c>
      <c r="O127" s="122">
        <f t="shared" si="32"/>
        <v>0</v>
      </c>
      <c r="P127" s="122">
        <v>50</v>
      </c>
      <c r="Q127" s="122" t="s">
        <v>220</v>
      </c>
      <c r="R127" s="122">
        <f t="shared" si="33"/>
        <v>0</v>
      </c>
      <c r="S127" s="124">
        <f t="shared" si="34"/>
        <v>0</v>
      </c>
      <c r="T127" s="122">
        <f t="shared" si="35"/>
        <v>0</v>
      </c>
    </row>
    <row r="128" spans="2:20" x14ac:dyDescent="0.25">
      <c r="B128" s="122">
        <v>2040</v>
      </c>
      <c r="C128" s="122">
        <v>1</v>
      </c>
      <c r="D128" s="122">
        <v>20</v>
      </c>
      <c r="E128" s="122">
        <f t="shared" si="28"/>
        <v>20</v>
      </c>
      <c r="F128" s="122">
        <v>50</v>
      </c>
      <c r="G128" s="122" t="s">
        <v>220</v>
      </c>
      <c r="H128" s="122">
        <f t="shared" si="29"/>
        <v>1000</v>
      </c>
      <c r="I128" s="124">
        <f t="shared" si="30"/>
        <v>1.1574074074074073E-2</v>
      </c>
      <c r="J128" s="122">
        <f t="shared" si="31"/>
        <v>1</v>
      </c>
      <c r="L128" s="122">
        <v>2040</v>
      </c>
      <c r="M128" s="122">
        <v>0</v>
      </c>
      <c r="N128" s="122">
        <v>20</v>
      </c>
      <c r="O128" s="122">
        <f t="shared" si="32"/>
        <v>0</v>
      </c>
      <c r="P128" s="122">
        <v>50</v>
      </c>
      <c r="Q128" s="122" t="s">
        <v>220</v>
      </c>
      <c r="R128" s="122">
        <f t="shared" si="33"/>
        <v>0</v>
      </c>
      <c r="S128" s="124">
        <f t="shared" si="34"/>
        <v>0</v>
      </c>
      <c r="T128" s="122">
        <f t="shared" si="35"/>
        <v>0</v>
      </c>
    </row>
    <row r="129" spans="2:20" x14ac:dyDescent="0.25">
      <c r="B129" s="122">
        <v>2041</v>
      </c>
      <c r="C129" s="122">
        <v>1</v>
      </c>
      <c r="D129" s="122">
        <v>20</v>
      </c>
      <c r="E129" s="122">
        <f t="shared" si="28"/>
        <v>20</v>
      </c>
      <c r="F129" s="122">
        <v>50</v>
      </c>
      <c r="G129" s="122" t="s">
        <v>220</v>
      </c>
      <c r="H129" s="122">
        <f t="shared" si="29"/>
        <v>1000</v>
      </c>
      <c r="I129" s="124">
        <f t="shared" si="30"/>
        <v>1.1574074074074073E-2</v>
      </c>
      <c r="J129" s="122">
        <f t="shared" si="31"/>
        <v>1</v>
      </c>
      <c r="L129" s="122">
        <v>2041</v>
      </c>
      <c r="M129" s="122">
        <v>0</v>
      </c>
      <c r="N129" s="122">
        <v>20</v>
      </c>
      <c r="O129" s="122">
        <f t="shared" si="32"/>
        <v>0</v>
      </c>
      <c r="P129" s="122">
        <v>50</v>
      </c>
      <c r="Q129" s="122" t="s">
        <v>220</v>
      </c>
      <c r="R129" s="122">
        <f t="shared" si="33"/>
        <v>0</v>
      </c>
      <c r="S129" s="124">
        <f t="shared" si="34"/>
        <v>0</v>
      </c>
      <c r="T129" s="122">
        <f t="shared" si="35"/>
        <v>0</v>
      </c>
    </row>
    <row r="130" spans="2:20" x14ac:dyDescent="0.25">
      <c r="B130" s="122">
        <v>2042</v>
      </c>
      <c r="C130" s="122">
        <v>1</v>
      </c>
      <c r="D130" s="122">
        <v>20</v>
      </c>
      <c r="E130" s="122">
        <f t="shared" si="28"/>
        <v>20</v>
      </c>
      <c r="F130" s="122">
        <v>50</v>
      </c>
      <c r="G130" s="122" t="s">
        <v>220</v>
      </c>
      <c r="H130" s="122">
        <f t="shared" si="29"/>
        <v>1000</v>
      </c>
      <c r="I130" s="124">
        <f t="shared" si="30"/>
        <v>1.1574074074074073E-2</v>
      </c>
      <c r="J130" s="122">
        <f t="shared" si="31"/>
        <v>1</v>
      </c>
      <c r="L130" s="122">
        <v>2042</v>
      </c>
      <c r="M130" s="122">
        <v>0</v>
      </c>
      <c r="N130" s="122">
        <v>20</v>
      </c>
      <c r="O130" s="122">
        <f t="shared" si="32"/>
        <v>0</v>
      </c>
      <c r="P130" s="122">
        <v>50</v>
      </c>
      <c r="Q130" s="122" t="s">
        <v>220</v>
      </c>
      <c r="R130" s="122">
        <f t="shared" si="33"/>
        <v>0</v>
      </c>
      <c r="S130" s="124">
        <f t="shared" si="34"/>
        <v>0</v>
      </c>
      <c r="T130" s="122">
        <f t="shared" si="35"/>
        <v>0</v>
      </c>
    </row>
    <row r="131" spans="2:20" x14ac:dyDescent="0.25">
      <c r="B131" s="122">
        <v>2043</v>
      </c>
      <c r="C131" s="122">
        <v>1</v>
      </c>
      <c r="D131" s="122">
        <v>20</v>
      </c>
      <c r="E131" s="122">
        <f t="shared" si="28"/>
        <v>20</v>
      </c>
      <c r="F131" s="122">
        <v>50</v>
      </c>
      <c r="G131" s="122" t="s">
        <v>220</v>
      </c>
      <c r="H131" s="122">
        <f t="shared" si="29"/>
        <v>1000</v>
      </c>
      <c r="I131" s="124">
        <f t="shared" si="30"/>
        <v>1.1574074074074073E-2</v>
      </c>
      <c r="J131" s="122">
        <f t="shared" si="31"/>
        <v>1</v>
      </c>
      <c r="L131" s="122">
        <v>2043</v>
      </c>
      <c r="M131" s="122">
        <v>0</v>
      </c>
      <c r="N131" s="122">
        <v>20</v>
      </c>
      <c r="O131" s="122">
        <f t="shared" si="32"/>
        <v>0</v>
      </c>
      <c r="P131" s="122">
        <v>50</v>
      </c>
      <c r="Q131" s="122" t="s">
        <v>220</v>
      </c>
      <c r="R131" s="122">
        <f t="shared" si="33"/>
        <v>0</v>
      </c>
      <c r="S131" s="124">
        <f t="shared" si="34"/>
        <v>0</v>
      </c>
      <c r="T131" s="122">
        <f t="shared" si="35"/>
        <v>0</v>
      </c>
    </row>
    <row r="132" spans="2:20" x14ac:dyDescent="0.25">
      <c r="B132" s="122">
        <v>2044</v>
      </c>
      <c r="C132" s="122">
        <v>1</v>
      </c>
      <c r="D132" s="122">
        <v>20</v>
      </c>
      <c r="E132" s="122">
        <f t="shared" si="28"/>
        <v>20</v>
      </c>
      <c r="F132" s="122">
        <v>50</v>
      </c>
      <c r="G132" s="122" t="s">
        <v>220</v>
      </c>
      <c r="H132" s="122">
        <f t="shared" si="29"/>
        <v>1000</v>
      </c>
      <c r="I132" s="124">
        <f t="shared" si="30"/>
        <v>1.1574074074074073E-2</v>
      </c>
      <c r="J132" s="122">
        <f t="shared" si="31"/>
        <v>1</v>
      </c>
      <c r="L132" s="122">
        <v>2044</v>
      </c>
      <c r="M132" s="122">
        <v>0</v>
      </c>
      <c r="N132" s="122">
        <v>20</v>
      </c>
      <c r="O132" s="122">
        <f t="shared" si="32"/>
        <v>0</v>
      </c>
      <c r="P132" s="122">
        <v>50</v>
      </c>
      <c r="Q132" s="122" t="s">
        <v>220</v>
      </c>
      <c r="R132" s="122">
        <f t="shared" si="33"/>
        <v>0</v>
      </c>
      <c r="S132" s="124">
        <f t="shared" si="34"/>
        <v>0</v>
      </c>
      <c r="T132" s="122">
        <f t="shared" si="35"/>
        <v>0</v>
      </c>
    </row>
    <row r="134" spans="2:20" x14ac:dyDescent="0.25">
      <c r="B134" s="290" t="s">
        <v>341</v>
      </c>
      <c r="C134" s="290"/>
      <c r="D134" s="290"/>
      <c r="L134" s="290" t="s">
        <v>342</v>
      </c>
      <c r="M134" s="290"/>
      <c r="N134" s="290"/>
    </row>
    <row r="135" spans="2:20" x14ac:dyDescent="0.25">
      <c r="B135" s="289" t="s">
        <v>22</v>
      </c>
      <c r="C135" s="289" t="s">
        <v>203</v>
      </c>
      <c r="D135" s="289" t="s">
        <v>204</v>
      </c>
      <c r="E135" s="289" t="s">
        <v>201</v>
      </c>
      <c r="F135" s="289" t="s">
        <v>202</v>
      </c>
      <c r="G135" s="289" t="s">
        <v>151</v>
      </c>
      <c r="H135" s="289" t="s">
        <v>205</v>
      </c>
      <c r="I135" s="289" t="s">
        <v>206</v>
      </c>
      <c r="J135" s="289" t="s">
        <v>434</v>
      </c>
      <c r="L135" s="289" t="s">
        <v>22</v>
      </c>
      <c r="M135" s="289" t="s">
        <v>203</v>
      </c>
      <c r="N135" s="289" t="s">
        <v>204</v>
      </c>
      <c r="O135" s="289" t="s">
        <v>201</v>
      </c>
      <c r="P135" s="289" t="s">
        <v>202</v>
      </c>
      <c r="Q135" s="289" t="s">
        <v>151</v>
      </c>
      <c r="R135" s="289" t="s">
        <v>205</v>
      </c>
      <c r="S135" s="289" t="s">
        <v>206</v>
      </c>
      <c r="T135" s="289" t="s">
        <v>434</v>
      </c>
    </row>
    <row r="136" spans="2:20" x14ac:dyDescent="0.25">
      <c r="B136" s="289"/>
      <c r="C136" s="289"/>
      <c r="D136" s="289"/>
      <c r="E136" s="289"/>
      <c r="F136" s="289"/>
      <c r="G136" s="289"/>
      <c r="H136" s="289"/>
      <c r="I136" s="289"/>
      <c r="J136" s="289"/>
      <c r="L136" s="289"/>
      <c r="M136" s="289"/>
      <c r="N136" s="289"/>
      <c r="O136" s="289"/>
      <c r="P136" s="289"/>
      <c r="Q136" s="289"/>
      <c r="R136" s="289"/>
      <c r="S136" s="289"/>
      <c r="T136" s="289"/>
    </row>
    <row r="137" spans="2:20" x14ac:dyDescent="0.25">
      <c r="B137" s="289"/>
      <c r="C137" s="289"/>
      <c r="D137" s="289"/>
      <c r="E137" s="289"/>
      <c r="F137" s="289"/>
      <c r="G137" s="289"/>
      <c r="H137" s="289"/>
      <c r="I137" s="289"/>
      <c r="J137" s="289"/>
      <c r="L137" s="289"/>
      <c r="M137" s="289"/>
      <c r="N137" s="289"/>
      <c r="O137" s="289"/>
      <c r="P137" s="289"/>
      <c r="Q137" s="289"/>
      <c r="R137" s="289"/>
      <c r="S137" s="289"/>
      <c r="T137" s="289"/>
    </row>
    <row r="138" spans="2:20" x14ac:dyDescent="0.25">
      <c r="B138" s="122">
        <v>2025</v>
      </c>
      <c r="C138" s="122" cm="1">
        <f t="array" ref="C138:C157">TRANSPOSE('Proyeksi Fasum (3)'!D42:W42)</f>
        <v>3</v>
      </c>
      <c r="D138" s="122">
        <v>250</v>
      </c>
      <c r="E138" s="122">
        <f>C138*D138</f>
        <v>750</v>
      </c>
      <c r="F138" s="122">
        <v>2000</v>
      </c>
      <c r="G138" s="122" t="s">
        <v>218</v>
      </c>
      <c r="H138" s="122">
        <f>F138*C138</f>
        <v>6000</v>
      </c>
      <c r="I138" s="124">
        <f>H138/86400</f>
        <v>6.9444444444444448E-2</v>
      </c>
      <c r="J138" s="122">
        <f>H138/1000</f>
        <v>6</v>
      </c>
      <c r="L138" s="122">
        <v>2025</v>
      </c>
      <c r="M138" s="122" cm="1">
        <f t="array" ref="M138:M157">TRANSPOSE('Proyeksi Fasum (3)'!D43:W43)</f>
        <v>0</v>
      </c>
      <c r="N138" s="122">
        <v>250</v>
      </c>
      <c r="O138" s="122">
        <f>M138*N138</f>
        <v>0</v>
      </c>
      <c r="P138" s="122">
        <v>1000</v>
      </c>
      <c r="Q138" s="122" t="s">
        <v>218</v>
      </c>
      <c r="R138" s="122">
        <f>P138*M138</f>
        <v>0</v>
      </c>
      <c r="S138" s="124">
        <f>R138/86400</f>
        <v>0</v>
      </c>
      <c r="T138" s="122">
        <f>R138/1000</f>
        <v>0</v>
      </c>
    </row>
    <row r="139" spans="2:20" x14ac:dyDescent="0.25">
      <c r="B139" s="122">
        <v>2026</v>
      </c>
      <c r="C139" s="122">
        <v>3</v>
      </c>
      <c r="D139" s="122">
        <v>250</v>
      </c>
      <c r="E139" s="122">
        <f t="shared" ref="E139:E157" si="36">C139*D139</f>
        <v>750</v>
      </c>
      <c r="F139" s="122">
        <v>2000</v>
      </c>
      <c r="G139" s="122" t="s">
        <v>218</v>
      </c>
      <c r="H139" s="122">
        <f t="shared" ref="H139:H157" si="37">F139*C139</f>
        <v>6000</v>
      </c>
      <c r="I139" s="124">
        <f t="shared" ref="I139:I157" si="38">H139/86400</f>
        <v>6.9444444444444448E-2</v>
      </c>
      <c r="J139" s="122">
        <f t="shared" ref="J139:J157" si="39">H139/1000</f>
        <v>6</v>
      </c>
      <c r="L139" s="122">
        <v>2026</v>
      </c>
      <c r="M139" s="122">
        <v>0</v>
      </c>
      <c r="N139" s="122">
        <v>250</v>
      </c>
      <c r="O139" s="122">
        <f t="shared" ref="O139:O157" si="40">M139*N139</f>
        <v>0</v>
      </c>
      <c r="P139" s="122">
        <v>1000</v>
      </c>
      <c r="Q139" s="122" t="s">
        <v>218</v>
      </c>
      <c r="R139" s="122">
        <f t="shared" ref="R139:R157" si="41">P139*M139</f>
        <v>0</v>
      </c>
      <c r="S139" s="124">
        <f t="shared" ref="S139:S157" si="42">R139/86400</f>
        <v>0</v>
      </c>
      <c r="T139" s="122">
        <f t="shared" ref="T139:T157" si="43">R139/1000</f>
        <v>0</v>
      </c>
    </row>
    <row r="140" spans="2:20" x14ac:dyDescent="0.25">
      <c r="B140" s="122">
        <v>2027</v>
      </c>
      <c r="C140" s="122">
        <v>3</v>
      </c>
      <c r="D140" s="122">
        <v>250</v>
      </c>
      <c r="E140" s="122">
        <f t="shared" si="36"/>
        <v>750</v>
      </c>
      <c r="F140" s="122">
        <v>2000</v>
      </c>
      <c r="G140" s="122" t="s">
        <v>218</v>
      </c>
      <c r="H140" s="122">
        <f t="shared" si="37"/>
        <v>6000</v>
      </c>
      <c r="I140" s="124">
        <f t="shared" si="38"/>
        <v>6.9444444444444448E-2</v>
      </c>
      <c r="J140" s="122">
        <f t="shared" si="39"/>
        <v>6</v>
      </c>
      <c r="L140" s="122">
        <v>2027</v>
      </c>
      <c r="M140" s="122">
        <v>0</v>
      </c>
      <c r="N140" s="122">
        <v>250</v>
      </c>
      <c r="O140" s="122">
        <f t="shared" si="40"/>
        <v>0</v>
      </c>
      <c r="P140" s="122">
        <v>1000</v>
      </c>
      <c r="Q140" s="122" t="s">
        <v>218</v>
      </c>
      <c r="R140" s="122">
        <f t="shared" si="41"/>
        <v>0</v>
      </c>
      <c r="S140" s="124">
        <f t="shared" si="42"/>
        <v>0</v>
      </c>
      <c r="T140" s="122">
        <f t="shared" si="43"/>
        <v>0</v>
      </c>
    </row>
    <row r="141" spans="2:20" x14ac:dyDescent="0.25">
      <c r="B141" s="122">
        <v>2028</v>
      </c>
      <c r="C141" s="122">
        <v>3</v>
      </c>
      <c r="D141" s="122">
        <v>250</v>
      </c>
      <c r="E141" s="122">
        <f t="shared" si="36"/>
        <v>750</v>
      </c>
      <c r="F141" s="122">
        <v>2000</v>
      </c>
      <c r="G141" s="122" t="s">
        <v>218</v>
      </c>
      <c r="H141" s="122">
        <f t="shared" si="37"/>
        <v>6000</v>
      </c>
      <c r="I141" s="124">
        <f t="shared" si="38"/>
        <v>6.9444444444444448E-2</v>
      </c>
      <c r="J141" s="122">
        <f t="shared" si="39"/>
        <v>6</v>
      </c>
      <c r="L141" s="122">
        <v>2028</v>
      </c>
      <c r="M141" s="122">
        <v>0</v>
      </c>
      <c r="N141" s="122">
        <v>250</v>
      </c>
      <c r="O141" s="122">
        <f t="shared" si="40"/>
        <v>0</v>
      </c>
      <c r="P141" s="122">
        <v>1000</v>
      </c>
      <c r="Q141" s="122" t="s">
        <v>218</v>
      </c>
      <c r="R141" s="122">
        <f t="shared" si="41"/>
        <v>0</v>
      </c>
      <c r="S141" s="124">
        <f t="shared" si="42"/>
        <v>0</v>
      </c>
      <c r="T141" s="122">
        <f t="shared" si="43"/>
        <v>0</v>
      </c>
    </row>
    <row r="142" spans="2:20" x14ac:dyDescent="0.25">
      <c r="B142" s="122">
        <v>2029</v>
      </c>
      <c r="C142" s="122">
        <v>3</v>
      </c>
      <c r="D142" s="122">
        <v>250</v>
      </c>
      <c r="E142" s="122">
        <f t="shared" si="36"/>
        <v>750</v>
      </c>
      <c r="F142" s="122">
        <v>2000</v>
      </c>
      <c r="G142" s="122" t="s">
        <v>218</v>
      </c>
      <c r="H142" s="122">
        <f t="shared" si="37"/>
        <v>6000</v>
      </c>
      <c r="I142" s="124">
        <f t="shared" si="38"/>
        <v>6.9444444444444448E-2</v>
      </c>
      <c r="J142" s="122">
        <f t="shared" si="39"/>
        <v>6</v>
      </c>
      <c r="L142" s="122">
        <v>2029</v>
      </c>
      <c r="M142" s="122">
        <v>0</v>
      </c>
      <c r="N142" s="122">
        <v>250</v>
      </c>
      <c r="O142" s="122">
        <f t="shared" si="40"/>
        <v>0</v>
      </c>
      <c r="P142" s="122">
        <v>1000</v>
      </c>
      <c r="Q142" s="122" t="s">
        <v>218</v>
      </c>
      <c r="R142" s="122">
        <f t="shared" si="41"/>
        <v>0</v>
      </c>
      <c r="S142" s="124">
        <f t="shared" si="42"/>
        <v>0</v>
      </c>
      <c r="T142" s="122">
        <f t="shared" si="43"/>
        <v>0</v>
      </c>
    </row>
    <row r="143" spans="2:20" x14ac:dyDescent="0.25">
      <c r="B143" s="122">
        <v>2030</v>
      </c>
      <c r="C143" s="122">
        <v>3</v>
      </c>
      <c r="D143" s="122">
        <v>250</v>
      </c>
      <c r="E143" s="122">
        <f t="shared" si="36"/>
        <v>750</v>
      </c>
      <c r="F143" s="122">
        <v>2000</v>
      </c>
      <c r="G143" s="122" t="s">
        <v>218</v>
      </c>
      <c r="H143" s="122">
        <f t="shared" si="37"/>
        <v>6000</v>
      </c>
      <c r="I143" s="124">
        <f t="shared" si="38"/>
        <v>6.9444444444444448E-2</v>
      </c>
      <c r="J143" s="122">
        <f t="shared" si="39"/>
        <v>6</v>
      </c>
      <c r="L143" s="122">
        <v>2030</v>
      </c>
      <c r="M143" s="122">
        <v>0</v>
      </c>
      <c r="N143" s="122">
        <v>250</v>
      </c>
      <c r="O143" s="122">
        <f t="shared" si="40"/>
        <v>0</v>
      </c>
      <c r="P143" s="122">
        <v>1000</v>
      </c>
      <c r="Q143" s="122" t="s">
        <v>218</v>
      </c>
      <c r="R143" s="122">
        <f t="shared" si="41"/>
        <v>0</v>
      </c>
      <c r="S143" s="124">
        <f t="shared" si="42"/>
        <v>0</v>
      </c>
      <c r="T143" s="122">
        <f t="shared" si="43"/>
        <v>0</v>
      </c>
    </row>
    <row r="144" spans="2:20" x14ac:dyDescent="0.25">
      <c r="B144" s="122">
        <v>2031</v>
      </c>
      <c r="C144" s="122">
        <v>3</v>
      </c>
      <c r="D144" s="122">
        <v>250</v>
      </c>
      <c r="E144" s="122">
        <f t="shared" si="36"/>
        <v>750</v>
      </c>
      <c r="F144" s="122">
        <v>2000</v>
      </c>
      <c r="G144" s="122" t="s">
        <v>218</v>
      </c>
      <c r="H144" s="122">
        <f t="shared" si="37"/>
        <v>6000</v>
      </c>
      <c r="I144" s="124">
        <f t="shared" si="38"/>
        <v>6.9444444444444448E-2</v>
      </c>
      <c r="J144" s="122">
        <f t="shared" si="39"/>
        <v>6</v>
      </c>
      <c r="L144" s="122">
        <v>2031</v>
      </c>
      <c r="M144" s="122">
        <v>0</v>
      </c>
      <c r="N144" s="122">
        <v>250</v>
      </c>
      <c r="O144" s="122">
        <f t="shared" si="40"/>
        <v>0</v>
      </c>
      <c r="P144" s="122">
        <v>1000</v>
      </c>
      <c r="Q144" s="122" t="s">
        <v>218</v>
      </c>
      <c r="R144" s="122">
        <f t="shared" si="41"/>
        <v>0</v>
      </c>
      <c r="S144" s="124">
        <f t="shared" si="42"/>
        <v>0</v>
      </c>
      <c r="T144" s="122">
        <f t="shared" si="43"/>
        <v>0</v>
      </c>
    </row>
    <row r="145" spans="2:20" x14ac:dyDescent="0.25">
      <c r="B145" s="122">
        <v>2032</v>
      </c>
      <c r="C145" s="122">
        <v>3</v>
      </c>
      <c r="D145" s="122">
        <v>250</v>
      </c>
      <c r="E145" s="122">
        <f t="shared" si="36"/>
        <v>750</v>
      </c>
      <c r="F145" s="122">
        <v>2000</v>
      </c>
      <c r="G145" s="122" t="s">
        <v>218</v>
      </c>
      <c r="H145" s="122">
        <f t="shared" si="37"/>
        <v>6000</v>
      </c>
      <c r="I145" s="124">
        <f t="shared" si="38"/>
        <v>6.9444444444444448E-2</v>
      </c>
      <c r="J145" s="122">
        <f t="shared" si="39"/>
        <v>6</v>
      </c>
      <c r="L145" s="122">
        <v>2032</v>
      </c>
      <c r="M145" s="122">
        <v>0</v>
      </c>
      <c r="N145" s="122">
        <v>250</v>
      </c>
      <c r="O145" s="122">
        <f t="shared" si="40"/>
        <v>0</v>
      </c>
      <c r="P145" s="122">
        <v>1000</v>
      </c>
      <c r="Q145" s="122" t="s">
        <v>218</v>
      </c>
      <c r="R145" s="122">
        <f t="shared" si="41"/>
        <v>0</v>
      </c>
      <c r="S145" s="124">
        <f t="shared" si="42"/>
        <v>0</v>
      </c>
      <c r="T145" s="122">
        <f t="shared" si="43"/>
        <v>0</v>
      </c>
    </row>
    <row r="146" spans="2:20" x14ac:dyDescent="0.25">
      <c r="B146" s="122">
        <v>2033</v>
      </c>
      <c r="C146" s="122">
        <v>3</v>
      </c>
      <c r="D146" s="122">
        <v>250</v>
      </c>
      <c r="E146" s="122">
        <f t="shared" si="36"/>
        <v>750</v>
      </c>
      <c r="F146" s="122">
        <v>2000</v>
      </c>
      <c r="G146" s="122" t="s">
        <v>218</v>
      </c>
      <c r="H146" s="122">
        <f t="shared" si="37"/>
        <v>6000</v>
      </c>
      <c r="I146" s="124">
        <f t="shared" si="38"/>
        <v>6.9444444444444448E-2</v>
      </c>
      <c r="J146" s="122">
        <f t="shared" si="39"/>
        <v>6</v>
      </c>
      <c r="L146" s="122">
        <v>2033</v>
      </c>
      <c r="M146" s="122">
        <v>0</v>
      </c>
      <c r="N146" s="122">
        <v>250</v>
      </c>
      <c r="O146" s="122">
        <f t="shared" si="40"/>
        <v>0</v>
      </c>
      <c r="P146" s="122">
        <v>1000</v>
      </c>
      <c r="Q146" s="122" t="s">
        <v>218</v>
      </c>
      <c r="R146" s="122">
        <f t="shared" si="41"/>
        <v>0</v>
      </c>
      <c r="S146" s="124">
        <f t="shared" si="42"/>
        <v>0</v>
      </c>
      <c r="T146" s="122">
        <f t="shared" si="43"/>
        <v>0</v>
      </c>
    </row>
    <row r="147" spans="2:20" x14ac:dyDescent="0.25">
      <c r="B147" s="122">
        <v>2034</v>
      </c>
      <c r="C147" s="122">
        <v>3</v>
      </c>
      <c r="D147" s="122">
        <v>250</v>
      </c>
      <c r="E147" s="122">
        <f t="shared" si="36"/>
        <v>750</v>
      </c>
      <c r="F147" s="122">
        <v>2000</v>
      </c>
      <c r="G147" s="122" t="s">
        <v>218</v>
      </c>
      <c r="H147" s="122">
        <f t="shared" si="37"/>
        <v>6000</v>
      </c>
      <c r="I147" s="124">
        <f t="shared" si="38"/>
        <v>6.9444444444444448E-2</v>
      </c>
      <c r="J147" s="122">
        <f t="shared" si="39"/>
        <v>6</v>
      </c>
      <c r="L147" s="122">
        <v>2034</v>
      </c>
      <c r="M147" s="122">
        <v>0</v>
      </c>
      <c r="N147" s="122">
        <v>250</v>
      </c>
      <c r="O147" s="122">
        <f t="shared" si="40"/>
        <v>0</v>
      </c>
      <c r="P147" s="122">
        <v>1000</v>
      </c>
      <c r="Q147" s="122" t="s">
        <v>218</v>
      </c>
      <c r="R147" s="122">
        <f t="shared" si="41"/>
        <v>0</v>
      </c>
      <c r="S147" s="124">
        <f t="shared" si="42"/>
        <v>0</v>
      </c>
      <c r="T147" s="122">
        <f t="shared" si="43"/>
        <v>0</v>
      </c>
    </row>
    <row r="148" spans="2:20" x14ac:dyDescent="0.25">
      <c r="B148" s="122">
        <v>2035</v>
      </c>
      <c r="C148" s="122">
        <v>3</v>
      </c>
      <c r="D148" s="122">
        <v>250</v>
      </c>
      <c r="E148" s="122">
        <f t="shared" si="36"/>
        <v>750</v>
      </c>
      <c r="F148" s="122">
        <v>2000</v>
      </c>
      <c r="G148" s="122" t="s">
        <v>218</v>
      </c>
      <c r="H148" s="122">
        <f t="shared" si="37"/>
        <v>6000</v>
      </c>
      <c r="I148" s="124">
        <f t="shared" si="38"/>
        <v>6.9444444444444448E-2</v>
      </c>
      <c r="J148" s="122">
        <f t="shared" si="39"/>
        <v>6</v>
      </c>
      <c r="L148" s="122">
        <v>2035</v>
      </c>
      <c r="M148" s="122">
        <v>0</v>
      </c>
      <c r="N148" s="122">
        <v>250</v>
      </c>
      <c r="O148" s="122">
        <f t="shared" si="40"/>
        <v>0</v>
      </c>
      <c r="P148" s="122">
        <v>1000</v>
      </c>
      <c r="Q148" s="122" t="s">
        <v>218</v>
      </c>
      <c r="R148" s="122">
        <f t="shared" si="41"/>
        <v>0</v>
      </c>
      <c r="S148" s="124">
        <f t="shared" si="42"/>
        <v>0</v>
      </c>
      <c r="T148" s="122">
        <f t="shared" si="43"/>
        <v>0</v>
      </c>
    </row>
    <row r="149" spans="2:20" x14ac:dyDescent="0.25">
      <c r="B149" s="122">
        <v>2036</v>
      </c>
      <c r="C149" s="122">
        <v>3</v>
      </c>
      <c r="D149" s="122">
        <v>250</v>
      </c>
      <c r="E149" s="122">
        <f t="shared" si="36"/>
        <v>750</v>
      </c>
      <c r="F149" s="122">
        <v>2000</v>
      </c>
      <c r="G149" s="122" t="s">
        <v>218</v>
      </c>
      <c r="H149" s="122">
        <f t="shared" si="37"/>
        <v>6000</v>
      </c>
      <c r="I149" s="124">
        <f t="shared" si="38"/>
        <v>6.9444444444444448E-2</v>
      </c>
      <c r="J149" s="122">
        <f t="shared" si="39"/>
        <v>6</v>
      </c>
      <c r="L149" s="122">
        <v>2036</v>
      </c>
      <c r="M149" s="122">
        <v>0</v>
      </c>
      <c r="N149" s="122">
        <v>250</v>
      </c>
      <c r="O149" s="122">
        <f t="shared" si="40"/>
        <v>0</v>
      </c>
      <c r="P149" s="122">
        <v>1000</v>
      </c>
      <c r="Q149" s="122" t="s">
        <v>218</v>
      </c>
      <c r="R149" s="122">
        <f t="shared" si="41"/>
        <v>0</v>
      </c>
      <c r="S149" s="124">
        <f t="shared" si="42"/>
        <v>0</v>
      </c>
      <c r="T149" s="122">
        <f t="shared" si="43"/>
        <v>0</v>
      </c>
    </row>
    <row r="150" spans="2:20" x14ac:dyDescent="0.25">
      <c r="B150" s="122">
        <v>2037</v>
      </c>
      <c r="C150" s="122">
        <v>3</v>
      </c>
      <c r="D150" s="122">
        <v>250</v>
      </c>
      <c r="E150" s="122">
        <f t="shared" si="36"/>
        <v>750</v>
      </c>
      <c r="F150" s="122">
        <v>2000</v>
      </c>
      <c r="G150" s="122" t="s">
        <v>218</v>
      </c>
      <c r="H150" s="122">
        <f t="shared" si="37"/>
        <v>6000</v>
      </c>
      <c r="I150" s="124">
        <f t="shared" si="38"/>
        <v>6.9444444444444448E-2</v>
      </c>
      <c r="J150" s="122">
        <f t="shared" si="39"/>
        <v>6</v>
      </c>
      <c r="L150" s="122">
        <v>2037</v>
      </c>
      <c r="M150" s="122">
        <v>0</v>
      </c>
      <c r="N150" s="122">
        <v>250</v>
      </c>
      <c r="O150" s="122">
        <f t="shared" si="40"/>
        <v>0</v>
      </c>
      <c r="P150" s="122">
        <v>1000</v>
      </c>
      <c r="Q150" s="122" t="s">
        <v>218</v>
      </c>
      <c r="R150" s="122">
        <f t="shared" si="41"/>
        <v>0</v>
      </c>
      <c r="S150" s="124">
        <f t="shared" si="42"/>
        <v>0</v>
      </c>
      <c r="T150" s="122">
        <f t="shared" si="43"/>
        <v>0</v>
      </c>
    </row>
    <row r="151" spans="2:20" x14ac:dyDescent="0.25">
      <c r="B151" s="122">
        <v>2038</v>
      </c>
      <c r="C151" s="122">
        <v>3</v>
      </c>
      <c r="D151" s="122">
        <v>250</v>
      </c>
      <c r="E151" s="122">
        <f t="shared" si="36"/>
        <v>750</v>
      </c>
      <c r="F151" s="122">
        <v>2000</v>
      </c>
      <c r="G151" s="122" t="s">
        <v>218</v>
      </c>
      <c r="H151" s="122">
        <f t="shared" si="37"/>
        <v>6000</v>
      </c>
      <c r="I151" s="124">
        <f t="shared" si="38"/>
        <v>6.9444444444444448E-2</v>
      </c>
      <c r="J151" s="122">
        <f t="shared" si="39"/>
        <v>6</v>
      </c>
      <c r="L151" s="122">
        <v>2038</v>
      </c>
      <c r="M151" s="122">
        <v>0</v>
      </c>
      <c r="N151" s="122">
        <v>250</v>
      </c>
      <c r="O151" s="122">
        <f t="shared" si="40"/>
        <v>0</v>
      </c>
      <c r="P151" s="122">
        <v>1000</v>
      </c>
      <c r="Q151" s="122" t="s">
        <v>218</v>
      </c>
      <c r="R151" s="122">
        <f t="shared" si="41"/>
        <v>0</v>
      </c>
      <c r="S151" s="124">
        <f t="shared" si="42"/>
        <v>0</v>
      </c>
      <c r="T151" s="122">
        <f t="shared" si="43"/>
        <v>0</v>
      </c>
    </row>
    <row r="152" spans="2:20" x14ac:dyDescent="0.25">
      <c r="B152" s="122">
        <v>2039</v>
      </c>
      <c r="C152" s="122">
        <v>3</v>
      </c>
      <c r="D152" s="122">
        <v>250</v>
      </c>
      <c r="E152" s="122">
        <f t="shared" si="36"/>
        <v>750</v>
      </c>
      <c r="F152" s="122">
        <v>2000</v>
      </c>
      <c r="G152" s="122" t="s">
        <v>218</v>
      </c>
      <c r="H152" s="122">
        <f t="shared" si="37"/>
        <v>6000</v>
      </c>
      <c r="I152" s="124">
        <f t="shared" si="38"/>
        <v>6.9444444444444448E-2</v>
      </c>
      <c r="J152" s="122">
        <f t="shared" si="39"/>
        <v>6</v>
      </c>
      <c r="L152" s="122">
        <v>2039</v>
      </c>
      <c r="M152" s="122">
        <v>0</v>
      </c>
      <c r="N152" s="122">
        <v>250</v>
      </c>
      <c r="O152" s="122">
        <f t="shared" si="40"/>
        <v>0</v>
      </c>
      <c r="P152" s="122">
        <v>1000</v>
      </c>
      <c r="Q152" s="122" t="s">
        <v>218</v>
      </c>
      <c r="R152" s="122">
        <f t="shared" si="41"/>
        <v>0</v>
      </c>
      <c r="S152" s="124">
        <f t="shared" si="42"/>
        <v>0</v>
      </c>
      <c r="T152" s="122">
        <f t="shared" si="43"/>
        <v>0</v>
      </c>
    </row>
    <row r="153" spans="2:20" x14ac:dyDescent="0.25">
      <c r="B153" s="122">
        <v>2040</v>
      </c>
      <c r="C153" s="122">
        <v>3</v>
      </c>
      <c r="D153" s="122">
        <v>250</v>
      </c>
      <c r="E153" s="122">
        <f t="shared" si="36"/>
        <v>750</v>
      </c>
      <c r="F153" s="122">
        <v>2000</v>
      </c>
      <c r="G153" s="122" t="s">
        <v>218</v>
      </c>
      <c r="H153" s="122">
        <f t="shared" si="37"/>
        <v>6000</v>
      </c>
      <c r="I153" s="124">
        <f t="shared" si="38"/>
        <v>6.9444444444444448E-2</v>
      </c>
      <c r="J153" s="122">
        <f t="shared" si="39"/>
        <v>6</v>
      </c>
      <c r="L153" s="122">
        <v>2040</v>
      </c>
      <c r="M153" s="122">
        <v>0</v>
      </c>
      <c r="N153" s="122">
        <v>250</v>
      </c>
      <c r="O153" s="122">
        <f t="shared" si="40"/>
        <v>0</v>
      </c>
      <c r="P153" s="122">
        <v>1000</v>
      </c>
      <c r="Q153" s="122" t="s">
        <v>218</v>
      </c>
      <c r="R153" s="122">
        <f t="shared" si="41"/>
        <v>0</v>
      </c>
      <c r="S153" s="124">
        <f t="shared" si="42"/>
        <v>0</v>
      </c>
      <c r="T153" s="122">
        <f t="shared" si="43"/>
        <v>0</v>
      </c>
    </row>
    <row r="154" spans="2:20" x14ac:dyDescent="0.25">
      <c r="B154" s="122">
        <v>2041</v>
      </c>
      <c r="C154" s="122">
        <v>3</v>
      </c>
      <c r="D154" s="122">
        <v>250</v>
      </c>
      <c r="E154" s="122">
        <f t="shared" si="36"/>
        <v>750</v>
      </c>
      <c r="F154" s="122">
        <v>2000</v>
      </c>
      <c r="G154" s="122" t="s">
        <v>218</v>
      </c>
      <c r="H154" s="122">
        <f t="shared" si="37"/>
        <v>6000</v>
      </c>
      <c r="I154" s="124">
        <f t="shared" si="38"/>
        <v>6.9444444444444448E-2</v>
      </c>
      <c r="J154" s="122">
        <f t="shared" si="39"/>
        <v>6</v>
      </c>
      <c r="L154" s="122">
        <v>2041</v>
      </c>
      <c r="M154" s="122">
        <v>0</v>
      </c>
      <c r="N154" s="122">
        <v>250</v>
      </c>
      <c r="O154" s="122">
        <f t="shared" si="40"/>
        <v>0</v>
      </c>
      <c r="P154" s="122">
        <v>1000</v>
      </c>
      <c r="Q154" s="122" t="s">
        <v>218</v>
      </c>
      <c r="R154" s="122">
        <f t="shared" si="41"/>
        <v>0</v>
      </c>
      <c r="S154" s="124">
        <f t="shared" si="42"/>
        <v>0</v>
      </c>
      <c r="T154" s="122">
        <f t="shared" si="43"/>
        <v>0</v>
      </c>
    </row>
    <row r="155" spans="2:20" x14ac:dyDescent="0.25">
      <c r="B155" s="122">
        <v>2042</v>
      </c>
      <c r="C155" s="122">
        <v>3</v>
      </c>
      <c r="D155" s="122">
        <v>250</v>
      </c>
      <c r="E155" s="122">
        <f t="shared" si="36"/>
        <v>750</v>
      </c>
      <c r="F155" s="122">
        <v>2000</v>
      </c>
      <c r="G155" s="122" t="s">
        <v>218</v>
      </c>
      <c r="H155" s="122">
        <f t="shared" si="37"/>
        <v>6000</v>
      </c>
      <c r="I155" s="124">
        <f t="shared" si="38"/>
        <v>6.9444444444444448E-2</v>
      </c>
      <c r="J155" s="122">
        <f t="shared" si="39"/>
        <v>6</v>
      </c>
      <c r="L155" s="122">
        <v>2042</v>
      </c>
      <c r="M155" s="122">
        <v>0</v>
      </c>
      <c r="N155" s="122">
        <v>250</v>
      </c>
      <c r="O155" s="122">
        <f t="shared" si="40"/>
        <v>0</v>
      </c>
      <c r="P155" s="122">
        <v>1000</v>
      </c>
      <c r="Q155" s="122" t="s">
        <v>218</v>
      </c>
      <c r="R155" s="122">
        <f t="shared" si="41"/>
        <v>0</v>
      </c>
      <c r="S155" s="124">
        <f t="shared" si="42"/>
        <v>0</v>
      </c>
      <c r="T155" s="122">
        <f t="shared" si="43"/>
        <v>0</v>
      </c>
    </row>
    <row r="156" spans="2:20" x14ac:dyDescent="0.25">
      <c r="B156" s="122">
        <v>2043</v>
      </c>
      <c r="C156" s="122">
        <v>3</v>
      </c>
      <c r="D156" s="122">
        <v>250</v>
      </c>
      <c r="E156" s="122">
        <f t="shared" si="36"/>
        <v>750</v>
      </c>
      <c r="F156" s="122">
        <v>2000</v>
      </c>
      <c r="G156" s="122" t="s">
        <v>218</v>
      </c>
      <c r="H156" s="122">
        <f t="shared" si="37"/>
        <v>6000</v>
      </c>
      <c r="I156" s="124">
        <f t="shared" si="38"/>
        <v>6.9444444444444448E-2</v>
      </c>
      <c r="J156" s="122">
        <f t="shared" si="39"/>
        <v>6</v>
      </c>
      <c r="L156" s="122">
        <v>2043</v>
      </c>
      <c r="M156" s="122">
        <v>0</v>
      </c>
      <c r="N156" s="122">
        <v>250</v>
      </c>
      <c r="O156" s="122">
        <f t="shared" si="40"/>
        <v>0</v>
      </c>
      <c r="P156" s="122">
        <v>1000</v>
      </c>
      <c r="Q156" s="122" t="s">
        <v>218</v>
      </c>
      <c r="R156" s="122">
        <f t="shared" si="41"/>
        <v>0</v>
      </c>
      <c r="S156" s="124">
        <f t="shared" si="42"/>
        <v>0</v>
      </c>
      <c r="T156" s="122">
        <f t="shared" si="43"/>
        <v>0</v>
      </c>
    </row>
    <row r="157" spans="2:20" x14ac:dyDescent="0.25">
      <c r="B157" s="122">
        <v>2044</v>
      </c>
      <c r="C157" s="122">
        <v>3</v>
      </c>
      <c r="D157" s="122">
        <v>250</v>
      </c>
      <c r="E157" s="122">
        <f t="shared" si="36"/>
        <v>750</v>
      </c>
      <c r="F157" s="122">
        <v>2000</v>
      </c>
      <c r="G157" s="122" t="s">
        <v>218</v>
      </c>
      <c r="H157" s="122">
        <f t="shared" si="37"/>
        <v>6000</v>
      </c>
      <c r="I157" s="124">
        <f t="shared" si="38"/>
        <v>6.9444444444444448E-2</v>
      </c>
      <c r="J157" s="122">
        <f t="shared" si="39"/>
        <v>6</v>
      </c>
      <c r="L157" s="122">
        <v>2044</v>
      </c>
      <c r="M157" s="122">
        <v>0</v>
      </c>
      <c r="N157" s="122">
        <v>250</v>
      </c>
      <c r="O157" s="122">
        <f t="shared" si="40"/>
        <v>0</v>
      </c>
      <c r="P157" s="122">
        <v>1000</v>
      </c>
      <c r="Q157" s="122" t="s">
        <v>218</v>
      </c>
      <c r="R157" s="122">
        <f t="shared" si="41"/>
        <v>0</v>
      </c>
      <c r="S157" s="124">
        <f t="shared" si="42"/>
        <v>0</v>
      </c>
      <c r="T157" s="122">
        <f t="shared" si="43"/>
        <v>0</v>
      </c>
    </row>
    <row r="159" spans="2:20" x14ac:dyDescent="0.25">
      <c r="B159" s="290" t="s">
        <v>343</v>
      </c>
      <c r="C159" s="290"/>
      <c r="L159" s="290" t="s">
        <v>344</v>
      </c>
      <c r="M159" s="290"/>
      <c r="N159" s="290"/>
      <c r="O159" s="116"/>
    </row>
    <row r="160" spans="2:20" x14ac:dyDescent="0.25">
      <c r="B160" s="289" t="s">
        <v>22</v>
      </c>
      <c r="C160" s="289" t="s">
        <v>203</v>
      </c>
      <c r="D160" s="289" t="s">
        <v>315</v>
      </c>
      <c r="E160" s="289" t="s">
        <v>314</v>
      </c>
      <c r="F160" s="289" t="s">
        <v>202</v>
      </c>
      <c r="G160" s="289" t="s">
        <v>151</v>
      </c>
      <c r="H160" s="289" t="s">
        <v>205</v>
      </c>
      <c r="I160" s="289" t="s">
        <v>206</v>
      </c>
      <c r="J160" s="289" t="s">
        <v>434</v>
      </c>
      <c r="L160" s="289" t="s">
        <v>22</v>
      </c>
      <c r="M160" s="289" t="s">
        <v>203</v>
      </c>
      <c r="N160" s="289" t="s">
        <v>204</v>
      </c>
      <c r="O160" s="289" t="s">
        <v>201</v>
      </c>
      <c r="P160" s="289" t="s">
        <v>202</v>
      </c>
      <c r="Q160" s="289" t="s">
        <v>151</v>
      </c>
      <c r="R160" s="289" t="s">
        <v>205</v>
      </c>
      <c r="S160" s="289" t="s">
        <v>206</v>
      </c>
      <c r="T160" s="289" t="s">
        <v>434</v>
      </c>
    </row>
    <row r="161" spans="2:20" x14ac:dyDescent="0.25">
      <c r="B161" s="289"/>
      <c r="C161" s="289"/>
      <c r="D161" s="289"/>
      <c r="E161" s="289"/>
      <c r="F161" s="289"/>
      <c r="G161" s="289"/>
      <c r="H161" s="289"/>
      <c r="I161" s="289"/>
      <c r="J161" s="289"/>
      <c r="L161" s="289"/>
      <c r="M161" s="289"/>
      <c r="N161" s="289"/>
      <c r="O161" s="289"/>
      <c r="P161" s="289"/>
      <c r="Q161" s="289"/>
      <c r="R161" s="289"/>
      <c r="S161" s="289"/>
      <c r="T161" s="289"/>
    </row>
    <row r="162" spans="2:20" x14ac:dyDescent="0.25">
      <c r="B162" s="289"/>
      <c r="C162" s="289"/>
      <c r="D162" s="289"/>
      <c r="E162" s="289"/>
      <c r="F162" s="289"/>
      <c r="G162" s="289"/>
      <c r="H162" s="289"/>
      <c r="I162" s="289"/>
      <c r="J162" s="289"/>
      <c r="L162" s="289"/>
      <c r="M162" s="289"/>
      <c r="N162" s="289"/>
      <c r="O162" s="289"/>
      <c r="P162" s="289"/>
      <c r="Q162" s="289"/>
      <c r="R162" s="289"/>
      <c r="S162" s="289"/>
      <c r="T162" s="289"/>
    </row>
    <row r="163" spans="2:20" x14ac:dyDescent="0.25">
      <c r="B163" s="122">
        <v>2025</v>
      </c>
      <c r="C163" s="122" cm="1">
        <f t="array" ref="C163:C182">TRANSPOSE('Proyeksi Fasum (3)'!D45:W45)</f>
        <v>1</v>
      </c>
      <c r="D163" s="122">
        <v>50</v>
      </c>
      <c r="E163" s="122">
        <f>C163*D163</f>
        <v>50</v>
      </c>
      <c r="F163" s="122">
        <v>150</v>
      </c>
      <c r="G163" s="122" t="s">
        <v>316</v>
      </c>
      <c r="H163" s="122">
        <f>E163*F163</f>
        <v>7500</v>
      </c>
      <c r="I163" s="124">
        <f>H163/86400</f>
        <v>8.6805555555555552E-2</v>
      </c>
      <c r="J163" s="122">
        <f>H163/1000</f>
        <v>7.5</v>
      </c>
      <c r="L163" s="122">
        <v>2025</v>
      </c>
      <c r="M163" s="122" cm="1">
        <f t="array" ref="M163:M182">TRANSPOSE('Proyeksi Fasum (3)'!D46:W46)</f>
        <v>0</v>
      </c>
      <c r="N163" s="122"/>
      <c r="O163" s="122"/>
      <c r="P163" s="122">
        <v>10090</v>
      </c>
      <c r="Q163" s="122" t="s">
        <v>218</v>
      </c>
      <c r="R163" s="122">
        <f>P163*M163</f>
        <v>0</v>
      </c>
      <c r="S163" s="124">
        <f>R163/86400</f>
        <v>0</v>
      </c>
      <c r="T163" s="122">
        <f>R163/1000</f>
        <v>0</v>
      </c>
    </row>
    <row r="164" spans="2:20" x14ac:dyDescent="0.25">
      <c r="B164" s="122">
        <v>2026</v>
      </c>
      <c r="C164" s="122">
        <v>1</v>
      </c>
      <c r="D164" s="122">
        <v>50</v>
      </c>
      <c r="E164" s="122">
        <f t="shared" ref="E164:E182" si="44">C164*D164</f>
        <v>50</v>
      </c>
      <c r="F164" s="122">
        <v>150</v>
      </c>
      <c r="G164" s="122" t="s">
        <v>316</v>
      </c>
      <c r="H164" s="122">
        <f t="shared" ref="H164:H182" si="45">E164*F164</f>
        <v>7500</v>
      </c>
      <c r="I164" s="124">
        <f t="shared" ref="I164:I182" si="46">H164/86400</f>
        <v>8.6805555555555552E-2</v>
      </c>
      <c r="J164" s="122">
        <f t="shared" ref="J164:J182" si="47">H164/1000</f>
        <v>7.5</v>
      </c>
      <c r="L164" s="122">
        <v>2026</v>
      </c>
      <c r="M164" s="122">
        <v>0</v>
      </c>
      <c r="N164" s="122"/>
      <c r="O164" s="122"/>
      <c r="P164" s="122">
        <v>10090</v>
      </c>
      <c r="Q164" s="122" t="s">
        <v>218</v>
      </c>
      <c r="R164" s="122">
        <f t="shared" ref="R164:R182" si="48">P164*M164</f>
        <v>0</v>
      </c>
      <c r="S164" s="124">
        <f t="shared" ref="S164:S182" si="49">R164/86400</f>
        <v>0</v>
      </c>
      <c r="T164" s="122">
        <f t="shared" ref="T164:T182" si="50">R164/1000</f>
        <v>0</v>
      </c>
    </row>
    <row r="165" spans="2:20" x14ac:dyDescent="0.25">
      <c r="B165" s="122">
        <v>2027</v>
      </c>
      <c r="C165" s="122">
        <v>1</v>
      </c>
      <c r="D165" s="122">
        <v>50</v>
      </c>
      <c r="E165" s="122">
        <f t="shared" si="44"/>
        <v>50</v>
      </c>
      <c r="F165" s="122">
        <v>150</v>
      </c>
      <c r="G165" s="122" t="s">
        <v>316</v>
      </c>
      <c r="H165" s="122">
        <f t="shared" si="45"/>
        <v>7500</v>
      </c>
      <c r="I165" s="124">
        <f t="shared" si="46"/>
        <v>8.6805555555555552E-2</v>
      </c>
      <c r="J165" s="122">
        <f t="shared" si="47"/>
        <v>7.5</v>
      </c>
      <c r="L165" s="122">
        <v>2027</v>
      </c>
      <c r="M165" s="122">
        <v>0</v>
      </c>
      <c r="N165" s="122"/>
      <c r="O165" s="122"/>
      <c r="P165" s="122">
        <v>10090</v>
      </c>
      <c r="Q165" s="122" t="s">
        <v>218</v>
      </c>
      <c r="R165" s="122">
        <f t="shared" si="48"/>
        <v>0</v>
      </c>
      <c r="S165" s="124">
        <f t="shared" si="49"/>
        <v>0</v>
      </c>
      <c r="T165" s="122">
        <f t="shared" si="50"/>
        <v>0</v>
      </c>
    </row>
    <row r="166" spans="2:20" x14ac:dyDescent="0.25">
      <c r="B166" s="122">
        <v>2028</v>
      </c>
      <c r="C166" s="122">
        <v>1</v>
      </c>
      <c r="D166" s="122">
        <v>50</v>
      </c>
      <c r="E166" s="122">
        <f t="shared" si="44"/>
        <v>50</v>
      </c>
      <c r="F166" s="122">
        <v>150</v>
      </c>
      <c r="G166" s="122" t="s">
        <v>316</v>
      </c>
      <c r="H166" s="122">
        <f t="shared" si="45"/>
        <v>7500</v>
      </c>
      <c r="I166" s="124">
        <f t="shared" si="46"/>
        <v>8.6805555555555552E-2</v>
      </c>
      <c r="J166" s="122">
        <f t="shared" si="47"/>
        <v>7.5</v>
      </c>
      <c r="L166" s="122">
        <v>2028</v>
      </c>
      <c r="M166" s="122">
        <v>0</v>
      </c>
      <c r="N166" s="122"/>
      <c r="O166" s="122"/>
      <c r="P166" s="122">
        <v>10090</v>
      </c>
      <c r="Q166" s="122" t="s">
        <v>218</v>
      </c>
      <c r="R166" s="122">
        <f t="shared" si="48"/>
        <v>0</v>
      </c>
      <c r="S166" s="124">
        <f t="shared" si="49"/>
        <v>0</v>
      </c>
      <c r="T166" s="122">
        <f t="shared" si="50"/>
        <v>0</v>
      </c>
    </row>
    <row r="167" spans="2:20" x14ac:dyDescent="0.25">
      <c r="B167" s="122">
        <v>2029</v>
      </c>
      <c r="C167" s="122">
        <v>1</v>
      </c>
      <c r="D167" s="122">
        <v>50</v>
      </c>
      <c r="E167" s="122">
        <f t="shared" si="44"/>
        <v>50</v>
      </c>
      <c r="F167" s="122">
        <v>150</v>
      </c>
      <c r="G167" s="122" t="s">
        <v>316</v>
      </c>
      <c r="H167" s="122">
        <f t="shared" si="45"/>
        <v>7500</v>
      </c>
      <c r="I167" s="124">
        <f t="shared" si="46"/>
        <v>8.6805555555555552E-2</v>
      </c>
      <c r="J167" s="122">
        <f t="shared" si="47"/>
        <v>7.5</v>
      </c>
      <c r="L167" s="122">
        <v>2029</v>
      </c>
      <c r="M167" s="122">
        <v>0</v>
      </c>
      <c r="N167" s="122"/>
      <c r="O167" s="122"/>
      <c r="P167" s="122">
        <v>10090</v>
      </c>
      <c r="Q167" s="122" t="s">
        <v>218</v>
      </c>
      <c r="R167" s="122">
        <f t="shared" si="48"/>
        <v>0</v>
      </c>
      <c r="S167" s="124">
        <f t="shared" si="49"/>
        <v>0</v>
      </c>
      <c r="T167" s="122">
        <f t="shared" si="50"/>
        <v>0</v>
      </c>
    </row>
    <row r="168" spans="2:20" x14ac:dyDescent="0.25">
      <c r="B168" s="122">
        <v>2030</v>
      </c>
      <c r="C168" s="122">
        <v>1</v>
      </c>
      <c r="D168" s="122">
        <v>50</v>
      </c>
      <c r="E168" s="122">
        <f t="shared" si="44"/>
        <v>50</v>
      </c>
      <c r="F168" s="122">
        <v>150</v>
      </c>
      <c r="G168" s="122" t="s">
        <v>316</v>
      </c>
      <c r="H168" s="122">
        <f t="shared" si="45"/>
        <v>7500</v>
      </c>
      <c r="I168" s="124">
        <f t="shared" si="46"/>
        <v>8.6805555555555552E-2</v>
      </c>
      <c r="J168" s="122">
        <f t="shared" si="47"/>
        <v>7.5</v>
      </c>
      <c r="L168" s="122">
        <v>2030</v>
      </c>
      <c r="M168" s="122">
        <v>0</v>
      </c>
      <c r="N168" s="122"/>
      <c r="O168" s="122"/>
      <c r="P168" s="122">
        <v>10090</v>
      </c>
      <c r="Q168" s="122" t="s">
        <v>218</v>
      </c>
      <c r="R168" s="122">
        <f t="shared" si="48"/>
        <v>0</v>
      </c>
      <c r="S168" s="124">
        <f t="shared" si="49"/>
        <v>0</v>
      </c>
      <c r="T168" s="122">
        <f t="shared" si="50"/>
        <v>0</v>
      </c>
    </row>
    <row r="169" spans="2:20" x14ac:dyDescent="0.25">
      <c r="B169" s="122">
        <v>2031</v>
      </c>
      <c r="C169" s="122">
        <v>1</v>
      </c>
      <c r="D169" s="122">
        <v>50</v>
      </c>
      <c r="E169" s="122">
        <f t="shared" si="44"/>
        <v>50</v>
      </c>
      <c r="F169" s="122">
        <v>150</v>
      </c>
      <c r="G169" s="122" t="s">
        <v>316</v>
      </c>
      <c r="H169" s="122">
        <f t="shared" si="45"/>
        <v>7500</v>
      </c>
      <c r="I169" s="124">
        <f t="shared" si="46"/>
        <v>8.6805555555555552E-2</v>
      </c>
      <c r="J169" s="122">
        <f t="shared" si="47"/>
        <v>7.5</v>
      </c>
      <c r="L169" s="122">
        <v>2031</v>
      </c>
      <c r="M169" s="122">
        <v>0</v>
      </c>
      <c r="N169" s="122"/>
      <c r="O169" s="122"/>
      <c r="P169" s="122">
        <v>10090</v>
      </c>
      <c r="Q169" s="122" t="s">
        <v>218</v>
      </c>
      <c r="R169" s="122">
        <f t="shared" si="48"/>
        <v>0</v>
      </c>
      <c r="S169" s="124">
        <f t="shared" si="49"/>
        <v>0</v>
      </c>
      <c r="T169" s="122">
        <f t="shared" si="50"/>
        <v>0</v>
      </c>
    </row>
    <row r="170" spans="2:20" x14ac:dyDescent="0.25">
      <c r="B170" s="122">
        <v>2032</v>
      </c>
      <c r="C170" s="122">
        <v>1</v>
      </c>
      <c r="D170" s="122">
        <v>50</v>
      </c>
      <c r="E170" s="122">
        <f t="shared" si="44"/>
        <v>50</v>
      </c>
      <c r="F170" s="122">
        <v>150</v>
      </c>
      <c r="G170" s="122" t="s">
        <v>316</v>
      </c>
      <c r="H170" s="122">
        <f t="shared" si="45"/>
        <v>7500</v>
      </c>
      <c r="I170" s="124">
        <f t="shared" si="46"/>
        <v>8.6805555555555552E-2</v>
      </c>
      <c r="J170" s="122">
        <f t="shared" si="47"/>
        <v>7.5</v>
      </c>
      <c r="L170" s="122">
        <v>2032</v>
      </c>
      <c r="M170" s="122">
        <v>0</v>
      </c>
      <c r="N170" s="122"/>
      <c r="O170" s="122"/>
      <c r="P170" s="122">
        <v>10090</v>
      </c>
      <c r="Q170" s="122" t="s">
        <v>218</v>
      </c>
      <c r="R170" s="122">
        <f t="shared" si="48"/>
        <v>0</v>
      </c>
      <c r="S170" s="124">
        <f t="shared" si="49"/>
        <v>0</v>
      </c>
      <c r="T170" s="122">
        <f t="shared" si="50"/>
        <v>0</v>
      </c>
    </row>
    <row r="171" spans="2:20" x14ac:dyDescent="0.25">
      <c r="B171" s="122">
        <v>2033</v>
      </c>
      <c r="C171" s="122">
        <v>1</v>
      </c>
      <c r="D171" s="122">
        <v>50</v>
      </c>
      <c r="E171" s="122">
        <f t="shared" si="44"/>
        <v>50</v>
      </c>
      <c r="F171" s="122">
        <v>150</v>
      </c>
      <c r="G171" s="122" t="s">
        <v>316</v>
      </c>
      <c r="H171" s="122">
        <f t="shared" si="45"/>
        <v>7500</v>
      </c>
      <c r="I171" s="124">
        <f t="shared" si="46"/>
        <v>8.6805555555555552E-2</v>
      </c>
      <c r="J171" s="122">
        <f t="shared" si="47"/>
        <v>7.5</v>
      </c>
      <c r="L171" s="122">
        <v>2033</v>
      </c>
      <c r="M171" s="122">
        <v>0</v>
      </c>
      <c r="N171" s="122"/>
      <c r="O171" s="122"/>
      <c r="P171" s="122">
        <v>10090</v>
      </c>
      <c r="Q171" s="122" t="s">
        <v>218</v>
      </c>
      <c r="R171" s="122">
        <f t="shared" si="48"/>
        <v>0</v>
      </c>
      <c r="S171" s="124">
        <f t="shared" si="49"/>
        <v>0</v>
      </c>
      <c r="T171" s="122">
        <f t="shared" si="50"/>
        <v>0</v>
      </c>
    </row>
    <row r="172" spans="2:20" x14ac:dyDescent="0.25">
      <c r="B172" s="122">
        <v>2034</v>
      </c>
      <c r="C172" s="122">
        <v>1</v>
      </c>
      <c r="D172" s="122">
        <v>50</v>
      </c>
      <c r="E172" s="122">
        <f t="shared" si="44"/>
        <v>50</v>
      </c>
      <c r="F172" s="122">
        <v>150</v>
      </c>
      <c r="G172" s="122" t="s">
        <v>316</v>
      </c>
      <c r="H172" s="122">
        <f t="shared" si="45"/>
        <v>7500</v>
      </c>
      <c r="I172" s="124">
        <f t="shared" si="46"/>
        <v>8.6805555555555552E-2</v>
      </c>
      <c r="J172" s="122">
        <f t="shared" si="47"/>
        <v>7.5</v>
      </c>
      <c r="L172" s="122">
        <v>2034</v>
      </c>
      <c r="M172" s="122">
        <v>0</v>
      </c>
      <c r="N172" s="122"/>
      <c r="O172" s="122"/>
      <c r="P172" s="122">
        <v>10090</v>
      </c>
      <c r="Q172" s="122" t="s">
        <v>218</v>
      </c>
      <c r="R172" s="122">
        <f t="shared" si="48"/>
        <v>0</v>
      </c>
      <c r="S172" s="124">
        <f t="shared" si="49"/>
        <v>0</v>
      </c>
      <c r="T172" s="122">
        <f t="shared" si="50"/>
        <v>0</v>
      </c>
    </row>
    <row r="173" spans="2:20" x14ac:dyDescent="0.25">
      <c r="B173" s="122">
        <v>2035</v>
      </c>
      <c r="C173" s="122">
        <v>1</v>
      </c>
      <c r="D173" s="122">
        <v>50</v>
      </c>
      <c r="E173" s="122">
        <f t="shared" si="44"/>
        <v>50</v>
      </c>
      <c r="F173" s="122">
        <v>150</v>
      </c>
      <c r="G173" s="122" t="s">
        <v>316</v>
      </c>
      <c r="H173" s="122">
        <f t="shared" si="45"/>
        <v>7500</v>
      </c>
      <c r="I173" s="124">
        <f t="shared" si="46"/>
        <v>8.6805555555555552E-2</v>
      </c>
      <c r="J173" s="122">
        <f t="shared" si="47"/>
        <v>7.5</v>
      </c>
      <c r="L173" s="122">
        <v>2035</v>
      </c>
      <c r="M173" s="122">
        <v>0</v>
      </c>
      <c r="N173" s="122"/>
      <c r="O173" s="122"/>
      <c r="P173" s="122">
        <v>10090</v>
      </c>
      <c r="Q173" s="122" t="s">
        <v>218</v>
      </c>
      <c r="R173" s="122">
        <f t="shared" si="48"/>
        <v>0</v>
      </c>
      <c r="S173" s="124">
        <f t="shared" si="49"/>
        <v>0</v>
      </c>
      <c r="T173" s="122">
        <f t="shared" si="50"/>
        <v>0</v>
      </c>
    </row>
    <row r="174" spans="2:20" x14ac:dyDescent="0.25">
      <c r="B174" s="122">
        <v>2036</v>
      </c>
      <c r="C174" s="122">
        <v>1</v>
      </c>
      <c r="D174" s="122">
        <v>50</v>
      </c>
      <c r="E174" s="122">
        <f t="shared" si="44"/>
        <v>50</v>
      </c>
      <c r="F174" s="122">
        <v>150</v>
      </c>
      <c r="G174" s="122" t="s">
        <v>316</v>
      </c>
      <c r="H174" s="122">
        <f t="shared" si="45"/>
        <v>7500</v>
      </c>
      <c r="I174" s="124">
        <f t="shared" si="46"/>
        <v>8.6805555555555552E-2</v>
      </c>
      <c r="J174" s="122">
        <f t="shared" si="47"/>
        <v>7.5</v>
      </c>
      <c r="L174" s="122">
        <v>2036</v>
      </c>
      <c r="M174" s="122">
        <v>0</v>
      </c>
      <c r="N174" s="122"/>
      <c r="O174" s="122"/>
      <c r="P174" s="122">
        <v>10090</v>
      </c>
      <c r="Q174" s="122" t="s">
        <v>218</v>
      </c>
      <c r="R174" s="122">
        <f t="shared" si="48"/>
        <v>0</v>
      </c>
      <c r="S174" s="124">
        <f t="shared" si="49"/>
        <v>0</v>
      </c>
      <c r="T174" s="122">
        <f t="shared" si="50"/>
        <v>0</v>
      </c>
    </row>
    <row r="175" spans="2:20" x14ac:dyDescent="0.25">
      <c r="B175" s="122">
        <v>2037</v>
      </c>
      <c r="C175" s="122">
        <v>1</v>
      </c>
      <c r="D175" s="122">
        <v>50</v>
      </c>
      <c r="E175" s="122">
        <f t="shared" si="44"/>
        <v>50</v>
      </c>
      <c r="F175" s="122">
        <v>150</v>
      </c>
      <c r="G175" s="122" t="s">
        <v>316</v>
      </c>
      <c r="H175" s="122">
        <f t="shared" si="45"/>
        <v>7500</v>
      </c>
      <c r="I175" s="124">
        <f t="shared" si="46"/>
        <v>8.6805555555555552E-2</v>
      </c>
      <c r="J175" s="122">
        <f t="shared" si="47"/>
        <v>7.5</v>
      </c>
      <c r="L175" s="122">
        <v>2037</v>
      </c>
      <c r="M175" s="122">
        <v>0</v>
      </c>
      <c r="N175" s="122"/>
      <c r="O175" s="122"/>
      <c r="P175" s="122">
        <v>10090</v>
      </c>
      <c r="Q175" s="122" t="s">
        <v>218</v>
      </c>
      <c r="R175" s="122">
        <f t="shared" si="48"/>
        <v>0</v>
      </c>
      <c r="S175" s="124">
        <f t="shared" si="49"/>
        <v>0</v>
      </c>
      <c r="T175" s="122">
        <f t="shared" si="50"/>
        <v>0</v>
      </c>
    </row>
    <row r="176" spans="2:20" x14ac:dyDescent="0.25">
      <c r="B176" s="122">
        <v>2038</v>
      </c>
      <c r="C176" s="122">
        <v>1</v>
      </c>
      <c r="D176" s="122">
        <v>50</v>
      </c>
      <c r="E176" s="122">
        <f t="shared" si="44"/>
        <v>50</v>
      </c>
      <c r="F176" s="122">
        <v>150</v>
      </c>
      <c r="G176" s="122" t="s">
        <v>316</v>
      </c>
      <c r="H176" s="122">
        <f t="shared" si="45"/>
        <v>7500</v>
      </c>
      <c r="I176" s="124">
        <f t="shared" si="46"/>
        <v>8.6805555555555552E-2</v>
      </c>
      <c r="J176" s="122">
        <f t="shared" si="47"/>
        <v>7.5</v>
      </c>
      <c r="L176" s="122">
        <v>2038</v>
      </c>
      <c r="M176" s="122">
        <v>0</v>
      </c>
      <c r="N176" s="122"/>
      <c r="O176" s="122"/>
      <c r="P176" s="122">
        <v>10090</v>
      </c>
      <c r="Q176" s="122" t="s">
        <v>218</v>
      </c>
      <c r="R176" s="122">
        <f t="shared" si="48"/>
        <v>0</v>
      </c>
      <c r="S176" s="124">
        <f t="shared" si="49"/>
        <v>0</v>
      </c>
      <c r="T176" s="122">
        <f t="shared" si="50"/>
        <v>0</v>
      </c>
    </row>
    <row r="177" spans="2:20" x14ac:dyDescent="0.25">
      <c r="B177" s="122">
        <v>2039</v>
      </c>
      <c r="C177" s="122">
        <v>1</v>
      </c>
      <c r="D177" s="122">
        <v>50</v>
      </c>
      <c r="E177" s="122">
        <f t="shared" si="44"/>
        <v>50</v>
      </c>
      <c r="F177" s="122">
        <v>150</v>
      </c>
      <c r="G177" s="122" t="s">
        <v>316</v>
      </c>
      <c r="H177" s="122">
        <f t="shared" si="45"/>
        <v>7500</v>
      </c>
      <c r="I177" s="124">
        <f t="shared" si="46"/>
        <v>8.6805555555555552E-2</v>
      </c>
      <c r="J177" s="122">
        <f t="shared" si="47"/>
        <v>7.5</v>
      </c>
      <c r="L177" s="122">
        <v>2039</v>
      </c>
      <c r="M177" s="122">
        <v>0</v>
      </c>
      <c r="N177" s="122"/>
      <c r="O177" s="122"/>
      <c r="P177" s="122">
        <v>10090</v>
      </c>
      <c r="Q177" s="122" t="s">
        <v>218</v>
      </c>
      <c r="R177" s="122">
        <f t="shared" si="48"/>
        <v>0</v>
      </c>
      <c r="S177" s="124">
        <f t="shared" si="49"/>
        <v>0</v>
      </c>
      <c r="T177" s="122">
        <f t="shared" si="50"/>
        <v>0</v>
      </c>
    </row>
    <row r="178" spans="2:20" x14ac:dyDescent="0.25">
      <c r="B178" s="122">
        <v>2040</v>
      </c>
      <c r="C178" s="122">
        <v>1</v>
      </c>
      <c r="D178" s="122">
        <v>50</v>
      </c>
      <c r="E178" s="122">
        <f t="shared" si="44"/>
        <v>50</v>
      </c>
      <c r="F178" s="122">
        <v>150</v>
      </c>
      <c r="G178" s="122" t="s">
        <v>316</v>
      </c>
      <c r="H178" s="122">
        <f t="shared" si="45"/>
        <v>7500</v>
      </c>
      <c r="I178" s="124">
        <f t="shared" si="46"/>
        <v>8.6805555555555552E-2</v>
      </c>
      <c r="J178" s="122">
        <f t="shared" si="47"/>
        <v>7.5</v>
      </c>
      <c r="L178" s="122">
        <v>2040</v>
      </c>
      <c r="M178" s="122">
        <v>0</v>
      </c>
      <c r="N178" s="122"/>
      <c r="O178" s="122"/>
      <c r="P178" s="122">
        <v>10090</v>
      </c>
      <c r="Q178" s="122" t="s">
        <v>218</v>
      </c>
      <c r="R178" s="122">
        <f t="shared" si="48"/>
        <v>0</v>
      </c>
      <c r="S178" s="124">
        <f t="shared" si="49"/>
        <v>0</v>
      </c>
      <c r="T178" s="122">
        <f t="shared" si="50"/>
        <v>0</v>
      </c>
    </row>
    <row r="179" spans="2:20" x14ac:dyDescent="0.25">
      <c r="B179" s="122">
        <v>2041</v>
      </c>
      <c r="C179" s="122">
        <v>1</v>
      </c>
      <c r="D179" s="122">
        <v>50</v>
      </c>
      <c r="E179" s="122">
        <f t="shared" si="44"/>
        <v>50</v>
      </c>
      <c r="F179" s="122">
        <v>150</v>
      </c>
      <c r="G179" s="122" t="s">
        <v>316</v>
      </c>
      <c r="H179" s="122">
        <f t="shared" si="45"/>
        <v>7500</v>
      </c>
      <c r="I179" s="124">
        <f t="shared" si="46"/>
        <v>8.6805555555555552E-2</v>
      </c>
      <c r="J179" s="122">
        <f t="shared" si="47"/>
        <v>7.5</v>
      </c>
      <c r="L179" s="122">
        <v>2041</v>
      </c>
      <c r="M179" s="122">
        <v>0</v>
      </c>
      <c r="N179" s="122"/>
      <c r="O179" s="122"/>
      <c r="P179" s="122">
        <v>10090</v>
      </c>
      <c r="Q179" s="122" t="s">
        <v>218</v>
      </c>
      <c r="R179" s="122">
        <f t="shared" si="48"/>
        <v>0</v>
      </c>
      <c r="S179" s="124">
        <f t="shared" si="49"/>
        <v>0</v>
      </c>
      <c r="T179" s="122">
        <f t="shared" si="50"/>
        <v>0</v>
      </c>
    </row>
    <row r="180" spans="2:20" x14ac:dyDescent="0.25">
      <c r="B180" s="122">
        <v>2042</v>
      </c>
      <c r="C180" s="122">
        <v>1</v>
      </c>
      <c r="D180" s="122">
        <v>50</v>
      </c>
      <c r="E180" s="122">
        <f t="shared" si="44"/>
        <v>50</v>
      </c>
      <c r="F180" s="122">
        <v>150</v>
      </c>
      <c r="G180" s="122" t="s">
        <v>316</v>
      </c>
      <c r="H180" s="122">
        <f t="shared" si="45"/>
        <v>7500</v>
      </c>
      <c r="I180" s="124">
        <f t="shared" si="46"/>
        <v>8.6805555555555552E-2</v>
      </c>
      <c r="J180" s="122">
        <f t="shared" si="47"/>
        <v>7.5</v>
      </c>
      <c r="L180" s="122">
        <v>2042</v>
      </c>
      <c r="M180" s="122">
        <v>0</v>
      </c>
      <c r="N180" s="122"/>
      <c r="O180" s="122"/>
      <c r="P180" s="122">
        <v>10090</v>
      </c>
      <c r="Q180" s="122" t="s">
        <v>218</v>
      </c>
      <c r="R180" s="122">
        <f t="shared" si="48"/>
        <v>0</v>
      </c>
      <c r="S180" s="124">
        <f t="shared" si="49"/>
        <v>0</v>
      </c>
      <c r="T180" s="122">
        <f t="shared" si="50"/>
        <v>0</v>
      </c>
    </row>
    <row r="181" spans="2:20" x14ac:dyDescent="0.25">
      <c r="B181" s="122">
        <v>2043</v>
      </c>
      <c r="C181" s="122">
        <v>1</v>
      </c>
      <c r="D181" s="122">
        <v>50</v>
      </c>
      <c r="E181" s="122">
        <f t="shared" si="44"/>
        <v>50</v>
      </c>
      <c r="F181" s="122">
        <v>150</v>
      </c>
      <c r="G181" s="122" t="s">
        <v>316</v>
      </c>
      <c r="H181" s="122">
        <f t="shared" si="45"/>
        <v>7500</v>
      </c>
      <c r="I181" s="124">
        <f t="shared" si="46"/>
        <v>8.6805555555555552E-2</v>
      </c>
      <c r="J181" s="122">
        <f t="shared" si="47"/>
        <v>7.5</v>
      </c>
      <c r="L181" s="122">
        <v>2043</v>
      </c>
      <c r="M181" s="122">
        <v>0</v>
      </c>
      <c r="N181" s="122"/>
      <c r="O181" s="122"/>
      <c r="P181" s="122">
        <v>10090</v>
      </c>
      <c r="Q181" s="122" t="s">
        <v>218</v>
      </c>
      <c r="R181" s="122">
        <f t="shared" si="48"/>
        <v>0</v>
      </c>
      <c r="S181" s="124">
        <f t="shared" si="49"/>
        <v>0</v>
      </c>
      <c r="T181" s="122">
        <f t="shared" si="50"/>
        <v>0</v>
      </c>
    </row>
    <row r="182" spans="2:20" x14ac:dyDescent="0.25">
      <c r="B182" s="122">
        <v>2044</v>
      </c>
      <c r="C182" s="122">
        <v>1</v>
      </c>
      <c r="D182" s="122">
        <v>50</v>
      </c>
      <c r="E182" s="122">
        <f t="shared" si="44"/>
        <v>50</v>
      </c>
      <c r="F182" s="122">
        <v>150</v>
      </c>
      <c r="G182" s="122" t="s">
        <v>316</v>
      </c>
      <c r="H182" s="122">
        <f t="shared" si="45"/>
        <v>7500</v>
      </c>
      <c r="I182" s="124">
        <f t="shared" si="46"/>
        <v>8.6805555555555552E-2</v>
      </c>
      <c r="J182" s="122">
        <f t="shared" si="47"/>
        <v>7.5</v>
      </c>
      <c r="L182" s="122">
        <v>2044</v>
      </c>
      <c r="M182" s="122">
        <v>0</v>
      </c>
      <c r="N182" s="122"/>
      <c r="O182" s="122"/>
      <c r="P182" s="122">
        <v>10090</v>
      </c>
      <c r="Q182" s="122" t="s">
        <v>218</v>
      </c>
      <c r="R182" s="122">
        <f t="shared" si="48"/>
        <v>0</v>
      </c>
      <c r="S182" s="124">
        <f t="shared" si="49"/>
        <v>0</v>
      </c>
      <c r="T182" s="122">
        <f t="shared" si="50"/>
        <v>0</v>
      </c>
    </row>
    <row r="184" spans="2:20" x14ac:dyDescent="0.25">
      <c r="B184" s="290" t="s">
        <v>345</v>
      </c>
      <c r="C184" s="290"/>
      <c r="D184" s="290"/>
      <c r="L184" s="290" t="s">
        <v>346</v>
      </c>
      <c r="M184" s="290"/>
      <c r="N184" s="290"/>
    </row>
    <row r="185" spans="2:20" x14ac:dyDescent="0.25">
      <c r="B185" s="289" t="s">
        <v>22</v>
      </c>
      <c r="C185" s="289" t="s">
        <v>203</v>
      </c>
      <c r="D185" s="289" t="s">
        <v>204</v>
      </c>
      <c r="E185" s="289" t="s">
        <v>201</v>
      </c>
      <c r="F185" s="289" t="s">
        <v>202</v>
      </c>
      <c r="G185" s="289" t="s">
        <v>151</v>
      </c>
      <c r="H185" s="289" t="s">
        <v>205</v>
      </c>
      <c r="I185" s="289" t="s">
        <v>206</v>
      </c>
      <c r="J185" s="289" t="s">
        <v>434</v>
      </c>
      <c r="L185" s="289" t="s">
        <v>22</v>
      </c>
      <c r="M185" s="289" t="s">
        <v>203</v>
      </c>
      <c r="N185" s="289" t="s">
        <v>317</v>
      </c>
      <c r="O185" s="289" t="s">
        <v>318</v>
      </c>
      <c r="P185" s="289" t="s">
        <v>202</v>
      </c>
      <c r="Q185" s="289" t="s">
        <v>151</v>
      </c>
      <c r="R185" s="289" t="s">
        <v>205</v>
      </c>
      <c r="S185" s="289" t="s">
        <v>206</v>
      </c>
      <c r="T185" s="289" t="s">
        <v>434</v>
      </c>
    </row>
    <row r="186" spans="2:20" x14ac:dyDescent="0.25">
      <c r="B186" s="289"/>
      <c r="C186" s="289"/>
      <c r="D186" s="289"/>
      <c r="E186" s="289"/>
      <c r="F186" s="289"/>
      <c r="G186" s="289"/>
      <c r="H186" s="289"/>
      <c r="I186" s="289"/>
      <c r="J186" s="289"/>
      <c r="L186" s="289"/>
      <c r="M186" s="289"/>
      <c r="N186" s="289"/>
      <c r="O186" s="289"/>
      <c r="P186" s="289"/>
      <c r="Q186" s="289"/>
      <c r="R186" s="289"/>
      <c r="S186" s="289"/>
      <c r="T186" s="289"/>
    </row>
    <row r="187" spans="2:20" x14ac:dyDescent="0.25">
      <c r="B187" s="289"/>
      <c r="C187" s="289"/>
      <c r="D187" s="289"/>
      <c r="E187" s="289"/>
      <c r="F187" s="289"/>
      <c r="G187" s="289"/>
      <c r="H187" s="289"/>
      <c r="I187" s="289"/>
      <c r="J187" s="289"/>
      <c r="L187" s="289"/>
      <c r="M187" s="289"/>
      <c r="N187" s="289"/>
      <c r="O187" s="289"/>
      <c r="P187" s="289"/>
      <c r="Q187" s="289"/>
      <c r="R187" s="289"/>
      <c r="S187" s="289"/>
      <c r="T187" s="289"/>
    </row>
    <row r="188" spans="2:20" x14ac:dyDescent="0.25">
      <c r="B188" s="122">
        <v>2025</v>
      </c>
      <c r="C188" s="122" cm="1">
        <f t="array" ref="C188:C207">TRANSPOSE('Proyeksi Fasum (3)'!D47:W47)</f>
        <v>0</v>
      </c>
      <c r="D188" s="122"/>
      <c r="E188" s="122"/>
      <c r="F188" s="122">
        <v>10000</v>
      </c>
      <c r="G188" s="122" t="s">
        <v>218</v>
      </c>
      <c r="H188" s="122">
        <f>F188*C188</f>
        <v>0</v>
      </c>
      <c r="I188" s="124">
        <f>H188/86400</f>
        <v>0</v>
      </c>
      <c r="J188" s="122">
        <f>H188/1000</f>
        <v>0</v>
      </c>
      <c r="L188" s="122">
        <v>2025</v>
      </c>
      <c r="M188" s="122" cm="1">
        <f t="array" ref="M188:M207">TRANSPOSE('Proyeksi Fasum (3)'!D48:W48)</f>
        <v>0</v>
      </c>
      <c r="N188" s="122">
        <v>1</v>
      </c>
      <c r="O188" s="122">
        <f>M188*N188</f>
        <v>0</v>
      </c>
      <c r="P188" s="122">
        <v>0.3</v>
      </c>
      <c r="Q188" s="122" t="s">
        <v>319</v>
      </c>
      <c r="R188" s="122">
        <f>P188*O188*86400</f>
        <v>0</v>
      </c>
      <c r="S188" s="124">
        <f>R188/86400</f>
        <v>0</v>
      </c>
      <c r="T188" s="122">
        <f>R188/1000</f>
        <v>0</v>
      </c>
    </row>
    <row r="189" spans="2:20" x14ac:dyDescent="0.25">
      <c r="B189" s="122">
        <v>2026</v>
      </c>
      <c r="C189" s="122">
        <v>0</v>
      </c>
      <c r="D189" s="122"/>
      <c r="E189" s="122"/>
      <c r="F189" s="122">
        <v>10000</v>
      </c>
      <c r="G189" s="122" t="s">
        <v>218</v>
      </c>
      <c r="H189" s="122">
        <f t="shared" ref="H189:H207" si="51">F189*C189</f>
        <v>0</v>
      </c>
      <c r="I189" s="124">
        <f t="shared" ref="I189:I207" si="52">H189/86400</f>
        <v>0</v>
      </c>
      <c r="J189" s="122">
        <f t="shared" ref="J189:J207" si="53">H189/1000</f>
        <v>0</v>
      </c>
      <c r="L189" s="122">
        <v>2026</v>
      </c>
      <c r="M189" s="122">
        <v>0</v>
      </c>
      <c r="N189" s="122">
        <v>1</v>
      </c>
      <c r="O189" s="122">
        <f t="shared" ref="O189:O207" si="54">M189*N189</f>
        <v>0</v>
      </c>
      <c r="P189" s="122">
        <v>0.3</v>
      </c>
      <c r="Q189" s="122" t="s">
        <v>319</v>
      </c>
      <c r="R189" s="122">
        <f t="shared" ref="R189:R207" si="55">P189*O189*86400</f>
        <v>0</v>
      </c>
      <c r="S189" s="124">
        <f t="shared" ref="S189:S207" si="56">R189/86400</f>
        <v>0</v>
      </c>
      <c r="T189" s="122">
        <f t="shared" ref="T189:T207" si="57">R189/1000</f>
        <v>0</v>
      </c>
    </row>
    <row r="190" spans="2:20" x14ac:dyDescent="0.25">
      <c r="B190" s="122">
        <v>2027</v>
      </c>
      <c r="C190" s="122">
        <v>0</v>
      </c>
      <c r="D190" s="122"/>
      <c r="E190" s="122"/>
      <c r="F190" s="122">
        <v>10000</v>
      </c>
      <c r="G190" s="122" t="s">
        <v>218</v>
      </c>
      <c r="H190" s="122">
        <f t="shared" si="51"/>
        <v>0</v>
      </c>
      <c r="I190" s="124">
        <f t="shared" si="52"/>
        <v>0</v>
      </c>
      <c r="J190" s="122">
        <f t="shared" si="53"/>
        <v>0</v>
      </c>
      <c r="L190" s="122">
        <v>2027</v>
      </c>
      <c r="M190" s="122">
        <v>0</v>
      </c>
      <c r="N190" s="122">
        <v>1</v>
      </c>
      <c r="O190" s="122">
        <f t="shared" si="54"/>
        <v>0</v>
      </c>
      <c r="P190" s="122">
        <v>0.3</v>
      </c>
      <c r="Q190" s="122" t="s">
        <v>319</v>
      </c>
      <c r="R190" s="122">
        <f t="shared" si="55"/>
        <v>0</v>
      </c>
      <c r="S190" s="124">
        <f t="shared" si="56"/>
        <v>0</v>
      </c>
      <c r="T190" s="122">
        <f t="shared" si="57"/>
        <v>0</v>
      </c>
    </row>
    <row r="191" spans="2:20" x14ac:dyDescent="0.25">
      <c r="B191" s="122">
        <v>2028</v>
      </c>
      <c r="C191" s="122">
        <v>0</v>
      </c>
      <c r="D191" s="122"/>
      <c r="E191" s="122"/>
      <c r="F191" s="122">
        <v>10000</v>
      </c>
      <c r="G191" s="122" t="s">
        <v>218</v>
      </c>
      <c r="H191" s="122">
        <f t="shared" si="51"/>
        <v>0</v>
      </c>
      <c r="I191" s="124">
        <f t="shared" si="52"/>
        <v>0</v>
      </c>
      <c r="J191" s="122">
        <f t="shared" si="53"/>
        <v>0</v>
      </c>
      <c r="L191" s="122">
        <v>2028</v>
      </c>
      <c r="M191" s="122">
        <v>0</v>
      </c>
      <c r="N191" s="122">
        <v>1</v>
      </c>
      <c r="O191" s="122">
        <f t="shared" si="54"/>
        <v>0</v>
      </c>
      <c r="P191" s="122">
        <v>0.3</v>
      </c>
      <c r="Q191" s="122" t="s">
        <v>319</v>
      </c>
      <c r="R191" s="122">
        <f t="shared" si="55"/>
        <v>0</v>
      </c>
      <c r="S191" s="124">
        <f t="shared" si="56"/>
        <v>0</v>
      </c>
      <c r="T191" s="122">
        <f t="shared" si="57"/>
        <v>0</v>
      </c>
    </row>
    <row r="192" spans="2:20" x14ac:dyDescent="0.25">
      <c r="B192" s="122">
        <v>2029</v>
      </c>
      <c r="C192" s="122">
        <v>0</v>
      </c>
      <c r="D192" s="122"/>
      <c r="E192" s="122"/>
      <c r="F192" s="122">
        <v>10000</v>
      </c>
      <c r="G192" s="122" t="s">
        <v>218</v>
      </c>
      <c r="H192" s="122">
        <f t="shared" si="51"/>
        <v>0</v>
      </c>
      <c r="I192" s="124">
        <f t="shared" si="52"/>
        <v>0</v>
      </c>
      <c r="J192" s="122">
        <f t="shared" si="53"/>
        <v>0</v>
      </c>
      <c r="L192" s="122">
        <v>2029</v>
      </c>
      <c r="M192" s="122">
        <v>0</v>
      </c>
      <c r="N192" s="122">
        <v>1</v>
      </c>
      <c r="O192" s="122">
        <f t="shared" si="54"/>
        <v>0</v>
      </c>
      <c r="P192" s="122">
        <v>0.3</v>
      </c>
      <c r="Q192" s="122" t="s">
        <v>319</v>
      </c>
      <c r="R192" s="122">
        <f t="shared" si="55"/>
        <v>0</v>
      </c>
      <c r="S192" s="124">
        <f t="shared" si="56"/>
        <v>0</v>
      </c>
      <c r="T192" s="122">
        <f t="shared" si="57"/>
        <v>0</v>
      </c>
    </row>
    <row r="193" spans="2:20" x14ac:dyDescent="0.25">
      <c r="B193" s="122">
        <v>2030</v>
      </c>
      <c r="C193" s="122">
        <v>0</v>
      </c>
      <c r="D193" s="122"/>
      <c r="E193" s="122"/>
      <c r="F193" s="122">
        <v>10000</v>
      </c>
      <c r="G193" s="122" t="s">
        <v>218</v>
      </c>
      <c r="H193" s="122">
        <f t="shared" si="51"/>
        <v>0</v>
      </c>
      <c r="I193" s="124">
        <f t="shared" si="52"/>
        <v>0</v>
      </c>
      <c r="J193" s="122">
        <f t="shared" si="53"/>
        <v>0</v>
      </c>
      <c r="L193" s="122">
        <v>2030</v>
      </c>
      <c r="M193" s="122">
        <v>0</v>
      </c>
      <c r="N193" s="122">
        <v>1</v>
      </c>
      <c r="O193" s="122">
        <f t="shared" si="54"/>
        <v>0</v>
      </c>
      <c r="P193" s="122">
        <v>0.3</v>
      </c>
      <c r="Q193" s="122" t="s">
        <v>319</v>
      </c>
      <c r="R193" s="122">
        <f t="shared" si="55"/>
        <v>0</v>
      </c>
      <c r="S193" s="124">
        <f t="shared" si="56"/>
        <v>0</v>
      </c>
      <c r="T193" s="122">
        <f t="shared" si="57"/>
        <v>0</v>
      </c>
    </row>
    <row r="194" spans="2:20" x14ac:dyDescent="0.25">
      <c r="B194" s="122">
        <v>2031</v>
      </c>
      <c r="C194" s="122">
        <v>0</v>
      </c>
      <c r="D194" s="122"/>
      <c r="E194" s="122"/>
      <c r="F194" s="122">
        <v>10000</v>
      </c>
      <c r="G194" s="122" t="s">
        <v>218</v>
      </c>
      <c r="H194" s="122">
        <f t="shared" si="51"/>
        <v>0</v>
      </c>
      <c r="I194" s="124">
        <f t="shared" si="52"/>
        <v>0</v>
      </c>
      <c r="J194" s="122">
        <f t="shared" si="53"/>
        <v>0</v>
      </c>
      <c r="L194" s="122">
        <v>2031</v>
      </c>
      <c r="M194" s="122">
        <v>0</v>
      </c>
      <c r="N194" s="122">
        <v>1</v>
      </c>
      <c r="O194" s="122">
        <f t="shared" si="54"/>
        <v>0</v>
      </c>
      <c r="P194" s="122">
        <v>0.3</v>
      </c>
      <c r="Q194" s="122" t="s">
        <v>319</v>
      </c>
      <c r="R194" s="122">
        <f t="shared" si="55"/>
        <v>0</v>
      </c>
      <c r="S194" s="124">
        <f t="shared" si="56"/>
        <v>0</v>
      </c>
      <c r="T194" s="122">
        <f t="shared" si="57"/>
        <v>0</v>
      </c>
    </row>
    <row r="195" spans="2:20" x14ac:dyDescent="0.25">
      <c r="B195" s="122">
        <v>2032</v>
      </c>
      <c r="C195" s="122">
        <v>0</v>
      </c>
      <c r="D195" s="122"/>
      <c r="E195" s="122"/>
      <c r="F195" s="122">
        <v>10000</v>
      </c>
      <c r="G195" s="122" t="s">
        <v>218</v>
      </c>
      <c r="H195" s="122">
        <f t="shared" si="51"/>
        <v>0</v>
      </c>
      <c r="I195" s="124">
        <f t="shared" si="52"/>
        <v>0</v>
      </c>
      <c r="J195" s="122">
        <f t="shared" si="53"/>
        <v>0</v>
      </c>
      <c r="L195" s="122">
        <v>2032</v>
      </c>
      <c r="M195" s="122">
        <v>0</v>
      </c>
      <c r="N195" s="122">
        <v>1</v>
      </c>
      <c r="O195" s="122">
        <f t="shared" si="54"/>
        <v>0</v>
      </c>
      <c r="P195" s="122">
        <v>0.3</v>
      </c>
      <c r="Q195" s="122" t="s">
        <v>319</v>
      </c>
      <c r="R195" s="122">
        <f t="shared" si="55"/>
        <v>0</v>
      </c>
      <c r="S195" s="124">
        <f t="shared" si="56"/>
        <v>0</v>
      </c>
      <c r="T195" s="122">
        <f t="shared" si="57"/>
        <v>0</v>
      </c>
    </row>
    <row r="196" spans="2:20" x14ac:dyDescent="0.25">
      <c r="B196" s="122">
        <v>2033</v>
      </c>
      <c r="C196" s="122">
        <v>0</v>
      </c>
      <c r="D196" s="122"/>
      <c r="E196" s="122"/>
      <c r="F196" s="122">
        <v>10000</v>
      </c>
      <c r="G196" s="122" t="s">
        <v>218</v>
      </c>
      <c r="H196" s="122">
        <f t="shared" si="51"/>
        <v>0</v>
      </c>
      <c r="I196" s="124">
        <f t="shared" si="52"/>
        <v>0</v>
      </c>
      <c r="J196" s="122">
        <f t="shared" si="53"/>
        <v>0</v>
      </c>
      <c r="L196" s="122">
        <v>2033</v>
      </c>
      <c r="M196" s="122">
        <v>0</v>
      </c>
      <c r="N196" s="122">
        <v>1</v>
      </c>
      <c r="O196" s="122">
        <f t="shared" si="54"/>
        <v>0</v>
      </c>
      <c r="P196" s="122">
        <v>0.3</v>
      </c>
      <c r="Q196" s="122" t="s">
        <v>319</v>
      </c>
      <c r="R196" s="122">
        <f t="shared" si="55"/>
        <v>0</v>
      </c>
      <c r="S196" s="124">
        <f t="shared" si="56"/>
        <v>0</v>
      </c>
      <c r="T196" s="122">
        <f t="shared" si="57"/>
        <v>0</v>
      </c>
    </row>
    <row r="197" spans="2:20" x14ac:dyDescent="0.25">
      <c r="B197" s="122">
        <v>2034</v>
      </c>
      <c r="C197" s="122">
        <v>0</v>
      </c>
      <c r="D197" s="122"/>
      <c r="E197" s="122"/>
      <c r="F197" s="122">
        <v>10000</v>
      </c>
      <c r="G197" s="122" t="s">
        <v>218</v>
      </c>
      <c r="H197" s="122">
        <f t="shared" si="51"/>
        <v>0</v>
      </c>
      <c r="I197" s="124">
        <f t="shared" si="52"/>
        <v>0</v>
      </c>
      <c r="J197" s="122">
        <f t="shared" si="53"/>
        <v>0</v>
      </c>
      <c r="L197" s="122">
        <v>2034</v>
      </c>
      <c r="M197" s="122">
        <v>0</v>
      </c>
      <c r="N197" s="122">
        <v>1</v>
      </c>
      <c r="O197" s="122">
        <f t="shared" si="54"/>
        <v>0</v>
      </c>
      <c r="P197" s="122">
        <v>0.3</v>
      </c>
      <c r="Q197" s="122" t="s">
        <v>319</v>
      </c>
      <c r="R197" s="122">
        <f t="shared" si="55"/>
        <v>0</v>
      </c>
      <c r="S197" s="124">
        <f t="shared" si="56"/>
        <v>0</v>
      </c>
      <c r="T197" s="122">
        <f t="shared" si="57"/>
        <v>0</v>
      </c>
    </row>
    <row r="198" spans="2:20" x14ac:dyDescent="0.25">
      <c r="B198" s="122">
        <v>2035</v>
      </c>
      <c r="C198" s="122">
        <v>0</v>
      </c>
      <c r="D198" s="122"/>
      <c r="E198" s="122"/>
      <c r="F198" s="122">
        <v>10000</v>
      </c>
      <c r="G198" s="122" t="s">
        <v>218</v>
      </c>
      <c r="H198" s="122">
        <f t="shared" si="51"/>
        <v>0</v>
      </c>
      <c r="I198" s="124">
        <f t="shared" si="52"/>
        <v>0</v>
      </c>
      <c r="J198" s="122">
        <f t="shared" si="53"/>
        <v>0</v>
      </c>
      <c r="L198" s="122">
        <v>2035</v>
      </c>
      <c r="M198" s="122">
        <v>0</v>
      </c>
      <c r="N198" s="122">
        <v>1</v>
      </c>
      <c r="O198" s="122">
        <f t="shared" si="54"/>
        <v>0</v>
      </c>
      <c r="P198" s="122">
        <v>0.3</v>
      </c>
      <c r="Q198" s="122" t="s">
        <v>319</v>
      </c>
      <c r="R198" s="122">
        <f t="shared" si="55"/>
        <v>0</v>
      </c>
      <c r="S198" s="124">
        <f t="shared" si="56"/>
        <v>0</v>
      </c>
      <c r="T198" s="122">
        <f t="shared" si="57"/>
        <v>0</v>
      </c>
    </row>
    <row r="199" spans="2:20" x14ac:dyDescent="0.25">
      <c r="B199" s="122">
        <v>2036</v>
      </c>
      <c r="C199" s="122">
        <v>0</v>
      </c>
      <c r="D199" s="122"/>
      <c r="E199" s="122"/>
      <c r="F199" s="122">
        <v>10000</v>
      </c>
      <c r="G199" s="122" t="s">
        <v>218</v>
      </c>
      <c r="H199" s="122">
        <f t="shared" si="51"/>
        <v>0</v>
      </c>
      <c r="I199" s="124">
        <f t="shared" si="52"/>
        <v>0</v>
      </c>
      <c r="J199" s="122">
        <f t="shared" si="53"/>
        <v>0</v>
      </c>
      <c r="L199" s="122">
        <v>2036</v>
      </c>
      <c r="M199" s="122">
        <v>0</v>
      </c>
      <c r="N199" s="122">
        <v>1</v>
      </c>
      <c r="O199" s="122">
        <f t="shared" si="54"/>
        <v>0</v>
      </c>
      <c r="P199" s="122">
        <v>0.3</v>
      </c>
      <c r="Q199" s="122" t="s">
        <v>319</v>
      </c>
      <c r="R199" s="122">
        <f t="shared" si="55"/>
        <v>0</v>
      </c>
      <c r="S199" s="124">
        <f t="shared" si="56"/>
        <v>0</v>
      </c>
      <c r="T199" s="122">
        <f t="shared" si="57"/>
        <v>0</v>
      </c>
    </row>
    <row r="200" spans="2:20" x14ac:dyDescent="0.25">
      <c r="B200" s="122">
        <v>2037</v>
      </c>
      <c r="C200" s="122">
        <v>0</v>
      </c>
      <c r="D200" s="122"/>
      <c r="E200" s="122"/>
      <c r="F200" s="122">
        <v>10000</v>
      </c>
      <c r="G200" s="122" t="s">
        <v>218</v>
      </c>
      <c r="H200" s="122">
        <f t="shared" si="51"/>
        <v>0</v>
      </c>
      <c r="I200" s="124">
        <f t="shared" si="52"/>
        <v>0</v>
      </c>
      <c r="J200" s="122">
        <f t="shared" si="53"/>
        <v>0</v>
      </c>
      <c r="L200" s="122">
        <v>2037</v>
      </c>
      <c r="M200" s="122">
        <v>0</v>
      </c>
      <c r="N200" s="122">
        <v>1</v>
      </c>
      <c r="O200" s="122">
        <f t="shared" si="54"/>
        <v>0</v>
      </c>
      <c r="P200" s="122">
        <v>0.3</v>
      </c>
      <c r="Q200" s="122" t="s">
        <v>319</v>
      </c>
      <c r="R200" s="122">
        <f t="shared" si="55"/>
        <v>0</v>
      </c>
      <c r="S200" s="124">
        <f t="shared" si="56"/>
        <v>0</v>
      </c>
      <c r="T200" s="122">
        <f t="shared" si="57"/>
        <v>0</v>
      </c>
    </row>
    <row r="201" spans="2:20" x14ac:dyDescent="0.25">
      <c r="B201" s="122">
        <v>2038</v>
      </c>
      <c r="C201" s="122">
        <v>0</v>
      </c>
      <c r="D201" s="122"/>
      <c r="E201" s="122"/>
      <c r="F201" s="122">
        <v>10000</v>
      </c>
      <c r="G201" s="122" t="s">
        <v>218</v>
      </c>
      <c r="H201" s="122">
        <f t="shared" si="51"/>
        <v>0</v>
      </c>
      <c r="I201" s="124">
        <f t="shared" si="52"/>
        <v>0</v>
      </c>
      <c r="J201" s="122">
        <f t="shared" si="53"/>
        <v>0</v>
      </c>
      <c r="L201" s="122">
        <v>2038</v>
      </c>
      <c r="M201" s="122">
        <v>0</v>
      </c>
      <c r="N201" s="122">
        <v>1</v>
      </c>
      <c r="O201" s="122">
        <f t="shared" si="54"/>
        <v>0</v>
      </c>
      <c r="P201" s="122">
        <v>0.3</v>
      </c>
      <c r="Q201" s="122" t="s">
        <v>319</v>
      </c>
      <c r="R201" s="122">
        <f t="shared" si="55"/>
        <v>0</v>
      </c>
      <c r="S201" s="124">
        <f t="shared" si="56"/>
        <v>0</v>
      </c>
      <c r="T201" s="122">
        <f t="shared" si="57"/>
        <v>0</v>
      </c>
    </row>
    <row r="202" spans="2:20" x14ac:dyDescent="0.25">
      <c r="B202" s="122">
        <v>2039</v>
      </c>
      <c r="C202" s="122">
        <v>0</v>
      </c>
      <c r="D202" s="122"/>
      <c r="E202" s="122"/>
      <c r="F202" s="122">
        <v>10000</v>
      </c>
      <c r="G202" s="122" t="s">
        <v>218</v>
      </c>
      <c r="H202" s="122">
        <f t="shared" si="51"/>
        <v>0</v>
      </c>
      <c r="I202" s="124">
        <f t="shared" si="52"/>
        <v>0</v>
      </c>
      <c r="J202" s="122">
        <f t="shared" si="53"/>
        <v>0</v>
      </c>
      <c r="L202" s="122">
        <v>2039</v>
      </c>
      <c r="M202" s="122">
        <v>0</v>
      </c>
      <c r="N202" s="122">
        <v>1</v>
      </c>
      <c r="O202" s="122">
        <f t="shared" si="54"/>
        <v>0</v>
      </c>
      <c r="P202" s="122">
        <v>0.3</v>
      </c>
      <c r="Q202" s="122" t="s">
        <v>319</v>
      </c>
      <c r="R202" s="122">
        <f t="shared" si="55"/>
        <v>0</v>
      </c>
      <c r="S202" s="124">
        <f t="shared" si="56"/>
        <v>0</v>
      </c>
      <c r="T202" s="122">
        <f t="shared" si="57"/>
        <v>0</v>
      </c>
    </row>
    <row r="203" spans="2:20" x14ac:dyDescent="0.25">
      <c r="B203" s="122">
        <v>2040</v>
      </c>
      <c r="C203" s="122">
        <v>0</v>
      </c>
      <c r="D203" s="122"/>
      <c r="E203" s="122"/>
      <c r="F203" s="122">
        <v>10000</v>
      </c>
      <c r="G203" s="122" t="s">
        <v>218</v>
      </c>
      <c r="H203" s="122">
        <f t="shared" si="51"/>
        <v>0</v>
      </c>
      <c r="I203" s="124">
        <f t="shared" si="52"/>
        <v>0</v>
      </c>
      <c r="J203" s="122">
        <f t="shared" si="53"/>
        <v>0</v>
      </c>
      <c r="L203" s="122">
        <v>2040</v>
      </c>
      <c r="M203" s="122">
        <v>0</v>
      </c>
      <c r="N203" s="122">
        <v>1</v>
      </c>
      <c r="O203" s="122">
        <f t="shared" si="54"/>
        <v>0</v>
      </c>
      <c r="P203" s="122">
        <v>0.3</v>
      </c>
      <c r="Q203" s="122" t="s">
        <v>319</v>
      </c>
      <c r="R203" s="122">
        <f t="shared" si="55"/>
        <v>0</v>
      </c>
      <c r="S203" s="124">
        <f t="shared" si="56"/>
        <v>0</v>
      </c>
      <c r="T203" s="122">
        <f t="shared" si="57"/>
        <v>0</v>
      </c>
    </row>
    <row r="204" spans="2:20" x14ac:dyDescent="0.25">
      <c r="B204" s="122">
        <v>2041</v>
      </c>
      <c r="C204" s="122">
        <v>0</v>
      </c>
      <c r="D204" s="122"/>
      <c r="E204" s="122"/>
      <c r="F204" s="122">
        <v>10000</v>
      </c>
      <c r="G204" s="122" t="s">
        <v>218</v>
      </c>
      <c r="H204" s="122">
        <f t="shared" si="51"/>
        <v>0</v>
      </c>
      <c r="I204" s="124">
        <f t="shared" si="52"/>
        <v>0</v>
      </c>
      <c r="J204" s="122">
        <f t="shared" si="53"/>
        <v>0</v>
      </c>
      <c r="L204" s="122">
        <v>2041</v>
      </c>
      <c r="M204" s="122">
        <v>0</v>
      </c>
      <c r="N204" s="122">
        <v>1</v>
      </c>
      <c r="O204" s="122">
        <f t="shared" si="54"/>
        <v>0</v>
      </c>
      <c r="P204" s="122">
        <v>0.3</v>
      </c>
      <c r="Q204" s="122" t="s">
        <v>319</v>
      </c>
      <c r="R204" s="122">
        <f t="shared" si="55"/>
        <v>0</v>
      </c>
      <c r="S204" s="124">
        <f t="shared" si="56"/>
        <v>0</v>
      </c>
      <c r="T204" s="122">
        <f t="shared" si="57"/>
        <v>0</v>
      </c>
    </row>
    <row r="205" spans="2:20" x14ac:dyDescent="0.25">
      <c r="B205" s="122">
        <v>2042</v>
      </c>
      <c r="C205" s="122">
        <v>0</v>
      </c>
      <c r="D205" s="122"/>
      <c r="E205" s="122"/>
      <c r="F205" s="122">
        <v>10000</v>
      </c>
      <c r="G205" s="122" t="s">
        <v>218</v>
      </c>
      <c r="H205" s="122">
        <f t="shared" si="51"/>
        <v>0</v>
      </c>
      <c r="I205" s="124">
        <f t="shared" si="52"/>
        <v>0</v>
      </c>
      <c r="J205" s="122">
        <f t="shared" si="53"/>
        <v>0</v>
      </c>
      <c r="L205" s="122">
        <v>2042</v>
      </c>
      <c r="M205" s="122">
        <v>0</v>
      </c>
      <c r="N205" s="122">
        <v>1</v>
      </c>
      <c r="O205" s="122">
        <f t="shared" si="54"/>
        <v>0</v>
      </c>
      <c r="P205" s="122">
        <v>0.3</v>
      </c>
      <c r="Q205" s="122" t="s">
        <v>319</v>
      </c>
      <c r="R205" s="122">
        <f t="shared" si="55"/>
        <v>0</v>
      </c>
      <c r="S205" s="124">
        <f t="shared" si="56"/>
        <v>0</v>
      </c>
      <c r="T205" s="122">
        <f t="shared" si="57"/>
        <v>0</v>
      </c>
    </row>
    <row r="206" spans="2:20" x14ac:dyDescent="0.25">
      <c r="B206" s="122">
        <v>2043</v>
      </c>
      <c r="C206" s="122">
        <v>0</v>
      </c>
      <c r="D206" s="122"/>
      <c r="E206" s="122"/>
      <c r="F206" s="122">
        <v>10000</v>
      </c>
      <c r="G206" s="122" t="s">
        <v>218</v>
      </c>
      <c r="H206" s="122">
        <f t="shared" si="51"/>
        <v>0</v>
      </c>
      <c r="I206" s="124">
        <f t="shared" si="52"/>
        <v>0</v>
      </c>
      <c r="J206" s="122">
        <f t="shared" si="53"/>
        <v>0</v>
      </c>
      <c r="L206" s="122">
        <v>2043</v>
      </c>
      <c r="M206" s="122">
        <v>0</v>
      </c>
      <c r="N206" s="122">
        <v>1</v>
      </c>
      <c r="O206" s="122">
        <f t="shared" si="54"/>
        <v>0</v>
      </c>
      <c r="P206" s="122">
        <v>0.3</v>
      </c>
      <c r="Q206" s="122" t="s">
        <v>319</v>
      </c>
      <c r="R206" s="122">
        <f t="shared" si="55"/>
        <v>0</v>
      </c>
      <c r="S206" s="124">
        <f t="shared" si="56"/>
        <v>0</v>
      </c>
      <c r="T206" s="122">
        <f t="shared" si="57"/>
        <v>0</v>
      </c>
    </row>
    <row r="207" spans="2:20" x14ac:dyDescent="0.25">
      <c r="B207" s="122">
        <v>2044</v>
      </c>
      <c r="C207" s="122">
        <v>0</v>
      </c>
      <c r="D207" s="122"/>
      <c r="E207" s="122"/>
      <c r="F207" s="122">
        <v>10000</v>
      </c>
      <c r="G207" s="122" t="s">
        <v>218</v>
      </c>
      <c r="H207" s="122">
        <f t="shared" si="51"/>
        <v>0</v>
      </c>
      <c r="I207" s="124">
        <f t="shared" si="52"/>
        <v>0</v>
      </c>
      <c r="J207" s="122">
        <f t="shared" si="53"/>
        <v>0</v>
      </c>
      <c r="L207" s="122">
        <v>2044</v>
      </c>
      <c r="M207" s="122">
        <v>0</v>
      </c>
      <c r="N207" s="122">
        <v>1</v>
      </c>
      <c r="O207" s="122">
        <f t="shared" si="54"/>
        <v>0</v>
      </c>
      <c r="P207" s="122">
        <v>0.3</v>
      </c>
      <c r="Q207" s="122" t="s">
        <v>319</v>
      </c>
      <c r="R207" s="122">
        <f t="shared" si="55"/>
        <v>0</v>
      </c>
      <c r="S207" s="124">
        <f t="shared" si="56"/>
        <v>0</v>
      </c>
      <c r="T207" s="122">
        <f t="shared" si="57"/>
        <v>0</v>
      </c>
    </row>
    <row r="209" spans="2:10" x14ac:dyDescent="0.25">
      <c r="B209" s="290" t="s">
        <v>347</v>
      </c>
      <c r="C209" s="290"/>
      <c r="D209" s="290"/>
    </row>
    <row r="210" spans="2:10" x14ac:dyDescent="0.25">
      <c r="B210" s="289" t="s">
        <v>22</v>
      </c>
      <c r="C210" s="289" t="s">
        <v>203</v>
      </c>
      <c r="D210" s="289" t="s">
        <v>204</v>
      </c>
      <c r="E210" s="289" t="s">
        <v>201</v>
      </c>
      <c r="F210" s="289" t="s">
        <v>202</v>
      </c>
      <c r="G210" s="289" t="s">
        <v>151</v>
      </c>
      <c r="H210" s="289" t="s">
        <v>205</v>
      </c>
      <c r="I210" s="289" t="s">
        <v>206</v>
      </c>
      <c r="J210" s="289" t="s">
        <v>434</v>
      </c>
    </row>
    <row r="211" spans="2:10" x14ac:dyDescent="0.25">
      <c r="B211" s="289"/>
      <c r="C211" s="289"/>
      <c r="D211" s="289"/>
      <c r="E211" s="289"/>
      <c r="F211" s="289"/>
      <c r="G211" s="289"/>
      <c r="H211" s="289"/>
      <c r="I211" s="289"/>
      <c r="J211" s="289"/>
    </row>
    <row r="212" spans="2:10" x14ac:dyDescent="0.25">
      <c r="B212" s="289"/>
      <c r="C212" s="289"/>
      <c r="D212" s="289"/>
      <c r="E212" s="289"/>
      <c r="F212" s="289"/>
      <c r="G212" s="289"/>
      <c r="H212" s="289"/>
      <c r="I212" s="289"/>
      <c r="J212" s="289"/>
    </row>
    <row r="213" spans="2:10" x14ac:dyDescent="0.25">
      <c r="B213" s="122">
        <v>2025</v>
      </c>
      <c r="C213" s="122" cm="1">
        <f t="array" ref="C213:C232">TRANSPOSE('Proyeksi Fasum (3)'!D49:W49)</f>
        <v>0</v>
      </c>
      <c r="D213" s="122">
        <v>50</v>
      </c>
      <c r="E213" s="122">
        <f>C213*D213</f>
        <v>0</v>
      </c>
      <c r="F213" s="122">
        <v>50</v>
      </c>
      <c r="G213" s="122" t="s">
        <v>348</v>
      </c>
      <c r="H213" s="122">
        <f>E213*F213</f>
        <v>0</v>
      </c>
      <c r="I213" s="124">
        <f>H213/86400</f>
        <v>0</v>
      </c>
      <c r="J213" s="122">
        <f>H213/1000</f>
        <v>0</v>
      </c>
    </row>
    <row r="214" spans="2:10" x14ac:dyDescent="0.25">
      <c r="B214" s="122">
        <v>2026</v>
      </c>
      <c r="C214" s="122">
        <v>0</v>
      </c>
      <c r="D214" s="122">
        <v>50</v>
      </c>
      <c r="E214" s="122">
        <f t="shared" ref="E214:E232" si="58">C214*D214</f>
        <v>0</v>
      </c>
      <c r="F214" s="122">
        <v>50</v>
      </c>
      <c r="G214" s="122" t="s">
        <v>348</v>
      </c>
      <c r="H214" s="122">
        <f t="shared" ref="H214:H232" si="59">E214*F214</f>
        <v>0</v>
      </c>
      <c r="I214" s="124">
        <f t="shared" ref="I214:I232" si="60">H214/86400</f>
        <v>0</v>
      </c>
      <c r="J214" s="122">
        <f t="shared" ref="J214:J232" si="61">H214/1000</f>
        <v>0</v>
      </c>
    </row>
    <row r="215" spans="2:10" x14ac:dyDescent="0.25">
      <c r="B215" s="122">
        <v>2027</v>
      </c>
      <c r="C215" s="122">
        <v>0</v>
      </c>
      <c r="D215" s="122">
        <v>50</v>
      </c>
      <c r="E215" s="122">
        <f t="shared" si="58"/>
        <v>0</v>
      </c>
      <c r="F215" s="122">
        <v>50</v>
      </c>
      <c r="G215" s="122" t="s">
        <v>348</v>
      </c>
      <c r="H215" s="122">
        <f t="shared" si="59"/>
        <v>0</v>
      </c>
      <c r="I215" s="124">
        <f t="shared" si="60"/>
        <v>0</v>
      </c>
      <c r="J215" s="122">
        <f t="shared" si="61"/>
        <v>0</v>
      </c>
    </row>
    <row r="216" spans="2:10" x14ac:dyDescent="0.25">
      <c r="B216" s="122">
        <v>2028</v>
      </c>
      <c r="C216" s="122">
        <v>0</v>
      </c>
      <c r="D216" s="122">
        <v>50</v>
      </c>
      <c r="E216" s="122">
        <f t="shared" si="58"/>
        <v>0</v>
      </c>
      <c r="F216" s="122">
        <v>50</v>
      </c>
      <c r="G216" s="122" t="s">
        <v>348</v>
      </c>
      <c r="H216" s="122">
        <f t="shared" si="59"/>
        <v>0</v>
      </c>
      <c r="I216" s="124">
        <f t="shared" si="60"/>
        <v>0</v>
      </c>
      <c r="J216" s="122">
        <f t="shared" si="61"/>
        <v>0</v>
      </c>
    </row>
    <row r="217" spans="2:10" x14ac:dyDescent="0.25">
      <c r="B217" s="122">
        <v>2029</v>
      </c>
      <c r="C217" s="122">
        <v>0</v>
      </c>
      <c r="D217" s="122">
        <v>50</v>
      </c>
      <c r="E217" s="122">
        <f t="shared" si="58"/>
        <v>0</v>
      </c>
      <c r="F217" s="122">
        <v>50</v>
      </c>
      <c r="G217" s="122" t="s">
        <v>348</v>
      </c>
      <c r="H217" s="122">
        <f t="shared" si="59"/>
        <v>0</v>
      </c>
      <c r="I217" s="124">
        <f t="shared" si="60"/>
        <v>0</v>
      </c>
      <c r="J217" s="122">
        <f t="shared" si="61"/>
        <v>0</v>
      </c>
    </row>
    <row r="218" spans="2:10" x14ac:dyDescent="0.25">
      <c r="B218" s="122">
        <v>2030</v>
      </c>
      <c r="C218" s="122">
        <v>0</v>
      </c>
      <c r="D218" s="122">
        <v>50</v>
      </c>
      <c r="E218" s="122">
        <f t="shared" si="58"/>
        <v>0</v>
      </c>
      <c r="F218" s="122">
        <v>50</v>
      </c>
      <c r="G218" s="122" t="s">
        <v>348</v>
      </c>
      <c r="H218" s="122">
        <f t="shared" si="59"/>
        <v>0</v>
      </c>
      <c r="I218" s="124">
        <f t="shared" si="60"/>
        <v>0</v>
      </c>
      <c r="J218" s="122">
        <f t="shared" si="61"/>
        <v>0</v>
      </c>
    </row>
    <row r="219" spans="2:10" x14ac:dyDescent="0.25">
      <c r="B219" s="122">
        <v>2031</v>
      </c>
      <c r="C219" s="122">
        <v>0</v>
      </c>
      <c r="D219" s="122">
        <v>50</v>
      </c>
      <c r="E219" s="122">
        <f t="shared" si="58"/>
        <v>0</v>
      </c>
      <c r="F219" s="122">
        <v>50</v>
      </c>
      <c r="G219" s="122" t="s">
        <v>348</v>
      </c>
      <c r="H219" s="122">
        <f t="shared" si="59"/>
        <v>0</v>
      </c>
      <c r="I219" s="124">
        <f t="shared" si="60"/>
        <v>0</v>
      </c>
      <c r="J219" s="122">
        <f t="shared" si="61"/>
        <v>0</v>
      </c>
    </row>
    <row r="220" spans="2:10" x14ac:dyDescent="0.25">
      <c r="B220" s="122">
        <v>2032</v>
      </c>
      <c r="C220" s="122">
        <v>0</v>
      </c>
      <c r="D220" s="122">
        <v>50</v>
      </c>
      <c r="E220" s="122">
        <f t="shared" si="58"/>
        <v>0</v>
      </c>
      <c r="F220" s="122">
        <v>50</v>
      </c>
      <c r="G220" s="122" t="s">
        <v>348</v>
      </c>
      <c r="H220" s="122">
        <f t="shared" si="59"/>
        <v>0</v>
      </c>
      <c r="I220" s="124">
        <f t="shared" si="60"/>
        <v>0</v>
      </c>
      <c r="J220" s="122">
        <f t="shared" si="61"/>
        <v>0</v>
      </c>
    </row>
    <row r="221" spans="2:10" x14ac:dyDescent="0.25">
      <c r="B221" s="122">
        <v>2033</v>
      </c>
      <c r="C221" s="122">
        <v>0</v>
      </c>
      <c r="D221" s="122">
        <v>50</v>
      </c>
      <c r="E221" s="122">
        <f t="shared" si="58"/>
        <v>0</v>
      </c>
      <c r="F221" s="122">
        <v>50</v>
      </c>
      <c r="G221" s="122" t="s">
        <v>348</v>
      </c>
      <c r="H221" s="122">
        <f t="shared" si="59"/>
        <v>0</v>
      </c>
      <c r="I221" s="124">
        <f t="shared" si="60"/>
        <v>0</v>
      </c>
      <c r="J221" s="122">
        <f t="shared" si="61"/>
        <v>0</v>
      </c>
    </row>
    <row r="222" spans="2:10" x14ac:dyDescent="0.25">
      <c r="B222" s="122">
        <v>2034</v>
      </c>
      <c r="C222" s="122">
        <v>0</v>
      </c>
      <c r="D222" s="122">
        <v>50</v>
      </c>
      <c r="E222" s="122">
        <f t="shared" si="58"/>
        <v>0</v>
      </c>
      <c r="F222" s="122">
        <v>50</v>
      </c>
      <c r="G222" s="122" t="s">
        <v>348</v>
      </c>
      <c r="H222" s="122">
        <f t="shared" si="59"/>
        <v>0</v>
      </c>
      <c r="I222" s="124">
        <f t="shared" si="60"/>
        <v>0</v>
      </c>
      <c r="J222" s="122">
        <f t="shared" si="61"/>
        <v>0</v>
      </c>
    </row>
    <row r="223" spans="2:10" x14ac:dyDescent="0.25">
      <c r="B223" s="122">
        <v>2035</v>
      </c>
      <c r="C223" s="122">
        <v>0</v>
      </c>
      <c r="D223" s="122">
        <v>50</v>
      </c>
      <c r="E223" s="122">
        <f t="shared" si="58"/>
        <v>0</v>
      </c>
      <c r="F223" s="122">
        <v>50</v>
      </c>
      <c r="G223" s="122" t="s">
        <v>348</v>
      </c>
      <c r="H223" s="122">
        <f t="shared" si="59"/>
        <v>0</v>
      </c>
      <c r="I223" s="124">
        <f t="shared" si="60"/>
        <v>0</v>
      </c>
      <c r="J223" s="122">
        <f t="shared" si="61"/>
        <v>0</v>
      </c>
    </row>
    <row r="224" spans="2:10" x14ac:dyDescent="0.25">
      <c r="B224" s="122">
        <v>2036</v>
      </c>
      <c r="C224" s="122">
        <v>0</v>
      </c>
      <c r="D224" s="122">
        <v>50</v>
      </c>
      <c r="E224" s="122">
        <f t="shared" si="58"/>
        <v>0</v>
      </c>
      <c r="F224" s="122">
        <v>50</v>
      </c>
      <c r="G224" s="122" t="s">
        <v>348</v>
      </c>
      <c r="H224" s="122">
        <f t="shared" si="59"/>
        <v>0</v>
      </c>
      <c r="I224" s="124">
        <f t="shared" si="60"/>
        <v>0</v>
      </c>
      <c r="J224" s="122">
        <f t="shared" si="61"/>
        <v>0</v>
      </c>
    </row>
    <row r="225" spans="1:21" x14ac:dyDescent="0.25">
      <c r="B225" s="122">
        <v>2037</v>
      </c>
      <c r="C225" s="122">
        <v>0</v>
      </c>
      <c r="D225" s="122">
        <v>50</v>
      </c>
      <c r="E225" s="122">
        <f t="shared" si="58"/>
        <v>0</v>
      </c>
      <c r="F225" s="122">
        <v>50</v>
      </c>
      <c r="G225" s="122" t="s">
        <v>348</v>
      </c>
      <c r="H225" s="122">
        <f t="shared" si="59"/>
        <v>0</v>
      </c>
      <c r="I225" s="124">
        <f t="shared" si="60"/>
        <v>0</v>
      </c>
      <c r="J225" s="122">
        <f t="shared" si="61"/>
        <v>0</v>
      </c>
    </row>
    <row r="226" spans="1:21" x14ac:dyDescent="0.25">
      <c r="B226" s="122">
        <v>2038</v>
      </c>
      <c r="C226" s="122">
        <v>0</v>
      </c>
      <c r="D226" s="122">
        <v>50</v>
      </c>
      <c r="E226" s="122">
        <f t="shared" si="58"/>
        <v>0</v>
      </c>
      <c r="F226" s="122">
        <v>50</v>
      </c>
      <c r="G226" s="122" t="s">
        <v>348</v>
      </c>
      <c r="H226" s="122">
        <f t="shared" si="59"/>
        <v>0</v>
      </c>
      <c r="I226" s="124">
        <f t="shared" si="60"/>
        <v>0</v>
      </c>
      <c r="J226" s="122">
        <f t="shared" si="61"/>
        <v>0</v>
      </c>
    </row>
    <row r="227" spans="1:21" x14ac:dyDescent="0.25">
      <c r="B227" s="122">
        <v>2039</v>
      </c>
      <c r="C227" s="122">
        <v>0</v>
      </c>
      <c r="D227" s="122">
        <v>50</v>
      </c>
      <c r="E227" s="122">
        <f t="shared" si="58"/>
        <v>0</v>
      </c>
      <c r="F227" s="122">
        <v>50</v>
      </c>
      <c r="G227" s="122" t="s">
        <v>348</v>
      </c>
      <c r="H227" s="122">
        <f t="shared" si="59"/>
        <v>0</v>
      </c>
      <c r="I227" s="124">
        <f t="shared" si="60"/>
        <v>0</v>
      </c>
      <c r="J227" s="122">
        <f t="shared" si="61"/>
        <v>0</v>
      </c>
    </row>
    <row r="228" spans="1:21" x14ac:dyDescent="0.25">
      <c r="B228" s="122">
        <v>2040</v>
      </c>
      <c r="C228" s="122">
        <v>0</v>
      </c>
      <c r="D228" s="122">
        <v>50</v>
      </c>
      <c r="E228" s="122">
        <f t="shared" si="58"/>
        <v>0</v>
      </c>
      <c r="F228" s="122">
        <v>50</v>
      </c>
      <c r="G228" s="122" t="s">
        <v>348</v>
      </c>
      <c r="H228" s="122">
        <f t="shared" si="59"/>
        <v>0</v>
      </c>
      <c r="I228" s="124">
        <f t="shared" si="60"/>
        <v>0</v>
      </c>
      <c r="J228" s="122">
        <f t="shared" si="61"/>
        <v>0</v>
      </c>
    </row>
    <row r="229" spans="1:21" x14ac:dyDescent="0.25">
      <c r="B229" s="122">
        <v>2041</v>
      </c>
      <c r="C229" s="122">
        <v>0</v>
      </c>
      <c r="D229" s="122">
        <v>50</v>
      </c>
      <c r="E229" s="122">
        <f t="shared" si="58"/>
        <v>0</v>
      </c>
      <c r="F229" s="122">
        <v>50</v>
      </c>
      <c r="G229" s="122" t="s">
        <v>348</v>
      </c>
      <c r="H229" s="122">
        <f t="shared" si="59"/>
        <v>0</v>
      </c>
      <c r="I229" s="124">
        <f t="shared" si="60"/>
        <v>0</v>
      </c>
      <c r="J229" s="122">
        <f t="shared" si="61"/>
        <v>0</v>
      </c>
    </row>
    <row r="230" spans="1:21" x14ac:dyDescent="0.25">
      <c r="B230" s="122">
        <v>2042</v>
      </c>
      <c r="C230" s="122">
        <v>0</v>
      </c>
      <c r="D230" s="122">
        <v>50</v>
      </c>
      <c r="E230" s="122">
        <f t="shared" si="58"/>
        <v>0</v>
      </c>
      <c r="F230" s="122">
        <v>50</v>
      </c>
      <c r="G230" s="122" t="s">
        <v>348</v>
      </c>
      <c r="H230" s="122">
        <f t="shared" si="59"/>
        <v>0</v>
      </c>
      <c r="I230" s="124">
        <f t="shared" si="60"/>
        <v>0</v>
      </c>
      <c r="J230" s="122">
        <f t="shared" si="61"/>
        <v>0</v>
      </c>
    </row>
    <row r="231" spans="1:21" x14ac:dyDescent="0.25">
      <c r="B231" s="122">
        <v>2043</v>
      </c>
      <c r="C231" s="122">
        <v>0</v>
      </c>
      <c r="D231" s="122">
        <v>50</v>
      </c>
      <c r="E231" s="122">
        <f t="shared" si="58"/>
        <v>0</v>
      </c>
      <c r="F231" s="122">
        <v>50</v>
      </c>
      <c r="G231" s="122" t="s">
        <v>348</v>
      </c>
      <c r="H231" s="122">
        <f t="shared" si="59"/>
        <v>0</v>
      </c>
      <c r="I231" s="124">
        <f t="shared" si="60"/>
        <v>0</v>
      </c>
      <c r="J231" s="122">
        <f t="shared" si="61"/>
        <v>0</v>
      </c>
    </row>
    <row r="232" spans="1:21" x14ac:dyDescent="0.25">
      <c r="B232" s="122">
        <v>2044</v>
      </c>
      <c r="C232" s="122">
        <v>0</v>
      </c>
      <c r="D232" s="122">
        <v>50</v>
      </c>
      <c r="E232" s="122">
        <f t="shared" si="58"/>
        <v>0</v>
      </c>
      <c r="F232" s="122">
        <v>50</v>
      </c>
      <c r="G232" s="122" t="s">
        <v>348</v>
      </c>
      <c r="H232" s="122">
        <f t="shared" si="59"/>
        <v>0</v>
      </c>
      <c r="I232" s="124">
        <f t="shared" si="60"/>
        <v>0</v>
      </c>
      <c r="J232" s="122">
        <f t="shared" si="61"/>
        <v>0</v>
      </c>
    </row>
    <row r="235" spans="1:21" x14ac:dyDescent="0.25">
      <c r="A235" s="273">
        <v>2</v>
      </c>
      <c r="B235" s="291" t="s">
        <v>124</v>
      </c>
      <c r="C235" s="250"/>
      <c r="D235" s="250"/>
      <c r="E235" s="250"/>
      <c r="F235" s="250"/>
      <c r="G235" s="250"/>
      <c r="H235" s="250"/>
      <c r="I235" s="250"/>
      <c r="J235" s="250"/>
      <c r="K235" s="250"/>
      <c r="L235" s="250"/>
      <c r="M235" s="250"/>
      <c r="N235" s="250"/>
      <c r="O235" s="250"/>
      <c r="P235" s="250"/>
      <c r="Q235" s="250"/>
      <c r="R235" s="250"/>
      <c r="S235" s="250"/>
      <c r="T235" s="250"/>
      <c r="U235" s="250"/>
    </row>
    <row r="236" spans="1:21" x14ac:dyDescent="0.25">
      <c r="A236" s="273"/>
    </row>
    <row r="237" spans="1:21" x14ac:dyDescent="0.25">
      <c r="A237" s="273"/>
    </row>
    <row r="238" spans="1:21" x14ac:dyDescent="0.25">
      <c r="A238" s="273"/>
    </row>
    <row r="239" spans="1:21" x14ac:dyDescent="0.25">
      <c r="B239" s="183" t="s">
        <v>200</v>
      </c>
      <c r="L239" s="183" t="s">
        <v>209</v>
      </c>
    </row>
    <row r="240" spans="1:21" x14ac:dyDescent="0.25">
      <c r="B240" s="289" t="s">
        <v>22</v>
      </c>
      <c r="C240" s="289" t="s">
        <v>203</v>
      </c>
      <c r="D240" s="289" t="s">
        <v>204</v>
      </c>
      <c r="E240" s="289" t="s">
        <v>201</v>
      </c>
      <c r="F240" s="289" t="s">
        <v>202</v>
      </c>
      <c r="G240" s="289" t="s">
        <v>151</v>
      </c>
      <c r="H240" s="289" t="s">
        <v>205</v>
      </c>
      <c r="I240" s="289" t="s">
        <v>206</v>
      </c>
      <c r="J240" s="289" t="s">
        <v>434</v>
      </c>
      <c r="L240" s="289" t="s">
        <v>22</v>
      </c>
      <c r="M240" s="289" t="s">
        <v>203</v>
      </c>
      <c r="N240" s="289" t="s">
        <v>204</v>
      </c>
      <c r="O240" s="289" t="s">
        <v>201</v>
      </c>
      <c r="P240" s="289" t="s">
        <v>202</v>
      </c>
      <c r="Q240" s="289" t="s">
        <v>151</v>
      </c>
      <c r="R240" s="289" t="s">
        <v>205</v>
      </c>
      <c r="S240" s="289" t="s">
        <v>206</v>
      </c>
      <c r="T240" s="289" t="s">
        <v>434</v>
      </c>
    </row>
    <row r="241" spans="2:20" x14ac:dyDescent="0.25">
      <c r="B241" s="289"/>
      <c r="C241" s="289"/>
      <c r="D241" s="289"/>
      <c r="E241" s="289"/>
      <c r="F241" s="289"/>
      <c r="G241" s="289"/>
      <c r="H241" s="289"/>
      <c r="I241" s="289"/>
      <c r="J241" s="289"/>
      <c r="L241" s="289"/>
      <c r="M241" s="289"/>
      <c r="N241" s="289"/>
      <c r="O241" s="289"/>
      <c r="P241" s="289"/>
      <c r="Q241" s="289"/>
      <c r="R241" s="289"/>
      <c r="S241" s="289"/>
      <c r="T241" s="289"/>
    </row>
    <row r="242" spans="2:20" x14ac:dyDescent="0.25">
      <c r="B242" s="289"/>
      <c r="C242" s="289"/>
      <c r="D242" s="289"/>
      <c r="E242" s="289"/>
      <c r="F242" s="289"/>
      <c r="G242" s="289"/>
      <c r="H242" s="289"/>
      <c r="I242" s="289"/>
      <c r="J242" s="289"/>
      <c r="L242" s="289"/>
      <c r="M242" s="289"/>
      <c r="N242" s="289"/>
      <c r="O242" s="289"/>
      <c r="P242" s="289"/>
      <c r="Q242" s="289"/>
      <c r="R242" s="289"/>
      <c r="S242" s="289"/>
      <c r="T242" s="289"/>
    </row>
    <row r="243" spans="2:20" x14ac:dyDescent="0.25">
      <c r="B243" s="122">
        <v>2025</v>
      </c>
      <c r="C243" s="122" cm="1">
        <f t="array" ref="C243:C262">TRANSPOSE('Proyeksi Fasum (3)'!D80:W80)</f>
        <v>1</v>
      </c>
      <c r="D243" s="122">
        <f>4*30</f>
        <v>120</v>
      </c>
      <c r="E243" s="122">
        <f>C243*D243</f>
        <v>120</v>
      </c>
      <c r="F243" s="122">
        <v>40</v>
      </c>
      <c r="G243" s="122" t="s">
        <v>208</v>
      </c>
      <c r="H243" s="122">
        <f>E243*F243</f>
        <v>4800</v>
      </c>
      <c r="I243" s="124">
        <f>H243/86400</f>
        <v>5.5555555555555552E-2</v>
      </c>
      <c r="J243" s="122">
        <f>H243/1000</f>
        <v>4.8</v>
      </c>
      <c r="L243" s="122">
        <v>2025</v>
      </c>
      <c r="M243" s="122" cm="1">
        <f t="array" ref="M243:M262">TRANSPOSE('Proyeksi Fasum (3)'!D81:W81)</f>
        <v>2</v>
      </c>
      <c r="N243" s="122">
        <f>12*40</f>
        <v>480</v>
      </c>
      <c r="O243" s="122">
        <f>M243*N243</f>
        <v>960</v>
      </c>
      <c r="P243" s="122">
        <v>40</v>
      </c>
      <c r="Q243" s="122" t="s">
        <v>208</v>
      </c>
      <c r="R243" s="122">
        <f>O243*P243</f>
        <v>38400</v>
      </c>
      <c r="S243" s="124">
        <f>R243/86400</f>
        <v>0.44444444444444442</v>
      </c>
      <c r="T243" s="122">
        <f>R243/1000</f>
        <v>38.4</v>
      </c>
    </row>
    <row r="244" spans="2:20" x14ac:dyDescent="0.25">
      <c r="B244" s="122">
        <v>2026</v>
      </c>
      <c r="C244" s="122">
        <v>1</v>
      </c>
      <c r="D244" s="122">
        <f t="shared" ref="D244:D262" si="62">4*30</f>
        <v>120</v>
      </c>
      <c r="E244" s="122">
        <f t="shared" ref="E244:E262" si="63">C244*D244</f>
        <v>120</v>
      </c>
      <c r="F244" s="122">
        <v>40</v>
      </c>
      <c r="G244" s="122" t="s">
        <v>208</v>
      </c>
      <c r="H244" s="122">
        <f t="shared" ref="H244:H262" si="64">E244*F244</f>
        <v>4800</v>
      </c>
      <c r="I244" s="124">
        <f t="shared" ref="I244:I262" si="65">H244/86400</f>
        <v>5.5555555555555552E-2</v>
      </c>
      <c r="J244" s="122">
        <f t="shared" ref="J244:J262" si="66">H244/1000</f>
        <v>4.8</v>
      </c>
      <c r="L244" s="122">
        <v>2026</v>
      </c>
      <c r="M244" s="122">
        <v>2</v>
      </c>
      <c r="N244" s="122">
        <f t="shared" ref="N244:N262" si="67">12*40</f>
        <v>480</v>
      </c>
      <c r="O244" s="122">
        <f t="shared" ref="O244:O262" si="68">M244*N244</f>
        <v>960</v>
      </c>
      <c r="P244" s="122">
        <v>40</v>
      </c>
      <c r="Q244" s="122" t="s">
        <v>208</v>
      </c>
      <c r="R244" s="122">
        <f t="shared" ref="R244:R262" si="69">O244*P244</f>
        <v>38400</v>
      </c>
      <c r="S244" s="124">
        <f t="shared" ref="S244:S262" si="70">R244/86400</f>
        <v>0.44444444444444442</v>
      </c>
      <c r="T244" s="122">
        <f t="shared" ref="T244:T262" si="71">R244/1000</f>
        <v>38.4</v>
      </c>
    </row>
    <row r="245" spans="2:20" x14ac:dyDescent="0.25">
      <c r="B245" s="122">
        <v>2027</v>
      </c>
      <c r="C245" s="122">
        <v>1</v>
      </c>
      <c r="D245" s="122">
        <f t="shared" si="62"/>
        <v>120</v>
      </c>
      <c r="E245" s="122">
        <f t="shared" si="63"/>
        <v>120</v>
      </c>
      <c r="F245" s="122">
        <v>40</v>
      </c>
      <c r="G245" s="122" t="s">
        <v>208</v>
      </c>
      <c r="H245" s="122">
        <f t="shared" si="64"/>
        <v>4800</v>
      </c>
      <c r="I245" s="124">
        <f t="shared" si="65"/>
        <v>5.5555555555555552E-2</v>
      </c>
      <c r="J245" s="122">
        <f t="shared" si="66"/>
        <v>4.8</v>
      </c>
      <c r="L245" s="122">
        <v>2027</v>
      </c>
      <c r="M245" s="122">
        <v>2</v>
      </c>
      <c r="N245" s="122">
        <f t="shared" si="67"/>
        <v>480</v>
      </c>
      <c r="O245" s="122">
        <f t="shared" si="68"/>
        <v>960</v>
      </c>
      <c r="P245" s="122">
        <v>40</v>
      </c>
      <c r="Q245" s="122" t="s">
        <v>208</v>
      </c>
      <c r="R245" s="122">
        <f t="shared" si="69"/>
        <v>38400</v>
      </c>
      <c r="S245" s="124">
        <f t="shared" si="70"/>
        <v>0.44444444444444442</v>
      </c>
      <c r="T245" s="122">
        <f t="shared" si="71"/>
        <v>38.4</v>
      </c>
    </row>
    <row r="246" spans="2:20" x14ac:dyDescent="0.25">
      <c r="B246" s="122">
        <v>2028</v>
      </c>
      <c r="C246" s="122">
        <v>1</v>
      </c>
      <c r="D246" s="122">
        <f t="shared" si="62"/>
        <v>120</v>
      </c>
      <c r="E246" s="122">
        <f t="shared" si="63"/>
        <v>120</v>
      </c>
      <c r="F246" s="122">
        <v>40</v>
      </c>
      <c r="G246" s="122" t="s">
        <v>208</v>
      </c>
      <c r="H246" s="122">
        <f t="shared" si="64"/>
        <v>4800</v>
      </c>
      <c r="I246" s="124">
        <f t="shared" si="65"/>
        <v>5.5555555555555552E-2</v>
      </c>
      <c r="J246" s="122">
        <f t="shared" si="66"/>
        <v>4.8</v>
      </c>
      <c r="L246" s="122">
        <v>2028</v>
      </c>
      <c r="M246" s="122">
        <v>2</v>
      </c>
      <c r="N246" s="122">
        <f t="shared" si="67"/>
        <v>480</v>
      </c>
      <c r="O246" s="122">
        <f t="shared" si="68"/>
        <v>960</v>
      </c>
      <c r="P246" s="122">
        <v>40</v>
      </c>
      <c r="Q246" s="122" t="s">
        <v>208</v>
      </c>
      <c r="R246" s="122">
        <f t="shared" si="69"/>
        <v>38400</v>
      </c>
      <c r="S246" s="124">
        <f t="shared" si="70"/>
        <v>0.44444444444444442</v>
      </c>
      <c r="T246" s="122">
        <f t="shared" si="71"/>
        <v>38.4</v>
      </c>
    </row>
    <row r="247" spans="2:20" x14ac:dyDescent="0.25">
      <c r="B247" s="122">
        <v>2029</v>
      </c>
      <c r="C247" s="122">
        <v>1</v>
      </c>
      <c r="D247" s="122">
        <f t="shared" si="62"/>
        <v>120</v>
      </c>
      <c r="E247" s="122">
        <f t="shared" si="63"/>
        <v>120</v>
      </c>
      <c r="F247" s="122">
        <v>40</v>
      </c>
      <c r="G247" s="122" t="s">
        <v>208</v>
      </c>
      <c r="H247" s="122">
        <f t="shared" si="64"/>
        <v>4800</v>
      </c>
      <c r="I247" s="124">
        <f t="shared" si="65"/>
        <v>5.5555555555555552E-2</v>
      </c>
      <c r="J247" s="122">
        <f t="shared" si="66"/>
        <v>4.8</v>
      </c>
      <c r="L247" s="122">
        <v>2029</v>
      </c>
      <c r="M247" s="122">
        <v>2</v>
      </c>
      <c r="N247" s="122">
        <f t="shared" si="67"/>
        <v>480</v>
      </c>
      <c r="O247" s="122">
        <f t="shared" si="68"/>
        <v>960</v>
      </c>
      <c r="P247" s="122">
        <v>40</v>
      </c>
      <c r="Q247" s="122" t="s">
        <v>208</v>
      </c>
      <c r="R247" s="122">
        <f t="shared" si="69"/>
        <v>38400</v>
      </c>
      <c r="S247" s="124">
        <f t="shared" si="70"/>
        <v>0.44444444444444442</v>
      </c>
      <c r="T247" s="122">
        <f t="shared" si="71"/>
        <v>38.4</v>
      </c>
    </row>
    <row r="248" spans="2:20" x14ac:dyDescent="0.25">
      <c r="B248" s="122">
        <v>2030</v>
      </c>
      <c r="C248" s="122">
        <v>1</v>
      </c>
      <c r="D248" s="122">
        <f t="shared" si="62"/>
        <v>120</v>
      </c>
      <c r="E248" s="122">
        <f t="shared" si="63"/>
        <v>120</v>
      </c>
      <c r="F248" s="122">
        <v>40</v>
      </c>
      <c r="G248" s="122" t="s">
        <v>208</v>
      </c>
      <c r="H248" s="122">
        <f t="shared" si="64"/>
        <v>4800</v>
      </c>
      <c r="I248" s="124">
        <f t="shared" si="65"/>
        <v>5.5555555555555552E-2</v>
      </c>
      <c r="J248" s="122">
        <f t="shared" si="66"/>
        <v>4.8</v>
      </c>
      <c r="L248" s="122">
        <v>2030</v>
      </c>
      <c r="M248" s="122">
        <v>2</v>
      </c>
      <c r="N248" s="122">
        <f t="shared" si="67"/>
        <v>480</v>
      </c>
      <c r="O248" s="122">
        <f t="shared" si="68"/>
        <v>960</v>
      </c>
      <c r="P248" s="122">
        <v>40</v>
      </c>
      <c r="Q248" s="122" t="s">
        <v>208</v>
      </c>
      <c r="R248" s="122">
        <f t="shared" si="69"/>
        <v>38400</v>
      </c>
      <c r="S248" s="124">
        <f t="shared" si="70"/>
        <v>0.44444444444444442</v>
      </c>
      <c r="T248" s="122">
        <f t="shared" si="71"/>
        <v>38.4</v>
      </c>
    </row>
    <row r="249" spans="2:20" x14ac:dyDescent="0.25">
      <c r="B249" s="122">
        <v>2031</v>
      </c>
      <c r="C249" s="122">
        <v>1</v>
      </c>
      <c r="D249" s="122">
        <f t="shared" si="62"/>
        <v>120</v>
      </c>
      <c r="E249" s="122">
        <f t="shared" si="63"/>
        <v>120</v>
      </c>
      <c r="F249" s="122">
        <v>40</v>
      </c>
      <c r="G249" s="122" t="s">
        <v>208</v>
      </c>
      <c r="H249" s="122">
        <f t="shared" si="64"/>
        <v>4800</v>
      </c>
      <c r="I249" s="124">
        <f t="shared" si="65"/>
        <v>5.5555555555555552E-2</v>
      </c>
      <c r="J249" s="122">
        <f t="shared" si="66"/>
        <v>4.8</v>
      </c>
      <c r="L249" s="122">
        <v>2031</v>
      </c>
      <c r="M249" s="122">
        <v>2</v>
      </c>
      <c r="N249" s="122">
        <f t="shared" si="67"/>
        <v>480</v>
      </c>
      <c r="O249" s="122">
        <f t="shared" si="68"/>
        <v>960</v>
      </c>
      <c r="P249" s="122">
        <v>40</v>
      </c>
      <c r="Q249" s="122" t="s">
        <v>208</v>
      </c>
      <c r="R249" s="122">
        <f t="shared" si="69"/>
        <v>38400</v>
      </c>
      <c r="S249" s="124">
        <f t="shared" si="70"/>
        <v>0.44444444444444442</v>
      </c>
      <c r="T249" s="122">
        <f t="shared" si="71"/>
        <v>38.4</v>
      </c>
    </row>
    <row r="250" spans="2:20" x14ac:dyDescent="0.25">
      <c r="B250" s="122">
        <v>2032</v>
      </c>
      <c r="C250" s="122">
        <v>1</v>
      </c>
      <c r="D250" s="122">
        <f t="shared" si="62"/>
        <v>120</v>
      </c>
      <c r="E250" s="122">
        <f t="shared" si="63"/>
        <v>120</v>
      </c>
      <c r="F250" s="122">
        <v>40</v>
      </c>
      <c r="G250" s="122" t="s">
        <v>208</v>
      </c>
      <c r="H250" s="122">
        <f t="shared" si="64"/>
        <v>4800</v>
      </c>
      <c r="I250" s="124">
        <f t="shared" si="65"/>
        <v>5.5555555555555552E-2</v>
      </c>
      <c r="J250" s="122">
        <f t="shared" si="66"/>
        <v>4.8</v>
      </c>
      <c r="L250" s="122">
        <v>2032</v>
      </c>
      <c r="M250" s="122">
        <v>2</v>
      </c>
      <c r="N250" s="122">
        <f t="shared" si="67"/>
        <v>480</v>
      </c>
      <c r="O250" s="122">
        <f t="shared" si="68"/>
        <v>960</v>
      </c>
      <c r="P250" s="122">
        <v>40</v>
      </c>
      <c r="Q250" s="122" t="s">
        <v>208</v>
      </c>
      <c r="R250" s="122">
        <f t="shared" si="69"/>
        <v>38400</v>
      </c>
      <c r="S250" s="124">
        <f t="shared" si="70"/>
        <v>0.44444444444444442</v>
      </c>
      <c r="T250" s="122">
        <f t="shared" si="71"/>
        <v>38.4</v>
      </c>
    </row>
    <row r="251" spans="2:20" x14ac:dyDescent="0.25">
      <c r="B251" s="122">
        <v>2033</v>
      </c>
      <c r="C251" s="122">
        <v>1</v>
      </c>
      <c r="D251" s="122">
        <f t="shared" si="62"/>
        <v>120</v>
      </c>
      <c r="E251" s="122">
        <f t="shared" si="63"/>
        <v>120</v>
      </c>
      <c r="F251" s="122">
        <v>40</v>
      </c>
      <c r="G251" s="122" t="s">
        <v>208</v>
      </c>
      <c r="H251" s="122">
        <f t="shared" si="64"/>
        <v>4800</v>
      </c>
      <c r="I251" s="124">
        <f t="shared" si="65"/>
        <v>5.5555555555555552E-2</v>
      </c>
      <c r="J251" s="122">
        <f t="shared" si="66"/>
        <v>4.8</v>
      </c>
      <c r="L251" s="122">
        <v>2033</v>
      </c>
      <c r="M251" s="122">
        <v>3</v>
      </c>
      <c r="N251" s="122">
        <f t="shared" si="67"/>
        <v>480</v>
      </c>
      <c r="O251" s="122">
        <f t="shared" si="68"/>
        <v>1440</v>
      </c>
      <c r="P251" s="122">
        <v>40</v>
      </c>
      <c r="Q251" s="122" t="s">
        <v>208</v>
      </c>
      <c r="R251" s="122">
        <f t="shared" si="69"/>
        <v>57600</v>
      </c>
      <c r="S251" s="124">
        <f t="shared" si="70"/>
        <v>0.66666666666666663</v>
      </c>
      <c r="T251" s="122">
        <f t="shared" si="71"/>
        <v>57.6</v>
      </c>
    </row>
    <row r="252" spans="2:20" x14ac:dyDescent="0.25">
      <c r="B252" s="122">
        <v>2034</v>
      </c>
      <c r="C252" s="122">
        <v>1</v>
      </c>
      <c r="D252" s="122">
        <f t="shared" si="62"/>
        <v>120</v>
      </c>
      <c r="E252" s="122">
        <f t="shared" si="63"/>
        <v>120</v>
      </c>
      <c r="F252" s="122">
        <v>40</v>
      </c>
      <c r="G252" s="122" t="s">
        <v>208</v>
      </c>
      <c r="H252" s="122">
        <f t="shared" si="64"/>
        <v>4800</v>
      </c>
      <c r="I252" s="124">
        <f t="shared" si="65"/>
        <v>5.5555555555555552E-2</v>
      </c>
      <c r="J252" s="122">
        <f t="shared" si="66"/>
        <v>4.8</v>
      </c>
      <c r="L252" s="122">
        <v>2034</v>
      </c>
      <c r="M252" s="122">
        <v>3</v>
      </c>
      <c r="N252" s="122">
        <f t="shared" si="67"/>
        <v>480</v>
      </c>
      <c r="O252" s="122">
        <f t="shared" si="68"/>
        <v>1440</v>
      </c>
      <c r="P252" s="122">
        <v>40</v>
      </c>
      <c r="Q252" s="122" t="s">
        <v>208</v>
      </c>
      <c r="R252" s="122">
        <f t="shared" si="69"/>
        <v>57600</v>
      </c>
      <c r="S252" s="124">
        <f t="shared" si="70"/>
        <v>0.66666666666666663</v>
      </c>
      <c r="T252" s="122">
        <f t="shared" si="71"/>
        <v>57.6</v>
      </c>
    </row>
    <row r="253" spans="2:20" x14ac:dyDescent="0.25">
      <c r="B253" s="122">
        <v>2035</v>
      </c>
      <c r="C253" s="122">
        <v>1</v>
      </c>
      <c r="D253" s="122">
        <f t="shared" si="62"/>
        <v>120</v>
      </c>
      <c r="E253" s="122">
        <f t="shared" si="63"/>
        <v>120</v>
      </c>
      <c r="F253" s="122">
        <v>40</v>
      </c>
      <c r="G253" s="122" t="s">
        <v>208</v>
      </c>
      <c r="H253" s="122">
        <f t="shared" si="64"/>
        <v>4800</v>
      </c>
      <c r="I253" s="124">
        <f t="shared" si="65"/>
        <v>5.5555555555555552E-2</v>
      </c>
      <c r="J253" s="122">
        <f t="shared" si="66"/>
        <v>4.8</v>
      </c>
      <c r="L253" s="122">
        <v>2035</v>
      </c>
      <c r="M253" s="122">
        <v>3</v>
      </c>
      <c r="N253" s="122">
        <f t="shared" si="67"/>
        <v>480</v>
      </c>
      <c r="O253" s="122">
        <f t="shared" si="68"/>
        <v>1440</v>
      </c>
      <c r="P253" s="122">
        <v>40</v>
      </c>
      <c r="Q253" s="122" t="s">
        <v>208</v>
      </c>
      <c r="R253" s="122">
        <f t="shared" si="69"/>
        <v>57600</v>
      </c>
      <c r="S253" s="124">
        <f t="shared" si="70"/>
        <v>0.66666666666666663</v>
      </c>
      <c r="T253" s="122">
        <f t="shared" si="71"/>
        <v>57.6</v>
      </c>
    </row>
    <row r="254" spans="2:20" x14ac:dyDescent="0.25">
      <c r="B254" s="122">
        <v>2036</v>
      </c>
      <c r="C254" s="122">
        <v>1</v>
      </c>
      <c r="D254" s="122">
        <f t="shared" si="62"/>
        <v>120</v>
      </c>
      <c r="E254" s="122">
        <f t="shared" si="63"/>
        <v>120</v>
      </c>
      <c r="F254" s="122">
        <v>40</v>
      </c>
      <c r="G254" s="122" t="s">
        <v>208</v>
      </c>
      <c r="H254" s="122">
        <f t="shared" si="64"/>
        <v>4800</v>
      </c>
      <c r="I254" s="124">
        <f t="shared" si="65"/>
        <v>5.5555555555555552E-2</v>
      </c>
      <c r="J254" s="122">
        <f t="shared" si="66"/>
        <v>4.8</v>
      </c>
      <c r="L254" s="122">
        <v>2036</v>
      </c>
      <c r="M254" s="122">
        <v>3</v>
      </c>
      <c r="N254" s="122">
        <f t="shared" si="67"/>
        <v>480</v>
      </c>
      <c r="O254" s="122">
        <f t="shared" si="68"/>
        <v>1440</v>
      </c>
      <c r="P254" s="122">
        <v>40</v>
      </c>
      <c r="Q254" s="122" t="s">
        <v>208</v>
      </c>
      <c r="R254" s="122">
        <f t="shared" si="69"/>
        <v>57600</v>
      </c>
      <c r="S254" s="124">
        <f t="shared" si="70"/>
        <v>0.66666666666666663</v>
      </c>
      <c r="T254" s="122">
        <f t="shared" si="71"/>
        <v>57.6</v>
      </c>
    </row>
    <row r="255" spans="2:20" x14ac:dyDescent="0.25">
      <c r="B255" s="122">
        <v>2037</v>
      </c>
      <c r="C255" s="122">
        <v>1</v>
      </c>
      <c r="D255" s="122">
        <f t="shared" si="62"/>
        <v>120</v>
      </c>
      <c r="E255" s="122">
        <f t="shared" si="63"/>
        <v>120</v>
      </c>
      <c r="F255" s="122">
        <v>40</v>
      </c>
      <c r="G255" s="122" t="s">
        <v>208</v>
      </c>
      <c r="H255" s="122">
        <f t="shared" si="64"/>
        <v>4800</v>
      </c>
      <c r="I255" s="124">
        <f t="shared" si="65"/>
        <v>5.5555555555555552E-2</v>
      </c>
      <c r="J255" s="122">
        <f t="shared" si="66"/>
        <v>4.8</v>
      </c>
      <c r="L255" s="122">
        <v>2037</v>
      </c>
      <c r="M255" s="122">
        <v>3</v>
      </c>
      <c r="N255" s="122">
        <f t="shared" si="67"/>
        <v>480</v>
      </c>
      <c r="O255" s="122">
        <f t="shared" si="68"/>
        <v>1440</v>
      </c>
      <c r="P255" s="122">
        <v>40</v>
      </c>
      <c r="Q255" s="122" t="s">
        <v>208</v>
      </c>
      <c r="R255" s="122">
        <f t="shared" si="69"/>
        <v>57600</v>
      </c>
      <c r="S255" s="124">
        <f t="shared" si="70"/>
        <v>0.66666666666666663</v>
      </c>
      <c r="T255" s="122">
        <f t="shared" si="71"/>
        <v>57.6</v>
      </c>
    </row>
    <row r="256" spans="2:20" x14ac:dyDescent="0.25">
      <c r="B256" s="122">
        <v>2038</v>
      </c>
      <c r="C256" s="122">
        <v>1</v>
      </c>
      <c r="D256" s="122">
        <f t="shared" si="62"/>
        <v>120</v>
      </c>
      <c r="E256" s="122">
        <f t="shared" si="63"/>
        <v>120</v>
      </c>
      <c r="F256" s="122">
        <v>40</v>
      </c>
      <c r="G256" s="122" t="s">
        <v>208</v>
      </c>
      <c r="H256" s="122">
        <f t="shared" si="64"/>
        <v>4800</v>
      </c>
      <c r="I256" s="124">
        <f t="shared" si="65"/>
        <v>5.5555555555555552E-2</v>
      </c>
      <c r="J256" s="122">
        <f t="shared" si="66"/>
        <v>4.8</v>
      </c>
      <c r="L256" s="122">
        <v>2038</v>
      </c>
      <c r="M256" s="122">
        <v>3</v>
      </c>
      <c r="N256" s="122">
        <f t="shared" si="67"/>
        <v>480</v>
      </c>
      <c r="O256" s="122">
        <f t="shared" si="68"/>
        <v>1440</v>
      </c>
      <c r="P256" s="122">
        <v>40</v>
      </c>
      <c r="Q256" s="122" t="s">
        <v>208</v>
      </c>
      <c r="R256" s="122">
        <f t="shared" si="69"/>
        <v>57600</v>
      </c>
      <c r="S256" s="124">
        <f t="shared" si="70"/>
        <v>0.66666666666666663</v>
      </c>
      <c r="T256" s="122">
        <f t="shared" si="71"/>
        <v>57.6</v>
      </c>
    </row>
    <row r="257" spans="2:20" x14ac:dyDescent="0.25">
      <c r="B257" s="122">
        <v>2039</v>
      </c>
      <c r="C257" s="122">
        <v>1</v>
      </c>
      <c r="D257" s="122">
        <f t="shared" si="62"/>
        <v>120</v>
      </c>
      <c r="E257" s="122">
        <f t="shared" si="63"/>
        <v>120</v>
      </c>
      <c r="F257" s="122">
        <v>40</v>
      </c>
      <c r="G257" s="122" t="s">
        <v>208</v>
      </c>
      <c r="H257" s="122">
        <f t="shared" si="64"/>
        <v>4800</v>
      </c>
      <c r="I257" s="124">
        <f t="shared" si="65"/>
        <v>5.5555555555555552E-2</v>
      </c>
      <c r="J257" s="122">
        <f t="shared" si="66"/>
        <v>4.8</v>
      </c>
      <c r="L257" s="122">
        <v>2039</v>
      </c>
      <c r="M257" s="122">
        <v>3</v>
      </c>
      <c r="N257" s="122">
        <f t="shared" si="67"/>
        <v>480</v>
      </c>
      <c r="O257" s="122">
        <f t="shared" si="68"/>
        <v>1440</v>
      </c>
      <c r="P257" s="122">
        <v>40</v>
      </c>
      <c r="Q257" s="122" t="s">
        <v>208</v>
      </c>
      <c r="R257" s="122">
        <f t="shared" si="69"/>
        <v>57600</v>
      </c>
      <c r="S257" s="124">
        <f t="shared" si="70"/>
        <v>0.66666666666666663</v>
      </c>
      <c r="T257" s="122">
        <f t="shared" si="71"/>
        <v>57.6</v>
      </c>
    </row>
    <row r="258" spans="2:20" x14ac:dyDescent="0.25">
      <c r="B258" s="122">
        <v>2040</v>
      </c>
      <c r="C258" s="122">
        <v>1</v>
      </c>
      <c r="D258" s="122">
        <f t="shared" si="62"/>
        <v>120</v>
      </c>
      <c r="E258" s="122">
        <f t="shared" si="63"/>
        <v>120</v>
      </c>
      <c r="F258" s="122">
        <v>40</v>
      </c>
      <c r="G258" s="122" t="s">
        <v>208</v>
      </c>
      <c r="H258" s="122">
        <f t="shared" si="64"/>
        <v>4800</v>
      </c>
      <c r="I258" s="124">
        <f t="shared" si="65"/>
        <v>5.5555555555555552E-2</v>
      </c>
      <c r="J258" s="122">
        <f t="shared" si="66"/>
        <v>4.8</v>
      </c>
      <c r="L258" s="122">
        <v>2040</v>
      </c>
      <c r="M258" s="122">
        <v>3</v>
      </c>
      <c r="N258" s="122">
        <f t="shared" si="67"/>
        <v>480</v>
      </c>
      <c r="O258" s="122">
        <f t="shared" si="68"/>
        <v>1440</v>
      </c>
      <c r="P258" s="122">
        <v>40</v>
      </c>
      <c r="Q258" s="122" t="s">
        <v>208</v>
      </c>
      <c r="R258" s="122">
        <f t="shared" si="69"/>
        <v>57600</v>
      </c>
      <c r="S258" s="124">
        <f t="shared" si="70"/>
        <v>0.66666666666666663</v>
      </c>
      <c r="T258" s="122">
        <f t="shared" si="71"/>
        <v>57.6</v>
      </c>
    </row>
    <row r="259" spans="2:20" x14ac:dyDescent="0.25">
      <c r="B259" s="122">
        <v>2041</v>
      </c>
      <c r="C259" s="122">
        <v>1</v>
      </c>
      <c r="D259" s="122">
        <f t="shared" si="62"/>
        <v>120</v>
      </c>
      <c r="E259" s="122">
        <f t="shared" si="63"/>
        <v>120</v>
      </c>
      <c r="F259" s="122">
        <v>40</v>
      </c>
      <c r="G259" s="122" t="s">
        <v>208</v>
      </c>
      <c r="H259" s="122">
        <f t="shared" si="64"/>
        <v>4800</v>
      </c>
      <c r="I259" s="124">
        <f t="shared" si="65"/>
        <v>5.5555555555555552E-2</v>
      </c>
      <c r="J259" s="122">
        <f t="shared" si="66"/>
        <v>4.8</v>
      </c>
      <c r="L259" s="122">
        <v>2041</v>
      </c>
      <c r="M259" s="122">
        <v>3</v>
      </c>
      <c r="N259" s="122">
        <f t="shared" si="67"/>
        <v>480</v>
      </c>
      <c r="O259" s="122">
        <f t="shared" si="68"/>
        <v>1440</v>
      </c>
      <c r="P259" s="122">
        <v>40</v>
      </c>
      <c r="Q259" s="122" t="s">
        <v>208</v>
      </c>
      <c r="R259" s="122">
        <f t="shared" si="69"/>
        <v>57600</v>
      </c>
      <c r="S259" s="124">
        <f t="shared" si="70"/>
        <v>0.66666666666666663</v>
      </c>
      <c r="T259" s="122">
        <f t="shared" si="71"/>
        <v>57.6</v>
      </c>
    </row>
    <row r="260" spans="2:20" x14ac:dyDescent="0.25">
      <c r="B260" s="122">
        <v>2042</v>
      </c>
      <c r="C260" s="122">
        <v>2</v>
      </c>
      <c r="D260" s="122">
        <f t="shared" si="62"/>
        <v>120</v>
      </c>
      <c r="E260" s="122">
        <f t="shared" si="63"/>
        <v>240</v>
      </c>
      <c r="F260" s="122">
        <v>40</v>
      </c>
      <c r="G260" s="122" t="s">
        <v>208</v>
      </c>
      <c r="H260" s="122">
        <f t="shared" si="64"/>
        <v>9600</v>
      </c>
      <c r="I260" s="124">
        <f t="shared" si="65"/>
        <v>0.1111111111111111</v>
      </c>
      <c r="J260" s="122">
        <f t="shared" si="66"/>
        <v>9.6</v>
      </c>
      <c r="L260" s="122">
        <v>2042</v>
      </c>
      <c r="M260" s="122">
        <v>3</v>
      </c>
      <c r="N260" s="122">
        <f t="shared" si="67"/>
        <v>480</v>
      </c>
      <c r="O260" s="122">
        <f t="shared" si="68"/>
        <v>1440</v>
      </c>
      <c r="P260" s="122">
        <v>40</v>
      </c>
      <c r="Q260" s="122" t="s">
        <v>208</v>
      </c>
      <c r="R260" s="122">
        <f t="shared" si="69"/>
        <v>57600</v>
      </c>
      <c r="S260" s="124">
        <f t="shared" si="70"/>
        <v>0.66666666666666663</v>
      </c>
      <c r="T260" s="122">
        <f t="shared" si="71"/>
        <v>57.6</v>
      </c>
    </row>
    <row r="261" spans="2:20" x14ac:dyDescent="0.25">
      <c r="B261" s="122">
        <v>2043</v>
      </c>
      <c r="C261" s="122">
        <v>2</v>
      </c>
      <c r="D261" s="122">
        <f t="shared" si="62"/>
        <v>120</v>
      </c>
      <c r="E261" s="122">
        <f t="shared" si="63"/>
        <v>240</v>
      </c>
      <c r="F261" s="122">
        <v>40</v>
      </c>
      <c r="G261" s="122" t="s">
        <v>208</v>
      </c>
      <c r="H261" s="122">
        <f t="shared" si="64"/>
        <v>9600</v>
      </c>
      <c r="I261" s="124">
        <f t="shared" si="65"/>
        <v>0.1111111111111111</v>
      </c>
      <c r="J261" s="122">
        <f t="shared" si="66"/>
        <v>9.6</v>
      </c>
      <c r="L261" s="122">
        <v>2043</v>
      </c>
      <c r="M261" s="122">
        <v>3</v>
      </c>
      <c r="N261" s="122">
        <f t="shared" si="67"/>
        <v>480</v>
      </c>
      <c r="O261" s="122">
        <f t="shared" si="68"/>
        <v>1440</v>
      </c>
      <c r="P261" s="122">
        <v>40</v>
      </c>
      <c r="Q261" s="122" t="s">
        <v>208</v>
      </c>
      <c r="R261" s="122">
        <f t="shared" si="69"/>
        <v>57600</v>
      </c>
      <c r="S261" s="124">
        <f t="shared" si="70"/>
        <v>0.66666666666666663</v>
      </c>
      <c r="T261" s="122">
        <f t="shared" si="71"/>
        <v>57.6</v>
      </c>
    </row>
    <row r="262" spans="2:20" x14ac:dyDescent="0.25">
      <c r="B262" s="122">
        <v>2044</v>
      </c>
      <c r="C262" s="122">
        <v>2</v>
      </c>
      <c r="D262" s="122">
        <f t="shared" si="62"/>
        <v>120</v>
      </c>
      <c r="E262" s="122">
        <f t="shared" si="63"/>
        <v>240</v>
      </c>
      <c r="F262" s="122">
        <v>40</v>
      </c>
      <c r="G262" s="122" t="s">
        <v>208</v>
      </c>
      <c r="H262" s="122">
        <f t="shared" si="64"/>
        <v>9600</v>
      </c>
      <c r="I262" s="124">
        <f t="shared" si="65"/>
        <v>0.1111111111111111</v>
      </c>
      <c r="J262" s="122">
        <f t="shared" si="66"/>
        <v>9.6</v>
      </c>
      <c r="L262" s="122">
        <v>2044</v>
      </c>
      <c r="M262" s="122">
        <v>3</v>
      </c>
      <c r="N262" s="122">
        <f t="shared" si="67"/>
        <v>480</v>
      </c>
      <c r="O262" s="122">
        <f t="shared" si="68"/>
        <v>1440</v>
      </c>
      <c r="P262" s="122">
        <v>40</v>
      </c>
      <c r="Q262" s="122" t="s">
        <v>208</v>
      </c>
      <c r="R262" s="122">
        <f t="shared" si="69"/>
        <v>57600</v>
      </c>
      <c r="S262" s="124">
        <f t="shared" si="70"/>
        <v>0.66666666666666663</v>
      </c>
      <c r="T262" s="122">
        <f t="shared" si="71"/>
        <v>57.6</v>
      </c>
    </row>
    <row r="264" spans="2:20" x14ac:dyDescent="0.25">
      <c r="B264" s="290" t="s">
        <v>210</v>
      </c>
      <c r="C264" s="290"/>
      <c r="L264" s="290" t="s">
        <v>211</v>
      </c>
      <c r="M264" s="290"/>
    </row>
    <row r="265" spans="2:20" x14ac:dyDescent="0.25">
      <c r="B265" s="289" t="s">
        <v>22</v>
      </c>
      <c r="C265" s="289" t="s">
        <v>203</v>
      </c>
      <c r="D265" s="289" t="s">
        <v>204</v>
      </c>
      <c r="E265" s="289" t="s">
        <v>201</v>
      </c>
      <c r="F265" s="289" t="s">
        <v>202</v>
      </c>
      <c r="G265" s="289" t="s">
        <v>151</v>
      </c>
      <c r="H265" s="289" t="s">
        <v>205</v>
      </c>
      <c r="I265" s="289" t="s">
        <v>206</v>
      </c>
      <c r="J265" s="289" t="s">
        <v>434</v>
      </c>
      <c r="L265" s="289" t="s">
        <v>22</v>
      </c>
      <c r="M265" s="289" t="s">
        <v>203</v>
      </c>
      <c r="N265" s="289" t="s">
        <v>204</v>
      </c>
      <c r="O265" s="289" t="s">
        <v>201</v>
      </c>
      <c r="P265" s="289" t="s">
        <v>202</v>
      </c>
      <c r="Q265" s="289" t="s">
        <v>151</v>
      </c>
      <c r="R265" s="289" t="s">
        <v>205</v>
      </c>
      <c r="S265" s="289" t="s">
        <v>206</v>
      </c>
      <c r="T265" s="289" t="s">
        <v>434</v>
      </c>
    </row>
    <row r="266" spans="2:20" x14ac:dyDescent="0.25">
      <c r="B266" s="289"/>
      <c r="C266" s="289"/>
      <c r="D266" s="289"/>
      <c r="E266" s="289"/>
      <c r="F266" s="289"/>
      <c r="G266" s="289"/>
      <c r="H266" s="289"/>
      <c r="I266" s="289"/>
      <c r="J266" s="289"/>
      <c r="L266" s="289"/>
      <c r="M266" s="289"/>
      <c r="N266" s="289"/>
      <c r="O266" s="289"/>
      <c r="P266" s="289"/>
      <c r="Q266" s="289"/>
      <c r="R266" s="289"/>
      <c r="S266" s="289"/>
      <c r="T266" s="289"/>
    </row>
    <row r="267" spans="2:20" x14ac:dyDescent="0.25">
      <c r="B267" s="289"/>
      <c r="C267" s="289"/>
      <c r="D267" s="289"/>
      <c r="E267" s="289"/>
      <c r="F267" s="289"/>
      <c r="G267" s="289"/>
      <c r="H267" s="289"/>
      <c r="I267" s="289"/>
      <c r="J267" s="289"/>
      <c r="L267" s="289"/>
      <c r="M267" s="289"/>
      <c r="N267" s="289"/>
      <c r="O267" s="289"/>
      <c r="P267" s="289"/>
      <c r="Q267" s="289"/>
      <c r="R267" s="289"/>
      <c r="S267" s="289"/>
      <c r="T267" s="289"/>
    </row>
    <row r="268" spans="2:20" x14ac:dyDescent="0.25">
      <c r="B268" s="122">
        <v>2025</v>
      </c>
      <c r="C268" s="122" cm="1">
        <f t="array" ref="C268:C287">TRANSPOSE('Proyeksi Fasum (3)'!D82:W82)</f>
        <v>1</v>
      </c>
      <c r="D268" s="122">
        <f>18*40</f>
        <v>720</v>
      </c>
      <c r="E268" s="122">
        <f>C268*D268</f>
        <v>720</v>
      </c>
      <c r="F268" s="122">
        <v>50</v>
      </c>
      <c r="G268" s="122" t="s">
        <v>208</v>
      </c>
      <c r="H268" s="122">
        <f>E268*F268</f>
        <v>36000</v>
      </c>
      <c r="I268" s="124">
        <f>H268/86400</f>
        <v>0.41666666666666669</v>
      </c>
      <c r="J268" s="122">
        <f>H268/1000</f>
        <v>36</v>
      </c>
      <c r="L268" s="122">
        <v>2025</v>
      </c>
      <c r="M268" s="122" cm="1">
        <f t="array" ref="M268:M287">TRANSPOSE('Proyeksi Fasum (3)'!D83:W83)</f>
        <v>1</v>
      </c>
      <c r="N268" s="122">
        <f>24*40</f>
        <v>960</v>
      </c>
      <c r="O268" s="122">
        <f>M268*N268</f>
        <v>960</v>
      </c>
      <c r="P268" s="122">
        <v>80</v>
      </c>
      <c r="Q268" s="122" t="s">
        <v>208</v>
      </c>
      <c r="R268" s="122">
        <f>O268*P268</f>
        <v>76800</v>
      </c>
      <c r="S268" s="124">
        <f>R268/86400</f>
        <v>0.88888888888888884</v>
      </c>
      <c r="T268" s="122">
        <f>R268/1000</f>
        <v>76.8</v>
      </c>
    </row>
    <row r="269" spans="2:20" x14ac:dyDescent="0.25">
      <c r="B269" s="122">
        <v>2026</v>
      </c>
      <c r="C269" s="122">
        <v>1</v>
      </c>
      <c r="D269" s="122">
        <f t="shared" ref="D269:D287" si="72">18*40</f>
        <v>720</v>
      </c>
      <c r="E269" s="122">
        <f t="shared" ref="E269:E287" si="73">C269*D269</f>
        <v>720</v>
      </c>
      <c r="F269" s="122">
        <v>50</v>
      </c>
      <c r="G269" s="122" t="s">
        <v>208</v>
      </c>
      <c r="H269" s="122">
        <f t="shared" ref="H269:H287" si="74">E269*F269</f>
        <v>36000</v>
      </c>
      <c r="I269" s="124">
        <f t="shared" ref="I269:I287" si="75">H269/86400</f>
        <v>0.41666666666666669</v>
      </c>
      <c r="J269" s="122">
        <f t="shared" ref="J269:J287" si="76">H269/1000</f>
        <v>36</v>
      </c>
      <c r="L269" s="122">
        <v>2026</v>
      </c>
      <c r="M269" s="122">
        <v>1</v>
      </c>
      <c r="N269" s="122">
        <f t="shared" ref="N269:N287" si="77">24*40</f>
        <v>960</v>
      </c>
      <c r="O269" s="122">
        <f t="shared" ref="O269:O287" si="78">M269*N269</f>
        <v>960</v>
      </c>
      <c r="P269" s="122">
        <v>80</v>
      </c>
      <c r="Q269" s="122" t="s">
        <v>208</v>
      </c>
      <c r="R269" s="122">
        <f t="shared" ref="R269:R287" si="79">O269*P269</f>
        <v>76800</v>
      </c>
      <c r="S269" s="124">
        <f t="shared" ref="S269:S287" si="80">R269/86400</f>
        <v>0.88888888888888884</v>
      </c>
      <c r="T269" s="122">
        <f t="shared" ref="T269:T287" si="81">R269/1000</f>
        <v>76.8</v>
      </c>
    </row>
    <row r="270" spans="2:20" x14ac:dyDescent="0.25">
      <c r="B270" s="122">
        <v>2027</v>
      </c>
      <c r="C270" s="122">
        <v>1</v>
      </c>
      <c r="D270" s="122">
        <f t="shared" si="72"/>
        <v>720</v>
      </c>
      <c r="E270" s="122">
        <f t="shared" si="73"/>
        <v>720</v>
      </c>
      <c r="F270" s="122">
        <v>50</v>
      </c>
      <c r="G270" s="122" t="s">
        <v>208</v>
      </c>
      <c r="H270" s="122">
        <f t="shared" si="74"/>
        <v>36000</v>
      </c>
      <c r="I270" s="124">
        <f t="shared" si="75"/>
        <v>0.41666666666666669</v>
      </c>
      <c r="J270" s="122">
        <f t="shared" si="76"/>
        <v>36</v>
      </c>
      <c r="L270" s="122">
        <v>2027</v>
      </c>
      <c r="M270" s="122">
        <v>1</v>
      </c>
      <c r="N270" s="122">
        <f t="shared" si="77"/>
        <v>960</v>
      </c>
      <c r="O270" s="122">
        <f t="shared" si="78"/>
        <v>960</v>
      </c>
      <c r="P270" s="122">
        <v>80</v>
      </c>
      <c r="Q270" s="122" t="s">
        <v>208</v>
      </c>
      <c r="R270" s="122">
        <f t="shared" si="79"/>
        <v>76800</v>
      </c>
      <c r="S270" s="124">
        <f t="shared" si="80"/>
        <v>0.88888888888888884</v>
      </c>
      <c r="T270" s="122">
        <f t="shared" si="81"/>
        <v>76.8</v>
      </c>
    </row>
    <row r="271" spans="2:20" x14ac:dyDescent="0.25">
      <c r="B271" s="122">
        <v>2028</v>
      </c>
      <c r="C271" s="122">
        <v>1</v>
      </c>
      <c r="D271" s="122">
        <f t="shared" si="72"/>
        <v>720</v>
      </c>
      <c r="E271" s="122">
        <f t="shared" si="73"/>
        <v>720</v>
      </c>
      <c r="F271" s="122">
        <v>50</v>
      </c>
      <c r="G271" s="122" t="s">
        <v>208</v>
      </c>
      <c r="H271" s="122">
        <f t="shared" si="74"/>
        <v>36000</v>
      </c>
      <c r="I271" s="124">
        <f t="shared" si="75"/>
        <v>0.41666666666666669</v>
      </c>
      <c r="J271" s="122">
        <f t="shared" si="76"/>
        <v>36</v>
      </c>
      <c r="L271" s="122">
        <v>2028</v>
      </c>
      <c r="M271" s="122">
        <v>1</v>
      </c>
      <c r="N271" s="122">
        <f t="shared" si="77"/>
        <v>960</v>
      </c>
      <c r="O271" s="122">
        <f t="shared" si="78"/>
        <v>960</v>
      </c>
      <c r="P271" s="122">
        <v>80</v>
      </c>
      <c r="Q271" s="122" t="s">
        <v>208</v>
      </c>
      <c r="R271" s="122">
        <f t="shared" si="79"/>
        <v>76800</v>
      </c>
      <c r="S271" s="124">
        <f t="shared" si="80"/>
        <v>0.88888888888888884</v>
      </c>
      <c r="T271" s="122">
        <f t="shared" si="81"/>
        <v>76.8</v>
      </c>
    </row>
    <row r="272" spans="2:20" x14ac:dyDescent="0.25">
      <c r="B272" s="122">
        <v>2029</v>
      </c>
      <c r="C272" s="122">
        <v>1</v>
      </c>
      <c r="D272" s="122">
        <f t="shared" si="72"/>
        <v>720</v>
      </c>
      <c r="E272" s="122">
        <f t="shared" si="73"/>
        <v>720</v>
      </c>
      <c r="F272" s="122">
        <v>50</v>
      </c>
      <c r="G272" s="122" t="s">
        <v>208</v>
      </c>
      <c r="H272" s="122">
        <f t="shared" si="74"/>
        <v>36000</v>
      </c>
      <c r="I272" s="124">
        <f t="shared" si="75"/>
        <v>0.41666666666666669</v>
      </c>
      <c r="J272" s="122">
        <f t="shared" si="76"/>
        <v>36</v>
      </c>
      <c r="L272" s="122">
        <v>2029</v>
      </c>
      <c r="M272" s="122">
        <v>1</v>
      </c>
      <c r="N272" s="122">
        <f t="shared" si="77"/>
        <v>960</v>
      </c>
      <c r="O272" s="122">
        <f t="shared" si="78"/>
        <v>960</v>
      </c>
      <c r="P272" s="122">
        <v>80</v>
      </c>
      <c r="Q272" s="122" t="s">
        <v>208</v>
      </c>
      <c r="R272" s="122">
        <f t="shared" si="79"/>
        <v>76800</v>
      </c>
      <c r="S272" s="124">
        <f t="shared" si="80"/>
        <v>0.88888888888888884</v>
      </c>
      <c r="T272" s="122">
        <f t="shared" si="81"/>
        <v>76.8</v>
      </c>
    </row>
    <row r="273" spans="2:20" x14ac:dyDescent="0.25">
      <c r="B273" s="122">
        <v>2030</v>
      </c>
      <c r="C273" s="122">
        <v>1</v>
      </c>
      <c r="D273" s="122">
        <f t="shared" si="72"/>
        <v>720</v>
      </c>
      <c r="E273" s="122">
        <f t="shared" si="73"/>
        <v>720</v>
      </c>
      <c r="F273" s="122">
        <v>50</v>
      </c>
      <c r="G273" s="122" t="s">
        <v>208</v>
      </c>
      <c r="H273" s="122">
        <f t="shared" si="74"/>
        <v>36000</v>
      </c>
      <c r="I273" s="124">
        <f t="shared" si="75"/>
        <v>0.41666666666666669</v>
      </c>
      <c r="J273" s="122">
        <f t="shared" si="76"/>
        <v>36</v>
      </c>
      <c r="L273" s="122">
        <v>2030</v>
      </c>
      <c r="M273" s="122">
        <v>1</v>
      </c>
      <c r="N273" s="122">
        <f t="shared" si="77"/>
        <v>960</v>
      </c>
      <c r="O273" s="122">
        <f t="shared" si="78"/>
        <v>960</v>
      </c>
      <c r="P273" s="122">
        <v>80</v>
      </c>
      <c r="Q273" s="122" t="s">
        <v>208</v>
      </c>
      <c r="R273" s="122">
        <f t="shared" si="79"/>
        <v>76800</v>
      </c>
      <c r="S273" s="124">
        <f t="shared" si="80"/>
        <v>0.88888888888888884</v>
      </c>
      <c r="T273" s="122">
        <f t="shared" si="81"/>
        <v>76.8</v>
      </c>
    </row>
    <row r="274" spans="2:20" x14ac:dyDescent="0.25">
      <c r="B274" s="122">
        <v>2031</v>
      </c>
      <c r="C274" s="122">
        <v>1</v>
      </c>
      <c r="D274" s="122">
        <f t="shared" si="72"/>
        <v>720</v>
      </c>
      <c r="E274" s="122">
        <f t="shared" si="73"/>
        <v>720</v>
      </c>
      <c r="F274" s="122">
        <v>50</v>
      </c>
      <c r="G274" s="122" t="s">
        <v>208</v>
      </c>
      <c r="H274" s="122">
        <f t="shared" si="74"/>
        <v>36000</v>
      </c>
      <c r="I274" s="124">
        <f t="shared" si="75"/>
        <v>0.41666666666666669</v>
      </c>
      <c r="J274" s="122">
        <f t="shared" si="76"/>
        <v>36</v>
      </c>
      <c r="L274" s="122">
        <v>2031</v>
      </c>
      <c r="M274" s="122">
        <v>1</v>
      </c>
      <c r="N274" s="122">
        <f t="shared" si="77"/>
        <v>960</v>
      </c>
      <c r="O274" s="122">
        <f t="shared" si="78"/>
        <v>960</v>
      </c>
      <c r="P274" s="122">
        <v>80</v>
      </c>
      <c r="Q274" s="122" t="s">
        <v>208</v>
      </c>
      <c r="R274" s="122">
        <f t="shared" si="79"/>
        <v>76800</v>
      </c>
      <c r="S274" s="124">
        <f t="shared" si="80"/>
        <v>0.88888888888888884</v>
      </c>
      <c r="T274" s="122">
        <f t="shared" si="81"/>
        <v>76.8</v>
      </c>
    </row>
    <row r="275" spans="2:20" x14ac:dyDescent="0.25">
      <c r="B275" s="122">
        <v>2032</v>
      </c>
      <c r="C275" s="122">
        <v>1</v>
      </c>
      <c r="D275" s="122">
        <f t="shared" si="72"/>
        <v>720</v>
      </c>
      <c r="E275" s="122">
        <f t="shared" si="73"/>
        <v>720</v>
      </c>
      <c r="F275" s="122">
        <v>50</v>
      </c>
      <c r="G275" s="122" t="s">
        <v>208</v>
      </c>
      <c r="H275" s="122">
        <f t="shared" si="74"/>
        <v>36000</v>
      </c>
      <c r="I275" s="124">
        <f t="shared" si="75"/>
        <v>0.41666666666666669</v>
      </c>
      <c r="J275" s="122">
        <f t="shared" si="76"/>
        <v>36</v>
      </c>
      <c r="L275" s="122">
        <v>2032</v>
      </c>
      <c r="M275" s="122">
        <v>1</v>
      </c>
      <c r="N275" s="122">
        <f t="shared" si="77"/>
        <v>960</v>
      </c>
      <c r="O275" s="122">
        <f t="shared" si="78"/>
        <v>960</v>
      </c>
      <c r="P275" s="122">
        <v>80</v>
      </c>
      <c r="Q275" s="122" t="s">
        <v>208</v>
      </c>
      <c r="R275" s="122">
        <f t="shared" si="79"/>
        <v>76800</v>
      </c>
      <c r="S275" s="124">
        <f t="shared" si="80"/>
        <v>0.88888888888888884</v>
      </c>
      <c r="T275" s="122">
        <f t="shared" si="81"/>
        <v>76.8</v>
      </c>
    </row>
    <row r="276" spans="2:20" x14ac:dyDescent="0.25">
      <c r="B276" s="122">
        <v>2033</v>
      </c>
      <c r="C276" s="122">
        <v>1</v>
      </c>
      <c r="D276" s="122">
        <f t="shared" si="72"/>
        <v>720</v>
      </c>
      <c r="E276" s="122">
        <f t="shared" si="73"/>
        <v>720</v>
      </c>
      <c r="F276" s="122">
        <v>50</v>
      </c>
      <c r="G276" s="122" t="s">
        <v>208</v>
      </c>
      <c r="H276" s="122">
        <f t="shared" si="74"/>
        <v>36000</v>
      </c>
      <c r="I276" s="124">
        <f t="shared" si="75"/>
        <v>0.41666666666666669</v>
      </c>
      <c r="J276" s="122">
        <f t="shared" si="76"/>
        <v>36</v>
      </c>
      <c r="L276" s="122">
        <v>2033</v>
      </c>
      <c r="M276" s="122">
        <v>1</v>
      </c>
      <c r="N276" s="122">
        <f t="shared" si="77"/>
        <v>960</v>
      </c>
      <c r="O276" s="122">
        <f t="shared" si="78"/>
        <v>960</v>
      </c>
      <c r="P276" s="122">
        <v>80</v>
      </c>
      <c r="Q276" s="122" t="s">
        <v>208</v>
      </c>
      <c r="R276" s="122">
        <f t="shared" si="79"/>
        <v>76800</v>
      </c>
      <c r="S276" s="124">
        <f t="shared" si="80"/>
        <v>0.88888888888888884</v>
      </c>
      <c r="T276" s="122">
        <f t="shared" si="81"/>
        <v>76.8</v>
      </c>
    </row>
    <row r="277" spans="2:20" x14ac:dyDescent="0.25">
      <c r="B277" s="122">
        <v>2034</v>
      </c>
      <c r="C277" s="122">
        <v>1</v>
      </c>
      <c r="D277" s="122">
        <f t="shared" si="72"/>
        <v>720</v>
      </c>
      <c r="E277" s="122">
        <f t="shared" si="73"/>
        <v>720</v>
      </c>
      <c r="F277" s="122">
        <v>50</v>
      </c>
      <c r="G277" s="122" t="s">
        <v>208</v>
      </c>
      <c r="H277" s="122">
        <f t="shared" si="74"/>
        <v>36000</v>
      </c>
      <c r="I277" s="124">
        <f t="shared" si="75"/>
        <v>0.41666666666666669</v>
      </c>
      <c r="J277" s="122">
        <f t="shared" si="76"/>
        <v>36</v>
      </c>
      <c r="L277" s="122">
        <v>2034</v>
      </c>
      <c r="M277" s="122">
        <v>1</v>
      </c>
      <c r="N277" s="122">
        <f t="shared" si="77"/>
        <v>960</v>
      </c>
      <c r="O277" s="122">
        <f t="shared" si="78"/>
        <v>960</v>
      </c>
      <c r="P277" s="122">
        <v>80</v>
      </c>
      <c r="Q277" s="122" t="s">
        <v>208</v>
      </c>
      <c r="R277" s="122">
        <f t="shared" si="79"/>
        <v>76800</v>
      </c>
      <c r="S277" s="124">
        <f t="shared" si="80"/>
        <v>0.88888888888888884</v>
      </c>
      <c r="T277" s="122">
        <f t="shared" si="81"/>
        <v>76.8</v>
      </c>
    </row>
    <row r="278" spans="2:20" x14ac:dyDescent="0.25">
      <c r="B278" s="122">
        <v>2035</v>
      </c>
      <c r="C278" s="122">
        <v>1</v>
      </c>
      <c r="D278" s="122">
        <f t="shared" si="72"/>
        <v>720</v>
      </c>
      <c r="E278" s="122">
        <f t="shared" si="73"/>
        <v>720</v>
      </c>
      <c r="F278" s="122">
        <v>50</v>
      </c>
      <c r="G278" s="122" t="s">
        <v>208</v>
      </c>
      <c r="H278" s="122">
        <f t="shared" si="74"/>
        <v>36000</v>
      </c>
      <c r="I278" s="124">
        <f t="shared" si="75"/>
        <v>0.41666666666666669</v>
      </c>
      <c r="J278" s="122">
        <f t="shared" si="76"/>
        <v>36</v>
      </c>
      <c r="L278" s="122">
        <v>2035</v>
      </c>
      <c r="M278" s="122">
        <v>1</v>
      </c>
      <c r="N278" s="122">
        <f t="shared" si="77"/>
        <v>960</v>
      </c>
      <c r="O278" s="122">
        <f t="shared" si="78"/>
        <v>960</v>
      </c>
      <c r="P278" s="122">
        <v>80</v>
      </c>
      <c r="Q278" s="122" t="s">
        <v>208</v>
      </c>
      <c r="R278" s="122">
        <f t="shared" si="79"/>
        <v>76800</v>
      </c>
      <c r="S278" s="124">
        <f t="shared" si="80"/>
        <v>0.88888888888888884</v>
      </c>
      <c r="T278" s="122">
        <f t="shared" si="81"/>
        <v>76.8</v>
      </c>
    </row>
    <row r="279" spans="2:20" x14ac:dyDescent="0.25">
      <c r="B279" s="122">
        <v>2036</v>
      </c>
      <c r="C279" s="122">
        <v>1</v>
      </c>
      <c r="D279" s="122">
        <f t="shared" si="72"/>
        <v>720</v>
      </c>
      <c r="E279" s="122">
        <f t="shared" si="73"/>
        <v>720</v>
      </c>
      <c r="F279" s="122">
        <v>50</v>
      </c>
      <c r="G279" s="122" t="s">
        <v>208</v>
      </c>
      <c r="H279" s="122">
        <f t="shared" si="74"/>
        <v>36000</v>
      </c>
      <c r="I279" s="124">
        <f t="shared" si="75"/>
        <v>0.41666666666666669</v>
      </c>
      <c r="J279" s="122">
        <f t="shared" si="76"/>
        <v>36</v>
      </c>
      <c r="L279" s="122">
        <v>2036</v>
      </c>
      <c r="M279" s="122">
        <v>1</v>
      </c>
      <c r="N279" s="122">
        <f t="shared" si="77"/>
        <v>960</v>
      </c>
      <c r="O279" s="122">
        <f t="shared" si="78"/>
        <v>960</v>
      </c>
      <c r="P279" s="122">
        <v>80</v>
      </c>
      <c r="Q279" s="122" t="s">
        <v>208</v>
      </c>
      <c r="R279" s="122">
        <f t="shared" si="79"/>
        <v>76800</v>
      </c>
      <c r="S279" s="124">
        <f t="shared" si="80"/>
        <v>0.88888888888888884</v>
      </c>
      <c r="T279" s="122">
        <f t="shared" si="81"/>
        <v>76.8</v>
      </c>
    </row>
    <row r="280" spans="2:20" x14ac:dyDescent="0.25">
      <c r="B280" s="122">
        <v>2037</v>
      </c>
      <c r="C280" s="122">
        <v>1</v>
      </c>
      <c r="D280" s="122">
        <f t="shared" si="72"/>
        <v>720</v>
      </c>
      <c r="E280" s="122">
        <f t="shared" si="73"/>
        <v>720</v>
      </c>
      <c r="F280" s="122">
        <v>50</v>
      </c>
      <c r="G280" s="122" t="s">
        <v>208</v>
      </c>
      <c r="H280" s="122">
        <f t="shared" si="74"/>
        <v>36000</v>
      </c>
      <c r="I280" s="124">
        <f t="shared" si="75"/>
        <v>0.41666666666666669</v>
      </c>
      <c r="J280" s="122">
        <f t="shared" si="76"/>
        <v>36</v>
      </c>
      <c r="L280" s="122">
        <v>2037</v>
      </c>
      <c r="M280" s="122">
        <v>1</v>
      </c>
      <c r="N280" s="122">
        <f t="shared" si="77"/>
        <v>960</v>
      </c>
      <c r="O280" s="122">
        <f t="shared" si="78"/>
        <v>960</v>
      </c>
      <c r="P280" s="122">
        <v>80</v>
      </c>
      <c r="Q280" s="122" t="s">
        <v>208</v>
      </c>
      <c r="R280" s="122">
        <f t="shared" si="79"/>
        <v>76800</v>
      </c>
      <c r="S280" s="124">
        <f t="shared" si="80"/>
        <v>0.88888888888888884</v>
      </c>
      <c r="T280" s="122">
        <f t="shared" si="81"/>
        <v>76.8</v>
      </c>
    </row>
    <row r="281" spans="2:20" x14ac:dyDescent="0.25">
      <c r="B281" s="122">
        <v>2038</v>
      </c>
      <c r="C281" s="122">
        <v>1</v>
      </c>
      <c r="D281" s="122">
        <f t="shared" si="72"/>
        <v>720</v>
      </c>
      <c r="E281" s="122">
        <f t="shared" si="73"/>
        <v>720</v>
      </c>
      <c r="F281" s="122">
        <v>50</v>
      </c>
      <c r="G281" s="122" t="s">
        <v>208</v>
      </c>
      <c r="H281" s="122">
        <f t="shared" si="74"/>
        <v>36000</v>
      </c>
      <c r="I281" s="124">
        <f t="shared" si="75"/>
        <v>0.41666666666666669</v>
      </c>
      <c r="J281" s="122">
        <f t="shared" si="76"/>
        <v>36</v>
      </c>
      <c r="L281" s="122">
        <v>2038</v>
      </c>
      <c r="M281" s="122">
        <v>1</v>
      </c>
      <c r="N281" s="122">
        <f t="shared" si="77"/>
        <v>960</v>
      </c>
      <c r="O281" s="122">
        <f t="shared" si="78"/>
        <v>960</v>
      </c>
      <c r="P281" s="122">
        <v>80</v>
      </c>
      <c r="Q281" s="122" t="s">
        <v>208</v>
      </c>
      <c r="R281" s="122">
        <f t="shared" si="79"/>
        <v>76800</v>
      </c>
      <c r="S281" s="124">
        <f t="shared" si="80"/>
        <v>0.88888888888888884</v>
      </c>
      <c r="T281" s="122">
        <f t="shared" si="81"/>
        <v>76.8</v>
      </c>
    </row>
    <row r="282" spans="2:20" x14ac:dyDescent="0.25">
      <c r="B282" s="122">
        <v>2039</v>
      </c>
      <c r="C282" s="122">
        <v>1</v>
      </c>
      <c r="D282" s="122">
        <f t="shared" si="72"/>
        <v>720</v>
      </c>
      <c r="E282" s="122">
        <f t="shared" si="73"/>
        <v>720</v>
      </c>
      <c r="F282" s="122">
        <v>50</v>
      </c>
      <c r="G282" s="122" t="s">
        <v>208</v>
      </c>
      <c r="H282" s="122">
        <f t="shared" si="74"/>
        <v>36000</v>
      </c>
      <c r="I282" s="124">
        <f t="shared" si="75"/>
        <v>0.41666666666666669</v>
      </c>
      <c r="J282" s="122">
        <f t="shared" si="76"/>
        <v>36</v>
      </c>
      <c r="L282" s="122">
        <v>2039</v>
      </c>
      <c r="M282" s="122">
        <v>1</v>
      </c>
      <c r="N282" s="122">
        <f t="shared" si="77"/>
        <v>960</v>
      </c>
      <c r="O282" s="122">
        <f t="shared" si="78"/>
        <v>960</v>
      </c>
      <c r="P282" s="122">
        <v>80</v>
      </c>
      <c r="Q282" s="122" t="s">
        <v>208</v>
      </c>
      <c r="R282" s="122">
        <f t="shared" si="79"/>
        <v>76800</v>
      </c>
      <c r="S282" s="124">
        <f t="shared" si="80"/>
        <v>0.88888888888888884</v>
      </c>
      <c r="T282" s="122">
        <f t="shared" si="81"/>
        <v>76.8</v>
      </c>
    </row>
    <row r="283" spans="2:20" x14ac:dyDescent="0.25">
      <c r="B283" s="122">
        <v>2040</v>
      </c>
      <c r="C283" s="122">
        <v>1</v>
      </c>
      <c r="D283" s="122">
        <f t="shared" si="72"/>
        <v>720</v>
      </c>
      <c r="E283" s="122">
        <f t="shared" si="73"/>
        <v>720</v>
      </c>
      <c r="F283" s="122">
        <v>50</v>
      </c>
      <c r="G283" s="122" t="s">
        <v>208</v>
      </c>
      <c r="H283" s="122">
        <f t="shared" si="74"/>
        <v>36000</v>
      </c>
      <c r="I283" s="124">
        <f t="shared" si="75"/>
        <v>0.41666666666666669</v>
      </c>
      <c r="J283" s="122">
        <f t="shared" si="76"/>
        <v>36</v>
      </c>
      <c r="L283" s="122">
        <v>2040</v>
      </c>
      <c r="M283" s="122">
        <v>1</v>
      </c>
      <c r="N283" s="122">
        <f t="shared" si="77"/>
        <v>960</v>
      </c>
      <c r="O283" s="122">
        <f t="shared" si="78"/>
        <v>960</v>
      </c>
      <c r="P283" s="122">
        <v>80</v>
      </c>
      <c r="Q283" s="122" t="s">
        <v>208</v>
      </c>
      <c r="R283" s="122">
        <f t="shared" si="79"/>
        <v>76800</v>
      </c>
      <c r="S283" s="124">
        <f t="shared" si="80"/>
        <v>0.88888888888888884</v>
      </c>
      <c r="T283" s="122">
        <f t="shared" si="81"/>
        <v>76.8</v>
      </c>
    </row>
    <row r="284" spans="2:20" x14ac:dyDescent="0.25">
      <c r="B284" s="122">
        <v>2041</v>
      </c>
      <c r="C284" s="122">
        <v>1</v>
      </c>
      <c r="D284" s="122">
        <f t="shared" si="72"/>
        <v>720</v>
      </c>
      <c r="E284" s="122">
        <f t="shared" si="73"/>
        <v>720</v>
      </c>
      <c r="F284" s="122">
        <v>50</v>
      </c>
      <c r="G284" s="122" t="s">
        <v>208</v>
      </c>
      <c r="H284" s="122">
        <f t="shared" si="74"/>
        <v>36000</v>
      </c>
      <c r="I284" s="124">
        <f t="shared" si="75"/>
        <v>0.41666666666666669</v>
      </c>
      <c r="J284" s="122">
        <f t="shared" si="76"/>
        <v>36</v>
      </c>
      <c r="L284" s="122">
        <v>2041</v>
      </c>
      <c r="M284" s="122">
        <v>1</v>
      </c>
      <c r="N284" s="122">
        <f t="shared" si="77"/>
        <v>960</v>
      </c>
      <c r="O284" s="122">
        <f t="shared" si="78"/>
        <v>960</v>
      </c>
      <c r="P284" s="122">
        <v>80</v>
      </c>
      <c r="Q284" s="122" t="s">
        <v>208</v>
      </c>
      <c r="R284" s="122">
        <f t="shared" si="79"/>
        <v>76800</v>
      </c>
      <c r="S284" s="124">
        <f t="shared" si="80"/>
        <v>0.88888888888888884</v>
      </c>
      <c r="T284" s="122">
        <f t="shared" si="81"/>
        <v>76.8</v>
      </c>
    </row>
    <row r="285" spans="2:20" x14ac:dyDescent="0.25">
      <c r="B285" s="122">
        <v>2042</v>
      </c>
      <c r="C285" s="122">
        <v>2</v>
      </c>
      <c r="D285" s="122">
        <f t="shared" si="72"/>
        <v>720</v>
      </c>
      <c r="E285" s="122">
        <f t="shared" si="73"/>
        <v>1440</v>
      </c>
      <c r="F285" s="122">
        <v>50</v>
      </c>
      <c r="G285" s="122" t="s">
        <v>208</v>
      </c>
      <c r="H285" s="122">
        <f t="shared" si="74"/>
        <v>72000</v>
      </c>
      <c r="I285" s="124">
        <f t="shared" si="75"/>
        <v>0.83333333333333337</v>
      </c>
      <c r="J285" s="122">
        <f t="shared" si="76"/>
        <v>72</v>
      </c>
      <c r="L285" s="122">
        <v>2042</v>
      </c>
      <c r="M285" s="122">
        <v>2</v>
      </c>
      <c r="N285" s="122">
        <f t="shared" si="77"/>
        <v>960</v>
      </c>
      <c r="O285" s="122">
        <f t="shared" si="78"/>
        <v>1920</v>
      </c>
      <c r="P285" s="122">
        <v>80</v>
      </c>
      <c r="Q285" s="122" t="s">
        <v>208</v>
      </c>
      <c r="R285" s="122">
        <f t="shared" si="79"/>
        <v>153600</v>
      </c>
      <c r="S285" s="124">
        <f t="shared" si="80"/>
        <v>1.7777777777777777</v>
      </c>
      <c r="T285" s="122">
        <f t="shared" si="81"/>
        <v>153.6</v>
      </c>
    </row>
    <row r="286" spans="2:20" x14ac:dyDescent="0.25">
      <c r="B286" s="122">
        <v>2043</v>
      </c>
      <c r="C286" s="122">
        <v>2</v>
      </c>
      <c r="D286" s="122">
        <f t="shared" si="72"/>
        <v>720</v>
      </c>
      <c r="E286" s="122">
        <f t="shared" si="73"/>
        <v>1440</v>
      </c>
      <c r="F286" s="122">
        <v>50</v>
      </c>
      <c r="G286" s="122" t="s">
        <v>208</v>
      </c>
      <c r="H286" s="122">
        <f t="shared" si="74"/>
        <v>72000</v>
      </c>
      <c r="I286" s="124">
        <f t="shared" si="75"/>
        <v>0.83333333333333337</v>
      </c>
      <c r="J286" s="122">
        <f t="shared" si="76"/>
        <v>72</v>
      </c>
      <c r="L286" s="122">
        <v>2043</v>
      </c>
      <c r="M286" s="122">
        <v>2</v>
      </c>
      <c r="N286" s="122">
        <f t="shared" si="77"/>
        <v>960</v>
      </c>
      <c r="O286" s="122">
        <f t="shared" si="78"/>
        <v>1920</v>
      </c>
      <c r="P286" s="122">
        <v>80</v>
      </c>
      <c r="Q286" s="122" t="s">
        <v>208</v>
      </c>
      <c r="R286" s="122">
        <f t="shared" si="79"/>
        <v>153600</v>
      </c>
      <c r="S286" s="124">
        <f t="shared" si="80"/>
        <v>1.7777777777777777</v>
      </c>
      <c r="T286" s="122">
        <f t="shared" si="81"/>
        <v>153.6</v>
      </c>
    </row>
    <row r="287" spans="2:20" x14ac:dyDescent="0.25">
      <c r="B287" s="122">
        <v>2044</v>
      </c>
      <c r="C287" s="122">
        <v>2</v>
      </c>
      <c r="D287" s="122">
        <f t="shared" si="72"/>
        <v>720</v>
      </c>
      <c r="E287" s="122">
        <f t="shared" si="73"/>
        <v>1440</v>
      </c>
      <c r="F287" s="122">
        <v>50</v>
      </c>
      <c r="G287" s="122" t="s">
        <v>208</v>
      </c>
      <c r="H287" s="122">
        <f t="shared" si="74"/>
        <v>72000</v>
      </c>
      <c r="I287" s="124">
        <f t="shared" si="75"/>
        <v>0.83333333333333337</v>
      </c>
      <c r="J287" s="122">
        <f t="shared" si="76"/>
        <v>72</v>
      </c>
      <c r="L287" s="122">
        <v>2044</v>
      </c>
      <c r="M287" s="122">
        <v>2</v>
      </c>
      <c r="N287" s="122">
        <f t="shared" si="77"/>
        <v>960</v>
      </c>
      <c r="O287" s="122">
        <f t="shared" si="78"/>
        <v>1920</v>
      </c>
      <c r="P287" s="122">
        <v>80</v>
      </c>
      <c r="Q287" s="122" t="s">
        <v>208</v>
      </c>
      <c r="R287" s="122">
        <f t="shared" si="79"/>
        <v>153600</v>
      </c>
      <c r="S287" s="124">
        <f t="shared" si="80"/>
        <v>1.7777777777777777</v>
      </c>
      <c r="T287" s="122">
        <f t="shared" si="81"/>
        <v>153.6</v>
      </c>
    </row>
    <row r="289" spans="2:20" x14ac:dyDescent="0.25">
      <c r="B289" s="290" t="s">
        <v>229</v>
      </c>
      <c r="C289" s="290"/>
      <c r="L289" s="290" t="s">
        <v>338</v>
      </c>
      <c r="M289" s="290"/>
    </row>
    <row r="290" spans="2:20" x14ac:dyDescent="0.25">
      <c r="B290" s="289" t="s">
        <v>22</v>
      </c>
      <c r="C290" s="289" t="s">
        <v>203</v>
      </c>
      <c r="D290" s="289" t="s">
        <v>204</v>
      </c>
      <c r="E290" s="289" t="s">
        <v>201</v>
      </c>
      <c r="F290" s="289" t="s">
        <v>202</v>
      </c>
      <c r="G290" s="289" t="s">
        <v>151</v>
      </c>
      <c r="H290" s="289" t="s">
        <v>205</v>
      </c>
      <c r="I290" s="289" t="s">
        <v>206</v>
      </c>
      <c r="J290" s="289" t="s">
        <v>434</v>
      </c>
      <c r="L290" s="289" t="s">
        <v>22</v>
      </c>
      <c r="M290" s="289" t="s">
        <v>203</v>
      </c>
      <c r="N290" s="289" t="s">
        <v>204</v>
      </c>
      <c r="O290" s="289" t="s">
        <v>201</v>
      </c>
      <c r="P290" s="289" t="s">
        <v>202</v>
      </c>
      <c r="Q290" s="289" t="s">
        <v>151</v>
      </c>
      <c r="R290" s="289" t="s">
        <v>205</v>
      </c>
      <c r="S290" s="289" t="s">
        <v>206</v>
      </c>
      <c r="T290" s="289" t="s">
        <v>434</v>
      </c>
    </row>
    <row r="291" spans="2:20" x14ac:dyDescent="0.25">
      <c r="B291" s="289"/>
      <c r="C291" s="289"/>
      <c r="D291" s="289"/>
      <c r="E291" s="289"/>
      <c r="F291" s="289"/>
      <c r="G291" s="289"/>
      <c r="H291" s="289"/>
      <c r="I291" s="289"/>
      <c r="J291" s="289"/>
      <c r="L291" s="289"/>
      <c r="M291" s="289"/>
      <c r="N291" s="289"/>
      <c r="O291" s="289"/>
      <c r="P291" s="289"/>
      <c r="Q291" s="289"/>
      <c r="R291" s="289"/>
      <c r="S291" s="289"/>
      <c r="T291" s="289"/>
    </row>
    <row r="292" spans="2:20" x14ac:dyDescent="0.25">
      <c r="B292" s="289"/>
      <c r="C292" s="289"/>
      <c r="D292" s="289"/>
      <c r="E292" s="289"/>
      <c r="F292" s="289"/>
      <c r="G292" s="289"/>
      <c r="H292" s="289"/>
      <c r="I292" s="289"/>
      <c r="J292" s="289"/>
      <c r="L292" s="289"/>
      <c r="M292" s="289"/>
      <c r="N292" s="289"/>
      <c r="O292" s="289"/>
      <c r="P292" s="289"/>
      <c r="Q292" s="289"/>
      <c r="R292" s="289"/>
      <c r="S292" s="289"/>
      <c r="T292" s="289"/>
    </row>
    <row r="293" spans="2:20" x14ac:dyDescent="0.25">
      <c r="B293" s="122">
        <v>2025</v>
      </c>
      <c r="C293" s="122" cm="1">
        <f t="array" ref="C293:C312">TRANSPOSE('Proyeksi Fasum (3)'!D85:W85)</f>
        <v>1</v>
      </c>
      <c r="D293" s="184">
        <v>16000</v>
      </c>
      <c r="E293" s="122">
        <f>C293*D293</f>
        <v>16000</v>
      </c>
      <c r="F293" s="122">
        <v>1000</v>
      </c>
      <c r="G293" s="122" t="s">
        <v>218</v>
      </c>
      <c r="H293" s="122">
        <f>F293*C293</f>
        <v>1000</v>
      </c>
      <c r="I293" s="124">
        <f>H293/86400</f>
        <v>1.1574074074074073E-2</v>
      </c>
      <c r="J293" s="122">
        <f>H293/1000</f>
        <v>1</v>
      </c>
      <c r="L293" s="122">
        <v>2025</v>
      </c>
      <c r="M293" s="122" cm="1">
        <f t="array" ref="M293:M312">TRANSPOSE('Proyeksi Fasum (3)'!D86:W86)</f>
        <v>1</v>
      </c>
      <c r="N293" s="184">
        <v>16000</v>
      </c>
      <c r="O293" s="122">
        <f>M293*N293</f>
        <v>16000</v>
      </c>
      <c r="P293" s="122">
        <v>500</v>
      </c>
      <c r="Q293" s="122" t="s">
        <v>218</v>
      </c>
      <c r="R293" s="122">
        <f>P293*M293</f>
        <v>500</v>
      </c>
      <c r="S293" s="124">
        <f>R293/86400</f>
        <v>5.7870370370370367E-3</v>
      </c>
      <c r="T293" s="122">
        <f>R293/1000</f>
        <v>0.5</v>
      </c>
    </row>
    <row r="294" spans="2:20" x14ac:dyDescent="0.25">
      <c r="B294" s="122">
        <v>2026</v>
      </c>
      <c r="C294" s="122">
        <v>1</v>
      </c>
      <c r="D294" s="184">
        <v>16000</v>
      </c>
      <c r="E294" s="122">
        <f t="shared" ref="E294:E312" si="82">C294*D294</f>
        <v>16000</v>
      </c>
      <c r="F294" s="122">
        <v>1000</v>
      </c>
      <c r="G294" s="122" t="s">
        <v>218</v>
      </c>
      <c r="H294" s="122">
        <f t="shared" ref="H294:H312" si="83">F294*C294</f>
        <v>1000</v>
      </c>
      <c r="I294" s="124">
        <f t="shared" ref="I294:I312" si="84">H294/86400</f>
        <v>1.1574074074074073E-2</v>
      </c>
      <c r="J294" s="122">
        <f t="shared" ref="J294:J312" si="85">H294/1000</f>
        <v>1</v>
      </c>
      <c r="L294" s="122">
        <v>2026</v>
      </c>
      <c r="M294" s="122">
        <v>1</v>
      </c>
      <c r="N294" s="184">
        <v>16000</v>
      </c>
      <c r="O294" s="122">
        <f t="shared" ref="O294:O312" si="86">M294*N294</f>
        <v>16000</v>
      </c>
      <c r="P294" s="122">
        <v>500</v>
      </c>
      <c r="Q294" s="122" t="s">
        <v>218</v>
      </c>
      <c r="R294" s="122">
        <f t="shared" ref="R294:R312" si="87">P294*M294</f>
        <v>500</v>
      </c>
      <c r="S294" s="124">
        <f t="shared" ref="S294:S312" si="88">R294/86400</f>
        <v>5.7870370370370367E-3</v>
      </c>
      <c r="T294" s="122">
        <f t="shared" ref="T294:T312" si="89">R294/1000</f>
        <v>0.5</v>
      </c>
    </row>
    <row r="295" spans="2:20" x14ac:dyDescent="0.25">
      <c r="B295" s="122">
        <v>2027</v>
      </c>
      <c r="C295" s="122">
        <v>1</v>
      </c>
      <c r="D295" s="184">
        <v>16000</v>
      </c>
      <c r="E295" s="122">
        <f t="shared" si="82"/>
        <v>16000</v>
      </c>
      <c r="F295" s="122">
        <v>1000</v>
      </c>
      <c r="G295" s="122" t="s">
        <v>218</v>
      </c>
      <c r="H295" s="122">
        <f t="shared" si="83"/>
        <v>1000</v>
      </c>
      <c r="I295" s="124">
        <f t="shared" si="84"/>
        <v>1.1574074074074073E-2</v>
      </c>
      <c r="J295" s="122">
        <f t="shared" si="85"/>
        <v>1</v>
      </c>
      <c r="L295" s="122">
        <v>2027</v>
      </c>
      <c r="M295" s="122">
        <v>1</v>
      </c>
      <c r="N295" s="184">
        <v>16000</v>
      </c>
      <c r="O295" s="122">
        <f t="shared" si="86"/>
        <v>16000</v>
      </c>
      <c r="P295" s="122">
        <v>500</v>
      </c>
      <c r="Q295" s="122" t="s">
        <v>218</v>
      </c>
      <c r="R295" s="122">
        <f t="shared" si="87"/>
        <v>500</v>
      </c>
      <c r="S295" s="124">
        <f t="shared" si="88"/>
        <v>5.7870370370370367E-3</v>
      </c>
      <c r="T295" s="122">
        <f t="shared" si="89"/>
        <v>0.5</v>
      </c>
    </row>
    <row r="296" spans="2:20" x14ac:dyDescent="0.25">
      <c r="B296" s="122">
        <v>2028</v>
      </c>
      <c r="C296" s="122">
        <v>1</v>
      </c>
      <c r="D296" s="184">
        <v>16000</v>
      </c>
      <c r="E296" s="122">
        <f t="shared" si="82"/>
        <v>16000</v>
      </c>
      <c r="F296" s="122">
        <v>1000</v>
      </c>
      <c r="G296" s="122" t="s">
        <v>218</v>
      </c>
      <c r="H296" s="122">
        <f t="shared" si="83"/>
        <v>1000</v>
      </c>
      <c r="I296" s="124">
        <f t="shared" si="84"/>
        <v>1.1574074074074073E-2</v>
      </c>
      <c r="J296" s="122">
        <f t="shared" si="85"/>
        <v>1</v>
      </c>
      <c r="L296" s="122">
        <v>2028</v>
      </c>
      <c r="M296" s="122">
        <v>1</v>
      </c>
      <c r="N296" s="184">
        <v>16000</v>
      </c>
      <c r="O296" s="122">
        <f t="shared" si="86"/>
        <v>16000</v>
      </c>
      <c r="P296" s="122">
        <v>500</v>
      </c>
      <c r="Q296" s="122" t="s">
        <v>218</v>
      </c>
      <c r="R296" s="122">
        <f t="shared" si="87"/>
        <v>500</v>
      </c>
      <c r="S296" s="124">
        <f t="shared" si="88"/>
        <v>5.7870370370370367E-3</v>
      </c>
      <c r="T296" s="122">
        <f t="shared" si="89"/>
        <v>0.5</v>
      </c>
    </row>
    <row r="297" spans="2:20" x14ac:dyDescent="0.25">
      <c r="B297" s="122">
        <v>2029</v>
      </c>
      <c r="C297" s="122">
        <v>1</v>
      </c>
      <c r="D297" s="184">
        <v>16000</v>
      </c>
      <c r="E297" s="122">
        <f t="shared" si="82"/>
        <v>16000</v>
      </c>
      <c r="F297" s="122">
        <v>1000</v>
      </c>
      <c r="G297" s="122" t="s">
        <v>218</v>
      </c>
      <c r="H297" s="122">
        <f t="shared" si="83"/>
        <v>1000</v>
      </c>
      <c r="I297" s="124">
        <f t="shared" si="84"/>
        <v>1.1574074074074073E-2</v>
      </c>
      <c r="J297" s="122">
        <f t="shared" si="85"/>
        <v>1</v>
      </c>
      <c r="L297" s="122">
        <v>2029</v>
      </c>
      <c r="M297" s="122">
        <v>1</v>
      </c>
      <c r="N297" s="184">
        <v>16000</v>
      </c>
      <c r="O297" s="122">
        <f t="shared" si="86"/>
        <v>16000</v>
      </c>
      <c r="P297" s="122">
        <v>500</v>
      </c>
      <c r="Q297" s="122" t="s">
        <v>218</v>
      </c>
      <c r="R297" s="122">
        <f t="shared" si="87"/>
        <v>500</v>
      </c>
      <c r="S297" s="124">
        <f t="shared" si="88"/>
        <v>5.7870370370370367E-3</v>
      </c>
      <c r="T297" s="122">
        <f t="shared" si="89"/>
        <v>0.5</v>
      </c>
    </row>
    <row r="298" spans="2:20" x14ac:dyDescent="0.25">
      <c r="B298" s="122">
        <v>2030</v>
      </c>
      <c r="C298" s="122">
        <v>1</v>
      </c>
      <c r="D298" s="184">
        <v>16000</v>
      </c>
      <c r="E298" s="122">
        <f t="shared" si="82"/>
        <v>16000</v>
      </c>
      <c r="F298" s="122">
        <v>1000</v>
      </c>
      <c r="G298" s="122" t="s">
        <v>218</v>
      </c>
      <c r="H298" s="122">
        <f t="shared" si="83"/>
        <v>1000</v>
      </c>
      <c r="I298" s="124">
        <f t="shared" si="84"/>
        <v>1.1574074074074073E-2</v>
      </c>
      <c r="J298" s="122">
        <f t="shared" si="85"/>
        <v>1</v>
      </c>
      <c r="L298" s="122">
        <v>2030</v>
      </c>
      <c r="M298" s="122">
        <v>1</v>
      </c>
      <c r="N298" s="184">
        <v>16000</v>
      </c>
      <c r="O298" s="122">
        <f t="shared" si="86"/>
        <v>16000</v>
      </c>
      <c r="P298" s="122">
        <v>500</v>
      </c>
      <c r="Q298" s="122" t="s">
        <v>218</v>
      </c>
      <c r="R298" s="122">
        <f t="shared" si="87"/>
        <v>500</v>
      </c>
      <c r="S298" s="124">
        <f t="shared" si="88"/>
        <v>5.7870370370370367E-3</v>
      </c>
      <c r="T298" s="122">
        <f t="shared" si="89"/>
        <v>0.5</v>
      </c>
    </row>
    <row r="299" spans="2:20" x14ac:dyDescent="0.25">
      <c r="B299" s="122">
        <v>2031</v>
      </c>
      <c r="C299" s="122">
        <v>1</v>
      </c>
      <c r="D299" s="184">
        <v>16000</v>
      </c>
      <c r="E299" s="122">
        <f t="shared" si="82"/>
        <v>16000</v>
      </c>
      <c r="F299" s="122">
        <v>1000</v>
      </c>
      <c r="G299" s="122" t="s">
        <v>218</v>
      </c>
      <c r="H299" s="122">
        <f t="shared" si="83"/>
        <v>1000</v>
      </c>
      <c r="I299" s="124">
        <f t="shared" si="84"/>
        <v>1.1574074074074073E-2</v>
      </c>
      <c r="J299" s="122">
        <f t="shared" si="85"/>
        <v>1</v>
      </c>
      <c r="L299" s="122">
        <v>2031</v>
      </c>
      <c r="M299" s="122">
        <v>1</v>
      </c>
      <c r="N299" s="184">
        <v>16000</v>
      </c>
      <c r="O299" s="122">
        <f t="shared" si="86"/>
        <v>16000</v>
      </c>
      <c r="P299" s="122">
        <v>500</v>
      </c>
      <c r="Q299" s="122" t="s">
        <v>218</v>
      </c>
      <c r="R299" s="122">
        <f t="shared" si="87"/>
        <v>500</v>
      </c>
      <c r="S299" s="124">
        <f t="shared" si="88"/>
        <v>5.7870370370370367E-3</v>
      </c>
      <c r="T299" s="122">
        <f t="shared" si="89"/>
        <v>0.5</v>
      </c>
    </row>
    <row r="300" spans="2:20" x14ac:dyDescent="0.25">
      <c r="B300" s="122">
        <v>2032</v>
      </c>
      <c r="C300" s="122">
        <v>1</v>
      </c>
      <c r="D300" s="184">
        <v>16000</v>
      </c>
      <c r="E300" s="122">
        <f t="shared" si="82"/>
        <v>16000</v>
      </c>
      <c r="F300" s="122">
        <v>1000</v>
      </c>
      <c r="G300" s="122" t="s">
        <v>218</v>
      </c>
      <c r="H300" s="122">
        <f t="shared" si="83"/>
        <v>1000</v>
      </c>
      <c r="I300" s="124">
        <f t="shared" si="84"/>
        <v>1.1574074074074073E-2</v>
      </c>
      <c r="J300" s="122">
        <f t="shared" si="85"/>
        <v>1</v>
      </c>
      <c r="L300" s="122">
        <v>2032</v>
      </c>
      <c r="M300" s="122">
        <v>1</v>
      </c>
      <c r="N300" s="184">
        <v>16000</v>
      </c>
      <c r="O300" s="122">
        <f t="shared" si="86"/>
        <v>16000</v>
      </c>
      <c r="P300" s="122">
        <v>500</v>
      </c>
      <c r="Q300" s="122" t="s">
        <v>218</v>
      </c>
      <c r="R300" s="122">
        <f t="shared" si="87"/>
        <v>500</v>
      </c>
      <c r="S300" s="124">
        <f t="shared" si="88"/>
        <v>5.7870370370370367E-3</v>
      </c>
      <c r="T300" s="122">
        <f t="shared" si="89"/>
        <v>0.5</v>
      </c>
    </row>
    <row r="301" spans="2:20" x14ac:dyDescent="0.25">
      <c r="B301" s="122">
        <v>2033</v>
      </c>
      <c r="C301" s="122">
        <v>1</v>
      </c>
      <c r="D301" s="184">
        <v>16000</v>
      </c>
      <c r="E301" s="122">
        <f t="shared" si="82"/>
        <v>16000</v>
      </c>
      <c r="F301" s="122">
        <v>1000</v>
      </c>
      <c r="G301" s="122" t="s">
        <v>218</v>
      </c>
      <c r="H301" s="122">
        <f t="shared" si="83"/>
        <v>1000</v>
      </c>
      <c r="I301" s="124">
        <f t="shared" si="84"/>
        <v>1.1574074074074073E-2</v>
      </c>
      <c r="J301" s="122">
        <f t="shared" si="85"/>
        <v>1</v>
      </c>
      <c r="L301" s="122">
        <v>2033</v>
      </c>
      <c r="M301" s="122">
        <v>1</v>
      </c>
      <c r="N301" s="184">
        <v>16000</v>
      </c>
      <c r="O301" s="122">
        <f t="shared" si="86"/>
        <v>16000</v>
      </c>
      <c r="P301" s="122">
        <v>500</v>
      </c>
      <c r="Q301" s="122" t="s">
        <v>218</v>
      </c>
      <c r="R301" s="122">
        <f t="shared" si="87"/>
        <v>500</v>
      </c>
      <c r="S301" s="124">
        <f t="shared" si="88"/>
        <v>5.7870370370370367E-3</v>
      </c>
      <c r="T301" s="122">
        <f t="shared" si="89"/>
        <v>0.5</v>
      </c>
    </row>
    <row r="302" spans="2:20" x14ac:dyDescent="0.25">
      <c r="B302" s="122">
        <v>2034</v>
      </c>
      <c r="C302" s="122">
        <v>1</v>
      </c>
      <c r="D302" s="184">
        <v>16000</v>
      </c>
      <c r="E302" s="122">
        <f t="shared" si="82"/>
        <v>16000</v>
      </c>
      <c r="F302" s="122">
        <v>1000</v>
      </c>
      <c r="G302" s="122" t="s">
        <v>218</v>
      </c>
      <c r="H302" s="122">
        <f t="shared" si="83"/>
        <v>1000</v>
      </c>
      <c r="I302" s="124">
        <f t="shared" si="84"/>
        <v>1.1574074074074073E-2</v>
      </c>
      <c r="J302" s="122">
        <f t="shared" si="85"/>
        <v>1</v>
      </c>
      <c r="L302" s="122">
        <v>2034</v>
      </c>
      <c r="M302" s="122">
        <v>1</v>
      </c>
      <c r="N302" s="184">
        <v>16000</v>
      </c>
      <c r="O302" s="122">
        <f t="shared" si="86"/>
        <v>16000</v>
      </c>
      <c r="P302" s="122">
        <v>500</v>
      </c>
      <c r="Q302" s="122" t="s">
        <v>218</v>
      </c>
      <c r="R302" s="122">
        <f t="shared" si="87"/>
        <v>500</v>
      </c>
      <c r="S302" s="124">
        <f t="shared" si="88"/>
        <v>5.7870370370370367E-3</v>
      </c>
      <c r="T302" s="122">
        <f t="shared" si="89"/>
        <v>0.5</v>
      </c>
    </row>
    <row r="303" spans="2:20" x14ac:dyDescent="0.25">
      <c r="B303" s="122">
        <v>2035</v>
      </c>
      <c r="C303" s="122">
        <v>1</v>
      </c>
      <c r="D303" s="184">
        <v>16000</v>
      </c>
      <c r="E303" s="122">
        <f t="shared" si="82"/>
        <v>16000</v>
      </c>
      <c r="F303" s="122">
        <v>1000</v>
      </c>
      <c r="G303" s="122" t="s">
        <v>218</v>
      </c>
      <c r="H303" s="122">
        <f t="shared" si="83"/>
        <v>1000</v>
      </c>
      <c r="I303" s="124">
        <f t="shared" si="84"/>
        <v>1.1574074074074073E-2</v>
      </c>
      <c r="J303" s="122">
        <f t="shared" si="85"/>
        <v>1</v>
      </c>
      <c r="L303" s="122">
        <v>2035</v>
      </c>
      <c r="M303" s="122">
        <v>1</v>
      </c>
      <c r="N303" s="184">
        <v>16000</v>
      </c>
      <c r="O303" s="122">
        <f t="shared" si="86"/>
        <v>16000</v>
      </c>
      <c r="P303" s="122">
        <v>500</v>
      </c>
      <c r="Q303" s="122" t="s">
        <v>218</v>
      </c>
      <c r="R303" s="122">
        <f t="shared" si="87"/>
        <v>500</v>
      </c>
      <c r="S303" s="124">
        <f t="shared" si="88"/>
        <v>5.7870370370370367E-3</v>
      </c>
      <c r="T303" s="122">
        <f t="shared" si="89"/>
        <v>0.5</v>
      </c>
    </row>
    <row r="304" spans="2:20" x14ac:dyDescent="0.25">
      <c r="B304" s="122">
        <v>2036</v>
      </c>
      <c r="C304" s="122">
        <v>1</v>
      </c>
      <c r="D304" s="184">
        <v>16000</v>
      </c>
      <c r="E304" s="122">
        <f t="shared" si="82"/>
        <v>16000</v>
      </c>
      <c r="F304" s="122">
        <v>1000</v>
      </c>
      <c r="G304" s="122" t="s">
        <v>218</v>
      </c>
      <c r="H304" s="122">
        <f t="shared" si="83"/>
        <v>1000</v>
      </c>
      <c r="I304" s="124">
        <f t="shared" si="84"/>
        <v>1.1574074074074073E-2</v>
      </c>
      <c r="J304" s="122">
        <f t="shared" si="85"/>
        <v>1</v>
      </c>
      <c r="L304" s="122">
        <v>2036</v>
      </c>
      <c r="M304" s="122">
        <v>1</v>
      </c>
      <c r="N304" s="184">
        <v>16000</v>
      </c>
      <c r="O304" s="122">
        <f t="shared" si="86"/>
        <v>16000</v>
      </c>
      <c r="P304" s="122">
        <v>500</v>
      </c>
      <c r="Q304" s="122" t="s">
        <v>218</v>
      </c>
      <c r="R304" s="122">
        <f t="shared" si="87"/>
        <v>500</v>
      </c>
      <c r="S304" s="124">
        <f t="shared" si="88"/>
        <v>5.7870370370370367E-3</v>
      </c>
      <c r="T304" s="122">
        <f t="shared" si="89"/>
        <v>0.5</v>
      </c>
    </row>
    <row r="305" spans="2:20" x14ac:dyDescent="0.25">
      <c r="B305" s="122">
        <v>2037</v>
      </c>
      <c r="C305" s="122">
        <v>1</v>
      </c>
      <c r="D305" s="184">
        <v>16000</v>
      </c>
      <c r="E305" s="122">
        <f t="shared" si="82"/>
        <v>16000</v>
      </c>
      <c r="F305" s="122">
        <v>1000</v>
      </c>
      <c r="G305" s="122" t="s">
        <v>218</v>
      </c>
      <c r="H305" s="122">
        <f t="shared" si="83"/>
        <v>1000</v>
      </c>
      <c r="I305" s="124">
        <f t="shared" si="84"/>
        <v>1.1574074074074073E-2</v>
      </c>
      <c r="J305" s="122">
        <f t="shared" si="85"/>
        <v>1</v>
      </c>
      <c r="L305" s="122">
        <v>2037</v>
      </c>
      <c r="M305" s="122">
        <v>1</v>
      </c>
      <c r="N305" s="184">
        <v>16000</v>
      </c>
      <c r="O305" s="122">
        <f t="shared" si="86"/>
        <v>16000</v>
      </c>
      <c r="P305" s="122">
        <v>500</v>
      </c>
      <c r="Q305" s="122" t="s">
        <v>218</v>
      </c>
      <c r="R305" s="122">
        <f t="shared" si="87"/>
        <v>500</v>
      </c>
      <c r="S305" s="124">
        <f t="shared" si="88"/>
        <v>5.7870370370370367E-3</v>
      </c>
      <c r="T305" s="122">
        <f t="shared" si="89"/>
        <v>0.5</v>
      </c>
    </row>
    <row r="306" spans="2:20" x14ac:dyDescent="0.25">
      <c r="B306" s="122">
        <v>2038</v>
      </c>
      <c r="C306" s="122">
        <v>1</v>
      </c>
      <c r="D306" s="184">
        <v>16000</v>
      </c>
      <c r="E306" s="122">
        <f t="shared" si="82"/>
        <v>16000</v>
      </c>
      <c r="F306" s="122">
        <v>1000</v>
      </c>
      <c r="G306" s="122" t="s">
        <v>218</v>
      </c>
      <c r="H306" s="122">
        <f t="shared" si="83"/>
        <v>1000</v>
      </c>
      <c r="I306" s="124">
        <f t="shared" si="84"/>
        <v>1.1574074074074073E-2</v>
      </c>
      <c r="J306" s="122">
        <f t="shared" si="85"/>
        <v>1</v>
      </c>
      <c r="L306" s="122">
        <v>2038</v>
      </c>
      <c r="M306" s="122">
        <v>1</v>
      </c>
      <c r="N306" s="184">
        <v>16000</v>
      </c>
      <c r="O306" s="122">
        <f t="shared" si="86"/>
        <v>16000</v>
      </c>
      <c r="P306" s="122">
        <v>500</v>
      </c>
      <c r="Q306" s="122" t="s">
        <v>218</v>
      </c>
      <c r="R306" s="122">
        <f t="shared" si="87"/>
        <v>500</v>
      </c>
      <c r="S306" s="124">
        <f t="shared" si="88"/>
        <v>5.7870370370370367E-3</v>
      </c>
      <c r="T306" s="122">
        <f t="shared" si="89"/>
        <v>0.5</v>
      </c>
    </row>
    <row r="307" spans="2:20" x14ac:dyDescent="0.25">
      <c r="B307" s="122">
        <v>2039</v>
      </c>
      <c r="C307" s="122">
        <v>1</v>
      </c>
      <c r="D307" s="184">
        <v>16000</v>
      </c>
      <c r="E307" s="122">
        <f t="shared" si="82"/>
        <v>16000</v>
      </c>
      <c r="F307" s="122">
        <v>1000</v>
      </c>
      <c r="G307" s="122" t="s">
        <v>218</v>
      </c>
      <c r="H307" s="122">
        <f t="shared" si="83"/>
        <v>1000</v>
      </c>
      <c r="I307" s="124">
        <f t="shared" si="84"/>
        <v>1.1574074074074073E-2</v>
      </c>
      <c r="J307" s="122">
        <f t="shared" si="85"/>
        <v>1</v>
      </c>
      <c r="L307" s="122">
        <v>2039</v>
      </c>
      <c r="M307" s="122">
        <v>1</v>
      </c>
      <c r="N307" s="184">
        <v>16000</v>
      </c>
      <c r="O307" s="122">
        <f t="shared" si="86"/>
        <v>16000</v>
      </c>
      <c r="P307" s="122">
        <v>500</v>
      </c>
      <c r="Q307" s="122" t="s">
        <v>218</v>
      </c>
      <c r="R307" s="122">
        <f t="shared" si="87"/>
        <v>500</v>
      </c>
      <c r="S307" s="124">
        <f t="shared" si="88"/>
        <v>5.7870370370370367E-3</v>
      </c>
      <c r="T307" s="122">
        <f t="shared" si="89"/>
        <v>0.5</v>
      </c>
    </row>
    <row r="308" spans="2:20" x14ac:dyDescent="0.25">
      <c r="B308" s="122">
        <v>2040</v>
      </c>
      <c r="C308" s="122">
        <v>1</v>
      </c>
      <c r="D308" s="184">
        <v>16000</v>
      </c>
      <c r="E308" s="122">
        <f t="shared" si="82"/>
        <v>16000</v>
      </c>
      <c r="F308" s="122">
        <v>1000</v>
      </c>
      <c r="G308" s="122" t="s">
        <v>218</v>
      </c>
      <c r="H308" s="122">
        <f t="shared" si="83"/>
        <v>1000</v>
      </c>
      <c r="I308" s="124">
        <f t="shared" si="84"/>
        <v>1.1574074074074073E-2</v>
      </c>
      <c r="J308" s="122">
        <f t="shared" si="85"/>
        <v>1</v>
      </c>
      <c r="L308" s="122">
        <v>2040</v>
      </c>
      <c r="M308" s="122">
        <v>1</v>
      </c>
      <c r="N308" s="184">
        <v>16000</v>
      </c>
      <c r="O308" s="122">
        <f t="shared" si="86"/>
        <v>16000</v>
      </c>
      <c r="P308" s="122">
        <v>500</v>
      </c>
      <c r="Q308" s="122" t="s">
        <v>218</v>
      </c>
      <c r="R308" s="122">
        <f t="shared" si="87"/>
        <v>500</v>
      </c>
      <c r="S308" s="124">
        <f t="shared" si="88"/>
        <v>5.7870370370370367E-3</v>
      </c>
      <c r="T308" s="122">
        <f t="shared" si="89"/>
        <v>0.5</v>
      </c>
    </row>
    <row r="309" spans="2:20" x14ac:dyDescent="0.25">
      <c r="B309" s="122">
        <v>2041</v>
      </c>
      <c r="C309" s="122">
        <v>1</v>
      </c>
      <c r="D309" s="184">
        <v>16000</v>
      </c>
      <c r="E309" s="122">
        <f t="shared" si="82"/>
        <v>16000</v>
      </c>
      <c r="F309" s="122">
        <v>1000</v>
      </c>
      <c r="G309" s="122" t="s">
        <v>218</v>
      </c>
      <c r="H309" s="122">
        <f t="shared" si="83"/>
        <v>1000</v>
      </c>
      <c r="I309" s="124">
        <f t="shared" si="84"/>
        <v>1.1574074074074073E-2</v>
      </c>
      <c r="J309" s="122">
        <f t="shared" si="85"/>
        <v>1</v>
      </c>
      <c r="L309" s="122">
        <v>2041</v>
      </c>
      <c r="M309" s="122">
        <v>1</v>
      </c>
      <c r="N309" s="184">
        <v>16000</v>
      </c>
      <c r="O309" s="122">
        <f t="shared" si="86"/>
        <v>16000</v>
      </c>
      <c r="P309" s="122">
        <v>500</v>
      </c>
      <c r="Q309" s="122" t="s">
        <v>218</v>
      </c>
      <c r="R309" s="122">
        <f t="shared" si="87"/>
        <v>500</v>
      </c>
      <c r="S309" s="124">
        <f t="shared" si="88"/>
        <v>5.7870370370370367E-3</v>
      </c>
      <c r="T309" s="122">
        <f t="shared" si="89"/>
        <v>0.5</v>
      </c>
    </row>
    <row r="310" spans="2:20" x14ac:dyDescent="0.25">
      <c r="B310" s="122">
        <v>2042</v>
      </c>
      <c r="C310" s="122">
        <v>2</v>
      </c>
      <c r="D310" s="184">
        <v>16000</v>
      </c>
      <c r="E310" s="122">
        <f t="shared" si="82"/>
        <v>32000</v>
      </c>
      <c r="F310" s="122">
        <v>1000</v>
      </c>
      <c r="G310" s="122" t="s">
        <v>218</v>
      </c>
      <c r="H310" s="122">
        <f t="shared" si="83"/>
        <v>2000</v>
      </c>
      <c r="I310" s="124">
        <f t="shared" si="84"/>
        <v>2.3148148148148147E-2</v>
      </c>
      <c r="J310" s="122">
        <f t="shared" si="85"/>
        <v>2</v>
      </c>
      <c r="L310" s="122">
        <v>2042</v>
      </c>
      <c r="M310" s="122">
        <v>2</v>
      </c>
      <c r="N310" s="184">
        <v>16000</v>
      </c>
      <c r="O310" s="122">
        <f t="shared" si="86"/>
        <v>32000</v>
      </c>
      <c r="P310" s="122">
        <v>500</v>
      </c>
      <c r="Q310" s="122" t="s">
        <v>218</v>
      </c>
      <c r="R310" s="122">
        <f t="shared" si="87"/>
        <v>1000</v>
      </c>
      <c r="S310" s="124">
        <f t="shared" si="88"/>
        <v>1.1574074074074073E-2</v>
      </c>
      <c r="T310" s="122">
        <f t="shared" si="89"/>
        <v>1</v>
      </c>
    </row>
    <row r="311" spans="2:20" x14ac:dyDescent="0.25">
      <c r="B311" s="122">
        <v>2043</v>
      </c>
      <c r="C311" s="122">
        <v>2</v>
      </c>
      <c r="D311" s="184">
        <v>16000</v>
      </c>
      <c r="E311" s="122">
        <f t="shared" si="82"/>
        <v>32000</v>
      </c>
      <c r="F311" s="122">
        <v>1000</v>
      </c>
      <c r="G311" s="122" t="s">
        <v>218</v>
      </c>
      <c r="H311" s="122">
        <f t="shared" si="83"/>
        <v>2000</v>
      </c>
      <c r="I311" s="124">
        <f t="shared" si="84"/>
        <v>2.3148148148148147E-2</v>
      </c>
      <c r="J311" s="122">
        <f t="shared" si="85"/>
        <v>2</v>
      </c>
      <c r="L311" s="122">
        <v>2043</v>
      </c>
      <c r="M311" s="122">
        <v>2</v>
      </c>
      <c r="N311" s="184">
        <v>16000</v>
      </c>
      <c r="O311" s="122">
        <f t="shared" si="86"/>
        <v>32000</v>
      </c>
      <c r="P311" s="122">
        <v>500</v>
      </c>
      <c r="Q311" s="122" t="s">
        <v>218</v>
      </c>
      <c r="R311" s="122">
        <f t="shared" si="87"/>
        <v>1000</v>
      </c>
      <c r="S311" s="124">
        <f t="shared" si="88"/>
        <v>1.1574074074074073E-2</v>
      </c>
      <c r="T311" s="122">
        <f t="shared" si="89"/>
        <v>1</v>
      </c>
    </row>
    <row r="312" spans="2:20" x14ac:dyDescent="0.25">
      <c r="B312" s="122">
        <v>2044</v>
      </c>
      <c r="C312" s="122">
        <v>2</v>
      </c>
      <c r="D312" s="184">
        <v>16000</v>
      </c>
      <c r="E312" s="122">
        <f t="shared" si="82"/>
        <v>32000</v>
      </c>
      <c r="F312" s="122">
        <v>1000</v>
      </c>
      <c r="G312" s="122" t="s">
        <v>218</v>
      </c>
      <c r="H312" s="122">
        <f t="shared" si="83"/>
        <v>2000</v>
      </c>
      <c r="I312" s="124">
        <f t="shared" si="84"/>
        <v>2.3148148148148147E-2</v>
      </c>
      <c r="J312" s="122">
        <f t="shared" si="85"/>
        <v>2</v>
      </c>
      <c r="L312" s="122">
        <v>2044</v>
      </c>
      <c r="M312" s="122">
        <v>2</v>
      </c>
      <c r="N312" s="184">
        <v>16000</v>
      </c>
      <c r="O312" s="122">
        <f t="shared" si="86"/>
        <v>32000</v>
      </c>
      <c r="P312" s="122">
        <v>500</v>
      </c>
      <c r="Q312" s="122" t="s">
        <v>218</v>
      </c>
      <c r="R312" s="122">
        <f t="shared" si="87"/>
        <v>1000</v>
      </c>
      <c r="S312" s="124">
        <f t="shared" si="88"/>
        <v>1.1574074074074073E-2</v>
      </c>
      <c r="T312" s="122">
        <f t="shared" si="89"/>
        <v>1</v>
      </c>
    </row>
    <row r="314" spans="2:20" x14ac:dyDescent="0.25">
      <c r="B314" s="290" t="s">
        <v>339</v>
      </c>
      <c r="C314" s="290"/>
      <c r="D314" s="290"/>
      <c r="L314" s="290" t="s">
        <v>340</v>
      </c>
      <c r="M314" s="290"/>
      <c r="N314" s="290"/>
    </row>
    <row r="315" spans="2:20" x14ac:dyDescent="0.25">
      <c r="B315" s="289" t="s">
        <v>22</v>
      </c>
      <c r="C315" s="289" t="s">
        <v>203</v>
      </c>
      <c r="D315" s="289" t="s">
        <v>204</v>
      </c>
      <c r="E315" s="289" t="s">
        <v>201</v>
      </c>
      <c r="F315" s="289" t="s">
        <v>202</v>
      </c>
      <c r="G315" s="289" t="s">
        <v>151</v>
      </c>
      <c r="H315" s="289" t="s">
        <v>205</v>
      </c>
      <c r="I315" s="289" t="s">
        <v>206</v>
      </c>
      <c r="J315" s="289" t="s">
        <v>434</v>
      </c>
      <c r="L315" s="289" t="s">
        <v>22</v>
      </c>
      <c r="M315" s="289" t="s">
        <v>203</v>
      </c>
      <c r="N315" s="289" t="s">
        <v>204</v>
      </c>
      <c r="O315" s="289" t="s">
        <v>201</v>
      </c>
      <c r="P315" s="289" t="s">
        <v>202</v>
      </c>
      <c r="Q315" s="289" t="s">
        <v>151</v>
      </c>
      <c r="R315" s="289" t="s">
        <v>205</v>
      </c>
      <c r="S315" s="289" t="s">
        <v>206</v>
      </c>
      <c r="T315" s="289" t="s">
        <v>434</v>
      </c>
    </row>
    <row r="316" spans="2:20" x14ac:dyDescent="0.25">
      <c r="B316" s="289"/>
      <c r="C316" s="289"/>
      <c r="D316" s="289"/>
      <c r="E316" s="289"/>
      <c r="F316" s="289"/>
      <c r="G316" s="289"/>
      <c r="H316" s="289"/>
      <c r="I316" s="289"/>
      <c r="J316" s="289"/>
      <c r="L316" s="289"/>
      <c r="M316" s="289"/>
      <c r="N316" s="289"/>
      <c r="O316" s="289"/>
      <c r="P316" s="289"/>
      <c r="Q316" s="289"/>
      <c r="R316" s="289"/>
      <c r="S316" s="289"/>
      <c r="T316" s="289"/>
    </row>
    <row r="317" spans="2:20" x14ac:dyDescent="0.25">
      <c r="B317" s="289"/>
      <c r="C317" s="289"/>
      <c r="D317" s="289"/>
      <c r="E317" s="289"/>
      <c r="F317" s="289"/>
      <c r="G317" s="289"/>
      <c r="H317" s="289"/>
      <c r="I317" s="289"/>
      <c r="J317" s="289"/>
      <c r="L317" s="289"/>
      <c r="M317" s="289"/>
      <c r="N317" s="289"/>
      <c r="O317" s="289"/>
      <c r="P317" s="289"/>
      <c r="Q317" s="289"/>
      <c r="R317" s="289"/>
      <c r="S317" s="289"/>
      <c r="T317" s="289"/>
    </row>
    <row r="318" spans="2:20" x14ac:dyDescent="0.25">
      <c r="B318" s="122">
        <v>2025</v>
      </c>
      <c r="C318" s="122" cm="1">
        <f t="array" ref="C318:C337">TRANSPOSE('Proyeksi Fasum (3)'!D88:W88)</f>
        <v>1</v>
      </c>
      <c r="D318" s="122">
        <v>20</v>
      </c>
      <c r="E318" s="122">
        <f>C318*D318</f>
        <v>20</v>
      </c>
      <c r="F318" s="122">
        <v>50</v>
      </c>
      <c r="G318" s="122" t="s">
        <v>220</v>
      </c>
      <c r="H318" s="122">
        <f>E318*F318</f>
        <v>1000</v>
      </c>
      <c r="I318" s="124">
        <f>H318/86400</f>
        <v>1.1574074074074073E-2</v>
      </c>
      <c r="J318" s="122">
        <f>H318/1000</f>
        <v>1</v>
      </c>
      <c r="L318" s="122">
        <v>2025</v>
      </c>
      <c r="M318" s="122" cm="1">
        <f t="array" ref="M318:M337">TRANSPOSE('Proyeksi Fasum (3)'!D89:W89)</f>
        <v>0</v>
      </c>
      <c r="N318" s="122">
        <v>20</v>
      </c>
      <c r="O318" s="122">
        <f>M318*N318</f>
        <v>0</v>
      </c>
      <c r="P318" s="122">
        <v>50</v>
      </c>
      <c r="Q318" s="122" t="s">
        <v>220</v>
      </c>
      <c r="R318" s="122">
        <f>O318*P318</f>
        <v>0</v>
      </c>
      <c r="S318" s="124">
        <f>R318/86400</f>
        <v>0</v>
      </c>
      <c r="T318" s="122">
        <f>R318/1000</f>
        <v>0</v>
      </c>
    </row>
    <row r="319" spans="2:20" x14ac:dyDescent="0.25">
      <c r="B319" s="122">
        <v>2026</v>
      </c>
      <c r="C319" s="122">
        <v>1</v>
      </c>
      <c r="D319" s="122">
        <v>20</v>
      </c>
      <c r="E319" s="122">
        <f t="shared" ref="E319:E337" si="90">C319*D319</f>
        <v>20</v>
      </c>
      <c r="F319" s="122">
        <v>50</v>
      </c>
      <c r="G319" s="122" t="s">
        <v>220</v>
      </c>
      <c r="H319" s="122">
        <f t="shared" ref="H319:H337" si="91">E319*F319</f>
        <v>1000</v>
      </c>
      <c r="I319" s="124">
        <f t="shared" ref="I319:I337" si="92">H319/86400</f>
        <v>1.1574074074074073E-2</v>
      </c>
      <c r="J319" s="122">
        <f t="shared" ref="J319:J337" si="93">H319/1000</f>
        <v>1</v>
      </c>
      <c r="L319" s="122">
        <v>2026</v>
      </c>
      <c r="M319" s="122">
        <v>0</v>
      </c>
      <c r="N319" s="122">
        <v>20</v>
      </c>
      <c r="O319" s="122">
        <f t="shared" ref="O319:O337" si="94">M319*N319</f>
        <v>0</v>
      </c>
      <c r="P319" s="122">
        <v>50</v>
      </c>
      <c r="Q319" s="122" t="s">
        <v>220</v>
      </c>
      <c r="R319" s="122">
        <f t="shared" ref="R319:R337" si="95">O319*P319</f>
        <v>0</v>
      </c>
      <c r="S319" s="124">
        <f t="shared" ref="S319:S337" si="96">R319/86400</f>
        <v>0</v>
      </c>
      <c r="T319" s="122">
        <f t="shared" ref="T319:T337" si="97">R319/1000</f>
        <v>0</v>
      </c>
    </row>
    <row r="320" spans="2:20" x14ac:dyDescent="0.25">
      <c r="B320" s="122">
        <v>2027</v>
      </c>
      <c r="C320" s="122">
        <v>1</v>
      </c>
      <c r="D320" s="122">
        <v>20</v>
      </c>
      <c r="E320" s="122">
        <f t="shared" si="90"/>
        <v>20</v>
      </c>
      <c r="F320" s="122">
        <v>50</v>
      </c>
      <c r="G320" s="122" t="s">
        <v>220</v>
      </c>
      <c r="H320" s="122">
        <f t="shared" si="91"/>
        <v>1000</v>
      </c>
      <c r="I320" s="124">
        <f t="shared" si="92"/>
        <v>1.1574074074074073E-2</v>
      </c>
      <c r="J320" s="122">
        <f t="shared" si="93"/>
        <v>1</v>
      </c>
      <c r="L320" s="122">
        <v>2027</v>
      </c>
      <c r="M320" s="122">
        <v>0</v>
      </c>
      <c r="N320" s="122">
        <v>20</v>
      </c>
      <c r="O320" s="122">
        <f t="shared" si="94"/>
        <v>0</v>
      </c>
      <c r="P320" s="122">
        <v>50</v>
      </c>
      <c r="Q320" s="122" t="s">
        <v>220</v>
      </c>
      <c r="R320" s="122">
        <f t="shared" si="95"/>
        <v>0</v>
      </c>
      <c r="S320" s="124">
        <f t="shared" si="96"/>
        <v>0</v>
      </c>
      <c r="T320" s="122">
        <f t="shared" si="97"/>
        <v>0</v>
      </c>
    </row>
    <row r="321" spans="2:20" x14ac:dyDescent="0.25">
      <c r="B321" s="122">
        <v>2028</v>
      </c>
      <c r="C321" s="122">
        <v>1</v>
      </c>
      <c r="D321" s="122">
        <v>20</v>
      </c>
      <c r="E321" s="122">
        <f t="shared" si="90"/>
        <v>20</v>
      </c>
      <c r="F321" s="122">
        <v>50</v>
      </c>
      <c r="G321" s="122" t="s">
        <v>220</v>
      </c>
      <c r="H321" s="122">
        <f t="shared" si="91"/>
        <v>1000</v>
      </c>
      <c r="I321" s="124">
        <f t="shared" si="92"/>
        <v>1.1574074074074073E-2</v>
      </c>
      <c r="J321" s="122">
        <f t="shared" si="93"/>
        <v>1</v>
      </c>
      <c r="L321" s="122">
        <v>2028</v>
      </c>
      <c r="M321" s="122">
        <v>0</v>
      </c>
      <c r="N321" s="122">
        <v>20</v>
      </c>
      <c r="O321" s="122">
        <f t="shared" si="94"/>
        <v>0</v>
      </c>
      <c r="P321" s="122">
        <v>50</v>
      </c>
      <c r="Q321" s="122" t="s">
        <v>220</v>
      </c>
      <c r="R321" s="122">
        <f t="shared" si="95"/>
        <v>0</v>
      </c>
      <c r="S321" s="124">
        <f t="shared" si="96"/>
        <v>0</v>
      </c>
      <c r="T321" s="122">
        <f t="shared" si="97"/>
        <v>0</v>
      </c>
    </row>
    <row r="322" spans="2:20" x14ac:dyDescent="0.25">
      <c r="B322" s="122">
        <v>2029</v>
      </c>
      <c r="C322" s="122">
        <v>1</v>
      </c>
      <c r="D322" s="122">
        <v>20</v>
      </c>
      <c r="E322" s="122">
        <f t="shared" si="90"/>
        <v>20</v>
      </c>
      <c r="F322" s="122">
        <v>50</v>
      </c>
      <c r="G322" s="122" t="s">
        <v>220</v>
      </c>
      <c r="H322" s="122">
        <f t="shared" si="91"/>
        <v>1000</v>
      </c>
      <c r="I322" s="124">
        <f t="shared" si="92"/>
        <v>1.1574074074074073E-2</v>
      </c>
      <c r="J322" s="122">
        <f t="shared" si="93"/>
        <v>1</v>
      </c>
      <c r="L322" s="122">
        <v>2029</v>
      </c>
      <c r="M322" s="122">
        <v>0</v>
      </c>
      <c r="N322" s="122">
        <v>20</v>
      </c>
      <c r="O322" s="122">
        <f t="shared" si="94"/>
        <v>0</v>
      </c>
      <c r="P322" s="122">
        <v>50</v>
      </c>
      <c r="Q322" s="122" t="s">
        <v>220</v>
      </c>
      <c r="R322" s="122">
        <f t="shared" si="95"/>
        <v>0</v>
      </c>
      <c r="S322" s="124">
        <f t="shared" si="96"/>
        <v>0</v>
      </c>
      <c r="T322" s="122">
        <f t="shared" si="97"/>
        <v>0</v>
      </c>
    </row>
    <row r="323" spans="2:20" x14ac:dyDescent="0.25">
      <c r="B323" s="122">
        <v>2030</v>
      </c>
      <c r="C323" s="122">
        <v>1</v>
      </c>
      <c r="D323" s="122">
        <v>20</v>
      </c>
      <c r="E323" s="122">
        <f t="shared" si="90"/>
        <v>20</v>
      </c>
      <c r="F323" s="122">
        <v>50</v>
      </c>
      <c r="G323" s="122" t="s">
        <v>220</v>
      </c>
      <c r="H323" s="122">
        <f t="shared" si="91"/>
        <v>1000</v>
      </c>
      <c r="I323" s="124">
        <f t="shared" si="92"/>
        <v>1.1574074074074073E-2</v>
      </c>
      <c r="J323" s="122">
        <f t="shared" si="93"/>
        <v>1</v>
      </c>
      <c r="L323" s="122">
        <v>2030</v>
      </c>
      <c r="M323" s="122">
        <v>0</v>
      </c>
      <c r="N323" s="122">
        <v>20</v>
      </c>
      <c r="O323" s="122">
        <f t="shared" si="94"/>
        <v>0</v>
      </c>
      <c r="P323" s="122">
        <v>50</v>
      </c>
      <c r="Q323" s="122" t="s">
        <v>220</v>
      </c>
      <c r="R323" s="122">
        <f t="shared" si="95"/>
        <v>0</v>
      </c>
      <c r="S323" s="124">
        <f t="shared" si="96"/>
        <v>0</v>
      </c>
      <c r="T323" s="122">
        <f t="shared" si="97"/>
        <v>0</v>
      </c>
    </row>
    <row r="324" spans="2:20" x14ac:dyDescent="0.25">
      <c r="B324" s="122">
        <v>2031</v>
      </c>
      <c r="C324" s="122">
        <v>1</v>
      </c>
      <c r="D324" s="122">
        <v>20</v>
      </c>
      <c r="E324" s="122">
        <f t="shared" si="90"/>
        <v>20</v>
      </c>
      <c r="F324" s="122">
        <v>50</v>
      </c>
      <c r="G324" s="122" t="s">
        <v>220</v>
      </c>
      <c r="H324" s="122">
        <f t="shared" si="91"/>
        <v>1000</v>
      </c>
      <c r="I324" s="124">
        <f t="shared" si="92"/>
        <v>1.1574074074074073E-2</v>
      </c>
      <c r="J324" s="122">
        <f t="shared" si="93"/>
        <v>1</v>
      </c>
      <c r="L324" s="122">
        <v>2031</v>
      </c>
      <c r="M324" s="122">
        <v>0</v>
      </c>
      <c r="N324" s="122">
        <v>20</v>
      </c>
      <c r="O324" s="122">
        <f t="shared" si="94"/>
        <v>0</v>
      </c>
      <c r="P324" s="122">
        <v>50</v>
      </c>
      <c r="Q324" s="122" t="s">
        <v>220</v>
      </c>
      <c r="R324" s="122">
        <f t="shared" si="95"/>
        <v>0</v>
      </c>
      <c r="S324" s="124">
        <f t="shared" si="96"/>
        <v>0</v>
      </c>
      <c r="T324" s="122">
        <f t="shared" si="97"/>
        <v>0</v>
      </c>
    </row>
    <row r="325" spans="2:20" x14ac:dyDescent="0.25">
      <c r="B325" s="122">
        <v>2032</v>
      </c>
      <c r="C325" s="122">
        <v>1</v>
      </c>
      <c r="D325" s="122">
        <v>20</v>
      </c>
      <c r="E325" s="122">
        <f t="shared" si="90"/>
        <v>20</v>
      </c>
      <c r="F325" s="122">
        <v>50</v>
      </c>
      <c r="G325" s="122" t="s">
        <v>220</v>
      </c>
      <c r="H325" s="122">
        <f t="shared" si="91"/>
        <v>1000</v>
      </c>
      <c r="I325" s="124">
        <f t="shared" si="92"/>
        <v>1.1574074074074073E-2</v>
      </c>
      <c r="J325" s="122">
        <f t="shared" si="93"/>
        <v>1</v>
      </c>
      <c r="L325" s="122">
        <v>2032</v>
      </c>
      <c r="M325" s="122">
        <v>0</v>
      </c>
      <c r="N325" s="122">
        <v>20</v>
      </c>
      <c r="O325" s="122">
        <f t="shared" si="94"/>
        <v>0</v>
      </c>
      <c r="P325" s="122">
        <v>50</v>
      </c>
      <c r="Q325" s="122" t="s">
        <v>220</v>
      </c>
      <c r="R325" s="122">
        <f t="shared" si="95"/>
        <v>0</v>
      </c>
      <c r="S325" s="124">
        <f t="shared" si="96"/>
        <v>0</v>
      </c>
      <c r="T325" s="122">
        <f t="shared" si="97"/>
        <v>0</v>
      </c>
    </row>
    <row r="326" spans="2:20" x14ac:dyDescent="0.25">
      <c r="B326" s="122">
        <v>2033</v>
      </c>
      <c r="C326" s="122">
        <v>1</v>
      </c>
      <c r="D326" s="122">
        <v>20</v>
      </c>
      <c r="E326" s="122">
        <f t="shared" si="90"/>
        <v>20</v>
      </c>
      <c r="F326" s="122">
        <v>50</v>
      </c>
      <c r="G326" s="122" t="s">
        <v>220</v>
      </c>
      <c r="H326" s="122">
        <f t="shared" si="91"/>
        <v>1000</v>
      </c>
      <c r="I326" s="124">
        <f t="shared" si="92"/>
        <v>1.1574074074074073E-2</v>
      </c>
      <c r="J326" s="122">
        <f t="shared" si="93"/>
        <v>1</v>
      </c>
      <c r="L326" s="122">
        <v>2033</v>
      </c>
      <c r="M326" s="122">
        <v>0</v>
      </c>
      <c r="N326" s="122">
        <v>20</v>
      </c>
      <c r="O326" s="122">
        <f t="shared" si="94"/>
        <v>0</v>
      </c>
      <c r="P326" s="122">
        <v>50</v>
      </c>
      <c r="Q326" s="122" t="s">
        <v>220</v>
      </c>
      <c r="R326" s="122">
        <f t="shared" si="95"/>
        <v>0</v>
      </c>
      <c r="S326" s="124">
        <f t="shared" si="96"/>
        <v>0</v>
      </c>
      <c r="T326" s="122">
        <f t="shared" si="97"/>
        <v>0</v>
      </c>
    </row>
    <row r="327" spans="2:20" x14ac:dyDescent="0.25">
      <c r="B327" s="122">
        <v>2034</v>
      </c>
      <c r="C327" s="122">
        <v>1</v>
      </c>
      <c r="D327" s="122">
        <v>20</v>
      </c>
      <c r="E327" s="122">
        <f t="shared" si="90"/>
        <v>20</v>
      </c>
      <c r="F327" s="122">
        <v>50</v>
      </c>
      <c r="G327" s="122" t="s">
        <v>220</v>
      </c>
      <c r="H327" s="122">
        <f t="shared" si="91"/>
        <v>1000</v>
      </c>
      <c r="I327" s="124">
        <f t="shared" si="92"/>
        <v>1.1574074074074073E-2</v>
      </c>
      <c r="J327" s="122">
        <f t="shared" si="93"/>
        <v>1</v>
      </c>
      <c r="L327" s="122">
        <v>2034</v>
      </c>
      <c r="M327" s="122">
        <v>0</v>
      </c>
      <c r="N327" s="122">
        <v>20</v>
      </c>
      <c r="O327" s="122">
        <f t="shared" si="94"/>
        <v>0</v>
      </c>
      <c r="P327" s="122">
        <v>50</v>
      </c>
      <c r="Q327" s="122" t="s">
        <v>220</v>
      </c>
      <c r="R327" s="122">
        <f t="shared" si="95"/>
        <v>0</v>
      </c>
      <c r="S327" s="124">
        <f t="shared" si="96"/>
        <v>0</v>
      </c>
      <c r="T327" s="122">
        <f t="shared" si="97"/>
        <v>0</v>
      </c>
    </row>
    <row r="328" spans="2:20" x14ac:dyDescent="0.25">
      <c r="B328" s="122">
        <v>2035</v>
      </c>
      <c r="C328" s="122">
        <v>1</v>
      </c>
      <c r="D328" s="122">
        <v>20</v>
      </c>
      <c r="E328" s="122">
        <f t="shared" si="90"/>
        <v>20</v>
      </c>
      <c r="F328" s="122">
        <v>50</v>
      </c>
      <c r="G328" s="122" t="s">
        <v>220</v>
      </c>
      <c r="H328" s="122">
        <f t="shared" si="91"/>
        <v>1000</v>
      </c>
      <c r="I328" s="124">
        <f t="shared" si="92"/>
        <v>1.1574074074074073E-2</v>
      </c>
      <c r="J328" s="122">
        <f t="shared" si="93"/>
        <v>1</v>
      </c>
      <c r="L328" s="122">
        <v>2035</v>
      </c>
      <c r="M328" s="122">
        <v>0</v>
      </c>
      <c r="N328" s="122">
        <v>20</v>
      </c>
      <c r="O328" s="122">
        <f t="shared" si="94"/>
        <v>0</v>
      </c>
      <c r="P328" s="122">
        <v>50</v>
      </c>
      <c r="Q328" s="122" t="s">
        <v>220</v>
      </c>
      <c r="R328" s="122">
        <f t="shared" si="95"/>
        <v>0</v>
      </c>
      <c r="S328" s="124">
        <f t="shared" si="96"/>
        <v>0</v>
      </c>
      <c r="T328" s="122">
        <f t="shared" si="97"/>
        <v>0</v>
      </c>
    </row>
    <row r="329" spans="2:20" x14ac:dyDescent="0.25">
      <c r="B329" s="122">
        <v>2036</v>
      </c>
      <c r="C329" s="122">
        <v>1</v>
      </c>
      <c r="D329" s="122">
        <v>20</v>
      </c>
      <c r="E329" s="122">
        <f t="shared" si="90"/>
        <v>20</v>
      </c>
      <c r="F329" s="122">
        <v>50</v>
      </c>
      <c r="G329" s="122" t="s">
        <v>220</v>
      </c>
      <c r="H329" s="122">
        <f t="shared" si="91"/>
        <v>1000</v>
      </c>
      <c r="I329" s="124">
        <f t="shared" si="92"/>
        <v>1.1574074074074073E-2</v>
      </c>
      <c r="J329" s="122">
        <f t="shared" si="93"/>
        <v>1</v>
      </c>
      <c r="L329" s="122">
        <v>2036</v>
      </c>
      <c r="M329" s="122">
        <v>0</v>
      </c>
      <c r="N329" s="122">
        <v>20</v>
      </c>
      <c r="O329" s="122">
        <f t="shared" si="94"/>
        <v>0</v>
      </c>
      <c r="P329" s="122">
        <v>50</v>
      </c>
      <c r="Q329" s="122" t="s">
        <v>220</v>
      </c>
      <c r="R329" s="122">
        <f t="shared" si="95"/>
        <v>0</v>
      </c>
      <c r="S329" s="124">
        <f t="shared" si="96"/>
        <v>0</v>
      </c>
      <c r="T329" s="122">
        <f t="shared" si="97"/>
        <v>0</v>
      </c>
    </row>
    <row r="330" spans="2:20" x14ac:dyDescent="0.25">
      <c r="B330" s="122">
        <v>2037</v>
      </c>
      <c r="C330" s="122">
        <v>1</v>
      </c>
      <c r="D330" s="122">
        <v>20</v>
      </c>
      <c r="E330" s="122">
        <f t="shared" si="90"/>
        <v>20</v>
      </c>
      <c r="F330" s="122">
        <v>50</v>
      </c>
      <c r="G330" s="122" t="s">
        <v>220</v>
      </c>
      <c r="H330" s="122">
        <f t="shared" si="91"/>
        <v>1000</v>
      </c>
      <c r="I330" s="124">
        <f t="shared" si="92"/>
        <v>1.1574074074074073E-2</v>
      </c>
      <c r="J330" s="122">
        <f t="shared" si="93"/>
        <v>1</v>
      </c>
      <c r="L330" s="122">
        <v>2037</v>
      </c>
      <c r="M330" s="122">
        <v>0</v>
      </c>
      <c r="N330" s="122">
        <v>20</v>
      </c>
      <c r="O330" s="122">
        <f t="shared" si="94"/>
        <v>0</v>
      </c>
      <c r="P330" s="122">
        <v>50</v>
      </c>
      <c r="Q330" s="122" t="s">
        <v>220</v>
      </c>
      <c r="R330" s="122">
        <f t="shared" si="95"/>
        <v>0</v>
      </c>
      <c r="S330" s="124">
        <f t="shared" si="96"/>
        <v>0</v>
      </c>
      <c r="T330" s="122">
        <f t="shared" si="97"/>
        <v>0</v>
      </c>
    </row>
    <row r="331" spans="2:20" x14ac:dyDescent="0.25">
      <c r="B331" s="122">
        <v>2038</v>
      </c>
      <c r="C331" s="122">
        <v>1</v>
      </c>
      <c r="D331" s="122">
        <v>20</v>
      </c>
      <c r="E331" s="122">
        <f t="shared" si="90"/>
        <v>20</v>
      </c>
      <c r="F331" s="122">
        <v>50</v>
      </c>
      <c r="G331" s="122" t="s">
        <v>220</v>
      </c>
      <c r="H331" s="122">
        <f t="shared" si="91"/>
        <v>1000</v>
      </c>
      <c r="I331" s="124">
        <f t="shared" si="92"/>
        <v>1.1574074074074073E-2</v>
      </c>
      <c r="J331" s="122">
        <f t="shared" si="93"/>
        <v>1</v>
      </c>
      <c r="L331" s="122">
        <v>2038</v>
      </c>
      <c r="M331" s="122">
        <v>0</v>
      </c>
      <c r="N331" s="122">
        <v>20</v>
      </c>
      <c r="O331" s="122">
        <f t="shared" si="94"/>
        <v>0</v>
      </c>
      <c r="P331" s="122">
        <v>50</v>
      </c>
      <c r="Q331" s="122" t="s">
        <v>220</v>
      </c>
      <c r="R331" s="122">
        <f t="shared" si="95"/>
        <v>0</v>
      </c>
      <c r="S331" s="124">
        <f t="shared" si="96"/>
        <v>0</v>
      </c>
      <c r="T331" s="122">
        <f t="shared" si="97"/>
        <v>0</v>
      </c>
    </row>
    <row r="332" spans="2:20" x14ac:dyDescent="0.25">
      <c r="B332" s="122">
        <v>2039</v>
      </c>
      <c r="C332" s="122">
        <v>1</v>
      </c>
      <c r="D332" s="122">
        <v>20</v>
      </c>
      <c r="E332" s="122">
        <f t="shared" si="90"/>
        <v>20</v>
      </c>
      <c r="F332" s="122">
        <v>50</v>
      </c>
      <c r="G332" s="122" t="s">
        <v>220</v>
      </c>
      <c r="H332" s="122">
        <f t="shared" si="91"/>
        <v>1000</v>
      </c>
      <c r="I332" s="124">
        <f t="shared" si="92"/>
        <v>1.1574074074074073E-2</v>
      </c>
      <c r="J332" s="122">
        <f t="shared" si="93"/>
        <v>1</v>
      </c>
      <c r="L332" s="122">
        <v>2039</v>
      </c>
      <c r="M332" s="122">
        <v>0</v>
      </c>
      <c r="N332" s="122">
        <v>20</v>
      </c>
      <c r="O332" s="122">
        <f t="shared" si="94"/>
        <v>0</v>
      </c>
      <c r="P332" s="122">
        <v>50</v>
      </c>
      <c r="Q332" s="122" t="s">
        <v>220</v>
      </c>
      <c r="R332" s="122">
        <f t="shared" si="95"/>
        <v>0</v>
      </c>
      <c r="S332" s="124">
        <f t="shared" si="96"/>
        <v>0</v>
      </c>
      <c r="T332" s="122">
        <f t="shared" si="97"/>
        <v>0</v>
      </c>
    </row>
    <row r="333" spans="2:20" x14ac:dyDescent="0.25">
      <c r="B333" s="122">
        <v>2040</v>
      </c>
      <c r="C333" s="122">
        <v>1</v>
      </c>
      <c r="D333" s="122">
        <v>20</v>
      </c>
      <c r="E333" s="122">
        <f t="shared" si="90"/>
        <v>20</v>
      </c>
      <c r="F333" s="122">
        <v>50</v>
      </c>
      <c r="G333" s="122" t="s">
        <v>220</v>
      </c>
      <c r="H333" s="122">
        <f t="shared" si="91"/>
        <v>1000</v>
      </c>
      <c r="I333" s="124">
        <f t="shared" si="92"/>
        <v>1.1574074074074073E-2</v>
      </c>
      <c r="J333" s="122">
        <f t="shared" si="93"/>
        <v>1</v>
      </c>
      <c r="L333" s="122">
        <v>2040</v>
      </c>
      <c r="M333" s="122">
        <v>0</v>
      </c>
      <c r="N333" s="122">
        <v>20</v>
      </c>
      <c r="O333" s="122">
        <f t="shared" si="94"/>
        <v>0</v>
      </c>
      <c r="P333" s="122">
        <v>50</v>
      </c>
      <c r="Q333" s="122" t="s">
        <v>220</v>
      </c>
      <c r="R333" s="122">
        <f t="shared" si="95"/>
        <v>0</v>
      </c>
      <c r="S333" s="124">
        <f t="shared" si="96"/>
        <v>0</v>
      </c>
      <c r="T333" s="122">
        <f t="shared" si="97"/>
        <v>0</v>
      </c>
    </row>
    <row r="334" spans="2:20" x14ac:dyDescent="0.25">
      <c r="B334" s="122">
        <v>2041</v>
      </c>
      <c r="C334" s="122">
        <v>1</v>
      </c>
      <c r="D334" s="122">
        <v>20</v>
      </c>
      <c r="E334" s="122">
        <f t="shared" si="90"/>
        <v>20</v>
      </c>
      <c r="F334" s="122">
        <v>50</v>
      </c>
      <c r="G334" s="122" t="s">
        <v>220</v>
      </c>
      <c r="H334" s="122">
        <f t="shared" si="91"/>
        <v>1000</v>
      </c>
      <c r="I334" s="124">
        <f t="shared" si="92"/>
        <v>1.1574074074074073E-2</v>
      </c>
      <c r="J334" s="122">
        <f t="shared" si="93"/>
        <v>1</v>
      </c>
      <c r="L334" s="122">
        <v>2041</v>
      </c>
      <c r="M334" s="122">
        <v>0</v>
      </c>
      <c r="N334" s="122">
        <v>20</v>
      </c>
      <c r="O334" s="122">
        <f t="shared" si="94"/>
        <v>0</v>
      </c>
      <c r="P334" s="122">
        <v>50</v>
      </c>
      <c r="Q334" s="122" t="s">
        <v>220</v>
      </c>
      <c r="R334" s="122">
        <f t="shared" si="95"/>
        <v>0</v>
      </c>
      <c r="S334" s="124">
        <f t="shared" si="96"/>
        <v>0</v>
      </c>
      <c r="T334" s="122">
        <f t="shared" si="97"/>
        <v>0</v>
      </c>
    </row>
    <row r="335" spans="2:20" x14ac:dyDescent="0.25">
      <c r="B335" s="122">
        <v>2042</v>
      </c>
      <c r="C335" s="122">
        <v>2</v>
      </c>
      <c r="D335" s="122">
        <v>20</v>
      </c>
      <c r="E335" s="122">
        <f t="shared" si="90"/>
        <v>40</v>
      </c>
      <c r="F335" s="122">
        <v>50</v>
      </c>
      <c r="G335" s="122" t="s">
        <v>220</v>
      </c>
      <c r="H335" s="122">
        <f t="shared" si="91"/>
        <v>2000</v>
      </c>
      <c r="I335" s="124">
        <f t="shared" si="92"/>
        <v>2.3148148148148147E-2</v>
      </c>
      <c r="J335" s="122">
        <f t="shared" si="93"/>
        <v>2</v>
      </c>
      <c r="L335" s="122">
        <v>2042</v>
      </c>
      <c r="M335" s="122">
        <v>0</v>
      </c>
      <c r="N335" s="122">
        <v>20</v>
      </c>
      <c r="O335" s="122">
        <f t="shared" si="94"/>
        <v>0</v>
      </c>
      <c r="P335" s="122">
        <v>50</v>
      </c>
      <c r="Q335" s="122" t="s">
        <v>220</v>
      </c>
      <c r="R335" s="122">
        <f t="shared" si="95"/>
        <v>0</v>
      </c>
      <c r="S335" s="124">
        <f t="shared" si="96"/>
        <v>0</v>
      </c>
      <c r="T335" s="122">
        <f t="shared" si="97"/>
        <v>0</v>
      </c>
    </row>
    <row r="336" spans="2:20" x14ac:dyDescent="0.25">
      <c r="B336" s="122">
        <v>2043</v>
      </c>
      <c r="C336" s="122">
        <v>2</v>
      </c>
      <c r="D336" s="122">
        <v>20</v>
      </c>
      <c r="E336" s="122">
        <f t="shared" si="90"/>
        <v>40</v>
      </c>
      <c r="F336" s="122">
        <v>50</v>
      </c>
      <c r="G336" s="122" t="s">
        <v>220</v>
      </c>
      <c r="H336" s="122">
        <f t="shared" si="91"/>
        <v>2000</v>
      </c>
      <c r="I336" s="124">
        <f t="shared" si="92"/>
        <v>2.3148148148148147E-2</v>
      </c>
      <c r="J336" s="122">
        <f t="shared" si="93"/>
        <v>2</v>
      </c>
      <c r="L336" s="122">
        <v>2043</v>
      </c>
      <c r="M336" s="122">
        <v>0</v>
      </c>
      <c r="N336" s="122">
        <v>20</v>
      </c>
      <c r="O336" s="122">
        <f t="shared" si="94"/>
        <v>0</v>
      </c>
      <c r="P336" s="122">
        <v>50</v>
      </c>
      <c r="Q336" s="122" t="s">
        <v>220</v>
      </c>
      <c r="R336" s="122">
        <f t="shared" si="95"/>
        <v>0</v>
      </c>
      <c r="S336" s="124">
        <f t="shared" si="96"/>
        <v>0</v>
      </c>
      <c r="T336" s="122">
        <f t="shared" si="97"/>
        <v>0</v>
      </c>
    </row>
    <row r="337" spans="2:20" x14ac:dyDescent="0.25">
      <c r="B337" s="122">
        <v>2044</v>
      </c>
      <c r="C337" s="122">
        <v>2</v>
      </c>
      <c r="D337" s="122">
        <v>20</v>
      </c>
      <c r="E337" s="122">
        <f t="shared" si="90"/>
        <v>40</v>
      </c>
      <c r="F337" s="122">
        <v>50</v>
      </c>
      <c r="G337" s="122" t="s">
        <v>220</v>
      </c>
      <c r="H337" s="122">
        <f t="shared" si="91"/>
        <v>2000</v>
      </c>
      <c r="I337" s="124">
        <f t="shared" si="92"/>
        <v>2.3148148148148147E-2</v>
      </c>
      <c r="J337" s="122">
        <f t="shared" si="93"/>
        <v>2</v>
      </c>
      <c r="L337" s="122">
        <v>2044</v>
      </c>
      <c r="M337" s="122">
        <v>0</v>
      </c>
      <c r="N337" s="122">
        <v>20</v>
      </c>
      <c r="O337" s="122">
        <f t="shared" si="94"/>
        <v>0</v>
      </c>
      <c r="P337" s="122">
        <v>50</v>
      </c>
      <c r="Q337" s="122" t="s">
        <v>220</v>
      </c>
      <c r="R337" s="122">
        <f t="shared" si="95"/>
        <v>0</v>
      </c>
      <c r="S337" s="124">
        <f t="shared" si="96"/>
        <v>0</v>
      </c>
      <c r="T337" s="122">
        <f t="shared" si="97"/>
        <v>0</v>
      </c>
    </row>
    <row r="339" spans="2:20" x14ac:dyDescent="0.25">
      <c r="B339" s="290" t="s">
        <v>341</v>
      </c>
      <c r="C339" s="290"/>
      <c r="D339" s="290"/>
      <c r="L339" s="290" t="s">
        <v>342</v>
      </c>
      <c r="M339" s="290"/>
      <c r="N339" s="290"/>
    </row>
    <row r="340" spans="2:20" x14ac:dyDescent="0.25">
      <c r="B340" s="289" t="s">
        <v>22</v>
      </c>
      <c r="C340" s="289" t="s">
        <v>203</v>
      </c>
      <c r="D340" s="289" t="s">
        <v>204</v>
      </c>
      <c r="E340" s="289" t="s">
        <v>201</v>
      </c>
      <c r="F340" s="289" t="s">
        <v>202</v>
      </c>
      <c r="G340" s="289" t="s">
        <v>151</v>
      </c>
      <c r="H340" s="289" t="s">
        <v>205</v>
      </c>
      <c r="I340" s="289" t="s">
        <v>206</v>
      </c>
      <c r="J340" s="289" t="s">
        <v>434</v>
      </c>
      <c r="L340" s="289" t="s">
        <v>22</v>
      </c>
      <c r="M340" s="289" t="s">
        <v>203</v>
      </c>
      <c r="N340" s="289" t="s">
        <v>204</v>
      </c>
      <c r="O340" s="289" t="s">
        <v>201</v>
      </c>
      <c r="P340" s="289" t="s">
        <v>202</v>
      </c>
      <c r="Q340" s="289" t="s">
        <v>151</v>
      </c>
      <c r="R340" s="289" t="s">
        <v>205</v>
      </c>
      <c r="S340" s="289" t="s">
        <v>206</v>
      </c>
      <c r="T340" s="289" t="s">
        <v>434</v>
      </c>
    </row>
    <row r="341" spans="2:20" x14ac:dyDescent="0.25">
      <c r="B341" s="289"/>
      <c r="C341" s="289"/>
      <c r="D341" s="289"/>
      <c r="E341" s="289"/>
      <c r="F341" s="289"/>
      <c r="G341" s="289"/>
      <c r="H341" s="289"/>
      <c r="I341" s="289"/>
      <c r="J341" s="289"/>
      <c r="L341" s="289"/>
      <c r="M341" s="289"/>
      <c r="N341" s="289"/>
      <c r="O341" s="289"/>
      <c r="P341" s="289"/>
      <c r="Q341" s="289"/>
      <c r="R341" s="289"/>
      <c r="S341" s="289"/>
      <c r="T341" s="289"/>
    </row>
    <row r="342" spans="2:20" x14ac:dyDescent="0.25">
      <c r="B342" s="289"/>
      <c r="C342" s="289"/>
      <c r="D342" s="289"/>
      <c r="E342" s="289"/>
      <c r="F342" s="289"/>
      <c r="G342" s="289"/>
      <c r="H342" s="289"/>
      <c r="I342" s="289"/>
      <c r="J342" s="289"/>
      <c r="L342" s="289"/>
      <c r="M342" s="289"/>
      <c r="N342" s="289"/>
      <c r="O342" s="289"/>
      <c r="P342" s="289"/>
      <c r="Q342" s="289"/>
      <c r="R342" s="289"/>
      <c r="S342" s="289"/>
      <c r="T342" s="289"/>
    </row>
    <row r="343" spans="2:20" x14ac:dyDescent="0.25">
      <c r="B343" s="122">
        <v>2025</v>
      </c>
      <c r="C343" s="122" cm="1">
        <f t="array" ref="C343:C362">TRANSPOSE('Proyeksi Fasum (3)'!D91:W91)</f>
        <v>3</v>
      </c>
      <c r="D343" s="122">
        <v>250</v>
      </c>
      <c r="E343" s="122">
        <f>C343*D343</f>
        <v>750</v>
      </c>
      <c r="F343" s="122">
        <v>2000</v>
      </c>
      <c r="G343" s="122" t="s">
        <v>218</v>
      </c>
      <c r="H343" s="122">
        <f>F343*C343</f>
        <v>6000</v>
      </c>
      <c r="I343" s="124">
        <f>H343/86400</f>
        <v>6.9444444444444448E-2</v>
      </c>
      <c r="J343" s="122">
        <f>H343/1000</f>
        <v>6</v>
      </c>
      <c r="L343" s="122">
        <v>2025</v>
      </c>
      <c r="M343" s="122" cm="1">
        <f t="array" ref="M343:M362">TRANSPOSE('Proyeksi Fasum (3)'!D92:W92)</f>
        <v>0</v>
      </c>
      <c r="N343" s="122">
        <v>250</v>
      </c>
      <c r="O343" s="122">
        <f>M343*N343</f>
        <v>0</v>
      </c>
      <c r="P343" s="122">
        <v>1000</v>
      </c>
      <c r="Q343" s="122" t="s">
        <v>218</v>
      </c>
      <c r="R343" s="122">
        <f>P343*M343</f>
        <v>0</v>
      </c>
      <c r="S343" s="124">
        <f>R343/86400</f>
        <v>0</v>
      </c>
      <c r="T343" s="122">
        <f>R343/1000</f>
        <v>0</v>
      </c>
    </row>
    <row r="344" spans="2:20" x14ac:dyDescent="0.25">
      <c r="B344" s="122">
        <v>2026</v>
      </c>
      <c r="C344" s="122">
        <v>3</v>
      </c>
      <c r="D344" s="122">
        <v>250</v>
      </c>
      <c r="E344" s="122">
        <f t="shared" ref="E344:E362" si="98">C344*D344</f>
        <v>750</v>
      </c>
      <c r="F344" s="122">
        <v>2000</v>
      </c>
      <c r="G344" s="122" t="s">
        <v>218</v>
      </c>
      <c r="H344" s="122">
        <f t="shared" ref="H344:H362" si="99">F344*C344</f>
        <v>6000</v>
      </c>
      <c r="I344" s="124">
        <f t="shared" ref="I344:I362" si="100">H344/86400</f>
        <v>6.9444444444444448E-2</v>
      </c>
      <c r="J344" s="122">
        <f t="shared" ref="J344:J362" si="101">H344/1000</f>
        <v>6</v>
      </c>
      <c r="L344" s="122">
        <v>2026</v>
      </c>
      <c r="M344" s="122">
        <v>0</v>
      </c>
      <c r="N344" s="122">
        <v>250</v>
      </c>
      <c r="O344" s="122">
        <f t="shared" ref="O344:O362" si="102">M344*N344</f>
        <v>0</v>
      </c>
      <c r="P344" s="122">
        <v>1000</v>
      </c>
      <c r="Q344" s="122" t="s">
        <v>218</v>
      </c>
      <c r="R344" s="122">
        <f t="shared" ref="R344:R362" si="103">P344*M344</f>
        <v>0</v>
      </c>
      <c r="S344" s="124">
        <f t="shared" ref="S344:S362" si="104">R344/86400</f>
        <v>0</v>
      </c>
      <c r="T344" s="122">
        <f t="shared" ref="T344:T362" si="105">R344/1000</f>
        <v>0</v>
      </c>
    </row>
    <row r="345" spans="2:20" x14ac:dyDescent="0.25">
      <c r="B345" s="122">
        <v>2027</v>
      </c>
      <c r="C345" s="122">
        <v>3</v>
      </c>
      <c r="D345" s="122">
        <v>250</v>
      </c>
      <c r="E345" s="122">
        <f t="shared" si="98"/>
        <v>750</v>
      </c>
      <c r="F345" s="122">
        <v>2000</v>
      </c>
      <c r="G345" s="122" t="s">
        <v>218</v>
      </c>
      <c r="H345" s="122">
        <f t="shared" si="99"/>
        <v>6000</v>
      </c>
      <c r="I345" s="124">
        <f t="shared" si="100"/>
        <v>6.9444444444444448E-2</v>
      </c>
      <c r="J345" s="122">
        <f t="shared" si="101"/>
        <v>6</v>
      </c>
      <c r="L345" s="122">
        <v>2027</v>
      </c>
      <c r="M345" s="122">
        <v>0</v>
      </c>
      <c r="N345" s="122">
        <v>250</v>
      </c>
      <c r="O345" s="122">
        <f t="shared" si="102"/>
        <v>0</v>
      </c>
      <c r="P345" s="122">
        <v>1000</v>
      </c>
      <c r="Q345" s="122" t="s">
        <v>218</v>
      </c>
      <c r="R345" s="122">
        <f t="shared" si="103"/>
        <v>0</v>
      </c>
      <c r="S345" s="124">
        <f t="shared" si="104"/>
        <v>0</v>
      </c>
      <c r="T345" s="122">
        <f t="shared" si="105"/>
        <v>0</v>
      </c>
    </row>
    <row r="346" spans="2:20" x14ac:dyDescent="0.25">
      <c r="B346" s="122">
        <v>2028</v>
      </c>
      <c r="C346" s="122">
        <v>3</v>
      </c>
      <c r="D346" s="122">
        <v>250</v>
      </c>
      <c r="E346" s="122">
        <f t="shared" si="98"/>
        <v>750</v>
      </c>
      <c r="F346" s="122">
        <v>2000</v>
      </c>
      <c r="G346" s="122" t="s">
        <v>218</v>
      </c>
      <c r="H346" s="122">
        <f t="shared" si="99"/>
        <v>6000</v>
      </c>
      <c r="I346" s="124">
        <f t="shared" si="100"/>
        <v>6.9444444444444448E-2</v>
      </c>
      <c r="J346" s="122">
        <f t="shared" si="101"/>
        <v>6</v>
      </c>
      <c r="L346" s="122">
        <v>2028</v>
      </c>
      <c r="M346" s="122">
        <v>0</v>
      </c>
      <c r="N346" s="122">
        <v>250</v>
      </c>
      <c r="O346" s="122">
        <f t="shared" si="102"/>
        <v>0</v>
      </c>
      <c r="P346" s="122">
        <v>1000</v>
      </c>
      <c r="Q346" s="122" t="s">
        <v>218</v>
      </c>
      <c r="R346" s="122">
        <f t="shared" si="103"/>
        <v>0</v>
      </c>
      <c r="S346" s="124">
        <f t="shared" si="104"/>
        <v>0</v>
      </c>
      <c r="T346" s="122">
        <f t="shared" si="105"/>
        <v>0</v>
      </c>
    </row>
    <row r="347" spans="2:20" x14ac:dyDescent="0.25">
      <c r="B347" s="122">
        <v>2029</v>
      </c>
      <c r="C347" s="122">
        <v>3</v>
      </c>
      <c r="D347" s="122">
        <v>250</v>
      </c>
      <c r="E347" s="122">
        <f t="shared" si="98"/>
        <v>750</v>
      </c>
      <c r="F347" s="122">
        <v>2000</v>
      </c>
      <c r="G347" s="122" t="s">
        <v>218</v>
      </c>
      <c r="H347" s="122">
        <f t="shared" si="99"/>
        <v>6000</v>
      </c>
      <c r="I347" s="124">
        <f t="shared" si="100"/>
        <v>6.9444444444444448E-2</v>
      </c>
      <c r="J347" s="122">
        <f t="shared" si="101"/>
        <v>6</v>
      </c>
      <c r="L347" s="122">
        <v>2029</v>
      </c>
      <c r="M347" s="122">
        <v>0</v>
      </c>
      <c r="N347" s="122">
        <v>250</v>
      </c>
      <c r="O347" s="122">
        <f t="shared" si="102"/>
        <v>0</v>
      </c>
      <c r="P347" s="122">
        <v>1000</v>
      </c>
      <c r="Q347" s="122" t="s">
        <v>218</v>
      </c>
      <c r="R347" s="122">
        <f t="shared" si="103"/>
        <v>0</v>
      </c>
      <c r="S347" s="124">
        <f t="shared" si="104"/>
        <v>0</v>
      </c>
      <c r="T347" s="122">
        <f t="shared" si="105"/>
        <v>0</v>
      </c>
    </row>
    <row r="348" spans="2:20" x14ac:dyDescent="0.25">
      <c r="B348" s="122">
        <v>2030</v>
      </c>
      <c r="C348" s="122">
        <v>4</v>
      </c>
      <c r="D348" s="122">
        <v>250</v>
      </c>
      <c r="E348" s="122">
        <f t="shared" si="98"/>
        <v>1000</v>
      </c>
      <c r="F348" s="122">
        <v>2000</v>
      </c>
      <c r="G348" s="122" t="s">
        <v>218</v>
      </c>
      <c r="H348" s="122">
        <f t="shared" si="99"/>
        <v>8000</v>
      </c>
      <c r="I348" s="124">
        <f t="shared" si="100"/>
        <v>9.2592592592592587E-2</v>
      </c>
      <c r="J348" s="122">
        <f t="shared" si="101"/>
        <v>8</v>
      </c>
      <c r="L348" s="122">
        <v>2030</v>
      </c>
      <c r="M348" s="122">
        <v>0</v>
      </c>
      <c r="N348" s="122">
        <v>250</v>
      </c>
      <c r="O348" s="122">
        <f t="shared" si="102"/>
        <v>0</v>
      </c>
      <c r="P348" s="122">
        <v>1000</v>
      </c>
      <c r="Q348" s="122" t="s">
        <v>218</v>
      </c>
      <c r="R348" s="122">
        <f t="shared" si="103"/>
        <v>0</v>
      </c>
      <c r="S348" s="124">
        <f t="shared" si="104"/>
        <v>0</v>
      </c>
      <c r="T348" s="122">
        <f t="shared" si="105"/>
        <v>0</v>
      </c>
    </row>
    <row r="349" spans="2:20" x14ac:dyDescent="0.25">
      <c r="B349" s="122">
        <v>2031</v>
      </c>
      <c r="C349" s="122">
        <v>4</v>
      </c>
      <c r="D349" s="122">
        <v>250</v>
      </c>
      <c r="E349" s="122">
        <f t="shared" si="98"/>
        <v>1000</v>
      </c>
      <c r="F349" s="122">
        <v>2000</v>
      </c>
      <c r="G349" s="122" t="s">
        <v>218</v>
      </c>
      <c r="H349" s="122">
        <f t="shared" si="99"/>
        <v>8000</v>
      </c>
      <c r="I349" s="124">
        <f t="shared" si="100"/>
        <v>9.2592592592592587E-2</v>
      </c>
      <c r="J349" s="122">
        <f t="shared" si="101"/>
        <v>8</v>
      </c>
      <c r="L349" s="122">
        <v>2031</v>
      </c>
      <c r="M349" s="122">
        <v>0</v>
      </c>
      <c r="N349" s="122">
        <v>250</v>
      </c>
      <c r="O349" s="122">
        <f t="shared" si="102"/>
        <v>0</v>
      </c>
      <c r="P349" s="122">
        <v>1000</v>
      </c>
      <c r="Q349" s="122" t="s">
        <v>218</v>
      </c>
      <c r="R349" s="122">
        <f t="shared" si="103"/>
        <v>0</v>
      </c>
      <c r="S349" s="124">
        <f t="shared" si="104"/>
        <v>0</v>
      </c>
      <c r="T349" s="122">
        <f t="shared" si="105"/>
        <v>0</v>
      </c>
    </row>
    <row r="350" spans="2:20" x14ac:dyDescent="0.25">
      <c r="B350" s="122">
        <v>2032</v>
      </c>
      <c r="C350" s="122">
        <v>4</v>
      </c>
      <c r="D350" s="122">
        <v>250</v>
      </c>
      <c r="E350" s="122">
        <f t="shared" si="98"/>
        <v>1000</v>
      </c>
      <c r="F350" s="122">
        <v>2000</v>
      </c>
      <c r="G350" s="122" t="s">
        <v>218</v>
      </c>
      <c r="H350" s="122">
        <f t="shared" si="99"/>
        <v>8000</v>
      </c>
      <c r="I350" s="124">
        <f t="shared" si="100"/>
        <v>9.2592592592592587E-2</v>
      </c>
      <c r="J350" s="122">
        <f t="shared" si="101"/>
        <v>8</v>
      </c>
      <c r="L350" s="122">
        <v>2032</v>
      </c>
      <c r="M350" s="122">
        <v>0</v>
      </c>
      <c r="N350" s="122">
        <v>250</v>
      </c>
      <c r="O350" s="122">
        <f t="shared" si="102"/>
        <v>0</v>
      </c>
      <c r="P350" s="122">
        <v>1000</v>
      </c>
      <c r="Q350" s="122" t="s">
        <v>218</v>
      </c>
      <c r="R350" s="122">
        <f t="shared" si="103"/>
        <v>0</v>
      </c>
      <c r="S350" s="124">
        <f t="shared" si="104"/>
        <v>0</v>
      </c>
      <c r="T350" s="122">
        <f t="shared" si="105"/>
        <v>0</v>
      </c>
    </row>
    <row r="351" spans="2:20" x14ac:dyDescent="0.25">
      <c r="B351" s="122">
        <v>2033</v>
      </c>
      <c r="C351" s="122">
        <v>4</v>
      </c>
      <c r="D351" s="122">
        <v>250</v>
      </c>
      <c r="E351" s="122">
        <f t="shared" si="98"/>
        <v>1000</v>
      </c>
      <c r="F351" s="122">
        <v>2000</v>
      </c>
      <c r="G351" s="122" t="s">
        <v>218</v>
      </c>
      <c r="H351" s="122">
        <f t="shared" si="99"/>
        <v>8000</v>
      </c>
      <c r="I351" s="124">
        <f t="shared" si="100"/>
        <v>9.2592592592592587E-2</v>
      </c>
      <c r="J351" s="122">
        <f t="shared" si="101"/>
        <v>8</v>
      </c>
      <c r="L351" s="122">
        <v>2033</v>
      </c>
      <c r="M351" s="122">
        <v>0</v>
      </c>
      <c r="N351" s="122">
        <v>250</v>
      </c>
      <c r="O351" s="122">
        <f t="shared" si="102"/>
        <v>0</v>
      </c>
      <c r="P351" s="122">
        <v>1000</v>
      </c>
      <c r="Q351" s="122" t="s">
        <v>218</v>
      </c>
      <c r="R351" s="122">
        <f t="shared" si="103"/>
        <v>0</v>
      </c>
      <c r="S351" s="124">
        <f t="shared" si="104"/>
        <v>0</v>
      </c>
      <c r="T351" s="122">
        <f t="shared" si="105"/>
        <v>0</v>
      </c>
    </row>
    <row r="352" spans="2:20" x14ac:dyDescent="0.25">
      <c r="B352" s="122">
        <v>2034</v>
      </c>
      <c r="C352" s="122">
        <v>4</v>
      </c>
      <c r="D352" s="122">
        <v>250</v>
      </c>
      <c r="E352" s="122">
        <f t="shared" si="98"/>
        <v>1000</v>
      </c>
      <c r="F352" s="122">
        <v>2000</v>
      </c>
      <c r="G352" s="122" t="s">
        <v>218</v>
      </c>
      <c r="H352" s="122">
        <f t="shared" si="99"/>
        <v>8000</v>
      </c>
      <c r="I352" s="124">
        <f t="shared" si="100"/>
        <v>9.2592592592592587E-2</v>
      </c>
      <c r="J352" s="122">
        <f t="shared" si="101"/>
        <v>8</v>
      </c>
      <c r="L352" s="122">
        <v>2034</v>
      </c>
      <c r="M352" s="122">
        <v>0</v>
      </c>
      <c r="N352" s="122">
        <v>250</v>
      </c>
      <c r="O352" s="122">
        <f t="shared" si="102"/>
        <v>0</v>
      </c>
      <c r="P352" s="122">
        <v>1000</v>
      </c>
      <c r="Q352" s="122" t="s">
        <v>218</v>
      </c>
      <c r="R352" s="122">
        <f t="shared" si="103"/>
        <v>0</v>
      </c>
      <c r="S352" s="124">
        <f t="shared" si="104"/>
        <v>0</v>
      </c>
      <c r="T352" s="122">
        <f t="shared" si="105"/>
        <v>0</v>
      </c>
    </row>
    <row r="353" spans="2:20" x14ac:dyDescent="0.25">
      <c r="B353" s="122">
        <v>2035</v>
      </c>
      <c r="C353" s="122">
        <v>4</v>
      </c>
      <c r="D353" s="122">
        <v>250</v>
      </c>
      <c r="E353" s="122">
        <f t="shared" si="98"/>
        <v>1000</v>
      </c>
      <c r="F353" s="122">
        <v>2000</v>
      </c>
      <c r="G353" s="122" t="s">
        <v>218</v>
      </c>
      <c r="H353" s="122">
        <f t="shared" si="99"/>
        <v>8000</v>
      </c>
      <c r="I353" s="124">
        <f t="shared" si="100"/>
        <v>9.2592592592592587E-2</v>
      </c>
      <c r="J353" s="122">
        <f t="shared" si="101"/>
        <v>8</v>
      </c>
      <c r="L353" s="122">
        <v>2035</v>
      </c>
      <c r="M353" s="122">
        <v>0</v>
      </c>
      <c r="N353" s="122">
        <v>250</v>
      </c>
      <c r="O353" s="122">
        <f t="shared" si="102"/>
        <v>0</v>
      </c>
      <c r="P353" s="122">
        <v>1000</v>
      </c>
      <c r="Q353" s="122" t="s">
        <v>218</v>
      </c>
      <c r="R353" s="122">
        <f t="shared" si="103"/>
        <v>0</v>
      </c>
      <c r="S353" s="124">
        <f t="shared" si="104"/>
        <v>0</v>
      </c>
      <c r="T353" s="122">
        <f t="shared" si="105"/>
        <v>0</v>
      </c>
    </row>
    <row r="354" spans="2:20" x14ac:dyDescent="0.25">
      <c r="B354" s="122">
        <v>2036</v>
      </c>
      <c r="C354" s="122">
        <v>4</v>
      </c>
      <c r="D354" s="122">
        <v>250</v>
      </c>
      <c r="E354" s="122">
        <f t="shared" si="98"/>
        <v>1000</v>
      </c>
      <c r="F354" s="122">
        <v>2000</v>
      </c>
      <c r="G354" s="122" t="s">
        <v>218</v>
      </c>
      <c r="H354" s="122">
        <f t="shared" si="99"/>
        <v>8000</v>
      </c>
      <c r="I354" s="124">
        <f t="shared" si="100"/>
        <v>9.2592592592592587E-2</v>
      </c>
      <c r="J354" s="122">
        <f t="shared" si="101"/>
        <v>8</v>
      </c>
      <c r="L354" s="122">
        <v>2036</v>
      </c>
      <c r="M354" s="122">
        <v>0</v>
      </c>
      <c r="N354" s="122">
        <v>250</v>
      </c>
      <c r="O354" s="122">
        <f t="shared" si="102"/>
        <v>0</v>
      </c>
      <c r="P354" s="122">
        <v>1000</v>
      </c>
      <c r="Q354" s="122" t="s">
        <v>218</v>
      </c>
      <c r="R354" s="122">
        <f t="shared" si="103"/>
        <v>0</v>
      </c>
      <c r="S354" s="124">
        <f t="shared" si="104"/>
        <v>0</v>
      </c>
      <c r="T354" s="122">
        <f t="shared" si="105"/>
        <v>0</v>
      </c>
    </row>
    <row r="355" spans="2:20" x14ac:dyDescent="0.25">
      <c r="B355" s="122">
        <v>2037</v>
      </c>
      <c r="C355" s="122">
        <v>4</v>
      </c>
      <c r="D355" s="122">
        <v>250</v>
      </c>
      <c r="E355" s="122">
        <f t="shared" si="98"/>
        <v>1000</v>
      </c>
      <c r="F355" s="122">
        <v>2000</v>
      </c>
      <c r="G355" s="122" t="s">
        <v>218</v>
      </c>
      <c r="H355" s="122">
        <f t="shared" si="99"/>
        <v>8000</v>
      </c>
      <c r="I355" s="124">
        <f t="shared" si="100"/>
        <v>9.2592592592592587E-2</v>
      </c>
      <c r="J355" s="122">
        <f t="shared" si="101"/>
        <v>8</v>
      </c>
      <c r="L355" s="122">
        <v>2037</v>
      </c>
      <c r="M355" s="122">
        <v>0</v>
      </c>
      <c r="N355" s="122">
        <v>250</v>
      </c>
      <c r="O355" s="122">
        <f t="shared" si="102"/>
        <v>0</v>
      </c>
      <c r="P355" s="122">
        <v>1000</v>
      </c>
      <c r="Q355" s="122" t="s">
        <v>218</v>
      </c>
      <c r="R355" s="122">
        <f t="shared" si="103"/>
        <v>0</v>
      </c>
      <c r="S355" s="124">
        <f t="shared" si="104"/>
        <v>0</v>
      </c>
      <c r="T355" s="122">
        <f t="shared" si="105"/>
        <v>0</v>
      </c>
    </row>
    <row r="356" spans="2:20" x14ac:dyDescent="0.25">
      <c r="B356" s="122">
        <v>2038</v>
      </c>
      <c r="C356" s="122">
        <v>4</v>
      </c>
      <c r="D356" s="122">
        <v>250</v>
      </c>
      <c r="E356" s="122">
        <f t="shared" si="98"/>
        <v>1000</v>
      </c>
      <c r="F356" s="122">
        <v>2000</v>
      </c>
      <c r="G356" s="122" t="s">
        <v>218</v>
      </c>
      <c r="H356" s="122">
        <f t="shared" si="99"/>
        <v>8000</v>
      </c>
      <c r="I356" s="124">
        <f t="shared" si="100"/>
        <v>9.2592592592592587E-2</v>
      </c>
      <c r="J356" s="122">
        <f t="shared" si="101"/>
        <v>8</v>
      </c>
      <c r="L356" s="122">
        <v>2038</v>
      </c>
      <c r="M356" s="122">
        <v>0</v>
      </c>
      <c r="N356" s="122">
        <v>250</v>
      </c>
      <c r="O356" s="122">
        <f t="shared" si="102"/>
        <v>0</v>
      </c>
      <c r="P356" s="122">
        <v>1000</v>
      </c>
      <c r="Q356" s="122" t="s">
        <v>218</v>
      </c>
      <c r="R356" s="122">
        <f t="shared" si="103"/>
        <v>0</v>
      </c>
      <c r="S356" s="124">
        <f t="shared" si="104"/>
        <v>0</v>
      </c>
      <c r="T356" s="122">
        <f t="shared" si="105"/>
        <v>0</v>
      </c>
    </row>
    <row r="357" spans="2:20" x14ac:dyDescent="0.25">
      <c r="B357" s="122">
        <v>2039</v>
      </c>
      <c r="C357" s="122">
        <v>4</v>
      </c>
      <c r="D357" s="122">
        <v>250</v>
      </c>
      <c r="E357" s="122">
        <f t="shared" si="98"/>
        <v>1000</v>
      </c>
      <c r="F357" s="122">
        <v>2000</v>
      </c>
      <c r="G357" s="122" t="s">
        <v>218</v>
      </c>
      <c r="H357" s="122">
        <f t="shared" si="99"/>
        <v>8000</v>
      </c>
      <c r="I357" s="124">
        <f t="shared" si="100"/>
        <v>9.2592592592592587E-2</v>
      </c>
      <c r="J357" s="122">
        <f t="shared" si="101"/>
        <v>8</v>
      </c>
      <c r="L357" s="122">
        <v>2039</v>
      </c>
      <c r="M357" s="122">
        <v>0</v>
      </c>
      <c r="N357" s="122">
        <v>250</v>
      </c>
      <c r="O357" s="122">
        <f t="shared" si="102"/>
        <v>0</v>
      </c>
      <c r="P357" s="122">
        <v>1000</v>
      </c>
      <c r="Q357" s="122" t="s">
        <v>218</v>
      </c>
      <c r="R357" s="122">
        <f t="shared" si="103"/>
        <v>0</v>
      </c>
      <c r="S357" s="124">
        <f t="shared" si="104"/>
        <v>0</v>
      </c>
      <c r="T357" s="122">
        <f t="shared" si="105"/>
        <v>0</v>
      </c>
    </row>
    <row r="358" spans="2:20" x14ac:dyDescent="0.25">
      <c r="B358" s="122">
        <v>2040</v>
      </c>
      <c r="C358" s="122">
        <v>4</v>
      </c>
      <c r="D358" s="122">
        <v>250</v>
      </c>
      <c r="E358" s="122">
        <f t="shared" si="98"/>
        <v>1000</v>
      </c>
      <c r="F358" s="122">
        <v>2000</v>
      </c>
      <c r="G358" s="122" t="s">
        <v>218</v>
      </c>
      <c r="H358" s="122">
        <f t="shared" si="99"/>
        <v>8000</v>
      </c>
      <c r="I358" s="124">
        <f t="shared" si="100"/>
        <v>9.2592592592592587E-2</v>
      </c>
      <c r="J358" s="122">
        <f t="shared" si="101"/>
        <v>8</v>
      </c>
      <c r="L358" s="122">
        <v>2040</v>
      </c>
      <c r="M358" s="122">
        <v>0</v>
      </c>
      <c r="N358" s="122">
        <v>250</v>
      </c>
      <c r="O358" s="122">
        <f t="shared" si="102"/>
        <v>0</v>
      </c>
      <c r="P358" s="122">
        <v>1000</v>
      </c>
      <c r="Q358" s="122" t="s">
        <v>218</v>
      </c>
      <c r="R358" s="122">
        <f t="shared" si="103"/>
        <v>0</v>
      </c>
      <c r="S358" s="124">
        <f t="shared" si="104"/>
        <v>0</v>
      </c>
      <c r="T358" s="122">
        <f t="shared" si="105"/>
        <v>0</v>
      </c>
    </row>
    <row r="359" spans="2:20" x14ac:dyDescent="0.25">
      <c r="B359" s="122">
        <v>2041</v>
      </c>
      <c r="C359" s="122">
        <v>4</v>
      </c>
      <c r="D359" s="122">
        <v>250</v>
      </c>
      <c r="E359" s="122">
        <f t="shared" si="98"/>
        <v>1000</v>
      </c>
      <c r="F359" s="122">
        <v>2000</v>
      </c>
      <c r="G359" s="122" t="s">
        <v>218</v>
      </c>
      <c r="H359" s="122">
        <f t="shared" si="99"/>
        <v>8000</v>
      </c>
      <c r="I359" s="124">
        <f t="shared" si="100"/>
        <v>9.2592592592592587E-2</v>
      </c>
      <c r="J359" s="122">
        <f t="shared" si="101"/>
        <v>8</v>
      </c>
      <c r="L359" s="122">
        <v>2041</v>
      </c>
      <c r="M359" s="122">
        <v>0</v>
      </c>
      <c r="N359" s="122">
        <v>250</v>
      </c>
      <c r="O359" s="122">
        <f t="shared" si="102"/>
        <v>0</v>
      </c>
      <c r="P359" s="122">
        <v>1000</v>
      </c>
      <c r="Q359" s="122" t="s">
        <v>218</v>
      </c>
      <c r="R359" s="122">
        <f t="shared" si="103"/>
        <v>0</v>
      </c>
      <c r="S359" s="124">
        <f t="shared" si="104"/>
        <v>0</v>
      </c>
      <c r="T359" s="122">
        <f t="shared" si="105"/>
        <v>0</v>
      </c>
    </row>
    <row r="360" spans="2:20" x14ac:dyDescent="0.25">
      <c r="B360" s="122">
        <v>2042</v>
      </c>
      <c r="C360" s="122">
        <v>5</v>
      </c>
      <c r="D360" s="122">
        <v>250</v>
      </c>
      <c r="E360" s="122">
        <f t="shared" si="98"/>
        <v>1250</v>
      </c>
      <c r="F360" s="122">
        <v>2000</v>
      </c>
      <c r="G360" s="122" t="s">
        <v>218</v>
      </c>
      <c r="H360" s="122">
        <f t="shared" si="99"/>
        <v>10000</v>
      </c>
      <c r="I360" s="124">
        <f t="shared" si="100"/>
        <v>0.11574074074074074</v>
      </c>
      <c r="J360" s="122">
        <f t="shared" si="101"/>
        <v>10</v>
      </c>
      <c r="L360" s="122">
        <v>2042</v>
      </c>
      <c r="M360" s="122">
        <v>0</v>
      </c>
      <c r="N360" s="122">
        <v>250</v>
      </c>
      <c r="O360" s="122">
        <f t="shared" si="102"/>
        <v>0</v>
      </c>
      <c r="P360" s="122">
        <v>1000</v>
      </c>
      <c r="Q360" s="122" t="s">
        <v>218</v>
      </c>
      <c r="R360" s="122">
        <f t="shared" si="103"/>
        <v>0</v>
      </c>
      <c r="S360" s="124">
        <f t="shared" si="104"/>
        <v>0</v>
      </c>
      <c r="T360" s="122">
        <f t="shared" si="105"/>
        <v>0</v>
      </c>
    </row>
    <row r="361" spans="2:20" x14ac:dyDescent="0.25">
      <c r="B361" s="122">
        <v>2043</v>
      </c>
      <c r="C361" s="122">
        <v>5</v>
      </c>
      <c r="D361" s="122">
        <v>250</v>
      </c>
      <c r="E361" s="122">
        <f t="shared" si="98"/>
        <v>1250</v>
      </c>
      <c r="F361" s="122">
        <v>2000</v>
      </c>
      <c r="G361" s="122" t="s">
        <v>218</v>
      </c>
      <c r="H361" s="122">
        <f t="shared" si="99"/>
        <v>10000</v>
      </c>
      <c r="I361" s="124">
        <f t="shared" si="100"/>
        <v>0.11574074074074074</v>
      </c>
      <c r="J361" s="122">
        <f t="shared" si="101"/>
        <v>10</v>
      </c>
      <c r="L361" s="122">
        <v>2043</v>
      </c>
      <c r="M361" s="122">
        <v>0</v>
      </c>
      <c r="N361" s="122">
        <v>250</v>
      </c>
      <c r="O361" s="122">
        <f t="shared" si="102"/>
        <v>0</v>
      </c>
      <c r="P361" s="122">
        <v>1000</v>
      </c>
      <c r="Q361" s="122" t="s">
        <v>218</v>
      </c>
      <c r="R361" s="122">
        <f t="shared" si="103"/>
        <v>0</v>
      </c>
      <c r="S361" s="124">
        <f t="shared" si="104"/>
        <v>0</v>
      </c>
      <c r="T361" s="122">
        <f t="shared" si="105"/>
        <v>0</v>
      </c>
    </row>
    <row r="362" spans="2:20" x14ac:dyDescent="0.25">
      <c r="B362" s="122">
        <v>2044</v>
      </c>
      <c r="C362" s="122">
        <v>5</v>
      </c>
      <c r="D362" s="122">
        <v>250</v>
      </c>
      <c r="E362" s="122">
        <f t="shared" si="98"/>
        <v>1250</v>
      </c>
      <c r="F362" s="122">
        <v>2000</v>
      </c>
      <c r="G362" s="122" t="s">
        <v>218</v>
      </c>
      <c r="H362" s="122">
        <f t="shared" si="99"/>
        <v>10000</v>
      </c>
      <c r="I362" s="124">
        <f t="shared" si="100"/>
        <v>0.11574074074074074</v>
      </c>
      <c r="J362" s="122">
        <f t="shared" si="101"/>
        <v>10</v>
      </c>
      <c r="L362" s="122">
        <v>2044</v>
      </c>
      <c r="M362" s="122">
        <v>0</v>
      </c>
      <c r="N362" s="122">
        <v>250</v>
      </c>
      <c r="O362" s="122">
        <f t="shared" si="102"/>
        <v>0</v>
      </c>
      <c r="P362" s="122">
        <v>1000</v>
      </c>
      <c r="Q362" s="122" t="s">
        <v>218</v>
      </c>
      <c r="R362" s="122">
        <f t="shared" si="103"/>
        <v>0</v>
      </c>
      <c r="S362" s="124">
        <f t="shared" si="104"/>
        <v>0</v>
      </c>
      <c r="T362" s="122">
        <f t="shared" si="105"/>
        <v>0</v>
      </c>
    </row>
    <row r="364" spans="2:20" x14ac:dyDescent="0.25">
      <c r="B364" s="290" t="s">
        <v>343</v>
      </c>
      <c r="C364" s="290"/>
      <c r="L364" s="290" t="s">
        <v>344</v>
      </c>
      <c r="M364" s="290"/>
      <c r="N364" s="290"/>
      <c r="O364" s="116"/>
    </row>
    <row r="365" spans="2:20" x14ac:dyDescent="0.25">
      <c r="B365" s="289" t="s">
        <v>22</v>
      </c>
      <c r="C365" s="289" t="s">
        <v>203</v>
      </c>
      <c r="D365" s="289" t="s">
        <v>315</v>
      </c>
      <c r="E365" s="289" t="s">
        <v>314</v>
      </c>
      <c r="F365" s="289" t="s">
        <v>202</v>
      </c>
      <c r="G365" s="289" t="s">
        <v>151</v>
      </c>
      <c r="H365" s="289" t="s">
        <v>205</v>
      </c>
      <c r="I365" s="289" t="s">
        <v>206</v>
      </c>
      <c r="J365" s="289" t="s">
        <v>434</v>
      </c>
      <c r="L365" s="289" t="s">
        <v>22</v>
      </c>
      <c r="M365" s="289" t="s">
        <v>203</v>
      </c>
      <c r="N365" s="289" t="s">
        <v>204</v>
      </c>
      <c r="O365" s="289" t="s">
        <v>201</v>
      </c>
      <c r="P365" s="289" t="s">
        <v>202</v>
      </c>
      <c r="Q365" s="289" t="s">
        <v>151</v>
      </c>
      <c r="R365" s="289" t="s">
        <v>205</v>
      </c>
      <c r="S365" s="289" t="s">
        <v>206</v>
      </c>
      <c r="T365" s="289" t="s">
        <v>434</v>
      </c>
    </row>
    <row r="366" spans="2:20" x14ac:dyDescent="0.25">
      <c r="B366" s="289"/>
      <c r="C366" s="289"/>
      <c r="D366" s="289"/>
      <c r="E366" s="289"/>
      <c r="F366" s="289"/>
      <c r="G366" s="289"/>
      <c r="H366" s="289"/>
      <c r="I366" s="289"/>
      <c r="J366" s="289"/>
      <c r="L366" s="289"/>
      <c r="M366" s="289"/>
      <c r="N366" s="289"/>
      <c r="O366" s="289"/>
      <c r="P366" s="289"/>
      <c r="Q366" s="289"/>
      <c r="R366" s="289"/>
      <c r="S366" s="289"/>
      <c r="T366" s="289"/>
    </row>
    <row r="367" spans="2:20" x14ac:dyDescent="0.25">
      <c r="B367" s="289"/>
      <c r="C367" s="289"/>
      <c r="D367" s="289"/>
      <c r="E367" s="289"/>
      <c r="F367" s="289"/>
      <c r="G367" s="289"/>
      <c r="H367" s="289"/>
      <c r="I367" s="289"/>
      <c r="J367" s="289"/>
      <c r="L367" s="289"/>
      <c r="M367" s="289"/>
      <c r="N367" s="289"/>
      <c r="O367" s="289"/>
      <c r="P367" s="289"/>
      <c r="Q367" s="289"/>
      <c r="R367" s="289"/>
      <c r="S367" s="289"/>
      <c r="T367" s="289"/>
    </row>
    <row r="368" spans="2:20" x14ac:dyDescent="0.25">
      <c r="B368" s="122">
        <v>2025</v>
      </c>
      <c r="C368" s="122" cm="1">
        <f t="array" ref="C368:C387">TRANSPOSE('Proyeksi Fasum (3)'!D94:W94)</f>
        <v>1</v>
      </c>
      <c r="D368" s="122">
        <v>50</v>
      </c>
      <c r="E368" s="122">
        <f>C368*D368</f>
        <v>50</v>
      </c>
      <c r="F368" s="122">
        <v>150</v>
      </c>
      <c r="G368" s="122" t="s">
        <v>316</v>
      </c>
      <c r="H368" s="122">
        <f>E368*F368</f>
        <v>7500</v>
      </c>
      <c r="I368" s="124">
        <f>H368/86400</f>
        <v>8.6805555555555552E-2</v>
      </c>
      <c r="J368" s="122">
        <f>H368/1000</f>
        <v>7.5</v>
      </c>
      <c r="L368" s="122">
        <v>2025</v>
      </c>
      <c r="M368" s="122" cm="1">
        <f t="array" ref="M368:M387">TRANSPOSE('Proyeksi Fasum (3)'!D95:W95)</f>
        <v>0</v>
      </c>
      <c r="N368" s="122"/>
      <c r="O368" s="122"/>
      <c r="P368" s="122">
        <v>10090</v>
      </c>
      <c r="Q368" s="122" t="s">
        <v>218</v>
      </c>
      <c r="R368" s="122">
        <f>P368*M368</f>
        <v>0</v>
      </c>
      <c r="S368" s="124">
        <f>R368/86400</f>
        <v>0</v>
      </c>
      <c r="T368" s="122">
        <f>R368/1000</f>
        <v>0</v>
      </c>
    </row>
    <row r="369" spans="2:20" x14ac:dyDescent="0.25">
      <c r="B369" s="122">
        <v>2026</v>
      </c>
      <c r="C369" s="122">
        <v>1</v>
      </c>
      <c r="D369" s="122">
        <v>50</v>
      </c>
      <c r="E369" s="122">
        <f t="shared" ref="E369:E387" si="106">C369*D369</f>
        <v>50</v>
      </c>
      <c r="F369" s="122">
        <v>150</v>
      </c>
      <c r="G369" s="122" t="s">
        <v>316</v>
      </c>
      <c r="H369" s="122">
        <f t="shared" ref="H369:H387" si="107">E369*F369</f>
        <v>7500</v>
      </c>
      <c r="I369" s="124">
        <f t="shared" ref="I369:I387" si="108">H369/86400</f>
        <v>8.6805555555555552E-2</v>
      </c>
      <c r="J369" s="122">
        <f t="shared" ref="J369:J387" si="109">H369/1000</f>
        <v>7.5</v>
      </c>
      <c r="L369" s="122">
        <v>2026</v>
      </c>
      <c r="M369" s="122">
        <v>0</v>
      </c>
      <c r="N369" s="122"/>
      <c r="O369" s="122"/>
      <c r="P369" s="122">
        <v>10090</v>
      </c>
      <c r="Q369" s="122" t="s">
        <v>218</v>
      </c>
      <c r="R369" s="122">
        <f t="shared" ref="R369:R387" si="110">P369*M369</f>
        <v>0</v>
      </c>
      <c r="S369" s="124">
        <f t="shared" ref="S369:S387" si="111">R369/86400</f>
        <v>0</v>
      </c>
      <c r="T369" s="122">
        <f t="shared" ref="T369:T387" si="112">R369/1000</f>
        <v>0</v>
      </c>
    </row>
    <row r="370" spans="2:20" x14ac:dyDescent="0.25">
      <c r="B370" s="122">
        <v>2027</v>
      </c>
      <c r="C370" s="122">
        <v>1</v>
      </c>
      <c r="D370" s="122">
        <v>50</v>
      </c>
      <c r="E370" s="122">
        <f t="shared" si="106"/>
        <v>50</v>
      </c>
      <c r="F370" s="122">
        <v>150</v>
      </c>
      <c r="G370" s="122" t="s">
        <v>316</v>
      </c>
      <c r="H370" s="122">
        <f t="shared" si="107"/>
        <v>7500</v>
      </c>
      <c r="I370" s="124">
        <f t="shared" si="108"/>
        <v>8.6805555555555552E-2</v>
      </c>
      <c r="J370" s="122">
        <f t="shared" si="109"/>
        <v>7.5</v>
      </c>
      <c r="L370" s="122">
        <v>2027</v>
      </c>
      <c r="M370" s="122">
        <v>0</v>
      </c>
      <c r="N370" s="122"/>
      <c r="O370" s="122"/>
      <c r="P370" s="122">
        <v>10090</v>
      </c>
      <c r="Q370" s="122" t="s">
        <v>218</v>
      </c>
      <c r="R370" s="122">
        <f t="shared" si="110"/>
        <v>0</v>
      </c>
      <c r="S370" s="124">
        <f t="shared" si="111"/>
        <v>0</v>
      </c>
      <c r="T370" s="122">
        <f t="shared" si="112"/>
        <v>0</v>
      </c>
    </row>
    <row r="371" spans="2:20" x14ac:dyDescent="0.25">
      <c r="B371" s="122">
        <v>2028</v>
      </c>
      <c r="C371" s="122">
        <v>1</v>
      </c>
      <c r="D371" s="122">
        <v>50</v>
      </c>
      <c r="E371" s="122">
        <f t="shared" si="106"/>
        <v>50</v>
      </c>
      <c r="F371" s="122">
        <v>150</v>
      </c>
      <c r="G371" s="122" t="s">
        <v>316</v>
      </c>
      <c r="H371" s="122">
        <f t="shared" si="107"/>
        <v>7500</v>
      </c>
      <c r="I371" s="124">
        <f t="shared" si="108"/>
        <v>8.6805555555555552E-2</v>
      </c>
      <c r="J371" s="122">
        <f t="shared" si="109"/>
        <v>7.5</v>
      </c>
      <c r="L371" s="122">
        <v>2028</v>
      </c>
      <c r="M371" s="122">
        <v>0</v>
      </c>
      <c r="N371" s="122"/>
      <c r="O371" s="122"/>
      <c r="P371" s="122">
        <v>10090</v>
      </c>
      <c r="Q371" s="122" t="s">
        <v>218</v>
      </c>
      <c r="R371" s="122">
        <f t="shared" si="110"/>
        <v>0</v>
      </c>
      <c r="S371" s="124">
        <f t="shared" si="111"/>
        <v>0</v>
      </c>
      <c r="T371" s="122">
        <f t="shared" si="112"/>
        <v>0</v>
      </c>
    </row>
    <row r="372" spans="2:20" x14ac:dyDescent="0.25">
      <c r="B372" s="122">
        <v>2029</v>
      </c>
      <c r="C372" s="122">
        <v>1</v>
      </c>
      <c r="D372" s="122">
        <v>50</v>
      </c>
      <c r="E372" s="122">
        <f t="shared" si="106"/>
        <v>50</v>
      </c>
      <c r="F372" s="122">
        <v>150</v>
      </c>
      <c r="G372" s="122" t="s">
        <v>316</v>
      </c>
      <c r="H372" s="122">
        <f t="shared" si="107"/>
        <v>7500</v>
      </c>
      <c r="I372" s="124">
        <f t="shared" si="108"/>
        <v>8.6805555555555552E-2</v>
      </c>
      <c r="J372" s="122">
        <f t="shared" si="109"/>
        <v>7.5</v>
      </c>
      <c r="L372" s="122">
        <v>2029</v>
      </c>
      <c r="M372" s="122">
        <v>0</v>
      </c>
      <c r="N372" s="122"/>
      <c r="O372" s="122"/>
      <c r="P372" s="122">
        <v>10090</v>
      </c>
      <c r="Q372" s="122" t="s">
        <v>218</v>
      </c>
      <c r="R372" s="122">
        <f t="shared" si="110"/>
        <v>0</v>
      </c>
      <c r="S372" s="124">
        <f t="shared" si="111"/>
        <v>0</v>
      </c>
      <c r="T372" s="122">
        <f t="shared" si="112"/>
        <v>0</v>
      </c>
    </row>
    <row r="373" spans="2:20" x14ac:dyDescent="0.25">
      <c r="B373" s="122">
        <v>2030</v>
      </c>
      <c r="C373" s="122">
        <v>1</v>
      </c>
      <c r="D373" s="122">
        <v>50</v>
      </c>
      <c r="E373" s="122">
        <f t="shared" si="106"/>
        <v>50</v>
      </c>
      <c r="F373" s="122">
        <v>150</v>
      </c>
      <c r="G373" s="122" t="s">
        <v>316</v>
      </c>
      <c r="H373" s="122">
        <f t="shared" si="107"/>
        <v>7500</v>
      </c>
      <c r="I373" s="124">
        <f t="shared" si="108"/>
        <v>8.6805555555555552E-2</v>
      </c>
      <c r="J373" s="122">
        <f t="shared" si="109"/>
        <v>7.5</v>
      </c>
      <c r="L373" s="122">
        <v>2030</v>
      </c>
      <c r="M373" s="122">
        <v>0</v>
      </c>
      <c r="N373" s="122"/>
      <c r="O373" s="122"/>
      <c r="P373" s="122">
        <v>10090</v>
      </c>
      <c r="Q373" s="122" t="s">
        <v>218</v>
      </c>
      <c r="R373" s="122">
        <f t="shared" si="110"/>
        <v>0</v>
      </c>
      <c r="S373" s="124">
        <f t="shared" si="111"/>
        <v>0</v>
      </c>
      <c r="T373" s="122">
        <f t="shared" si="112"/>
        <v>0</v>
      </c>
    </row>
    <row r="374" spans="2:20" x14ac:dyDescent="0.25">
      <c r="B374" s="122">
        <v>2031</v>
      </c>
      <c r="C374" s="122">
        <v>1</v>
      </c>
      <c r="D374" s="122">
        <v>50</v>
      </c>
      <c r="E374" s="122">
        <f t="shared" si="106"/>
        <v>50</v>
      </c>
      <c r="F374" s="122">
        <v>150</v>
      </c>
      <c r="G374" s="122" t="s">
        <v>316</v>
      </c>
      <c r="H374" s="122">
        <f t="shared" si="107"/>
        <v>7500</v>
      </c>
      <c r="I374" s="124">
        <f t="shared" si="108"/>
        <v>8.6805555555555552E-2</v>
      </c>
      <c r="J374" s="122">
        <f t="shared" si="109"/>
        <v>7.5</v>
      </c>
      <c r="L374" s="122">
        <v>2031</v>
      </c>
      <c r="M374" s="122">
        <v>0</v>
      </c>
      <c r="N374" s="122"/>
      <c r="O374" s="122"/>
      <c r="P374" s="122">
        <v>10090</v>
      </c>
      <c r="Q374" s="122" t="s">
        <v>218</v>
      </c>
      <c r="R374" s="122">
        <f t="shared" si="110"/>
        <v>0</v>
      </c>
      <c r="S374" s="124">
        <f t="shared" si="111"/>
        <v>0</v>
      </c>
      <c r="T374" s="122">
        <f t="shared" si="112"/>
        <v>0</v>
      </c>
    </row>
    <row r="375" spans="2:20" x14ac:dyDescent="0.25">
      <c r="B375" s="122">
        <v>2032</v>
      </c>
      <c r="C375" s="122">
        <v>1</v>
      </c>
      <c r="D375" s="122">
        <v>50</v>
      </c>
      <c r="E375" s="122">
        <f t="shared" si="106"/>
        <v>50</v>
      </c>
      <c r="F375" s="122">
        <v>150</v>
      </c>
      <c r="G375" s="122" t="s">
        <v>316</v>
      </c>
      <c r="H375" s="122">
        <f t="shared" si="107"/>
        <v>7500</v>
      </c>
      <c r="I375" s="124">
        <f t="shared" si="108"/>
        <v>8.6805555555555552E-2</v>
      </c>
      <c r="J375" s="122">
        <f t="shared" si="109"/>
        <v>7.5</v>
      </c>
      <c r="L375" s="122">
        <v>2032</v>
      </c>
      <c r="M375" s="122">
        <v>0</v>
      </c>
      <c r="N375" s="122"/>
      <c r="O375" s="122"/>
      <c r="P375" s="122">
        <v>10090</v>
      </c>
      <c r="Q375" s="122" t="s">
        <v>218</v>
      </c>
      <c r="R375" s="122">
        <f t="shared" si="110"/>
        <v>0</v>
      </c>
      <c r="S375" s="124">
        <f t="shared" si="111"/>
        <v>0</v>
      </c>
      <c r="T375" s="122">
        <f t="shared" si="112"/>
        <v>0</v>
      </c>
    </row>
    <row r="376" spans="2:20" x14ac:dyDescent="0.25">
      <c r="B376" s="122">
        <v>2033</v>
      </c>
      <c r="C376" s="122">
        <v>1</v>
      </c>
      <c r="D376" s="122">
        <v>50</v>
      </c>
      <c r="E376" s="122">
        <f t="shared" si="106"/>
        <v>50</v>
      </c>
      <c r="F376" s="122">
        <v>150</v>
      </c>
      <c r="G376" s="122" t="s">
        <v>316</v>
      </c>
      <c r="H376" s="122">
        <f t="shared" si="107"/>
        <v>7500</v>
      </c>
      <c r="I376" s="124">
        <f t="shared" si="108"/>
        <v>8.6805555555555552E-2</v>
      </c>
      <c r="J376" s="122">
        <f t="shared" si="109"/>
        <v>7.5</v>
      </c>
      <c r="L376" s="122">
        <v>2033</v>
      </c>
      <c r="M376" s="122">
        <v>0</v>
      </c>
      <c r="N376" s="122"/>
      <c r="O376" s="122"/>
      <c r="P376" s="122">
        <v>10090</v>
      </c>
      <c r="Q376" s="122" t="s">
        <v>218</v>
      </c>
      <c r="R376" s="122">
        <f t="shared" si="110"/>
        <v>0</v>
      </c>
      <c r="S376" s="124">
        <f t="shared" si="111"/>
        <v>0</v>
      </c>
      <c r="T376" s="122">
        <f t="shared" si="112"/>
        <v>0</v>
      </c>
    </row>
    <row r="377" spans="2:20" x14ac:dyDescent="0.25">
      <c r="B377" s="122">
        <v>2034</v>
      </c>
      <c r="C377" s="122">
        <v>1</v>
      </c>
      <c r="D377" s="122">
        <v>50</v>
      </c>
      <c r="E377" s="122">
        <f t="shared" si="106"/>
        <v>50</v>
      </c>
      <c r="F377" s="122">
        <v>150</v>
      </c>
      <c r="G377" s="122" t="s">
        <v>316</v>
      </c>
      <c r="H377" s="122">
        <f t="shared" si="107"/>
        <v>7500</v>
      </c>
      <c r="I377" s="124">
        <f t="shared" si="108"/>
        <v>8.6805555555555552E-2</v>
      </c>
      <c r="J377" s="122">
        <f t="shared" si="109"/>
        <v>7.5</v>
      </c>
      <c r="L377" s="122">
        <v>2034</v>
      </c>
      <c r="M377" s="122">
        <v>0</v>
      </c>
      <c r="N377" s="122"/>
      <c r="O377" s="122"/>
      <c r="P377" s="122">
        <v>10090</v>
      </c>
      <c r="Q377" s="122" t="s">
        <v>218</v>
      </c>
      <c r="R377" s="122">
        <f t="shared" si="110"/>
        <v>0</v>
      </c>
      <c r="S377" s="124">
        <f t="shared" si="111"/>
        <v>0</v>
      </c>
      <c r="T377" s="122">
        <f t="shared" si="112"/>
        <v>0</v>
      </c>
    </row>
    <row r="378" spans="2:20" x14ac:dyDescent="0.25">
      <c r="B378" s="122">
        <v>2035</v>
      </c>
      <c r="C378" s="122">
        <v>1</v>
      </c>
      <c r="D378" s="122">
        <v>50</v>
      </c>
      <c r="E378" s="122">
        <f t="shared" si="106"/>
        <v>50</v>
      </c>
      <c r="F378" s="122">
        <v>150</v>
      </c>
      <c r="G378" s="122" t="s">
        <v>316</v>
      </c>
      <c r="H378" s="122">
        <f t="shared" si="107"/>
        <v>7500</v>
      </c>
      <c r="I378" s="124">
        <f t="shared" si="108"/>
        <v>8.6805555555555552E-2</v>
      </c>
      <c r="J378" s="122">
        <f t="shared" si="109"/>
        <v>7.5</v>
      </c>
      <c r="L378" s="122">
        <v>2035</v>
      </c>
      <c r="M378" s="122">
        <v>0</v>
      </c>
      <c r="N378" s="122"/>
      <c r="O378" s="122"/>
      <c r="P378" s="122">
        <v>10090</v>
      </c>
      <c r="Q378" s="122" t="s">
        <v>218</v>
      </c>
      <c r="R378" s="122">
        <f t="shared" si="110"/>
        <v>0</v>
      </c>
      <c r="S378" s="124">
        <f t="shared" si="111"/>
        <v>0</v>
      </c>
      <c r="T378" s="122">
        <f t="shared" si="112"/>
        <v>0</v>
      </c>
    </row>
    <row r="379" spans="2:20" x14ac:dyDescent="0.25">
      <c r="B379" s="122">
        <v>2036</v>
      </c>
      <c r="C379" s="122">
        <v>1</v>
      </c>
      <c r="D379" s="122">
        <v>50</v>
      </c>
      <c r="E379" s="122">
        <f t="shared" si="106"/>
        <v>50</v>
      </c>
      <c r="F379" s="122">
        <v>150</v>
      </c>
      <c r="G379" s="122" t="s">
        <v>316</v>
      </c>
      <c r="H379" s="122">
        <f t="shared" si="107"/>
        <v>7500</v>
      </c>
      <c r="I379" s="124">
        <f t="shared" si="108"/>
        <v>8.6805555555555552E-2</v>
      </c>
      <c r="J379" s="122">
        <f t="shared" si="109"/>
        <v>7.5</v>
      </c>
      <c r="L379" s="122">
        <v>2036</v>
      </c>
      <c r="M379" s="122">
        <v>0</v>
      </c>
      <c r="N379" s="122"/>
      <c r="O379" s="122"/>
      <c r="P379" s="122">
        <v>10090</v>
      </c>
      <c r="Q379" s="122" t="s">
        <v>218</v>
      </c>
      <c r="R379" s="122">
        <f t="shared" si="110"/>
        <v>0</v>
      </c>
      <c r="S379" s="124">
        <f t="shared" si="111"/>
        <v>0</v>
      </c>
      <c r="T379" s="122">
        <f t="shared" si="112"/>
        <v>0</v>
      </c>
    </row>
    <row r="380" spans="2:20" x14ac:dyDescent="0.25">
      <c r="B380" s="122">
        <v>2037</v>
      </c>
      <c r="C380" s="122">
        <v>1</v>
      </c>
      <c r="D380" s="122">
        <v>50</v>
      </c>
      <c r="E380" s="122">
        <f t="shared" si="106"/>
        <v>50</v>
      </c>
      <c r="F380" s="122">
        <v>150</v>
      </c>
      <c r="G380" s="122" t="s">
        <v>316</v>
      </c>
      <c r="H380" s="122">
        <f t="shared" si="107"/>
        <v>7500</v>
      </c>
      <c r="I380" s="124">
        <f t="shared" si="108"/>
        <v>8.6805555555555552E-2</v>
      </c>
      <c r="J380" s="122">
        <f t="shared" si="109"/>
        <v>7.5</v>
      </c>
      <c r="L380" s="122">
        <v>2037</v>
      </c>
      <c r="M380" s="122">
        <v>0</v>
      </c>
      <c r="N380" s="122"/>
      <c r="O380" s="122"/>
      <c r="P380" s="122">
        <v>10090</v>
      </c>
      <c r="Q380" s="122" t="s">
        <v>218</v>
      </c>
      <c r="R380" s="122">
        <f t="shared" si="110"/>
        <v>0</v>
      </c>
      <c r="S380" s="124">
        <f t="shared" si="111"/>
        <v>0</v>
      </c>
      <c r="T380" s="122">
        <f t="shared" si="112"/>
        <v>0</v>
      </c>
    </row>
    <row r="381" spans="2:20" x14ac:dyDescent="0.25">
      <c r="B381" s="122">
        <v>2038</v>
      </c>
      <c r="C381" s="122">
        <v>1</v>
      </c>
      <c r="D381" s="122">
        <v>50</v>
      </c>
      <c r="E381" s="122">
        <f t="shared" si="106"/>
        <v>50</v>
      </c>
      <c r="F381" s="122">
        <v>150</v>
      </c>
      <c r="G381" s="122" t="s">
        <v>316</v>
      </c>
      <c r="H381" s="122">
        <f t="shared" si="107"/>
        <v>7500</v>
      </c>
      <c r="I381" s="124">
        <f t="shared" si="108"/>
        <v>8.6805555555555552E-2</v>
      </c>
      <c r="J381" s="122">
        <f t="shared" si="109"/>
        <v>7.5</v>
      </c>
      <c r="L381" s="122">
        <v>2038</v>
      </c>
      <c r="M381" s="122">
        <v>0</v>
      </c>
      <c r="N381" s="122"/>
      <c r="O381" s="122"/>
      <c r="P381" s="122">
        <v>10090</v>
      </c>
      <c r="Q381" s="122" t="s">
        <v>218</v>
      </c>
      <c r="R381" s="122">
        <f t="shared" si="110"/>
        <v>0</v>
      </c>
      <c r="S381" s="124">
        <f t="shared" si="111"/>
        <v>0</v>
      </c>
      <c r="T381" s="122">
        <f t="shared" si="112"/>
        <v>0</v>
      </c>
    </row>
    <row r="382" spans="2:20" x14ac:dyDescent="0.25">
      <c r="B382" s="122">
        <v>2039</v>
      </c>
      <c r="C382" s="122">
        <v>1</v>
      </c>
      <c r="D382" s="122">
        <v>50</v>
      </c>
      <c r="E382" s="122">
        <f t="shared" si="106"/>
        <v>50</v>
      </c>
      <c r="F382" s="122">
        <v>150</v>
      </c>
      <c r="G382" s="122" t="s">
        <v>316</v>
      </c>
      <c r="H382" s="122">
        <f t="shared" si="107"/>
        <v>7500</v>
      </c>
      <c r="I382" s="124">
        <f t="shared" si="108"/>
        <v>8.6805555555555552E-2</v>
      </c>
      <c r="J382" s="122">
        <f t="shared" si="109"/>
        <v>7.5</v>
      </c>
      <c r="L382" s="122">
        <v>2039</v>
      </c>
      <c r="M382" s="122">
        <v>0</v>
      </c>
      <c r="N382" s="122"/>
      <c r="O382" s="122"/>
      <c r="P382" s="122">
        <v>10090</v>
      </c>
      <c r="Q382" s="122" t="s">
        <v>218</v>
      </c>
      <c r="R382" s="122">
        <f t="shared" si="110"/>
        <v>0</v>
      </c>
      <c r="S382" s="124">
        <f t="shared" si="111"/>
        <v>0</v>
      </c>
      <c r="T382" s="122">
        <f t="shared" si="112"/>
        <v>0</v>
      </c>
    </row>
    <row r="383" spans="2:20" x14ac:dyDescent="0.25">
      <c r="B383" s="122">
        <v>2040</v>
      </c>
      <c r="C383" s="122">
        <v>1</v>
      </c>
      <c r="D383" s="122">
        <v>50</v>
      </c>
      <c r="E383" s="122">
        <f t="shared" si="106"/>
        <v>50</v>
      </c>
      <c r="F383" s="122">
        <v>150</v>
      </c>
      <c r="G383" s="122" t="s">
        <v>316</v>
      </c>
      <c r="H383" s="122">
        <f t="shared" si="107"/>
        <v>7500</v>
      </c>
      <c r="I383" s="124">
        <f t="shared" si="108"/>
        <v>8.6805555555555552E-2</v>
      </c>
      <c r="J383" s="122">
        <f t="shared" si="109"/>
        <v>7.5</v>
      </c>
      <c r="L383" s="122">
        <v>2040</v>
      </c>
      <c r="M383" s="122">
        <v>0</v>
      </c>
      <c r="N383" s="122"/>
      <c r="O383" s="122"/>
      <c r="P383" s="122">
        <v>10090</v>
      </c>
      <c r="Q383" s="122" t="s">
        <v>218</v>
      </c>
      <c r="R383" s="122">
        <f t="shared" si="110"/>
        <v>0</v>
      </c>
      <c r="S383" s="124">
        <f t="shared" si="111"/>
        <v>0</v>
      </c>
      <c r="T383" s="122">
        <f t="shared" si="112"/>
        <v>0</v>
      </c>
    </row>
    <row r="384" spans="2:20" x14ac:dyDescent="0.25">
      <c r="B384" s="122">
        <v>2041</v>
      </c>
      <c r="C384" s="122">
        <v>1</v>
      </c>
      <c r="D384" s="122">
        <v>50</v>
      </c>
      <c r="E384" s="122">
        <f t="shared" si="106"/>
        <v>50</v>
      </c>
      <c r="F384" s="122">
        <v>150</v>
      </c>
      <c r="G384" s="122" t="s">
        <v>316</v>
      </c>
      <c r="H384" s="122">
        <f t="shared" si="107"/>
        <v>7500</v>
      </c>
      <c r="I384" s="124">
        <f t="shared" si="108"/>
        <v>8.6805555555555552E-2</v>
      </c>
      <c r="J384" s="122">
        <f t="shared" si="109"/>
        <v>7.5</v>
      </c>
      <c r="L384" s="122">
        <v>2041</v>
      </c>
      <c r="M384" s="122">
        <v>0</v>
      </c>
      <c r="N384" s="122"/>
      <c r="O384" s="122"/>
      <c r="P384" s="122">
        <v>10090</v>
      </c>
      <c r="Q384" s="122" t="s">
        <v>218</v>
      </c>
      <c r="R384" s="122">
        <f t="shared" si="110"/>
        <v>0</v>
      </c>
      <c r="S384" s="124">
        <f t="shared" si="111"/>
        <v>0</v>
      </c>
      <c r="T384" s="122">
        <f t="shared" si="112"/>
        <v>0</v>
      </c>
    </row>
    <row r="385" spans="2:20" x14ac:dyDescent="0.25">
      <c r="B385" s="122">
        <v>2042</v>
      </c>
      <c r="C385" s="122">
        <v>2</v>
      </c>
      <c r="D385" s="122">
        <v>50</v>
      </c>
      <c r="E385" s="122">
        <f t="shared" si="106"/>
        <v>100</v>
      </c>
      <c r="F385" s="122">
        <v>150</v>
      </c>
      <c r="G385" s="122" t="s">
        <v>316</v>
      </c>
      <c r="H385" s="122">
        <f t="shared" si="107"/>
        <v>15000</v>
      </c>
      <c r="I385" s="124">
        <f t="shared" si="108"/>
        <v>0.1736111111111111</v>
      </c>
      <c r="J385" s="122">
        <f t="shared" si="109"/>
        <v>15</v>
      </c>
      <c r="L385" s="122">
        <v>2042</v>
      </c>
      <c r="M385" s="122">
        <v>0</v>
      </c>
      <c r="N385" s="122"/>
      <c r="O385" s="122"/>
      <c r="P385" s="122">
        <v>10090</v>
      </c>
      <c r="Q385" s="122" t="s">
        <v>218</v>
      </c>
      <c r="R385" s="122">
        <f t="shared" si="110"/>
        <v>0</v>
      </c>
      <c r="S385" s="124">
        <f t="shared" si="111"/>
        <v>0</v>
      </c>
      <c r="T385" s="122">
        <f t="shared" si="112"/>
        <v>0</v>
      </c>
    </row>
    <row r="386" spans="2:20" x14ac:dyDescent="0.25">
      <c r="B386" s="122">
        <v>2043</v>
      </c>
      <c r="C386" s="122">
        <v>2</v>
      </c>
      <c r="D386" s="122">
        <v>50</v>
      </c>
      <c r="E386" s="122">
        <f t="shared" si="106"/>
        <v>100</v>
      </c>
      <c r="F386" s="122">
        <v>150</v>
      </c>
      <c r="G386" s="122" t="s">
        <v>316</v>
      </c>
      <c r="H386" s="122">
        <f t="shared" si="107"/>
        <v>15000</v>
      </c>
      <c r="I386" s="124">
        <f t="shared" si="108"/>
        <v>0.1736111111111111</v>
      </c>
      <c r="J386" s="122">
        <f t="shared" si="109"/>
        <v>15</v>
      </c>
      <c r="L386" s="122">
        <v>2043</v>
      </c>
      <c r="M386" s="122">
        <v>0</v>
      </c>
      <c r="N386" s="122"/>
      <c r="O386" s="122"/>
      <c r="P386" s="122">
        <v>10090</v>
      </c>
      <c r="Q386" s="122" t="s">
        <v>218</v>
      </c>
      <c r="R386" s="122">
        <f t="shared" si="110"/>
        <v>0</v>
      </c>
      <c r="S386" s="124">
        <f t="shared" si="111"/>
        <v>0</v>
      </c>
      <c r="T386" s="122">
        <f t="shared" si="112"/>
        <v>0</v>
      </c>
    </row>
    <row r="387" spans="2:20" x14ac:dyDescent="0.25">
      <c r="B387" s="122">
        <v>2044</v>
      </c>
      <c r="C387" s="122">
        <v>2</v>
      </c>
      <c r="D387" s="122">
        <v>50</v>
      </c>
      <c r="E387" s="122">
        <f t="shared" si="106"/>
        <v>100</v>
      </c>
      <c r="F387" s="122">
        <v>150</v>
      </c>
      <c r="G387" s="122" t="s">
        <v>316</v>
      </c>
      <c r="H387" s="122">
        <f t="shared" si="107"/>
        <v>15000</v>
      </c>
      <c r="I387" s="124">
        <f t="shared" si="108"/>
        <v>0.1736111111111111</v>
      </c>
      <c r="J387" s="122">
        <f t="shared" si="109"/>
        <v>15</v>
      </c>
      <c r="L387" s="122">
        <v>2044</v>
      </c>
      <c r="M387" s="122">
        <v>0</v>
      </c>
      <c r="N387" s="122"/>
      <c r="O387" s="122"/>
      <c r="P387" s="122">
        <v>10090</v>
      </c>
      <c r="Q387" s="122" t="s">
        <v>218</v>
      </c>
      <c r="R387" s="122">
        <f t="shared" si="110"/>
        <v>0</v>
      </c>
      <c r="S387" s="124">
        <f t="shared" si="111"/>
        <v>0</v>
      </c>
      <c r="T387" s="122">
        <f t="shared" si="112"/>
        <v>0</v>
      </c>
    </row>
    <row r="389" spans="2:20" x14ac:dyDescent="0.25">
      <c r="B389" s="290" t="s">
        <v>345</v>
      </c>
      <c r="C389" s="290"/>
      <c r="D389" s="290"/>
      <c r="L389" s="290" t="s">
        <v>346</v>
      </c>
      <c r="M389" s="290"/>
      <c r="N389" s="290"/>
    </row>
    <row r="390" spans="2:20" x14ac:dyDescent="0.25">
      <c r="B390" s="289" t="s">
        <v>22</v>
      </c>
      <c r="C390" s="289" t="s">
        <v>203</v>
      </c>
      <c r="D390" s="289" t="s">
        <v>204</v>
      </c>
      <c r="E390" s="289" t="s">
        <v>201</v>
      </c>
      <c r="F390" s="289" t="s">
        <v>202</v>
      </c>
      <c r="G390" s="289" t="s">
        <v>151</v>
      </c>
      <c r="H390" s="289" t="s">
        <v>205</v>
      </c>
      <c r="I390" s="289" t="s">
        <v>206</v>
      </c>
      <c r="J390" s="289" t="s">
        <v>434</v>
      </c>
      <c r="L390" s="289" t="s">
        <v>22</v>
      </c>
      <c r="M390" s="289" t="s">
        <v>203</v>
      </c>
      <c r="N390" s="289" t="s">
        <v>317</v>
      </c>
      <c r="O390" s="289" t="s">
        <v>318</v>
      </c>
      <c r="P390" s="289" t="s">
        <v>202</v>
      </c>
      <c r="Q390" s="289" t="s">
        <v>151</v>
      </c>
      <c r="R390" s="289" t="s">
        <v>205</v>
      </c>
      <c r="S390" s="289" t="s">
        <v>206</v>
      </c>
      <c r="T390" s="289" t="s">
        <v>434</v>
      </c>
    </row>
    <row r="391" spans="2:20" x14ac:dyDescent="0.25">
      <c r="B391" s="289"/>
      <c r="C391" s="289"/>
      <c r="D391" s="289"/>
      <c r="E391" s="289"/>
      <c r="F391" s="289"/>
      <c r="G391" s="289"/>
      <c r="H391" s="289"/>
      <c r="I391" s="289"/>
      <c r="J391" s="289"/>
      <c r="L391" s="289"/>
      <c r="M391" s="289"/>
      <c r="N391" s="289"/>
      <c r="O391" s="289"/>
      <c r="P391" s="289"/>
      <c r="Q391" s="289"/>
      <c r="R391" s="289"/>
      <c r="S391" s="289"/>
      <c r="T391" s="289"/>
    </row>
    <row r="392" spans="2:20" x14ac:dyDescent="0.25">
      <c r="B392" s="289"/>
      <c r="C392" s="289"/>
      <c r="D392" s="289"/>
      <c r="E392" s="289"/>
      <c r="F392" s="289"/>
      <c r="G392" s="289"/>
      <c r="H392" s="289"/>
      <c r="I392" s="289"/>
      <c r="J392" s="289"/>
      <c r="L392" s="289"/>
      <c r="M392" s="289"/>
      <c r="N392" s="289"/>
      <c r="O392" s="289"/>
      <c r="P392" s="289"/>
      <c r="Q392" s="289"/>
      <c r="R392" s="289"/>
      <c r="S392" s="289"/>
      <c r="T392" s="289"/>
    </row>
    <row r="393" spans="2:20" x14ac:dyDescent="0.25">
      <c r="B393" s="122">
        <v>2025</v>
      </c>
      <c r="C393" s="122" cm="1">
        <f t="array" ref="C393:C412">TRANSPOSE('Proyeksi Fasum (3)'!D96:W96)</f>
        <v>0</v>
      </c>
      <c r="D393" s="122"/>
      <c r="E393" s="122"/>
      <c r="F393" s="122">
        <v>10000</v>
      </c>
      <c r="G393" s="122" t="s">
        <v>218</v>
      </c>
      <c r="H393" s="122">
        <f>F393*C393</f>
        <v>0</v>
      </c>
      <c r="I393" s="124">
        <f>H393/86400</f>
        <v>0</v>
      </c>
      <c r="J393" s="122">
        <f>H393/1000</f>
        <v>0</v>
      </c>
      <c r="L393" s="122">
        <v>2025</v>
      </c>
      <c r="M393" s="122" cm="1">
        <f t="array" ref="M393:M412">TRANSPOSE('Proyeksi Fasum (3)'!D97:W97)</f>
        <v>0</v>
      </c>
      <c r="N393" s="122">
        <v>1</v>
      </c>
      <c r="O393" s="122">
        <f>M393*N393</f>
        <v>0</v>
      </c>
      <c r="P393" s="122">
        <v>0.3</v>
      </c>
      <c r="Q393" s="122" t="s">
        <v>319</v>
      </c>
      <c r="R393" s="122">
        <f>P393*O393*86400</f>
        <v>0</v>
      </c>
      <c r="S393" s="124">
        <f>R393/86400</f>
        <v>0</v>
      </c>
      <c r="T393" s="122">
        <f>R393/1000</f>
        <v>0</v>
      </c>
    </row>
    <row r="394" spans="2:20" x14ac:dyDescent="0.25">
      <c r="B394" s="122">
        <v>2026</v>
      </c>
      <c r="C394" s="122">
        <v>0</v>
      </c>
      <c r="D394" s="122"/>
      <c r="E394" s="122"/>
      <c r="F394" s="122">
        <v>10000</v>
      </c>
      <c r="G394" s="122" t="s">
        <v>218</v>
      </c>
      <c r="H394" s="122">
        <f t="shared" ref="H394:H412" si="113">F394*C394</f>
        <v>0</v>
      </c>
      <c r="I394" s="124">
        <f t="shared" ref="I394:I412" si="114">H394/86400</f>
        <v>0</v>
      </c>
      <c r="J394" s="122">
        <f t="shared" ref="J394:J412" si="115">H394/1000</f>
        <v>0</v>
      </c>
      <c r="L394" s="122">
        <v>2026</v>
      </c>
      <c r="M394" s="122">
        <v>0</v>
      </c>
      <c r="N394" s="122">
        <v>1</v>
      </c>
      <c r="O394" s="122">
        <f t="shared" ref="O394:O412" si="116">M394*N394</f>
        <v>0</v>
      </c>
      <c r="P394" s="122">
        <v>0.3</v>
      </c>
      <c r="Q394" s="122" t="s">
        <v>319</v>
      </c>
      <c r="R394" s="122">
        <f t="shared" ref="R394:R412" si="117">P394*O394*86400</f>
        <v>0</v>
      </c>
      <c r="S394" s="124">
        <f t="shared" ref="S394:S412" si="118">R394/86400</f>
        <v>0</v>
      </c>
      <c r="T394" s="122">
        <f t="shared" ref="T394:T412" si="119">R394/1000</f>
        <v>0</v>
      </c>
    </row>
    <row r="395" spans="2:20" x14ac:dyDescent="0.25">
      <c r="B395" s="122">
        <v>2027</v>
      </c>
      <c r="C395" s="122">
        <v>0</v>
      </c>
      <c r="D395" s="122"/>
      <c r="E395" s="122"/>
      <c r="F395" s="122">
        <v>10000</v>
      </c>
      <c r="G395" s="122" t="s">
        <v>218</v>
      </c>
      <c r="H395" s="122">
        <f t="shared" si="113"/>
        <v>0</v>
      </c>
      <c r="I395" s="124">
        <f t="shared" si="114"/>
        <v>0</v>
      </c>
      <c r="J395" s="122">
        <f t="shared" si="115"/>
        <v>0</v>
      </c>
      <c r="L395" s="122">
        <v>2027</v>
      </c>
      <c r="M395" s="122">
        <v>0</v>
      </c>
      <c r="N395" s="122">
        <v>1</v>
      </c>
      <c r="O395" s="122">
        <f t="shared" si="116"/>
        <v>0</v>
      </c>
      <c r="P395" s="122">
        <v>0.3</v>
      </c>
      <c r="Q395" s="122" t="s">
        <v>319</v>
      </c>
      <c r="R395" s="122">
        <f t="shared" si="117"/>
        <v>0</v>
      </c>
      <c r="S395" s="124">
        <f t="shared" si="118"/>
        <v>0</v>
      </c>
      <c r="T395" s="122">
        <f t="shared" si="119"/>
        <v>0</v>
      </c>
    </row>
    <row r="396" spans="2:20" x14ac:dyDescent="0.25">
      <c r="B396" s="122">
        <v>2028</v>
      </c>
      <c r="C396" s="122">
        <v>0</v>
      </c>
      <c r="D396" s="122"/>
      <c r="E396" s="122"/>
      <c r="F396" s="122">
        <v>10000</v>
      </c>
      <c r="G396" s="122" t="s">
        <v>218</v>
      </c>
      <c r="H396" s="122">
        <f t="shared" si="113"/>
        <v>0</v>
      </c>
      <c r="I396" s="124">
        <f t="shared" si="114"/>
        <v>0</v>
      </c>
      <c r="J396" s="122">
        <f t="shared" si="115"/>
        <v>0</v>
      </c>
      <c r="L396" s="122">
        <v>2028</v>
      </c>
      <c r="M396" s="122">
        <v>0</v>
      </c>
      <c r="N396" s="122">
        <v>1</v>
      </c>
      <c r="O396" s="122">
        <f t="shared" si="116"/>
        <v>0</v>
      </c>
      <c r="P396" s="122">
        <v>0.3</v>
      </c>
      <c r="Q396" s="122" t="s">
        <v>319</v>
      </c>
      <c r="R396" s="122">
        <f t="shared" si="117"/>
        <v>0</v>
      </c>
      <c r="S396" s="124">
        <f t="shared" si="118"/>
        <v>0</v>
      </c>
      <c r="T396" s="122">
        <f t="shared" si="119"/>
        <v>0</v>
      </c>
    </row>
    <row r="397" spans="2:20" x14ac:dyDescent="0.25">
      <c r="B397" s="122">
        <v>2029</v>
      </c>
      <c r="C397" s="122">
        <v>0</v>
      </c>
      <c r="D397" s="122"/>
      <c r="E397" s="122"/>
      <c r="F397" s="122">
        <v>10000</v>
      </c>
      <c r="G397" s="122" t="s">
        <v>218</v>
      </c>
      <c r="H397" s="122">
        <f t="shared" si="113"/>
        <v>0</v>
      </c>
      <c r="I397" s="124">
        <f t="shared" si="114"/>
        <v>0</v>
      </c>
      <c r="J397" s="122">
        <f t="shared" si="115"/>
        <v>0</v>
      </c>
      <c r="L397" s="122">
        <v>2029</v>
      </c>
      <c r="M397" s="122">
        <v>0</v>
      </c>
      <c r="N397" s="122">
        <v>1</v>
      </c>
      <c r="O397" s="122">
        <f t="shared" si="116"/>
        <v>0</v>
      </c>
      <c r="P397" s="122">
        <v>0.3</v>
      </c>
      <c r="Q397" s="122" t="s">
        <v>319</v>
      </c>
      <c r="R397" s="122">
        <f t="shared" si="117"/>
        <v>0</v>
      </c>
      <c r="S397" s="124">
        <f t="shared" si="118"/>
        <v>0</v>
      </c>
      <c r="T397" s="122">
        <f t="shared" si="119"/>
        <v>0</v>
      </c>
    </row>
    <row r="398" spans="2:20" x14ac:dyDescent="0.25">
      <c r="B398" s="122">
        <v>2030</v>
      </c>
      <c r="C398" s="122">
        <v>0</v>
      </c>
      <c r="D398" s="122"/>
      <c r="E398" s="122"/>
      <c r="F398" s="122">
        <v>10000</v>
      </c>
      <c r="G398" s="122" t="s">
        <v>218</v>
      </c>
      <c r="H398" s="122">
        <f t="shared" si="113"/>
        <v>0</v>
      </c>
      <c r="I398" s="124">
        <f t="shared" si="114"/>
        <v>0</v>
      </c>
      <c r="J398" s="122">
        <f t="shared" si="115"/>
        <v>0</v>
      </c>
      <c r="L398" s="122">
        <v>2030</v>
      </c>
      <c r="M398" s="122">
        <v>0</v>
      </c>
      <c r="N398" s="122">
        <v>1</v>
      </c>
      <c r="O398" s="122">
        <f t="shared" si="116"/>
        <v>0</v>
      </c>
      <c r="P398" s="122">
        <v>0.3</v>
      </c>
      <c r="Q398" s="122" t="s">
        <v>319</v>
      </c>
      <c r="R398" s="122">
        <f t="shared" si="117"/>
        <v>0</v>
      </c>
      <c r="S398" s="124">
        <f t="shared" si="118"/>
        <v>0</v>
      </c>
      <c r="T398" s="122">
        <f t="shared" si="119"/>
        <v>0</v>
      </c>
    </row>
    <row r="399" spans="2:20" x14ac:dyDescent="0.25">
      <c r="B399" s="122">
        <v>2031</v>
      </c>
      <c r="C399" s="122">
        <v>0</v>
      </c>
      <c r="D399" s="122"/>
      <c r="E399" s="122"/>
      <c r="F399" s="122">
        <v>10000</v>
      </c>
      <c r="G399" s="122" t="s">
        <v>218</v>
      </c>
      <c r="H399" s="122">
        <f t="shared" si="113"/>
        <v>0</v>
      </c>
      <c r="I399" s="124">
        <f t="shared" si="114"/>
        <v>0</v>
      </c>
      <c r="J399" s="122">
        <f t="shared" si="115"/>
        <v>0</v>
      </c>
      <c r="L399" s="122">
        <v>2031</v>
      </c>
      <c r="M399" s="122">
        <v>0</v>
      </c>
      <c r="N399" s="122">
        <v>1</v>
      </c>
      <c r="O399" s="122">
        <f t="shared" si="116"/>
        <v>0</v>
      </c>
      <c r="P399" s="122">
        <v>0.3</v>
      </c>
      <c r="Q399" s="122" t="s">
        <v>319</v>
      </c>
      <c r="R399" s="122">
        <f t="shared" si="117"/>
        <v>0</v>
      </c>
      <c r="S399" s="124">
        <f t="shared" si="118"/>
        <v>0</v>
      </c>
      <c r="T399" s="122">
        <f t="shared" si="119"/>
        <v>0</v>
      </c>
    </row>
    <row r="400" spans="2:20" x14ac:dyDescent="0.25">
      <c r="B400" s="122">
        <v>2032</v>
      </c>
      <c r="C400" s="122">
        <v>0</v>
      </c>
      <c r="D400" s="122"/>
      <c r="E400" s="122"/>
      <c r="F400" s="122">
        <v>10000</v>
      </c>
      <c r="G400" s="122" t="s">
        <v>218</v>
      </c>
      <c r="H400" s="122">
        <f t="shared" si="113"/>
        <v>0</v>
      </c>
      <c r="I400" s="124">
        <f t="shared" si="114"/>
        <v>0</v>
      </c>
      <c r="J400" s="122">
        <f t="shared" si="115"/>
        <v>0</v>
      </c>
      <c r="L400" s="122">
        <v>2032</v>
      </c>
      <c r="M400" s="122">
        <v>0</v>
      </c>
      <c r="N400" s="122">
        <v>1</v>
      </c>
      <c r="O400" s="122">
        <f t="shared" si="116"/>
        <v>0</v>
      </c>
      <c r="P400" s="122">
        <v>0.3</v>
      </c>
      <c r="Q400" s="122" t="s">
        <v>319</v>
      </c>
      <c r="R400" s="122">
        <f t="shared" si="117"/>
        <v>0</v>
      </c>
      <c r="S400" s="124">
        <f t="shared" si="118"/>
        <v>0</v>
      </c>
      <c r="T400" s="122">
        <f t="shared" si="119"/>
        <v>0</v>
      </c>
    </row>
    <row r="401" spans="2:20" x14ac:dyDescent="0.25">
      <c r="B401" s="122">
        <v>2033</v>
      </c>
      <c r="C401" s="122">
        <v>0</v>
      </c>
      <c r="D401" s="122"/>
      <c r="E401" s="122"/>
      <c r="F401" s="122">
        <v>10000</v>
      </c>
      <c r="G401" s="122" t="s">
        <v>218</v>
      </c>
      <c r="H401" s="122">
        <f t="shared" si="113"/>
        <v>0</v>
      </c>
      <c r="I401" s="124">
        <f t="shared" si="114"/>
        <v>0</v>
      </c>
      <c r="J401" s="122">
        <f t="shared" si="115"/>
        <v>0</v>
      </c>
      <c r="L401" s="122">
        <v>2033</v>
      </c>
      <c r="M401" s="122">
        <v>0</v>
      </c>
      <c r="N401" s="122">
        <v>1</v>
      </c>
      <c r="O401" s="122">
        <f t="shared" si="116"/>
        <v>0</v>
      </c>
      <c r="P401" s="122">
        <v>0.3</v>
      </c>
      <c r="Q401" s="122" t="s">
        <v>319</v>
      </c>
      <c r="R401" s="122">
        <f t="shared" si="117"/>
        <v>0</v>
      </c>
      <c r="S401" s="124">
        <f t="shared" si="118"/>
        <v>0</v>
      </c>
      <c r="T401" s="122">
        <f t="shared" si="119"/>
        <v>0</v>
      </c>
    </row>
    <row r="402" spans="2:20" x14ac:dyDescent="0.25">
      <c r="B402" s="122">
        <v>2034</v>
      </c>
      <c r="C402" s="122">
        <v>0</v>
      </c>
      <c r="D402" s="122"/>
      <c r="E402" s="122"/>
      <c r="F402" s="122">
        <v>10000</v>
      </c>
      <c r="G402" s="122" t="s">
        <v>218</v>
      </c>
      <c r="H402" s="122">
        <f t="shared" si="113"/>
        <v>0</v>
      </c>
      <c r="I402" s="124">
        <f t="shared" si="114"/>
        <v>0</v>
      </c>
      <c r="J402" s="122">
        <f t="shared" si="115"/>
        <v>0</v>
      </c>
      <c r="L402" s="122">
        <v>2034</v>
      </c>
      <c r="M402" s="122">
        <v>0</v>
      </c>
      <c r="N402" s="122">
        <v>1</v>
      </c>
      <c r="O402" s="122">
        <f t="shared" si="116"/>
        <v>0</v>
      </c>
      <c r="P402" s="122">
        <v>0.3</v>
      </c>
      <c r="Q402" s="122" t="s">
        <v>319</v>
      </c>
      <c r="R402" s="122">
        <f t="shared" si="117"/>
        <v>0</v>
      </c>
      <c r="S402" s="124">
        <f t="shared" si="118"/>
        <v>0</v>
      </c>
      <c r="T402" s="122">
        <f t="shared" si="119"/>
        <v>0</v>
      </c>
    </row>
    <row r="403" spans="2:20" x14ac:dyDescent="0.25">
      <c r="B403" s="122">
        <v>2035</v>
      </c>
      <c r="C403" s="122">
        <v>0</v>
      </c>
      <c r="D403" s="122"/>
      <c r="E403" s="122"/>
      <c r="F403" s="122">
        <v>10000</v>
      </c>
      <c r="G403" s="122" t="s">
        <v>218</v>
      </c>
      <c r="H403" s="122">
        <f t="shared" si="113"/>
        <v>0</v>
      </c>
      <c r="I403" s="124">
        <f t="shared" si="114"/>
        <v>0</v>
      </c>
      <c r="J403" s="122">
        <f t="shared" si="115"/>
        <v>0</v>
      </c>
      <c r="L403" s="122">
        <v>2035</v>
      </c>
      <c r="M403" s="122">
        <v>0</v>
      </c>
      <c r="N403" s="122">
        <v>1</v>
      </c>
      <c r="O403" s="122">
        <f t="shared" si="116"/>
        <v>0</v>
      </c>
      <c r="P403" s="122">
        <v>0.3</v>
      </c>
      <c r="Q403" s="122" t="s">
        <v>319</v>
      </c>
      <c r="R403" s="122">
        <f t="shared" si="117"/>
        <v>0</v>
      </c>
      <c r="S403" s="124">
        <f t="shared" si="118"/>
        <v>0</v>
      </c>
      <c r="T403" s="122">
        <f t="shared" si="119"/>
        <v>0</v>
      </c>
    </row>
    <row r="404" spans="2:20" x14ac:dyDescent="0.25">
      <c r="B404" s="122">
        <v>2036</v>
      </c>
      <c r="C404" s="122">
        <v>0</v>
      </c>
      <c r="D404" s="122"/>
      <c r="E404" s="122"/>
      <c r="F404" s="122">
        <v>10000</v>
      </c>
      <c r="G404" s="122" t="s">
        <v>218</v>
      </c>
      <c r="H404" s="122">
        <f t="shared" si="113"/>
        <v>0</v>
      </c>
      <c r="I404" s="124">
        <f t="shared" si="114"/>
        <v>0</v>
      </c>
      <c r="J404" s="122">
        <f t="shared" si="115"/>
        <v>0</v>
      </c>
      <c r="L404" s="122">
        <v>2036</v>
      </c>
      <c r="M404" s="122">
        <v>0</v>
      </c>
      <c r="N404" s="122">
        <v>1</v>
      </c>
      <c r="O404" s="122">
        <f t="shared" si="116"/>
        <v>0</v>
      </c>
      <c r="P404" s="122">
        <v>0.3</v>
      </c>
      <c r="Q404" s="122" t="s">
        <v>319</v>
      </c>
      <c r="R404" s="122">
        <f t="shared" si="117"/>
        <v>0</v>
      </c>
      <c r="S404" s="124">
        <f t="shared" si="118"/>
        <v>0</v>
      </c>
      <c r="T404" s="122">
        <f t="shared" si="119"/>
        <v>0</v>
      </c>
    </row>
    <row r="405" spans="2:20" x14ac:dyDescent="0.25">
      <c r="B405" s="122">
        <v>2037</v>
      </c>
      <c r="C405" s="122">
        <v>0</v>
      </c>
      <c r="D405" s="122"/>
      <c r="E405" s="122"/>
      <c r="F405" s="122">
        <v>10000</v>
      </c>
      <c r="G405" s="122" t="s">
        <v>218</v>
      </c>
      <c r="H405" s="122">
        <f t="shared" si="113"/>
        <v>0</v>
      </c>
      <c r="I405" s="124">
        <f t="shared" si="114"/>
        <v>0</v>
      </c>
      <c r="J405" s="122">
        <f t="shared" si="115"/>
        <v>0</v>
      </c>
      <c r="L405" s="122">
        <v>2037</v>
      </c>
      <c r="M405" s="122">
        <v>0</v>
      </c>
      <c r="N405" s="122">
        <v>1</v>
      </c>
      <c r="O405" s="122">
        <f t="shared" si="116"/>
        <v>0</v>
      </c>
      <c r="P405" s="122">
        <v>0.3</v>
      </c>
      <c r="Q405" s="122" t="s">
        <v>319</v>
      </c>
      <c r="R405" s="122">
        <f t="shared" si="117"/>
        <v>0</v>
      </c>
      <c r="S405" s="124">
        <f t="shared" si="118"/>
        <v>0</v>
      </c>
      <c r="T405" s="122">
        <f t="shared" si="119"/>
        <v>0</v>
      </c>
    </row>
    <row r="406" spans="2:20" x14ac:dyDescent="0.25">
      <c r="B406" s="122">
        <v>2038</v>
      </c>
      <c r="C406" s="122">
        <v>0</v>
      </c>
      <c r="D406" s="122"/>
      <c r="E406" s="122"/>
      <c r="F406" s="122">
        <v>10000</v>
      </c>
      <c r="G406" s="122" t="s">
        <v>218</v>
      </c>
      <c r="H406" s="122">
        <f t="shared" si="113"/>
        <v>0</v>
      </c>
      <c r="I406" s="124">
        <f t="shared" si="114"/>
        <v>0</v>
      </c>
      <c r="J406" s="122">
        <f t="shared" si="115"/>
        <v>0</v>
      </c>
      <c r="L406" s="122">
        <v>2038</v>
      </c>
      <c r="M406" s="122">
        <v>0</v>
      </c>
      <c r="N406" s="122">
        <v>1</v>
      </c>
      <c r="O406" s="122">
        <f t="shared" si="116"/>
        <v>0</v>
      </c>
      <c r="P406" s="122">
        <v>0.3</v>
      </c>
      <c r="Q406" s="122" t="s">
        <v>319</v>
      </c>
      <c r="R406" s="122">
        <f t="shared" si="117"/>
        <v>0</v>
      </c>
      <c r="S406" s="124">
        <f t="shared" si="118"/>
        <v>0</v>
      </c>
      <c r="T406" s="122">
        <f t="shared" si="119"/>
        <v>0</v>
      </c>
    </row>
    <row r="407" spans="2:20" x14ac:dyDescent="0.25">
      <c r="B407" s="122">
        <v>2039</v>
      </c>
      <c r="C407" s="122">
        <v>0</v>
      </c>
      <c r="D407" s="122"/>
      <c r="E407" s="122"/>
      <c r="F407" s="122">
        <v>10000</v>
      </c>
      <c r="G407" s="122" t="s">
        <v>218</v>
      </c>
      <c r="H407" s="122">
        <f t="shared" si="113"/>
        <v>0</v>
      </c>
      <c r="I407" s="124">
        <f t="shared" si="114"/>
        <v>0</v>
      </c>
      <c r="J407" s="122">
        <f t="shared" si="115"/>
        <v>0</v>
      </c>
      <c r="L407" s="122">
        <v>2039</v>
      </c>
      <c r="M407" s="122">
        <v>0</v>
      </c>
      <c r="N407" s="122">
        <v>1</v>
      </c>
      <c r="O407" s="122">
        <f t="shared" si="116"/>
        <v>0</v>
      </c>
      <c r="P407" s="122">
        <v>0.3</v>
      </c>
      <c r="Q407" s="122" t="s">
        <v>319</v>
      </c>
      <c r="R407" s="122">
        <f t="shared" si="117"/>
        <v>0</v>
      </c>
      <c r="S407" s="124">
        <f t="shared" si="118"/>
        <v>0</v>
      </c>
      <c r="T407" s="122">
        <f t="shared" si="119"/>
        <v>0</v>
      </c>
    </row>
    <row r="408" spans="2:20" x14ac:dyDescent="0.25">
      <c r="B408" s="122">
        <v>2040</v>
      </c>
      <c r="C408" s="122">
        <v>0</v>
      </c>
      <c r="D408" s="122"/>
      <c r="E408" s="122"/>
      <c r="F408" s="122">
        <v>10000</v>
      </c>
      <c r="G408" s="122" t="s">
        <v>218</v>
      </c>
      <c r="H408" s="122">
        <f t="shared" si="113"/>
        <v>0</v>
      </c>
      <c r="I408" s="124">
        <f t="shared" si="114"/>
        <v>0</v>
      </c>
      <c r="J408" s="122">
        <f t="shared" si="115"/>
        <v>0</v>
      </c>
      <c r="L408" s="122">
        <v>2040</v>
      </c>
      <c r="M408" s="122">
        <v>0</v>
      </c>
      <c r="N408" s="122">
        <v>1</v>
      </c>
      <c r="O408" s="122">
        <f t="shared" si="116"/>
        <v>0</v>
      </c>
      <c r="P408" s="122">
        <v>0.3</v>
      </c>
      <c r="Q408" s="122" t="s">
        <v>319</v>
      </c>
      <c r="R408" s="122">
        <f t="shared" si="117"/>
        <v>0</v>
      </c>
      <c r="S408" s="124">
        <f t="shared" si="118"/>
        <v>0</v>
      </c>
      <c r="T408" s="122">
        <f t="shared" si="119"/>
        <v>0</v>
      </c>
    </row>
    <row r="409" spans="2:20" x14ac:dyDescent="0.25">
      <c r="B409" s="122">
        <v>2041</v>
      </c>
      <c r="C409" s="122">
        <v>0</v>
      </c>
      <c r="D409" s="122"/>
      <c r="E409" s="122"/>
      <c r="F409" s="122">
        <v>10000</v>
      </c>
      <c r="G409" s="122" t="s">
        <v>218</v>
      </c>
      <c r="H409" s="122">
        <f t="shared" si="113"/>
        <v>0</v>
      </c>
      <c r="I409" s="124">
        <f t="shared" si="114"/>
        <v>0</v>
      </c>
      <c r="J409" s="122">
        <f t="shared" si="115"/>
        <v>0</v>
      </c>
      <c r="L409" s="122">
        <v>2041</v>
      </c>
      <c r="M409" s="122">
        <v>0</v>
      </c>
      <c r="N409" s="122">
        <v>1</v>
      </c>
      <c r="O409" s="122">
        <f t="shared" si="116"/>
        <v>0</v>
      </c>
      <c r="P409" s="122">
        <v>0.3</v>
      </c>
      <c r="Q409" s="122" t="s">
        <v>319</v>
      </c>
      <c r="R409" s="122">
        <f t="shared" si="117"/>
        <v>0</v>
      </c>
      <c r="S409" s="124">
        <f t="shared" si="118"/>
        <v>0</v>
      </c>
      <c r="T409" s="122">
        <f t="shared" si="119"/>
        <v>0</v>
      </c>
    </row>
    <row r="410" spans="2:20" x14ac:dyDescent="0.25">
      <c r="B410" s="122">
        <v>2042</v>
      </c>
      <c r="C410" s="122">
        <v>0</v>
      </c>
      <c r="D410" s="122"/>
      <c r="E410" s="122"/>
      <c r="F410" s="122">
        <v>10000</v>
      </c>
      <c r="G410" s="122" t="s">
        <v>218</v>
      </c>
      <c r="H410" s="122">
        <f t="shared" si="113"/>
        <v>0</v>
      </c>
      <c r="I410" s="124">
        <f t="shared" si="114"/>
        <v>0</v>
      </c>
      <c r="J410" s="122">
        <f t="shared" si="115"/>
        <v>0</v>
      </c>
      <c r="L410" s="122">
        <v>2042</v>
      </c>
      <c r="M410" s="122">
        <v>0</v>
      </c>
      <c r="N410" s="122">
        <v>1</v>
      </c>
      <c r="O410" s="122">
        <f t="shared" si="116"/>
        <v>0</v>
      </c>
      <c r="P410" s="122">
        <v>0.3</v>
      </c>
      <c r="Q410" s="122" t="s">
        <v>319</v>
      </c>
      <c r="R410" s="122">
        <f t="shared" si="117"/>
        <v>0</v>
      </c>
      <c r="S410" s="124">
        <f t="shared" si="118"/>
        <v>0</v>
      </c>
      <c r="T410" s="122">
        <f t="shared" si="119"/>
        <v>0</v>
      </c>
    </row>
    <row r="411" spans="2:20" x14ac:dyDescent="0.25">
      <c r="B411" s="122">
        <v>2043</v>
      </c>
      <c r="C411" s="122">
        <v>0</v>
      </c>
      <c r="D411" s="122"/>
      <c r="E411" s="122"/>
      <c r="F411" s="122">
        <v>10000</v>
      </c>
      <c r="G411" s="122" t="s">
        <v>218</v>
      </c>
      <c r="H411" s="122">
        <f t="shared" si="113"/>
        <v>0</v>
      </c>
      <c r="I411" s="124">
        <f t="shared" si="114"/>
        <v>0</v>
      </c>
      <c r="J411" s="122">
        <f t="shared" si="115"/>
        <v>0</v>
      </c>
      <c r="L411" s="122">
        <v>2043</v>
      </c>
      <c r="M411" s="122">
        <v>0</v>
      </c>
      <c r="N411" s="122">
        <v>1</v>
      </c>
      <c r="O411" s="122">
        <f t="shared" si="116"/>
        <v>0</v>
      </c>
      <c r="P411" s="122">
        <v>0.3</v>
      </c>
      <c r="Q411" s="122" t="s">
        <v>319</v>
      </c>
      <c r="R411" s="122">
        <f t="shared" si="117"/>
        <v>0</v>
      </c>
      <c r="S411" s="124">
        <f t="shared" si="118"/>
        <v>0</v>
      </c>
      <c r="T411" s="122">
        <f t="shared" si="119"/>
        <v>0</v>
      </c>
    </row>
    <row r="412" spans="2:20" x14ac:dyDescent="0.25">
      <c r="B412" s="122">
        <v>2044</v>
      </c>
      <c r="C412" s="122">
        <v>0</v>
      </c>
      <c r="D412" s="122"/>
      <c r="E412" s="122"/>
      <c r="F412" s="122">
        <v>10000</v>
      </c>
      <c r="G412" s="122" t="s">
        <v>218</v>
      </c>
      <c r="H412" s="122">
        <f t="shared" si="113"/>
        <v>0</v>
      </c>
      <c r="I412" s="124">
        <f t="shared" si="114"/>
        <v>0</v>
      </c>
      <c r="J412" s="122">
        <f t="shared" si="115"/>
        <v>0</v>
      </c>
      <c r="L412" s="122">
        <v>2044</v>
      </c>
      <c r="M412" s="122">
        <v>0</v>
      </c>
      <c r="N412" s="122">
        <v>1</v>
      </c>
      <c r="O412" s="122">
        <f t="shared" si="116"/>
        <v>0</v>
      </c>
      <c r="P412" s="122">
        <v>0.3</v>
      </c>
      <c r="Q412" s="122" t="s">
        <v>319</v>
      </c>
      <c r="R412" s="122">
        <f t="shared" si="117"/>
        <v>0</v>
      </c>
      <c r="S412" s="124">
        <f t="shared" si="118"/>
        <v>0</v>
      </c>
      <c r="T412" s="122">
        <f t="shared" si="119"/>
        <v>0</v>
      </c>
    </row>
    <row r="414" spans="2:20" x14ac:dyDescent="0.25">
      <c r="B414" s="290" t="s">
        <v>347</v>
      </c>
      <c r="C414" s="290"/>
      <c r="D414" s="290"/>
    </row>
    <row r="415" spans="2:20" x14ac:dyDescent="0.25">
      <c r="B415" s="289" t="s">
        <v>22</v>
      </c>
      <c r="C415" s="289" t="s">
        <v>203</v>
      </c>
      <c r="D415" s="289" t="s">
        <v>204</v>
      </c>
      <c r="E415" s="289" t="s">
        <v>201</v>
      </c>
      <c r="F415" s="289" t="s">
        <v>202</v>
      </c>
      <c r="G415" s="289" t="s">
        <v>151</v>
      </c>
      <c r="H415" s="289" t="s">
        <v>205</v>
      </c>
      <c r="I415" s="289" t="s">
        <v>206</v>
      </c>
      <c r="J415" s="289" t="s">
        <v>434</v>
      </c>
    </row>
    <row r="416" spans="2:20" x14ac:dyDescent="0.25">
      <c r="B416" s="289"/>
      <c r="C416" s="289"/>
      <c r="D416" s="289"/>
      <c r="E416" s="289"/>
      <c r="F416" s="289"/>
      <c r="G416" s="289"/>
      <c r="H416" s="289"/>
      <c r="I416" s="289"/>
      <c r="J416" s="289"/>
    </row>
    <row r="417" spans="2:10" x14ac:dyDescent="0.25">
      <c r="B417" s="289"/>
      <c r="C417" s="289"/>
      <c r="D417" s="289"/>
      <c r="E417" s="289"/>
      <c r="F417" s="289"/>
      <c r="G417" s="289"/>
      <c r="H417" s="289"/>
      <c r="I417" s="289"/>
      <c r="J417" s="289"/>
    </row>
    <row r="418" spans="2:10" x14ac:dyDescent="0.25">
      <c r="B418" s="122">
        <v>2025</v>
      </c>
      <c r="C418" s="122" cm="1">
        <f t="array" ref="C418:C437">TRANSPOSE('Proyeksi Fasum (3)'!D98:W98)</f>
        <v>0</v>
      </c>
      <c r="D418" s="122">
        <v>50</v>
      </c>
      <c r="E418" s="122">
        <f>C418*D418</f>
        <v>0</v>
      </c>
      <c r="F418" s="122">
        <v>50</v>
      </c>
      <c r="G418" s="122" t="s">
        <v>348</v>
      </c>
      <c r="H418" s="122">
        <f>E418*F418</f>
        <v>0</v>
      </c>
      <c r="I418" s="124">
        <f>H418/86400</f>
        <v>0</v>
      </c>
      <c r="J418" s="122">
        <f>H418/1000</f>
        <v>0</v>
      </c>
    </row>
    <row r="419" spans="2:10" x14ac:dyDescent="0.25">
      <c r="B419" s="122">
        <v>2026</v>
      </c>
      <c r="C419" s="122">
        <v>0</v>
      </c>
      <c r="D419" s="122">
        <v>50</v>
      </c>
      <c r="E419" s="122">
        <f t="shared" ref="E419:E437" si="120">C419*D419</f>
        <v>0</v>
      </c>
      <c r="F419" s="122">
        <v>50</v>
      </c>
      <c r="G419" s="122" t="s">
        <v>348</v>
      </c>
      <c r="H419" s="122">
        <f t="shared" ref="H419:H437" si="121">E419*F419</f>
        <v>0</v>
      </c>
      <c r="I419" s="124">
        <f t="shared" ref="I419:I437" si="122">H419/86400</f>
        <v>0</v>
      </c>
      <c r="J419" s="122">
        <f t="shared" ref="J419:J437" si="123">H419/1000</f>
        <v>0</v>
      </c>
    </row>
    <row r="420" spans="2:10" x14ac:dyDescent="0.25">
      <c r="B420" s="122">
        <v>2027</v>
      </c>
      <c r="C420" s="122">
        <v>0</v>
      </c>
      <c r="D420" s="122">
        <v>50</v>
      </c>
      <c r="E420" s="122">
        <f t="shared" si="120"/>
        <v>0</v>
      </c>
      <c r="F420" s="122">
        <v>50</v>
      </c>
      <c r="G420" s="122" t="s">
        <v>348</v>
      </c>
      <c r="H420" s="122">
        <f t="shared" si="121"/>
        <v>0</v>
      </c>
      <c r="I420" s="124">
        <f t="shared" si="122"/>
        <v>0</v>
      </c>
      <c r="J420" s="122">
        <f t="shared" si="123"/>
        <v>0</v>
      </c>
    </row>
    <row r="421" spans="2:10" x14ac:dyDescent="0.25">
      <c r="B421" s="122">
        <v>2028</v>
      </c>
      <c r="C421" s="122">
        <v>0</v>
      </c>
      <c r="D421" s="122">
        <v>50</v>
      </c>
      <c r="E421" s="122">
        <f t="shared" si="120"/>
        <v>0</v>
      </c>
      <c r="F421" s="122">
        <v>50</v>
      </c>
      <c r="G421" s="122" t="s">
        <v>348</v>
      </c>
      <c r="H421" s="122">
        <f t="shared" si="121"/>
        <v>0</v>
      </c>
      <c r="I421" s="124">
        <f t="shared" si="122"/>
        <v>0</v>
      </c>
      <c r="J421" s="122">
        <f t="shared" si="123"/>
        <v>0</v>
      </c>
    </row>
    <row r="422" spans="2:10" x14ac:dyDescent="0.25">
      <c r="B422" s="122">
        <v>2029</v>
      </c>
      <c r="C422" s="122">
        <v>0</v>
      </c>
      <c r="D422" s="122">
        <v>50</v>
      </c>
      <c r="E422" s="122">
        <f t="shared" si="120"/>
        <v>0</v>
      </c>
      <c r="F422" s="122">
        <v>50</v>
      </c>
      <c r="G422" s="122" t="s">
        <v>348</v>
      </c>
      <c r="H422" s="122">
        <f t="shared" si="121"/>
        <v>0</v>
      </c>
      <c r="I422" s="124">
        <f t="shared" si="122"/>
        <v>0</v>
      </c>
      <c r="J422" s="122">
        <f t="shared" si="123"/>
        <v>0</v>
      </c>
    </row>
    <row r="423" spans="2:10" x14ac:dyDescent="0.25">
      <c r="B423" s="122">
        <v>2030</v>
      </c>
      <c r="C423" s="122">
        <v>0</v>
      </c>
      <c r="D423" s="122">
        <v>50</v>
      </c>
      <c r="E423" s="122">
        <f t="shared" si="120"/>
        <v>0</v>
      </c>
      <c r="F423" s="122">
        <v>50</v>
      </c>
      <c r="G423" s="122" t="s">
        <v>348</v>
      </c>
      <c r="H423" s="122">
        <f t="shared" si="121"/>
        <v>0</v>
      </c>
      <c r="I423" s="124">
        <f t="shared" si="122"/>
        <v>0</v>
      </c>
      <c r="J423" s="122">
        <f t="shared" si="123"/>
        <v>0</v>
      </c>
    </row>
    <row r="424" spans="2:10" x14ac:dyDescent="0.25">
      <c r="B424" s="122">
        <v>2031</v>
      </c>
      <c r="C424" s="122">
        <v>0</v>
      </c>
      <c r="D424" s="122">
        <v>50</v>
      </c>
      <c r="E424" s="122">
        <f t="shared" si="120"/>
        <v>0</v>
      </c>
      <c r="F424" s="122">
        <v>50</v>
      </c>
      <c r="G424" s="122" t="s">
        <v>348</v>
      </c>
      <c r="H424" s="122">
        <f t="shared" si="121"/>
        <v>0</v>
      </c>
      <c r="I424" s="124">
        <f t="shared" si="122"/>
        <v>0</v>
      </c>
      <c r="J424" s="122">
        <f t="shared" si="123"/>
        <v>0</v>
      </c>
    </row>
    <row r="425" spans="2:10" x14ac:dyDescent="0.25">
      <c r="B425" s="122">
        <v>2032</v>
      </c>
      <c r="C425" s="122">
        <v>0</v>
      </c>
      <c r="D425" s="122">
        <v>50</v>
      </c>
      <c r="E425" s="122">
        <f t="shared" si="120"/>
        <v>0</v>
      </c>
      <c r="F425" s="122">
        <v>50</v>
      </c>
      <c r="G425" s="122" t="s">
        <v>348</v>
      </c>
      <c r="H425" s="122">
        <f t="shared" si="121"/>
        <v>0</v>
      </c>
      <c r="I425" s="124">
        <f t="shared" si="122"/>
        <v>0</v>
      </c>
      <c r="J425" s="122">
        <f t="shared" si="123"/>
        <v>0</v>
      </c>
    </row>
    <row r="426" spans="2:10" x14ac:dyDescent="0.25">
      <c r="B426" s="122">
        <v>2033</v>
      </c>
      <c r="C426" s="122">
        <v>0</v>
      </c>
      <c r="D426" s="122">
        <v>50</v>
      </c>
      <c r="E426" s="122">
        <f t="shared" si="120"/>
        <v>0</v>
      </c>
      <c r="F426" s="122">
        <v>50</v>
      </c>
      <c r="G426" s="122" t="s">
        <v>348</v>
      </c>
      <c r="H426" s="122">
        <f t="shared" si="121"/>
        <v>0</v>
      </c>
      <c r="I426" s="124">
        <f t="shared" si="122"/>
        <v>0</v>
      </c>
      <c r="J426" s="122">
        <f t="shared" si="123"/>
        <v>0</v>
      </c>
    </row>
    <row r="427" spans="2:10" x14ac:dyDescent="0.25">
      <c r="B427" s="122">
        <v>2034</v>
      </c>
      <c r="C427" s="122">
        <v>0</v>
      </c>
      <c r="D427" s="122">
        <v>50</v>
      </c>
      <c r="E427" s="122">
        <f t="shared" si="120"/>
        <v>0</v>
      </c>
      <c r="F427" s="122">
        <v>50</v>
      </c>
      <c r="G427" s="122" t="s">
        <v>348</v>
      </c>
      <c r="H427" s="122">
        <f t="shared" si="121"/>
        <v>0</v>
      </c>
      <c r="I427" s="124">
        <f t="shared" si="122"/>
        <v>0</v>
      </c>
      <c r="J427" s="122">
        <f t="shared" si="123"/>
        <v>0</v>
      </c>
    </row>
    <row r="428" spans="2:10" x14ac:dyDescent="0.25">
      <c r="B428" s="122">
        <v>2035</v>
      </c>
      <c r="C428" s="122">
        <v>0</v>
      </c>
      <c r="D428" s="122">
        <v>50</v>
      </c>
      <c r="E428" s="122">
        <f t="shared" si="120"/>
        <v>0</v>
      </c>
      <c r="F428" s="122">
        <v>50</v>
      </c>
      <c r="G428" s="122" t="s">
        <v>348</v>
      </c>
      <c r="H428" s="122">
        <f t="shared" si="121"/>
        <v>0</v>
      </c>
      <c r="I428" s="124">
        <f t="shared" si="122"/>
        <v>0</v>
      </c>
      <c r="J428" s="122">
        <f t="shared" si="123"/>
        <v>0</v>
      </c>
    </row>
    <row r="429" spans="2:10" x14ac:dyDescent="0.25">
      <c r="B429" s="122">
        <v>2036</v>
      </c>
      <c r="C429" s="122">
        <v>0</v>
      </c>
      <c r="D429" s="122">
        <v>50</v>
      </c>
      <c r="E429" s="122">
        <f t="shared" si="120"/>
        <v>0</v>
      </c>
      <c r="F429" s="122">
        <v>50</v>
      </c>
      <c r="G429" s="122" t="s">
        <v>348</v>
      </c>
      <c r="H429" s="122">
        <f t="shared" si="121"/>
        <v>0</v>
      </c>
      <c r="I429" s="124">
        <f t="shared" si="122"/>
        <v>0</v>
      </c>
      <c r="J429" s="122">
        <f t="shared" si="123"/>
        <v>0</v>
      </c>
    </row>
    <row r="430" spans="2:10" x14ac:dyDescent="0.25">
      <c r="B430" s="122">
        <v>2037</v>
      </c>
      <c r="C430" s="122">
        <v>0</v>
      </c>
      <c r="D430" s="122">
        <v>50</v>
      </c>
      <c r="E430" s="122">
        <f t="shared" si="120"/>
        <v>0</v>
      </c>
      <c r="F430" s="122">
        <v>50</v>
      </c>
      <c r="G430" s="122" t="s">
        <v>348</v>
      </c>
      <c r="H430" s="122">
        <f t="shared" si="121"/>
        <v>0</v>
      </c>
      <c r="I430" s="124">
        <f t="shared" si="122"/>
        <v>0</v>
      </c>
      <c r="J430" s="122">
        <f t="shared" si="123"/>
        <v>0</v>
      </c>
    </row>
    <row r="431" spans="2:10" x14ac:dyDescent="0.25">
      <c r="B431" s="122">
        <v>2038</v>
      </c>
      <c r="C431" s="122">
        <v>0</v>
      </c>
      <c r="D431" s="122">
        <v>50</v>
      </c>
      <c r="E431" s="122">
        <f t="shared" si="120"/>
        <v>0</v>
      </c>
      <c r="F431" s="122">
        <v>50</v>
      </c>
      <c r="G431" s="122" t="s">
        <v>348</v>
      </c>
      <c r="H431" s="122">
        <f t="shared" si="121"/>
        <v>0</v>
      </c>
      <c r="I431" s="124">
        <f t="shared" si="122"/>
        <v>0</v>
      </c>
      <c r="J431" s="122">
        <f t="shared" si="123"/>
        <v>0</v>
      </c>
    </row>
    <row r="432" spans="2:10" x14ac:dyDescent="0.25">
      <c r="B432" s="122">
        <v>2039</v>
      </c>
      <c r="C432" s="122">
        <v>0</v>
      </c>
      <c r="D432" s="122">
        <v>50</v>
      </c>
      <c r="E432" s="122">
        <f t="shared" si="120"/>
        <v>0</v>
      </c>
      <c r="F432" s="122">
        <v>50</v>
      </c>
      <c r="G432" s="122" t="s">
        <v>348</v>
      </c>
      <c r="H432" s="122">
        <f t="shared" si="121"/>
        <v>0</v>
      </c>
      <c r="I432" s="124">
        <f t="shared" si="122"/>
        <v>0</v>
      </c>
      <c r="J432" s="122">
        <f t="shared" si="123"/>
        <v>0</v>
      </c>
    </row>
    <row r="433" spans="1:21" x14ac:dyDescent="0.25">
      <c r="B433" s="122">
        <v>2040</v>
      </c>
      <c r="C433" s="122">
        <v>0</v>
      </c>
      <c r="D433" s="122">
        <v>50</v>
      </c>
      <c r="E433" s="122">
        <f t="shared" si="120"/>
        <v>0</v>
      </c>
      <c r="F433" s="122">
        <v>50</v>
      </c>
      <c r="G433" s="122" t="s">
        <v>348</v>
      </c>
      <c r="H433" s="122">
        <f t="shared" si="121"/>
        <v>0</v>
      </c>
      <c r="I433" s="124">
        <f t="shared" si="122"/>
        <v>0</v>
      </c>
      <c r="J433" s="122">
        <f t="shared" si="123"/>
        <v>0</v>
      </c>
    </row>
    <row r="434" spans="1:21" x14ac:dyDescent="0.25">
      <c r="B434" s="122">
        <v>2041</v>
      </c>
      <c r="C434" s="122">
        <v>0</v>
      </c>
      <c r="D434" s="122">
        <v>50</v>
      </c>
      <c r="E434" s="122">
        <f t="shared" si="120"/>
        <v>0</v>
      </c>
      <c r="F434" s="122">
        <v>50</v>
      </c>
      <c r="G434" s="122" t="s">
        <v>348</v>
      </c>
      <c r="H434" s="122">
        <f t="shared" si="121"/>
        <v>0</v>
      </c>
      <c r="I434" s="124">
        <f t="shared" si="122"/>
        <v>0</v>
      </c>
      <c r="J434" s="122">
        <f t="shared" si="123"/>
        <v>0</v>
      </c>
    </row>
    <row r="435" spans="1:21" x14ac:dyDescent="0.25">
      <c r="B435" s="122">
        <v>2042</v>
      </c>
      <c r="C435" s="122">
        <v>0</v>
      </c>
      <c r="D435" s="122">
        <v>50</v>
      </c>
      <c r="E435" s="122">
        <f t="shared" si="120"/>
        <v>0</v>
      </c>
      <c r="F435" s="122">
        <v>50</v>
      </c>
      <c r="G435" s="122" t="s">
        <v>348</v>
      </c>
      <c r="H435" s="122">
        <f t="shared" si="121"/>
        <v>0</v>
      </c>
      <c r="I435" s="124">
        <f t="shared" si="122"/>
        <v>0</v>
      </c>
      <c r="J435" s="122">
        <f t="shared" si="123"/>
        <v>0</v>
      </c>
    </row>
    <row r="436" spans="1:21" x14ac:dyDescent="0.25">
      <c r="B436" s="122">
        <v>2043</v>
      </c>
      <c r="C436" s="122">
        <v>0</v>
      </c>
      <c r="D436" s="122">
        <v>50</v>
      </c>
      <c r="E436" s="122">
        <f t="shared" si="120"/>
        <v>0</v>
      </c>
      <c r="F436" s="122">
        <v>50</v>
      </c>
      <c r="G436" s="122" t="s">
        <v>348</v>
      </c>
      <c r="H436" s="122">
        <f t="shared" si="121"/>
        <v>0</v>
      </c>
      <c r="I436" s="124">
        <f t="shared" si="122"/>
        <v>0</v>
      </c>
      <c r="J436" s="122">
        <f t="shared" si="123"/>
        <v>0</v>
      </c>
    </row>
    <row r="437" spans="1:21" x14ac:dyDescent="0.25">
      <c r="B437" s="122">
        <v>2044</v>
      </c>
      <c r="C437" s="122">
        <v>0</v>
      </c>
      <c r="D437" s="122">
        <v>50</v>
      </c>
      <c r="E437" s="122">
        <f t="shared" si="120"/>
        <v>0</v>
      </c>
      <c r="F437" s="122">
        <v>50</v>
      </c>
      <c r="G437" s="122" t="s">
        <v>348</v>
      </c>
      <c r="H437" s="122">
        <f t="shared" si="121"/>
        <v>0</v>
      </c>
      <c r="I437" s="124">
        <f t="shared" si="122"/>
        <v>0</v>
      </c>
      <c r="J437" s="122">
        <f t="shared" si="123"/>
        <v>0</v>
      </c>
    </row>
    <row r="440" spans="1:21" x14ac:dyDescent="0.25">
      <c r="A440" s="273">
        <v>3</v>
      </c>
      <c r="B440" s="291" t="s">
        <v>125</v>
      </c>
      <c r="C440" s="250"/>
      <c r="D440" s="250"/>
      <c r="E440" s="250"/>
      <c r="F440" s="250"/>
      <c r="G440" s="250"/>
      <c r="H440" s="250"/>
      <c r="I440" s="250"/>
      <c r="J440" s="250"/>
      <c r="K440" s="250"/>
      <c r="L440" s="250"/>
      <c r="M440" s="250"/>
      <c r="N440" s="250"/>
      <c r="O440" s="250"/>
      <c r="P440" s="250"/>
      <c r="Q440" s="250"/>
      <c r="R440" s="250"/>
      <c r="S440" s="250"/>
      <c r="T440" s="250"/>
      <c r="U440" s="250"/>
    </row>
    <row r="441" spans="1:21" x14ac:dyDescent="0.25">
      <c r="A441" s="273"/>
    </row>
    <row r="442" spans="1:21" x14ac:dyDescent="0.25">
      <c r="A442" s="273"/>
    </row>
    <row r="443" spans="1:21" x14ac:dyDescent="0.25">
      <c r="A443" s="273"/>
    </row>
    <row r="444" spans="1:21" x14ac:dyDescent="0.25">
      <c r="B444" s="183" t="s">
        <v>200</v>
      </c>
      <c r="L444" s="183" t="s">
        <v>209</v>
      </c>
    </row>
    <row r="445" spans="1:21" x14ac:dyDescent="0.25">
      <c r="B445" s="289" t="s">
        <v>22</v>
      </c>
      <c r="C445" s="289" t="s">
        <v>203</v>
      </c>
      <c r="D445" s="289" t="s">
        <v>204</v>
      </c>
      <c r="E445" s="289" t="s">
        <v>201</v>
      </c>
      <c r="F445" s="289" t="s">
        <v>202</v>
      </c>
      <c r="G445" s="289" t="s">
        <v>151</v>
      </c>
      <c r="H445" s="289" t="s">
        <v>205</v>
      </c>
      <c r="I445" s="289" t="s">
        <v>206</v>
      </c>
      <c r="J445" s="289" t="s">
        <v>434</v>
      </c>
      <c r="L445" s="289" t="s">
        <v>22</v>
      </c>
      <c r="M445" s="289" t="s">
        <v>203</v>
      </c>
      <c r="N445" s="289" t="s">
        <v>204</v>
      </c>
      <c r="O445" s="289" t="s">
        <v>201</v>
      </c>
      <c r="P445" s="289" t="s">
        <v>202</v>
      </c>
      <c r="Q445" s="289" t="s">
        <v>151</v>
      </c>
      <c r="R445" s="289" t="s">
        <v>205</v>
      </c>
      <c r="S445" s="289" t="s">
        <v>206</v>
      </c>
      <c r="T445" s="289" t="s">
        <v>434</v>
      </c>
    </row>
    <row r="446" spans="1:21" x14ac:dyDescent="0.25">
      <c r="B446" s="289"/>
      <c r="C446" s="289"/>
      <c r="D446" s="289"/>
      <c r="E446" s="289"/>
      <c r="F446" s="289"/>
      <c r="G446" s="289"/>
      <c r="H446" s="289"/>
      <c r="I446" s="289"/>
      <c r="J446" s="289"/>
      <c r="L446" s="289"/>
      <c r="M446" s="289"/>
      <c r="N446" s="289"/>
      <c r="O446" s="289"/>
      <c r="P446" s="289"/>
      <c r="Q446" s="289"/>
      <c r="R446" s="289"/>
      <c r="S446" s="289"/>
      <c r="T446" s="289"/>
    </row>
    <row r="447" spans="1:21" x14ac:dyDescent="0.25">
      <c r="B447" s="289"/>
      <c r="C447" s="289"/>
      <c r="D447" s="289"/>
      <c r="E447" s="289"/>
      <c r="F447" s="289"/>
      <c r="G447" s="289"/>
      <c r="H447" s="289"/>
      <c r="I447" s="289"/>
      <c r="J447" s="289"/>
      <c r="L447" s="289"/>
      <c r="M447" s="289"/>
      <c r="N447" s="289"/>
      <c r="O447" s="289"/>
      <c r="P447" s="289"/>
      <c r="Q447" s="289"/>
      <c r="R447" s="289"/>
      <c r="S447" s="289"/>
      <c r="T447" s="289"/>
    </row>
    <row r="448" spans="1:21" x14ac:dyDescent="0.25">
      <c r="B448" s="122">
        <v>2025</v>
      </c>
      <c r="C448" s="122" cm="1">
        <f t="array" ref="C448:C467">TRANSPOSE('Proyeksi Fasum (3)'!D129:W129)</f>
        <v>1</v>
      </c>
      <c r="D448" s="122">
        <f>4*30</f>
        <v>120</v>
      </c>
      <c r="E448" s="122">
        <f>C448*D448</f>
        <v>120</v>
      </c>
      <c r="F448" s="122">
        <v>40</v>
      </c>
      <c r="G448" s="122" t="s">
        <v>208</v>
      </c>
      <c r="H448" s="122">
        <f>E448*F448</f>
        <v>4800</v>
      </c>
      <c r="I448" s="124">
        <f>H448/86400</f>
        <v>5.5555555555555552E-2</v>
      </c>
      <c r="J448" s="122">
        <f>H448/1000</f>
        <v>4.8</v>
      </c>
      <c r="L448" s="122">
        <v>2025</v>
      </c>
      <c r="M448" s="122" cm="1">
        <f t="array" ref="M448:M467">TRANSPOSE('Proyeksi Fasum (3)'!D130:W130)</f>
        <v>1</v>
      </c>
      <c r="N448" s="122">
        <f>12*40</f>
        <v>480</v>
      </c>
      <c r="O448" s="122">
        <f>M448*N448</f>
        <v>480</v>
      </c>
      <c r="P448" s="122">
        <v>40</v>
      </c>
      <c r="Q448" s="122" t="s">
        <v>208</v>
      </c>
      <c r="R448" s="122">
        <f>O448*P448</f>
        <v>19200</v>
      </c>
      <c r="S448" s="124">
        <f>R448/86400</f>
        <v>0.22222222222222221</v>
      </c>
      <c r="T448" s="122">
        <f>R448/1000</f>
        <v>19.2</v>
      </c>
    </row>
    <row r="449" spans="2:20" x14ac:dyDescent="0.25">
      <c r="B449" s="122">
        <v>2026</v>
      </c>
      <c r="C449" s="122">
        <v>1</v>
      </c>
      <c r="D449" s="122">
        <f t="shared" ref="D449:D467" si="124">4*30</f>
        <v>120</v>
      </c>
      <c r="E449" s="122">
        <f t="shared" ref="E449:E467" si="125">C449*D449</f>
        <v>120</v>
      </c>
      <c r="F449" s="122">
        <v>40</v>
      </c>
      <c r="G449" s="122" t="s">
        <v>208</v>
      </c>
      <c r="H449" s="122">
        <f t="shared" ref="H449:H467" si="126">E449*F449</f>
        <v>4800</v>
      </c>
      <c r="I449" s="124">
        <f t="shared" ref="I449:I467" si="127">H449/86400</f>
        <v>5.5555555555555552E-2</v>
      </c>
      <c r="J449" s="122">
        <f t="shared" ref="J449:J467" si="128">H449/1000</f>
        <v>4.8</v>
      </c>
      <c r="L449" s="122">
        <v>2026</v>
      </c>
      <c r="M449" s="122">
        <v>1</v>
      </c>
      <c r="N449" s="122">
        <f t="shared" ref="N449:N467" si="129">12*40</f>
        <v>480</v>
      </c>
      <c r="O449" s="122">
        <f t="shared" ref="O449:O467" si="130">M449*N449</f>
        <v>480</v>
      </c>
      <c r="P449" s="122">
        <v>40</v>
      </c>
      <c r="Q449" s="122" t="s">
        <v>208</v>
      </c>
      <c r="R449" s="122">
        <f t="shared" ref="R449:R467" si="131">O449*P449</f>
        <v>19200</v>
      </c>
      <c r="S449" s="124">
        <f t="shared" ref="S449:S467" si="132">R449/86400</f>
        <v>0.22222222222222221</v>
      </c>
      <c r="T449" s="122">
        <f t="shared" ref="T449:T467" si="133">R449/1000</f>
        <v>19.2</v>
      </c>
    </row>
    <row r="450" spans="2:20" x14ac:dyDescent="0.25">
      <c r="B450" s="122">
        <v>2027</v>
      </c>
      <c r="C450" s="122">
        <v>1</v>
      </c>
      <c r="D450" s="122">
        <f t="shared" si="124"/>
        <v>120</v>
      </c>
      <c r="E450" s="122">
        <f t="shared" si="125"/>
        <v>120</v>
      </c>
      <c r="F450" s="122">
        <v>40</v>
      </c>
      <c r="G450" s="122" t="s">
        <v>208</v>
      </c>
      <c r="H450" s="122">
        <f t="shared" si="126"/>
        <v>4800</v>
      </c>
      <c r="I450" s="124">
        <f t="shared" si="127"/>
        <v>5.5555555555555552E-2</v>
      </c>
      <c r="J450" s="122">
        <f t="shared" si="128"/>
        <v>4.8</v>
      </c>
      <c r="L450" s="122">
        <v>2027</v>
      </c>
      <c r="M450" s="122">
        <v>1</v>
      </c>
      <c r="N450" s="122">
        <f t="shared" si="129"/>
        <v>480</v>
      </c>
      <c r="O450" s="122">
        <f t="shared" si="130"/>
        <v>480</v>
      </c>
      <c r="P450" s="122">
        <v>40</v>
      </c>
      <c r="Q450" s="122" t="s">
        <v>208</v>
      </c>
      <c r="R450" s="122">
        <f t="shared" si="131"/>
        <v>19200</v>
      </c>
      <c r="S450" s="124">
        <f t="shared" si="132"/>
        <v>0.22222222222222221</v>
      </c>
      <c r="T450" s="122">
        <f t="shared" si="133"/>
        <v>19.2</v>
      </c>
    </row>
    <row r="451" spans="2:20" x14ac:dyDescent="0.25">
      <c r="B451" s="122">
        <v>2028</v>
      </c>
      <c r="C451" s="122">
        <v>1</v>
      </c>
      <c r="D451" s="122">
        <f t="shared" si="124"/>
        <v>120</v>
      </c>
      <c r="E451" s="122">
        <f t="shared" si="125"/>
        <v>120</v>
      </c>
      <c r="F451" s="122">
        <v>40</v>
      </c>
      <c r="G451" s="122" t="s">
        <v>208</v>
      </c>
      <c r="H451" s="122">
        <f t="shared" si="126"/>
        <v>4800</v>
      </c>
      <c r="I451" s="124">
        <f t="shared" si="127"/>
        <v>5.5555555555555552E-2</v>
      </c>
      <c r="J451" s="122">
        <f t="shared" si="128"/>
        <v>4.8</v>
      </c>
      <c r="L451" s="122">
        <v>2028</v>
      </c>
      <c r="M451" s="122">
        <v>1</v>
      </c>
      <c r="N451" s="122">
        <f t="shared" si="129"/>
        <v>480</v>
      </c>
      <c r="O451" s="122">
        <f t="shared" si="130"/>
        <v>480</v>
      </c>
      <c r="P451" s="122">
        <v>40</v>
      </c>
      <c r="Q451" s="122" t="s">
        <v>208</v>
      </c>
      <c r="R451" s="122">
        <f t="shared" si="131"/>
        <v>19200</v>
      </c>
      <c r="S451" s="124">
        <f t="shared" si="132"/>
        <v>0.22222222222222221</v>
      </c>
      <c r="T451" s="122">
        <f t="shared" si="133"/>
        <v>19.2</v>
      </c>
    </row>
    <row r="452" spans="2:20" x14ac:dyDescent="0.25">
      <c r="B452" s="122">
        <v>2029</v>
      </c>
      <c r="C452" s="122">
        <v>1</v>
      </c>
      <c r="D452" s="122">
        <f t="shared" si="124"/>
        <v>120</v>
      </c>
      <c r="E452" s="122">
        <f t="shared" si="125"/>
        <v>120</v>
      </c>
      <c r="F452" s="122">
        <v>40</v>
      </c>
      <c r="G452" s="122" t="s">
        <v>208</v>
      </c>
      <c r="H452" s="122">
        <f t="shared" si="126"/>
        <v>4800</v>
      </c>
      <c r="I452" s="124">
        <f t="shared" si="127"/>
        <v>5.5555555555555552E-2</v>
      </c>
      <c r="J452" s="122">
        <f t="shared" si="128"/>
        <v>4.8</v>
      </c>
      <c r="L452" s="122">
        <v>2029</v>
      </c>
      <c r="M452" s="122">
        <v>1</v>
      </c>
      <c r="N452" s="122">
        <f t="shared" si="129"/>
        <v>480</v>
      </c>
      <c r="O452" s="122">
        <f t="shared" si="130"/>
        <v>480</v>
      </c>
      <c r="P452" s="122">
        <v>40</v>
      </c>
      <c r="Q452" s="122" t="s">
        <v>208</v>
      </c>
      <c r="R452" s="122">
        <f t="shared" si="131"/>
        <v>19200</v>
      </c>
      <c r="S452" s="124">
        <f t="shared" si="132"/>
        <v>0.22222222222222221</v>
      </c>
      <c r="T452" s="122">
        <f t="shared" si="133"/>
        <v>19.2</v>
      </c>
    </row>
    <row r="453" spans="2:20" x14ac:dyDescent="0.25">
      <c r="B453" s="122">
        <v>2030</v>
      </c>
      <c r="C453" s="122">
        <v>1</v>
      </c>
      <c r="D453" s="122">
        <f t="shared" si="124"/>
        <v>120</v>
      </c>
      <c r="E453" s="122">
        <f t="shared" si="125"/>
        <v>120</v>
      </c>
      <c r="F453" s="122">
        <v>40</v>
      </c>
      <c r="G453" s="122" t="s">
        <v>208</v>
      </c>
      <c r="H453" s="122">
        <f t="shared" si="126"/>
        <v>4800</v>
      </c>
      <c r="I453" s="124">
        <f t="shared" si="127"/>
        <v>5.5555555555555552E-2</v>
      </c>
      <c r="J453" s="122">
        <f t="shared" si="128"/>
        <v>4.8</v>
      </c>
      <c r="L453" s="122">
        <v>2030</v>
      </c>
      <c r="M453" s="122">
        <v>1</v>
      </c>
      <c r="N453" s="122">
        <f t="shared" si="129"/>
        <v>480</v>
      </c>
      <c r="O453" s="122">
        <f t="shared" si="130"/>
        <v>480</v>
      </c>
      <c r="P453" s="122">
        <v>40</v>
      </c>
      <c r="Q453" s="122" t="s">
        <v>208</v>
      </c>
      <c r="R453" s="122">
        <f t="shared" si="131"/>
        <v>19200</v>
      </c>
      <c r="S453" s="124">
        <f t="shared" si="132"/>
        <v>0.22222222222222221</v>
      </c>
      <c r="T453" s="122">
        <f t="shared" si="133"/>
        <v>19.2</v>
      </c>
    </row>
    <row r="454" spans="2:20" x14ac:dyDescent="0.25">
      <c r="B454" s="122">
        <v>2031</v>
      </c>
      <c r="C454" s="122">
        <v>1</v>
      </c>
      <c r="D454" s="122">
        <f t="shared" si="124"/>
        <v>120</v>
      </c>
      <c r="E454" s="122">
        <f t="shared" si="125"/>
        <v>120</v>
      </c>
      <c r="F454" s="122">
        <v>40</v>
      </c>
      <c r="G454" s="122" t="s">
        <v>208</v>
      </c>
      <c r="H454" s="122">
        <f t="shared" si="126"/>
        <v>4800</v>
      </c>
      <c r="I454" s="124">
        <f t="shared" si="127"/>
        <v>5.5555555555555552E-2</v>
      </c>
      <c r="J454" s="122">
        <f t="shared" si="128"/>
        <v>4.8</v>
      </c>
      <c r="L454" s="122">
        <v>2031</v>
      </c>
      <c r="M454" s="122">
        <v>1</v>
      </c>
      <c r="N454" s="122">
        <f t="shared" si="129"/>
        <v>480</v>
      </c>
      <c r="O454" s="122">
        <f t="shared" si="130"/>
        <v>480</v>
      </c>
      <c r="P454" s="122">
        <v>40</v>
      </c>
      <c r="Q454" s="122" t="s">
        <v>208</v>
      </c>
      <c r="R454" s="122">
        <f t="shared" si="131"/>
        <v>19200</v>
      </c>
      <c r="S454" s="124">
        <f t="shared" si="132"/>
        <v>0.22222222222222221</v>
      </c>
      <c r="T454" s="122">
        <f t="shared" si="133"/>
        <v>19.2</v>
      </c>
    </row>
    <row r="455" spans="2:20" x14ac:dyDescent="0.25">
      <c r="B455" s="122">
        <v>2032</v>
      </c>
      <c r="C455" s="122">
        <v>1</v>
      </c>
      <c r="D455" s="122">
        <f t="shared" si="124"/>
        <v>120</v>
      </c>
      <c r="E455" s="122">
        <f t="shared" si="125"/>
        <v>120</v>
      </c>
      <c r="F455" s="122">
        <v>40</v>
      </c>
      <c r="G455" s="122" t="s">
        <v>208</v>
      </c>
      <c r="H455" s="122">
        <f t="shared" si="126"/>
        <v>4800</v>
      </c>
      <c r="I455" s="124">
        <f t="shared" si="127"/>
        <v>5.5555555555555552E-2</v>
      </c>
      <c r="J455" s="122">
        <f t="shared" si="128"/>
        <v>4.8</v>
      </c>
      <c r="L455" s="122">
        <v>2032</v>
      </c>
      <c r="M455" s="122">
        <v>1</v>
      </c>
      <c r="N455" s="122">
        <f t="shared" si="129"/>
        <v>480</v>
      </c>
      <c r="O455" s="122">
        <f t="shared" si="130"/>
        <v>480</v>
      </c>
      <c r="P455" s="122">
        <v>40</v>
      </c>
      <c r="Q455" s="122" t="s">
        <v>208</v>
      </c>
      <c r="R455" s="122">
        <f t="shared" si="131"/>
        <v>19200</v>
      </c>
      <c r="S455" s="124">
        <f t="shared" si="132"/>
        <v>0.22222222222222221</v>
      </c>
      <c r="T455" s="122">
        <f t="shared" si="133"/>
        <v>19.2</v>
      </c>
    </row>
    <row r="456" spans="2:20" x14ac:dyDescent="0.25">
      <c r="B456" s="122">
        <v>2033</v>
      </c>
      <c r="C456" s="122">
        <v>1</v>
      </c>
      <c r="D456" s="122">
        <f t="shared" si="124"/>
        <v>120</v>
      </c>
      <c r="E456" s="122">
        <f t="shared" si="125"/>
        <v>120</v>
      </c>
      <c r="F456" s="122">
        <v>40</v>
      </c>
      <c r="G456" s="122" t="s">
        <v>208</v>
      </c>
      <c r="H456" s="122">
        <f t="shared" si="126"/>
        <v>4800</v>
      </c>
      <c r="I456" s="124">
        <f t="shared" si="127"/>
        <v>5.5555555555555552E-2</v>
      </c>
      <c r="J456" s="122">
        <f t="shared" si="128"/>
        <v>4.8</v>
      </c>
      <c r="L456" s="122">
        <v>2033</v>
      </c>
      <c r="M456" s="122">
        <v>1</v>
      </c>
      <c r="N456" s="122">
        <f t="shared" si="129"/>
        <v>480</v>
      </c>
      <c r="O456" s="122">
        <f t="shared" si="130"/>
        <v>480</v>
      </c>
      <c r="P456" s="122">
        <v>40</v>
      </c>
      <c r="Q456" s="122" t="s">
        <v>208</v>
      </c>
      <c r="R456" s="122">
        <f t="shared" si="131"/>
        <v>19200</v>
      </c>
      <c r="S456" s="124">
        <f t="shared" si="132"/>
        <v>0.22222222222222221</v>
      </c>
      <c r="T456" s="122">
        <f t="shared" si="133"/>
        <v>19.2</v>
      </c>
    </row>
    <row r="457" spans="2:20" x14ac:dyDescent="0.25">
      <c r="B457" s="122">
        <v>2034</v>
      </c>
      <c r="C457" s="122">
        <v>1</v>
      </c>
      <c r="D457" s="122">
        <f t="shared" si="124"/>
        <v>120</v>
      </c>
      <c r="E457" s="122">
        <f t="shared" si="125"/>
        <v>120</v>
      </c>
      <c r="F457" s="122">
        <v>40</v>
      </c>
      <c r="G457" s="122" t="s">
        <v>208</v>
      </c>
      <c r="H457" s="122">
        <f t="shared" si="126"/>
        <v>4800</v>
      </c>
      <c r="I457" s="124">
        <f t="shared" si="127"/>
        <v>5.5555555555555552E-2</v>
      </c>
      <c r="J457" s="122">
        <f t="shared" si="128"/>
        <v>4.8</v>
      </c>
      <c r="L457" s="122">
        <v>2034</v>
      </c>
      <c r="M457" s="122">
        <v>1</v>
      </c>
      <c r="N457" s="122">
        <f t="shared" si="129"/>
        <v>480</v>
      </c>
      <c r="O457" s="122">
        <f t="shared" si="130"/>
        <v>480</v>
      </c>
      <c r="P457" s="122">
        <v>40</v>
      </c>
      <c r="Q457" s="122" t="s">
        <v>208</v>
      </c>
      <c r="R457" s="122">
        <f t="shared" si="131"/>
        <v>19200</v>
      </c>
      <c r="S457" s="124">
        <f t="shared" si="132"/>
        <v>0.22222222222222221</v>
      </c>
      <c r="T457" s="122">
        <f t="shared" si="133"/>
        <v>19.2</v>
      </c>
    </row>
    <row r="458" spans="2:20" x14ac:dyDescent="0.25">
      <c r="B458" s="122">
        <v>2035</v>
      </c>
      <c r="C458" s="122">
        <v>1</v>
      </c>
      <c r="D458" s="122">
        <f t="shared" si="124"/>
        <v>120</v>
      </c>
      <c r="E458" s="122">
        <f t="shared" si="125"/>
        <v>120</v>
      </c>
      <c r="F458" s="122">
        <v>40</v>
      </c>
      <c r="G458" s="122" t="s">
        <v>208</v>
      </c>
      <c r="H458" s="122">
        <f t="shared" si="126"/>
        <v>4800</v>
      </c>
      <c r="I458" s="124">
        <f t="shared" si="127"/>
        <v>5.5555555555555552E-2</v>
      </c>
      <c r="J458" s="122">
        <f t="shared" si="128"/>
        <v>4.8</v>
      </c>
      <c r="L458" s="122">
        <v>2035</v>
      </c>
      <c r="M458" s="122">
        <v>1</v>
      </c>
      <c r="N458" s="122">
        <f t="shared" si="129"/>
        <v>480</v>
      </c>
      <c r="O458" s="122">
        <f t="shared" si="130"/>
        <v>480</v>
      </c>
      <c r="P458" s="122">
        <v>40</v>
      </c>
      <c r="Q458" s="122" t="s">
        <v>208</v>
      </c>
      <c r="R458" s="122">
        <f t="shared" si="131"/>
        <v>19200</v>
      </c>
      <c r="S458" s="124">
        <f t="shared" si="132"/>
        <v>0.22222222222222221</v>
      </c>
      <c r="T458" s="122">
        <f t="shared" si="133"/>
        <v>19.2</v>
      </c>
    </row>
    <row r="459" spans="2:20" x14ac:dyDescent="0.25">
      <c r="B459" s="122">
        <v>2036</v>
      </c>
      <c r="C459" s="122">
        <v>1</v>
      </c>
      <c r="D459" s="122">
        <f t="shared" si="124"/>
        <v>120</v>
      </c>
      <c r="E459" s="122">
        <f t="shared" si="125"/>
        <v>120</v>
      </c>
      <c r="F459" s="122">
        <v>40</v>
      </c>
      <c r="G459" s="122" t="s">
        <v>208</v>
      </c>
      <c r="H459" s="122">
        <f t="shared" si="126"/>
        <v>4800</v>
      </c>
      <c r="I459" s="124">
        <f t="shared" si="127"/>
        <v>5.5555555555555552E-2</v>
      </c>
      <c r="J459" s="122">
        <f t="shared" si="128"/>
        <v>4.8</v>
      </c>
      <c r="L459" s="122">
        <v>2036</v>
      </c>
      <c r="M459" s="122">
        <v>1</v>
      </c>
      <c r="N459" s="122">
        <f t="shared" si="129"/>
        <v>480</v>
      </c>
      <c r="O459" s="122">
        <f t="shared" si="130"/>
        <v>480</v>
      </c>
      <c r="P459" s="122">
        <v>40</v>
      </c>
      <c r="Q459" s="122" t="s">
        <v>208</v>
      </c>
      <c r="R459" s="122">
        <f t="shared" si="131"/>
        <v>19200</v>
      </c>
      <c r="S459" s="124">
        <f t="shared" si="132"/>
        <v>0.22222222222222221</v>
      </c>
      <c r="T459" s="122">
        <f t="shared" si="133"/>
        <v>19.2</v>
      </c>
    </row>
    <row r="460" spans="2:20" x14ac:dyDescent="0.25">
      <c r="B460" s="122">
        <v>2037</v>
      </c>
      <c r="C460" s="122">
        <v>1</v>
      </c>
      <c r="D460" s="122">
        <f t="shared" si="124"/>
        <v>120</v>
      </c>
      <c r="E460" s="122">
        <f t="shared" si="125"/>
        <v>120</v>
      </c>
      <c r="F460" s="122">
        <v>40</v>
      </c>
      <c r="G460" s="122" t="s">
        <v>208</v>
      </c>
      <c r="H460" s="122">
        <f t="shared" si="126"/>
        <v>4800</v>
      </c>
      <c r="I460" s="124">
        <f t="shared" si="127"/>
        <v>5.5555555555555552E-2</v>
      </c>
      <c r="J460" s="122">
        <f t="shared" si="128"/>
        <v>4.8</v>
      </c>
      <c r="L460" s="122">
        <v>2037</v>
      </c>
      <c r="M460" s="122">
        <v>1</v>
      </c>
      <c r="N460" s="122">
        <f t="shared" si="129"/>
        <v>480</v>
      </c>
      <c r="O460" s="122">
        <f t="shared" si="130"/>
        <v>480</v>
      </c>
      <c r="P460" s="122">
        <v>40</v>
      </c>
      <c r="Q460" s="122" t="s">
        <v>208</v>
      </c>
      <c r="R460" s="122">
        <f t="shared" si="131"/>
        <v>19200</v>
      </c>
      <c r="S460" s="124">
        <f t="shared" si="132"/>
        <v>0.22222222222222221</v>
      </c>
      <c r="T460" s="122">
        <f t="shared" si="133"/>
        <v>19.2</v>
      </c>
    </row>
    <row r="461" spans="2:20" x14ac:dyDescent="0.25">
      <c r="B461" s="122">
        <v>2038</v>
      </c>
      <c r="C461" s="122">
        <v>1</v>
      </c>
      <c r="D461" s="122">
        <f t="shared" si="124"/>
        <v>120</v>
      </c>
      <c r="E461" s="122">
        <f t="shared" si="125"/>
        <v>120</v>
      </c>
      <c r="F461" s="122">
        <v>40</v>
      </c>
      <c r="G461" s="122" t="s">
        <v>208</v>
      </c>
      <c r="H461" s="122">
        <f t="shared" si="126"/>
        <v>4800</v>
      </c>
      <c r="I461" s="124">
        <f t="shared" si="127"/>
        <v>5.5555555555555552E-2</v>
      </c>
      <c r="J461" s="122">
        <f t="shared" si="128"/>
        <v>4.8</v>
      </c>
      <c r="L461" s="122">
        <v>2038</v>
      </c>
      <c r="M461" s="122">
        <v>1</v>
      </c>
      <c r="N461" s="122">
        <f t="shared" si="129"/>
        <v>480</v>
      </c>
      <c r="O461" s="122">
        <f t="shared" si="130"/>
        <v>480</v>
      </c>
      <c r="P461" s="122">
        <v>40</v>
      </c>
      <c r="Q461" s="122" t="s">
        <v>208</v>
      </c>
      <c r="R461" s="122">
        <f t="shared" si="131"/>
        <v>19200</v>
      </c>
      <c r="S461" s="124">
        <f t="shared" si="132"/>
        <v>0.22222222222222221</v>
      </c>
      <c r="T461" s="122">
        <f t="shared" si="133"/>
        <v>19.2</v>
      </c>
    </row>
    <row r="462" spans="2:20" x14ac:dyDescent="0.25">
      <c r="B462" s="122">
        <v>2039</v>
      </c>
      <c r="C462" s="122">
        <v>2</v>
      </c>
      <c r="D462" s="122">
        <f t="shared" si="124"/>
        <v>120</v>
      </c>
      <c r="E462" s="122">
        <f t="shared" si="125"/>
        <v>240</v>
      </c>
      <c r="F462" s="122">
        <v>40</v>
      </c>
      <c r="G462" s="122" t="s">
        <v>208</v>
      </c>
      <c r="H462" s="122">
        <f t="shared" si="126"/>
        <v>9600</v>
      </c>
      <c r="I462" s="124">
        <f t="shared" si="127"/>
        <v>0.1111111111111111</v>
      </c>
      <c r="J462" s="122">
        <f t="shared" si="128"/>
        <v>9.6</v>
      </c>
      <c r="L462" s="122">
        <v>2039</v>
      </c>
      <c r="M462" s="122">
        <v>2</v>
      </c>
      <c r="N462" s="122">
        <f t="shared" si="129"/>
        <v>480</v>
      </c>
      <c r="O462" s="122">
        <f t="shared" si="130"/>
        <v>960</v>
      </c>
      <c r="P462" s="122">
        <v>40</v>
      </c>
      <c r="Q462" s="122" t="s">
        <v>208</v>
      </c>
      <c r="R462" s="122">
        <f t="shared" si="131"/>
        <v>38400</v>
      </c>
      <c r="S462" s="124">
        <f t="shared" si="132"/>
        <v>0.44444444444444442</v>
      </c>
      <c r="T462" s="122">
        <f t="shared" si="133"/>
        <v>38.4</v>
      </c>
    </row>
    <row r="463" spans="2:20" x14ac:dyDescent="0.25">
      <c r="B463" s="122">
        <v>2040</v>
      </c>
      <c r="C463" s="122">
        <v>2</v>
      </c>
      <c r="D463" s="122">
        <f t="shared" si="124"/>
        <v>120</v>
      </c>
      <c r="E463" s="122">
        <f t="shared" si="125"/>
        <v>240</v>
      </c>
      <c r="F463" s="122">
        <v>40</v>
      </c>
      <c r="G463" s="122" t="s">
        <v>208</v>
      </c>
      <c r="H463" s="122">
        <f t="shared" si="126"/>
        <v>9600</v>
      </c>
      <c r="I463" s="124">
        <f t="shared" si="127"/>
        <v>0.1111111111111111</v>
      </c>
      <c r="J463" s="122">
        <f t="shared" si="128"/>
        <v>9.6</v>
      </c>
      <c r="L463" s="122">
        <v>2040</v>
      </c>
      <c r="M463" s="122">
        <v>2</v>
      </c>
      <c r="N463" s="122">
        <f t="shared" si="129"/>
        <v>480</v>
      </c>
      <c r="O463" s="122">
        <f t="shared" si="130"/>
        <v>960</v>
      </c>
      <c r="P463" s="122">
        <v>40</v>
      </c>
      <c r="Q463" s="122" t="s">
        <v>208</v>
      </c>
      <c r="R463" s="122">
        <f t="shared" si="131"/>
        <v>38400</v>
      </c>
      <c r="S463" s="124">
        <f t="shared" si="132"/>
        <v>0.44444444444444442</v>
      </c>
      <c r="T463" s="122">
        <f t="shared" si="133"/>
        <v>38.4</v>
      </c>
    </row>
    <row r="464" spans="2:20" x14ac:dyDescent="0.25">
      <c r="B464" s="122">
        <v>2041</v>
      </c>
      <c r="C464" s="122">
        <v>2</v>
      </c>
      <c r="D464" s="122">
        <f t="shared" si="124"/>
        <v>120</v>
      </c>
      <c r="E464" s="122">
        <f t="shared" si="125"/>
        <v>240</v>
      </c>
      <c r="F464" s="122">
        <v>40</v>
      </c>
      <c r="G464" s="122" t="s">
        <v>208</v>
      </c>
      <c r="H464" s="122">
        <f t="shared" si="126"/>
        <v>9600</v>
      </c>
      <c r="I464" s="124">
        <f t="shared" si="127"/>
        <v>0.1111111111111111</v>
      </c>
      <c r="J464" s="122">
        <f t="shared" si="128"/>
        <v>9.6</v>
      </c>
      <c r="L464" s="122">
        <v>2041</v>
      </c>
      <c r="M464" s="122">
        <v>2</v>
      </c>
      <c r="N464" s="122">
        <f t="shared" si="129"/>
        <v>480</v>
      </c>
      <c r="O464" s="122">
        <f t="shared" si="130"/>
        <v>960</v>
      </c>
      <c r="P464" s="122">
        <v>40</v>
      </c>
      <c r="Q464" s="122" t="s">
        <v>208</v>
      </c>
      <c r="R464" s="122">
        <f t="shared" si="131"/>
        <v>38400</v>
      </c>
      <c r="S464" s="124">
        <f t="shared" si="132"/>
        <v>0.44444444444444442</v>
      </c>
      <c r="T464" s="122">
        <f t="shared" si="133"/>
        <v>38.4</v>
      </c>
    </row>
    <row r="465" spans="2:20" x14ac:dyDescent="0.25">
      <c r="B465" s="122">
        <v>2042</v>
      </c>
      <c r="C465" s="122">
        <v>2</v>
      </c>
      <c r="D465" s="122">
        <f t="shared" si="124"/>
        <v>120</v>
      </c>
      <c r="E465" s="122">
        <f t="shared" si="125"/>
        <v>240</v>
      </c>
      <c r="F465" s="122">
        <v>40</v>
      </c>
      <c r="G465" s="122" t="s">
        <v>208</v>
      </c>
      <c r="H465" s="122">
        <f t="shared" si="126"/>
        <v>9600</v>
      </c>
      <c r="I465" s="124">
        <f t="shared" si="127"/>
        <v>0.1111111111111111</v>
      </c>
      <c r="J465" s="122">
        <f t="shared" si="128"/>
        <v>9.6</v>
      </c>
      <c r="L465" s="122">
        <v>2042</v>
      </c>
      <c r="M465" s="122">
        <v>2</v>
      </c>
      <c r="N465" s="122">
        <f t="shared" si="129"/>
        <v>480</v>
      </c>
      <c r="O465" s="122">
        <f t="shared" si="130"/>
        <v>960</v>
      </c>
      <c r="P465" s="122">
        <v>40</v>
      </c>
      <c r="Q465" s="122" t="s">
        <v>208</v>
      </c>
      <c r="R465" s="122">
        <f t="shared" si="131"/>
        <v>38400</v>
      </c>
      <c r="S465" s="124">
        <f t="shared" si="132"/>
        <v>0.44444444444444442</v>
      </c>
      <c r="T465" s="122">
        <f t="shared" si="133"/>
        <v>38.4</v>
      </c>
    </row>
    <row r="466" spans="2:20" x14ac:dyDescent="0.25">
      <c r="B466" s="122">
        <v>2043</v>
      </c>
      <c r="C466" s="122">
        <v>2</v>
      </c>
      <c r="D466" s="122">
        <f t="shared" si="124"/>
        <v>120</v>
      </c>
      <c r="E466" s="122">
        <f t="shared" si="125"/>
        <v>240</v>
      </c>
      <c r="F466" s="122">
        <v>40</v>
      </c>
      <c r="G466" s="122" t="s">
        <v>208</v>
      </c>
      <c r="H466" s="122">
        <f t="shared" si="126"/>
        <v>9600</v>
      </c>
      <c r="I466" s="124">
        <f t="shared" si="127"/>
        <v>0.1111111111111111</v>
      </c>
      <c r="J466" s="122">
        <f t="shared" si="128"/>
        <v>9.6</v>
      </c>
      <c r="L466" s="122">
        <v>2043</v>
      </c>
      <c r="M466" s="122">
        <v>2</v>
      </c>
      <c r="N466" s="122">
        <f t="shared" si="129"/>
        <v>480</v>
      </c>
      <c r="O466" s="122">
        <f t="shared" si="130"/>
        <v>960</v>
      </c>
      <c r="P466" s="122">
        <v>40</v>
      </c>
      <c r="Q466" s="122" t="s">
        <v>208</v>
      </c>
      <c r="R466" s="122">
        <f t="shared" si="131"/>
        <v>38400</v>
      </c>
      <c r="S466" s="124">
        <f t="shared" si="132"/>
        <v>0.44444444444444442</v>
      </c>
      <c r="T466" s="122">
        <f t="shared" si="133"/>
        <v>38.4</v>
      </c>
    </row>
    <row r="467" spans="2:20" x14ac:dyDescent="0.25">
      <c r="B467" s="122">
        <v>2044</v>
      </c>
      <c r="C467" s="122">
        <v>2</v>
      </c>
      <c r="D467" s="122">
        <f t="shared" si="124"/>
        <v>120</v>
      </c>
      <c r="E467" s="122">
        <f t="shared" si="125"/>
        <v>240</v>
      </c>
      <c r="F467" s="122">
        <v>40</v>
      </c>
      <c r="G467" s="122" t="s">
        <v>208</v>
      </c>
      <c r="H467" s="122">
        <f t="shared" si="126"/>
        <v>9600</v>
      </c>
      <c r="I467" s="124">
        <f t="shared" si="127"/>
        <v>0.1111111111111111</v>
      </c>
      <c r="J467" s="122">
        <f t="shared" si="128"/>
        <v>9.6</v>
      </c>
      <c r="L467" s="122">
        <v>2044</v>
      </c>
      <c r="M467" s="122">
        <v>2</v>
      </c>
      <c r="N467" s="122">
        <f t="shared" si="129"/>
        <v>480</v>
      </c>
      <c r="O467" s="122">
        <f t="shared" si="130"/>
        <v>960</v>
      </c>
      <c r="P467" s="122">
        <v>40</v>
      </c>
      <c r="Q467" s="122" t="s">
        <v>208</v>
      </c>
      <c r="R467" s="122">
        <f t="shared" si="131"/>
        <v>38400</v>
      </c>
      <c r="S467" s="124">
        <f t="shared" si="132"/>
        <v>0.44444444444444442</v>
      </c>
      <c r="T467" s="122">
        <f t="shared" si="133"/>
        <v>38.4</v>
      </c>
    </row>
    <row r="469" spans="2:20" x14ac:dyDescent="0.25">
      <c r="B469" s="290" t="s">
        <v>210</v>
      </c>
      <c r="C469" s="290"/>
      <c r="L469" s="290" t="s">
        <v>211</v>
      </c>
      <c r="M469" s="290"/>
    </row>
    <row r="470" spans="2:20" x14ac:dyDescent="0.25">
      <c r="B470" s="289" t="s">
        <v>22</v>
      </c>
      <c r="C470" s="289" t="s">
        <v>203</v>
      </c>
      <c r="D470" s="289" t="s">
        <v>204</v>
      </c>
      <c r="E470" s="289" t="s">
        <v>201</v>
      </c>
      <c r="F470" s="289" t="s">
        <v>202</v>
      </c>
      <c r="G470" s="289" t="s">
        <v>151</v>
      </c>
      <c r="H470" s="289" t="s">
        <v>205</v>
      </c>
      <c r="I470" s="289" t="s">
        <v>206</v>
      </c>
      <c r="J470" s="289" t="s">
        <v>434</v>
      </c>
      <c r="L470" s="289" t="s">
        <v>22</v>
      </c>
      <c r="M470" s="289" t="s">
        <v>203</v>
      </c>
      <c r="N470" s="289" t="s">
        <v>204</v>
      </c>
      <c r="O470" s="289" t="s">
        <v>201</v>
      </c>
      <c r="P470" s="289" t="s">
        <v>202</v>
      </c>
      <c r="Q470" s="289" t="s">
        <v>151</v>
      </c>
      <c r="R470" s="289" t="s">
        <v>205</v>
      </c>
      <c r="S470" s="289" t="s">
        <v>206</v>
      </c>
      <c r="T470" s="289" t="s">
        <v>434</v>
      </c>
    </row>
    <row r="471" spans="2:20" x14ac:dyDescent="0.25">
      <c r="B471" s="289"/>
      <c r="C471" s="289"/>
      <c r="D471" s="289"/>
      <c r="E471" s="289"/>
      <c r="F471" s="289"/>
      <c r="G471" s="289"/>
      <c r="H471" s="289"/>
      <c r="I471" s="289"/>
      <c r="J471" s="289"/>
      <c r="L471" s="289"/>
      <c r="M471" s="289"/>
      <c r="N471" s="289"/>
      <c r="O471" s="289"/>
      <c r="P471" s="289"/>
      <c r="Q471" s="289"/>
      <c r="R471" s="289"/>
      <c r="S471" s="289"/>
      <c r="T471" s="289"/>
    </row>
    <row r="472" spans="2:20" x14ac:dyDescent="0.25">
      <c r="B472" s="289"/>
      <c r="C472" s="289"/>
      <c r="D472" s="289"/>
      <c r="E472" s="289"/>
      <c r="F472" s="289"/>
      <c r="G472" s="289"/>
      <c r="H472" s="289"/>
      <c r="I472" s="289"/>
      <c r="J472" s="289"/>
      <c r="L472" s="289"/>
      <c r="M472" s="289"/>
      <c r="N472" s="289"/>
      <c r="O472" s="289"/>
      <c r="P472" s="289"/>
      <c r="Q472" s="289"/>
      <c r="R472" s="289"/>
      <c r="S472" s="289"/>
      <c r="T472" s="289"/>
    </row>
    <row r="473" spans="2:20" x14ac:dyDescent="0.25">
      <c r="B473" s="122">
        <v>2025</v>
      </c>
      <c r="C473" s="122" cm="1">
        <f t="array" ref="C473:C492">TRANSPOSE('Proyeksi Fasum (3)'!D131:W131)</f>
        <v>0</v>
      </c>
      <c r="D473" s="122">
        <f>18*40</f>
        <v>720</v>
      </c>
      <c r="E473" s="122">
        <f>C473*D473</f>
        <v>0</v>
      </c>
      <c r="F473" s="122">
        <v>50</v>
      </c>
      <c r="G473" s="122" t="s">
        <v>208</v>
      </c>
      <c r="H473" s="122">
        <f>E473*F473</f>
        <v>0</v>
      </c>
      <c r="I473" s="124">
        <f>H473/86400</f>
        <v>0</v>
      </c>
      <c r="J473" s="122">
        <f>H473/1000</f>
        <v>0</v>
      </c>
      <c r="L473" s="122">
        <v>2025</v>
      </c>
      <c r="M473" s="122" cm="1">
        <f t="array" ref="M473:M492">TRANSPOSE('Proyeksi Fasum (3)'!D132:W132)</f>
        <v>1</v>
      </c>
      <c r="N473" s="122">
        <f>24*40</f>
        <v>960</v>
      </c>
      <c r="O473" s="122">
        <f>M473*N473</f>
        <v>960</v>
      </c>
      <c r="P473" s="122">
        <v>80</v>
      </c>
      <c r="Q473" s="122" t="s">
        <v>208</v>
      </c>
      <c r="R473" s="122">
        <f>O473*P473</f>
        <v>76800</v>
      </c>
      <c r="S473" s="124">
        <f>R473/86400</f>
        <v>0.88888888888888884</v>
      </c>
      <c r="T473" s="122">
        <f>R473/1000</f>
        <v>76.8</v>
      </c>
    </row>
    <row r="474" spans="2:20" x14ac:dyDescent="0.25">
      <c r="B474" s="122">
        <v>2026</v>
      </c>
      <c r="C474" s="122">
        <v>0</v>
      </c>
      <c r="D474" s="122">
        <f t="shared" ref="D474:D492" si="134">18*40</f>
        <v>720</v>
      </c>
      <c r="E474" s="122">
        <f t="shared" ref="E474:E492" si="135">C474*D474</f>
        <v>0</v>
      </c>
      <c r="F474" s="122">
        <v>50</v>
      </c>
      <c r="G474" s="122" t="s">
        <v>208</v>
      </c>
      <c r="H474" s="122">
        <f t="shared" ref="H474:H492" si="136">E474*F474</f>
        <v>0</v>
      </c>
      <c r="I474" s="124">
        <f t="shared" ref="I474:I492" si="137">H474/86400</f>
        <v>0</v>
      </c>
      <c r="J474" s="122">
        <f t="shared" ref="J474:J492" si="138">H474/1000</f>
        <v>0</v>
      </c>
      <c r="L474" s="122">
        <v>2026</v>
      </c>
      <c r="M474" s="122">
        <v>1</v>
      </c>
      <c r="N474" s="122">
        <f t="shared" ref="N474:N492" si="139">24*40</f>
        <v>960</v>
      </c>
      <c r="O474" s="122">
        <f t="shared" ref="O474:O492" si="140">M474*N474</f>
        <v>960</v>
      </c>
      <c r="P474" s="122">
        <v>80</v>
      </c>
      <c r="Q474" s="122" t="s">
        <v>208</v>
      </c>
      <c r="R474" s="122">
        <f t="shared" ref="R474:R492" si="141">O474*P474</f>
        <v>76800</v>
      </c>
      <c r="S474" s="124">
        <f t="shared" ref="S474:S492" si="142">R474/86400</f>
        <v>0.88888888888888884</v>
      </c>
      <c r="T474" s="122">
        <f t="shared" ref="T474:T492" si="143">R474/1000</f>
        <v>76.8</v>
      </c>
    </row>
    <row r="475" spans="2:20" x14ac:dyDescent="0.25">
      <c r="B475" s="122">
        <v>2027</v>
      </c>
      <c r="C475" s="122">
        <v>0</v>
      </c>
      <c r="D475" s="122">
        <f t="shared" si="134"/>
        <v>720</v>
      </c>
      <c r="E475" s="122">
        <f t="shared" si="135"/>
        <v>0</v>
      </c>
      <c r="F475" s="122">
        <v>50</v>
      </c>
      <c r="G475" s="122" t="s">
        <v>208</v>
      </c>
      <c r="H475" s="122">
        <f t="shared" si="136"/>
        <v>0</v>
      </c>
      <c r="I475" s="124">
        <f t="shared" si="137"/>
        <v>0</v>
      </c>
      <c r="J475" s="122">
        <f t="shared" si="138"/>
        <v>0</v>
      </c>
      <c r="L475" s="122">
        <v>2027</v>
      </c>
      <c r="M475" s="122">
        <v>1</v>
      </c>
      <c r="N475" s="122">
        <f t="shared" si="139"/>
        <v>960</v>
      </c>
      <c r="O475" s="122">
        <f t="shared" si="140"/>
        <v>960</v>
      </c>
      <c r="P475" s="122">
        <v>80</v>
      </c>
      <c r="Q475" s="122" t="s">
        <v>208</v>
      </c>
      <c r="R475" s="122">
        <f t="shared" si="141"/>
        <v>76800</v>
      </c>
      <c r="S475" s="124">
        <f t="shared" si="142"/>
        <v>0.88888888888888884</v>
      </c>
      <c r="T475" s="122">
        <f t="shared" si="143"/>
        <v>76.8</v>
      </c>
    </row>
    <row r="476" spans="2:20" x14ac:dyDescent="0.25">
      <c r="B476" s="122">
        <v>2028</v>
      </c>
      <c r="C476" s="122">
        <v>0</v>
      </c>
      <c r="D476" s="122">
        <f t="shared" si="134"/>
        <v>720</v>
      </c>
      <c r="E476" s="122">
        <f t="shared" si="135"/>
        <v>0</v>
      </c>
      <c r="F476" s="122">
        <v>50</v>
      </c>
      <c r="G476" s="122" t="s">
        <v>208</v>
      </c>
      <c r="H476" s="122">
        <f t="shared" si="136"/>
        <v>0</v>
      </c>
      <c r="I476" s="124">
        <f t="shared" si="137"/>
        <v>0</v>
      </c>
      <c r="J476" s="122">
        <f t="shared" si="138"/>
        <v>0</v>
      </c>
      <c r="L476" s="122">
        <v>2028</v>
      </c>
      <c r="M476" s="122">
        <v>1</v>
      </c>
      <c r="N476" s="122">
        <f t="shared" si="139"/>
        <v>960</v>
      </c>
      <c r="O476" s="122">
        <f t="shared" si="140"/>
        <v>960</v>
      </c>
      <c r="P476" s="122">
        <v>80</v>
      </c>
      <c r="Q476" s="122" t="s">
        <v>208</v>
      </c>
      <c r="R476" s="122">
        <f t="shared" si="141"/>
        <v>76800</v>
      </c>
      <c r="S476" s="124">
        <f t="shared" si="142"/>
        <v>0.88888888888888884</v>
      </c>
      <c r="T476" s="122">
        <f t="shared" si="143"/>
        <v>76.8</v>
      </c>
    </row>
    <row r="477" spans="2:20" x14ac:dyDescent="0.25">
      <c r="B477" s="122">
        <v>2029</v>
      </c>
      <c r="C477" s="122">
        <v>0</v>
      </c>
      <c r="D477" s="122">
        <f t="shared" si="134"/>
        <v>720</v>
      </c>
      <c r="E477" s="122">
        <f t="shared" si="135"/>
        <v>0</v>
      </c>
      <c r="F477" s="122">
        <v>50</v>
      </c>
      <c r="G477" s="122" t="s">
        <v>208</v>
      </c>
      <c r="H477" s="122">
        <f t="shared" si="136"/>
        <v>0</v>
      </c>
      <c r="I477" s="124">
        <f t="shared" si="137"/>
        <v>0</v>
      </c>
      <c r="J477" s="122">
        <f t="shared" si="138"/>
        <v>0</v>
      </c>
      <c r="L477" s="122">
        <v>2029</v>
      </c>
      <c r="M477" s="122">
        <v>1</v>
      </c>
      <c r="N477" s="122">
        <f t="shared" si="139"/>
        <v>960</v>
      </c>
      <c r="O477" s="122">
        <f t="shared" si="140"/>
        <v>960</v>
      </c>
      <c r="P477" s="122">
        <v>80</v>
      </c>
      <c r="Q477" s="122" t="s">
        <v>208</v>
      </c>
      <c r="R477" s="122">
        <f t="shared" si="141"/>
        <v>76800</v>
      </c>
      <c r="S477" s="124">
        <f t="shared" si="142"/>
        <v>0.88888888888888884</v>
      </c>
      <c r="T477" s="122">
        <f t="shared" si="143"/>
        <v>76.8</v>
      </c>
    </row>
    <row r="478" spans="2:20" x14ac:dyDescent="0.25">
      <c r="B478" s="122">
        <v>2030</v>
      </c>
      <c r="C478" s="122">
        <v>0</v>
      </c>
      <c r="D478" s="122">
        <f t="shared" si="134"/>
        <v>720</v>
      </c>
      <c r="E478" s="122">
        <f t="shared" si="135"/>
        <v>0</v>
      </c>
      <c r="F478" s="122">
        <v>50</v>
      </c>
      <c r="G478" s="122" t="s">
        <v>208</v>
      </c>
      <c r="H478" s="122">
        <f t="shared" si="136"/>
        <v>0</v>
      </c>
      <c r="I478" s="124">
        <f t="shared" si="137"/>
        <v>0</v>
      </c>
      <c r="J478" s="122">
        <f t="shared" si="138"/>
        <v>0</v>
      </c>
      <c r="L478" s="122">
        <v>2030</v>
      </c>
      <c r="M478" s="122">
        <v>1</v>
      </c>
      <c r="N478" s="122">
        <f t="shared" si="139"/>
        <v>960</v>
      </c>
      <c r="O478" s="122">
        <f t="shared" si="140"/>
        <v>960</v>
      </c>
      <c r="P478" s="122">
        <v>80</v>
      </c>
      <c r="Q478" s="122" t="s">
        <v>208</v>
      </c>
      <c r="R478" s="122">
        <f t="shared" si="141"/>
        <v>76800</v>
      </c>
      <c r="S478" s="124">
        <f t="shared" si="142"/>
        <v>0.88888888888888884</v>
      </c>
      <c r="T478" s="122">
        <f t="shared" si="143"/>
        <v>76.8</v>
      </c>
    </row>
    <row r="479" spans="2:20" x14ac:dyDescent="0.25">
      <c r="B479" s="122">
        <v>2031</v>
      </c>
      <c r="C479" s="122">
        <v>0</v>
      </c>
      <c r="D479" s="122">
        <f t="shared" si="134"/>
        <v>720</v>
      </c>
      <c r="E479" s="122">
        <f t="shared" si="135"/>
        <v>0</v>
      </c>
      <c r="F479" s="122">
        <v>50</v>
      </c>
      <c r="G479" s="122" t="s">
        <v>208</v>
      </c>
      <c r="H479" s="122">
        <f t="shared" si="136"/>
        <v>0</v>
      </c>
      <c r="I479" s="124">
        <f t="shared" si="137"/>
        <v>0</v>
      </c>
      <c r="J479" s="122">
        <f t="shared" si="138"/>
        <v>0</v>
      </c>
      <c r="L479" s="122">
        <v>2031</v>
      </c>
      <c r="M479" s="122">
        <v>1</v>
      </c>
      <c r="N479" s="122">
        <f t="shared" si="139"/>
        <v>960</v>
      </c>
      <c r="O479" s="122">
        <f t="shared" si="140"/>
        <v>960</v>
      </c>
      <c r="P479" s="122">
        <v>80</v>
      </c>
      <c r="Q479" s="122" t="s">
        <v>208</v>
      </c>
      <c r="R479" s="122">
        <f t="shared" si="141"/>
        <v>76800</v>
      </c>
      <c r="S479" s="124">
        <f t="shared" si="142"/>
        <v>0.88888888888888884</v>
      </c>
      <c r="T479" s="122">
        <f t="shared" si="143"/>
        <v>76.8</v>
      </c>
    </row>
    <row r="480" spans="2:20" x14ac:dyDescent="0.25">
      <c r="B480" s="122">
        <v>2032</v>
      </c>
      <c r="C480" s="122">
        <v>0</v>
      </c>
      <c r="D480" s="122">
        <f t="shared" si="134"/>
        <v>720</v>
      </c>
      <c r="E480" s="122">
        <f t="shared" si="135"/>
        <v>0</v>
      </c>
      <c r="F480" s="122">
        <v>50</v>
      </c>
      <c r="G480" s="122" t="s">
        <v>208</v>
      </c>
      <c r="H480" s="122">
        <f t="shared" si="136"/>
        <v>0</v>
      </c>
      <c r="I480" s="124">
        <f t="shared" si="137"/>
        <v>0</v>
      </c>
      <c r="J480" s="122">
        <f t="shared" si="138"/>
        <v>0</v>
      </c>
      <c r="L480" s="122">
        <v>2032</v>
      </c>
      <c r="M480" s="122">
        <v>1</v>
      </c>
      <c r="N480" s="122">
        <f t="shared" si="139"/>
        <v>960</v>
      </c>
      <c r="O480" s="122">
        <f t="shared" si="140"/>
        <v>960</v>
      </c>
      <c r="P480" s="122">
        <v>80</v>
      </c>
      <c r="Q480" s="122" t="s">
        <v>208</v>
      </c>
      <c r="R480" s="122">
        <f t="shared" si="141"/>
        <v>76800</v>
      </c>
      <c r="S480" s="124">
        <f t="shared" si="142"/>
        <v>0.88888888888888884</v>
      </c>
      <c r="T480" s="122">
        <f t="shared" si="143"/>
        <v>76.8</v>
      </c>
    </row>
    <row r="481" spans="2:20" x14ac:dyDescent="0.25">
      <c r="B481" s="122">
        <v>2033</v>
      </c>
      <c r="C481" s="122">
        <v>0</v>
      </c>
      <c r="D481" s="122">
        <f t="shared" si="134"/>
        <v>720</v>
      </c>
      <c r="E481" s="122">
        <f t="shared" si="135"/>
        <v>0</v>
      </c>
      <c r="F481" s="122">
        <v>50</v>
      </c>
      <c r="G481" s="122" t="s">
        <v>208</v>
      </c>
      <c r="H481" s="122">
        <f t="shared" si="136"/>
        <v>0</v>
      </c>
      <c r="I481" s="124">
        <f t="shared" si="137"/>
        <v>0</v>
      </c>
      <c r="J481" s="122">
        <f t="shared" si="138"/>
        <v>0</v>
      </c>
      <c r="L481" s="122">
        <v>2033</v>
      </c>
      <c r="M481" s="122">
        <v>1</v>
      </c>
      <c r="N481" s="122">
        <f t="shared" si="139"/>
        <v>960</v>
      </c>
      <c r="O481" s="122">
        <f t="shared" si="140"/>
        <v>960</v>
      </c>
      <c r="P481" s="122">
        <v>80</v>
      </c>
      <c r="Q481" s="122" t="s">
        <v>208</v>
      </c>
      <c r="R481" s="122">
        <f t="shared" si="141"/>
        <v>76800</v>
      </c>
      <c r="S481" s="124">
        <f t="shared" si="142"/>
        <v>0.88888888888888884</v>
      </c>
      <c r="T481" s="122">
        <f t="shared" si="143"/>
        <v>76.8</v>
      </c>
    </row>
    <row r="482" spans="2:20" x14ac:dyDescent="0.25">
      <c r="B482" s="122">
        <v>2034</v>
      </c>
      <c r="C482" s="122">
        <v>0</v>
      </c>
      <c r="D482" s="122">
        <f t="shared" si="134"/>
        <v>720</v>
      </c>
      <c r="E482" s="122">
        <f t="shared" si="135"/>
        <v>0</v>
      </c>
      <c r="F482" s="122">
        <v>50</v>
      </c>
      <c r="G482" s="122" t="s">
        <v>208</v>
      </c>
      <c r="H482" s="122">
        <f t="shared" si="136"/>
        <v>0</v>
      </c>
      <c r="I482" s="124">
        <f t="shared" si="137"/>
        <v>0</v>
      </c>
      <c r="J482" s="122">
        <f t="shared" si="138"/>
        <v>0</v>
      </c>
      <c r="L482" s="122">
        <v>2034</v>
      </c>
      <c r="M482" s="122">
        <v>1</v>
      </c>
      <c r="N482" s="122">
        <f t="shared" si="139"/>
        <v>960</v>
      </c>
      <c r="O482" s="122">
        <f t="shared" si="140"/>
        <v>960</v>
      </c>
      <c r="P482" s="122">
        <v>80</v>
      </c>
      <c r="Q482" s="122" t="s">
        <v>208</v>
      </c>
      <c r="R482" s="122">
        <f t="shared" si="141"/>
        <v>76800</v>
      </c>
      <c r="S482" s="124">
        <f t="shared" si="142"/>
        <v>0.88888888888888884</v>
      </c>
      <c r="T482" s="122">
        <f t="shared" si="143"/>
        <v>76.8</v>
      </c>
    </row>
    <row r="483" spans="2:20" x14ac:dyDescent="0.25">
      <c r="B483" s="122">
        <v>2035</v>
      </c>
      <c r="C483" s="122">
        <v>0</v>
      </c>
      <c r="D483" s="122">
        <f t="shared" si="134"/>
        <v>720</v>
      </c>
      <c r="E483" s="122">
        <f t="shared" si="135"/>
        <v>0</v>
      </c>
      <c r="F483" s="122">
        <v>50</v>
      </c>
      <c r="G483" s="122" t="s">
        <v>208</v>
      </c>
      <c r="H483" s="122">
        <f t="shared" si="136"/>
        <v>0</v>
      </c>
      <c r="I483" s="124">
        <f t="shared" si="137"/>
        <v>0</v>
      </c>
      <c r="J483" s="122">
        <f t="shared" si="138"/>
        <v>0</v>
      </c>
      <c r="L483" s="122">
        <v>2035</v>
      </c>
      <c r="M483" s="122">
        <v>1</v>
      </c>
      <c r="N483" s="122">
        <f t="shared" si="139"/>
        <v>960</v>
      </c>
      <c r="O483" s="122">
        <f t="shared" si="140"/>
        <v>960</v>
      </c>
      <c r="P483" s="122">
        <v>80</v>
      </c>
      <c r="Q483" s="122" t="s">
        <v>208</v>
      </c>
      <c r="R483" s="122">
        <f t="shared" si="141"/>
        <v>76800</v>
      </c>
      <c r="S483" s="124">
        <f t="shared" si="142"/>
        <v>0.88888888888888884</v>
      </c>
      <c r="T483" s="122">
        <f t="shared" si="143"/>
        <v>76.8</v>
      </c>
    </row>
    <row r="484" spans="2:20" x14ac:dyDescent="0.25">
      <c r="B484" s="122">
        <v>2036</v>
      </c>
      <c r="C484" s="122">
        <v>0</v>
      </c>
      <c r="D484" s="122">
        <f t="shared" si="134"/>
        <v>720</v>
      </c>
      <c r="E484" s="122">
        <f t="shared" si="135"/>
        <v>0</v>
      </c>
      <c r="F484" s="122">
        <v>50</v>
      </c>
      <c r="G484" s="122" t="s">
        <v>208</v>
      </c>
      <c r="H484" s="122">
        <f t="shared" si="136"/>
        <v>0</v>
      </c>
      <c r="I484" s="124">
        <f t="shared" si="137"/>
        <v>0</v>
      </c>
      <c r="J484" s="122">
        <f t="shared" si="138"/>
        <v>0</v>
      </c>
      <c r="L484" s="122">
        <v>2036</v>
      </c>
      <c r="M484" s="122">
        <v>1</v>
      </c>
      <c r="N484" s="122">
        <f t="shared" si="139"/>
        <v>960</v>
      </c>
      <c r="O484" s="122">
        <f t="shared" si="140"/>
        <v>960</v>
      </c>
      <c r="P484" s="122">
        <v>80</v>
      </c>
      <c r="Q484" s="122" t="s">
        <v>208</v>
      </c>
      <c r="R484" s="122">
        <f t="shared" si="141"/>
        <v>76800</v>
      </c>
      <c r="S484" s="124">
        <f t="shared" si="142"/>
        <v>0.88888888888888884</v>
      </c>
      <c r="T484" s="122">
        <f t="shared" si="143"/>
        <v>76.8</v>
      </c>
    </row>
    <row r="485" spans="2:20" x14ac:dyDescent="0.25">
      <c r="B485" s="122">
        <v>2037</v>
      </c>
      <c r="C485" s="122">
        <v>0</v>
      </c>
      <c r="D485" s="122">
        <f t="shared" si="134"/>
        <v>720</v>
      </c>
      <c r="E485" s="122">
        <f t="shared" si="135"/>
        <v>0</v>
      </c>
      <c r="F485" s="122">
        <v>50</v>
      </c>
      <c r="G485" s="122" t="s">
        <v>208</v>
      </c>
      <c r="H485" s="122">
        <f t="shared" si="136"/>
        <v>0</v>
      </c>
      <c r="I485" s="124">
        <f t="shared" si="137"/>
        <v>0</v>
      </c>
      <c r="J485" s="122">
        <f t="shared" si="138"/>
        <v>0</v>
      </c>
      <c r="L485" s="122">
        <v>2037</v>
      </c>
      <c r="M485" s="122">
        <v>1</v>
      </c>
      <c r="N485" s="122">
        <f t="shared" si="139"/>
        <v>960</v>
      </c>
      <c r="O485" s="122">
        <f t="shared" si="140"/>
        <v>960</v>
      </c>
      <c r="P485" s="122">
        <v>80</v>
      </c>
      <c r="Q485" s="122" t="s">
        <v>208</v>
      </c>
      <c r="R485" s="122">
        <f t="shared" si="141"/>
        <v>76800</v>
      </c>
      <c r="S485" s="124">
        <f t="shared" si="142"/>
        <v>0.88888888888888884</v>
      </c>
      <c r="T485" s="122">
        <f t="shared" si="143"/>
        <v>76.8</v>
      </c>
    </row>
    <row r="486" spans="2:20" x14ac:dyDescent="0.25">
      <c r="B486" s="122">
        <v>2038</v>
      </c>
      <c r="C486" s="122">
        <v>0</v>
      </c>
      <c r="D486" s="122">
        <f t="shared" si="134"/>
        <v>720</v>
      </c>
      <c r="E486" s="122">
        <f t="shared" si="135"/>
        <v>0</v>
      </c>
      <c r="F486" s="122">
        <v>50</v>
      </c>
      <c r="G486" s="122" t="s">
        <v>208</v>
      </c>
      <c r="H486" s="122">
        <f t="shared" si="136"/>
        <v>0</v>
      </c>
      <c r="I486" s="124">
        <f t="shared" si="137"/>
        <v>0</v>
      </c>
      <c r="J486" s="122">
        <f t="shared" si="138"/>
        <v>0</v>
      </c>
      <c r="L486" s="122">
        <v>2038</v>
      </c>
      <c r="M486" s="122">
        <v>1</v>
      </c>
      <c r="N486" s="122">
        <f t="shared" si="139"/>
        <v>960</v>
      </c>
      <c r="O486" s="122">
        <f t="shared" si="140"/>
        <v>960</v>
      </c>
      <c r="P486" s="122">
        <v>80</v>
      </c>
      <c r="Q486" s="122" t="s">
        <v>208</v>
      </c>
      <c r="R486" s="122">
        <f t="shared" si="141"/>
        <v>76800</v>
      </c>
      <c r="S486" s="124">
        <f t="shared" si="142"/>
        <v>0.88888888888888884</v>
      </c>
      <c r="T486" s="122">
        <f t="shared" si="143"/>
        <v>76.8</v>
      </c>
    </row>
    <row r="487" spans="2:20" x14ac:dyDescent="0.25">
      <c r="B487" s="122">
        <v>2039</v>
      </c>
      <c r="C487" s="122">
        <v>0</v>
      </c>
      <c r="D487" s="122">
        <f t="shared" si="134"/>
        <v>720</v>
      </c>
      <c r="E487" s="122">
        <f t="shared" si="135"/>
        <v>0</v>
      </c>
      <c r="F487" s="122">
        <v>50</v>
      </c>
      <c r="G487" s="122" t="s">
        <v>208</v>
      </c>
      <c r="H487" s="122">
        <f t="shared" si="136"/>
        <v>0</v>
      </c>
      <c r="I487" s="124">
        <f t="shared" si="137"/>
        <v>0</v>
      </c>
      <c r="J487" s="122">
        <f t="shared" si="138"/>
        <v>0</v>
      </c>
      <c r="L487" s="122">
        <v>2039</v>
      </c>
      <c r="M487" s="122">
        <v>2</v>
      </c>
      <c r="N487" s="122">
        <f t="shared" si="139"/>
        <v>960</v>
      </c>
      <c r="O487" s="122">
        <f t="shared" si="140"/>
        <v>1920</v>
      </c>
      <c r="P487" s="122">
        <v>80</v>
      </c>
      <c r="Q487" s="122" t="s">
        <v>208</v>
      </c>
      <c r="R487" s="122">
        <f t="shared" si="141"/>
        <v>153600</v>
      </c>
      <c r="S487" s="124">
        <f t="shared" si="142"/>
        <v>1.7777777777777777</v>
      </c>
      <c r="T487" s="122">
        <f t="shared" si="143"/>
        <v>153.6</v>
      </c>
    </row>
    <row r="488" spans="2:20" x14ac:dyDescent="0.25">
      <c r="B488" s="122">
        <v>2040</v>
      </c>
      <c r="C488" s="122">
        <v>0</v>
      </c>
      <c r="D488" s="122">
        <f t="shared" si="134"/>
        <v>720</v>
      </c>
      <c r="E488" s="122">
        <f t="shared" si="135"/>
        <v>0</v>
      </c>
      <c r="F488" s="122">
        <v>50</v>
      </c>
      <c r="G488" s="122" t="s">
        <v>208</v>
      </c>
      <c r="H488" s="122">
        <f t="shared" si="136"/>
        <v>0</v>
      </c>
      <c r="I488" s="124">
        <f t="shared" si="137"/>
        <v>0</v>
      </c>
      <c r="J488" s="122">
        <f t="shared" si="138"/>
        <v>0</v>
      </c>
      <c r="L488" s="122">
        <v>2040</v>
      </c>
      <c r="M488" s="122">
        <v>2</v>
      </c>
      <c r="N488" s="122">
        <f t="shared" si="139"/>
        <v>960</v>
      </c>
      <c r="O488" s="122">
        <f t="shared" si="140"/>
        <v>1920</v>
      </c>
      <c r="P488" s="122">
        <v>80</v>
      </c>
      <c r="Q488" s="122" t="s">
        <v>208</v>
      </c>
      <c r="R488" s="122">
        <f t="shared" si="141"/>
        <v>153600</v>
      </c>
      <c r="S488" s="124">
        <f t="shared" si="142"/>
        <v>1.7777777777777777</v>
      </c>
      <c r="T488" s="122">
        <f t="shared" si="143"/>
        <v>153.6</v>
      </c>
    </row>
    <row r="489" spans="2:20" x14ac:dyDescent="0.25">
      <c r="B489" s="122">
        <v>2041</v>
      </c>
      <c r="C489" s="122">
        <v>0</v>
      </c>
      <c r="D489" s="122">
        <f t="shared" si="134"/>
        <v>720</v>
      </c>
      <c r="E489" s="122">
        <f t="shared" si="135"/>
        <v>0</v>
      </c>
      <c r="F489" s="122">
        <v>50</v>
      </c>
      <c r="G489" s="122" t="s">
        <v>208</v>
      </c>
      <c r="H489" s="122">
        <f t="shared" si="136"/>
        <v>0</v>
      </c>
      <c r="I489" s="124">
        <f t="shared" si="137"/>
        <v>0</v>
      </c>
      <c r="J489" s="122">
        <f t="shared" si="138"/>
        <v>0</v>
      </c>
      <c r="L489" s="122">
        <v>2041</v>
      </c>
      <c r="M489" s="122">
        <v>2</v>
      </c>
      <c r="N489" s="122">
        <f t="shared" si="139"/>
        <v>960</v>
      </c>
      <c r="O489" s="122">
        <f t="shared" si="140"/>
        <v>1920</v>
      </c>
      <c r="P489" s="122">
        <v>80</v>
      </c>
      <c r="Q489" s="122" t="s">
        <v>208</v>
      </c>
      <c r="R489" s="122">
        <f t="shared" si="141"/>
        <v>153600</v>
      </c>
      <c r="S489" s="124">
        <f t="shared" si="142"/>
        <v>1.7777777777777777</v>
      </c>
      <c r="T489" s="122">
        <f t="shared" si="143"/>
        <v>153.6</v>
      </c>
    </row>
    <row r="490" spans="2:20" x14ac:dyDescent="0.25">
      <c r="B490" s="122">
        <v>2042</v>
      </c>
      <c r="C490" s="122">
        <v>0</v>
      </c>
      <c r="D490" s="122">
        <f t="shared" si="134"/>
        <v>720</v>
      </c>
      <c r="E490" s="122">
        <f t="shared" si="135"/>
        <v>0</v>
      </c>
      <c r="F490" s="122">
        <v>50</v>
      </c>
      <c r="G490" s="122" t="s">
        <v>208</v>
      </c>
      <c r="H490" s="122">
        <f t="shared" si="136"/>
        <v>0</v>
      </c>
      <c r="I490" s="124">
        <f t="shared" si="137"/>
        <v>0</v>
      </c>
      <c r="J490" s="122">
        <f t="shared" si="138"/>
        <v>0</v>
      </c>
      <c r="L490" s="122">
        <v>2042</v>
      </c>
      <c r="M490" s="122">
        <v>2</v>
      </c>
      <c r="N490" s="122">
        <f t="shared" si="139"/>
        <v>960</v>
      </c>
      <c r="O490" s="122">
        <f t="shared" si="140"/>
        <v>1920</v>
      </c>
      <c r="P490" s="122">
        <v>80</v>
      </c>
      <c r="Q490" s="122" t="s">
        <v>208</v>
      </c>
      <c r="R490" s="122">
        <f t="shared" si="141"/>
        <v>153600</v>
      </c>
      <c r="S490" s="124">
        <f t="shared" si="142"/>
        <v>1.7777777777777777</v>
      </c>
      <c r="T490" s="122">
        <f t="shared" si="143"/>
        <v>153.6</v>
      </c>
    </row>
    <row r="491" spans="2:20" x14ac:dyDescent="0.25">
      <c r="B491" s="122">
        <v>2043</v>
      </c>
      <c r="C491" s="122">
        <v>0</v>
      </c>
      <c r="D491" s="122">
        <f t="shared" si="134"/>
        <v>720</v>
      </c>
      <c r="E491" s="122">
        <f t="shared" si="135"/>
        <v>0</v>
      </c>
      <c r="F491" s="122">
        <v>50</v>
      </c>
      <c r="G491" s="122" t="s">
        <v>208</v>
      </c>
      <c r="H491" s="122">
        <f t="shared" si="136"/>
        <v>0</v>
      </c>
      <c r="I491" s="124">
        <f t="shared" si="137"/>
        <v>0</v>
      </c>
      <c r="J491" s="122">
        <f t="shared" si="138"/>
        <v>0</v>
      </c>
      <c r="L491" s="122">
        <v>2043</v>
      </c>
      <c r="M491" s="122">
        <v>2</v>
      </c>
      <c r="N491" s="122">
        <f t="shared" si="139"/>
        <v>960</v>
      </c>
      <c r="O491" s="122">
        <f t="shared" si="140"/>
        <v>1920</v>
      </c>
      <c r="P491" s="122">
        <v>80</v>
      </c>
      <c r="Q491" s="122" t="s">
        <v>208</v>
      </c>
      <c r="R491" s="122">
        <f t="shared" si="141"/>
        <v>153600</v>
      </c>
      <c r="S491" s="124">
        <f t="shared" si="142"/>
        <v>1.7777777777777777</v>
      </c>
      <c r="T491" s="122">
        <f t="shared" si="143"/>
        <v>153.6</v>
      </c>
    </row>
    <row r="492" spans="2:20" x14ac:dyDescent="0.25">
      <c r="B492" s="122">
        <v>2044</v>
      </c>
      <c r="C492" s="122">
        <v>0</v>
      </c>
      <c r="D492" s="122">
        <f t="shared" si="134"/>
        <v>720</v>
      </c>
      <c r="E492" s="122">
        <f t="shared" si="135"/>
        <v>0</v>
      </c>
      <c r="F492" s="122">
        <v>50</v>
      </c>
      <c r="G492" s="122" t="s">
        <v>208</v>
      </c>
      <c r="H492" s="122">
        <f t="shared" si="136"/>
        <v>0</v>
      </c>
      <c r="I492" s="124">
        <f t="shared" si="137"/>
        <v>0</v>
      </c>
      <c r="J492" s="122">
        <f t="shared" si="138"/>
        <v>0</v>
      </c>
      <c r="L492" s="122">
        <v>2044</v>
      </c>
      <c r="M492" s="122">
        <v>2</v>
      </c>
      <c r="N492" s="122">
        <f t="shared" si="139"/>
        <v>960</v>
      </c>
      <c r="O492" s="122">
        <f t="shared" si="140"/>
        <v>1920</v>
      </c>
      <c r="P492" s="122">
        <v>80</v>
      </c>
      <c r="Q492" s="122" t="s">
        <v>208</v>
      </c>
      <c r="R492" s="122">
        <f t="shared" si="141"/>
        <v>153600</v>
      </c>
      <c r="S492" s="124">
        <f t="shared" si="142"/>
        <v>1.7777777777777777</v>
      </c>
      <c r="T492" s="122">
        <f t="shared" si="143"/>
        <v>153.6</v>
      </c>
    </row>
    <row r="494" spans="2:20" x14ac:dyDescent="0.25">
      <c r="B494" s="290" t="s">
        <v>229</v>
      </c>
      <c r="C494" s="290"/>
      <c r="L494" s="290" t="s">
        <v>338</v>
      </c>
      <c r="M494" s="290"/>
    </row>
    <row r="495" spans="2:20" x14ac:dyDescent="0.25">
      <c r="B495" s="289" t="s">
        <v>22</v>
      </c>
      <c r="C495" s="289" t="s">
        <v>203</v>
      </c>
      <c r="D495" s="289" t="s">
        <v>204</v>
      </c>
      <c r="E495" s="289" t="s">
        <v>201</v>
      </c>
      <c r="F495" s="289" t="s">
        <v>202</v>
      </c>
      <c r="G495" s="289" t="s">
        <v>151</v>
      </c>
      <c r="H495" s="289" t="s">
        <v>205</v>
      </c>
      <c r="I495" s="289" t="s">
        <v>206</v>
      </c>
      <c r="J495" s="289" t="s">
        <v>434</v>
      </c>
      <c r="L495" s="289" t="s">
        <v>22</v>
      </c>
      <c r="M495" s="289" t="s">
        <v>203</v>
      </c>
      <c r="N495" s="289" t="s">
        <v>204</v>
      </c>
      <c r="O495" s="289" t="s">
        <v>201</v>
      </c>
      <c r="P495" s="289" t="s">
        <v>202</v>
      </c>
      <c r="Q495" s="289" t="s">
        <v>151</v>
      </c>
      <c r="R495" s="289" t="s">
        <v>205</v>
      </c>
      <c r="S495" s="289" t="s">
        <v>206</v>
      </c>
      <c r="T495" s="289" t="s">
        <v>434</v>
      </c>
    </row>
    <row r="496" spans="2:20" x14ac:dyDescent="0.25">
      <c r="B496" s="289"/>
      <c r="C496" s="289"/>
      <c r="D496" s="289"/>
      <c r="E496" s="289"/>
      <c r="F496" s="289"/>
      <c r="G496" s="289"/>
      <c r="H496" s="289"/>
      <c r="I496" s="289"/>
      <c r="J496" s="289"/>
      <c r="L496" s="289"/>
      <c r="M496" s="289"/>
      <c r="N496" s="289"/>
      <c r="O496" s="289"/>
      <c r="P496" s="289"/>
      <c r="Q496" s="289"/>
      <c r="R496" s="289"/>
      <c r="S496" s="289"/>
      <c r="T496" s="289"/>
    </row>
    <row r="497" spans="2:20" x14ac:dyDescent="0.25">
      <c r="B497" s="289"/>
      <c r="C497" s="289"/>
      <c r="D497" s="289"/>
      <c r="E497" s="289"/>
      <c r="F497" s="289"/>
      <c r="G497" s="289"/>
      <c r="H497" s="289"/>
      <c r="I497" s="289"/>
      <c r="J497" s="289"/>
      <c r="L497" s="289"/>
      <c r="M497" s="289"/>
      <c r="N497" s="289"/>
      <c r="O497" s="289"/>
      <c r="P497" s="289"/>
      <c r="Q497" s="289"/>
      <c r="R497" s="289"/>
      <c r="S497" s="289"/>
      <c r="T497" s="289"/>
    </row>
    <row r="498" spans="2:20" x14ac:dyDescent="0.25">
      <c r="B498" s="122">
        <v>2025</v>
      </c>
      <c r="C498" s="122" cm="1">
        <f t="array" ref="C498:C517">TRANSPOSE('Proyeksi Fasum (3)'!D134:W134)</f>
        <v>1</v>
      </c>
      <c r="D498" s="184">
        <v>16000</v>
      </c>
      <c r="E498" s="122">
        <f>C498*D498</f>
        <v>16000</v>
      </c>
      <c r="F498" s="122">
        <v>1000</v>
      </c>
      <c r="G498" s="122" t="s">
        <v>218</v>
      </c>
      <c r="H498" s="122">
        <f>F498*C498</f>
        <v>1000</v>
      </c>
      <c r="I498" s="124">
        <f>H498/86400</f>
        <v>1.1574074074074073E-2</v>
      </c>
      <c r="J498" s="122">
        <f>H498/1000</f>
        <v>1</v>
      </c>
      <c r="L498" s="122">
        <v>2025</v>
      </c>
      <c r="M498" s="122" cm="1">
        <f t="array" ref="M498:M517">TRANSPOSE('Proyeksi Fasum (3)'!D135:W135)</f>
        <v>1</v>
      </c>
      <c r="N498" s="184">
        <v>16000</v>
      </c>
      <c r="O498" s="122">
        <f>M498*N498</f>
        <v>16000</v>
      </c>
      <c r="P498" s="122">
        <v>500</v>
      </c>
      <c r="Q498" s="122" t="s">
        <v>218</v>
      </c>
      <c r="R498" s="122">
        <f>P498*M498</f>
        <v>500</v>
      </c>
      <c r="S498" s="124">
        <f>R498/86400</f>
        <v>5.7870370370370367E-3</v>
      </c>
      <c r="T498" s="122">
        <f>R498/1000</f>
        <v>0.5</v>
      </c>
    </row>
    <row r="499" spans="2:20" x14ac:dyDescent="0.25">
      <c r="B499" s="122">
        <v>2026</v>
      </c>
      <c r="C499" s="122">
        <v>1</v>
      </c>
      <c r="D499" s="184">
        <v>16000</v>
      </c>
      <c r="E499" s="122">
        <f t="shared" ref="E499:E517" si="144">C499*D499</f>
        <v>16000</v>
      </c>
      <c r="F499" s="122">
        <v>1000</v>
      </c>
      <c r="G499" s="122" t="s">
        <v>218</v>
      </c>
      <c r="H499" s="122">
        <f t="shared" ref="H499:H517" si="145">F499*C499</f>
        <v>1000</v>
      </c>
      <c r="I499" s="124">
        <f t="shared" ref="I499:I517" si="146">H499/86400</f>
        <v>1.1574074074074073E-2</v>
      </c>
      <c r="J499" s="122">
        <f t="shared" ref="J499:J517" si="147">H499/1000</f>
        <v>1</v>
      </c>
      <c r="L499" s="122">
        <v>2026</v>
      </c>
      <c r="M499" s="122">
        <v>1</v>
      </c>
      <c r="N499" s="184">
        <v>16000</v>
      </c>
      <c r="O499" s="122">
        <f t="shared" ref="O499:O517" si="148">M499*N499</f>
        <v>16000</v>
      </c>
      <c r="P499" s="122">
        <v>500</v>
      </c>
      <c r="Q499" s="122" t="s">
        <v>218</v>
      </c>
      <c r="R499" s="122">
        <f t="shared" ref="R499:R517" si="149">P499*M499</f>
        <v>500</v>
      </c>
      <c r="S499" s="124">
        <f t="shared" ref="S499:S517" si="150">R499/86400</f>
        <v>5.7870370370370367E-3</v>
      </c>
      <c r="T499" s="122">
        <f t="shared" ref="T499:T517" si="151">R499/1000</f>
        <v>0.5</v>
      </c>
    </row>
    <row r="500" spans="2:20" x14ac:dyDescent="0.25">
      <c r="B500" s="122">
        <v>2027</v>
      </c>
      <c r="C500" s="122">
        <v>1</v>
      </c>
      <c r="D500" s="184">
        <v>16000</v>
      </c>
      <c r="E500" s="122">
        <f t="shared" si="144"/>
        <v>16000</v>
      </c>
      <c r="F500" s="122">
        <v>1000</v>
      </c>
      <c r="G500" s="122" t="s">
        <v>218</v>
      </c>
      <c r="H500" s="122">
        <f t="shared" si="145"/>
        <v>1000</v>
      </c>
      <c r="I500" s="124">
        <f t="shared" si="146"/>
        <v>1.1574074074074073E-2</v>
      </c>
      <c r="J500" s="122">
        <f t="shared" si="147"/>
        <v>1</v>
      </c>
      <c r="L500" s="122">
        <v>2027</v>
      </c>
      <c r="M500" s="122">
        <v>1</v>
      </c>
      <c r="N500" s="184">
        <v>16000</v>
      </c>
      <c r="O500" s="122">
        <f t="shared" si="148"/>
        <v>16000</v>
      </c>
      <c r="P500" s="122">
        <v>500</v>
      </c>
      <c r="Q500" s="122" t="s">
        <v>218</v>
      </c>
      <c r="R500" s="122">
        <f t="shared" si="149"/>
        <v>500</v>
      </c>
      <c r="S500" s="124">
        <f t="shared" si="150"/>
        <v>5.7870370370370367E-3</v>
      </c>
      <c r="T500" s="122">
        <f t="shared" si="151"/>
        <v>0.5</v>
      </c>
    </row>
    <row r="501" spans="2:20" x14ac:dyDescent="0.25">
      <c r="B501" s="122">
        <v>2028</v>
      </c>
      <c r="C501" s="122">
        <v>1</v>
      </c>
      <c r="D501" s="184">
        <v>16000</v>
      </c>
      <c r="E501" s="122">
        <f t="shared" si="144"/>
        <v>16000</v>
      </c>
      <c r="F501" s="122">
        <v>1000</v>
      </c>
      <c r="G501" s="122" t="s">
        <v>218</v>
      </c>
      <c r="H501" s="122">
        <f t="shared" si="145"/>
        <v>1000</v>
      </c>
      <c r="I501" s="124">
        <f t="shared" si="146"/>
        <v>1.1574074074074073E-2</v>
      </c>
      <c r="J501" s="122">
        <f t="shared" si="147"/>
        <v>1</v>
      </c>
      <c r="L501" s="122">
        <v>2028</v>
      </c>
      <c r="M501" s="122">
        <v>1</v>
      </c>
      <c r="N501" s="184">
        <v>16000</v>
      </c>
      <c r="O501" s="122">
        <f t="shared" si="148"/>
        <v>16000</v>
      </c>
      <c r="P501" s="122">
        <v>500</v>
      </c>
      <c r="Q501" s="122" t="s">
        <v>218</v>
      </c>
      <c r="R501" s="122">
        <f t="shared" si="149"/>
        <v>500</v>
      </c>
      <c r="S501" s="124">
        <f t="shared" si="150"/>
        <v>5.7870370370370367E-3</v>
      </c>
      <c r="T501" s="122">
        <f t="shared" si="151"/>
        <v>0.5</v>
      </c>
    </row>
    <row r="502" spans="2:20" x14ac:dyDescent="0.25">
      <c r="B502" s="122">
        <v>2029</v>
      </c>
      <c r="C502" s="122">
        <v>1</v>
      </c>
      <c r="D502" s="184">
        <v>16000</v>
      </c>
      <c r="E502" s="122">
        <f t="shared" si="144"/>
        <v>16000</v>
      </c>
      <c r="F502" s="122">
        <v>1000</v>
      </c>
      <c r="G502" s="122" t="s">
        <v>218</v>
      </c>
      <c r="H502" s="122">
        <f t="shared" si="145"/>
        <v>1000</v>
      </c>
      <c r="I502" s="124">
        <f t="shared" si="146"/>
        <v>1.1574074074074073E-2</v>
      </c>
      <c r="J502" s="122">
        <f t="shared" si="147"/>
        <v>1</v>
      </c>
      <c r="L502" s="122">
        <v>2029</v>
      </c>
      <c r="M502" s="122">
        <v>1</v>
      </c>
      <c r="N502" s="184">
        <v>16000</v>
      </c>
      <c r="O502" s="122">
        <f t="shared" si="148"/>
        <v>16000</v>
      </c>
      <c r="P502" s="122">
        <v>500</v>
      </c>
      <c r="Q502" s="122" t="s">
        <v>218</v>
      </c>
      <c r="R502" s="122">
        <f t="shared" si="149"/>
        <v>500</v>
      </c>
      <c r="S502" s="124">
        <f t="shared" si="150"/>
        <v>5.7870370370370367E-3</v>
      </c>
      <c r="T502" s="122">
        <f t="shared" si="151"/>
        <v>0.5</v>
      </c>
    </row>
    <row r="503" spans="2:20" x14ac:dyDescent="0.25">
      <c r="B503" s="122">
        <v>2030</v>
      </c>
      <c r="C503" s="122">
        <v>1</v>
      </c>
      <c r="D503" s="184">
        <v>16000</v>
      </c>
      <c r="E503" s="122">
        <f t="shared" si="144"/>
        <v>16000</v>
      </c>
      <c r="F503" s="122">
        <v>1000</v>
      </c>
      <c r="G503" s="122" t="s">
        <v>218</v>
      </c>
      <c r="H503" s="122">
        <f t="shared" si="145"/>
        <v>1000</v>
      </c>
      <c r="I503" s="124">
        <f t="shared" si="146"/>
        <v>1.1574074074074073E-2</v>
      </c>
      <c r="J503" s="122">
        <f t="shared" si="147"/>
        <v>1</v>
      </c>
      <c r="L503" s="122">
        <v>2030</v>
      </c>
      <c r="M503" s="122">
        <v>1</v>
      </c>
      <c r="N503" s="184">
        <v>16000</v>
      </c>
      <c r="O503" s="122">
        <f t="shared" si="148"/>
        <v>16000</v>
      </c>
      <c r="P503" s="122">
        <v>500</v>
      </c>
      <c r="Q503" s="122" t="s">
        <v>218</v>
      </c>
      <c r="R503" s="122">
        <f t="shared" si="149"/>
        <v>500</v>
      </c>
      <c r="S503" s="124">
        <f t="shared" si="150"/>
        <v>5.7870370370370367E-3</v>
      </c>
      <c r="T503" s="122">
        <f t="shared" si="151"/>
        <v>0.5</v>
      </c>
    </row>
    <row r="504" spans="2:20" x14ac:dyDescent="0.25">
      <c r="B504" s="122">
        <v>2031</v>
      </c>
      <c r="C504" s="122">
        <v>1</v>
      </c>
      <c r="D504" s="184">
        <v>16000</v>
      </c>
      <c r="E504" s="122">
        <f t="shared" si="144"/>
        <v>16000</v>
      </c>
      <c r="F504" s="122">
        <v>1000</v>
      </c>
      <c r="G504" s="122" t="s">
        <v>218</v>
      </c>
      <c r="H504" s="122">
        <f t="shared" si="145"/>
        <v>1000</v>
      </c>
      <c r="I504" s="124">
        <f t="shared" si="146"/>
        <v>1.1574074074074073E-2</v>
      </c>
      <c r="J504" s="122">
        <f t="shared" si="147"/>
        <v>1</v>
      </c>
      <c r="L504" s="122">
        <v>2031</v>
      </c>
      <c r="M504" s="122">
        <v>1</v>
      </c>
      <c r="N504" s="184">
        <v>16000</v>
      </c>
      <c r="O504" s="122">
        <f t="shared" si="148"/>
        <v>16000</v>
      </c>
      <c r="P504" s="122">
        <v>500</v>
      </c>
      <c r="Q504" s="122" t="s">
        <v>218</v>
      </c>
      <c r="R504" s="122">
        <f t="shared" si="149"/>
        <v>500</v>
      </c>
      <c r="S504" s="124">
        <f t="shared" si="150"/>
        <v>5.7870370370370367E-3</v>
      </c>
      <c r="T504" s="122">
        <f t="shared" si="151"/>
        <v>0.5</v>
      </c>
    </row>
    <row r="505" spans="2:20" x14ac:dyDescent="0.25">
      <c r="B505" s="122">
        <v>2032</v>
      </c>
      <c r="C505" s="122">
        <v>1</v>
      </c>
      <c r="D505" s="184">
        <v>16000</v>
      </c>
      <c r="E505" s="122">
        <f t="shared" si="144"/>
        <v>16000</v>
      </c>
      <c r="F505" s="122">
        <v>1000</v>
      </c>
      <c r="G505" s="122" t="s">
        <v>218</v>
      </c>
      <c r="H505" s="122">
        <f t="shared" si="145"/>
        <v>1000</v>
      </c>
      <c r="I505" s="124">
        <f t="shared" si="146"/>
        <v>1.1574074074074073E-2</v>
      </c>
      <c r="J505" s="122">
        <f t="shared" si="147"/>
        <v>1</v>
      </c>
      <c r="L505" s="122">
        <v>2032</v>
      </c>
      <c r="M505" s="122">
        <v>1</v>
      </c>
      <c r="N505" s="184">
        <v>16000</v>
      </c>
      <c r="O505" s="122">
        <f t="shared" si="148"/>
        <v>16000</v>
      </c>
      <c r="P505" s="122">
        <v>500</v>
      </c>
      <c r="Q505" s="122" t="s">
        <v>218</v>
      </c>
      <c r="R505" s="122">
        <f t="shared" si="149"/>
        <v>500</v>
      </c>
      <c r="S505" s="124">
        <f t="shared" si="150"/>
        <v>5.7870370370370367E-3</v>
      </c>
      <c r="T505" s="122">
        <f t="shared" si="151"/>
        <v>0.5</v>
      </c>
    </row>
    <row r="506" spans="2:20" x14ac:dyDescent="0.25">
      <c r="B506" s="122">
        <v>2033</v>
      </c>
      <c r="C506" s="122">
        <v>1</v>
      </c>
      <c r="D506" s="184">
        <v>16000</v>
      </c>
      <c r="E506" s="122">
        <f t="shared" si="144"/>
        <v>16000</v>
      </c>
      <c r="F506" s="122">
        <v>1000</v>
      </c>
      <c r="G506" s="122" t="s">
        <v>218</v>
      </c>
      <c r="H506" s="122">
        <f t="shared" si="145"/>
        <v>1000</v>
      </c>
      <c r="I506" s="124">
        <f t="shared" si="146"/>
        <v>1.1574074074074073E-2</v>
      </c>
      <c r="J506" s="122">
        <f t="shared" si="147"/>
        <v>1</v>
      </c>
      <c r="L506" s="122">
        <v>2033</v>
      </c>
      <c r="M506" s="122">
        <v>1</v>
      </c>
      <c r="N506" s="184">
        <v>16000</v>
      </c>
      <c r="O506" s="122">
        <f t="shared" si="148"/>
        <v>16000</v>
      </c>
      <c r="P506" s="122">
        <v>500</v>
      </c>
      <c r="Q506" s="122" t="s">
        <v>218</v>
      </c>
      <c r="R506" s="122">
        <f t="shared" si="149"/>
        <v>500</v>
      </c>
      <c r="S506" s="124">
        <f t="shared" si="150"/>
        <v>5.7870370370370367E-3</v>
      </c>
      <c r="T506" s="122">
        <f t="shared" si="151"/>
        <v>0.5</v>
      </c>
    </row>
    <row r="507" spans="2:20" x14ac:dyDescent="0.25">
      <c r="B507" s="122">
        <v>2034</v>
      </c>
      <c r="C507" s="122">
        <v>1</v>
      </c>
      <c r="D507" s="184">
        <v>16000</v>
      </c>
      <c r="E507" s="122">
        <f t="shared" si="144"/>
        <v>16000</v>
      </c>
      <c r="F507" s="122">
        <v>1000</v>
      </c>
      <c r="G507" s="122" t="s">
        <v>218</v>
      </c>
      <c r="H507" s="122">
        <f t="shared" si="145"/>
        <v>1000</v>
      </c>
      <c r="I507" s="124">
        <f t="shared" si="146"/>
        <v>1.1574074074074073E-2</v>
      </c>
      <c r="J507" s="122">
        <f t="shared" si="147"/>
        <v>1</v>
      </c>
      <c r="L507" s="122">
        <v>2034</v>
      </c>
      <c r="M507" s="122">
        <v>1</v>
      </c>
      <c r="N507" s="184">
        <v>16000</v>
      </c>
      <c r="O507" s="122">
        <f t="shared" si="148"/>
        <v>16000</v>
      </c>
      <c r="P507" s="122">
        <v>500</v>
      </c>
      <c r="Q507" s="122" t="s">
        <v>218</v>
      </c>
      <c r="R507" s="122">
        <f t="shared" si="149"/>
        <v>500</v>
      </c>
      <c r="S507" s="124">
        <f t="shared" si="150"/>
        <v>5.7870370370370367E-3</v>
      </c>
      <c r="T507" s="122">
        <f t="shared" si="151"/>
        <v>0.5</v>
      </c>
    </row>
    <row r="508" spans="2:20" x14ac:dyDescent="0.25">
      <c r="B508" s="122">
        <v>2035</v>
      </c>
      <c r="C508" s="122">
        <v>1</v>
      </c>
      <c r="D508" s="184">
        <v>16000</v>
      </c>
      <c r="E508" s="122">
        <f t="shared" si="144"/>
        <v>16000</v>
      </c>
      <c r="F508" s="122">
        <v>1000</v>
      </c>
      <c r="G508" s="122" t="s">
        <v>218</v>
      </c>
      <c r="H508" s="122">
        <f t="shared" si="145"/>
        <v>1000</v>
      </c>
      <c r="I508" s="124">
        <f t="shared" si="146"/>
        <v>1.1574074074074073E-2</v>
      </c>
      <c r="J508" s="122">
        <f t="shared" si="147"/>
        <v>1</v>
      </c>
      <c r="L508" s="122">
        <v>2035</v>
      </c>
      <c r="M508" s="122">
        <v>1</v>
      </c>
      <c r="N508" s="184">
        <v>16000</v>
      </c>
      <c r="O508" s="122">
        <f t="shared" si="148"/>
        <v>16000</v>
      </c>
      <c r="P508" s="122">
        <v>500</v>
      </c>
      <c r="Q508" s="122" t="s">
        <v>218</v>
      </c>
      <c r="R508" s="122">
        <f t="shared" si="149"/>
        <v>500</v>
      </c>
      <c r="S508" s="124">
        <f t="shared" si="150"/>
        <v>5.7870370370370367E-3</v>
      </c>
      <c r="T508" s="122">
        <f t="shared" si="151"/>
        <v>0.5</v>
      </c>
    </row>
    <row r="509" spans="2:20" x14ac:dyDescent="0.25">
      <c r="B509" s="122">
        <v>2036</v>
      </c>
      <c r="C509" s="122">
        <v>1</v>
      </c>
      <c r="D509" s="184">
        <v>16000</v>
      </c>
      <c r="E509" s="122">
        <f t="shared" si="144"/>
        <v>16000</v>
      </c>
      <c r="F509" s="122">
        <v>1000</v>
      </c>
      <c r="G509" s="122" t="s">
        <v>218</v>
      </c>
      <c r="H509" s="122">
        <f t="shared" si="145"/>
        <v>1000</v>
      </c>
      <c r="I509" s="124">
        <f t="shared" si="146"/>
        <v>1.1574074074074073E-2</v>
      </c>
      <c r="J509" s="122">
        <f t="shared" si="147"/>
        <v>1</v>
      </c>
      <c r="L509" s="122">
        <v>2036</v>
      </c>
      <c r="M509" s="122">
        <v>1</v>
      </c>
      <c r="N509" s="184">
        <v>16000</v>
      </c>
      <c r="O509" s="122">
        <f t="shared" si="148"/>
        <v>16000</v>
      </c>
      <c r="P509" s="122">
        <v>500</v>
      </c>
      <c r="Q509" s="122" t="s">
        <v>218</v>
      </c>
      <c r="R509" s="122">
        <f t="shared" si="149"/>
        <v>500</v>
      </c>
      <c r="S509" s="124">
        <f t="shared" si="150"/>
        <v>5.7870370370370367E-3</v>
      </c>
      <c r="T509" s="122">
        <f t="shared" si="151"/>
        <v>0.5</v>
      </c>
    </row>
    <row r="510" spans="2:20" x14ac:dyDescent="0.25">
      <c r="B510" s="122">
        <v>2037</v>
      </c>
      <c r="C510" s="122">
        <v>1</v>
      </c>
      <c r="D510" s="184">
        <v>16000</v>
      </c>
      <c r="E510" s="122">
        <f t="shared" si="144"/>
        <v>16000</v>
      </c>
      <c r="F510" s="122">
        <v>1000</v>
      </c>
      <c r="G510" s="122" t="s">
        <v>218</v>
      </c>
      <c r="H510" s="122">
        <f t="shared" si="145"/>
        <v>1000</v>
      </c>
      <c r="I510" s="124">
        <f t="shared" si="146"/>
        <v>1.1574074074074073E-2</v>
      </c>
      <c r="J510" s="122">
        <f t="shared" si="147"/>
        <v>1</v>
      </c>
      <c r="L510" s="122">
        <v>2037</v>
      </c>
      <c r="M510" s="122">
        <v>1</v>
      </c>
      <c r="N510" s="184">
        <v>16000</v>
      </c>
      <c r="O510" s="122">
        <f t="shared" si="148"/>
        <v>16000</v>
      </c>
      <c r="P510" s="122">
        <v>500</v>
      </c>
      <c r="Q510" s="122" t="s">
        <v>218</v>
      </c>
      <c r="R510" s="122">
        <f t="shared" si="149"/>
        <v>500</v>
      </c>
      <c r="S510" s="124">
        <f t="shared" si="150"/>
        <v>5.7870370370370367E-3</v>
      </c>
      <c r="T510" s="122">
        <f t="shared" si="151"/>
        <v>0.5</v>
      </c>
    </row>
    <row r="511" spans="2:20" x14ac:dyDescent="0.25">
      <c r="B511" s="122">
        <v>2038</v>
      </c>
      <c r="C511" s="122">
        <v>1</v>
      </c>
      <c r="D511" s="184">
        <v>16000</v>
      </c>
      <c r="E511" s="122">
        <f t="shared" si="144"/>
        <v>16000</v>
      </c>
      <c r="F511" s="122">
        <v>1000</v>
      </c>
      <c r="G511" s="122" t="s">
        <v>218</v>
      </c>
      <c r="H511" s="122">
        <f t="shared" si="145"/>
        <v>1000</v>
      </c>
      <c r="I511" s="124">
        <f t="shared" si="146"/>
        <v>1.1574074074074073E-2</v>
      </c>
      <c r="J511" s="122">
        <f t="shared" si="147"/>
        <v>1</v>
      </c>
      <c r="L511" s="122">
        <v>2038</v>
      </c>
      <c r="M511" s="122">
        <v>1</v>
      </c>
      <c r="N511" s="184">
        <v>16000</v>
      </c>
      <c r="O511" s="122">
        <f t="shared" si="148"/>
        <v>16000</v>
      </c>
      <c r="P511" s="122">
        <v>500</v>
      </c>
      <c r="Q511" s="122" t="s">
        <v>218</v>
      </c>
      <c r="R511" s="122">
        <f t="shared" si="149"/>
        <v>500</v>
      </c>
      <c r="S511" s="124">
        <f t="shared" si="150"/>
        <v>5.7870370370370367E-3</v>
      </c>
      <c r="T511" s="122">
        <f t="shared" si="151"/>
        <v>0.5</v>
      </c>
    </row>
    <row r="512" spans="2:20" x14ac:dyDescent="0.25">
      <c r="B512" s="122">
        <v>2039</v>
      </c>
      <c r="C512" s="122">
        <v>2</v>
      </c>
      <c r="D512" s="184">
        <v>16000</v>
      </c>
      <c r="E512" s="122">
        <f t="shared" si="144"/>
        <v>32000</v>
      </c>
      <c r="F512" s="122">
        <v>1000</v>
      </c>
      <c r="G512" s="122" t="s">
        <v>218</v>
      </c>
      <c r="H512" s="122">
        <f t="shared" si="145"/>
        <v>2000</v>
      </c>
      <c r="I512" s="124">
        <f t="shared" si="146"/>
        <v>2.3148148148148147E-2</v>
      </c>
      <c r="J512" s="122">
        <f t="shared" si="147"/>
        <v>2</v>
      </c>
      <c r="L512" s="122">
        <v>2039</v>
      </c>
      <c r="M512" s="122">
        <v>2</v>
      </c>
      <c r="N512" s="184">
        <v>16000</v>
      </c>
      <c r="O512" s="122">
        <f t="shared" si="148"/>
        <v>32000</v>
      </c>
      <c r="P512" s="122">
        <v>500</v>
      </c>
      <c r="Q512" s="122" t="s">
        <v>218</v>
      </c>
      <c r="R512" s="122">
        <f t="shared" si="149"/>
        <v>1000</v>
      </c>
      <c r="S512" s="124">
        <f t="shared" si="150"/>
        <v>1.1574074074074073E-2</v>
      </c>
      <c r="T512" s="122">
        <f t="shared" si="151"/>
        <v>1</v>
      </c>
    </row>
    <row r="513" spans="2:20" x14ac:dyDescent="0.25">
      <c r="B513" s="122">
        <v>2040</v>
      </c>
      <c r="C513" s="122">
        <v>2</v>
      </c>
      <c r="D513" s="184">
        <v>16000</v>
      </c>
      <c r="E513" s="122">
        <f t="shared" si="144"/>
        <v>32000</v>
      </c>
      <c r="F513" s="122">
        <v>1000</v>
      </c>
      <c r="G513" s="122" t="s">
        <v>218</v>
      </c>
      <c r="H513" s="122">
        <f t="shared" si="145"/>
        <v>2000</v>
      </c>
      <c r="I513" s="124">
        <f t="shared" si="146"/>
        <v>2.3148148148148147E-2</v>
      </c>
      <c r="J513" s="122">
        <f t="shared" si="147"/>
        <v>2</v>
      </c>
      <c r="L513" s="122">
        <v>2040</v>
      </c>
      <c r="M513" s="122">
        <v>2</v>
      </c>
      <c r="N513" s="184">
        <v>16000</v>
      </c>
      <c r="O513" s="122">
        <f t="shared" si="148"/>
        <v>32000</v>
      </c>
      <c r="P513" s="122">
        <v>500</v>
      </c>
      <c r="Q513" s="122" t="s">
        <v>218</v>
      </c>
      <c r="R513" s="122">
        <f t="shared" si="149"/>
        <v>1000</v>
      </c>
      <c r="S513" s="124">
        <f t="shared" si="150"/>
        <v>1.1574074074074073E-2</v>
      </c>
      <c r="T513" s="122">
        <f t="shared" si="151"/>
        <v>1</v>
      </c>
    </row>
    <row r="514" spans="2:20" x14ac:dyDescent="0.25">
      <c r="B514" s="122">
        <v>2041</v>
      </c>
      <c r="C514" s="122">
        <v>2</v>
      </c>
      <c r="D514" s="184">
        <v>16000</v>
      </c>
      <c r="E514" s="122">
        <f t="shared" si="144"/>
        <v>32000</v>
      </c>
      <c r="F514" s="122">
        <v>1000</v>
      </c>
      <c r="G514" s="122" t="s">
        <v>218</v>
      </c>
      <c r="H514" s="122">
        <f t="shared" si="145"/>
        <v>2000</v>
      </c>
      <c r="I514" s="124">
        <f t="shared" si="146"/>
        <v>2.3148148148148147E-2</v>
      </c>
      <c r="J514" s="122">
        <f t="shared" si="147"/>
        <v>2</v>
      </c>
      <c r="L514" s="122">
        <v>2041</v>
      </c>
      <c r="M514" s="122">
        <v>2</v>
      </c>
      <c r="N514" s="184">
        <v>16000</v>
      </c>
      <c r="O514" s="122">
        <f t="shared" si="148"/>
        <v>32000</v>
      </c>
      <c r="P514" s="122">
        <v>500</v>
      </c>
      <c r="Q514" s="122" t="s">
        <v>218</v>
      </c>
      <c r="R514" s="122">
        <f t="shared" si="149"/>
        <v>1000</v>
      </c>
      <c r="S514" s="124">
        <f t="shared" si="150"/>
        <v>1.1574074074074073E-2</v>
      </c>
      <c r="T514" s="122">
        <f t="shared" si="151"/>
        <v>1</v>
      </c>
    </row>
    <row r="515" spans="2:20" x14ac:dyDescent="0.25">
      <c r="B515" s="122">
        <v>2042</v>
      </c>
      <c r="C515" s="122">
        <v>2</v>
      </c>
      <c r="D515" s="184">
        <v>16000</v>
      </c>
      <c r="E515" s="122">
        <f t="shared" si="144"/>
        <v>32000</v>
      </c>
      <c r="F515" s="122">
        <v>1000</v>
      </c>
      <c r="G515" s="122" t="s">
        <v>218</v>
      </c>
      <c r="H515" s="122">
        <f t="shared" si="145"/>
        <v>2000</v>
      </c>
      <c r="I515" s="124">
        <f t="shared" si="146"/>
        <v>2.3148148148148147E-2</v>
      </c>
      <c r="J515" s="122">
        <f t="shared" si="147"/>
        <v>2</v>
      </c>
      <c r="L515" s="122">
        <v>2042</v>
      </c>
      <c r="M515" s="122">
        <v>2</v>
      </c>
      <c r="N515" s="184">
        <v>16000</v>
      </c>
      <c r="O515" s="122">
        <f t="shared" si="148"/>
        <v>32000</v>
      </c>
      <c r="P515" s="122">
        <v>500</v>
      </c>
      <c r="Q515" s="122" t="s">
        <v>218</v>
      </c>
      <c r="R515" s="122">
        <f t="shared" si="149"/>
        <v>1000</v>
      </c>
      <c r="S515" s="124">
        <f t="shared" si="150"/>
        <v>1.1574074074074073E-2</v>
      </c>
      <c r="T515" s="122">
        <f t="shared" si="151"/>
        <v>1</v>
      </c>
    </row>
    <row r="516" spans="2:20" x14ac:dyDescent="0.25">
      <c r="B516" s="122">
        <v>2043</v>
      </c>
      <c r="C516" s="122">
        <v>2</v>
      </c>
      <c r="D516" s="184">
        <v>16000</v>
      </c>
      <c r="E516" s="122">
        <f t="shared" si="144"/>
        <v>32000</v>
      </c>
      <c r="F516" s="122">
        <v>1000</v>
      </c>
      <c r="G516" s="122" t="s">
        <v>218</v>
      </c>
      <c r="H516" s="122">
        <f t="shared" si="145"/>
        <v>2000</v>
      </c>
      <c r="I516" s="124">
        <f t="shared" si="146"/>
        <v>2.3148148148148147E-2</v>
      </c>
      <c r="J516" s="122">
        <f t="shared" si="147"/>
        <v>2</v>
      </c>
      <c r="L516" s="122">
        <v>2043</v>
      </c>
      <c r="M516" s="122">
        <v>2</v>
      </c>
      <c r="N516" s="184">
        <v>16000</v>
      </c>
      <c r="O516" s="122">
        <f t="shared" si="148"/>
        <v>32000</v>
      </c>
      <c r="P516" s="122">
        <v>500</v>
      </c>
      <c r="Q516" s="122" t="s">
        <v>218</v>
      </c>
      <c r="R516" s="122">
        <f t="shared" si="149"/>
        <v>1000</v>
      </c>
      <c r="S516" s="124">
        <f t="shared" si="150"/>
        <v>1.1574074074074073E-2</v>
      </c>
      <c r="T516" s="122">
        <f t="shared" si="151"/>
        <v>1</v>
      </c>
    </row>
    <row r="517" spans="2:20" x14ac:dyDescent="0.25">
      <c r="B517" s="122">
        <v>2044</v>
      </c>
      <c r="C517" s="122">
        <v>2</v>
      </c>
      <c r="D517" s="184">
        <v>16000</v>
      </c>
      <c r="E517" s="122">
        <f t="shared" si="144"/>
        <v>32000</v>
      </c>
      <c r="F517" s="122">
        <v>1000</v>
      </c>
      <c r="G517" s="122" t="s">
        <v>218</v>
      </c>
      <c r="H517" s="122">
        <f t="shared" si="145"/>
        <v>2000</v>
      </c>
      <c r="I517" s="124">
        <f t="shared" si="146"/>
        <v>2.3148148148148147E-2</v>
      </c>
      <c r="J517" s="122">
        <f t="shared" si="147"/>
        <v>2</v>
      </c>
      <c r="L517" s="122">
        <v>2044</v>
      </c>
      <c r="M517" s="122">
        <v>2</v>
      </c>
      <c r="N517" s="184">
        <v>16000</v>
      </c>
      <c r="O517" s="122">
        <f t="shared" si="148"/>
        <v>32000</v>
      </c>
      <c r="P517" s="122">
        <v>500</v>
      </c>
      <c r="Q517" s="122" t="s">
        <v>218</v>
      </c>
      <c r="R517" s="122">
        <f t="shared" si="149"/>
        <v>1000</v>
      </c>
      <c r="S517" s="124">
        <f t="shared" si="150"/>
        <v>1.1574074074074073E-2</v>
      </c>
      <c r="T517" s="122">
        <f t="shared" si="151"/>
        <v>1</v>
      </c>
    </row>
    <row r="519" spans="2:20" x14ac:dyDescent="0.25">
      <c r="B519" s="290" t="s">
        <v>339</v>
      </c>
      <c r="C519" s="290"/>
      <c r="D519" s="290"/>
      <c r="L519" s="290" t="s">
        <v>340</v>
      </c>
      <c r="M519" s="290"/>
      <c r="N519" s="290"/>
    </row>
    <row r="520" spans="2:20" x14ac:dyDescent="0.25">
      <c r="B520" s="289" t="s">
        <v>22</v>
      </c>
      <c r="C520" s="289" t="s">
        <v>203</v>
      </c>
      <c r="D520" s="289" t="s">
        <v>204</v>
      </c>
      <c r="E520" s="289" t="s">
        <v>201</v>
      </c>
      <c r="F520" s="289" t="s">
        <v>202</v>
      </c>
      <c r="G520" s="289" t="s">
        <v>151</v>
      </c>
      <c r="H520" s="289" t="s">
        <v>205</v>
      </c>
      <c r="I520" s="289" t="s">
        <v>206</v>
      </c>
      <c r="J520" s="289" t="s">
        <v>434</v>
      </c>
      <c r="L520" s="289" t="s">
        <v>22</v>
      </c>
      <c r="M520" s="289" t="s">
        <v>203</v>
      </c>
      <c r="N520" s="289" t="s">
        <v>204</v>
      </c>
      <c r="O520" s="289" t="s">
        <v>201</v>
      </c>
      <c r="P520" s="289" t="s">
        <v>202</v>
      </c>
      <c r="Q520" s="289" t="s">
        <v>151</v>
      </c>
      <c r="R520" s="289" t="s">
        <v>205</v>
      </c>
      <c r="S520" s="289" t="s">
        <v>206</v>
      </c>
      <c r="T520" s="289" t="s">
        <v>434</v>
      </c>
    </row>
    <row r="521" spans="2:20" x14ac:dyDescent="0.25">
      <c r="B521" s="289"/>
      <c r="C521" s="289"/>
      <c r="D521" s="289"/>
      <c r="E521" s="289"/>
      <c r="F521" s="289"/>
      <c r="G521" s="289"/>
      <c r="H521" s="289"/>
      <c r="I521" s="289"/>
      <c r="J521" s="289"/>
      <c r="L521" s="289"/>
      <c r="M521" s="289"/>
      <c r="N521" s="289"/>
      <c r="O521" s="289"/>
      <c r="P521" s="289"/>
      <c r="Q521" s="289"/>
      <c r="R521" s="289"/>
      <c r="S521" s="289"/>
      <c r="T521" s="289"/>
    </row>
    <row r="522" spans="2:20" x14ac:dyDescent="0.25">
      <c r="B522" s="289"/>
      <c r="C522" s="289"/>
      <c r="D522" s="289"/>
      <c r="E522" s="289"/>
      <c r="F522" s="289"/>
      <c r="G522" s="289"/>
      <c r="H522" s="289"/>
      <c r="I522" s="289"/>
      <c r="J522" s="289"/>
      <c r="L522" s="289"/>
      <c r="M522" s="289"/>
      <c r="N522" s="289"/>
      <c r="O522" s="289"/>
      <c r="P522" s="289"/>
      <c r="Q522" s="289"/>
      <c r="R522" s="289"/>
      <c r="S522" s="289"/>
      <c r="T522" s="289"/>
    </row>
    <row r="523" spans="2:20" x14ac:dyDescent="0.25">
      <c r="B523" s="122">
        <v>2025</v>
      </c>
      <c r="C523" s="122" cm="1">
        <f t="array" ref="C523:C542">TRANSPOSE('Proyeksi Fasum (3)'!D137:W137)</f>
        <v>1</v>
      </c>
      <c r="D523" s="122">
        <v>20</v>
      </c>
      <c r="E523" s="122">
        <f>C523*D523</f>
        <v>20</v>
      </c>
      <c r="F523" s="122">
        <v>50</v>
      </c>
      <c r="G523" s="122" t="s">
        <v>220</v>
      </c>
      <c r="H523" s="122">
        <f>E523*F523</f>
        <v>1000</v>
      </c>
      <c r="I523" s="124">
        <f>H523/86400</f>
        <v>1.1574074074074073E-2</v>
      </c>
      <c r="J523" s="122">
        <f>H523/1000</f>
        <v>1</v>
      </c>
      <c r="L523" s="122">
        <v>2025</v>
      </c>
      <c r="M523" s="122" cm="1">
        <f t="array" ref="M523:M542">TRANSPOSE('Proyeksi Fasum (3)'!D138:W138)</f>
        <v>0</v>
      </c>
      <c r="N523" s="122">
        <v>20</v>
      </c>
      <c r="O523" s="122">
        <f>M523*N523</f>
        <v>0</v>
      </c>
      <c r="P523" s="122">
        <v>50</v>
      </c>
      <c r="Q523" s="122" t="s">
        <v>220</v>
      </c>
      <c r="R523" s="122">
        <f>O523*P523</f>
        <v>0</v>
      </c>
      <c r="S523" s="124">
        <f>R523/86400</f>
        <v>0</v>
      </c>
      <c r="T523" s="122">
        <f>R523/1000</f>
        <v>0</v>
      </c>
    </row>
    <row r="524" spans="2:20" x14ac:dyDescent="0.25">
      <c r="B524" s="122">
        <v>2026</v>
      </c>
      <c r="C524" s="122">
        <v>1</v>
      </c>
      <c r="D524" s="122">
        <v>20</v>
      </c>
      <c r="E524" s="122">
        <f t="shared" ref="E524:E542" si="152">C524*D524</f>
        <v>20</v>
      </c>
      <c r="F524" s="122">
        <v>50</v>
      </c>
      <c r="G524" s="122" t="s">
        <v>220</v>
      </c>
      <c r="H524" s="122">
        <f t="shared" ref="H524:H542" si="153">E524*F524</f>
        <v>1000</v>
      </c>
      <c r="I524" s="124">
        <f t="shared" ref="I524:I542" si="154">H524/86400</f>
        <v>1.1574074074074073E-2</v>
      </c>
      <c r="J524" s="122">
        <f t="shared" ref="J524:J542" si="155">H524/1000</f>
        <v>1</v>
      </c>
      <c r="L524" s="122">
        <v>2026</v>
      </c>
      <c r="M524" s="122">
        <v>0</v>
      </c>
      <c r="N524" s="122">
        <v>20</v>
      </c>
      <c r="O524" s="122">
        <f t="shared" ref="O524:O542" si="156">M524*N524</f>
        <v>0</v>
      </c>
      <c r="P524" s="122">
        <v>50</v>
      </c>
      <c r="Q524" s="122" t="s">
        <v>220</v>
      </c>
      <c r="R524" s="122">
        <f t="shared" ref="R524:R542" si="157">O524*P524</f>
        <v>0</v>
      </c>
      <c r="S524" s="124">
        <f t="shared" ref="S524:S542" si="158">R524/86400</f>
        <v>0</v>
      </c>
      <c r="T524" s="122">
        <f t="shared" ref="T524:T542" si="159">R524/1000</f>
        <v>0</v>
      </c>
    </row>
    <row r="525" spans="2:20" x14ac:dyDescent="0.25">
      <c r="B525" s="122">
        <v>2027</v>
      </c>
      <c r="C525" s="122">
        <v>1</v>
      </c>
      <c r="D525" s="122">
        <v>20</v>
      </c>
      <c r="E525" s="122">
        <f t="shared" si="152"/>
        <v>20</v>
      </c>
      <c r="F525" s="122">
        <v>50</v>
      </c>
      <c r="G525" s="122" t="s">
        <v>220</v>
      </c>
      <c r="H525" s="122">
        <f t="shared" si="153"/>
        <v>1000</v>
      </c>
      <c r="I525" s="124">
        <f t="shared" si="154"/>
        <v>1.1574074074074073E-2</v>
      </c>
      <c r="J525" s="122">
        <f t="shared" si="155"/>
        <v>1</v>
      </c>
      <c r="L525" s="122">
        <v>2027</v>
      </c>
      <c r="M525" s="122">
        <v>0</v>
      </c>
      <c r="N525" s="122">
        <v>20</v>
      </c>
      <c r="O525" s="122">
        <f t="shared" si="156"/>
        <v>0</v>
      </c>
      <c r="P525" s="122">
        <v>50</v>
      </c>
      <c r="Q525" s="122" t="s">
        <v>220</v>
      </c>
      <c r="R525" s="122">
        <f t="shared" si="157"/>
        <v>0</v>
      </c>
      <c r="S525" s="124">
        <f t="shared" si="158"/>
        <v>0</v>
      </c>
      <c r="T525" s="122">
        <f t="shared" si="159"/>
        <v>0</v>
      </c>
    </row>
    <row r="526" spans="2:20" x14ac:dyDescent="0.25">
      <c r="B526" s="122">
        <v>2028</v>
      </c>
      <c r="C526" s="122">
        <v>1</v>
      </c>
      <c r="D526" s="122">
        <v>20</v>
      </c>
      <c r="E526" s="122">
        <f t="shared" si="152"/>
        <v>20</v>
      </c>
      <c r="F526" s="122">
        <v>50</v>
      </c>
      <c r="G526" s="122" t="s">
        <v>220</v>
      </c>
      <c r="H526" s="122">
        <f t="shared" si="153"/>
        <v>1000</v>
      </c>
      <c r="I526" s="124">
        <f t="shared" si="154"/>
        <v>1.1574074074074073E-2</v>
      </c>
      <c r="J526" s="122">
        <f t="shared" si="155"/>
        <v>1</v>
      </c>
      <c r="L526" s="122">
        <v>2028</v>
      </c>
      <c r="M526" s="122">
        <v>0</v>
      </c>
      <c r="N526" s="122">
        <v>20</v>
      </c>
      <c r="O526" s="122">
        <f t="shared" si="156"/>
        <v>0</v>
      </c>
      <c r="P526" s="122">
        <v>50</v>
      </c>
      <c r="Q526" s="122" t="s">
        <v>220</v>
      </c>
      <c r="R526" s="122">
        <f t="shared" si="157"/>
        <v>0</v>
      </c>
      <c r="S526" s="124">
        <f t="shared" si="158"/>
        <v>0</v>
      </c>
      <c r="T526" s="122">
        <f t="shared" si="159"/>
        <v>0</v>
      </c>
    </row>
    <row r="527" spans="2:20" x14ac:dyDescent="0.25">
      <c r="B527" s="122">
        <v>2029</v>
      </c>
      <c r="C527" s="122">
        <v>1</v>
      </c>
      <c r="D527" s="122">
        <v>20</v>
      </c>
      <c r="E527" s="122">
        <f t="shared" si="152"/>
        <v>20</v>
      </c>
      <c r="F527" s="122">
        <v>50</v>
      </c>
      <c r="G527" s="122" t="s">
        <v>220</v>
      </c>
      <c r="H527" s="122">
        <f t="shared" si="153"/>
        <v>1000</v>
      </c>
      <c r="I527" s="124">
        <f t="shared" si="154"/>
        <v>1.1574074074074073E-2</v>
      </c>
      <c r="J527" s="122">
        <f t="shared" si="155"/>
        <v>1</v>
      </c>
      <c r="L527" s="122">
        <v>2029</v>
      </c>
      <c r="M527" s="122">
        <v>0</v>
      </c>
      <c r="N527" s="122">
        <v>20</v>
      </c>
      <c r="O527" s="122">
        <f t="shared" si="156"/>
        <v>0</v>
      </c>
      <c r="P527" s="122">
        <v>50</v>
      </c>
      <c r="Q527" s="122" t="s">
        <v>220</v>
      </c>
      <c r="R527" s="122">
        <f t="shared" si="157"/>
        <v>0</v>
      </c>
      <c r="S527" s="124">
        <f t="shared" si="158"/>
        <v>0</v>
      </c>
      <c r="T527" s="122">
        <f t="shared" si="159"/>
        <v>0</v>
      </c>
    </row>
    <row r="528" spans="2:20" x14ac:dyDescent="0.25">
      <c r="B528" s="122">
        <v>2030</v>
      </c>
      <c r="C528" s="122">
        <v>1</v>
      </c>
      <c r="D528" s="122">
        <v>20</v>
      </c>
      <c r="E528" s="122">
        <f t="shared" si="152"/>
        <v>20</v>
      </c>
      <c r="F528" s="122">
        <v>50</v>
      </c>
      <c r="G528" s="122" t="s">
        <v>220</v>
      </c>
      <c r="H528" s="122">
        <f t="shared" si="153"/>
        <v>1000</v>
      </c>
      <c r="I528" s="124">
        <f t="shared" si="154"/>
        <v>1.1574074074074073E-2</v>
      </c>
      <c r="J528" s="122">
        <f t="shared" si="155"/>
        <v>1</v>
      </c>
      <c r="L528" s="122">
        <v>2030</v>
      </c>
      <c r="M528" s="122">
        <v>0</v>
      </c>
      <c r="N528" s="122">
        <v>20</v>
      </c>
      <c r="O528" s="122">
        <f t="shared" si="156"/>
        <v>0</v>
      </c>
      <c r="P528" s="122">
        <v>50</v>
      </c>
      <c r="Q528" s="122" t="s">
        <v>220</v>
      </c>
      <c r="R528" s="122">
        <f t="shared" si="157"/>
        <v>0</v>
      </c>
      <c r="S528" s="124">
        <f t="shared" si="158"/>
        <v>0</v>
      </c>
      <c r="T528" s="122">
        <f t="shared" si="159"/>
        <v>0</v>
      </c>
    </row>
    <row r="529" spans="2:20" x14ac:dyDescent="0.25">
      <c r="B529" s="122">
        <v>2031</v>
      </c>
      <c r="C529" s="122">
        <v>1</v>
      </c>
      <c r="D529" s="122">
        <v>20</v>
      </c>
      <c r="E529" s="122">
        <f t="shared" si="152"/>
        <v>20</v>
      </c>
      <c r="F529" s="122">
        <v>50</v>
      </c>
      <c r="G529" s="122" t="s">
        <v>220</v>
      </c>
      <c r="H529" s="122">
        <f t="shared" si="153"/>
        <v>1000</v>
      </c>
      <c r="I529" s="124">
        <f t="shared" si="154"/>
        <v>1.1574074074074073E-2</v>
      </c>
      <c r="J529" s="122">
        <f t="shared" si="155"/>
        <v>1</v>
      </c>
      <c r="L529" s="122">
        <v>2031</v>
      </c>
      <c r="M529" s="122">
        <v>0</v>
      </c>
      <c r="N529" s="122">
        <v>20</v>
      </c>
      <c r="O529" s="122">
        <f t="shared" si="156"/>
        <v>0</v>
      </c>
      <c r="P529" s="122">
        <v>50</v>
      </c>
      <c r="Q529" s="122" t="s">
        <v>220</v>
      </c>
      <c r="R529" s="122">
        <f t="shared" si="157"/>
        <v>0</v>
      </c>
      <c r="S529" s="124">
        <f t="shared" si="158"/>
        <v>0</v>
      </c>
      <c r="T529" s="122">
        <f t="shared" si="159"/>
        <v>0</v>
      </c>
    </row>
    <row r="530" spans="2:20" x14ac:dyDescent="0.25">
      <c r="B530" s="122">
        <v>2032</v>
      </c>
      <c r="C530" s="122">
        <v>1</v>
      </c>
      <c r="D530" s="122">
        <v>20</v>
      </c>
      <c r="E530" s="122">
        <f t="shared" si="152"/>
        <v>20</v>
      </c>
      <c r="F530" s="122">
        <v>50</v>
      </c>
      <c r="G530" s="122" t="s">
        <v>220</v>
      </c>
      <c r="H530" s="122">
        <f t="shared" si="153"/>
        <v>1000</v>
      </c>
      <c r="I530" s="124">
        <f t="shared" si="154"/>
        <v>1.1574074074074073E-2</v>
      </c>
      <c r="J530" s="122">
        <f t="shared" si="155"/>
        <v>1</v>
      </c>
      <c r="L530" s="122">
        <v>2032</v>
      </c>
      <c r="M530" s="122">
        <v>0</v>
      </c>
      <c r="N530" s="122">
        <v>20</v>
      </c>
      <c r="O530" s="122">
        <f t="shared" si="156"/>
        <v>0</v>
      </c>
      <c r="P530" s="122">
        <v>50</v>
      </c>
      <c r="Q530" s="122" t="s">
        <v>220</v>
      </c>
      <c r="R530" s="122">
        <f t="shared" si="157"/>
        <v>0</v>
      </c>
      <c r="S530" s="124">
        <f t="shared" si="158"/>
        <v>0</v>
      </c>
      <c r="T530" s="122">
        <f t="shared" si="159"/>
        <v>0</v>
      </c>
    </row>
    <row r="531" spans="2:20" x14ac:dyDescent="0.25">
      <c r="B531" s="122">
        <v>2033</v>
      </c>
      <c r="C531" s="122">
        <v>1</v>
      </c>
      <c r="D531" s="122">
        <v>20</v>
      </c>
      <c r="E531" s="122">
        <f t="shared" si="152"/>
        <v>20</v>
      </c>
      <c r="F531" s="122">
        <v>50</v>
      </c>
      <c r="G531" s="122" t="s">
        <v>220</v>
      </c>
      <c r="H531" s="122">
        <f t="shared" si="153"/>
        <v>1000</v>
      </c>
      <c r="I531" s="124">
        <f t="shared" si="154"/>
        <v>1.1574074074074073E-2</v>
      </c>
      <c r="J531" s="122">
        <f t="shared" si="155"/>
        <v>1</v>
      </c>
      <c r="L531" s="122">
        <v>2033</v>
      </c>
      <c r="M531" s="122">
        <v>0</v>
      </c>
      <c r="N531" s="122">
        <v>20</v>
      </c>
      <c r="O531" s="122">
        <f t="shared" si="156"/>
        <v>0</v>
      </c>
      <c r="P531" s="122">
        <v>50</v>
      </c>
      <c r="Q531" s="122" t="s">
        <v>220</v>
      </c>
      <c r="R531" s="122">
        <f t="shared" si="157"/>
        <v>0</v>
      </c>
      <c r="S531" s="124">
        <f t="shared" si="158"/>
        <v>0</v>
      </c>
      <c r="T531" s="122">
        <f t="shared" si="159"/>
        <v>0</v>
      </c>
    </row>
    <row r="532" spans="2:20" x14ac:dyDescent="0.25">
      <c r="B532" s="122">
        <v>2034</v>
      </c>
      <c r="C532" s="122">
        <v>1</v>
      </c>
      <c r="D532" s="122">
        <v>20</v>
      </c>
      <c r="E532" s="122">
        <f t="shared" si="152"/>
        <v>20</v>
      </c>
      <c r="F532" s="122">
        <v>50</v>
      </c>
      <c r="G532" s="122" t="s">
        <v>220</v>
      </c>
      <c r="H532" s="122">
        <f t="shared" si="153"/>
        <v>1000</v>
      </c>
      <c r="I532" s="124">
        <f t="shared" si="154"/>
        <v>1.1574074074074073E-2</v>
      </c>
      <c r="J532" s="122">
        <f t="shared" si="155"/>
        <v>1</v>
      </c>
      <c r="L532" s="122">
        <v>2034</v>
      </c>
      <c r="M532" s="122">
        <v>0</v>
      </c>
      <c r="N532" s="122">
        <v>20</v>
      </c>
      <c r="O532" s="122">
        <f t="shared" si="156"/>
        <v>0</v>
      </c>
      <c r="P532" s="122">
        <v>50</v>
      </c>
      <c r="Q532" s="122" t="s">
        <v>220</v>
      </c>
      <c r="R532" s="122">
        <f t="shared" si="157"/>
        <v>0</v>
      </c>
      <c r="S532" s="124">
        <f t="shared" si="158"/>
        <v>0</v>
      </c>
      <c r="T532" s="122">
        <f t="shared" si="159"/>
        <v>0</v>
      </c>
    </row>
    <row r="533" spans="2:20" x14ac:dyDescent="0.25">
      <c r="B533" s="122">
        <v>2035</v>
      </c>
      <c r="C533" s="122">
        <v>1</v>
      </c>
      <c r="D533" s="122">
        <v>20</v>
      </c>
      <c r="E533" s="122">
        <f t="shared" si="152"/>
        <v>20</v>
      </c>
      <c r="F533" s="122">
        <v>50</v>
      </c>
      <c r="G533" s="122" t="s">
        <v>220</v>
      </c>
      <c r="H533" s="122">
        <f t="shared" si="153"/>
        <v>1000</v>
      </c>
      <c r="I533" s="124">
        <f t="shared" si="154"/>
        <v>1.1574074074074073E-2</v>
      </c>
      <c r="J533" s="122">
        <f t="shared" si="155"/>
        <v>1</v>
      </c>
      <c r="L533" s="122">
        <v>2035</v>
      </c>
      <c r="M533" s="122">
        <v>0</v>
      </c>
      <c r="N533" s="122">
        <v>20</v>
      </c>
      <c r="O533" s="122">
        <f t="shared" si="156"/>
        <v>0</v>
      </c>
      <c r="P533" s="122">
        <v>50</v>
      </c>
      <c r="Q533" s="122" t="s">
        <v>220</v>
      </c>
      <c r="R533" s="122">
        <f t="shared" si="157"/>
        <v>0</v>
      </c>
      <c r="S533" s="124">
        <f t="shared" si="158"/>
        <v>0</v>
      </c>
      <c r="T533" s="122">
        <f t="shared" si="159"/>
        <v>0</v>
      </c>
    </row>
    <row r="534" spans="2:20" x14ac:dyDescent="0.25">
      <c r="B534" s="122">
        <v>2036</v>
      </c>
      <c r="C534" s="122">
        <v>1</v>
      </c>
      <c r="D534" s="122">
        <v>20</v>
      </c>
      <c r="E534" s="122">
        <f t="shared" si="152"/>
        <v>20</v>
      </c>
      <c r="F534" s="122">
        <v>50</v>
      </c>
      <c r="G534" s="122" t="s">
        <v>220</v>
      </c>
      <c r="H534" s="122">
        <f t="shared" si="153"/>
        <v>1000</v>
      </c>
      <c r="I534" s="124">
        <f t="shared" si="154"/>
        <v>1.1574074074074073E-2</v>
      </c>
      <c r="J534" s="122">
        <f t="shared" si="155"/>
        <v>1</v>
      </c>
      <c r="L534" s="122">
        <v>2036</v>
      </c>
      <c r="M534" s="122">
        <v>0</v>
      </c>
      <c r="N534" s="122">
        <v>20</v>
      </c>
      <c r="O534" s="122">
        <f t="shared" si="156"/>
        <v>0</v>
      </c>
      <c r="P534" s="122">
        <v>50</v>
      </c>
      <c r="Q534" s="122" t="s">
        <v>220</v>
      </c>
      <c r="R534" s="122">
        <f t="shared" si="157"/>
        <v>0</v>
      </c>
      <c r="S534" s="124">
        <f t="shared" si="158"/>
        <v>0</v>
      </c>
      <c r="T534" s="122">
        <f t="shared" si="159"/>
        <v>0</v>
      </c>
    </row>
    <row r="535" spans="2:20" x14ac:dyDescent="0.25">
      <c r="B535" s="122">
        <v>2037</v>
      </c>
      <c r="C535" s="122">
        <v>1</v>
      </c>
      <c r="D535" s="122">
        <v>20</v>
      </c>
      <c r="E535" s="122">
        <f t="shared" si="152"/>
        <v>20</v>
      </c>
      <c r="F535" s="122">
        <v>50</v>
      </c>
      <c r="G535" s="122" t="s">
        <v>220</v>
      </c>
      <c r="H535" s="122">
        <f t="shared" si="153"/>
        <v>1000</v>
      </c>
      <c r="I535" s="124">
        <f t="shared" si="154"/>
        <v>1.1574074074074073E-2</v>
      </c>
      <c r="J535" s="122">
        <f t="shared" si="155"/>
        <v>1</v>
      </c>
      <c r="L535" s="122">
        <v>2037</v>
      </c>
      <c r="M535" s="122">
        <v>0</v>
      </c>
      <c r="N535" s="122">
        <v>20</v>
      </c>
      <c r="O535" s="122">
        <f t="shared" si="156"/>
        <v>0</v>
      </c>
      <c r="P535" s="122">
        <v>50</v>
      </c>
      <c r="Q535" s="122" t="s">
        <v>220</v>
      </c>
      <c r="R535" s="122">
        <f t="shared" si="157"/>
        <v>0</v>
      </c>
      <c r="S535" s="124">
        <f t="shared" si="158"/>
        <v>0</v>
      </c>
      <c r="T535" s="122">
        <f t="shared" si="159"/>
        <v>0</v>
      </c>
    </row>
    <row r="536" spans="2:20" x14ac:dyDescent="0.25">
      <c r="B536" s="122">
        <v>2038</v>
      </c>
      <c r="C536" s="122">
        <v>1</v>
      </c>
      <c r="D536" s="122">
        <v>20</v>
      </c>
      <c r="E536" s="122">
        <f t="shared" si="152"/>
        <v>20</v>
      </c>
      <c r="F536" s="122">
        <v>50</v>
      </c>
      <c r="G536" s="122" t="s">
        <v>220</v>
      </c>
      <c r="H536" s="122">
        <f t="shared" si="153"/>
        <v>1000</v>
      </c>
      <c r="I536" s="124">
        <f t="shared" si="154"/>
        <v>1.1574074074074073E-2</v>
      </c>
      <c r="J536" s="122">
        <f t="shared" si="155"/>
        <v>1</v>
      </c>
      <c r="L536" s="122">
        <v>2038</v>
      </c>
      <c r="M536" s="122">
        <v>0</v>
      </c>
      <c r="N536" s="122">
        <v>20</v>
      </c>
      <c r="O536" s="122">
        <f t="shared" si="156"/>
        <v>0</v>
      </c>
      <c r="P536" s="122">
        <v>50</v>
      </c>
      <c r="Q536" s="122" t="s">
        <v>220</v>
      </c>
      <c r="R536" s="122">
        <f t="shared" si="157"/>
        <v>0</v>
      </c>
      <c r="S536" s="124">
        <f t="shared" si="158"/>
        <v>0</v>
      </c>
      <c r="T536" s="122">
        <f t="shared" si="159"/>
        <v>0</v>
      </c>
    </row>
    <row r="537" spans="2:20" x14ac:dyDescent="0.25">
      <c r="B537" s="122">
        <v>2039</v>
      </c>
      <c r="C537" s="122">
        <v>2</v>
      </c>
      <c r="D537" s="122">
        <v>20</v>
      </c>
      <c r="E537" s="122">
        <f t="shared" si="152"/>
        <v>40</v>
      </c>
      <c r="F537" s="122">
        <v>50</v>
      </c>
      <c r="G537" s="122" t="s">
        <v>220</v>
      </c>
      <c r="H537" s="122">
        <f t="shared" si="153"/>
        <v>2000</v>
      </c>
      <c r="I537" s="124">
        <f t="shared" si="154"/>
        <v>2.3148148148148147E-2</v>
      </c>
      <c r="J537" s="122">
        <f t="shared" si="155"/>
        <v>2</v>
      </c>
      <c r="L537" s="122">
        <v>2039</v>
      </c>
      <c r="M537" s="122">
        <v>0</v>
      </c>
      <c r="N537" s="122">
        <v>20</v>
      </c>
      <c r="O537" s="122">
        <f t="shared" si="156"/>
        <v>0</v>
      </c>
      <c r="P537" s="122">
        <v>50</v>
      </c>
      <c r="Q537" s="122" t="s">
        <v>220</v>
      </c>
      <c r="R537" s="122">
        <f t="shared" si="157"/>
        <v>0</v>
      </c>
      <c r="S537" s="124">
        <f t="shared" si="158"/>
        <v>0</v>
      </c>
      <c r="T537" s="122">
        <f t="shared" si="159"/>
        <v>0</v>
      </c>
    </row>
    <row r="538" spans="2:20" x14ac:dyDescent="0.25">
      <c r="B538" s="122">
        <v>2040</v>
      </c>
      <c r="C538" s="122">
        <v>2</v>
      </c>
      <c r="D538" s="122">
        <v>20</v>
      </c>
      <c r="E538" s="122">
        <f t="shared" si="152"/>
        <v>40</v>
      </c>
      <c r="F538" s="122">
        <v>50</v>
      </c>
      <c r="G538" s="122" t="s">
        <v>220</v>
      </c>
      <c r="H538" s="122">
        <f t="shared" si="153"/>
        <v>2000</v>
      </c>
      <c r="I538" s="124">
        <f t="shared" si="154"/>
        <v>2.3148148148148147E-2</v>
      </c>
      <c r="J538" s="122">
        <f t="shared" si="155"/>
        <v>2</v>
      </c>
      <c r="L538" s="122">
        <v>2040</v>
      </c>
      <c r="M538" s="122">
        <v>0</v>
      </c>
      <c r="N538" s="122">
        <v>20</v>
      </c>
      <c r="O538" s="122">
        <f t="shared" si="156"/>
        <v>0</v>
      </c>
      <c r="P538" s="122">
        <v>50</v>
      </c>
      <c r="Q538" s="122" t="s">
        <v>220</v>
      </c>
      <c r="R538" s="122">
        <f t="shared" si="157"/>
        <v>0</v>
      </c>
      <c r="S538" s="124">
        <f t="shared" si="158"/>
        <v>0</v>
      </c>
      <c r="T538" s="122">
        <f t="shared" si="159"/>
        <v>0</v>
      </c>
    </row>
    <row r="539" spans="2:20" x14ac:dyDescent="0.25">
      <c r="B539" s="122">
        <v>2041</v>
      </c>
      <c r="C539" s="122">
        <v>2</v>
      </c>
      <c r="D539" s="122">
        <v>20</v>
      </c>
      <c r="E539" s="122">
        <f t="shared" si="152"/>
        <v>40</v>
      </c>
      <c r="F539" s="122">
        <v>50</v>
      </c>
      <c r="G539" s="122" t="s">
        <v>220</v>
      </c>
      <c r="H539" s="122">
        <f t="shared" si="153"/>
        <v>2000</v>
      </c>
      <c r="I539" s="124">
        <f t="shared" si="154"/>
        <v>2.3148148148148147E-2</v>
      </c>
      <c r="J539" s="122">
        <f t="shared" si="155"/>
        <v>2</v>
      </c>
      <c r="L539" s="122">
        <v>2041</v>
      </c>
      <c r="M539" s="122">
        <v>0</v>
      </c>
      <c r="N539" s="122">
        <v>20</v>
      </c>
      <c r="O539" s="122">
        <f t="shared" si="156"/>
        <v>0</v>
      </c>
      <c r="P539" s="122">
        <v>50</v>
      </c>
      <c r="Q539" s="122" t="s">
        <v>220</v>
      </c>
      <c r="R539" s="122">
        <f t="shared" si="157"/>
        <v>0</v>
      </c>
      <c r="S539" s="124">
        <f t="shared" si="158"/>
        <v>0</v>
      </c>
      <c r="T539" s="122">
        <f t="shared" si="159"/>
        <v>0</v>
      </c>
    </row>
    <row r="540" spans="2:20" x14ac:dyDescent="0.25">
      <c r="B540" s="122">
        <v>2042</v>
      </c>
      <c r="C540" s="122">
        <v>2</v>
      </c>
      <c r="D540" s="122">
        <v>20</v>
      </c>
      <c r="E540" s="122">
        <f t="shared" si="152"/>
        <v>40</v>
      </c>
      <c r="F540" s="122">
        <v>50</v>
      </c>
      <c r="G540" s="122" t="s">
        <v>220</v>
      </c>
      <c r="H540" s="122">
        <f t="shared" si="153"/>
        <v>2000</v>
      </c>
      <c r="I540" s="124">
        <f t="shared" si="154"/>
        <v>2.3148148148148147E-2</v>
      </c>
      <c r="J540" s="122">
        <f t="shared" si="155"/>
        <v>2</v>
      </c>
      <c r="L540" s="122">
        <v>2042</v>
      </c>
      <c r="M540" s="122">
        <v>0</v>
      </c>
      <c r="N540" s="122">
        <v>20</v>
      </c>
      <c r="O540" s="122">
        <f t="shared" si="156"/>
        <v>0</v>
      </c>
      <c r="P540" s="122">
        <v>50</v>
      </c>
      <c r="Q540" s="122" t="s">
        <v>220</v>
      </c>
      <c r="R540" s="122">
        <f t="shared" si="157"/>
        <v>0</v>
      </c>
      <c r="S540" s="124">
        <f t="shared" si="158"/>
        <v>0</v>
      </c>
      <c r="T540" s="122">
        <f t="shared" si="159"/>
        <v>0</v>
      </c>
    </row>
    <row r="541" spans="2:20" x14ac:dyDescent="0.25">
      <c r="B541" s="122">
        <v>2043</v>
      </c>
      <c r="C541" s="122">
        <v>2</v>
      </c>
      <c r="D541" s="122">
        <v>20</v>
      </c>
      <c r="E541" s="122">
        <f t="shared" si="152"/>
        <v>40</v>
      </c>
      <c r="F541" s="122">
        <v>50</v>
      </c>
      <c r="G541" s="122" t="s">
        <v>220</v>
      </c>
      <c r="H541" s="122">
        <f t="shared" si="153"/>
        <v>2000</v>
      </c>
      <c r="I541" s="124">
        <f t="shared" si="154"/>
        <v>2.3148148148148147E-2</v>
      </c>
      <c r="J541" s="122">
        <f t="shared" si="155"/>
        <v>2</v>
      </c>
      <c r="L541" s="122">
        <v>2043</v>
      </c>
      <c r="M541" s="122">
        <v>0</v>
      </c>
      <c r="N541" s="122">
        <v>20</v>
      </c>
      <c r="O541" s="122">
        <f t="shared" si="156"/>
        <v>0</v>
      </c>
      <c r="P541" s="122">
        <v>50</v>
      </c>
      <c r="Q541" s="122" t="s">
        <v>220</v>
      </c>
      <c r="R541" s="122">
        <f t="shared" si="157"/>
        <v>0</v>
      </c>
      <c r="S541" s="124">
        <f t="shared" si="158"/>
        <v>0</v>
      </c>
      <c r="T541" s="122">
        <f t="shared" si="159"/>
        <v>0</v>
      </c>
    </row>
    <row r="542" spans="2:20" x14ac:dyDescent="0.25">
      <c r="B542" s="122">
        <v>2044</v>
      </c>
      <c r="C542" s="122">
        <v>2</v>
      </c>
      <c r="D542" s="122">
        <v>20</v>
      </c>
      <c r="E542" s="122">
        <f t="shared" si="152"/>
        <v>40</v>
      </c>
      <c r="F542" s="122">
        <v>50</v>
      </c>
      <c r="G542" s="122" t="s">
        <v>220</v>
      </c>
      <c r="H542" s="122">
        <f t="shared" si="153"/>
        <v>2000</v>
      </c>
      <c r="I542" s="124">
        <f t="shared" si="154"/>
        <v>2.3148148148148147E-2</v>
      </c>
      <c r="J542" s="122">
        <f t="shared" si="155"/>
        <v>2</v>
      </c>
      <c r="L542" s="122">
        <v>2044</v>
      </c>
      <c r="M542" s="122">
        <v>0</v>
      </c>
      <c r="N542" s="122">
        <v>20</v>
      </c>
      <c r="O542" s="122">
        <f t="shared" si="156"/>
        <v>0</v>
      </c>
      <c r="P542" s="122">
        <v>50</v>
      </c>
      <c r="Q542" s="122" t="s">
        <v>220</v>
      </c>
      <c r="R542" s="122">
        <f t="shared" si="157"/>
        <v>0</v>
      </c>
      <c r="S542" s="124">
        <f t="shared" si="158"/>
        <v>0</v>
      </c>
      <c r="T542" s="122">
        <f t="shared" si="159"/>
        <v>0</v>
      </c>
    </row>
    <row r="544" spans="2:20" x14ac:dyDescent="0.25">
      <c r="B544" s="290" t="s">
        <v>341</v>
      </c>
      <c r="C544" s="290"/>
      <c r="D544" s="290"/>
      <c r="L544" s="290" t="s">
        <v>342</v>
      </c>
      <c r="M544" s="290"/>
      <c r="N544" s="290"/>
    </row>
    <row r="545" spans="2:20" x14ac:dyDescent="0.25">
      <c r="B545" s="289" t="s">
        <v>22</v>
      </c>
      <c r="C545" s="289" t="s">
        <v>203</v>
      </c>
      <c r="D545" s="289" t="s">
        <v>204</v>
      </c>
      <c r="E545" s="289" t="s">
        <v>201</v>
      </c>
      <c r="F545" s="289" t="s">
        <v>202</v>
      </c>
      <c r="G545" s="289" t="s">
        <v>151</v>
      </c>
      <c r="H545" s="289" t="s">
        <v>205</v>
      </c>
      <c r="I545" s="289" t="s">
        <v>206</v>
      </c>
      <c r="J545" s="289" t="s">
        <v>434</v>
      </c>
      <c r="L545" s="289" t="s">
        <v>22</v>
      </c>
      <c r="M545" s="289" t="s">
        <v>203</v>
      </c>
      <c r="N545" s="289" t="s">
        <v>204</v>
      </c>
      <c r="O545" s="289" t="s">
        <v>201</v>
      </c>
      <c r="P545" s="289" t="s">
        <v>202</v>
      </c>
      <c r="Q545" s="289" t="s">
        <v>151</v>
      </c>
      <c r="R545" s="289" t="s">
        <v>205</v>
      </c>
      <c r="S545" s="289" t="s">
        <v>206</v>
      </c>
      <c r="T545" s="289" t="s">
        <v>434</v>
      </c>
    </row>
    <row r="546" spans="2:20" x14ac:dyDescent="0.25">
      <c r="B546" s="289"/>
      <c r="C546" s="289"/>
      <c r="D546" s="289"/>
      <c r="E546" s="289"/>
      <c r="F546" s="289"/>
      <c r="G546" s="289"/>
      <c r="H546" s="289"/>
      <c r="I546" s="289"/>
      <c r="J546" s="289"/>
      <c r="L546" s="289"/>
      <c r="M546" s="289"/>
      <c r="N546" s="289"/>
      <c r="O546" s="289"/>
      <c r="P546" s="289"/>
      <c r="Q546" s="289"/>
      <c r="R546" s="289"/>
      <c r="S546" s="289"/>
      <c r="T546" s="289"/>
    </row>
    <row r="547" spans="2:20" x14ac:dyDescent="0.25">
      <c r="B547" s="289"/>
      <c r="C547" s="289"/>
      <c r="D547" s="289"/>
      <c r="E547" s="289"/>
      <c r="F547" s="289"/>
      <c r="G547" s="289"/>
      <c r="H547" s="289"/>
      <c r="I547" s="289"/>
      <c r="J547" s="289"/>
      <c r="L547" s="289"/>
      <c r="M547" s="289"/>
      <c r="N547" s="289"/>
      <c r="O547" s="289"/>
      <c r="P547" s="289"/>
      <c r="Q547" s="289"/>
      <c r="R547" s="289"/>
      <c r="S547" s="289"/>
      <c r="T547" s="289"/>
    </row>
    <row r="548" spans="2:20" x14ac:dyDescent="0.25">
      <c r="B548" s="122">
        <v>2025</v>
      </c>
      <c r="C548" s="122" cm="1">
        <f t="array" ref="C548:C567">TRANSPOSE('Proyeksi Fasum (3)'!D140:W140)</f>
        <v>3</v>
      </c>
      <c r="D548" s="122">
        <v>250</v>
      </c>
      <c r="E548" s="122">
        <f>C548*D548</f>
        <v>750</v>
      </c>
      <c r="F548" s="122">
        <v>2000</v>
      </c>
      <c r="G548" s="122" t="s">
        <v>218</v>
      </c>
      <c r="H548" s="122">
        <f>F548*C548</f>
        <v>6000</v>
      </c>
      <c r="I548" s="124">
        <f>H548/86400</f>
        <v>6.9444444444444448E-2</v>
      </c>
      <c r="J548" s="122">
        <f>H548/1000</f>
        <v>6</v>
      </c>
      <c r="L548" s="122">
        <v>2025</v>
      </c>
      <c r="M548" s="122" cm="1">
        <f t="array" ref="M548:M567">TRANSPOSE('Proyeksi Fasum (3)'!D141:W141)</f>
        <v>0</v>
      </c>
      <c r="N548" s="122">
        <v>250</v>
      </c>
      <c r="O548" s="122">
        <f>M548*N548</f>
        <v>0</v>
      </c>
      <c r="P548" s="122">
        <v>1000</v>
      </c>
      <c r="Q548" s="122" t="s">
        <v>218</v>
      </c>
      <c r="R548" s="122">
        <f>P548*M548</f>
        <v>0</v>
      </c>
      <c r="S548" s="124">
        <f>R548/86400</f>
        <v>0</v>
      </c>
      <c r="T548" s="122">
        <f>R548/1000</f>
        <v>0</v>
      </c>
    </row>
    <row r="549" spans="2:20" x14ac:dyDescent="0.25">
      <c r="B549" s="122">
        <v>2026</v>
      </c>
      <c r="C549" s="122">
        <v>3</v>
      </c>
      <c r="D549" s="122">
        <v>250</v>
      </c>
      <c r="E549" s="122">
        <f t="shared" ref="E549:E567" si="160">C549*D549</f>
        <v>750</v>
      </c>
      <c r="F549" s="122">
        <v>2000</v>
      </c>
      <c r="G549" s="122" t="s">
        <v>218</v>
      </c>
      <c r="H549" s="122">
        <f t="shared" ref="H549:H567" si="161">F549*C549</f>
        <v>6000</v>
      </c>
      <c r="I549" s="124">
        <f t="shared" ref="I549:I567" si="162">H549/86400</f>
        <v>6.9444444444444448E-2</v>
      </c>
      <c r="J549" s="122">
        <f t="shared" ref="J549:J567" si="163">H549/1000</f>
        <v>6</v>
      </c>
      <c r="L549" s="122">
        <v>2026</v>
      </c>
      <c r="M549" s="122">
        <v>0</v>
      </c>
      <c r="N549" s="122">
        <v>250</v>
      </c>
      <c r="O549" s="122">
        <f t="shared" ref="O549:O567" si="164">M549*N549</f>
        <v>0</v>
      </c>
      <c r="P549" s="122">
        <v>1000</v>
      </c>
      <c r="Q549" s="122" t="s">
        <v>218</v>
      </c>
      <c r="R549" s="122">
        <f t="shared" ref="R549:R567" si="165">P549*M549</f>
        <v>0</v>
      </c>
      <c r="S549" s="124">
        <f t="shared" ref="S549:S567" si="166">R549/86400</f>
        <v>0</v>
      </c>
      <c r="T549" s="122">
        <f t="shared" ref="T549:T567" si="167">R549/1000</f>
        <v>0</v>
      </c>
    </row>
    <row r="550" spans="2:20" x14ac:dyDescent="0.25">
      <c r="B550" s="122">
        <v>2027</v>
      </c>
      <c r="C550" s="122">
        <v>3</v>
      </c>
      <c r="D550" s="122">
        <v>250</v>
      </c>
      <c r="E550" s="122">
        <f t="shared" si="160"/>
        <v>750</v>
      </c>
      <c r="F550" s="122">
        <v>2000</v>
      </c>
      <c r="G550" s="122" t="s">
        <v>218</v>
      </c>
      <c r="H550" s="122">
        <f t="shared" si="161"/>
        <v>6000</v>
      </c>
      <c r="I550" s="124">
        <f t="shared" si="162"/>
        <v>6.9444444444444448E-2</v>
      </c>
      <c r="J550" s="122">
        <f t="shared" si="163"/>
        <v>6</v>
      </c>
      <c r="L550" s="122">
        <v>2027</v>
      </c>
      <c r="M550" s="122">
        <v>0</v>
      </c>
      <c r="N550" s="122">
        <v>250</v>
      </c>
      <c r="O550" s="122">
        <f t="shared" si="164"/>
        <v>0</v>
      </c>
      <c r="P550" s="122">
        <v>1000</v>
      </c>
      <c r="Q550" s="122" t="s">
        <v>218</v>
      </c>
      <c r="R550" s="122">
        <f t="shared" si="165"/>
        <v>0</v>
      </c>
      <c r="S550" s="124">
        <f t="shared" si="166"/>
        <v>0</v>
      </c>
      <c r="T550" s="122">
        <f t="shared" si="167"/>
        <v>0</v>
      </c>
    </row>
    <row r="551" spans="2:20" x14ac:dyDescent="0.25">
      <c r="B551" s="122">
        <v>2028</v>
      </c>
      <c r="C551" s="122">
        <v>3</v>
      </c>
      <c r="D551" s="122">
        <v>250</v>
      </c>
      <c r="E551" s="122">
        <f t="shared" si="160"/>
        <v>750</v>
      </c>
      <c r="F551" s="122">
        <v>2000</v>
      </c>
      <c r="G551" s="122" t="s">
        <v>218</v>
      </c>
      <c r="H551" s="122">
        <f t="shared" si="161"/>
        <v>6000</v>
      </c>
      <c r="I551" s="124">
        <f t="shared" si="162"/>
        <v>6.9444444444444448E-2</v>
      </c>
      <c r="J551" s="122">
        <f t="shared" si="163"/>
        <v>6</v>
      </c>
      <c r="L551" s="122">
        <v>2028</v>
      </c>
      <c r="M551" s="122">
        <v>0</v>
      </c>
      <c r="N551" s="122">
        <v>250</v>
      </c>
      <c r="O551" s="122">
        <f t="shared" si="164"/>
        <v>0</v>
      </c>
      <c r="P551" s="122">
        <v>1000</v>
      </c>
      <c r="Q551" s="122" t="s">
        <v>218</v>
      </c>
      <c r="R551" s="122">
        <f t="shared" si="165"/>
        <v>0</v>
      </c>
      <c r="S551" s="124">
        <f t="shared" si="166"/>
        <v>0</v>
      </c>
      <c r="T551" s="122">
        <f t="shared" si="167"/>
        <v>0</v>
      </c>
    </row>
    <row r="552" spans="2:20" x14ac:dyDescent="0.25">
      <c r="B552" s="122">
        <v>2029</v>
      </c>
      <c r="C552" s="122">
        <v>4</v>
      </c>
      <c r="D552" s="122">
        <v>250</v>
      </c>
      <c r="E552" s="122">
        <f t="shared" si="160"/>
        <v>1000</v>
      </c>
      <c r="F552" s="122">
        <v>2000</v>
      </c>
      <c r="G552" s="122" t="s">
        <v>218</v>
      </c>
      <c r="H552" s="122">
        <f t="shared" si="161"/>
        <v>8000</v>
      </c>
      <c r="I552" s="124">
        <f t="shared" si="162"/>
        <v>9.2592592592592587E-2</v>
      </c>
      <c r="J552" s="122">
        <f t="shared" si="163"/>
        <v>8</v>
      </c>
      <c r="L552" s="122">
        <v>2029</v>
      </c>
      <c r="M552" s="122">
        <v>0</v>
      </c>
      <c r="N552" s="122">
        <v>250</v>
      </c>
      <c r="O552" s="122">
        <f t="shared" si="164"/>
        <v>0</v>
      </c>
      <c r="P552" s="122">
        <v>1000</v>
      </c>
      <c r="Q552" s="122" t="s">
        <v>218</v>
      </c>
      <c r="R552" s="122">
        <f t="shared" si="165"/>
        <v>0</v>
      </c>
      <c r="S552" s="124">
        <f t="shared" si="166"/>
        <v>0</v>
      </c>
      <c r="T552" s="122">
        <f t="shared" si="167"/>
        <v>0</v>
      </c>
    </row>
    <row r="553" spans="2:20" x14ac:dyDescent="0.25">
      <c r="B553" s="122">
        <v>2030</v>
      </c>
      <c r="C553" s="122">
        <v>4</v>
      </c>
      <c r="D553" s="122">
        <v>250</v>
      </c>
      <c r="E553" s="122">
        <f t="shared" si="160"/>
        <v>1000</v>
      </c>
      <c r="F553" s="122">
        <v>2000</v>
      </c>
      <c r="G553" s="122" t="s">
        <v>218</v>
      </c>
      <c r="H553" s="122">
        <f t="shared" si="161"/>
        <v>8000</v>
      </c>
      <c r="I553" s="124">
        <f t="shared" si="162"/>
        <v>9.2592592592592587E-2</v>
      </c>
      <c r="J553" s="122">
        <f t="shared" si="163"/>
        <v>8</v>
      </c>
      <c r="L553" s="122">
        <v>2030</v>
      </c>
      <c r="M553" s="122">
        <v>0</v>
      </c>
      <c r="N553" s="122">
        <v>250</v>
      </c>
      <c r="O553" s="122">
        <f t="shared" si="164"/>
        <v>0</v>
      </c>
      <c r="P553" s="122">
        <v>1000</v>
      </c>
      <c r="Q553" s="122" t="s">
        <v>218</v>
      </c>
      <c r="R553" s="122">
        <f t="shared" si="165"/>
        <v>0</v>
      </c>
      <c r="S553" s="124">
        <f t="shared" si="166"/>
        <v>0</v>
      </c>
      <c r="T553" s="122">
        <f t="shared" si="167"/>
        <v>0</v>
      </c>
    </row>
    <row r="554" spans="2:20" x14ac:dyDescent="0.25">
      <c r="B554" s="122">
        <v>2031</v>
      </c>
      <c r="C554" s="122">
        <v>4</v>
      </c>
      <c r="D554" s="122">
        <v>250</v>
      </c>
      <c r="E554" s="122">
        <f t="shared" si="160"/>
        <v>1000</v>
      </c>
      <c r="F554" s="122">
        <v>2000</v>
      </c>
      <c r="G554" s="122" t="s">
        <v>218</v>
      </c>
      <c r="H554" s="122">
        <f t="shared" si="161"/>
        <v>8000</v>
      </c>
      <c r="I554" s="124">
        <f t="shared" si="162"/>
        <v>9.2592592592592587E-2</v>
      </c>
      <c r="J554" s="122">
        <f t="shared" si="163"/>
        <v>8</v>
      </c>
      <c r="L554" s="122">
        <v>2031</v>
      </c>
      <c r="M554" s="122">
        <v>0</v>
      </c>
      <c r="N554" s="122">
        <v>250</v>
      </c>
      <c r="O554" s="122">
        <f t="shared" si="164"/>
        <v>0</v>
      </c>
      <c r="P554" s="122">
        <v>1000</v>
      </c>
      <c r="Q554" s="122" t="s">
        <v>218</v>
      </c>
      <c r="R554" s="122">
        <f t="shared" si="165"/>
        <v>0</v>
      </c>
      <c r="S554" s="124">
        <f t="shared" si="166"/>
        <v>0</v>
      </c>
      <c r="T554" s="122">
        <f t="shared" si="167"/>
        <v>0</v>
      </c>
    </row>
    <row r="555" spans="2:20" x14ac:dyDescent="0.25">
      <c r="B555" s="122">
        <v>2032</v>
      </c>
      <c r="C555" s="122">
        <v>4</v>
      </c>
      <c r="D555" s="122">
        <v>250</v>
      </c>
      <c r="E555" s="122">
        <f t="shared" si="160"/>
        <v>1000</v>
      </c>
      <c r="F555" s="122">
        <v>2000</v>
      </c>
      <c r="G555" s="122" t="s">
        <v>218</v>
      </c>
      <c r="H555" s="122">
        <f t="shared" si="161"/>
        <v>8000</v>
      </c>
      <c r="I555" s="124">
        <f t="shared" si="162"/>
        <v>9.2592592592592587E-2</v>
      </c>
      <c r="J555" s="122">
        <f t="shared" si="163"/>
        <v>8</v>
      </c>
      <c r="L555" s="122">
        <v>2032</v>
      </c>
      <c r="M555" s="122">
        <v>0</v>
      </c>
      <c r="N555" s="122">
        <v>250</v>
      </c>
      <c r="O555" s="122">
        <f t="shared" si="164"/>
        <v>0</v>
      </c>
      <c r="P555" s="122">
        <v>1000</v>
      </c>
      <c r="Q555" s="122" t="s">
        <v>218</v>
      </c>
      <c r="R555" s="122">
        <f t="shared" si="165"/>
        <v>0</v>
      </c>
      <c r="S555" s="124">
        <f t="shared" si="166"/>
        <v>0</v>
      </c>
      <c r="T555" s="122">
        <f t="shared" si="167"/>
        <v>0</v>
      </c>
    </row>
    <row r="556" spans="2:20" x14ac:dyDescent="0.25">
      <c r="B556" s="122">
        <v>2033</v>
      </c>
      <c r="C556" s="122">
        <v>4</v>
      </c>
      <c r="D556" s="122">
        <v>250</v>
      </c>
      <c r="E556" s="122">
        <f t="shared" si="160"/>
        <v>1000</v>
      </c>
      <c r="F556" s="122">
        <v>2000</v>
      </c>
      <c r="G556" s="122" t="s">
        <v>218</v>
      </c>
      <c r="H556" s="122">
        <f t="shared" si="161"/>
        <v>8000</v>
      </c>
      <c r="I556" s="124">
        <f t="shared" si="162"/>
        <v>9.2592592592592587E-2</v>
      </c>
      <c r="J556" s="122">
        <f t="shared" si="163"/>
        <v>8</v>
      </c>
      <c r="L556" s="122">
        <v>2033</v>
      </c>
      <c r="M556" s="122">
        <v>0</v>
      </c>
      <c r="N556" s="122">
        <v>250</v>
      </c>
      <c r="O556" s="122">
        <f t="shared" si="164"/>
        <v>0</v>
      </c>
      <c r="P556" s="122">
        <v>1000</v>
      </c>
      <c r="Q556" s="122" t="s">
        <v>218</v>
      </c>
      <c r="R556" s="122">
        <f t="shared" si="165"/>
        <v>0</v>
      </c>
      <c r="S556" s="124">
        <f t="shared" si="166"/>
        <v>0</v>
      </c>
      <c r="T556" s="122">
        <f t="shared" si="167"/>
        <v>0</v>
      </c>
    </row>
    <row r="557" spans="2:20" x14ac:dyDescent="0.25">
      <c r="B557" s="122">
        <v>2034</v>
      </c>
      <c r="C557" s="122">
        <v>4</v>
      </c>
      <c r="D557" s="122">
        <v>250</v>
      </c>
      <c r="E557" s="122">
        <f t="shared" si="160"/>
        <v>1000</v>
      </c>
      <c r="F557" s="122">
        <v>2000</v>
      </c>
      <c r="G557" s="122" t="s">
        <v>218</v>
      </c>
      <c r="H557" s="122">
        <f t="shared" si="161"/>
        <v>8000</v>
      </c>
      <c r="I557" s="124">
        <f t="shared" si="162"/>
        <v>9.2592592592592587E-2</v>
      </c>
      <c r="J557" s="122">
        <f t="shared" si="163"/>
        <v>8</v>
      </c>
      <c r="L557" s="122">
        <v>2034</v>
      </c>
      <c r="M557" s="122">
        <v>0</v>
      </c>
      <c r="N557" s="122">
        <v>250</v>
      </c>
      <c r="O557" s="122">
        <f t="shared" si="164"/>
        <v>0</v>
      </c>
      <c r="P557" s="122">
        <v>1000</v>
      </c>
      <c r="Q557" s="122" t="s">
        <v>218</v>
      </c>
      <c r="R557" s="122">
        <f t="shared" si="165"/>
        <v>0</v>
      </c>
      <c r="S557" s="124">
        <f t="shared" si="166"/>
        <v>0</v>
      </c>
      <c r="T557" s="122">
        <f t="shared" si="167"/>
        <v>0</v>
      </c>
    </row>
    <row r="558" spans="2:20" x14ac:dyDescent="0.25">
      <c r="B558" s="122">
        <v>2035</v>
      </c>
      <c r="C558" s="122">
        <v>4</v>
      </c>
      <c r="D558" s="122">
        <v>250</v>
      </c>
      <c r="E558" s="122">
        <f t="shared" si="160"/>
        <v>1000</v>
      </c>
      <c r="F558" s="122">
        <v>2000</v>
      </c>
      <c r="G558" s="122" t="s">
        <v>218</v>
      </c>
      <c r="H558" s="122">
        <f t="shared" si="161"/>
        <v>8000</v>
      </c>
      <c r="I558" s="124">
        <f t="shared" si="162"/>
        <v>9.2592592592592587E-2</v>
      </c>
      <c r="J558" s="122">
        <f t="shared" si="163"/>
        <v>8</v>
      </c>
      <c r="L558" s="122">
        <v>2035</v>
      </c>
      <c r="M558" s="122">
        <v>0</v>
      </c>
      <c r="N558" s="122">
        <v>250</v>
      </c>
      <c r="O558" s="122">
        <f t="shared" si="164"/>
        <v>0</v>
      </c>
      <c r="P558" s="122">
        <v>1000</v>
      </c>
      <c r="Q558" s="122" t="s">
        <v>218</v>
      </c>
      <c r="R558" s="122">
        <f t="shared" si="165"/>
        <v>0</v>
      </c>
      <c r="S558" s="124">
        <f t="shared" si="166"/>
        <v>0</v>
      </c>
      <c r="T558" s="122">
        <f t="shared" si="167"/>
        <v>0</v>
      </c>
    </row>
    <row r="559" spans="2:20" x14ac:dyDescent="0.25">
      <c r="B559" s="122">
        <v>2036</v>
      </c>
      <c r="C559" s="122">
        <v>4</v>
      </c>
      <c r="D559" s="122">
        <v>250</v>
      </c>
      <c r="E559" s="122">
        <f t="shared" si="160"/>
        <v>1000</v>
      </c>
      <c r="F559" s="122">
        <v>2000</v>
      </c>
      <c r="G559" s="122" t="s">
        <v>218</v>
      </c>
      <c r="H559" s="122">
        <f t="shared" si="161"/>
        <v>8000</v>
      </c>
      <c r="I559" s="124">
        <f t="shared" si="162"/>
        <v>9.2592592592592587E-2</v>
      </c>
      <c r="J559" s="122">
        <f t="shared" si="163"/>
        <v>8</v>
      </c>
      <c r="L559" s="122">
        <v>2036</v>
      </c>
      <c r="M559" s="122">
        <v>0</v>
      </c>
      <c r="N559" s="122">
        <v>250</v>
      </c>
      <c r="O559" s="122">
        <f t="shared" si="164"/>
        <v>0</v>
      </c>
      <c r="P559" s="122">
        <v>1000</v>
      </c>
      <c r="Q559" s="122" t="s">
        <v>218</v>
      </c>
      <c r="R559" s="122">
        <f t="shared" si="165"/>
        <v>0</v>
      </c>
      <c r="S559" s="124">
        <f t="shared" si="166"/>
        <v>0</v>
      </c>
      <c r="T559" s="122">
        <f t="shared" si="167"/>
        <v>0</v>
      </c>
    </row>
    <row r="560" spans="2:20" x14ac:dyDescent="0.25">
      <c r="B560" s="122">
        <v>2037</v>
      </c>
      <c r="C560" s="122">
        <v>4</v>
      </c>
      <c r="D560" s="122">
        <v>250</v>
      </c>
      <c r="E560" s="122">
        <f t="shared" si="160"/>
        <v>1000</v>
      </c>
      <c r="F560" s="122">
        <v>2000</v>
      </c>
      <c r="G560" s="122" t="s">
        <v>218</v>
      </c>
      <c r="H560" s="122">
        <f t="shared" si="161"/>
        <v>8000</v>
      </c>
      <c r="I560" s="124">
        <f t="shared" si="162"/>
        <v>9.2592592592592587E-2</v>
      </c>
      <c r="J560" s="122">
        <f t="shared" si="163"/>
        <v>8</v>
      </c>
      <c r="L560" s="122">
        <v>2037</v>
      </c>
      <c r="M560" s="122">
        <v>0</v>
      </c>
      <c r="N560" s="122">
        <v>250</v>
      </c>
      <c r="O560" s="122">
        <f t="shared" si="164"/>
        <v>0</v>
      </c>
      <c r="P560" s="122">
        <v>1000</v>
      </c>
      <c r="Q560" s="122" t="s">
        <v>218</v>
      </c>
      <c r="R560" s="122">
        <f t="shared" si="165"/>
        <v>0</v>
      </c>
      <c r="S560" s="124">
        <f t="shared" si="166"/>
        <v>0</v>
      </c>
      <c r="T560" s="122">
        <f t="shared" si="167"/>
        <v>0</v>
      </c>
    </row>
    <row r="561" spans="2:20" x14ac:dyDescent="0.25">
      <c r="B561" s="122">
        <v>2038</v>
      </c>
      <c r="C561" s="122">
        <v>4</v>
      </c>
      <c r="D561" s="122">
        <v>250</v>
      </c>
      <c r="E561" s="122">
        <f t="shared" si="160"/>
        <v>1000</v>
      </c>
      <c r="F561" s="122">
        <v>2000</v>
      </c>
      <c r="G561" s="122" t="s">
        <v>218</v>
      </c>
      <c r="H561" s="122">
        <f t="shared" si="161"/>
        <v>8000</v>
      </c>
      <c r="I561" s="124">
        <f t="shared" si="162"/>
        <v>9.2592592592592587E-2</v>
      </c>
      <c r="J561" s="122">
        <f t="shared" si="163"/>
        <v>8</v>
      </c>
      <c r="L561" s="122">
        <v>2038</v>
      </c>
      <c r="M561" s="122">
        <v>0</v>
      </c>
      <c r="N561" s="122">
        <v>250</v>
      </c>
      <c r="O561" s="122">
        <f t="shared" si="164"/>
        <v>0</v>
      </c>
      <c r="P561" s="122">
        <v>1000</v>
      </c>
      <c r="Q561" s="122" t="s">
        <v>218</v>
      </c>
      <c r="R561" s="122">
        <f t="shared" si="165"/>
        <v>0</v>
      </c>
      <c r="S561" s="124">
        <f t="shared" si="166"/>
        <v>0</v>
      </c>
      <c r="T561" s="122">
        <f t="shared" si="167"/>
        <v>0</v>
      </c>
    </row>
    <row r="562" spans="2:20" x14ac:dyDescent="0.25">
      <c r="B562" s="122">
        <v>2039</v>
      </c>
      <c r="C562" s="122">
        <v>5</v>
      </c>
      <c r="D562" s="122">
        <v>250</v>
      </c>
      <c r="E562" s="122">
        <f t="shared" si="160"/>
        <v>1250</v>
      </c>
      <c r="F562" s="122">
        <v>2000</v>
      </c>
      <c r="G562" s="122" t="s">
        <v>218</v>
      </c>
      <c r="H562" s="122">
        <f t="shared" si="161"/>
        <v>10000</v>
      </c>
      <c r="I562" s="124">
        <f t="shared" si="162"/>
        <v>0.11574074074074074</v>
      </c>
      <c r="J562" s="122">
        <f t="shared" si="163"/>
        <v>10</v>
      </c>
      <c r="L562" s="122">
        <v>2039</v>
      </c>
      <c r="M562" s="122">
        <v>0</v>
      </c>
      <c r="N562" s="122">
        <v>250</v>
      </c>
      <c r="O562" s="122">
        <f t="shared" si="164"/>
        <v>0</v>
      </c>
      <c r="P562" s="122">
        <v>1000</v>
      </c>
      <c r="Q562" s="122" t="s">
        <v>218</v>
      </c>
      <c r="R562" s="122">
        <f t="shared" si="165"/>
        <v>0</v>
      </c>
      <c r="S562" s="124">
        <f t="shared" si="166"/>
        <v>0</v>
      </c>
      <c r="T562" s="122">
        <f t="shared" si="167"/>
        <v>0</v>
      </c>
    </row>
    <row r="563" spans="2:20" x14ac:dyDescent="0.25">
      <c r="B563" s="122">
        <v>2040</v>
      </c>
      <c r="C563" s="122">
        <v>5</v>
      </c>
      <c r="D563" s="122">
        <v>250</v>
      </c>
      <c r="E563" s="122">
        <f t="shared" si="160"/>
        <v>1250</v>
      </c>
      <c r="F563" s="122">
        <v>2000</v>
      </c>
      <c r="G563" s="122" t="s">
        <v>218</v>
      </c>
      <c r="H563" s="122">
        <f t="shared" si="161"/>
        <v>10000</v>
      </c>
      <c r="I563" s="124">
        <f t="shared" si="162"/>
        <v>0.11574074074074074</v>
      </c>
      <c r="J563" s="122">
        <f t="shared" si="163"/>
        <v>10</v>
      </c>
      <c r="L563" s="122">
        <v>2040</v>
      </c>
      <c r="M563" s="122">
        <v>0</v>
      </c>
      <c r="N563" s="122">
        <v>250</v>
      </c>
      <c r="O563" s="122">
        <f t="shared" si="164"/>
        <v>0</v>
      </c>
      <c r="P563" s="122">
        <v>1000</v>
      </c>
      <c r="Q563" s="122" t="s">
        <v>218</v>
      </c>
      <c r="R563" s="122">
        <f t="shared" si="165"/>
        <v>0</v>
      </c>
      <c r="S563" s="124">
        <f t="shared" si="166"/>
        <v>0</v>
      </c>
      <c r="T563" s="122">
        <f t="shared" si="167"/>
        <v>0</v>
      </c>
    </row>
    <row r="564" spans="2:20" x14ac:dyDescent="0.25">
      <c r="B564" s="122">
        <v>2041</v>
      </c>
      <c r="C564" s="122">
        <v>5</v>
      </c>
      <c r="D564" s="122">
        <v>250</v>
      </c>
      <c r="E564" s="122">
        <f t="shared" si="160"/>
        <v>1250</v>
      </c>
      <c r="F564" s="122">
        <v>2000</v>
      </c>
      <c r="G564" s="122" t="s">
        <v>218</v>
      </c>
      <c r="H564" s="122">
        <f t="shared" si="161"/>
        <v>10000</v>
      </c>
      <c r="I564" s="124">
        <f t="shared" si="162"/>
        <v>0.11574074074074074</v>
      </c>
      <c r="J564" s="122">
        <f t="shared" si="163"/>
        <v>10</v>
      </c>
      <c r="L564" s="122">
        <v>2041</v>
      </c>
      <c r="M564" s="122">
        <v>0</v>
      </c>
      <c r="N564" s="122">
        <v>250</v>
      </c>
      <c r="O564" s="122">
        <f t="shared" si="164"/>
        <v>0</v>
      </c>
      <c r="P564" s="122">
        <v>1000</v>
      </c>
      <c r="Q564" s="122" t="s">
        <v>218</v>
      </c>
      <c r="R564" s="122">
        <f t="shared" si="165"/>
        <v>0</v>
      </c>
      <c r="S564" s="124">
        <f t="shared" si="166"/>
        <v>0</v>
      </c>
      <c r="T564" s="122">
        <f t="shared" si="167"/>
        <v>0</v>
      </c>
    </row>
    <row r="565" spans="2:20" x14ac:dyDescent="0.25">
      <c r="B565" s="122">
        <v>2042</v>
      </c>
      <c r="C565" s="122">
        <v>5</v>
      </c>
      <c r="D565" s="122">
        <v>250</v>
      </c>
      <c r="E565" s="122">
        <f t="shared" si="160"/>
        <v>1250</v>
      </c>
      <c r="F565" s="122">
        <v>2000</v>
      </c>
      <c r="G565" s="122" t="s">
        <v>218</v>
      </c>
      <c r="H565" s="122">
        <f t="shared" si="161"/>
        <v>10000</v>
      </c>
      <c r="I565" s="124">
        <f t="shared" si="162"/>
        <v>0.11574074074074074</v>
      </c>
      <c r="J565" s="122">
        <f t="shared" si="163"/>
        <v>10</v>
      </c>
      <c r="L565" s="122">
        <v>2042</v>
      </c>
      <c r="M565" s="122">
        <v>0</v>
      </c>
      <c r="N565" s="122">
        <v>250</v>
      </c>
      <c r="O565" s="122">
        <f t="shared" si="164"/>
        <v>0</v>
      </c>
      <c r="P565" s="122">
        <v>1000</v>
      </c>
      <c r="Q565" s="122" t="s">
        <v>218</v>
      </c>
      <c r="R565" s="122">
        <f t="shared" si="165"/>
        <v>0</v>
      </c>
      <c r="S565" s="124">
        <f t="shared" si="166"/>
        <v>0</v>
      </c>
      <c r="T565" s="122">
        <f t="shared" si="167"/>
        <v>0</v>
      </c>
    </row>
    <row r="566" spans="2:20" x14ac:dyDescent="0.25">
      <c r="B566" s="122">
        <v>2043</v>
      </c>
      <c r="C566" s="122">
        <v>5</v>
      </c>
      <c r="D566" s="122">
        <v>250</v>
      </c>
      <c r="E566" s="122">
        <f t="shared" si="160"/>
        <v>1250</v>
      </c>
      <c r="F566" s="122">
        <v>2000</v>
      </c>
      <c r="G566" s="122" t="s">
        <v>218</v>
      </c>
      <c r="H566" s="122">
        <f t="shared" si="161"/>
        <v>10000</v>
      </c>
      <c r="I566" s="124">
        <f t="shared" si="162"/>
        <v>0.11574074074074074</v>
      </c>
      <c r="J566" s="122">
        <f t="shared" si="163"/>
        <v>10</v>
      </c>
      <c r="L566" s="122">
        <v>2043</v>
      </c>
      <c r="M566" s="122">
        <v>0</v>
      </c>
      <c r="N566" s="122">
        <v>250</v>
      </c>
      <c r="O566" s="122">
        <f t="shared" si="164"/>
        <v>0</v>
      </c>
      <c r="P566" s="122">
        <v>1000</v>
      </c>
      <c r="Q566" s="122" t="s">
        <v>218</v>
      </c>
      <c r="R566" s="122">
        <f t="shared" si="165"/>
        <v>0</v>
      </c>
      <c r="S566" s="124">
        <f t="shared" si="166"/>
        <v>0</v>
      </c>
      <c r="T566" s="122">
        <f t="shared" si="167"/>
        <v>0</v>
      </c>
    </row>
    <row r="567" spans="2:20" x14ac:dyDescent="0.25">
      <c r="B567" s="122">
        <v>2044</v>
      </c>
      <c r="C567" s="122">
        <v>5</v>
      </c>
      <c r="D567" s="122">
        <v>250</v>
      </c>
      <c r="E567" s="122">
        <f t="shared" si="160"/>
        <v>1250</v>
      </c>
      <c r="F567" s="122">
        <v>2000</v>
      </c>
      <c r="G567" s="122" t="s">
        <v>218</v>
      </c>
      <c r="H567" s="122">
        <f t="shared" si="161"/>
        <v>10000</v>
      </c>
      <c r="I567" s="124">
        <f t="shared" si="162"/>
        <v>0.11574074074074074</v>
      </c>
      <c r="J567" s="122">
        <f t="shared" si="163"/>
        <v>10</v>
      </c>
      <c r="L567" s="122">
        <v>2044</v>
      </c>
      <c r="M567" s="122">
        <v>0</v>
      </c>
      <c r="N567" s="122">
        <v>250</v>
      </c>
      <c r="O567" s="122">
        <f t="shared" si="164"/>
        <v>0</v>
      </c>
      <c r="P567" s="122">
        <v>1000</v>
      </c>
      <c r="Q567" s="122" t="s">
        <v>218</v>
      </c>
      <c r="R567" s="122">
        <f t="shared" si="165"/>
        <v>0</v>
      </c>
      <c r="S567" s="124">
        <f t="shared" si="166"/>
        <v>0</v>
      </c>
      <c r="T567" s="122">
        <f t="shared" si="167"/>
        <v>0</v>
      </c>
    </row>
    <row r="569" spans="2:20" x14ac:dyDescent="0.25">
      <c r="B569" s="290" t="s">
        <v>343</v>
      </c>
      <c r="C569" s="290"/>
      <c r="L569" s="290" t="s">
        <v>344</v>
      </c>
      <c r="M569" s="290"/>
      <c r="N569" s="290"/>
      <c r="O569" s="116"/>
    </row>
    <row r="570" spans="2:20" x14ac:dyDescent="0.25">
      <c r="B570" s="289" t="s">
        <v>22</v>
      </c>
      <c r="C570" s="289" t="s">
        <v>203</v>
      </c>
      <c r="D570" s="289" t="s">
        <v>315</v>
      </c>
      <c r="E570" s="289" t="s">
        <v>314</v>
      </c>
      <c r="F570" s="289" t="s">
        <v>202</v>
      </c>
      <c r="G570" s="289" t="s">
        <v>151</v>
      </c>
      <c r="H570" s="289" t="s">
        <v>205</v>
      </c>
      <c r="I570" s="289" t="s">
        <v>206</v>
      </c>
      <c r="J570" s="289" t="s">
        <v>434</v>
      </c>
      <c r="L570" s="289" t="s">
        <v>22</v>
      </c>
      <c r="M570" s="289" t="s">
        <v>203</v>
      </c>
      <c r="N570" s="289" t="s">
        <v>204</v>
      </c>
      <c r="O570" s="289" t="s">
        <v>201</v>
      </c>
      <c r="P570" s="289" t="s">
        <v>202</v>
      </c>
      <c r="Q570" s="289" t="s">
        <v>151</v>
      </c>
      <c r="R570" s="289" t="s">
        <v>205</v>
      </c>
      <c r="S570" s="289" t="s">
        <v>206</v>
      </c>
      <c r="T570" s="289" t="s">
        <v>434</v>
      </c>
    </row>
    <row r="571" spans="2:20" x14ac:dyDescent="0.25">
      <c r="B571" s="289"/>
      <c r="C571" s="289"/>
      <c r="D571" s="289"/>
      <c r="E571" s="289"/>
      <c r="F571" s="289"/>
      <c r="G571" s="289"/>
      <c r="H571" s="289"/>
      <c r="I571" s="289"/>
      <c r="J571" s="289"/>
      <c r="L571" s="289"/>
      <c r="M571" s="289"/>
      <c r="N571" s="289"/>
      <c r="O571" s="289"/>
      <c r="P571" s="289"/>
      <c r="Q571" s="289"/>
      <c r="R571" s="289"/>
      <c r="S571" s="289"/>
      <c r="T571" s="289"/>
    </row>
    <row r="572" spans="2:20" x14ac:dyDescent="0.25">
      <c r="B572" s="289"/>
      <c r="C572" s="289"/>
      <c r="D572" s="289"/>
      <c r="E572" s="289"/>
      <c r="F572" s="289"/>
      <c r="G572" s="289"/>
      <c r="H572" s="289"/>
      <c r="I572" s="289"/>
      <c r="J572" s="289"/>
      <c r="L572" s="289"/>
      <c r="M572" s="289"/>
      <c r="N572" s="289"/>
      <c r="O572" s="289"/>
      <c r="P572" s="289"/>
      <c r="Q572" s="289"/>
      <c r="R572" s="289"/>
      <c r="S572" s="289"/>
      <c r="T572" s="289"/>
    </row>
    <row r="573" spans="2:20" x14ac:dyDescent="0.25">
      <c r="B573" s="122">
        <v>2025</v>
      </c>
      <c r="C573" s="122" cm="1">
        <f t="array" ref="C573:C592">TRANSPOSE('Proyeksi Fasum (3)'!D143:W143)</f>
        <v>0</v>
      </c>
      <c r="D573" s="122">
        <v>50</v>
      </c>
      <c r="E573" s="122">
        <f>C573*D573</f>
        <v>0</v>
      </c>
      <c r="F573" s="122">
        <v>150</v>
      </c>
      <c r="G573" s="122" t="s">
        <v>316</v>
      </c>
      <c r="H573" s="122">
        <f>E573*F573</f>
        <v>0</v>
      </c>
      <c r="I573" s="124">
        <f>H573/86400</f>
        <v>0</v>
      </c>
      <c r="J573" s="122">
        <f>H573/1000</f>
        <v>0</v>
      </c>
      <c r="L573" s="122">
        <v>2025</v>
      </c>
      <c r="M573" s="122" cm="1">
        <f t="array" ref="M573:M592">TRANSPOSE('Proyeksi Fasum (3)'!D144:W144)</f>
        <v>0</v>
      </c>
      <c r="N573" s="122" cm="1">
        <f t="array" ref="N573:N592">TRANSPOSE('Proyeksi Fasum (2)'!D144:W144)</f>
        <v>0</v>
      </c>
      <c r="O573" s="122"/>
      <c r="P573" s="122">
        <v>10090</v>
      </c>
      <c r="Q573" s="122" t="s">
        <v>218</v>
      </c>
      <c r="R573" s="122">
        <f>P573*M573</f>
        <v>0</v>
      </c>
      <c r="S573" s="124">
        <f>R573/86400</f>
        <v>0</v>
      </c>
      <c r="T573" s="122">
        <f>R573/1000</f>
        <v>0</v>
      </c>
    </row>
    <row r="574" spans="2:20" x14ac:dyDescent="0.25">
      <c r="B574" s="122">
        <v>2026</v>
      </c>
      <c r="C574" s="122">
        <v>0</v>
      </c>
      <c r="D574" s="122">
        <v>50</v>
      </c>
      <c r="E574" s="122">
        <f t="shared" ref="E574:E592" si="168">C574*D574</f>
        <v>0</v>
      </c>
      <c r="F574" s="122">
        <v>150</v>
      </c>
      <c r="G574" s="122" t="s">
        <v>316</v>
      </c>
      <c r="H574" s="122">
        <f t="shared" ref="H574:H592" si="169">E574*F574</f>
        <v>0</v>
      </c>
      <c r="I574" s="124">
        <f t="shared" ref="I574:I592" si="170">H574/86400</f>
        <v>0</v>
      </c>
      <c r="J574" s="122">
        <f t="shared" ref="J574:J592" si="171">H574/1000</f>
        <v>0</v>
      </c>
      <c r="L574" s="122">
        <v>2026</v>
      </c>
      <c r="M574" s="122">
        <v>0</v>
      </c>
      <c r="N574" s="122">
        <v>0</v>
      </c>
      <c r="O574" s="122"/>
      <c r="P574" s="122">
        <v>10090</v>
      </c>
      <c r="Q574" s="122" t="s">
        <v>218</v>
      </c>
      <c r="R574" s="122">
        <f t="shared" ref="R574:R592" si="172">P574*M574</f>
        <v>0</v>
      </c>
      <c r="S574" s="124">
        <f t="shared" ref="S574:S592" si="173">R574/86400</f>
        <v>0</v>
      </c>
      <c r="T574" s="122">
        <f t="shared" ref="T574:T592" si="174">R574/1000</f>
        <v>0</v>
      </c>
    </row>
    <row r="575" spans="2:20" x14ac:dyDescent="0.25">
      <c r="B575" s="122">
        <v>2027</v>
      </c>
      <c r="C575" s="122">
        <v>0</v>
      </c>
      <c r="D575" s="122">
        <v>50</v>
      </c>
      <c r="E575" s="122">
        <f t="shared" si="168"/>
        <v>0</v>
      </c>
      <c r="F575" s="122">
        <v>150</v>
      </c>
      <c r="G575" s="122" t="s">
        <v>316</v>
      </c>
      <c r="H575" s="122">
        <f t="shared" si="169"/>
        <v>0</v>
      </c>
      <c r="I575" s="124">
        <f t="shared" si="170"/>
        <v>0</v>
      </c>
      <c r="J575" s="122">
        <f t="shared" si="171"/>
        <v>0</v>
      </c>
      <c r="L575" s="122">
        <v>2027</v>
      </c>
      <c r="M575" s="122">
        <v>0</v>
      </c>
      <c r="N575" s="122">
        <v>0</v>
      </c>
      <c r="O575" s="122"/>
      <c r="P575" s="122">
        <v>10090</v>
      </c>
      <c r="Q575" s="122" t="s">
        <v>218</v>
      </c>
      <c r="R575" s="122">
        <f t="shared" si="172"/>
        <v>0</v>
      </c>
      <c r="S575" s="124">
        <f t="shared" si="173"/>
        <v>0</v>
      </c>
      <c r="T575" s="122">
        <f t="shared" si="174"/>
        <v>0</v>
      </c>
    </row>
    <row r="576" spans="2:20" x14ac:dyDescent="0.25">
      <c r="B576" s="122">
        <v>2028</v>
      </c>
      <c r="C576" s="122">
        <v>0</v>
      </c>
      <c r="D576" s="122">
        <v>50</v>
      </c>
      <c r="E576" s="122">
        <f t="shared" si="168"/>
        <v>0</v>
      </c>
      <c r="F576" s="122">
        <v>150</v>
      </c>
      <c r="G576" s="122" t="s">
        <v>316</v>
      </c>
      <c r="H576" s="122">
        <f t="shared" si="169"/>
        <v>0</v>
      </c>
      <c r="I576" s="124">
        <f t="shared" si="170"/>
        <v>0</v>
      </c>
      <c r="J576" s="122">
        <f t="shared" si="171"/>
        <v>0</v>
      </c>
      <c r="L576" s="122">
        <v>2028</v>
      </c>
      <c r="M576" s="122">
        <v>0</v>
      </c>
      <c r="N576" s="122">
        <v>0</v>
      </c>
      <c r="O576" s="122"/>
      <c r="P576" s="122">
        <v>10090</v>
      </c>
      <c r="Q576" s="122" t="s">
        <v>218</v>
      </c>
      <c r="R576" s="122">
        <f t="shared" si="172"/>
        <v>0</v>
      </c>
      <c r="S576" s="124">
        <f t="shared" si="173"/>
        <v>0</v>
      </c>
      <c r="T576" s="122">
        <f t="shared" si="174"/>
        <v>0</v>
      </c>
    </row>
    <row r="577" spans="2:20" x14ac:dyDescent="0.25">
      <c r="B577" s="122">
        <v>2029</v>
      </c>
      <c r="C577" s="122">
        <v>0</v>
      </c>
      <c r="D577" s="122">
        <v>50</v>
      </c>
      <c r="E577" s="122">
        <f t="shared" si="168"/>
        <v>0</v>
      </c>
      <c r="F577" s="122">
        <v>150</v>
      </c>
      <c r="G577" s="122" t="s">
        <v>316</v>
      </c>
      <c r="H577" s="122">
        <f t="shared" si="169"/>
        <v>0</v>
      </c>
      <c r="I577" s="124">
        <f t="shared" si="170"/>
        <v>0</v>
      </c>
      <c r="J577" s="122">
        <f t="shared" si="171"/>
        <v>0</v>
      </c>
      <c r="L577" s="122">
        <v>2029</v>
      </c>
      <c r="M577" s="122">
        <v>0</v>
      </c>
      <c r="N577" s="122">
        <v>0</v>
      </c>
      <c r="O577" s="122"/>
      <c r="P577" s="122">
        <v>10090</v>
      </c>
      <c r="Q577" s="122" t="s">
        <v>218</v>
      </c>
      <c r="R577" s="122">
        <f t="shared" si="172"/>
        <v>0</v>
      </c>
      <c r="S577" s="124">
        <f t="shared" si="173"/>
        <v>0</v>
      </c>
      <c r="T577" s="122">
        <f t="shared" si="174"/>
        <v>0</v>
      </c>
    </row>
    <row r="578" spans="2:20" x14ac:dyDescent="0.25">
      <c r="B578" s="122">
        <v>2030</v>
      </c>
      <c r="C578" s="122">
        <v>0</v>
      </c>
      <c r="D578" s="122">
        <v>50</v>
      </c>
      <c r="E578" s="122">
        <f t="shared" si="168"/>
        <v>0</v>
      </c>
      <c r="F578" s="122">
        <v>150</v>
      </c>
      <c r="G578" s="122" t="s">
        <v>316</v>
      </c>
      <c r="H578" s="122">
        <f t="shared" si="169"/>
        <v>0</v>
      </c>
      <c r="I578" s="124">
        <f t="shared" si="170"/>
        <v>0</v>
      </c>
      <c r="J578" s="122">
        <f t="shared" si="171"/>
        <v>0</v>
      </c>
      <c r="L578" s="122">
        <v>2030</v>
      </c>
      <c r="M578" s="122">
        <v>0</v>
      </c>
      <c r="N578" s="122">
        <v>0</v>
      </c>
      <c r="O578" s="122"/>
      <c r="P578" s="122">
        <v>10090</v>
      </c>
      <c r="Q578" s="122" t="s">
        <v>218</v>
      </c>
      <c r="R578" s="122">
        <f t="shared" si="172"/>
        <v>0</v>
      </c>
      <c r="S578" s="124">
        <f t="shared" si="173"/>
        <v>0</v>
      </c>
      <c r="T578" s="122">
        <f t="shared" si="174"/>
        <v>0</v>
      </c>
    </row>
    <row r="579" spans="2:20" x14ac:dyDescent="0.25">
      <c r="B579" s="122">
        <v>2031</v>
      </c>
      <c r="C579" s="122">
        <v>0</v>
      </c>
      <c r="D579" s="122">
        <v>50</v>
      </c>
      <c r="E579" s="122">
        <f t="shared" si="168"/>
        <v>0</v>
      </c>
      <c r="F579" s="122">
        <v>150</v>
      </c>
      <c r="G579" s="122" t="s">
        <v>316</v>
      </c>
      <c r="H579" s="122">
        <f t="shared" si="169"/>
        <v>0</v>
      </c>
      <c r="I579" s="124">
        <f t="shared" si="170"/>
        <v>0</v>
      </c>
      <c r="J579" s="122">
        <f t="shared" si="171"/>
        <v>0</v>
      </c>
      <c r="L579" s="122">
        <v>2031</v>
      </c>
      <c r="M579" s="122">
        <v>0</v>
      </c>
      <c r="N579" s="122">
        <v>0</v>
      </c>
      <c r="O579" s="122"/>
      <c r="P579" s="122">
        <v>10090</v>
      </c>
      <c r="Q579" s="122" t="s">
        <v>218</v>
      </c>
      <c r="R579" s="122">
        <f t="shared" si="172"/>
        <v>0</v>
      </c>
      <c r="S579" s="124">
        <f t="shared" si="173"/>
        <v>0</v>
      </c>
      <c r="T579" s="122">
        <f t="shared" si="174"/>
        <v>0</v>
      </c>
    </row>
    <row r="580" spans="2:20" x14ac:dyDescent="0.25">
      <c r="B580" s="122">
        <v>2032</v>
      </c>
      <c r="C580" s="122">
        <v>0</v>
      </c>
      <c r="D580" s="122">
        <v>50</v>
      </c>
      <c r="E580" s="122">
        <f t="shared" si="168"/>
        <v>0</v>
      </c>
      <c r="F580" s="122">
        <v>150</v>
      </c>
      <c r="G580" s="122" t="s">
        <v>316</v>
      </c>
      <c r="H580" s="122">
        <f t="shared" si="169"/>
        <v>0</v>
      </c>
      <c r="I580" s="124">
        <f t="shared" si="170"/>
        <v>0</v>
      </c>
      <c r="J580" s="122">
        <f t="shared" si="171"/>
        <v>0</v>
      </c>
      <c r="L580" s="122">
        <v>2032</v>
      </c>
      <c r="M580" s="122">
        <v>0</v>
      </c>
      <c r="N580" s="122">
        <v>0</v>
      </c>
      <c r="O580" s="122"/>
      <c r="P580" s="122">
        <v>10090</v>
      </c>
      <c r="Q580" s="122" t="s">
        <v>218</v>
      </c>
      <c r="R580" s="122">
        <f t="shared" si="172"/>
        <v>0</v>
      </c>
      <c r="S580" s="124">
        <f t="shared" si="173"/>
        <v>0</v>
      </c>
      <c r="T580" s="122">
        <f t="shared" si="174"/>
        <v>0</v>
      </c>
    </row>
    <row r="581" spans="2:20" x14ac:dyDescent="0.25">
      <c r="B581" s="122">
        <v>2033</v>
      </c>
      <c r="C581" s="122">
        <v>0</v>
      </c>
      <c r="D581" s="122">
        <v>50</v>
      </c>
      <c r="E581" s="122">
        <f t="shared" si="168"/>
        <v>0</v>
      </c>
      <c r="F581" s="122">
        <v>150</v>
      </c>
      <c r="G581" s="122" t="s">
        <v>316</v>
      </c>
      <c r="H581" s="122">
        <f t="shared" si="169"/>
        <v>0</v>
      </c>
      <c r="I581" s="124">
        <f t="shared" si="170"/>
        <v>0</v>
      </c>
      <c r="J581" s="122">
        <f t="shared" si="171"/>
        <v>0</v>
      </c>
      <c r="L581" s="122">
        <v>2033</v>
      </c>
      <c r="M581" s="122">
        <v>0</v>
      </c>
      <c r="N581" s="122">
        <v>0</v>
      </c>
      <c r="O581" s="122"/>
      <c r="P581" s="122">
        <v>10090</v>
      </c>
      <c r="Q581" s="122" t="s">
        <v>218</v>
      </c>
      <c r="R581" s="122">
        <f t="shared" si="172"/>
        <v>0</v>
      </c>
      <c r="S581" s="124">
        <f t="shared" si="173"/>
        <v>0</v>
      </c>
      <c r="T581" s="122">
        <f t="shared" si="174"/>
        <v>0</v>
      </c>
    </row>
    <row r="582" spans="2:20" x14ac:dyDescent="0.25">
      <c r="B582" s="122">
        <v>2034</v>
      </c>
      <c r="C582" s="122">
        <v>0</v>
      </c>
      <c r="D582" s="122">
        <v>50</v>
      </c>
      <c r="E582" s="122">
        <f t="shared" si="168"/>
        <v>0</v>
      </c>
      <c r="F582" s="122">
        <v>150</v>
      </c>
      <c r="G582" s="122" t="s">
        <v>316</v>
      </c>
      <c r="H582" s="122">
        <f t="shared" si="169"/>
        <v>0</v>
      </c>
      <c r="I582" s="124">
        <f t="shared" si="170"/>
        <v>0</v>
      </c>
      <c r="J582" s="122">
        <f t="shared" si="171"/>
        <v>0</v>
      </c>
      <c r="L582" s="122">
        <v>2034</v>
      </c>
      <c r="M582" s="122">
        <v>0</v>
      </c>
      <c r="N582" s="122">
        <v>0</v>
      </c>
      <c r="O582" s="122"/>
      <c r="P582" s="122">
        <v>10090</v>
      </c>
      <c r="Q582" s="122" t="s">
        <v>218</v>
      </c>
      <c r="R582" s="122">
        <f t="shared" si="172"/>
        <v>0</v>
      </c>
      <c r="S582" s="124">
        <f t="shared" si="173"/>
        <v>0</v>
      </c>
      <c r="T582" s="122">
        <f t="shared" si="174"/>
        <v>0</v>
      </c>
    </row>
    <row r="583" spans="2:20" x14ac:dyDescent="0.25">
      <c r="B583" s="122">
        <v>2035</v>
      </c>
      <c r="C583" s="122">
        <v>0</v>
      </c>
      <c r="D583" s="122">
        <v>50</v>
      </c>
      <c r="E583" s="122">
        <f t="shared" si="168"/>
        <v>0</v>
      </c>
      <c r="F583" s="122">
        <v>150</v>
      </c>
      <c r="G583" s="122" t="s">
        <v>316</v>
      </c>
      <c r="H583" s="122">
        <f t="shared" si="169"/>
        <v>0</v>
      </c>
      <c r="I583" s="124">
        <f t="shared" si="170"/>
        <v>0</v>
      </c>
      <c r="J583" s="122">
        <f t="shared" si="171"/>
        <v>0</v>
      </c>
      <c r="L583" s="122">
        <v>2035</v>
      </c>
      <c r="M583" s="122">
        <v>0</v>
      </c>
      <c r="N583" s="122">
        <v>0</v>
      </c>
      <c r="O583" s="122"/>
      <c r="P583" s="122">
        <v>10090</v>
      </c>
      <c r="Q583" s="122" t="s">
        <v>218</v>
      </c>
      <c r="R583" s="122">
        <f t="shared" si="172"/>
        <v>0</v>
      </c>
      <c r="S583" s="124">
        <f t="shared" si="173"/>
        <v>0</v>
      </c>
      <c r="T583" s="122">
        <f t="shared" si="174"/>
        <v>0</v>
      </c>
    </row>
    <row r="584" spans="2:20" x14ac:dyDescent="0.25">
      <c r="B584" s="122">
        <v>2036</v>
      </c>
      <c r="C584" s="122">
        <v>0</v>
      </c>
      <c r="D584" s="122">
        <v>50</v>
      </c>
      <c r="E584" s="122">
        <f t="shared" si="168"/>
        <v>0</v>
      </c>
      <c r="F584" s="122">
        <v>150</v>
      </c>
      <c r="G584" s="122" t="s">
        <v>316</v>
      </c>
      <c r="H584" s="122">
        <f t="shared" si="169"/>
        <v>0</v>
      </c>
      <c r="I584" s="124">
        <f t="shared" si="170"/>
        <v>0</v>
      </c>
      <c r="J584" s="122">
        <f t="shared" si="171"/>
        <v>0</v>
      </c>
      <c r="L584" s="122">
        <v>2036</v>
      </c>
      <c r="M584" s="122">
        <v>0</v>
      </c>
      <c r="N584" s="122">
        <v>0</v>
      </c>
      <c r="O584" s="122"/>
      <c r="P584" s="122">
        <v>10090</v>
      </c>
      <c r="Q584" s="122" t="s">
        <v>218</v>
      </c>
      <c r="R584" s="122">
        <f t="shared" si="172"/>
        <v>0</v>
      </c>
      <c r="S584" s="124">
        <f t="shared" si="173"/>
        <v>0</v>
      </c>
      <c r="T584" s="122">
        <f t="shared" si="174"/>
        <v>0</v>
      </c>
    </row>
    <row r="585" spans="2:20" x14ac:dyDescent="0.25">
      <c r="B585" s="122">
        <v>2037</v>
      </c>
      <c r="C585" s="122">
        <v>0</v>
      </c>
      <c r="D585" s="122">
        <v>50</v>
      </c>
      <c r="E585" s="122">
        <f t="shared" si="168"/>
        <v>0</v>
      </c>
      <c r="F585" s="122">
        <v>150</v>
      </c>
      <c r="G585" s="122" t="s">
        <v>316</v>
      </c>
      <c r="H585" s="122">
        <f t="shared" si="169"/>
        <v>0</v>
      </c>
      <c r="I585" s="124">
        <f t="shared" si="170"/>
        <v>0</v>
      </c>
      <c r="J585" s="122">
        <f t="shared" si="171"/>
        <v>0</v>
      </c>
      <c r="L585" s="122">
        <v>2037</v>
      </c>
      <c r="M585" s="122">
        <v>0</v>
      </c>
      <c r="N585" s="122">
        <v>0</v>
      </c>
      <c r="O585" s="122"/>
      <c r="P585" s="122">
        <v>10090</v>
      </c>
      <c r="Q585" s="122" t="s">
        <v>218</v>
      </c>
      <c r="R585" s="122">
        <f t="shared" si="172"/>
        <v>0</v>
      </c>
      <c r="S585" s="124">
        <f t="shared" si="173"/>
        <v>0</v>
      </c>
      <c r="T585" s="122">
        <f t="shared" si="174"/>
        <v>0</v>
      </c>
    </row>
    <row r="586" spans="2:20" x14ac:dyDescent="0.25">
      <c r="B586" s="122">
        <v>2038</v>
      </c>
      <c r="C586" s="122">
        <v>0</v>
      </c>
      <c r="D586" s="122">
        <v>50</v>
      </c>
      <c r="E586" s="122">
        <f t="shared" si="168"/>
        <v>0</v>
      </c>
      <c r="F586" s="122">
        <v>150</v>
      </c>
      <c r="G586" s="122" t="s">
        <v>316</v>
      </c>
      <c r="H586" s="122">
        <f t="shared" si="169"/>
        <v>0</v>
      </c>
      <c r="I586" s="124">
        <f t="shared" si="170"/>
        <v>0</v>
      </c>
      <c r="J586" s="122">
        <f t="shared" si="171"/>
        <v>0</v>
      </c>
      <c r="L586" s="122">
        <v>2038</v>
      </c>
      <c r="M586" s="122">
        <v>0</v>
      </c>
      <c r="N586" s="122">
        <v>0</v>
      </c>
      <c r="O586" s="122"/>
      <c r="P586" s="122">
        <v>10090</v>
      </c>
      <c r="Q586" s="122" t="s">
        <v>218</v>
      </c>
      <c r="R586" s="122">
        <f t="shared" si="172"/>
        <v>0</v>
      </c>
      <c r="S586" s="124">
        <f t="shared" si="173"/>
        <v>0</v>
      </c>
      <c r="T586" s="122">
        <f t="shared" si="174"/>
        <v>0</v>
      </c>
    </row>
    <row r="587" spans="2:20" x14ac:dyDescent="0.25">
      <c r="B587" s="122">
        <v>2039</v>
      </c>
      <c r="C587" s="122">
        <v>0</v>
      </c>
      <c r="D587" s="122">
        <v>50</v>
      </c>
      <c r="E587" s="122">
        <f t="shared" si="168"/>
        <v>0</v>
      </c>
      <c r="F587" s="122">
        <v>150</v>
      </c>
      <c r="G587" s="122" t="s">
        <v>316</v>
      </c>
      <c r="H587" s="122">
        <f t="shared" si="169"/>
        <v>0</v>
      </c>
      <c r="I587" s="124">
        <f t="shared" si="170"/>
        <v>0</v>
      </c>
      <c r="J587" s="122">
        <f t="shared" si="171"/>
        <v>0</v>
      </c>
      <c r="L587" s="122">
        <v>2039</v>
      </c>
      <c r="M587" s="122">
        <v>0</v>
      </c>
      <c r="N587" s="122">
        <v>0</v>
      </c>
      <c r="O587" s="122"/>
      <c r="P587" s="122">
        <v>10090</v>
      </c>
      <c r="Q587" s="122" t="s">
        <v>218</v>
      </c>
      <c r="R587" s="122">
        <f t="shared" si="172"/>
        <v>0</v>
      </c>
      <c r="S587" s="124">
        <f t="shared" si="173"/>
        <v>0</v>
      </c>
      <c r="T587" s="122">
        <f t="shared" si="174"/>
        <v>0</v>
      </c>
    </row>
    <row r="588" spans="2:20" x14ac:dyDescent="0.25">
      <c r="B588" s="122">
        <v>2040</v>
      </c>
      <c r="C588" s="122">
        <v>0</v>
      </c>
      <c r="D588" s="122">
        <v>50</v>
      </c>
      <c r="E588" s="122">
        <f t="shared" si="168"/>
        <v>0</v>
      </c>
      <c r="F588" s="122">
        <v>150</v>
      </c>
      <c r="G588" s="122" t="s">
        <v>316</v>
      </c>
      <c r="H588" s="122">
        <f t="shared" si="169"/>
        <v>0</v>
      </c>
      <c r="I588" s="124">
        <f t="shared" si="170"/>
        <v>0</v>
      </c>
      <c r="J588" s="122">
        <f t="shared" si="171"/>
        <v>0</v>
      </c>
      <c r="L588" s="122">
        <v>2040</v>
      </c>
      <c r="M588" s="122">
        <v>0</v>
      </c>
      <c r="N588" s="122">
        <v>0</v>
      </c>
      <c r="O588" s="122"/>
      <c r="P588" s="122">
        <v>10090</v>
      </c>
      <c r="Q588" s="122" t="s">
        <v>218</v>
      </c>
      <c r="R588" s="122">
        <f t="shared" si="172"/>
        <v>0</v>
      </c>
      <c r="S588" s="124">
        <f t="shared" si="173"/>
        <v>0</v>
      </c>
      <c r="T588" s="122">
        <f t="shared" si="174"/>
        <v>0</v>
      </c>
    </row>
    <row r="589" spans="2:20" x14ac:dyDescent="0.25">
      <c r="B589" s="122">
        <v>2041</v>
      </c>
      <c r="C589" s="122">
        <v>0</v>
      </c>
      <c r="D589" s="122">
        <v>50</v>
      </c>
      <c r="E589" s="122">
        <f t="shared" si="168"/>
        <v>0</v>
      </c>
      <c r="F589" s="122">
        <v>150</v>
      </c>
      <c r="G589" s="122" t="s">
        <v>316</v>
      </c>
      <c r="H589" s="122">
        <f t="shared" si="169"/>
        <v>0</v>
      </c>
      <c r="I589" s="124">
        <f t="shared" si="170"/>
        <v>0</v>
      </c>
      <c r="J589" s="122">
        <f t="shared" si="171"/>
        <v>0</v>
      </c>
      <c r="L589" s="122">
        <v>2041</v>
      </c>
      <c r="M589" s="122">
        <v>0</v>
      </c>
      <c r="N589" s="122">
        <v>0</v>
      </c>
      <c r="O589" s="122"/>
      <c r="P589" s="122">
        <v>10090</v>
      </c>
      <c r="Q589" s="122" t="s">
        <v>218</v>
      </c>
      <c r="R589" s="122">
        <f t="shared" si="172"/>
        <v>0</v>
      </c>
      <c r="S589" s="124">
        <f t="shared" si="173"/>
        <v>0</v>
      </c>
      <c r="T589" s="122">
        <f t="shared" si="174"/>
        <v>0</v>
      </c>
    </row>
    <row r="590" spans="2:20" x14ac:dyDescent="0.25">
      <c r="B590" s="122">
        <v>2042</v>
      </c>
      <c r="C590" s="122">
        <v>0</v>
      </c>
      <c r="D590" s="122">
        <v>50</v>
      </c>
      <c r="E590" s="122">
        <f t="shared" si="168"/>
        <v>0</v>
      </c>
      <c r="F590" s="122">
        <v>150</v>
      </c>
      <c r="G590" s="122" t="s">
        <v>316</v>
      </c>
      <c r="H590" s="122">
        <f t="shared" si="169"/>
        <v>0</v>
      </c>
      <c r="I590" s="124">
        <f t="shared" si="170"/>
        <v>0</v>
      </c>
      <c r="J590" s="122">
        <f t="shared" si="171"/>
        <v>0</v>
      </c>
      <c r="L590" s="122">
        <v>2042</v>
      </c>
      <c r="M590" s="122">
        <v>0</v>
      </c>
      <c r="N590" s="122">
        <v>0</v>
      </c>
      <c r="O590" s="122"/>
      <c r="P590" s="122">
        <v>10090</v>
      </c>
      <c r="Q590" s="122" t="s">
        <v>218</v>
      </c>
      <c r="R590" s="122">
        <f t="shared" si="172"/>
        <v>0</v>
      </c>
      <c r="S590" s="124">
        <f t="shared" si="173"/>
        <v>0</v>
      </c>
      <c r="T590" s="122">
        <f t="shared" si="174"/>
        <v>0</v>
      </c>
    </row>
    <row r="591" spans="2:20" x14ac:dyDescent="0.25">
      <c r="B591" s="122">
        <v>2043</v>
      </c>
      <c r="C591" s="122">
        <v>0</v>
      </c>
      <c r="D591" s="122">
        <v>50</v>
      </c>
      <c r="E591" s="122">
        <f t="shared" si="168"/>
        <v>0</v>
      </c>
      <c r="F591" s="122">
        <v>150</v>
      </c>
      <c r="G591" s="122" t="s">
        <v>316</v>
      </c>
      <c r="H591" s="122">
        <f t="shared" si="169"/>
        <v>0</v>
      </c>
      <c r="I591" s="124">
        <f t="shared" si="170"/>
        <v>0</v>
      </c>
      <c r="J591" s="122">
        <f t="shared" si="171"/>
        <v>0</v>
      </c>
      <c r="L591" s="122">
        <v>2043</v>
      </c>
      <c r="M591" s="122">
        <v>0</v>
      </c>
      <c r="N591" s="122">
        <v>0</v>
      </c>
      <c r="O591" s="122"/>
      <c r="P591" s="122">
        <v>10090</v>
      </c>
      <c r="Q591" s="122" t="s">
        <v>218</v>
      </c>
      <c r="R591" s="122">
        <f t="shared" si="172"/>
        <v>0</v>
      </c>
      <c r="S591" s="124">
        <f t="shared" si="173"/>
        <v>0</v>
      </c>
      <c r="T591" s="122">
        <f t="shared" si="174"/>
        <v>0</v>
      </c>
    </row>
    <row r="592" spans="2:20" x14ac:dyDescent="0.25">
      <c r="B592" s="122">
        <v>2044</v>
      </c>
      <c r="C592" s="122">
        <v>0</v>
      </c>
      <c r="D592" s="122">
        <v>50</v>
      </c>
      <c r="E592" s="122">
        <f t="shared" si="168"/>
        <v>0</v>
      </c>
      <c r="F592" s="122">
        <v>150</v>
      </c>
      <c r="G592" s="122" t="s">
        <v>316</v>
      </c>
      <c r="H592" s="122">
        <f t="shared" si="169"/>
        <v>0</v>
      </c>
      <c r="I592" s="124">
        <f t="shared" si="170"/>
        <v>0</v>
      </c>
      <c r="J592" s="122">
        <f t="shared" si="171"/>
        <v>0</v>
      </c>
      <c r="L592" s="122">
        <v>2044</v>
      </c>
      <c r="M592" s="122">
        <v>0</v>
      </c>
      <c r="N592" s="122">
        <v>0</v>
      </c>
      <c r="O592" s="122"/>
      <c r="P592" s="122">
        <v>10090</v>
      </c>
      <c r="Q592" s="122" t="s">
        <v>218</v>
      </c>
      <c r="R592" s="122">
        <f t="shared" si="172"/>
        <v>0</v>
      </c>
      <c r="S592" s="124">
        <f t="shared" si="173"/>
        <v>0</v>
      </c>
      <c r="T592" s="122">
        <f t="shared" si="174"/>
        <v>0</v>
      </c>
    </row>
    <row r="594" spans="2:20" x14ac:dyDescent="0.25">
      <c r="B594" s="290" t="s">
        <v>345</v>
      </c>
      <c r="C594" s="290"/>
      <c r="D594" s="290"/>
      <c r="L594" s="290" t="s">
        <v>346</v>
      </c>
      <c r="M594" s="290"/>
      <c r="N594" s="290"/>
    </row>
    <row r="595" spans="2:20" x14ac:dyDescent="0.25">
      <c r="B595" s="289" t="s">
        <v>22</v>
      </c>
      <c r="C595" s="289" t="s">
        <v>203</v>
      </c>
      <c r="D595" s="289" t="s">
        <v>204</v>
      </c>
      <c r="E595" s="289" t="s">
        <v>201</v>
      </c>
      <c r="F595" s="289" t="s">
        <v>202</v>
      </c>
      <c r="G595" s="289" t="s">
        <v>151</v>
      </c>
      <c r="H595" s="289" t="s">
        <v>205</v>
      </c>
      <c r="I595" s="289" t="s">
        <v>206</v>
      </c>
      <c r="J595" s="289" t="s">
        <v>434</v>
      </c>
      <c r="L595" s="289" t="s">
        <v>22</v>
      </c>
      <c r="M595" s="289" t="s">
        <v>203</v>
      </c>
      <c r="N595" s="289" t="s">
        <v>317</v>
      </c>
      <c r="O595" s="289" t="s">
        <v>318</v>
      </c>
      <c r="P595" s="289" t="s">
        <v>202</v>
      </c>
      <c r="Q595" s="289" t="s">
        <v>151</v>
      </c>
      <c r="R595" s="289" t="s">
        <v>205</v>
      </c>
      <c r="S595" s="289" t="s">
        <v>206</v>
      </c>
      <c r="T595" s="289" t="s">
        <v>434</v>
      </c>
    </row>
    <row r="596" spans="2:20" x14ac:dyDescent="0.25">
      <c r="B596" s="289"/>
      <c r="C596" s="289"/>
      <c r="D596" s="289"/>
      <c r="E596" s="289"/>
      <c r="F596" s="289"/>
      <c r="G596" s="289"/>
      <c r="H596" s="289"/>
      <c r="I596" s="289"/>
      <c r="J596" s="289"/>
      <c r="L596" s="289"/>
      <c r="M596" s="289"/>
      <c r="N596" s="289"/>
      <c r="O596" s="289"/>
      <c r="P596" s="289"/>
      <c r="Q596" s="289"/>
      <c r="R596" s="289"/>
      <c r="S596" s="289"/>
      <c r="T596" s="289"/>
    </row>
    <row r="597" spans="2:20" x14ac:dyDescent="0.25">
      <c r="B597" s="289"/>
      <c r="C597" s="289"/>
      <c r="D597" s="289"/>
      <c r="E597" s="289"/>
      <c r="F597" s="289"/>
      <c r="G597" s="289"/>
      <c r="H597" s="289"/>
      <c r="I597" s="289"/>
      <c r="J597" s="289"/>
      <c r="L597" s="289"/>
      <c r="M597" s="289"/>
      <c r="N597" s="289"/>
      <c r="O597" s="289"/>
      <c r="P597" s="289"/>
      <c r="Q597" s="289"/>
      <c r="R597" s="289"/>
      <c r="S597" s="289"/>
      <c r="T597" s="289"/>
    </row>
    <row r="598" spans="2:20" x14ac:dyDescent="0.25">
      <c r="B598" s="122">
        <v>2025</v>
      </c>
      <c r="C598" s="122" cm="1">
        <f t="array" ref="C598:C617">TRANSPOSE('Proyeksi Fasum (3)'!D145:W145)</f>
        <v>0</v>
      </c>
      <c r="D598" s="122"/>
      <c r="E598" s="122"/>
      <c r="F598" s="122">
        <v>10000</v>
      </c>
      <c r="G598" s="122" t="s">
        <v>218</v>
      </c>
      <c r="H598" s="122">
        <f>F598*C598</f>
        <v>0</v>
      </c>
      <c r="I598" s="124">
        <f>H598/86400</f>
        <v>0</v>
      </c>
      <c r="J598" s="122">
        <f>H598/1000</f>
        <v>0</v>
      </c>
      <c r="L598" s="122">
        <v>2025</v>
      </c>
      <c r="M598" s="122" cm="1">
        <f t="array" ref="M598:M617">TRANSPOSE('Proyeksi Fasum (3)'!D146:W146)</f>
        <v>0</v>
      </c>
      <c r="N598" s="122">
        <v>1</v>
      </c>
      <c r="O598" s="122">
        <f>M598*N598</f>
        <v>0</v>
      </c>
      <c r="P598" s="122">
        <v>0.3</v>
      </c>
      <c r="Q598" s="122" t="s">
        <v>319</v>
      </c>
      <c r="R598" s="122">
        <f>P598*O598*86400</f>
        <v>0</v>
      </c>
      <c r="S598" s="124">
        <f>R598/86400</f>
        <v>0</v>
      </c>
      <c r="T598" s="122">
        <f>R598/1000</f>
        <v>0</v>
      </c>
    </row>
    <row r="599" spans="2:20" x14ac:dyDescent="0.25">
      <c r="B599" s="122">
        <v>2026</v>
      </c>
      <c r="C599" s="122">
        <v>0</v>
      </c>
      <c r="D599" s="122"/>
      <c r="E599" s="122"/>
      <c r="F599" s="122">
        <v>10000</v>
      </c>
      <c r="G599" s="122" t="s">
        <v>218</v>
      </c>
      <c r="H599" s="122">
        <f t="shared" ref="H599:H617" si="175">F599*C599</f>
        <v>0</v>
      </c>
      <c r="I599" s="124">
        <f t="shared" ref="I599:I617" si="176">H599/86400</f>
        <v>0</v>
      </c>
      <c r="J599" s="122">
        <f t="shared" ref="J599:J617" si="177">H599/1000</f>
        <v>0</v>
      </c>
      <c r="L599" s="122">
        <v>2026</v>
      </c>
      <c r="M599" s="122">
        <v>0</v>
      </c>
      <c r="N599" s="122">
        <v>1</v>
      </c>
      <c r="O599" s="122">
        <f t="shared" ref="O599:O617" si="178">M599*N599</f>
        <v>0</v>
      </c>
      <c r="P599" s="122">
        <v>0.3</v>
      </c>
      <c r="Q599" s="122" t="s">
        <v>319</v>
      </c>
      <c r="R599" s="122">
        <f t="shared" ref="R599:R617" si="179">P599*O599*86400</f>
        <v>0</v>
      </c>
      <c r="S599" s="124">
        <f t="shared" ref="S599:S617" si="180">R599/86400</f>
        <v>0</v>
      </c>
      <c r="T599" s="122">
        <f t="shared" ref="T599:T617" si="181">R599/1000</f>
        <v>0</v>
      </c>
    </row>
    <row r="600" spans="2:20" x14ac:dyDescent="0.25">
      <c r="B600" s="122">
        <v>2027</v>
      </c>
      <c r="C600" s="122">
        <v>0</v>
      </c>
      <c r="D600" s="122"/>
      <c r="E600" s="122"/>
      <c r="F600" s="122">
        <v>10000</v>
      </c>
      <c r="G600" s="122" t="s">
        <v>218</v>
      </c>
      <c r="H600" s="122">
        <f t="shared" si="175"/>
        <v>0</v>
      </c>
      <c r="I600" s="124">
        <f t="shared" si="176"/>
        <v>0</v>
      </c>
      <c r="J600" s="122">
        <f t="shared" si="177"/>
        <v>0</v>
      </c>
      <c r="L600" s="122">
        <v>2027</v>
      </c>
      <c r="M600" s="122">
        <v>0</v>
      </c>
      <c r="N600" s="122">
        <v>1</v>
      </c>
      <c r="O600" s="122">
        <f t="shared" si="178"/>
        <v>0</v>
      </c>
      <c r="P600" s="122">
        <v>0.3</v>
      </c>
      <c r="Q600" s="122" t="s">
        <v>319</v>
      </c>
      <c r="R600" s="122">
        <f t="shared" si="179"/>
        <v>0</v>
      </c>
      <c r="S600" s="124">
        <f t="shared" si="180"/>
        <v>0</v>
      </c>
      <c r="T600" s="122">
        <f t="shared" si="181"/>
        <v>0</v>
      </c>
    </row>
    <row r="601" spans="2:20" x14ac:dyDescent="0.25">
      <c r="B601" s="122">
        <v>2028</v>
      </c>
      <c r="C601" s="122">
        <v>0</v>
      </c>
      <c r="D601" s="122"/>
      <c r="E601" s="122"/>
      <c r="F601" s="122">
        <v>10000</v>
      </c>
      <c r="G601" s="122" t="s">
        <v>218</v>
      </c>
      <c r="H601" s="122">
        <f t="shared" si="175"/>
        <v>0</v>
      </c>
      <c r="I601" s="124">
        <f t="shared" si="176"/>
        <v>0</v>
      </c>
      <c r="J601" s="122">
        <f t="shared" si="177"/>
        <v>0</v>
      </c>
      <c r="L601" s="122">
        <v>2028</v>
      </c>
      <c r="M601" s="122">
        <v>0</v>
      </c>
      <c r="N601" s="122">
        <v>1</v>
      </c>
      <c r="O601" s="122">
        <f t="shared" si="178"/>
        <v>0</v>
      </c>
      <c r="P601" s="122">
        <v>0.3</v>
      </c>
      <c r="Q601" s="122" t="s">
        <v>319</v>
      </c>
      <c r="R601" s="122">
        <f t="shared" si="179"/>
        <v>0</v>
      </c>
      <c r="S601" s="124">
        <f t="shared" si="180"/>
        <v>0</v>
      </c>
      <c r="T601" s="122">
        <f t="shared" si="181"/>
        <v>0</v>
      </c>
    </row>
    <row r="602" spans="2:20" x14ac:dyDescent="0.25">
      <c r="B602" s="122">
        <v>2029</v>
      </c>
      <c r="C602" s="122">
        <v>0</v>
      </c>
      <c r="D602" s="122"/>
      <c r="E602" s="122"/>
      <c r="F602" s="122">
        <v>10000</v>
      </c>
      <c r="G602" s="122" t="s">
        <v>218</v>
      </c>
      <c r="H602" s="122">
        <f t="shared" si="175"/>
        <v>0</v>
      </c>
      <c r="I602" s="124">
        <f t="shared" si="176"/>
        <v>0</v>
      </c>
      <c r="J602" s="122">
        <f t="shared" si="177"/>
        <v>0</v>
      </c>
      <c r="L602" s="122">
        <v>2029</v>
      </c>
      <c r="M602" s="122">
        <v>0</v>
      </c>
      <c r="N602" s="122">
        <v>1</v>
      </c>
      <c r="O602" s="122">
        <f t="shared" si="178"/>
        <v>0</v>
      </c>
      <c r="P602" s="122">
        <v>0.3</v>
      </c>
      <c r="Q602" s="122" t="s">
        <v>319</v>
      </c>
      <c r="R602" s="122">
        <f t="shared" si="179"/>
        <v>0</v>
      </c>
      <c r="S602" s="124">
        <f t="shared" si="180"/>
        <v>0</v>
      </c>
      <c r="T602" s="122">
        <f t="shared" si="181"/>
        <v>0</v>
      </c>
    </row>
    <row r="603" spans="2:20" x14ac:dyDescent="0.25">
      <c r="B603" s="122">
        <v>2030</v>
      </c>
      <c r="C603" s="122">
        <v>0</v>
      </c>
      <c r="D603" s="122"/>
      <c r="E603" s="122"/>
      <c r="F603" s="122">
        <v>10000</v>
      </c>
      <c r="G603" s="122" t="s">
        <v>218</v>
      </c>
      <c r="H603" s="122">
        <f t="shared" si="175"/>
        <v>0</v>
      </c>
      <c r="I603" s="124">
        <f t="shared" si="176"/>
        <v>0</v>
      </c>
      <c r="J603" s="122">
        <f t="shared" si="177"/>
        <v>0</v>
      </c>
      <c r="L603" s="122">
        <v>2030</v>
      </c>
      <c r="M603" s="122">
        <v>0</v>
      </c>
      <c r="N603" s="122">
        <v>1</v>
      </c>
      <c r="O603" s="122">
        <f t="shared" si="178"/>
        <v>0</v>
      </c>
      <c r="P603" s="122">
        <v>0.3</v>
      </c>
      <c r="Q603" s="122" t="s">
        <v>319</v>
      </c>
      <c r="R603" s="122">
        <f t="shared" si="179"/>
        <v>0</v>
      </c>
      <c r="S603" s="124">
        <f t="shared" si="180"/>
        <v>0</v>
      </c>
      <c r="T603" s="122">
        <f t="shared" si="181"/>
        <v>0</v>
      </c>
    </row>
    <row r="604" spans="2:20" x14ac:dyDescent="0.25">
      <c r="B604" s="122">
        <v>2031</v>
      </c>
      <c r="C604" s="122">
        <v>0</v>
      </c>
      <c r="D604" s="122"/>
      <c r="E604" s="122"/>
      <c r="F604" s="122">
        <v>10000</v>
      </c>
      <c r="G604" s="122" t="s">
        <v>218</v>
      </c>
      <c r="H604" s="122">
        <f t="shared" si="175"/>
        <v>0</v>
      </c>
      <c r="I604" s="124">
        <f t="shared" si="176"/>
        <v>0</v>
      </c>
      <c r="J604" s="122">
        <f t="shared" si="177"/>
        <v>0</v>
      </c>
      <c r="L604" s="122">
        <v>2031</v>
      </c>
      <c r="M604" s="122">
        <v>0</v>
      </c>
      <c r="N604" s="122">
        <v>1</v>
      </c>
      <c r="O604" s="122">
        <f t="shared" si="178"/>
        <v>0</v>
      </c>
      <c r="P604" s="122">
        <v>0.3</v>
      </c>
      <c r="Q604" s="122" t="s">
        <v>319</v>
      </c>
      <c r="R604" s="122">
        <f t="shared" si="179"/>
        <v>0</v>
      </c>
      <c r="S604" s="124">
        <f t="shared" si="180"/>
        <v>0</v>
      </c>
      <c r="T604" s="122">
        <f t="shared" si="181"/>
        <v>0</v>
      </c>
    </row>
    <row r="605" spans="2:20" x14ac:dyDescent="0.25">
      <c r="B605" s="122">
        <v>2032</v>
      </c>
      <c r="C605" s="122">
        <v>0</v>
      </c>
      <c r="D605" s="122"/>
      <c r="E605" s="122"/>
      <c r="F605" s="122">
        <v>10000</v>
      </c>
      <c r="G605" s="122" t="s">
        <v>218</v>
      </c>
      <c r="H605" s="122">
        <f t="shared" si="175"/>
        <v>0</v>
      </c>
      <c r="I605" s="124">
        <f t="shared" si="176"/>
        <v>0</v>
      </c>
      <c r="J605" s="122">
        <f t="shared" si="177"/>
        <v>0</v>
      </c>
      <c r="L605" s="122">
        <v>2032</v>
      </c>
      <c r="M605" s="122">
        <v>0</v>
      </c>
      <c r="N605" s="122">
        <v>1</v>
      </c>
      <c r="O605" s="122">
        <f t="shared" si="178"/>
        <v>0</v>
      </c>
      <c r="P605" s="122">
        <v>0.3</v>
      </c>
      <c r="Q605" s="122" t="s">
        <v>319</v>
      </c>
      <c r="R605" s="122">
        <f t="shared" si="179"/>
        <v>0</v>
      </c>
      <c r="S605" s="124">
        <f t="shared" si="180"/>
        <v>0</v>
      </c>
      <c r="T605" s="122">
        <f t="shared" si="181"/>
        <v>0</v>
      </c>
    </row>
    <row r="606" spans="2:20" x14ac:dyDescent="0.25">
      <c r="B606" s="122">
        <v>2033</v>
      </c>
      <c r="C606" s="122">
        <v>0</v>
      </c>
      <c r="D606" s="122"/>
      <c r="E606" s="122"/>
      <c r="F606" s="122">
        <v>10000</v>
      </c>
      <c r="G606" s="122" t="s">
        <v>218</v>
      </c>
      <c r="H606" s="122">
        <f t="shared" si="175"/>
        <v>0</v>
      </c>
      <c r="I606" s="124">
        <f t="shared" si="176"/>
        <v>0</v>
      </c>
      <c r="J606" s="122">
        <f t="shared" si="177"/>
        <v>0</v>
      </c>
      <c r="L606" s="122">
        <v>2033</v>
      </c>
      <c r="M606" s="122">
        <v>0</v>
      </c>
      <c r="N606" s="122">
        <v>1</v>
      </c>
      <c r="O606" s="122">
        <f t="shared" si="178"/>
        <v>0</v>
      </c>
      <c r="P606" s="122">
        <v>0.3</v>
      </c>
      <c r="Q606" s="122" t="s">
        <v>319</v>
      </c>
      <c r="R606" s="122">
        <f t="shared" si="179"/>
        <v>0</v>
      </c>
      <c r="S606" s="124">
        <f t="shared" si="180"/>
        <v>0</v>
      </c>
      <c r="T606" s="122">
        <f t="shared" si="181"/>
        <v>0</v>
      </c>
    </row>
    <row r="607" spans="2:20" x14ac:dyDescent="0.25">
      <c r="B607" s="122">
        <v>2034</v>
      </c>
      <c r="C607" s="122">
        <v>0</v>
      </c>
      <c r="D607" s="122"/>
      <c r="E607" s="122"/>
      <c r="F607" s="122">
        <v>10000</v>
      </c>
      <c r="G607" s="122" t="s">
        <v>218</v>
      </c>
      <c r="H607" s="122">
        <f t="shared" si="175"/>
        <v>0</v>
      </c>
      <c r="I607" s="124">
        <f t="shared" si="176"/>
        <v>0</v>
      </c>
      <c r="J607" s="122">
        <f t="shared" si="177"/>
        <v>0</v>
      </c>
      <c r="L607" s="122">
        <v>2034</v>
      </c>
      <c r="M607" s="122">
        <v>0</v>
      </c>
      <c r="N607" s="122">
        <v>1</v>
      </c>
      <c r="O607" s="122">
        <f t="shared" si="178"/>
        <v>0</v>
      </c>
      <c r="P607" s="122">
        <v>0.3</v>
      </c>
      <c r="Q607" s="122" t="s">
        <v>319</v>
      </c>
      <c r="R607" s="122">
        <f t="shared" si="179"/>
        <v>0</v>
      </c>
      <c r="S607" s="124">
        <f t="shared" si="180"/>
        <v>0</v>
      </c>
      <c r="T607" s="122">
        <f t="shared" si="181"/>
        <v>0</v>
      </c>
    </row>
    <row r="608" spans="2:20" x14ac:dyDescent="0.25">
      <c r="B608" s="122">
        <v>2035</v>
      </c>
      <c r="C608" s="122">
        <v>0</v>
      </c>
      <c r="D608" s="122"/>
      <c r="E608" s="122"/>
      <c r="F608" s="122">
        <v>10000</v>
      </c>
      <c r="G608" s="122" t="s">
        <v>218</v>
      </c>
      <c r="H608" s="122">
        <f t="shared" si="175"/>
        <v>0</v>
      </c>
      <c r="I608" s="124">
        <f t="shared" si="176"/>
        <v>0</v>
      </c>
      <c r="J608" s="122">
        <f t="shared" si="177"/>
        <v>0</v>
      </c>
      <c r="L608" s="122">
        <v>2035</v>
      </c>
      <c r="M608" s="122">
        <v>0</v>
      </c>
      <c r="N608" s="122">
        <v>1</v>
      </c>
      <c r="O608" s="122">
        <f t="shared" si="178"/>
        <v>0</v>
      </c>
      <c r="P608" s="122">
        <v>0.3</v>
      </c>
      <c r="Q608" s="122" t="s">
        <v>319</v>
      </c>
      <c r="R608" s="122">
        <f t="shared" si="179"/>
        <v>0</v>
      </c>
      <c r="S608" s="124">
        <f t="shared" si="180"/>
        <v>0</v>
      </c>
      <c r="T608" s="122">
        <f t="shared" si="181"/>
        <v>0</v>
      </c>
    </row>
    <row r="609" spans="2:20" x14ac:dyDescent="0.25">
      <c r="B609" s="122">
        <v>2036</v>
      </c>
      <c r="C609" s="122">
        <v>0</v>
      </c>
      <c r="D609" s="122"/>
      <c r="E609" s="122"/>
      <c r="F609" s="122">
        <v>10000</v>
      </c>
      <c r="G609" s="122" t="s">
        <v>218</v>
      </c>
      <c r="H609" s="122">
        <f t="shared" si="175"/>
        <v>0</v>
      </c>
      <c r="I609" s="124">
        <f t="shared" si="176"/>
        <v>0</v>
      </c>
      <c r="J609" s="122">
        <f t="shared" si="177"/>
        <v>0</v>
      </c>
      <c r="L609" s="122">
        <v>2036</v>
      </c>
      <c r="M609" s="122">
        <v>0</v>
      </c>
      <c r="N609" s="122">
        <v>1</v>
      </c>
      <c r="O609" s="122">
        <f t="shared" si="178"/>
        <v>0</v>
      </c>
      <c r="P609" s="122">
        <v>0.3</v>
      </c>
      <c r="Q609" s="122" t="s">
        <v>319</v>
      </c>
      <c r="R609" s="122">
        <f t="shared" si="179"/>
        <v>0</v>
      </c>
      <c r="S609" s="124">
        <f t="shared" si="180"/>
        <v>0</v>
      </c>
      <c r="T609" s="122">
        <f t="shared" si="181"/>
        <v>0</v>
      </c>
    </row>
    <row r="610" spans="2:20" x14ac:dyDescent="0.25">
      <c r="B610" s="122">
        <v>2037</v>
      </c>
      <c r="C610" s="122">
        <v>0</v>
      </c>
      <c r="D610" s="122"/>
      <c r="E610" s="122"/>
      <c r="F610" s="122">
        <v>10000</v>
      </c>
      <c r="G610" s="122" t="s">
        <v>218</v>
      </c>
      <c r="H610" s="122">
        <f t="shared" si="175"/>
        <v>0</v>
      </c>
      <c r="I610" s="124">
        <f t="shared" si="176"/>
        <v>0</v>
      </c>
      <c r="J610" s="122">
        <f t="shared" si="177"/>
        <v>0</v>
      </c>
      <c r="L610" s="122">
        <v>2037</v>
      </c>
      <c r="M610" s="122">
        <v>0</v>
      </c>
      <c r="N610" s="122">
        <v>1</v>
      </c>
      <c r="O610" s="122">
        <f t="shared" si="178"/>
        <v>0</v>
      </c>
      <c r="P610" s="122">
        <v>0.3</v>
      </c>
      <c r="Q610" s="122" t="s">
        <v>319</v>
      </c>
      <c r="R610" s="122">
        <f t="shared" si="179"/>
        <v>0</v>
      </c>
      <c r="S610" s="124">
        <f t="shared" si="180"/>
        <v>0</v>
      </c>
      <c r="T610" s="122">
        <f t="shared" si="181"/>
        <v>0</v>
      </c>
    </row>
    <row r="611" spans="2:20" x14ac:dyDescent="0.25">
      <c r="B611" s="122">
        <v>2038</v>
      </c>
      <c r="C611" s="122">
        <v>0</v>
      </c>
      <c r="D611" s="122"/>
      <c r="E611" s="122"/>
      <c r="F611" s="122">
        <v>10000</v>
      </c>
      <c r="G611" s="122" t="s">
        <v>218</v>
      </c>
      <c r="H611" s="122">
        <f t="shared" si="175"/>
        <v>0</v>
      </c>
      <c r="I611" s="124">
        <f t="shared" si="176"/>
        <v>0</v>
      </c>
      <c r="J611" s="122">
        <f t="shared" si="177"/>
        <v>0</v>
      </c>
      <c r="L611" s="122">
        <v>2038</v>
      </c>
      <c r="M611" s="122">
        <v>0</v>
      </c>
      <c r="N611" s="122">
        <v>1</v>
      </c>
      <c r="O611" s="122">
        <f t="shared" si="178"/>
        <v>0</v>
      </c>
      <c r="P611" s="122">
        <v>0.3</v>
      </c>
      <c r="Q611" s="122" t="s">
        <v>319</v>
      </c>
      <c r="R611" s="122">
        <f t="shared" si="179"/>
        <v>0</v>
      </c>
      <c r="S611" s="124">
        <f t="shared" si="180"/>
        <v>0</v>
      </c>
      <c r="T611" s="122">
        <f t="shared" si="181"/>
        <v>0</v>
      </c>
    </row>
    <row r="612" spans="2:20" x14ac:dyDescent="0.25">
      <c r="B612" s="122">
        <v>2039</v>
      </c>
      <c r="C612" s="122">
        <v>0</v>
      </c>
      <c r="D612" s="122"/>
      <c r="E612" s="122"/>
      <c r="F612" s="122">
        <v>10000</v>
      </c>
      <c r="G612" s="122" t="s">
        <v>218</v>
      </c>
      <c r="H612" s="122">
        <f t="shared" si="175"/>
        <v>0</v>
      </c>
      <c r="I612" s="124">
        <f t="shared" si="176"/>
        <v>0</v>
      </c>
      <c r="J612" s="122">
        <f t="shared" si="177"/>
        <v>0</v>
      </c>
      <c r="L612" s="122">
        <v>2039</v>
      </c>
      <c r="M612" s="122">
        <v>0</v>
      </c>
      <c r="N612" s="122">
        <v>1</v>
      </c>
      <c r="O612" s="122">
        <f t="shared" si="178"/>
        <v>0</v>
      </c>
      <c r="P612" s="122">
        <v>0.3</v>
      </c>
      <c r="Q612" s="122" t="s">
        <v>319</v>
      </c>
      <c r="R612" s="122">
        <f t="shared" si="179"/>
        <v>0</v>
      </c>
      <c r="S612" s="124">
        <f t="shared" si="180"/>
        <v>0</v>
      </c>
      <c r="T612" s="122">
        <f t="shared" si="181"/>
        <v>0</v>
      </c>
    </row>
    <row r="613" spans="2:20" x14ac:dyDescent="0.25">
      <c r="B613" s="122">
        <v>2040</v>
      </c>
      <c r="C613" s="122">
        <v>0</v>
      </c>
      <c r="D613" s="122"/>
      <c r="E613" s="122"/>
      <c r="F613" s="122">
        <v>10000</v>
      </c>
      <c r="G613" s="122" t="s">
        <v>218</v>
      </c>
      <c r="H613" s="122">
        <f t="shared" si="175"/>
        <v>0</v>
      </c>
      <c r="I613" s="124">
        <f t="shared" si="176"/>
        <v>0</v>
      </c>
      <c r="J613" s="122">
        <f t="shared" si="177"/>
        <v>0</v>
      </c>
      <c r="L613" s="122">
        <v>2040</v>
      </c>
      <c r="M613" s="122">
        <v>0</v>
      </c>
      <c r="N613" s="122">
        <v>1</v>
      </c>
      <c r="O613" s="122">
        <f t="shared" si="178"/>
        <v>0</v>
      </c>
      <c r="P613" s="122">
        <v>0.3</v>
      </c>
      <c r="Q613" s="122" t="s">
        <v>319</v>
      </c>
      <c r="R613" s="122">
        <f t="shared" si="179"/>
        <v>0</v>
      </c>
      <c r="S613" s="124">
        <f t="shared" si="180"/>
        <v>0</v>
      </c>
      <c r="T613" s="122">
        <f t="shared" si="181"/>
        <v>0</v>
      </c>
    </row>
    <row r="614" spans="2:20" x14ac:dyDescent="0.25">
      <c r="B614" s="122">
        <v>2041</v>
      </c>
      <c r="C614" s="122">
        <v>0</v>
      </c>
      <c r="D614" s="122"/>
      <c r="E614" s="122"/>
      <c r="F614" s="122">
        <v>10000</v>
      </c>
      <c r="G614" s="122" t="s">
        <v>218</v>
      </c>
      <c r="H614" s="122">
        <f t="shared" si="175"/>
        <v>0</v>
      </c>
      <c r="I614" s="124">
        <f t="shared" si="176"/>
        <v>0</v>
      </c>
      <c r="J614" s="122">
        <f t="shared" si="177"/>
        <v>0</v>
      </c>
      <c r="L614" s="122">
        <v>2041</v>
      </c>
      <c r="M614" s="122">
        <v>0</v>
      </c>
      <c r="N614" s="122">
        <v>1</v>
      </c>
      <c r="O614" s="122">
        <f t="shared" si="178"/>
        <v>0</v>
      </c>
      <c r="P614" s="122">
        <v>0.3</v>
      </c>
      <c r="Q614" s="122" t="s">
        <v>319</v>
      </c>
      <c r="R614" s="122">
        <f t="shared" si="179"/>
        <v>0</v>
      </c>
      <c r="S614" s="124">
        <f t="shared" si="180"/>
        <v>0</v>
      </c>
      <c r="T614" s="122">
        <f t="shared" si="181"/>
        <v>0</v>
      </c>
    </row>
    <row r="615" spans="2:20" x14ac:dyDescent="0.25">
      <c r="B615" s="122">
        <v>2042</v>
      </c>
      <c r="C615" s="122">
        <v>0</v>
      </c>
      <c r="D615" s="122"/>
      <c r="E615" s="122"/>
      <c r="F615" s="122">
        <v>10000</v>
      </c>
      <c r="G615" s="122" t="s">
        <v>218</v>
      </c>
      <c r="H615" s="122">
        <f t="shared" si="175"/>
        <v>0</v>
      </c>
      <c r="I615" s="124">
        <f t="shared" si="176"/>
        <v>0</v>
      </c>
      <c r="J615" s="122">
        <f t="shared" si="177"/>
        <v>0</v>
      </c>
      <c r="L615" s="122">
        <v>2042</v>
      </c>
      <c r="M615" s="122">
        <v>0</v>
      </c>
      <c r="N615" s="122">
        <v>1</v>
      </c>
      <c r="O615" s="122">
        <f t="shared" si="178"/>
        <v>0</v>
      </c>
      <c r="P615" s="122">
        <v>0.3</v>
      </c>
      <c r="Q615" s="122" t="s">
        <v>319</v>
      </c>
      <c r="R615" s="122">
        <f t="shared" si="179"/>
        <v>0</v>
      </c>
      <c r="S615" s="124">
        <f t="shared" si="180"/>
        <v>0</v>
      </c>
      <c r="T615" s="122">
        <f t="shared" si="181"/>
        <v>0</v>
      </c>
    </row>
    <row r="616" spans="2:20" x14ac:dyDescent="0.25">
      <c r="B616" s="122">
        <v>2043</v>
      </c>
      <c r="C616" s="122">
        <v>0</v>
      </c>
      <c r="D616" s="122"/>
      <c r="E616" s="122"/>
      <c r="F616" s="122">
        <v>10000</v>
      </c>
      <c r="G616" s="122" t="s">
        <v>218</v>
      </c>
      <c r="H616" s="122">
        <f t="shared" si="175"/>
        <v>0</v>
      </c>
      <c r="I616" s="124">
        <f t="shared" si="176"/>
        <v>0</v>
      </c>
      <c r="J616" s="122">
        <f t="shared" si="177"/>
        <v>0</v>
      </c>
      <c r="L616" s="122">
        <v>2043</v>
      </c>
      <c r="M616" s="122">
        <v>0</v>
      </c>
      <c r="N616" s="122">
        <v>1</v>
      </c>
      <c r="O616" s="122">
        <f t="shared" si="178"/>
        <v>0</v>
      </c>
      <c r="P616" s="122">
        <v>0.3</v>
      </c>
      <c r="Q616" s="122" t="s">
        <v>319</v>
      </c>
      <c r="R616" s="122">
        <f t="shared" si="179"/>
        <v>0</v>
      </c>
      <c r="S616" s="124">
        <f t="shared" si="180"/>
        <v>0</v>
      </c>
      <c r="T616" s="122">
        <f t="shared" si="181"/>
        <v>0</v>
      </c>
    </row>
    <row r="617" spans="2:20" x14ac:dyDescent="0.25">
      <c r="B617" s="122">
        <v>2044</v>
      </c>
      <c r="C617" s="122">
        <v>0</v>
      </c>
      <c r="D617" s="122"/>
      <c r="E617" s="122"/>
      <c r="F617" s="122">
        <v>10000</v>
      </c>
      <c r="G617" s="122" t="s">
        <v>218</v>
      </c>
      <c r="H617" s="122">
        <f t="shared" si="175"/>
        <v>0</v>
      </c>
      <c r="I617" s="124">
        <f t="shared" si="176"/>
        <v>0</v>
      </c>
      <c r="J617" s="122">
        <f t="shared" si="177"/>
        <v>0</v>
      </c>
      <c r="L617" s="122">
        <v>2044</v>
      </c>
      <c r="M617" s="122">
        <v>0</v>
      </c>
      <c r="N617" s="122">
        <v>1</v>
      </c>
      <c r="O617" s="122">
        <f t="shared" si="178"/>
        <v>0</v>
      </c>
      <c r="P617" s="122">
        <v>0.3</v>
      </c>
      <c r="Q617" s="122" t="s">
        <v>319</v>
      </c>
      <c r="R617" s="122">
        <f t="shared" si="179"/>
        <v>0</v>
      </c>
      <c r="S617" s="124">
        <f t="shared" si="180"/>
        <v>0</v>
      </c>
      <c r="T617" s="122">
        <f t="shared" si="181"/>
        <v>0</v>
      </c>
    </row>
    <row r="619" spans="2:20" x14ac:dyDescent="0.25">
      <c r="B619" s="290" t="s">
        <v>347</v>
      </c>
      <c r="C619" s="290"/>
      <c r="D619" s="290"/>
    </row>
    <row r="620" spans="2:20" x14ac:dyDescent="0.25">
      <c r="B620" s="289" t="s">
        <v>22</v>
      </c>
      <c r="C620" s="289" t="s">
        <v>203</v>
      </c>
      <c r="D620" s="289" t="s">
        <v>204</v>
      </c>
      <c r="E620" s="289" t="s">
        <v>201</v>
      </c>
      <c r="F620" s="289" t="s">
        <v>202</v>
      </c>
      <c r="G620" s="289" t="s">
        <v>151</v>
      </c>
      <c r="H620" s="289" t="s">
        <v>205</v>
      </c>
      <c r="I620" s="289" t="s">
        <v>206</v>
      </c>
      <c r="J620" s="289" t="s">
        <v>434</v>
      </c>
    </row>
    <row r="621" spans="2:20" x14ac:dyDescent="0.25">
      <c r="B621" s="289"/>
      <c r="C621" s="289"/>
      <c r="D621" s="289"/>
      <c r="E621" s="289"/>
      <c r="F621" s="289"/>
      <c r="G621" s="289"/>
      <c r="H621" s="289"/>
      <c r="I621" s="289"/>
      <c r="J621" s="289"/>
    </row>
    <row r="622" spans="2:20" x14ac:dyDescent="0.25">
      <c r="B622" s="289"/>
      <c r="C622" s="289"/>
      <c r="D622" s="289"/>
      <c r="E622" s="289"/>
      <c r="F622" s="289"/>
      <c r="G622" s="289"/>
      <c r="H622" s="289"/>
      <c r="I622" s="289"/>
      <c r="J622" s="289"/>
    </row>
    <row r="623" spans="2:20" x14ac:dyDescent="0.25">
      <c r="B623" s="122">
        <v>2025</v>
      </c>
      <c r="C623" s="122" cm="1">
        <f t="array" ref="C623:C642">TRANSPOSE('Proyeksi Fasum (3)'!D147:W147)</f>
        <v>0</v>
      </c>
      <c r="D623" s="122">
        <v>50</v>
      </c>
      <c r="E623" s="122">
        <f>C623*D623</f>
        <v>0</v>
      </c>
      <c r="F623" s="122">
        <v>50</v>
      </c>
      <c r="G623" s="122" t="s">
        <v>348</v>
      </c>
      <c r="H623" s="122">
        <f>E623*F623</f>
        <v>0</v>
      </c>
      <c r="I623" s="124">
        <f>H623/86400</f>
        <v>0</v>
      </c>
      <c r="J623" s="122">
        <f>H623/1000</f>
        <v>0</v>
      </c>
    </row>
    <row r="624" spans="2:20" x14ac:dyDescent="0.25">
      <c r="B624" s="122">
        <v>2026</v>
      </c>
      <c r="C624" s="122">
        <v>0</v>
      </c>
      <c r="D624" s="122">
        <v>50</v>
      </c>
      <c r="E624" s="122">
        <f t="shared" ref="E624:E642" si="182">C624*D624</f>
        <v>0</v>
      </c>
      <c r="F624" s="122">
        <v>50</v>
      </c>
      <c r="G624" s="122" t="s">
        <v>348</v>
      </c>
      <c r="H624" s="122">
        <f t="shared" ref="H624:H642" si="183">E624*F624</f>
        <v>0</v>
      </c>
      <c r="I624" s="124">
        <f t="shared" ref="I624:I642" si="184">H624/86400</f>
        <v>0</v>
      </c>
      <c r="J624" s="122">
        <f t="shared" ref="J624:J642" si="185">H624/1000</f>
        <v>0</v>
      </c>
    </row>
    <row r="625" spans="2:10" x14ac:dyDescent="0.25">
      <c r="B625" s="122">
        <v>2027</v>
      </c>
      <c r="C625" s="122">
        <v>0</v>
      </c>
      <c r="D625" s="122">
        <v>50</v>
      </c>
      <c r="E625" s="122">
        <f t="shared" si="182"/>
        <v>0</v>
      </c>
      <c r="F625" s="122">
        <v>50</v>
      </c>
      <c r="G625" s="122" t="s">
        <v>348</v>
      </c>
      <c r="H625" s="122">
        <f t="shared" si="183"/>
        <v>0</v>
      </c>
      <c r="I625" s="124">
        <f t="shared" si="184"/>
        <v>0</v>
      </c>
      <c r="J625" s="122">
        <f t="shared" si="185"/>
        <v>0</v>
      </c>
    </row>
    <row r="626" spans="2:10" x14ac:dyDescent="0.25">
      <c r="B626" s="122">
        <v>2028</v>
      </c>
      <c r="C626" s="122">
        <v>0</v>
      </c>
      <c r="D626" s="122">
        <v>50</v>
      </c>
      <c r="E626" s="122">
        <f t="shared" si="182"/>
        <v>0</v>
      </c>
      <c r="F626" s="122">
        <v>50</v>
      </c>
      <c r="G626" s="122" t="s">
        <v>348</v>
      </c>
      <c r="H626" s="122">
        <f t="shared" si="183"/>
        <v>0</v>
      </c>
      <c r="I626" s="124">
        <f t="shared" si="184"/>
        <v>0</v>
      </c>
      <c r="J626" s="122">
        <f t="shared" si="185"/>
        <v>0</v>
      </c>
    </row>
    <row r="627" spans="2:10" x14ac:dyDescent="0.25">
      <c r="B627" s="122">
        <v>2029</v>
      </c>
      <c r="C627" s="122">
        <v>0</v>
      </c>
      <c r="D627" s="122">
        <v>50</v>
      </c>
      <c r="E627" s="122">
        <f t="shared" si="182"/>
        <v>0</v>
      </c>
      <c r="F627" s="122">
        <v>50</v>
      </c>
      <c r="G627" s="122" t="s">
        <v>348</v>
      </c>
      <c r="H627" s="122">
        <f t="shared" si="183"/>
        <v>0</v>
      </c>
      <c r="I627" s="124">
        <f t="shared" si="184"/>
        <v>0</v>
      </c>
      <c r="J627" s="122">
        <f t="shared" si="185"/>
        <v>0</v>
      </c>
    </row>
    <row r="628" spans="2:10" x14ac:dyDescent="0.25">
      <c r="B628" s="122">
        <v>2030</v>
      </c>
      <c r="C628" s="122">
        <v>0</v>
      </c>
      <c r="D628" s="122">
        <v>50</v>
      </c>
      <c r="E628" s="122">
        <f t="shared" si="182"/>
        <v>0</v>
      </c>
      <c r="F628" s="122">
        <v>50</v>
      </c>
      <c r="G628" s="122" t="s">
        <v>348</v>
      </c>
      <c r="H628" s="122">
        <f t="shared" si="183"/>
        <v>0</v>
      </c>
      <c r="I628" s="124">
        <f t="shared" si="184"/>
        <v>0</v>
      </c>
      <c r="J628" s="122">
        <f t="shared" si="185"/>
        <v>0</v>
      </c>
    </row>
    <row r="629" spans="2:10" x14ac:dyDescent="0.25">
      <c r="B629" s="122">
        <v>2031</v>
      </c>
      <c r="C629" s="122">
        <v>0</v>
      </c>
      <c r="D629" s="122">
        <v>50</v>
      </c>
      <c r="E629" s="122">
        <f t="shared" si="182"/>
        <v>0</v>
      </c>
      <c r="F629" s="122">
        <v>50</v>
      </c>
      <c r="G629" s="122" t="s">
        <v>348</v>
      </c>
      <c r="H629" s="122">
        <f t="shared" si="183"/>
        <v>0</v>
      </c>
      <c r="I629" s="124">
        <f t="shared" si="184"/>
        <v>0</v>
      </c>
      <c r="J629" s="122">
        <f t="shared" si="185"/>
        <v>0</v>
      </c>
    </row>
    <row r="630" spans="2:10" x14ac:dyDescent="0.25">
      <c r="B630" s="122">
        <v>2032</v>
      </c>
      <c r="C630" s="122">
        <v>0</v>
      </c>
      <c r="D630" s="122">
        <v>50</v>
      </c>
      <c r="E630" s="122">
        <f t="shared" si="182"/>
        <v>0</v>
      </c>
      <c r="F630" s="122">
        <v>50</v>
      </c>
      <c r="G630" s="122" t="s">
        <v>348</v>
      </c>
      <c r="H630" s="122">
        <f t="shared" si="183"/>
        <v>0</v>
      </c>
      <c r="I630" s="124">
        <f t="shared" si="184"/>
        <v>0</v>
      </c>
      <c r="J630" s="122">
        <f t="shared" si="185"/>
        <v>0</v>
      </c>
    </row>
    <row r="631" spans="2:10" x14ac:dyDescent="0.25">
      <c r="B631" s="122">
        <v>2033</v>
      </c>
      <c r="C631" s="122">
        <v>0</v>
      </c>
      <c r="D631" s="122">
        <v>50</v>
      </c>
      <c r="E631" s="122">
        <f t="shared" si="182"/>
        <v>0</v>
      </c>
      <c r="F631" s="122">
        <v>50</v>
      </c>
      <c r="G631" s="122" t="s">
        <v>348</v>
      </c>
      <c r="H631" s="122">
        <f t="shared" si="183"/>
        <v>0</v>
      </c>
      <c r="I631" s="124">
        <f t="shared" si="184"/>
        <v>0</v>
      </c>
      <c r="J631" s="122">
        <f t="shared" si="185"/>
        <v>0</v>
      </c>
    </row>
    <row r="632" spans="2:10" x14ac:dyDescent="0.25">
      <c r="B632" s="122">
        <v>2034</v>
      </c>
      <c r="C632" s="122">
        <v>0</v>
      </c>
      <c r="D632" s="122">
        <v>50</v>
      </c>
      <c r="E632" s="122">
        <f t="shared" si="182"/>
        <v>0</v>
      </c>
      <c r="F632" s="122">
        <v>50</v>
      </c>
      <c r="G632" s="122" t="s">
        <v>348</v>
      </c>
      <c r="H632" s="122">
        <f t="shared" si="183"/>
        <v>0</v>
      </c>
      <c r="I632" s="124">
        <f t="shared" si="184"/>
        <v>0</v>
      </c>
      <c r="J632" s="122">
        <f t="shared" si="185"/>
        <v>0</v>
      </c>
    </row>
    <row r="633" spans="2:10" x14ac:dyDescent="0.25">
      <c r="B633" s="122">
        <v>2035</v>
      </c>
      <c r="C633" s="122">
        <v>0</v>
      </c>
      <c r="D633" s="122">
        <v>50</v>
      </c>
      <c r="E633" s="122">
        <f t="shared" si="182"/>
        <v>0</v>
      </c>
      <c r="F633" s="122">
        <v>50</v>
      </c>
      <c r="G633" s="122" t="s">
        <v>348</v>
      </c>
      <c r="H633" s="122">
        <f t="shared" si="183"/>
        <v>0</v>
      </c>
      <c r="I633" s="124">
        <f t="shared" si="184"/>
        <v>0</v>
      </c>
      <c r="J633" s="122">
        <f t="shared" si="185"/>
        <v>0</v>
      </c>
    </row>
    <row r="634" spans="2:10" x14ac:dyDescent="0.25">
      <c r="B634" s="122">
        <v>2036</v>
      </c>
      <c r="C634" s="122">
        <v>0</v>
      </c>
      <c r="D634" s="122">
        <v>50</v>
      </c>
      <c r="E634" s="122">
        <f t="shared" si="182"/>
        <v>0</v>
      </c>
      <c r="F634" s="122">
        <v>50</v>
      </c>
      <c r="G634" s="122" t="s">
        <v>348</v>
      </c>
      <c r="H634" s="122">
        <f t="shared" si="183"/>
        <v>0</v>
      </c>
      <c r="I634" s="124">
        <f t="shared" si="184"/>
        <v>0</v>
      </c>
      <c r="J634" s="122">
        <f t="shared" si="185"/>
        <v>0</v>
      </c>
    </row>
    <row r="635" spans="2:10" x14ac:dyDescent="0.25">
      <c r="B635" s="122">
        <v>2037</v>
      </c>
      <c r="C635" s="122">
        <v>0</v>
      </c>
      <c r="D635" s="122">
        <v>50</v>
      </c>
      <c r="E635" s="122">
        <f t="shared" si="182"/>
        <v>0</v>
      </c>
      <c r="F635" s="122">
        <v>50</v>
      </c>
      <c r="G635" s="122" t="s">
        <v>348</v>
      </c>
      <c r="H635" s="122">
        <f t="shared" si="183"/>
        <v>0</v>
      </c>
      <c r="I635" s="124">
        <f t="shared" si="184"/>
        <v>0</v>
      </c>
      <c r="J635" s="122">
        <f t="shared" si="185"/>
        <v>0</v>
      </c>
    </row>
    <row r="636" spans="2:10" x14ac:dyDescent="0.25">
      <c r="B636" s="122">
        <v>2038</v>
      </c>
      <c r="C636" s="122">
        <v>0</v>
      </c>
      <c r="D636" s="122">
        <v>50</v>
      </c>
      <c r="E636" s="122">
        <f t="shared" si="182"/>
        <v>0</v>
      </c>
      <c r="F636" s="122">
        <v>50</v>
      </c>
      <c r="G636" s="122" t="s">
        <v>348</v>
      </c>
      <c r="H636" s="122">
        <f t="shared" si="183"/>
        <v>0</v>
      </c>
      <c r="I636" s="124">
        <f t="shared" si="184"/>
        <v>0</v>
      </c>
      <c r="J636" s="122">
        <f t="shared" si="185"/>
        <v>0</v>
      </c>
    </row>
    <row r="637" spans="2:10" x14ac:dyDescent="0.25">
      <c r="B637" s="122">
        <v>2039</v>
      </c>
      <c r="C637" s="122">
        <v>0</v>
      </c>
      <c r="D637" s="122">
        <v>50</v>
      </c>
      <c r="E637" s="122">
        <f t="shared" si="182"/>
        <v>0</v>
      </c>
      <c r="F637" s="122">
        <v>50</v>
      </c>
      <c r="G637" s="122" t="s">
        <v>348</v>
      </c>
      <c r="H637" s="122">
        <f t="shared" si="183"/>
        <v>0</v>
      </c>
      <c r="I637" s="124">
        <f t="shared" si="184"/>
        <v>0</v>
      </c>
      <c r="J637" s="122">
        <f t="shared" si="185"/>
        <v>0</v>
      </c>
    </row>
    <row r="638" spans="2:10" x14ac:dyDescent="0.25">
      <c r="B638" s="122">
        <v>2040</v>
      </c>
      <c r="C638" s="122">
        <v>0</v>
      </c>
      <c r="D638" s="122">
        <v>50</v>
      </c>
      <c r="E638" s="122">
        <f t="shared" si="182"/>
        <v>0</v>
      </c>
      <c r="F638" s="122">
        <v>50</v>
      </c>
      <c r="G638" s="122" t="s">
        <v>348</v>
      </c>
      <c r="H638" s="122">
        <f t="shared" si="183"/>
        <v>0</v>
      </c>
      <c r="I638" s="124">
        <f t="shared" si="184"/>
        <v>0</v>
      </c>
      <c r="J638" s="122">
        <f t="shared" si="185"/>
        <v>0</v>
      </c>
    </row>
    <row r="639" spans="2:10" x14ac:dyDescent="0.25">
      <c r="B639" s="122">
        <v>2041</v>
      </c>
      <c r="C639" s="122">
        <v>0</v>
      </c>
      <c r="D639" s="122">
        <v>50</v>
      </c>
      <c r="E639" s="122">
        <f t="shared" si="182"/>
        <v>0</v>
      </c>
      <c r="F639" s="122">
        <v>50</v>
      </c>
      <c r="G639" s="122" t="s">
        <v>348</v>
      </c>
      <c r="H639" s="122">
        <f t="shared" si="183"/>
        <v>0</v>
      </c>
      <c r="I639" s="124">
        <f t="shared" si="184"/>
        <v>0</v>
      </c>
      <c r="J639" s="122">
        <f t="shared" si="185"/>
        <v>0</v>
      </c>
    </row>
    <row r="640" spans="2:10" x14ac:dyDescent="0.25">
      <c r="B640" s="122">
        <v>2042</v>
      </c>
      <c r="C640" s="122">
        <v>0</v>
      </c>
      <c r="D640" s="122">
        <v>50</v>
      </c>
      <c r="E640" s="122">
        <f t="shared" si="182"/>
        <v>0</v>
      </c>
      <c r="F640" s="122">
        <v>50</v>
      </c>
      <c r="G640" s="122" t="s">
        <v>348</v>
      </c>
      <c r="H640" s="122">
        <f t="shared" si="183"/>
        <v>0</v>
      </c>
      <c r="I640" s="124">
        <f t="shared" si="184"/>
        <v>0</v>
      </c>
      <c r="J640" s="122">
        <f t="shared" si="185"/>
        <v>0</v>
      </c>
    </row>
    <row r="641" spans="1:21" x14ac:dyDescent="0.25">
      <c r="B641" s="122">
        <v>2043</v>
      </c>
      <c r="C641" s="122">
        <v>0</v>
      </c>
      <c r="D641" s="122">
        <v>50</v>
      </c>
      <c r="E641" s="122">
        <f t="shared" si="182"/>
        <v>0</v>
      </c>
      <c r="F641" s="122">
        <v>50</v>
      </c>
      <c r="G641" s="122" t="s">
        <v>348</v>
      </c>
      <c r="H641" s="122">
        <f t="shared" si="183"/>
        <v>0</v>
      </c>
      <c r="I641" s="124">
        <f t="shared" si="184"/>
        <v>0</v>
      </c>
      <c r="J641" s="122">
        <f t="shared" si="185"/>
        <v>0</v>
      </c>
    </row>
    <row r="642" spans="1:21" x14ac:dyDescent="0.25">
      <c r="B642" s="122">
        <v>2044</v>
      </c>
      <c r="C642" s="122">
        <v>0</v>
      </c>
      <c r="D642" s="122">
        <v>50</v>
      </c>
      <c r="E642" s="122">
        <f t="shared" si="182"/>
        <v>0</v>
      </c>
      <c r="F642" s="122">
        <v>50</v>
      </c>
      <c r="G642" s="122" t="s">
        <v>348</v>
      </c>
      <c r="H642" s="122">
        <f t="shared" si="183"/>
        <v>0</v>
      </c>
      <c r="I642" s="124">
        <f t="shared" si="184"/>
        <v>0</v>
      </c>
      <c r="J642" s="122">
        <f t="shared" si="185"/>
        <v>0</v>
      </c>
    </row>
    <row r="645" spans="1:21" x14ac:dyDescent="0.25">
      <c r="A645" s="273">
        <v>4</v>
      </c>
      <c r="B645" s="291" t="s">
        <v>126</v>
      </c>
      <c r="C645" s="250"/>
      <c r="D645" s="250"/>
      <c r="E645" s="250"/>
      <c r="F645" s="250"/>
      <c r="G645" s="250"/>
      <c r="H645" s="250"/>
      <c r="I645" s="250"/>
      <c r="J645" s="250"/>
      <c r="K645" s="250"/>
      <c r="L645" s="250"/>
      <c r="M645" s="250"/>
      <c r="N645" s="250"/>
      <c r="O645" s="250"/>
      <c r="P645" s="250"/>
      <c r="Q645" s="250"/>
      <c r="R645" s="250"/>
      <c r="S645" s="250"/>
      <c r="T645" s="250"/>
      <c r="U645" s="250"/>
    </row>
    <row r="646" spans="1:21" x14ac:dyDescent="0.25">
      <c r="A646" s="273"/>
    </row>
    <row r="647" spans="1:21" x14ac:dyDescent="0.25">
      <c r="A647" s="273"/>
    </row>
    <row r="648" spans="1:21" x14ac:dyDescent="0.25">
      <c r="A648" s="273"/>
    </row>
    <row r="649" spans="1:21" x14ac:dyDescent="0.25">
      <c r="B649" s="183" t="s">
        <v>200</v>
      </c>
      <c r="L649" s="183" t="s">
        <v>209</v>
      </c>
    </row>
    <row r="650" spans="1:21" x14ac:dyDescent="0.25">
      <c r="B650" s="289" t="s">
        <v>22</v>
      </c>
      <c r="C650" s="289" t="s">
        <v>203</v>
      </c>
      <c r="D650" s="289" t="s">
        <v>204</v>
      </c>
      <c r="E650" s="289" t="s">
        <v>201</v>
      </c>
      <c r="F650" s="289" t="s">
        <v>202</v>
      </c>
      <c r="G650" s="289" t="s">
        <v>151</v>
      </c>
      <c r="H650" s="289" t="s">
        <v>205</v>
      </c>
      <c r="I650" s="289" t="s">
        <v>206</v>
      </c>
      <c r="J650" s="289" t="s">
        <v>434</v>
      </c>
      <c r="L650" s="289" t="s">
        <v>22</v>
      </c>
      <c r="M650" s="289" t="s">
        <v>203</v>
      </c>
      <c r="N650" s="289" t="s">
        <v>204</v>
      </c>
      <c r="O650" s="289" t="s">
        <v>201</v>
      </c>
      <c r="P650" s="289" t="s">
        <v>202</v>
      </c>
      <c r="Q650" s="289" t="s">
        <v>151</v>
      </c>
      <c r="R650" s="289" t="s">
        <v>205</v>
      </c>
      <c r="S650" s="289" t="s">
        <v>206</v>
      </c>
      <c r="T650" s="289" t="s">
        <v>434</v>
      </c>
    </row>
    <row r="651" spans="1:21" x14ac:dyDescent="0.25">
      <c r="B651" s="289"/>
      <c r="C651" s="289"/>
      <c r="D651" s="289"/>
      <c r="E651" s="289"/>
      <c r="F651" s="289"/>
      <c r="G651" s="289"/>
      <c r="H651" s="289"/>
      <c r="I651" s="289"/>
      <c r="J651" s="289"/>
      <c r="L651" s="289"/>
      <c r="M651" s="289"/>
      <c r="N651" s="289"/>
      <c r="O651" s="289"/>
      <c r="P651" s="289"/>
      <c r="Q651" s="289"/>
      <c r="R651" s="289"/>
      <c r="S651" s="289"/>
      <c r="T651" s="289"/>
    </row>
    <row r="652" spans="1:21" x14ac:dyDescent="0.25">
      <c r="B652" s="289"/>
      <c r="C652" s="289"/>
      <c r="D652" s="289"/>
      <c r="E652" s="289"/>
      <c r="F652" s="289"/>
      <c r="G652" s="289"/>
      <c r="H652" s="289"/>
      <c r="I652" s="289"/>
      <c r="J652" s="289"/>
      <c r="L652" s="289"/>
      <c r="M652" s="289"/>
      <c r="N652" s="289"/>
      <c r="O652" s="289"/>
      <c r="P652" s="289"/>
      <c r="Q652" s="289"/>
      <c r="R652" s="289"/>
      <c r="S652" s="289"/>
      <c r="T652" s="289"/>
    </row>
    <row r="653" spans="1:21" x14ac:dyDescent="0.25">
      <c r="B653" s="122">
        <v>2025</v>
      </c>
      <c r="C653" s="122" cm="1">
        <f t="array" ref="C653:C672">TRANSPOSE('Proyeksi Fasum (3)'!D178:W178)</f>
        <v>1</v>
      </c>
      <c r="D653" s="122">
        <f>4*30</f>
        <v>120</v>
      </c>
      <c r="E653" s="122">
        <f>C653*D653</f>
        <v>120</v>
      </c>
      <c r="F653" s="122">
        <v>40</v>
      </c>
      <c r="G653" s="122" t="s">
        <v>208</v>
      </c>
      <c r="H653" s="122">
        <f>E653*F653</f>
        <v>4800</v>
      </c>
      <c r="I653" s="124">
        <f>H653/86400</f>
        <v>5.5555555555555552E-2</v>
      </c>
      <c r="J653" s="122">
        <f>H653/1000</f>
        <v>4.8</v>
      </c>
      <c r="L653" s="122">
        <v>2025</v>
      </c>
      <c r="M653" s="122" cm="1">
        <f t="array" ref="M653:M672">TRANSPOSE('Proyeksi Fasum (3)'!D179:W179)</f>
        <v>2</v>
      </c>
      <c r="N653" s="122">
        <f>12*40</f>
        <v>480</v>
      </c>
      <c r="O653" s="122">
        <f>M653*N653</f>
        <v>960</v>
      </c>
      <c r="P653" s="122">
        <v>40</v>
      </c>
      <c r="Q653" s="122" t="s">
        <v>208</v>
      </c>
      <c r="R653" s="122">
        <f>O653*P653</f>
        <v>38400</v>
      </c>
      <c r="S653" s="124">
        <f>R653/86400</f>
        <v>0.44444444444444442</v>
      </c>
      <c r="T653" s="122">
        <f>R653/1000</f>
        <v>38.4</v>
      </c>
    </row>
    <row r="654" spans="1:21" x14ac:dyDescent="0.25">
      <c r="B654" s="122">
        <v>2026</v>
      </c>
      <c r="C654" s="122">
        <v>1</v>
      </c>
      <c r="D654" s="122">
        <f t="shared" ref="D654:D672" si="186">4*30</f>
        <v>120</v>
      </c>
      <c r="E654" s="122">
        <f t="shared" ref="E654:E672" si="187">C654*D654</f>
        <v>120</v>
      </c>
      <c r="F654" s="122">
        <v>40</v>
      </c>
      <c r="G654" s="122" t="s">
        <v>208</v>
      </c>
      <c r="H654" s="122">
        <f t="shared" ref="H654:H672" si="188">E654*F654</f>
        <v>4800</v>
      </c>
      <c r="I654" s="124">
        <f t="shared" ref="I654:I672" si="189">H654/86400</f>
        <v>5.5555555555555552E-2</v>
      </c>
      <c r="J654" s="122">
        <f t="shared" ref="J654:J672" si="190">H654/1000</f>
        <v>4.8</v>
      </c>
      <c r="L654" s="122">
        <v>2026</v>
      </c>
      <c r="M654" s="122">
        <v>2</v>
      </c>
      <c r="N654" s="122">
        <f t="shared" ref="N654:N672" si="191">12*40</f>
        <v>480</v>
      </c>
      <c r="O654" s="122">
        <f t="shared" ref="O654:O672" si="192">M654*N654</f>
        <v>960</v>
      </c>
      <c r="P654" s="122">
        <v>40</v>
      </c>
      <c r="Q654" s="122" t="s">
        <v>208</v>
      </c>
      <c r="R654" s="122">
        <f t="shared" ref="R654:R672" si="193">O654*P654</f>
        <v>38400</v>
      </c>
      <c r="S654" s="124">
        <f t="shared" ref="S654:S672" si="194">R654/86400</f>
        <v>0.44444444444444442</v>
      </c>
      <c r="T654" s="122">
        <f t="shared" ref="T654:T672" si="195">R654/1000</f>
        <v>38.4</v>
      </c>
    </row>
    <row r="655" spans="1:21" x14ac:dyDescent="0.25">
      <c r="B655" s="122">
        <v>2027</v>
      </c>
      <c r="C655" s="122">
        <v>1</v>
      </c>
      <c r="D655" s="122">
        <f t="shared" si="186"/>
        <v>120</v>
      </c>
      <c r="E655" s="122">
        <f t="shared" si="187"/>
        <v>120</v>
      </c>
      <c r="F655" s="122">
        <v>40</v>
      </c>
      <c r="G655" s="122" t="s">
        <v>208</v>
      </c>
      <c r="H655" s="122">
        <f t="shared" si="188"/>
        <v>4800</v>
      </c>
      <c r="I655" s="124">
        <f t="shared" si="189"/>
        <v>5.5555555555555552E-2</v>
      </c>
      <c r="J655" s="122">
        <f t="shared" si="190"/>
        <v>4.8</v>
      </c>
      <c r="L655" s="122">
        <v>2027</v>
      </c>
      <c r="M655" s="122">
        <v>2</v>
      </c>
      <c r="N655" s="122">
        <f t="shared" si="191"/>
        <v>480</v>
      </c>
      <c r="O655" s="122">
        <f t="shared" si="192"/>
        <v>960</v>
      </c>
      <c r="P655" s="122">
        <v>40</v>
      </c>
      <c r="Q655" s="122" t="s">
        <v>208</v>
      </c>
      <c r="R655" s="122">
        <f t="shared" si="193"/>
        <v>38400</v>
      </c>
      <c r="S655" s="124">
        <f t="shared" si="194"/>
        <v>0.44444444444444442</v>
      </c>
      <c r="T655" s="122">
        <f t="shared" si="195"/>
        <v>38.4</v>
      </c>
    </row>
    <row r="656" spans="1:21" x14ac:dyDescent="0.25">
      <c r="B656" s="122">
        <v>2028</v>
      </c>
      <c r="C656" s="122">
        <v>1</v>
      </c>
      <c r="D656" s="122">
        <f t="shared" si="186"/>
        <v>120</v>
      </c>
      <c r="E656" s="122">
        <f t="shared" si="187"/>
        <v>120</v>
      </c>
      <c r="F656" s="122">
        <v>40</v>
      </c>
      <c r="G656" s="122" t="s">
        <v>208</v>
      </c>
      <c r="H656" s="122">
        <f t="shared" si="188"/>
        <v>4800</v>
      </c>
      <c r="I656" s="124">
        <f t="shared" si="189"/>
        <v>5.5555555555555552E-2</v>
      </c>
      <c r="J656" s="122">
        <f t="shared" si="190"/>
        <v>4.8</v>
      </c>
      <c r="L656" s="122">
        <v>2028</v>
      </c>
      <c r="M656" s="122">
        <v>2</v>
      </c>
      <c r="N656" s="122">
        <f t="shared" si="191"/>
        <v>480</v>
      </c>
      <c r="O656" s="122">
        <f t="shared" si="192"/>
        <v>960</v>
      </c>
      <c r="P656" s="122">
        <v>40</v>
      </c>
      <c r="Q656" s="122" t="s">
        <v>208</v>
      </c>
      <c r="R656" s="122">
        <f t="shared" si="193"/>
        <v>38400</v>
      </c>
      <c r="S656" s="124">
        <f t="shared" si="194"/>
        <v>0.44444444444444442</v>
      </c>
      <c r="T656" s="122">
        <f t="shared" si="195"/>
        <v>38.4</v>
      </c>
    </row>
    <row r="657" spans="2:20" x14ac:dyDescent="0.25">
      <c r="B657" s="122">
        <v>2029</v>
      </c>
      <c r="C657" s="122">
        <v>1</v>
      </c>
      <c r="D657" s="122">
        <f t="shared" si="186"/>
        <v>120</v>
      </c>
      <c r="E657" s="122">
        <f t="shared" si="187"/>
        <v>120</v>
      </c>
      <c r="F657" s="122">
        <v>40</v>
      </c>
      <c r="G657" s="122" t="s">
        <v>208</v>
      </c>
      <c r="H657" s="122">
        <f t="shared" si="188"/>
        <v>4800</v>
      </c>
      <c r="I657" s="124">
        <f t="shared" si="189"/>
        <v>5.5555555555555552E-2</v>
      </c>
      <c r="J657" s="122">
        <f t="shared" si="190"/>
        <v>4.8</v>
      </c>
      <c r="L657" s="122">
        <v>2029</v>
      </c>
      <c r="M657" s="122">
        <v>2</v>
      </c>
      <c r="N657" s="122">
        <f t="shared" si="191"/>
        <v>480</v>
      </c>
      <c r="O657" s="122">
        <f t="shared" si="192"/>
        <v>960</v>
      </c>
      <c r="P657" s="122">
        <v>40</v>
      </c>
      <c r="Q657" s="122" t="s">
        <v>208</v>
      </c>
      <c r="R657" s="122">
        <f t="shared" si="193"/>
        <v>38400</v>
      </c>
      <c r="S657" s="124">
        <f t="shared" si="194"/>
        <v>0.44444444444444442</v>
      </c>
      <c r="T657" s="122">
        <f t="shared" si="195"/>
        <v>38.4</v>
      </c>
    </row>
    <row r="658" spans="2:20" x14ac:dyDescent="0.25">
      <c r="B658" s="122">
        <v>2030</v>
      </c>
      <c r="C658" s="122">
        <v>1</v>
      </c>
      <c r="D658" s="122">
        <f t="shared" si="186"/>
        <v>120</v>
      </c>
      <c r="E658" s="122">
        <f t="shared" si="187"/>
        <v>120</v>
      </c>
      <c r="F658" s="122">
        <v>40</v>
      </c>
      <c r="G658" s="122" t="s">
        <v>208</v>
      </c>
      <c r="H658" s="122">
        <f t="shared" si="188"/>
        <v>4800</v>
      </c>
      <c r="I658" s="124">
        <f t="shared" si="189"/>
        <v>5.5555555555555552E-2</v>
      </c>
      <c r="J658" s="122">
        <f t="shared" si="190"/>
        <v>4.8</v>
      </c>
      <c r="L658" s="122">
        <v>2030</v>
      </c>
      <c r="M658" s="122">
        <v>2</v>
      </c>
      <c r="N658" s="122">
        <f t="shared" si="191"/>
        <v>480</v>
      </c>
      <c r="O658" s="122">
        <f t="shared" si="192"/>
        <v>960</v>
      </c>
      <c r="P658" s="122">
        <v>40</v>
      </c>
      <c r="Q658" s="122" t="s">
        <v>208</v>
      </c>
      <c r="R658" s="122">
        <f t="shared" si="193"/>
        <v>38400</v>
      </c>
      <c r="S658" s="124">
        <f t="shared" si="194"/>
        <v>0.44444444444444442</v>
      </c>
      <c r="T658" s="122">
        <f t="shared" si="195"/>
        <v>38.4</v>
      </c>
    </row>
    <row r="659" spans="2:20" x14ac:dyDescent="0.25">
      <c r="B659" s="122">
        <v>2031</v>
      </c>
      <c r="C659" s="122">
        <v>1</v>
      </c>
      <c r="D659" s="122">
        <f t="shared" si="186"/>
        <v>120</v>
      </c>
      <c r="E659" s="122">
        <f t="shared" si="187"/>
        <v>120</v>
      </c>
      <c r="F659" s="122">
        <v>40</v>
      </c>
      <c r="G659" s="122" t="s">
        <v>208</v>
      </c>
      <c r="H659" s="122">
        <f t="shared" si="188"/>
        <v>4800</v>
      </c>
      <c r="I659" s="124">
        <f t="shared" si="189"/>
        <v>5.5555555555555552E-2</v>
      </c>
      <c r="J659" s="122">
        <f t="shared" si="190"/>
        <v>4.8</v>
      </c>
      <c r="L659" s="122">
        <v>2031</v>
      </c>
      <c r="M659" s="122">
        <v>2</v>
      </c>
      <c r="N659" s="122">
        <f t="shared" si="191"/>
        <v>480</v>
      </c>
      <c r="O659" s="122">
        <f t="shared" si="192"/>
        <v>960</v>
      </c>
      <c r="P659" s="122">
        <v>40</v>
      </c>
      <c r="Q659" s="122" t="s">
        <v>208</v>
      </c>
      <c r="R659" s="122">
        <f t="shared" si="193"/>
        <v>38400</v>
      </c>
      <c r="S659" s="124">
        <f t="shared" si="194"/>
        <v>0.44444444444444442</v>
      </c>
      <c r="T659" s="122">
        <f t="shared" si="195"/>
        <v>38.4</v>
      </c>
    </row>
    <row r="660" spans="2:20" x14ac:dyDescent="0.25">
      <c r="B660" s="122">
        <v>2032</v>
      </c>
      <c r="C660" s="122">
        <v>1</v>
      </c>
      <c r="D660" s="122">
        <f t="shared" si="186"/>
        <v>120</v>
      </c>
      <c r="E660" s="122">
        <f t="shared" si="187"/>
        <v>120</v>
      </c>
      <c r="F660" s="122">
        <v>40</v>
      </c>
      <c r="G660" s="122" t="s">
        <v>208</v>
      </c>
      <c r="H660" s="122">
        <f t="shared" si="188"/>
        <v>4800</v>
      </c>
      <c r="I660" s="124">
        <f t="shared" si="189"/>
        <v>5.5555555555555552E-2</v>
      </c>
      <c r="J660" s="122">
        <f t="shared" si="190"/>
        <v>4.8</v>
      </c>
      <c r="L660" s="122">
        <v>2032</v>
      </c>
      <c r="M660" s="122">
        <v>2</v>
      </c>
      <c r="N660" s="122">
        <f t="shared" si="191"/>
        <v>480</v>
      </c>
      <c r="O660" s="122">
        <f t="shared" si="192"/>
        <v>960</v>
      </c>
      <c r="P660" s="122">
        <v>40</v>
      </c>
      <c r="Q660" s="122" t="s">
        <v>208</v>
      </c>
      <c r="R660" s="122">
        <f t="shared" si="193"/>
        <v>38400</v>
      </c>
      <c r="S660" s="124">
        <f t="shared" si="194"/>
        <v>0.44444444444444442</v>
      </c>
      <c r="T660" s="122">
        <f t="shared" si="195"/>
        <v>38.4</v>
      </c>
    </row>
    <row r="661" spans="2:20" x14ac:dyDescent="0.25">
      <c r="B661" s="122">
        <v>2033</v>
      </c>
      <c r="C661" s="122">
        <v>1</v>
      </c>
      <c r="D661" s="122">
        <f t="shared" si="186"/>
        <v>120</v>
      </c>
      <c r="E661" s="122">
        <f t="shared" si="187"/>
        <v>120</v>
      </c>
      <c r="F661" s="122">
        <v>40</v>
      </c>
      <c r="G661" s="122" t="s">
        <v>208</v>
      </c>
      <c r="H661" s="122">
        <f t="shared" si="188"/>
        <v>4800</v>
      </c>
      <c r="I661" s="124">
        <f t="shared" si="189"/>
        <v>5.5555555555555552E-2</v>
      </c>
      <c r="J661" s="122">
        <f t="shared" si="190"/>
        <v>4.8</v>
      </c>
      <c r="L661" s="122">
        <v>2033</v>
      </c>
      <c r="M661" s="122">
        <v>2</v>
      </c>
      <c r="N661" s="122">
        <f t="shared" si="191"/>
        <v>480</v>
      </c>
      <c r="O661" s="122">
        <f t="shared" si="192"/>
        <v>960</v>
      </c>
      <c r="P661" s="122">
        <v>40</v>
      </c>
      <c r="Q661" s="122" t="s">
        <v>208</v>
      </c>
      <c r="R661" s="122">
        <f t="shared" si="193"/>
        <v>38400</v>
      </c>
      <c r="S661" s="124">
        <f t="shared" si="194"/>
        <v>0.44444444444444442</v>
      </c>
      <c r="T661" s="122">
        <f t="shared" si="195"/>
        <v>38.4</v>
      </c>
    </row>
    <row r="662" spans="2:20" x14ac:dyDescent="0.25">
      <c r="B662" s="122">
        <v>2034</v>
      </c>
      <c r="C662" s="122">
        <v>1</v>
      </c>
      <c r="D662" s="122">
        <f t="shared" si="186"/>
        <v>120</v>
      </c>
      <c r="E662" s="122">
        <f t="shared" si="187"/>
        <v>120</v>
      </c>
      <c r="F662" s="122">
        <v>40</v>
      </c>
      <c r="G662" s="122" t="s">
        <v>208</v>
      </c>
      <c r="H662" s="122">
        <f t="shared" si="188"/>
        <v>4800</v>
      </c>
      <c r="I662" s="124">
        <f t="shared" si="189"/>
        <v>5.5555555555555552E-2</v>
      </c>
      <c r="J662" s="122">
        <f t="shared" si="190"/>
        <v>4.8</v>
      </c>
      <c r="L662" s="122">
        <v>2034</v>
      </c>
      <c r="M662" s="122">
        <v>2</v>
      </c>
      <c r="N662" s="122">
        <f t="shared" si="191"/>
        <v>480</v>
      </c>
      <c r="O662" s="122">
        <f t="shared" si="192"/>
        <v>960</v>
      </c>
      <c r="P662" s="122">
        <v>40</v>
      </c>
      <c r="Q662" s="122" t="s">
        <v>208</v>
      </c>
      <c r="R662" s="122">
        <f t="shared" si="193"/>
        <v>38400</v>
      </c>
      <c r="S662" s="124">
        <f t="shared" si="194"/>
        <v>0.44444444444444442</v>
      </c>
      <c r="T662" s="122">
        <f t="shared" si="195"/>
        <v>38.4</v>
      </c>
    </row>
    <row r="663" spans="2:20" x14ac:dyDescent="0.25">
      <c r="B663" s="122">
        <v>2035</v>
      </c>
      <c r="C663" s="122">
        <v>1</v>
      </c>
      <c r="D663" s="122">
        <f t="shared" si="186"/>
        <v>120</v>
      </c>
      <c r="E663" s="122">
        <f t="shared" si="187"/>
        <v>120</v>
      </c>
      <c r="F663" s="122">
        <v>40</v>
      </c>
      <c r="G663" s="122" t="s">
        <v>208</v>
      </c>
      <c r="H663" s="122">
        <f t="shared" si="188"/>
        <v>4800</v>
      </c>
      <c r="I663" s="124">
        <f t="shared" si="189"/>
        <v>5.5555555555555552E-2</v>
      </c>
      <c r="J663" s="122">
        <f t="shared" si="190"/>
        <v>4.8</v>
      </c>
      <c r="L663" s="122">
        <v>2035</v>
      </c>
      <c r="M663" s="122">
        <v>3</v>
      </c>
      <c r="N663" s="122">
        <f t="shared" si="191"/>
        <v>480</v>
      </c>
      <c r="O663" s="122">
        <f t="shared" si="192"/>
        <v>1440</v>
      </c>
      <c r="P663" s="122">
        <v>40</v>
      </c>
      <c r="Q663" s="122" t="s">
        <v>208</v>
      </c>
      <c r="R663" s="122">
        <f t="shared" si="193"/>
        <v>57600</v>
      </c>
      <c r="S663" s="124">
        <f t="shared" si="194"/>
        <v>0.66666666666666663</v>
      </c>
      <c r="T663" s="122">
        <f t="shared" si="195"/>
        <v>57.6</v>
      </c>
    </row>
    <row r="664" spans="2:20" x14ac:dyDescent="0.25">
      <c r="B664" s="122">
        <v>2036</v>
      </c>
      <c r="C664" s="122">
        <v>1</v>
      </c>
      <c r="D664" s="122">
        <f t="shared" si="186"/>
        <v>120</v>
      </c>
      <c r="E664" s="122">
        <f t="shared" si="187"/>
        <v>120</v>
      </c>
      <c r="F664" s="122">
        <v>40</v>
      </c>
      <c r="G664" s="122" t="s">
        <v>208</v>
      </c>
      <c r="H664" s="122">
        <f t="shared" si="188"/>
        <v>4800</v>
      </c>
      <c r="I664" s="124">
        <f t="shared" si="189"/>
        <v>5.5555555555555552E-2</v>
      </c>
      <c r="J664" s="122">
        <f t="shared" si="190"/>
        <v>4.8</v>
      </c>
      <c r="L664" s="122">
        <v>2036</v>
      </c>
      <c r="M664" s="122">
        <v>3</v>
      </c>
      <c r="N664" s="122">
        <f t="shared" si="191"/>
        <v>480</v>
      </c>
      <c r="O664" s="122">
        <f t="shared" si="192"/>
        <v>1440</v>
      </c>
      <c r="P664" s="122">
        <v>40</v>
      </c>
      <c r="Q664" s="122" t="s">
        <v>208</v>
      </c>
      <c r="R664" s="122">
        <f t="shared" si="193"/>
        <v>57600</v>
      </c>
      <c r="S664" s="124">
        <f t="shared" si="194"/>
        <v>0.66666666666666663</v>
      </c>
      <c r="T664" s="122">
        <f t="shared" si="195"/>
        <v>57.6</v>
      </c>
    </row>
    <row r="665" spans="2:20" x14ac:dyDescent="0.25">
      <c r="B665" s="122">
        <v>2037</v>
      </c>
      <c r="C665" s="122">
        <v>1</v>
      </c>
      <c r="D665" s="122">
        <f t="shared" si="186"/>
        <v>120</v>
      </c>
      <c r="E665" s="122">
        <f t="shared" si="187"/>
        <v>120</v>
      </c>
      <c r="F665" s="122">
        <v>40</v>
      </c>
      <c r="G665" s="122" t="s">
        <v>208</v>
      </c>
      <c r="H665" s="122">
        <f t="shared" si="188"/>
        <v>4800</v>
      </c>
      <c r="I665" s="124">
        <f t="shared" si="189"/>
        <v>5.5555555555555552E-2</v>
      </c>
      <c r="J665" s="122">
        <f t="shared" si="190"/>
        <v>4.8</v>
      </c>
      <c r="L665" s="122">
        <v>2037</v>
      </c>
      <c r="M665" s="122">
        <v>3</v>
      </c>
      <c r="N665" s="122">
        <f t="shared" si="191"/>
        <v>480</v>
      </c>
      <c r="O665" s="122">
        <f t="shared" si="192"/>
        <v>1440</v>
      </c>
      <c r="P665" s="122">
        <v>40</v>
      </c>
      <c r="Q665" s="122" t="s">
        <v>208</v>
      </c>
      <c r="R665" s="122">
        <f t="shared" si="193"/>
        <v>57600</v>
      </c>
      <c r="S665" s="124">
        <f t="shared" si="194"/>
        <v>0.66666666666666663</v>
      </c>
      <c r="T665" s="122">
        <f t="shared" si="195"/>
        <v>57.6</v>
      </c>
    </row>
    <row r="666" spans="2:20" x14ac:dyDescent="0.25">
      <c r="B666" s="122">
        <v>2038</v>
      </c>
      <c r="C666" s="122">
        <v>1</v>
      </c>
      <c r="D666" s="122">
        <f t="shared" si="186"/>
        <v>120</v>
      </c>
      <c r="E666" s="122">
        <f t="shared" si="187"/>
        <v>120</v>
      </c>
      <c r="F666" s="122">
        <v>40</v>
      </c>
      <c r="G666" s="122" t="s">
        <v>208</v>
      </c>
      <c r="H666" s="122">
        <f t="shared" si="188"/>
        <v>4800</v>
      </c>
      <c r="I666" s="124">
        <f t="shared" si="189"/>
        <v>5.5555555555555552E-2</v>
      </c>
      <c r="J666" s="122">
        <f t="shared" si="190"/>
        <v>4.8</v>
      </c>
      <c r="L666" s="122">
        <v>2038</v>
      </c>
      <c r="M666" s="122">
        <v>3</v>
      </c>
      <c r="N666" s="122">
        <f t="shared" si="191"/>
        <v>480</v>
      </c>
      <c r="O666" s="122">
        <f t="shared" si="192"/>
        <v>1440</v>
      </c>
      <c r="P666" s="122">
        <v>40</v>
      </c>
      <c r="Q666" s="122" t="s">
        <v>208</v>
      </c>
      <c r="R666" s="122">
        <f t="shared" si="193"/>
        <v>57600</v>
      </c>
      <c r="S666" s="124">
        <f t="shared" si="194"/>
        <v>0.66666666666666663</v>
      </c>
      <c r="T666" s="122">
        <f t="shared" si="195"/>
        <v>57.6</v>
      </c>
    </row>
    <row r="667" spans="2:20" x14ac:dyDescent="0.25">
      <c r="B667" s="122">
        <v>2039</v>
      </c>
      <c r="C667" s="122">
        <v>1</v>
      </c>
      <c r="D667" s="122">
        <f t="shared" si="186"/>
        <v>120</v>
      </c>
      <c r="E667" s="122">
        <f t="shared" si="187"/>
        <v>120</v>
      </c>
      <c r="F667" s="122">
        <v>40</v>
      </c>
      <c r="G667" s="122" t="s">
        <v>208</v>
      </c>
      <c r="H667" s="122">
        <f t="shared" si="188"/>
        <v>4800</v>
      </c>
      <c r="I667" s="124">
        <f t="shared" si="189"/>
        <v>5.5555555555555552E-2</v>
      </c>
      <c r="J667" s="122">
        <f t="shared" si="190"/>
        <v>4.8</v>
      </c>
      <c r="L667" s="122">
        <v>2039</v>
      </c>
      <c r="M667" s="122">
        <v>3</v>
      </c>
      <c r="N667" s="122">
        <f t="shared" si="191"/>
        <v>480</v>
      </c>
      <c r="O667" s="122">
        <f t="shared" si="192"/>
        <v>1440</v>
      </c>
      <c r="P667" s="122">
        <v>40</v>
      </c>
      <c r="Q667" s="122" t="s">
        <v>208</v>
      </c>
      <c r="R667" s="122">
        <f t="shared" si="193"/>
        <v>57600</v>
      </c>
      <c r="S667" s="124">
        <f t="shared" si="194"/>
        <v>0.66666666666666663</v>
      </c>
      <c r="T667" s="122">
        <f t="shared" si="195"/>
        <v>57.6</v>
      </c>
    </row>
    <row r="668" spans="2:20" x14ac:dyDescent="0.25">
      <c r="B668" s="122">
        <v>2040</v>
      </c>
      <c r="C668" s="122">
        <v>1</v>
      </c>
      <c r="D668" s="122">
        <f t="shared" si="186"/>
        <v>120</v>
      </c>
      <c r="E668" s="122">
        <f t="shared" si="187"/>
        <v>120</v>
      </c>
      <c r="F668" s="122">
        <v>40</v>
      </c>
      <c r="G668" s="122" t="s">
        <v>208</v>
      </c>
      <c r="H668" s="122">
        <f t="shared" si="188"/>
        <v>4800</v>
      </c>
      <c r="I668" s="124">
        <f t="shared" si="189"/>
        <v>5.5555555555555552E-2</v>
      </c>
      <c r="J668" s="122">
        <f t="shared" si="190"/>
        <v>4.8</v>
      </c>
      <c r="L668" s="122">
        <v>2040</v>
      </c>
      <c r="M668" s="122">
        <v>3</v>
      </c>
      <c r="N668" s="122">
        <f t="shared" si="191"/>
        <v>480</v>
      </c>
      <c r="O668" s="122">
        <f t="shared" si="192"/>
        <v>1440</v>
      </c>
      <c r="P668" s="122">
        <v>40</v>
      </c>
      <c r="Q668" s="122" t="s">
        <v>208</v>
      </c>
      <c r="R668" s="122">
        <f t="shared" si="193"/>
        <v>57600</v>
      </c>
      <c r="S668" s="124">
        <f t="shared" si="194"/>
        <v>0.66666666666666663</v>
      </c>
      <c r="T668" s="122">
        <f t="shared" si="195"/>
        <v>57.6</v>
      </c>
    </row>
    <row r="669" spans="2:20" x14ac:dyDescent="0.25">
      <c r="B669" s="122">
        <v>2041</v>
      </c>
      <c r="C669" s="122">
        <v>1</v>
      </c>
      <c r="D669" s="122">
        <f t="shared" si="186"/>
        <v>120</v>
      </c>
      <c r="E669" s="122">
        <f t="shared" si="187"/>
        <v>120</v>
      </c>
      <c r="F669" s="122">
        <v>40</v>
      </c>
      <c r="G669" s="122" t="s">
        <v>208</v>
      </c>
      <c r="H669" s="122">
        <f t="shared" si="188"/>
        <v>4800</v>
      </c>
      <c r="I669" s="124">
        <f t="shared" si="189"/>
        <v>5.5555555555555552E-2</v>
      </c>
      <c r="J669" s="122">
        <f t="shared" si="190"/>
        <v>4.8</v>
      </c>
      <c r="L669" s="122">
        <v>2041</v>
      </c>
      <c r="M669" s="122">
        <v>3</v>
      </c>
      <c r="N669" s="122">
        <f t="shared" si="191"/>
        <v>480</v>
      </c>
      <c r="O669" s="122">
        <f t="shared" si="192"/>
        <v>1440</v>
      </c>
      <c r="P669" s="122">
        <v>40</v>
      </c>
      <c r="Q669" s="122" t="s">
        <v>208</v>
      </c>
      <c r="R669" s="122">
        <f t="shared" si="193"/>
        <v>57600</v>
      </c>
      <c r="S669" s="124">
        <f t="shared" si="194"/>
        <v>0.66666666666666663</v>
      </c>
      <c r="T669" s="122">
        <f t="shared" si="195"/>
        <v>57.6</v>
      </c>
    </row>
    <row r="670" spans="2:20" x14ac:dyDescent="0.25">
      <c r="B670" s="122">
        <v>2042</v>
      </c>
      <c r="C670" s="122">
        <v>1</v>
      </c>
      <c r="D670" s="122">
        <f t="shared" si="186"/>
        <v>120</v>
      </c>
      <c r="E670" s="122">
        <f t="shared" si="187"/>
        <v>120</v>
      </c>
      <c r="F670" s="122">
        <v>40</v>
      </c>
      <c r="G670" s="122" t="s">
        <v>208</v>
      </c>
      <c r="H670" s="122">
        <f t="shared" si="188"/>
        <v>4800</v>
      </c>
      <c r="I670" s="124">
        <f t="shared" si="189"/>
        <v>5.5555555555555552E-2</v>
      </c>
      <c r="J670" s="122">
        <f t="shared" si="190"/>
        <v>4.8</v>
      </c>
      <c r="L670" s="122">
        <v>2042</v>
      </c>
      <c r="M670" s="122">
        <v>3</v>
      </c>
      <c r="N670" s="122">
        <f t="shared" si="191"/>
        <v>480</v>
      </c>
      <c r="O670" s="122">
        <f t="shared" si="192"/>
        <v>1440</v>
      </c>
      <c r="P670" s="122">
        <v>40</v>
      </c>
      <c r="Q670" s="122" t="s">
        <v>208</v>
      </c>
      <c r="R670" s="122">
        <f t="shared" si="193"/>
        <v>57600</v>
      </c>
      <c r="S670" s="124">
        <f t="shared" si="194"/>
        <v>0.66666666666666663</v>
      </c>
      <c r="T670" s="122">
        <f t="shared" si="195"/>
        <v>57.6</v>
      </c>
    </row>
    <row r="671" spans="2:20" x14ac:dyDescent="0.25">
      <c r="B671" s="122">
        <v>2043</v>
      </c>
      <c r="C671" s="122">
        <v>1</v>
      </c>
      <c r="D671" s="122">
        <f t="shared" si="186"/>
        <v>120</v>
      </c>
      <c r="E671" s="122">
        <f t="shared" si="187"/>
        <v>120</v>
      </c>
      <c r="F671" s="122">
        <v>40</v>
      </c>
      <c r="G671" s="122" t="s">
        <v>208</v>
      </c>
      <c r="H671" s="122">
        <f t="shared" si="188"/>
        <v>4800</v>
      </c>
      <c r="I671" s="124">
        <f t="shared" si="189"/>
        <v>5.5555555555555552E-2</v>
      </c>
      <c r="J671" s="122">
        <f t="shared" si="190"/>
        <v>4.8</v>
      </c>
      <c r="L671" s="122">
        <v>2043</v>
      </c>
      <c r="M671" s="122">
        <v>3</v>
      </c>
      <c r="N671" s="122">
        <f t="shared" si="191"/>
        <v>480</v>
      </c>
      <c r="O671" s="122">
        <f t="shared" si="192"/>
        <v>1440</v>
      </c>
      <c r="P671" s="122">
        <v>40</v>
      </c>
      <c r="Q671" s="122" t="s">
        <v>208</v>
      </c>
      <c r="R671" s="122">
        <f t="shared" si="193"/>
        <v>57600</v>
      </c>
      <c r="S671" s="124">
        <f t="shared" si="194"/>
        <v>0.66666666666666663</v>
      </c>
      <c r="T671" s="122">
        <f t="shared" si="195"/>
        <v>57.6</v>
      </c>
    </row>
    <row r="672" spans="2:20" x14ac:dyDescent="0.25">
      <c r="B672" s="122">
        <v>2044</v>
      </c>
      <c r="C672" s="122">
        <v>1</v>
      </c>
      <c r="D672" s="122">
        <f t="shared" si="186"/>
        <v>120</v>
      </c>
      <c r="E672" s="122">
        <f t="shared" si="187"/>
        <v>120</v>
      </c>
      <c r="F672" s="122">
        <v>40</v>
      </c>
      <c r="G672" s="122" t="s">
        <v>208</v>
      </c>
      <c r="H672" s="122">
        <f t="shared" si="188"/>
        <v>4800</v>
      </c>
      <c r="I672" s="124">
        <f t="shared" si="189"/>
        <v>5.5555555555555552E-2</v>
      </c>
      <c r="J672" s="122">
        <f t="shared" si="190"/>
        <v>4.8</v>
      </c>
      <c r="L672" s="122">
        <v>2044</v>
      </c>
      <c r="M672" s="122">
        <v>3</v>
      </c>
      <c r="N672" s="122">
        <f t="shared" si="191"/>
        <v>480</v>
      </c>
      <c r="O672" s="122">
        <f t="shared" si="192"/>
        <v>1440</v>
      </c>
      <c r="P672" s="122">
        <v>40</v>
      </c>
      <c r="Q672" s="122" t="s">
        <v>208</v>
      </c>
      <c r="R672" s="122">
        <f t="shared" si="193"/>
        <v>57600</v>
      </c>
      <c r="S672" s="124">
        <f t="shared" si="194"/>
        <v>0.66666666666666663</v>
      </c>
      <c r="T672" s="122">
        <f t="shared" si="195"/>
        <v>57.6</v>
      </c>
    </row>
    <row r="674" spans="2:20" x14ac:dyDescent="0.25">
      <c r="B674" s="290" t="s">
        <v>210</v>
      </c>
      <c r="C674" s="290"/>
      <c r="L674" s="290" t="s">
        <v>211</v>
      </c>
      <c r="M674" s="290"/>
    </row>
    <row r="675" spans="2:20" x14ac:dyDescent="0.25">
      <c r="B675" s="289" t="s">
        <v>22</v>
      </c>
      <c r="C675" s="289" t="s">
        <v>203</v>
      </c>
      <c r="D675" s="289" t="s">
        <v>204</v>
      </c>
      <c r="E675" s="289" t="s">
        <v>201</v>
      </c>
      <c r="F675" s="289" t="s">
        <v>202</v>
      </c>
      <c r="G675" s="289" t="s">
        <v>151</v>
      </c>
      <c r="H675" s="289" t="s">
        <v>205</v>
      </c>
      <c r="I675" s="289" t="s">
        <v>206</v>
      </c>
      <c r="J675" s="289" t="s">
        <v>434</v>
      </c>
      <c r="L675" s="289" t="s">
        <v>22</v>
      </c>
      <c r="M675" s="289" t="s">
        <v>203</v>
      </c>
      <c r="N675" s="289" t="s">
        <v>204</v>
      </c>
      <c r="O675" s="289" t="s">
        <v>201</v>
      </c>
      <c r="P675" s="289" t="s">
        <v>202</v>
      </c>
      <c r="Q675" s="289" t="s">
        <v>151</v>
      </c>
      <c r="R675" s="289" t="s">
        <v>205</v>
      </c>
      <c r="S675" s="289" t="s">
        <v>206</v>
      </c>
      <c r="T675" s="289" t="s">
        <v>434</v>
      </c>
    </row>
    <row r="676" spans="2:20" x14ac:dyDescent="0.25">
      <c r="B676" s="289"/>
      <c r="C676" s="289"/>
      <c r="D676" s="289"/>
      <c r="E676" s="289"/>
      <c r="F676" s="289"/>
      <c r="G676" s="289"/>
      <c r="H676" s="289"/>
      <c r="I676" s="289"/>
      <c r="J676" s="289"/>
      <c r="L676" s="289"/>
      <c r="M676" s="289"/>
      <c r="N676" s="289"/>
      <c r="O676" s="289"/>
      <c r="P676" s="289"/>
      <c r="Q676" s="289"/>
      <c r="R676" s="289"/>
      <c r="S676" s="289"/>
      <c r="T676" s="289"/>
    </row>
    <row r="677" spans="2:20" x14ac:dyDescent="0.25">
      <c r="B677" s="289"/>
      <c r="C677" s="289"/>
      <c r="D677" s="289"/>
      <c r="E677" s="289"/>
      <c r="F677" s="289"/>
      <c r="G677" s="289"/>
      <c r="H677" s="289"/>
      <c r="I677" s="289"/>
      <c r="J677" s="289"/>
      <c r="L677" s="289"/>
      <c r="M677" s="289"/>
      <c r="N677" s="289"/>
      <c r="O677" s="289"/>
      <c r="P677" s="289"/>
      <c r="Q677" s="289"/>
      <c r="R677" s="289"/>
      <c r="S677" s="289"/>
      <c r="T677" s="289"/>
    </row>
    <row r="678" spans="2:20" x14ac:dyDescent="0.25">
      <c r="B678" s="122">
        <v>2025</v>
      </c>
      <c r="C678" s="122" cm="1">
        <f t="array" ref="C678:C697">TRANSPOSE('Proyeksi Fasum (3)'!D180:W180)</f>
        <v>1</v>
      </c>
      <c r="D678" s="122">
        <f>18*40</f>
        <v>720</v>
      </c>
      <c r="E678" s="122">
        <f>C678*D678</f>
        <v>720</v>
      </c>
      <c r="F678" s="122">
        <v>50</v>
      </c>
      <c r="G678" s="122" t="s">
        <v>208</v>
      </c>
      <c r="H678" s="122">
        <f>E678*F678</f>
        <v>36000</v>
      </c>
      <c r="I678" s="124">
        <f>H678/86400</f>
        <v>0.41666666666666669</v>
      </c>
      <c r="J678" s="122">
        <f>H678/1000</f>
        <v>36</v>
      </c>
      <c r="L678" s="122">
        <v>2025</v>
      </c>
      <c r="M678" s="122" cm="1">
        <f t="array" ref="M678:M697">TRANSPOSE('Proyeksi Fasum (3)'!D181:W181)</f>
        <v>1</v>
      </c>
      <c r="N678" s="122">
        <f>24*40</f>
        <v>960</v>
      </c>
      <c r="O678" s="122">
        <f>M678*N678</f>
        <v>960</v>
      </c>
      <c r="P678" s="122">
        <v>80</v>
      </c>
      <c r="Q678" s="122" t="s">
        <v>208</v>
      </c>
      <c r="R678" s="122">
        <f>O678*P678</f>
        <v>76800</v>
      </c>
      <c r="S678" s="124">
        <f>R678/86400</f>
        <v>0.88888888888888884</v>
      </c>
      <c r="T678" s="122">
        <f>R678/1000</f>
        <v>76.8</v>
      </c>
    </row>
    <row r="679" spans="2:20" x14ac:dyDescent="0.25">
      <c r="B679" s="122">
        <v>2026</v>
      </c>
      <c r="C679" s="122">
        <v>1</v>
      </c>
      <c r="D679" s="122">
        <f t="shared" ref="D679:D697" si="196">18*40</f>
        <v>720</v>
      </c>
      <c r="E679" s="122">
        <f t="shared" ref="E679:E697" si="197">C679*D679</f>
        <v>720</v>
      </c>
      <c r="F679" s="122">
        <v>50</v>
      </c>
      <c r="G679" s="122" t="s">
        <v>208</v>
      </c>
      <c r="H679" s="122">
        <f t="shared" ref="H679:H697" si="198">E679*F679</f>
        <v>36000</v>
      </c>
      <c r="I679" s="124">
        <f t="shared" ref="I679:I697" si="199">H679/86400</f>
        <v>0.41666666666666669</v>
      </c>
      <c r="J679" s="122">
        <f t="shared" ref="J679:J697" si="200">H679/1000</f>
        <v>36</v>
      </c>
      <c r="L679" s="122">
        <v>2026</v>
      </c>
      <c r="M679" s="122">
        <v>1</v>
      </c>
      <c r="N679" s="122">
        <f t="shared" ref="N679:N697" si="201">24*40</f>
        <v>960</v>
      </c>
      <c r="O679" s="122">
        <f t="shared" ref="O679:O697" si="202">M679*N679</f>
        <v>960</v>
      </c>
      <c r="P679" s="122">
        <v>80</v>
      </c>
      <c r="Q679" s="122" t="s">
        <v>208</v>
      </c>
      <c r="R679" s="122">
        <f t="shared" ref="R679:R697" si="203">O679*P679</f>
        <v>76800</v>
      </c>
      <c r="S679" s="124">
        <f t="shared" ref="S679:S697" si="204">R679/86400</f>
        <v>0.88888888888888884</v>
      </c>
      <c r="T679" s="122">
        <f t="shared" ref="T679:T697" si="205">R679/1000</f>
        <v>76.8</v>
      </c>
    </row>
    <row r="680" spans="2:20" x14ac:dyDescent="0.25">
      <c r="B680" s="122">
        <v>2027</v>
      </c>
      <c r="C680" s="122">
        <v>1</v>
      </c>
      <c r="D680" s="122">
        <f t="shared" si="196"/>
        <v>720</v>
      </c>
      <c r="E680" s="122">
        <f t="shared" si="197"/>
        <v>720</v>
      </c>
      <c r="F680" s="122">
        <v>50</v>
      </c>
      <c r="G680" s="122" t="s">
        <v>208</v>
      </c>
      <c r="H680" s="122">
        <f t="shared" si="198"/>
        <v>36000</v>
      </c>
      <c r="I680" s="124">
        <f t="shared" si="199"/>
        <v>0.41666666666666669</v>
      </c>
      <c r="J680" s="122">
        <f t="shared" si="200"/>
        <v>36</v>
      </c>
      <c r="L680" s="122">
        <v>2027</v>
      </c>
      <c r="M680" s="122">
        <v>1</v>
      </c>
      <c r="N680" s="122">
        <f t="shared" si="201"/>
        <v>960</v>
      </c>
      <c r="O680" s="122">
        <f t="shared" si="202"/>
        <v>960</v>
      </c>
      <c r="P680" s="122">
        <v>80</v>
      </c>
      <c r="Q680" s="122" t="s">
        <v>208</v>
      </c>
      <c r="R680" s="122">
        <f t="shared" si="203"/>
        <v>76800</v>
      </c>
      <c r="S680" s="124">
        <f t="shared" si="204"/>
        <v>0.88888888888888884</v>
      </c>
      <c r="T680" s="122">
        <f t="shared" si="205"/>
        <v>76.8</v>
      </c>
    </row>
    <row r="681" spans="2:20" x14ac:dyDescent="0.25">
      <c r="B681" s="122">
        <v>2028</v>
      </c>
      <c r="C681" s="122">
        <v>1</v>
      </c>
      <c r="D681" s="122">
        <f t="shared" si="196"/>
        <v>720</v>
      </c>
      <c r="E681" s="122">
        <f t="shared" si="197"/>
        <v>720</v>
      </c>
      <c r="F681" s="122">
        <v>50</v>
      </c>
      <c r="G681" s="122" t="s">
        <v>208</v>
      </c>
      <c r="H681" s="122">
        <f t="shared" si="198"/>
        <v>36000</v>
      </c>
      <c r="I681" s="124">
        <f t="shared" si="199"/>
        <v>0.41666666666666669</v>
      </c>
      <c r="J681" s="122">
        <f t="shared" si="200"/>
        <v>36</v>
      </c>
      <c r="L681" s="122">
        <v>2028</v>
      </c>
      <c r="M681" s="122">
        <v>1</v>
      </c>
      <c r="N681" s="122">
        <f t="shared" si="201"/>
        <v>960</v>
      </c>
      <c r="O681" s="122">
        <f t="shared" si="202"/>
        <v>960</v>
      </c>
      <c r="P681" s="122">
        <v>80</v>
      </c>
      <c r="Q681" s="122" t="s">
        <v>208</v>
      </c>
      <c r="R681" s="122">
        <f t="shared" si="203"/>
        <v>76800</v>
      </c>
      <c r="S681" s="124">
        <f t="shared" si="204"/>
        <v>0.88888888888888884</v>
      </c>
      <c r="T681" s="122">
        <f t="shared" si="205"/>
        <v>76.8</v>
      </c>
    </row>
    <row r="682" spans="2:20" x14ac:dyDescent="0.25">
      <c r="B682" s="122">
        <v>2029</v>
      </c>
      <c r="C682" s="122">
        <v>1</v>
      </c>
      <c r="D682" s="122">
        <f t="shared" si="196"/>
        <v>720</v>
      </c>
      <c r="E682" s="122">
        <f t="shared" si="197"/>
        <v>720</v>
      </c>
      <c r="F682" s="122">
        <v>50</v>
      </c>
      <c r="G682" s="122" t="s">
        <v>208</v>
      </c>
      <c r="H682" s="122">
        <f t="shared" si="198"/>
        <v>36000</v>
      </c>
      <c r="I682" s="124">
        <f t="shared" si="199"/>
        <v>0.41666666666666669</v>
      </c>
      <c r="J682" s="122">
        <f t="shared" si="200"/>
        <v>36</v>
      </c>
      <c r="L682" s="122">
        <v>2029</v>
      </c>
      <c r="M682" s="122">
        <v>1</v>
      </c>
      <c r="N682" s="122">
        <f t="shared" si="201"/>
        <v>960</v>
      </c>
      <c r="O682" s="122">
        <f t="shared" si="202"/>
        <v>960</v>
      </c>
      <c r="P682" s="122">
        <v>80</v>
      </c>
      <c r="Q682" s="122" t="s">
        <v>208</v>
      </c>
      <c r="R682" s="122">
        <f t="shared" si="203"/>
        <v>76800</v>
      </c>
      <c r="S682" s="124">
        <f t="shared" si="204"/>
        <v>0.88888888888888884</v>
      </c>
      <c r="T682" s="122">
        <f t="shared" si="205"/>
        <v>76.8</v>
      </c>
    </row>
    <row r="683" spans="2:20" x14ac:dyDescent="0.25">
      <c r="B683" s="122">
        <v>2030</v>
      </c>
      <c r="C683" s="122">
        <v>1</v>
      </c>
      <c r="D683" s="122">
        <f t="shared" si="196"/>
        <v>720</v>
      </c>
      <c r="E683" s="122">
        <f t="shared" si="197"/>
        <v>720</v>
      </c>
      <c r="F683" s="122">
        <v>50</v>
      </c>
      <c r="G683" s="122" t="s">
        <v>208</v>
      </c>
      <c r="H683" s="122">
        <f t="shared" si="198"/>
        <v>36000</v>
      </c>
      <c r="I683" s="124">
        <f t="shared" si="199"/>
        <v>0.41666666666666669</v>
      </c>
      <c r="J683" s="122">
        <f t="shared" si="200"/>
        <v>36</v>
      </c>
      <c r="L683" s="122">
        <v>2030</v>
      </c>
      <c r="M683" s="122">
        <v>1</v>
      </c>
      <c r="N683" s="122">
        <f t="shared" si="201"/>
        <v>960</v>
      </c>
      <c r="O683" s="122">
        <f t="shared" si="202"/>
        <v>960</v>
      </c>
      <c r="P683" s="122">
        <v>80</v>
      </c>
      <c r="Q683" s="122" t="s">
        <v>208</v>
      </c>
      <c r="R683" s="122">
        <f t="shared" si="203"/>
        <v>76800</v>
      </c>
      <c r="S683" s="124">
        <f t="shared" si="204"/>
        <v>0.88888888888888884</v>
      </c>
      <c r="T683" s="122">
        <f t="shared" si="205"/>
        <v>76.8</v>
      </c>
    </row>
    <row r="684" spans="2:20" x14ac:dyDescent="0.25">
      <c r="B684" s="122">
        <v>2031</v>
      </c>
      <c r="C684" s="122">
        <v>1</v>
      </c>
      <c r="D684" s="122">
        <f t="shared" si="196"/>
        <v>720</v>
      </c>
      <c r="E684" s="122">
        <f t="shared" si="197"/>
        <v>720</v>
      </c>
      <c r="F684" s="122">
        <v>50</v>
      </c>
      <c r="G684" s="122" t="s">
        <v>208</v>
      </c>
      <c r="H684" s="122">
        <f t="shared" si="198"/>
        <v>36000</v>
      </c>
      <c r="I684" s="124">
        <f t="shared" si="199"/>
        <v>0.41666666666666669</v>
      </c>
      <c r="J684" s="122">
        <f t="shared" si="200"/>
        <v>36</v>
      </c>
      <c r="L684" s="122">
        <v>2031</v>
      </c>
      <c r="M684" s="122">
        <v>1</v>
      </c>
      <c r="N684" s="122">
        <f t="shared" si="201"/>
        <v>960</v>
      </c>
      <c r="O684" s="122">
        <f t="shared" si="202"/>
        <v>960</v>
      </c>
      <c r="P684" s="122">
        <v>80</v>
      </c>
      <c r="Q684" s="122" t="s">
        <v>208</v>
      </c>
      <c r="R684" s="122">
        <f t="shared" si="203"/>
        <v>76800</v>
      </c>
      <c r="S684" s="124">
        <f t="shared" si="204"/>
        <v>0.88888888888888884</v>
      </c>
      <c r="T684" s="122">
        <f t="shared" si="205"/>
        <v>76.8</v>
      </c>
    </row>
    <row r="685" spans="2:20" x14ac:dyDescent="0.25">
      <c r="B685" s="122">
        <v>2032</v>
      </c>
      <c r="C685" s="122">
        <v>1</v>
      </c>
      <c r="D685" s="122">
        <f t="shared" si="196"/>
        <v>720</v>
      </c>
      <c r="E685" s="122">
        <f t="shared" si="197"/>
        <v>720</v>
      </c>
      <c r="F685" s="122">
        <v>50</v>
      </c>
      <c r="G685" s="122" t="s">
        <v>208</v>
      </c>
      <c r="H685" s="122">
        <f t="shared" si="198"/>
        <v>36000</v>
      </c>
      <c r="I685" s="124">
        <f t="shared" si="199"/>
        <v>0.41666666666666669</v>
      </c>
      <c r="J685" s="122">
        <f t="shared" si="200"/>
        <v>36</v>
      </c>
      <c r="L685" s="122">
        <v>2032</v>
      </c>
      <c r="M685" s="122">
        <v>1</v>
      </c>
      <c r="N685" s="122">
        <f t="shared" si="201"/>
        <v>960</v>
      </c>
      <c r="O685" s="122">
        <f t="shared" si="202"/>
        <v>960</v>
      </c>
      <c r="P685" s="122">
        <v>80</v>
      </c>
      <c r="Q685" s="122" t="s">
        <v>208</v>
      </c>
      <c r="R685" s="122">
        <f t="shared" si="203"/>
        <v>76800</v>
      </c>
      <c r="S685" s="124">
        <f t="shared" si="204"/>
        <v>0.88888888888888884</v>
      </c>
      <c r="T685" s="122">
        <f t="shared" si="205"/>
        <v>76.8</v>
      </c>
    </row>
    <row r="686" spans="2:20" x14ac:dyDescent="0.25">
      <c r="B686" s="122">
        <v>2033</v>
      </c>
      <c r="C686" s="122">
        <v>1</v>
      </c>
      <c r="D686" s="122">
        <f t="shared" si="196"/>
        <v>720</v>
      </c>
      <c r="E686" s="122">
        <f t="shared" si="197"/>
        <v>720</v>
      </c>
      <c r="F686" s="122">
        <v>50</v>
      </c>
      <c r="G686" s="122" t="s">
        <v>208</v>
      </c>
      <c r="H686" s="122">
        <f t="shared" si="198"/>
        <v>36000</v>
      </c>
      <c r="I686" s="124">
        <f t="shared" si="199"/>
        <v>0.41666666666666669</v>
      </c>
      <c r="J686" s="122">
        <f t="shared" si="200"/>
        <v>36</v>
      </c>
      <c r="L686" s="122">
        <v>2033</v>
      </c>
      <c r="M686" s="122">
        <v>1</v>
      </c>
      <c r="N686" s="122">
        <f t="shared" si="201"/>
        <v>960</v>
      </c>
      <c r="O686" s="122">
        <f t="shared" si="202"/>
        <v>960</v>
      </c>
      <c r="P686" s="122">
        <v>80</v>
      </c>
      <c r="Q686" s="122" t="s">
        <v>208</v>
      </c>
      <c r="R686" s="122">
        <f t="shared" si="203"/>
        <v>76800</v>
      </c>
      <c r="S686" s="124">
        <f t="shared" si="204"/>
        <v>0.88888888888888884</v>
      </c>
      <c r="T686" s="122">
        <f t="shared" si="205"/>
        <v>76.8</v>
      </c>
    </row>
    <row r="687" spans="2:20" x14ac:dyDescent="0.25">
      <c r="B687" s="122">
        <v>2034</v>
      </c>
      <c r="C687" s="122">
        <v>1</v>
      </c>
      <c r="D687" s="122">
        <f t="shared" si="196"/>
        <v>720</v>
      </c>
      <c r="E687" s="122">
        <f t="shared" si="197"/>
        <v>720</v>
      </c>
      <c r="F687" s="122">
        <v>50</v>
      </c>
      <c r="G687" s="122" t="s">
        <v>208</v>
      </c>
      <c r="H687" s="122">
        <f t="shared" si="198"/>
        <v>36000</v>
      </c>
      <c r="I687" s="124">
        <f t="shared" si="199"/>
        <v>0.41666666666666669</v>
      </c>
      <c r="J687" s="122">
        <f t="shared" si="200"/>
        <v>36</v>
      </c>
      <c r="L687" s="122">
        <v>2034</v>
      </c>
      <c r="M687" s="122">
        <v>1</v>
      </c>
      <c r="N687" s="122">
        <f t="shared" si="201"/>
        <v>960</v>
      </c>
      <c r="O687" s="122">
        <f t="shared" si="202"/>
        <v>960</v>
      </c>
      <c r="P687" s="122">
        <v>80</v>
      </c>
      <c r="Q687" s="122" t="s">
        <v>208</v>
      </c>
      <c r="R687" s="122">
        <f t="shared" si="203"/>
        <v>76800</v>
      </c>
      <c r="S687" s="124">
        <f t="shared" si="204"/>
        <v>0.88888888888888884</v>
      </c>
      <c r="T687" s="122">
        <f t="shared" si="205"/>
        <v>76.8</v>
      </c>
    </row>
    <row r="688" spans="2:20" x14ac:dyDescent="0.25">
      <c r="B688" s="122">
        <v>2035</v>
      </c>
      <c r="C688" s="122">
        <v>1</v>
      </c>
      <c r="D688" s="122">
        <f t="shared" si="196"/>
        <v>720</v>
      </c>
      <c r="E688" s="122">
        <f t="shared" si="197"/>
        <v>720</v>
      </c>
      <c r="F688" s="122">
        <v>50</v>
      </c>
      <c r="G688" s="122" t="s">
        <v>208</v>
      </c>
      <c r="H688" s="122">
        <f t="shared" si="198"/>
        <v>36000</v>
      </c>
      <c r="I688" s="124">
        <f t="shared" si="199"/>
        <v>0.41666666666666669</v>
      </c>
      <c r="J688" s="122">
        <f t="shared" si="200"/>
        <v>36</v>
      </c>
      <c r="L688" s="122">
        <v>2035</v>
      </c>
      <c r="M688" s="122">
        <v>1</v>
      </c>
      <c r="N688" s="122">
        <f t="shared" si="201"/>
        <v>960</v>
      </c>
      <c r="O688" s="122">
        <f t="shared" si="202"/>
        <v>960</v>
      </c>
      <c r="P688" s="122">
        <v>80</v>
      </c>
      <c r="Q688" s="122" t="s">
        <v>208</v>
      </c>
      <c r="R688" s="122">
        <f t="shared" si="203"/>
        <v>76800</v>
      </c>
      <c r="S688" s="124">
        <f t="shared" si="204"/>
        <v>0.88888888888888884</v>
      </c>
      <c r="T688" s="122">
        <f t="shared" si="205"/>
        <v>76.8</v>
      </c>
    </row>
    <row r="689" spans="2:20" x14ac:dyDescent="0.25">
      <c r="B689" s="122">
        <v>2036</v>
      </c>
      <c r="C689" s="122">
        <v>1</v>
      </c>
      <c r="D689" s="122">
        <f t="shared" si="196"/>
        <v>720</v>
      </c>
      <c r="E689" s="122">
        <f t="shared" si="197"/>
        <v>720</v>
      </c>
      <c r="F689" s="122">
        <v>50</v>
      </c>
      <c r="G689" s="122" t="s">
        <v>208</v>
      </c>
      <c r="H689" s="122">
        <f t="shared" si="198"/>
        <v>36000</v>
      </c>
      <c r="I689" s="124">
        <f t="shared" si="199"/>
        <v>0.41666666666666669</v>
      </c>
      <c r="J689" s="122">
        <f t="shared" si="200"/>
        <v>36</v>
      </c>
      <c r="L689" s="122">
        <v>2036</v>
      </c>
      <c r="M689" s="122">
        <v>1</v>
      </c>
      <c r="N689" s="122">
        <f t="shared" si="201"/>
        <v>960</v>
      </c>
      <c r="O689" s="122">
        <f t="shared" si="202"/>
        <v>960</v>
      </c>
      <c r="P689" s="122">
        <v>80</v>
      </c>
      <c r="Q689" s="122" t="s">
        <v>208</v>
      </c>
      <c r="R689" s="122">
        <f t="shared" si="203"/>
        <v>76800</v>
      </c>
      <c r="S689" s="124">
        <f t="shared" si="204"/>
        <v>0.88888888888888884</v>
      </c>
      <c r="T689" s="122">
        <f t="shared" si="205"/>
        <v>76.8</v>
      </c>
    </row>
    <row r="690" spans="2:20" x14ac:dyDescent="0.25">
      <c r="B690" s="122">
        <v>2037</v>
      </c>
      <c r="C690" s="122">
        <v>1</v>
      </c>
      <c r="D690" s="122">
        <f t="shared" si="196"/>
        <v>720</v>
      </c>
      <c r="E690" s="122">
        <f t="shared" si="197"/>
        <v>720</v>
      </c>
      <c r="F690" s="122">
        <v>50</v>
      </c>
      <c r="G690" s="122" t="s">
        <v>208</v>
      </c>
      <c r="H690" s="122">
        <f t="shared" si="198"/>
        <v>36000</v>
      </c>
      <c r="I690" s="124">
        <f t="shared" si="199"/>
        <v>0.41666666666666669</v>
      </c>
      <c r="J690" s="122">
        <f t="shared" si="200"/>
        <v>36</v>
      </c>
      <c r="L690" s="122">
        <v>2037</v>
      </c>
      <c r="M690" s="122">
        <v>1</v>
      </c>
      <c r="N690" s="122">
        <f t="shared" si="201"/>
        <v>960</v>
      </c>
      <c r="O690" s="122">
        <f t="shared" si="202"/>
        <v>960</v>
      </c>
      <c r="P690" s="122">
        <v>80</v>
      </c>
      <c r="Q690" s="122" t="s">
        <v>208</v>
      </c>
      <c r="R690" s="122">
        <f t="shared" si="203"/>
        <v>76800</v>
      </c>
      <c r="S690" s="124">
        <f t="shared" si="204"/>
        <v>0.88888888888888884</v>
      </c>
      <c r="T690" s="122">
        <f t="shared" si="205"/>
        <v>76.8</v>
      </c>
    </row>
    <row r="691" spans="2:20" x14ac:dyDescent="0.25">
      <c r="B691" s="122">
        <v>2038</v>
      </c>
      <c r="C691" s="122">
        <v>1</v>
      </c>
      <c r="D691" s="122">
        <f t="shared" si="196"/>
        <v>720</v>
      </c>
      <c r="E691" s="122">
        <f t="shared" si="197"/>
        <v>720</v>
      </c>
      <c r="F691" s="122">
        <v>50</v>
      </c>
      <c r="G691" s="122" t="s">
        <v>208</v>
      </c>
      <c r="H691" s="122">
        <f t="shared" si="198"/>
        <v>36000</v>
      </c>
      <c r="I691" s="124">
        <f t="shared" si="199"/>
        <v>0.41666666666666669</v>
      </c>
      <c r="J691" s="122">
        <f t="shared" si="200"/>
        <v>36</v>
      </c>
      <c r="L691" s="122">
        <v>2038</v>
      </c>
      <c r="M691" s="122">
        <v>1</v>
      </c>
      <c r="N691" s="122">
        <f t="shared" si="201"/>
        <v>960</v>
      </c>
      <c r="O691" s="122">
        <f t="shared" si="202"/>
        <v>960</v>
      </c>
      <c r="P691" s="122">
        <v>80</v>
      </c>
      <c r="Q691" s="122" t="s">
        <v>208</v>
      </c>
      <c r="R691" s="122">
        <f t="shared" si="203"/>
        <v>76800</v>
      </c>
      <c r="S691" s="124">
        <f t="shared" si="204"/>
        <v>0.88888888888888884</v>
      </c>
      <c r="T691" s="122">
        <f t="shared" si="205"/>
        <v>76.8</v>
      </c>
    </row>
    <row r="692" spans="2:20" x14ac:dyDescent="0.25">
      <c r="B692" s="122">
        <v>2039</v>
      </c>
      <c r="C692" s="122">
        <v>1</v>
      </c>
      <c r="D692" s="122">
        <f t="shared" si="196"/>
        <v>720</v>
      </c>
      <c r="E692" s="122">
        <f t="shared" si="197"/>
        <v>720</v>
      </c>
      <c r="F692" s="122">
        <v>50</v>
      </c>
      <c r="G692" s="122" t="s">
        <v>208</v>
      </c>
      <c r="H692" s="122">
        <f t="shared" si="198"/>
        <v>36000</v>
      </c>
      <c r="I692" s="124">
        <f t="shared" si="199"/>
        <v>0.41666666666666669</v>
      </c>
      <c r="J692" s="122">
        <f t="shared" si="200"/>
        <v>36</v>
      </c>
      <c r="L692" s="122">
        <v>2039</v>
      </c>
      <c r="M692" s="122">
        <v>1</v>
      </c>
      <c r="N692" s="122">
        <f t="shared" si="201"/>
        <v>960</v>
      </c>
      <c r="O692" s="122">
        <f t="shared" si="202"/>
        <v>960</v>
      </c>
      <c r="P692" s="122">
        <v>80</v>
      </c>
      <c r="Q692" s="122" t="s">
        <v>208</v>
      </c>
      <c r="R692" s="122">
        <f t="shared" si="203"/>
        <v>76800</v>
      </c>
      <c r="S692" s="124">
        <f t="shared" si="204"/>
        <v>0.88888888888888884</v>
      </c>
      <c r="T692" s="122">
        <f t="shared" si="205"/>
        <v>76.8</v>
      </c>
    </row>
    <row r="693" spans="2:20" x14ac:dyDescent="0.25">
      <c r="B693" s="122">
        <v>2040</v>
      </c>
      <c r="C693" s="122">
        <v>1</v>
      </c>
      <c r="D693" s="122">
        <f t="shared" si="196"/>
        <v>720</v>
      </c>
      <c r="E693" s="122">
        <f t="shared" si="197"/>
        <v>720</v>
      </c>
      <c r="F693" s="122">
        <v>50</v>
      </c>
      <c r="G693" s="122" t="s">
        <v>208</v>
      </c>
      <c r="H693" s="122">
        <f t="shared" si="198"/>
        <v>36000</v>
      </c>
      <c r="I693" s="124">
        <f t="shared" si="199"/>
        <v>0.41666666666666669</v>
      </c>
      <c r="J693" s="122">
        <f t="shared" si="200"/>
        <v>36</v>
      </c>
      <c r="L693" s="122">
        <v>2040</v>
      </c>
      <c r="M693" s="122">
        <v>1</v>
      </c>
      <c r="N693" s="122">
        <f t="shared" si="201"/>
        <v>960</v>
      </c>
      <c r="O693" s="122">
        <f t="shared" si="202"/>
        <v>960</v>
      </c>
      <c r="P693" s="122">
        <v>80</v>
      </c>
      <c r="Q693" s="122" t="s">
        <v>208</v>
      </c>
      <c r="R693" s="122">
        <f t="shared" si="203"/>
        <v>76800</v>
      </c>
      <c r="S693" s="124">
        <f t="shared" si="204"/>
        <v>0.88888888888888884</v>
      </c>
      <c r="T693" s="122">
        <f t="shared" si="205"/>
        <v>76.8</v>
      </c>
    </row>
    <row r="694" spans="2:20" x14ac:dyDescent="0.25">
      <c r="B694" s="122">
        <v>2041</v>
      </c>
      <c r="C694" s="122">
        <v>1</v>
      </c>
      <c r="D694" s="122">
        <f t="shared" si="196"/>
        <v>720</v>
      </c>
      <c r="E694" s="122">
        <f t="shared" si="197"/>
        <v>720</v>
      </c>
      <c r="F694" s="122">
        <v>50</v>
      </c>
      <c r="G694" s="122" t="s">
        <v>208</v>
      </c>
      <c r="H694" s="122">
        <f t="shared" si="198"/>
        <v>36000</v>
      </c>
      <c r="I694" s="124">
        <f t="shared" si="199"/>
        <v>0.41666666666666669</v>
      </c>
      <c r="J694" s="122">
        <f t="shared" si="200"/>
        <v>36</v>
      </c>
      <c r="L694" s="122">
        <v>2041</v>
      </c>
      <c r="M694" s="122">
        <v>1</v>
      </c>
      <c r="N694" s="122">
        <f t="shared" si="201"/>
        <v>960</v>
      </c>
      <c r="O694" s="122">
        <f t="shared" si="202"/>
        <v>960</v>
      </c>
      <c r="P694" s="122">
        <v>80</v>
      </c>
      <c r="Q694" s="122" t="s">
        <v>208</v>
      </c>
      <c r="R694" s="122">
        <f t="shared" si="203"/>
        <v>76800</v>
      </c>
      <c r="S694" s="124">
        <f t="shared" si="204"/>
        <v>0.88888888888888884</v>
      </c>
      <c r="T694" s="122">
        <f t="shared" si="205"/>
        <v>76.8</v>
      </c>
    </row>
    <row r="695" spans="2:20" x14ac:dyDescent="0.25">
      <c r="B695" s="122">
        <v>2042</v>
      </c>
      <c r="C695" s="122">
        <v>1</v>
      </c>
      <c r="D695" s="122">
        <f t="shared" si="196"/>
        <v>720</v>
      </c>
      <c r="E695" s="122">
        <f t="shared" si="197"/>
        <v>720</v>
      </c>
      <c r="F695" s="122">
        <v>50</v>
      </c>
      <c r="G695" s="122" t="s">
        <v>208</v>
      </c>
      <c r="H695" s="122">
        <f t="shared" si="198"/>
        <v>36000</v>
      </c>
      <c r="I695" s="124">
        <f t="shared" si="199"/>
        <v>0.41666666666666669</v>
      </c>
      <c r="J695" s="122">
        <f t="shared" si="200"/>
        <v>36</v>
      </c>
      <c r="L695" s="122">
        <v>2042</v>
      </c>
      <c r="M695" s="122">
        <v>1</v>
      </c>
      <c r="N695" s="122">
        <f t="shared" si="201"/>
        <v>960</v>
      </c>
      <c r="O695" s="122">
        <f t="shared" si="202"/>
        <v>960</v>
      </c>
      <c r="P695" s="122">
        <v>80</v>
      </c>
      <c r="Q695" s="122" t="s">
        <v>208</v>
      </c>
      <c r="R695" s="122">
        <f t="shared" si="203"/>
        <v>76800</v>
      </c>
      <c r="S695" s="124">
        <f t="shared" si="204"/>
        <v>0.88888888888888884</v>
      </c>
      <c r="T695" s="122">
        <f t="shared" si="205"/>
        <v>76.8</v>
      </c>
    </row>
    <row r="696" spans="2:20" x14ac:dyDescent="0.25">
      <c r="B696" s="122">
        <v>2043</v>
      </c>
      <c r="C696" s="122">
        <v>1</v>
      </c>
      <c r="D696" s="122">
        <f t="shared" si="196"/>
        <v>720</v>
      </c>
      <c r="E696" s="122">
        <f t="shared" si="197"/>
        <v>720</v>
      </c>
      <c r="F696" s="122">
        <v>50</v>
      </c>
      <c r="G696" s="122" t="s">
        <v>208</v>
      </c>
      <c r="H696" s="122">
        <f t="shared" si="198"/>
        <v>36000</v>
      </c>
      <c r="I696" s="124">
        <f t="shared" si="199"/>
        <v>0.41666666666666669</v>
      </c>
      <c r="J696" s="122">
        <f t="shared" si="200"/>
        <v>36</v>
      </c>
      <c r="L696" s="122">
        <v>2043</v>
      </c>
      <c r="M696" s="122">
        <v>1</v>
      </c>
      <c r="N696" s="122">
        <f t="shared" si="201"/>
        <v>960</v>
      </c>
      <c r="O696" s="122">
        <f t="shared" si="202"/>
        <v>960</v>
      </c>
      <c r="P696" s="122">
        <v>80</v>
      </c>
      <c r="Q696" s="122" t="s">
        <v>208</v>
      </c>
      <c r="R696" s="122">
        <f t="shared" si="203"/>
        <v>76800</v>
      </c>
      <c r="S696" s="124">
        <f t="shared" si="204"/>
        <v>0.88888888888888884</v>
      </c>
      <c r="T696" s="122">
        <f t="shared" si="205"/>
        <v>76.8</v>
      </c>
    </row>
    <row r="697" spans="2:20" x14ac:dyDescent="0.25">
      <c r="B697" s="122">
        <v>2044</v>
      </c>
      <c r="C697" s="122">
        <v>1</v>
      </c>
      <c r="D697" s="122">
        <f t="shared" si="196"/>
        <v>720</v>
      </c>
      <c r="E697" s="122">
        <f t="shared" si="197"/>
        <v>720</v>
      </c>
      <c r="F697" s="122">
        <v>50</v>
      </c>
      <c r="G697" s="122" t="s">
        <v>208</v>
      </c>
      <c r="H697" s="122">
        <f t="shared" si="198"/>
        <v>36000</v>
      </c>
      <c r="I697" s="124">
        <f t="shared" si="199"/>
        <v>0.41666666666666669</v>
      </c>
      <c r="J697" s="122">
        <f t="shared" si="200"/>
        <v>36</v>
      </c>
      <c r="L697" s="122">
        <v>2044</v>
      </c>
      <c r="M697" s="122">
        <v>1</v>
      </c>
      <c r="N697" s="122">
        <f t="shared" si="201"/>
        <v>960</v>
      </c>
      <c r="O697" s="122">
        <f t="shared" si="202"/>
        <v>960</v>
      </c>
      <c r="P697" s="122">
        <v>80</v>
      </c>
      <c r="Q697" s="122" t="s">
        <v>208</v>
      </c>
      <c r="R697" s="122">
        <f t="shared" si="203"/>
        <v>76800</v>
      </c>
      <c r="S697" s="124">
        <f t="shared" si="204"/>
        <v>0.88888888888888884</v>
      </c>
      <c r="T697" s="122">
        <f t="shared" si="205"/>
        <v>76.8</v>
      </c>
    </row>
    <row r="699" spans="2:20" x14ac:dyDescent="0.25">
      <c r="B699" s="290" t="s">
        <v>229</v>
      </c>
      <c r="C699" s="290"/>
      <c r="L699" s="290" t="s">
        <v>338</v>
      </c>
      <c r="M699" s="290"/>
    </row>
    <row r="700" spans="2:20" x14ac:dyDescent="0.25">
      <c r="B700" s="289" t="s">
        <v>22</v>
      </c>
      <c r="C700" s="289" t="s">
        <v>203</v>
      </c>
      <c r="D700" s="289" t="s">
        <v>204</v>
      </c>
      <c r="E700" s="289" t="s">
        <v>201</v>
      </c>
      <c r="F700" s="289" t="s">
        <v>202</v>
      </c>
      <c r="G700" s="289" t="s">
        <v>151</v>
      </c>
      <c r="H700" s="289" t="s">
        <v>205</v>
      </c>
      <c r="I700" s="289" t="s">
        <v>206</v>
      </c>
      <c r="J700" s="289" t="s">
        <v>434</v>
      </c>
      <c r="L700" s="289" t="s">
        <v>22</v>
      </c>
      <c r="M700" s="289" t="s">
        <v>203</v>
      </c>
      <c r="N700" s="289" t="s">
        <v>204</v>
      </c>
      <c r="O700" s="289" t="s">
        <v>201</v>
      </c>
      <c r="P700" s="289" t="s">
        <v>202</v>
      </c>
      <c r="Q700" s="289" t="s">
        <v>151</v>
      </c>
      <c r="R700" s="289" t="s">
        <v>205</v>
      </c>
      <c r="S700" s="289" t="s">
        <v>206</v>
      </c>
      <c r="T700" s="289" t="s">
        <v>434</v>
      </c>
    </row>
    <row r="701" spans="2:20" x14ac:dyDescent="0.25">
      <c r="B701" s="289"/>
      <c r="C701" s="289"/>
      <c r="D701" s="289"/>
      <c r="E701" s="289"/>
      <c r="F701" s="289"/>
      <c r="G701" s="289"/>
      <c r="H701" s="289"/>
      <c r="I701" s="289"/>
      <c r="J701" s="289"/>
      <c r="L701" s="289"/>
      <c r="M701" s="289"/>
      <c r="N701" s="289"/>
      <c r="O701" s="289"/>
      <c r="P701" s="289"/>
      <c r="Q701" s="289"/>
      <c r="R701" s="289"/>
      <c r="S701" s="289"/>
      <c r="T701" s="289"/>
    </row>
    <row r="702" spans="2:20" x14ac:dyDescent="0.25">
      <c r="B702" s="289"/>
      <c r="C702" s="289"/>
      <c r="D702" s="289"/>
      <c r="E702" s="289"/>
      <c r="F702" s="289"/>
      <c r="G702" s="289"/>
      <c r="H702" s="289"/>
      <c r="I702" s="289"/>
      <c r="J702" s="289"/>
      <c r="L702" s="289"/>
      <c r="M702" s="289"/>
      <c r="N702" s="289"/>
      <c r="O702" s="289"/>
      <c r="P702" s="289"/>
      <c r="Q702" s="289"/>
      <c r="R702" s="289"/>
      <c r="S702" s="289"/>
      <c r="T702" s="289"/>
    </row>
    <row r="703" spans="2:20" x14ac:dyDescent="0.25">
      <c r="B703" s="122">
        <v>2025</v>
      </c>
      <c r="C703" s="122" cm="1">
        <f t="array" ref="C703:C722">TRANSPOSE('Proyeksi Fasum (3)'!D183:W183)</f>
        <v>1</v>
      </c>
      <c r="D703" s="184">
        <v>16000</v>
      </c>
      <c r="E703" s="122">
        <f>C703*D703</f>
        <v>16000</v>
      </c>
      <c r="F703" s="122">
        <v>1000</v>
      </c>
      <c r="G703" s="122" t="s">
        <v>218</v>
      </c>
      <c r="H703" s="122">
        <f>F703*C703</f>
        <v>1000</v>
      </c>
      <c r="I703" s="124">
        <f>H703/86400</f>
        <v>1.1574074074074073E-2</v>
      </c>
      <c r="J703" s="122">
        <f>H703/1000</f>
        <v>1</v>
      </c>
      <c r="L703" s="122">
        <v>2025</v>
      </c>
      <c r="M703" s="122" cm="1">
        <f t="array" ref="M703:M722">TRANSPOSE('Proyeksi Fasum (3)'!D184:W184)</f>
        <v>2</v>
      </c>
      <c r="N703" s="184">
        <v>16000</v>
      </c>
      <c r="O703" s="122">
        <f>M703*N703</f>
        <v>32000</v>
      </c>
      <c r="P703" s="122">
        <v>500</v>
      </c>
      <c r="Q703" s="122" t="s">
        <v>218</v>
      </c>
      <c r="R703" s="122">
        <f>P703*M703</f>
        <v>1000</v>
      </c>
      <c r="S703" s="124">
        <f>R703/86400</f>
        <v>1.1574074074074073E-2</v>
      </c>
      <c r="T703" s="122">
        <f>R703/1000</f>
        <v>1</v>
      </c>
    </row>
    <row r="704" spans="2:20" x14ac:dyDescent="0.25">
      <c r="B704" s="122">
        <v>2026</v>
      </c>
      <c r="C704" s="122">
        <v>1</v>
      </c>
      <c r="D704" s="184">
        <v>16000</v>
      </c>
      <c r="E704" s="122">
        <f t="shared" ref="E704:E722" si="206">C704*D704</f>
        <v>16000</v>
      </c>
      <c r="F704" s="122">
        <v>1000</v>
      </c>
      <c r="G704" s="122" t="s">
        <v>218</v>
      </c>
      <c r="H704" s="122">
        <f t="shared" ref="H704:H722" si="207">F704*C704</f>
        <v>1000</v>
      </c>
      <c r="I704" s="124">
        <f t="shared" ref="I704:I722" si="208">H704/86400</f>
        <v>1.1574074074074073E-2</v>
      </c>
      <c r="J704" s="122">
        <f t="shared" ref="J704:J722" si="209">H704/1000</f>
        <v>1</v>
      </c>
      <c r="L704" s="122">
        <v>2026</v>
      </c>
      <c r="M704" s="122">
        <v>2</v>
      </c>
      <c r="N704" s="184">
        <v>16000</v>
      </c>
      <c r="O704" s="122">
        <f t="shared" ref="O704:O722" si="210">M704*N704</f>
        <v>32000</v>
      </c>
      <c r="P704" s="122">
        <v>500</v>
      </c>
      <c r="Q704" s="122" t="s">
        <v>218</v>
      </c>
      <c r="R704" s="122">
        <f t="shared" ref="R704:R722" si="211">P704*M704</f>
        <v>1000</v>
      </c>
      <c r="S704" s="124">
        <f t="shared" ref="S704:S722" si="212">R704/86400</f>
        <v>1.1574074074074073E-2</v>
      </c>
      <c r="T704" s="122">
        <f t="shared" ref="T704:T722" si="213">R704/1000</f>
        <v>1</v>
      </c>
    </row>
    <row r="705" spans="2:20" x14ac:dyDescent="0.25">
      <c r="B705" s="122">
        <v>2027</v>
      </c>
      <c r="C705" s="122">
        <v>1</v>
      </c>
      <c r="D705" s="184">
        <v>16000</v>
      </c>
      <c r="E705" s="122">
        <f t="shared" si="206"/>
        <v>16000</v>
      </c>
      <c r="F705" s="122">
        <v>1000</v>
      </c>
      <c r="G705" s="122" t="s">
        <v>218</v>
      </c>
      <c r="H705" s="122">
        <f t="shared" si="207"/>
        <v>1000</v>
      </c>
      <c r="I705" s="124">
        <f t="shared" si="208"/>
        <v>1.1574074074074073E-2</v>
      </c>
      <c r="J705" s="122">
        <f t="shared" si="209"/>
        <v>1</v>
      </c>
      <c r="L705" s="122">
        <v>2027</v>
      </c>
      <c r="M705" s="122">
        <v>2</v>
      </c>
      <c r="N705" s="184">
        <v>16000</v>
      </c>
      <c r="O705" s="122">
        <f t="shared" si="210"/>
        <v>32000</v>
      </c>
      <c r="P705" s="122">
        <v>500</v>
      </c>
      <c r="Q705" s="122" t="s">
        <v>218</v>
      </c>
      <c r="R705" s="122">
        <f t="shared" si="211"/>
        <v>1000</v>
      </c>
      <c r="S705" s="124">
        <f t="shared" si="212"/>
        <v>1.1574074074074073E-2</v>
      </c>
      <c r="T705" s="122">
        <f t="shared" si="213"/>
        <v>1</v>
      </c>
    </row>
    <row r="706" spans="2:20" x14ac:dyDescent="0.25">
      <c r="B706" s="122">
        <v>2028</v>
      </c>
      <c r="C706" s="122">
        <v>1</v>
      </c>
      <c r="D706" s="184">
        <v>16000</v>
      </c>
      <c r="E706" s="122">
        <f t="shared" si="206"/>
        <v>16000</v>
      </c>
      <c r="F706" s="122">
        <v>1000</v>
      </c>
      <c r="G706" s="122" t="s">
        <v>218</v>
      </c>
      <c r="H706" s="122">
        <f t="shared" si="207"/>
        <v>1000</v>
      </c>
      <c r="I706" s="124">
        <f t="shared" si="208"/>
        <v>1.1574074074074073E-2</v>
      </c>
      <c r="J706" s="122">
        <f t="shared" si="209"/>
        <v>1</v>
      </c>
      <c r="L706" s="122">
        <v>2028</v>
      </c>
      <c r="M706" s="122">
        <v>2</v>
      </c>
      <c r="N706" s="184">
        <v>16000</v>
      </c>
      <c r="O706" s="122">
        <f t="shared" si="210"/>
        <v>32000</v>
      </c>
      <c r="P706" s="122">
        <v>500</v>
      </c>
      <c r="Q706" s="122" t="s">
        <v>218</v>
      </c>
      <c r="R706" s="122">
        <f t="shared" si="211"/>
        <v>1000</v>
      </c>
      <c r="S706" s="124">
        <f t="shared" si="212"/>
        <v>1.1574074074074073E-2</v>
      </c>
      <c r="T706" s="122">
        <f t="shared" si="213"/>
        <v>1</v>
      </c>
    </row>
    <row r="707" spans="2:20" x14ac:dyDescent="0.25">
      <c r="B707" s="122">
        <v>2029</v>
      </c>
      <c r="C707" s="122">
        <v>1</v>
      </c>
      <c r="D707" s="184">
        <v>16000</v>
      </c>
      <c r="E707" s="122">
        <f t="shared" si="206"/>
        <v>16000</v>
      </c>
      <c r="F707" s="122">
        <v>1000</v>
      </c>
      <c r="G707" s="122" t="s">
        <v>218</v>
      </c>
      <c r="H707" s="122">
        <f t="shared" si="207"/>
        <v>1000</v>
      </c>
      <c r="I707" s="124">
        <f t="shared" si="208"/>
        <v>1.1574074074074073E-2</v>
      </c>
      <c r="J707" s="122">
        <f t="shared" si="209"/>
        <v>1</v>
      </c>
      <c r="L707" s="122">
        <v>2029</v>
      </c>
      <c r="M707" s="122">
        <v>2</v>
      </c>
      <c r="N707" s="184">
        <v>16000</v>
      </c>
      <c r="O707" s="122">
        <f t="shared" si="210"/>
        <v>32000</v>
      </c>
      <c r="P707" s="122">
        <v>500</v>
      </c>
      <c r="Q707" s="122" t="s">
        <v>218</v>
      </c>
      <c r="R707" s="122">
        <f t="shared" si="211"/>
        <v>1000</v>
      </c>
      <c r="S707" s="124">
        <f t="shared" si="212"/>
        <v>1.1574074074074073E-2</v>
      </c>
      <c r="T707" s="122">
        <f t="shared" si="213"/>
        <v>1</v>
      </c>
    </row>
    <row r="708" spans="2:20" x14ac:dyDescent="0.25">
      <c r="B708" s="122">
        <v>2030</v>
      </c>
      <c r="C708" s="122">
        <v>1</v>
      </c>
      <c r="D708" s="184">
        <v>16000</v>
      </c>
      <c r="E708" s="122">
        <f t="shared" si="206"/>
        <v>16000</v>
      </c>
      <c r="F708" s="122">
        <v>1000</v>
      </c>
      <c r="G708" s="122" t="s">
        <v>218</v>
      </c>
      <c r="H708" s="122">
        <f t="shared" si="207"/>
        <v>1000</v>
      </c>
      <c r="I708" s="124">
        <f t="shared" si="208"/>
        <v>1.1574074074074073E-2</v>
      </c>
      <c r="J708" s="122">
        <f t="shared" si="209"/>
        <v>1</v>
      </c>
      <c r="L708" s="122">
        <v>2030</v>
      </c>
      <c r="M708" s="122">
        <v>2</v>
      </c>
      <c r="N708" s="184">
        <v>16000</v>
      </c>
      <c r="O708" s="122">
        <f t="shared" si="210"/>
        <v>32000</v>
      </c>
      <c r="P708" s="122">
        <v>500</v>
      </c>
      <c r="Q708" s="122" t="s">
        <v>218</v>
      </c>
      <c r="R708" s="122">
        <f t="shared" si="211"/>
        <v>1000</v>
      </c>
      <c r="S708" s="124">
        <f t="shared" si="212"/>
        <v>1.1574074074074073E-2</v>
      </c>
      <c r="T708" s="122">
        <f t="shared" si="213"/>
        <v>1</v>
      </c>
    </row>
    <row r="709" spans="2:20" x14ac:dyDescent="0.25">
      <c r="B709" s="122">
        <v>2031</v>
      </c>
      <c r="C709" s="122">
        <v>1</v>
      </c>
      <c r="D709" s="184">
        <v>16000</v>
      </c>
      <c r="E709" s="122">
        <f t="shared" si="206"/>
        <v>16000</v>
      </c>
      <c r="F709" s="122">
        <v>1000</v>
      </c>
      <c r="G709" s="122" t="s">
        <v>218</v>
      </c>
      <c r="H709" s="122">
        <f t="shared" si="207"/>
        <v>1000</v>
      </c>
      <c r="I709" s="124">
        <f t="shared" si="208"/>
        <v>1.1574074074074073E-2</v>
      </c>
      <c r="J709" s="122">
        <f t="shared" si="209"/>
        <v>1</v>
      </c>
      <c r="L709" s="122">
        <v>2031</v>
      </c>
      <c r="M709" s="122">
        <v>2</v>
      </c>
      <c r="N709" s="184">
        <v>16000</v>
      </c>
      <c r="O709" s="122">
        <f t="shared" si="210"/>
        <v>32000</v>
      </c>
      <c r="P709" s="122">
        <v>500</v>
      </c>
      <c r="Q709" s="122" t="s">
        <v>218</v>
      </c>
      <c r="R709" s="122">
        <f t="shared" si="211"/>
        <v>1000</v>
      </c>
      <c r="S709" s="124">
        <f t="shared" si="212"/>
        <v>1.1574074074074073E-2</v>
      </c>
      <c r="T709" s="122">
        <f t="shared" si="213"/>
        <v>1</v>
      </c>
    </row>
    <row r="710" spans="2:20" x14ac:dyDescent="0.25">
      <c r="B710" s="122">
        <v>2032</v>
      </c>
      <c r="C710" s="122">
        <v>1</v>
      </c>
      <c r="D710" s="184">
        <v>16000</v>
      </c>
      <c r="E710" s="122">
        <f t="shared" si="206"/>
        <v>16000</v>
      </c>
      <c r="F710" s="122">
        <v>1000</v>
      </c>
      <c r="G710" s="122" t="s">
        <v>218</v>
      </c>
      <c r="H710" s="122">
        <f t="shared" si="207"/>
        <v>1000</v>
      </c>
      <c r="I710" s="124">
        <f t="shared" si="208"/>
        <v>1.1574074074074073E-2</v>
      </c>
      <c r="J710" s="122">
        <f t="shared" si="209"/>
        <v>1</v>
      </c>
      <c r="L710" s="122">
        <v>2032</v>
      </c>
      <c r="M710" s="122">
        <v>2</v>
      </c>
      <c r="N710" s="184">
        <v>16000</v>
      </c>
      <c r="O710" s="122">
        <f t="shared" si="210"/>
        <v>32000</v>
      </c>
      <c r="P710" s="122">
        <v>500</v>
      </c>
      <c r="Q710" s="122" t="s">
        <v>218</v>
      </c>
      <c r="R710" s="122">
        <f t="shared" si="211"/>
        <v>1000</v>
      </c>
      <c r="S710" s="124">
        <f t="shared" si="212"/>
        <v>1.1574074074074073E-2</v>
      </c>
      <c r="T710" s="122">
        <f t="shared" si="213"/>
        <v>1</v>
      </c>
    </row>
    <row r="711" spans="2:20" x14ac:dyDescent="0.25">
      <c r="B711" s="122">
        <v>2033</v>
      </c>
      <c r="C711" s="122">
        <v>1</v>
      </c>
      <c r="D711" s="184">
        <v>16000</v>
      </c>
      <c r="E711" s="122">
        <f t="shared" si="206"/>
        <v>16000</v>
      </c>
      <c r="F711" s="122">
        <v>1000</v>
      </c>
      <c r="G711" s="122" t="s">
        <v>218</v>
      </c>
      <c r="H711" s="122">
        <f t="shared" si="207"/>
        <v>1000</v>
      </c>
      <c r="I711" s="124">
        <f t="shared" si="208"/>
        <v>1.1574074074074073E-2</v>
      </c>
      <c r="J711" s="122">
        <f t="shared" si="209"/>
        <v>1</v>
      </c>
      <c r="L711" s="122">
        <v>2033</v>
      </c>
      <c r="M711" s="122">
        <v>2</v>
      </c>
      <c r="N711" s="184">
        <v>16000</v>
      </c>
      <c r="O711" s="122">
        <f t="shared" si="210"/>
        <v>32000</v>
      </c>
      <c r="P711" s="122">
        <v>500</v>
      </c>
      <c r="Q711" s="122" t="s">
        <v>218</v>
      </c>
      <c r="R711" s="122">
        <f t="shared" si="211"/>
        <v>1000</v>
      </c>
      <c r="S711" s="124">
        <f t="shared" si="212"/>
        <v>1.1574074074074073E-2</v>
      </c>
      <c r="T711" s="122">
        <f t="shared" si="213"/>
        <v>1</v>
      </c>
    </row>
    <row r="712" spans="2:20" x14ac:dyDescent="0.25">
      <c r="B712" s="122">
        <v>2034</v>
      </c>
      <c r="C712" s="122">
        <v>1</v>
      </c>
      <c r="D712" s="184">
        <v>16000</v>
      </c>
      <c r="E712" s="122">
        <f t="shared" si="206"/>
        <v>16000</v>
      </c>
      <c r="F712" s="122">
        <v>1000</v>
      </c>
      <c r="G712" s="122" t="s">
        <v>218</v>
      </c>
      <c r="H712" s="122">
        <f t="shared" si="207"/>
        <v>1000</v>
      </c>
      <c r="I712" s="124">
        <f t="shared" si="208"/>
        <v>1.1574074074074073E-2</v>
      </c>
      <c r="J712" s="122">
        <f t="shared" si="209"/>
        <v>1</v>
      </c>
      <c r="L712" s="122">
        <v>2034</v>
      </c>
      <c r="M712" s="122">
        <v>2</v>
      </c>
      <c r="N712" s="184">
        <v>16000</v>
      </c>
      <c r="O712" s="122">
        <f t="shared" si="210"/>
        <v>32000</v>
      </c>
      <c r="P712" s="122">
        <v>500</v>
      </c>
      <c r="Q712" s="122" t="s">
        <v>218</v>
      </c>
      <c r="R712" s="122">
        <f t="shared" si="211"/>
        <v>1000</v>
      </c>
      <c r="S712" s="124">
        <f t="shared" si="212"/>
        <v>1.1574074074074073E-2</v>
      </c>
      <c r="T712" s="122">
        <f t="shared" si="213"/>
        <v>1</v>
      </c>
    </row>
    <row r="713" spans="2:20" x14ac:dyDescent="0.25">
      <c r="B713" s="122">
        <v>2035</v>
      </c>
      <c r="C713" s="122">
        <v>1</v>
      </c>
      <c r="D713" s="184">
        <v>16000</v>
      </c>
      <c r="E713" s="122">
        <f t="shared" si="206"/>
        <v>16000</v>
      </c>
      <c r="F713" s="122">
        <v>1000</v>
      </c>
      <c r="G713" s="122" t="s">
        <v>218</v>
      </c>
      <c r="H713" s="122">
        <f t="shared" si="207"/>
        <v>1000</v>
      </c>
      <c r="I713" s="124">
        <f t="shared" si="208"/>
        <v>1.1574074074074073E-2</v>
      </c>
      <c r="J713" s="122">
        <f t="shared" si="209"/>
        <v>1</v>
      </c>
      <c r="L713" s="122">
        <v>2035</v>
      </c>
      <c r="M713" s="122">
        <v>3</v>
      </c>
      <c r="N713" s="184">
        <v>16000</v>
      </c>
      <c r="O713" s="122">
        <f t="shared" si="210"/>
        <v>48000</v>
      </c>
      <c r="P713" s="122">
        <v>500</v>
      </c>
      <c r="Q713" s="122" t="s">
        <v>218</v>
      </c>
      <c r="R713" s="122">
        <f t="shared" si="211"/>
        <v>1500</v>
      </c>
      <c r="S713" s="124">
        <f t="shared" si="212"/>
        <v>1.7361111111111112E-2</v>
      </c>
      <c r="T713" s="122">
        <f t="shared" si="213"/>
        <v>1.5</v>
      </c>
    </row>
    <row r="714" spans="2:20" x14ac:dyDescent="0.25">
      <c r="B714" s="122">
        <v>2036</v>
      </c>
      <c r="C714" s="122">
        <v>1</v>
      </c>
      <c r="D714" s="184">
        <v>16000</v>
      </c>
      <c r="E714" s="122">
        <f t="shared" si="206"/>
        <v>16000</v>
      </c>
      <c r="F714" s="122">
        <v>1000</v>
      </c>
      <c r="G714" s="122" t="s">
        <v>218</v>
      </c>
      <c r="H714" s="122">
        <f t="shared" si="207"/>
        <v>1000</v>
      </c>
      <c r="I714" s="124">
        <f t="shared" si="208"/>
        <v>1.1574074074074073E-2</v>
      </c>
      <c r="J714" s="122">
        <f t="shared" si="209"/>
        <v>1</v>
      </c>
      <c r="L714" s="122">
        <v>2036</v>
      </c>
      <c r="M714" s="122">
        <v>3</v>
      </c>
      <c r="N714" s="184">
        <v>16000</v>
      </c>
      <c r="O714" s="122">
        <f t="shared" si="210"/>
        <v>48000</v>
      </c>
      <c r="P714" s="122">
        <v>500</v>
      </c>
      <c r="Q714" s="122" t="s">
        <v>218</v>
      </c>
      <c r="R714" s="122">
        <f t="shared" si="211"/>
        <v>1500</v>
      </c>
      <c r="S714" s="124">
        <f t="shared" si="212"/>
        <v>1.7361111111111112E-2</v>
      </c>
      <c r="T714" s="122">
        <f t="shared" si="213"/>
        <v>1.5</v>
      </c>
    </row>
    <row r="715" spans="2:20" x14ac:dyDescent="0.25">
      <c r="B715" s="122">
        <v>2037</v>
      </c>
      <c r="C715" s="122">
        <v>1</v>
      </c>
      <c r="D715" s="184">
        <v>16000</v>
      </c>
      <c r="E715" s="122">
        <f t="shared" si="206"/>
        <v>16000</v>
      </c>
      <c r="F715" s="122">
        <v>1000</v>
      </c>
      <c r="G715" s="122" t="s">
        <v>218</v>
      </c>
      <c r="H715" s="122">
        <f t="shared" si="207"/>
        <v>1000</v>
      </c>
      <c r="I715" s="124">
        <f t="shared" si="208"/>
        <v>1.1574074074074073E-2</v>
      </c>
      <c r="J715" s="122">
        <f t="shared" si="209"/>
        <v>1</v>
      </c>
      <c r="L715" s="122">
        <v>2037</v>
      </c>
      <c r="M715" s="122">
        <v>3</v>
      </c>
      <c r="N715" s="184">
        <v>16000</v>
      </c>
      <c r="O715" s="122">
        <f t="shared" si="210"/>
        <v>48000</v>
      </c>
      <c r="P715" s="122">
        <v>500</v>
      </c>
      <c r="Q715" s="122" t="s">
        <v>218</v>
      </c>
      <c r="R715" s="122">
        <f t="shared" si="211"/>
        <v>1500</v>
      </c>
      <c r="S715" s="124">
        <f t="shared" si="212"/>
        <v>1.7361111111111112E-2</v>
      </c>
      <c r="T715" s="122">
        <f t="shared" si="213"/>
        <v>1.5</v>
      </c>
    </row>
    <row r="716" spans="2:20" x14ac:dyDescent="0.25">
      <c r="B716" s="122">
        <v>2038</v>
      </c>
      <c r="C716" s="122">
        <v>1</v>
      </c>
      <c r="D716" s="184">
        <v>16000</v>
      </c>
      <c r="E716" s="122">
        <f t="shared" si="206"/>
        <v>16000</v>
      </c>
      <c r="F716" s="122">
        <v>1000</v>
      </c>
      <c r="G716" s="122" t="s">
        <v>218</v>
      </c>
      <c r="H716" s="122">
        <f t="shared" si="207"/>
        <v>1000</v>
      </c>
      <c r="I716" s="124">
        <f t="shared" si="208"/>
        <v>1.1574074074074073E-2</v>
      </c>
      <c r="J716" s="122">
        <f t="shared" si="209"/>
        <v>1</v>
      </c>
      <c r="L716" s="122">
        <v>2038</v>
      </c>
      <c r="M716" s="122">
        <v>3</v>
      </c>
      <c r="N716" s="184">
        <v>16000</v>
      </c>
      <c r="O716" s="122">
        <f t="shared" si="210"/>
        <v>48000</v>
      </c>
      <c r="P716" s="122">
        <v>500</v>
      </c>
      <c r="Q716" s="122" t="s">
        <v>218</v>
      </c>
      <c r="R716" s="122">
        <f t="shared" si="211"/>
        <v>1500</v>
      </c>
      <c r="S716" s="124">
        <f t="shared" si="212"/>
        <v>1.7361111111111112E-2</v>
      </c>
      <c r="T716" s="122">
        <f t="shared" si="213"/>
        <v>1.5</v>
      </c>
    </row>
    <row r="717" spans="2:20" x14ac:dyDescent="0.25">
      <c r="B717" s="122">
        <v>2039</v>
      </c>
      <c r="C717" s="122">
        <v>1</v>
      </c>
      <c r="D717" s="184">
        <v>16000</v>
      </c>
      <c r="E717" s="122">
        <f t="shared" si="206"/>
        <v>16000</v>
      </c>
      <c r="F717" s="122">
        <v>1000</v>
      </c>
      <c r="G717" s="122" t="s">
        <v>218</v>
      </c>
      <c r="H717" s="122">
        <f t="shared" si="207"/>
        <v>1000</v>
      </c>
      <c r="I717" s="124">
        <f t="shared" si="208"/>
        <v>1.1574074074074073E-2</v>
      </c>
      <c r="J717" s="122">
        <f t="shared" si="209"/>
        <v>1</v>
      </c>
      <c r="L717" s="122">
        <v>2039</v>
      </c>
      <c r="M717" s="122">
        <v>3</v>
      </c>
      <c r="N717" s="184">
        <v>16000</v>
      </c>
      <c r="O717" s="122">
        <f t="shared" si="210"/>
        <v>48000</v>
      </c>
      <c r="P717" s="122">
        <v>500</v>
      </c>
      <c r="Q717" s="122" t="s">
        <v>218</v>
      </c>
      <c r="R717" s="122">
        <f t="shared" si="211"/>
        <v>1500</v>
      </c>
      <c r="S717" s="124">
        <f t="shared" si="212"/>
        <v>1.7361111111111112E-2</v>
      </c>
      <c r="T717" s="122">
        <f t="shared" si="213"/>
        <v>1.5</v>
      </c>
    </row>
    <row r="718" spans="2:20" x14ac:dyDescent="0.25">
      <c r="B718" s="122">
        <v>2040</v>
      </c>
      <c r="C718" s="122">
        <v>1</v>
      </c>
      <c r="D718" s="184">
        <v>16000</v>
      </c>
      <c r="E718" s="122">
        <f t="shared" si="206"/>
        <v>16000</v>
      </c>
      <c r="F718" s="122">
        <v>1000</v>
      </c>
      <c r="G718" s="122" t="s">
        <v>218</v>
      </c>
      <c r="H718" s="122">
        <f t="shared" si="207"/>
        <v>1000</v>
      </c>
      <c r="I718" s="124">
        <f t="shared" si="208"/>
        <v>1.1574074074074073E-2</v>
      </c>
      <c r="J718" s="122">
        <f t="shared" si="209"/>
        <v>1</v>
      </c>
      <c r="L718" s="122">
        <v>2040</v>
      </c>
      <c r="M718" s="122">
        <v>3</v>
      </c>
      <c r="N718" s="184">
        <v>16000</v>
      </c>
      <c r="O718" s="122">
        <f t="shared" si="210"/>
        <v>48000</v>
      </c>
      <c r="P718" s="122">
        <v>500</v>
      </c>
      <c r="Q718" s="122" t="s">
        <v>218</v>
      </c>
      <c r="R718" s="122">
        <f t="shared" si="211"/>
        <v>1500</v>
      </c>
      <c r="S718" s="124">
        <f t="shared" si="212"/>
        <v>1.7361111111111112E-2</v>
      </c>
      <c r="T718" s="122">
        <f t="shared" si="213"/>
        <v>1.5</v>
      </c>
    </row>
    <row r="719" spans="2:20" x14ac:dyDescent="0.25">
      <c r="B719" s="122">
        <v>2041</v>
      </c>
      <c r="C719" s="122">
        <v>1</v>
      </c>
      <c r="D719" s="184">
        <v>16000</v>
      </c>
      <c r="E719" s="122">
        <f t="shared" si="206"/>
        <v>16000</v>
      </c>
      <c r="F719" s="122">
        <v>1000</v>
      </c>
      <c r="G719" s="122" t="s">
        <v>218</v>
      </c>
      <c r="H719" s="122">
        <f t="shared" si="207"/>
        <v>1000</v>
      </c>
      <c r="I719" s="124">
        <f t="shared" si="208"/>
        <v>1.1574074074074073E-2</v>
      </c>
      <c r="J719" s="122">
        <f t="shared" si="209"/>
        <v>1</v>
      </c>
      <c r="L719" s="122">
        <v>2041</v>
      </c>
      <c r="M719" s="122">
        <v>3</v>
      </c>
      <c r="N719" s="184">
        <v>16000</v>
      </c>
      <c r="O719" s="122">
        <f t="shared" si="210"/>
        <v>48000</v>
      </c>
      <c r="P719" s="122">
        <v>500</v>
      </c>
      <c r="Q719" s="122" t="s">
        <v>218</v>
      </c>
      <c r="R719" s="122">
        <f t="shared" si="211"/>
        <v>1500</v>
      </c>
      <c r="S719" s="124">
        <f t="shared" si="212"/>
        <v>1.7361111111111112E-2</v>
      </c>
      <c r="T719" s="122">
        <f t="shared" si="213"/>
        <v>1.5</v>
      </c>
    </row>
    <row r="720" spans="2:20" x14ac:dyDescent="0.25">
      <c r="B720" s="122">
        <v>2042</v>
      </c>
      <c r="C720" s="122">
        <v>1</v>
      </c>
      <c r="D720" s="184">
        <v>16000</v>
      </c>
      <c r="E720" s="122">
        <f t="shared" si="206"/>
        <v>16000</v>
      </c>
      <c r="F720" s="122">
        <v>1000</v>
      </c>
      <c r="G720" s="122" t="s">
        <v>218</v>
      </c>
      <c r="H720" s="122">
        <f t="shared" si="207"/>
        <v>1000</v>
      </c>
      <c r="I720" s="124">
        <f t="shared" si="208"/>
        <v>1.1574074074074073E-2</v>
      </c>
      <c r="J720" s="122">
        <f t="shared" si="209"/>
        <v>1</v>
      </c>
      <c r="L720" s="122">
        <v>2042</v>
      </c>
      <c r="M720" s="122">
        <v>3</v>
      </c>
      <c r="N720" s="184">
        <v>16000</v>
      </c>
      <c r="O720" s="122">
        <f t="shared" si="210"/>
        <v>48000</v>
      </c>
      <c r="P720" s="122">
        <v>500</v>
      </c>
      <c r="Q720" s="122" t="s">
        <v>218</v>
      </c>
      <c r="R720" s="122">
        <f t="shared" si="211"/>
        <v>1500</v>
      </c>
      <c r="S720" s="124">
        <f t="shared" si="212"/>
        <v>1.7361111111111112E-2</v>
      </c>
      <c r="T720" s="122">
        <f t="shared" si="213"/>
        <v>1.5</v>
      </c>
    </row>
    <row r="721" spans="2:20" x14ac:dyDescent="0.25">
      <c r="B721" s="122">
        <v>2043</v>
      </c>
      <c r="C721" s="122">
        <v>1</v>
      </c>
      <c r="D721" s="184">
        <v>16000</v>
      </c>
      <c r="E721" s="122">
        <f t="shared" si="206"/>
        <v>16000</v>
      </c>
      <c r="F721" s="122">
        <v>1000</v>
      </c>
      <c r="G721" s="122" t="s">
        <v>218</v>
      </c>
      <c r="H721" s="122">
        <f t="shared" si="207"/>
        <v>1000</v>
      </c>
      <c r="I721" s="124">
        <f t="shared" si="208"/>
        <v>1.1574074074074073E-2</v>
      </c>
      <c r="J721" s="122">
        <f t="shared" si="209"/>
        <v>1</v>
      </c>
      <c r="L721" s="122">
        <v>2043</v>
      </c>
      <c r="M721" s="122">
        <v>3</v>
      </c>
      <c r="N721" s="184">
        <v>16000</v>
      </c>
      <c r="O721" s="122">
        <f t="shared" si="210"/>
        <v>48000</v>
      </c>
      <c r="P721" s="122">
        <v>500</v>
      </c>
      <c r="Q721" s="122" t="s">
        <v>218</v>
      </c>
      <c r="R721" s="122">
        <f t="shared" si="211"/>
        <v>1500</v>
      </c>
      <c r="S721" s="124">
        <f t="shared" si="212"/>
        <v>1.7361111111111112E-2</v>
      </c>
      <c r="T721" s="122">
        <f t="shared" si="213"/>
        <v>1.5</v>
      </c>
    </row>
    <row r="722" spans="2:20" x14ac:dyDescent="0.25">
      <c r="B722" s="122">
        <v>2044</v>
      </c>
      <c r="C722" s="122">
        <v>1</v>
      </c>
      <c r="D722" s="184">
        <v>16000</v>
      </c>
      <c r="E722" s="122">
        <f t="shared" si="206"/>
        <v>16000</v>
      </c>
      <c r="F722" s="122">
        <v>1000</v>
      </c>
      <c r="G722" s="122" t="s">
        <v>218</v>
      </c>
      <c r="H722" s="122">
        <f t="shared" si="207"/>
        <v>1000</v>
      </c>
      <c r="I722" s="124">
        <f t="shared" si="208"/>
        <v>1.1574074074074073E-2</v>
      </c>
      <c r="J722" s="122">
        <f t="shared" si="209"/>
        <v>1</v>
      </c>
      <c r="L722" s="122">
        <v>2044</v>
      </c>
      <c r="M722" s="122">
        <v>3</v>
      </c>
      <c r="N722" s="184">
        <v>16000</v>
      </c>
      <c r="O722" s="122">
        <f t="shared" si="210"/>
        <v>48000</v>
      </c>
      <c r="P722" s="122">
        <v>500</v>
      </c>
      <c r="Q722" s="122" t="s">
        <v>218</v>
      </c>
      <c r="R722" s="122">
        <f t="shared" si="211"/>
        <v>1500</v>
      </c>
      <c r="S722" s="124">
        <f t="shared" si="212"/>
        <v>1.7361111111111112E-2</v>
      </c>
      <c r="T722" s="122">
        <f t="shared" si="213"/>
        <v>1.5</v>
      </c>
    </row>
    <row r="724" spans="2:20" x14ac:dyDescent="0.25">
      <c r="B724" s="290" t="s">
        <v>339</v>
      </c>
      <c r="C724" s="290"/>
      <c r="D724" s="290"/>
      <c r="L724" s="290" t="s">
        <v>340</v>
      </c>
      <c r="M724" s="290"/>
      <c r="N724" s="290"/>
    </row>
    <row r="725" spans="2:20" x14ac:dyDescent="0.25">
      <c r="B725" s="289" t="s">
        <v>22</v>
      </c>
      <c r="C725" s="289" t="s">
        <v>203</v>
      </c>
      <c r="D725" s="289" t="s">
        <v>204</v>
      </c>
      <c r="E725" s="289" t="s">
        <v>201</v>
      </c>
      <c r="F725" s="289" t="s">
        <v>202</v>
      </c>
      <c r="G725" s="289" t="s">
        <v>151</v>
      </c>
      <c r="H725" s="289" t="s">
        <v>205</v>
      </c>
      <c r="I725" s="289" t="s">
        <v>206</v>
      </c>
      <c r="J725" s="289" t="s">
        <v>434</v>
      </c>
      <c r="L725" s="289" t="s">
        <v>22</v>
      </c>
      <c r="M725" s="289" t="s">
        <v>203</v>
      </c>
      <c r="N725" s="289" t="s">
        <v>204</v>
      </c>
      <c r="O725" s="289" t="s">
        <v>201</v>
      </c>
      <c r="P725" s="289" t="s">
        <v>202</v>
      </c>
      <c r="Q725" s="289" t="s">
        <v>151</v>
      </c>
      <c r="R725" s="289" t="s">
        <v>205</v>
      </c>
      <c r="S725" s="289" t="s">
        <v>206</v>
      </c>
      <c r="T725" s="289" t="s">
        <v>434</v>
      </c>
    </row>
    <row r="726" spans="2:20" x14ac:dyDescent="0.25">
      <c r="B726" s="289"/>
      <c r="C726" s="289"/>
      <c r="D726" s="289"/>
      <c r="E726" s="289"/>
      <c r="F726" s="289"/>
      <c r="G726" s="289"/>
      <c r="H726" s="289"/>
      <c r="I726" s="289"/>
      <c r="J726" s="289"/>
      <c r="L726" s="289"/>
      <c r="M726" s="289"/>
      <c r="N726" s="289"/>
      <c r="O726" s="289"/>
      <c r="P726" s="289"/>
      <c r="Q726" s="289"/>
      <c r="R726" s="289"/>
      <c r="S726" s="289"/>
      <c r="T726" s="289"/>
    </row>
    <row r="727" spans="2:20" x14ac:dyDescent="0.25">
      <c r="B727" s="289"/>
      <c r="C727" s="289"/>
      <c r="D727" s="289"/>
      <c r="E727" s="289"/>
      <c r="F727" s="289"/>
      <c r="G727" s="289"/>
      <c r="H727" s="289"/>
      <c r="I727" s="289"/>
      <c r="J727" s="289"/>
      <c r="L727" s="289"/>
      <c r="M727" s="289"/>
      <c r="N727" s="289"/>
      <c r="O727" s="289"/>
      <c r="P727" s="289"/>
      <c r="Q727" s="289"/>
      <c r="R727" s="289"/>
      <c r="S727" s="289"/>
      <c r="T727" s="289"/>
    </row>
    <row r="728" spans="2:20" x14ac:dyDescent="0.25">
      <c r="B728" s="122">
        <v>2025</v>
      </c>
      <c r="C728" s="122" cm="1">
        <f t="array" ref="C728:C747">TRANSPOSE('Proyeksi Fasum (3)'!D186:W186)</f>
        <v>1</v>
      </c>
      <c r="D728" s="122">
        <v>20</v>
      </c>
      <c r="E728" s="122">
        <f>C728*D728</f>
        <v>20</v>
      </c>
      <c r="F728" s="122">
        <v>50</v>
      </c>
      <c r="G728" s="122" t="s">
        <v>220</v>
      </c>
      <c r="H728" s="122">
        <f>E728*F728</f>
        <v>1000</v>
      </c>
      <c r="I728" s="124">
        <f>H728/86400</f>
        <v>1.1574074074074073E-2</v>
      </c>
      <c r="J728" s="122">
        <f>H728/1000</f>
        <v>1</v>
      </c>
      <c r="L728" s="122">
        <v>2025</v>
      </c>
      <c r="M728" s="122" cm="1">
        <f t="array" ref="M728:M747">TRANSPOSE('Proyeksi Fasum (3)'!D187:W187)</f>
        <v>0</v>
      </c>
      <c r="N728" s="122">
        <v>20</v>
      </c>
      <c r="O728" s="122">
        <f>M728*N728</f>
        <v>0</v>
      </c>
      <c r="P728" s="122">
        <v>50</v>
      </c>
      <c r="Q728" s="122" t="s">
        <v>220</v>
      </c>
      <c r="R728" s="122">
        <f>O728*P728</f>
        <v>0</v>
      </c>
      <c r="S728" s="124">
        <f>R728/86400</f>
        <v>0</v>
      </c>
      <c r="T728" s="122">
        <f>R728/1000</f>
        <v>0</v>
      </c>
    </row>
    <row r="729" spans="2:20" x14ac:dyDescent="0.25">
      <c r="B729" s="122">
        <v>2026</v>
      </c>
      <c r="C729" s="122">
        <v>1</v>
      </c>
      <c r="D729" s="122">
        <v>20</v>
      </c>
      <c r="E729" s="122">
        <f t="shared" ref="E729:E747" si="214">C729*D729</f>
        <v>20</v>
      </c>
      <c r="F729" s="122">
        <v>50</v>
      </c>
      <c r="G729" s="122" t="s">
        <v>220</v>
      </c>
      <c r="H729" s="122">
        <f t="shared" ref="H729:H747" si="215">E729*F729</f>
        <v>1000</v>
      </c>
      <c r="I729" s="124">
        <f t="shared" ref="I729:I747" si="216">H729/86400</f>
        <v>1.1574074074074073E-2</v>
      </c>
      <c r="J729" s="122">
        <f t="shared" ref="J729:J747" si="217">H729/1000</f>
        <v>1</v>
      </c>
      <c r="L729" s="122">
        <v>2026</v>
      </c>
      <c r="M729" s="122">
        <v>0</v>
      </c>
      <c r="N729" s="122">
        <v>20</v>
      </c>
      <c r="O729" s="122">
        <f t="shared" ref="O729:O747" si="218">M729*N729</f>
        <v>0</v>
      </c>
      <c r="P729" s="122">
        <v>50</v>
      </c>
      <c r="Q729" s="122" t="s">
        <v>220</v>
      </c>
      <c r="R729" s="122">
        <f t="shared" ref="R729:R747" si="219">O729*P729</f>
        <v>0</v>
      </c>
      <c r="S729" s="124">
        <f t="shared" ref="S729:S747" si="220">R729/86400</f>
        <v>0</v>
      </c>
      <c r="T729" s="122">
        <f t="shared" ref="T729:T747" si="221">R729/1000</f>
        <v>0</v>
      </c>
    </row>
    <row r="730" spans="2:20" x14ac:dyDescent="0.25">
      <c r="B730" s="122">
        <v>2027</v>
      </c>
      <c r="C730" s="122">
        <v>1</v>
      </c>
      <c r="D730" s="122">
        <v>20</v>
      </c>
      <c r="E730" s="122">
        <f t="shared" si="214"/>
        <v>20</v>
      </c>
      <c r="F730" s="122">
        <v>50</v>
      </c>
      <c r="G730" s="122" t="s">
        <v>220</v>
      </c>
      <c r="H730" s="122">
        <f t="shared" si="215"/>
        <v>1000</v>
      </c>
      <c r="I730" s="124">
        <f t="shared" si="216"/>
        <v>1.1574074074074073E-2</v>
      </c>
      <c r="J730" s="122">
        <f t="shared" si="217"/>
        <v>1</v>
      </c>
      <c r="L730" s="122">
        <v>2027</v>
      </c>
      <c r="M730" s="122">
        <v>0</v>
      </c>
      <c r="N730" s="122">
        <v>20</v>
      </c>
      <c r="O730" s="122">
        <f t="shared" si="218"/>
        <v>0</v>
      </c>
      <c r="P730" s="122">
        <v>50</v>
      </c>
      <c r="Q730" s="122" t="s">
        <v>220</v>
      </c>
      <c r="R730" s="122">
        <f t="shared" si="219"/>
        <v>0</v>
      </c>
      <c r="S730" s="124">
        <f t="shared" si="220"/>
        <v>0</v>
      </c>
      <c r="T730" s="122">
        <f t="shared" si="221"/>
        <v>0</v>
      </c>
    </row>
    <row r="731" spans="2:20" x14ac:dyDescent="0.25">
      <c r="B731" s="122">
        <v>2028</v>
      </c>
      <c r="C731" s="122">
        <v>1</v>
      </c>
      <c r="D731" s="122">
        <v>20</v>
      </c>
      <c r="E731" s="122">
        <f t="shared" si="214"/>
        <v>20</v>
      </c>
      <c r="F731" s="122">
        <v>50</v>
      </c>
      <c r="G731" s="122" t="s">
        <v>220</v>
      </c>
      <c r="H731" s="122">
        <f t="shared" si="215"/>
        <v>1000</v>
      </c>
      <c r="I731" s="124">
        <f t="shared" si="216"/>
        <v>1.1574074074074073E-2</v>
      </c>
      <c r="J731" s="122">
        <f t="shared" si="217"/>
        <v>1</v>
      </c>
      <c r="L731" s="122">
        <v>2028</v>
      </c>
      <c r="M731" s="122">
        <v>0</v>
      </c>
      <c r="N731" s="122">
        <v>20</v>
      </c>
      <c r="O731" s="122">
        <f t="shared" si="218"/>
        <v>0</v>
      </c>
      <c r="P731" s="122">
        <v>50</v>
      </c>
      <c r="Q731" s="122" t="s">
        <v>220</v>
      </c>
      <c r="R731" s="122">
        <f t="shared" si="219"/>
        <v>0</v>
      </c>
      <c r="S731" s="124">
        <f t="shared" si="220"/>
        <v>0</v>
      </c>
      <c r="T731" s="122">
        <f t="shared" si="221"/>
        <v>0</v>
      </c>
    </row>
    <row r="732" spans="2:20" x14ac:dyDescent="0.25">
      <c r="B732" s="122">
        <v>2029</v>
      </c>
      <c r="C732" s="122">
        <v>1</v>
      </c>
      <c r="D732" s="122">
        <v>20</v>
      </c>
      <c r="E732" s="122">
        <f t="shared" si="214"/>
        <v>20</v>
      </c>
      <c r="F732" s="122">
        <v>50</v>
      </c>
      <c r="G732" s="122" t="s">
        <v>220</v>
      </c>
      <c r="H732" s="122">
        <f t="shared" si="215"/>
        <v>1000</v>
      </c>
      <c r="I732" s="124">
        <f t="shared" si="216"/>
        <v>1.1574074074074073E-2</v>
      </c>
      <c r="J732" s="122">
        <f t="shared" si="217"/>
        <v>1</v>
      </c>
      <c r="L732" s="122">
        <v>2029</v>
      </c>
      <c r="M732" s="122">
        <v>0</v>
      </c>
      <c r="N732" s="122">
        <v>20</v>
      </c>
      <c r="O732" s="122">
        <f t="shared" si="218"/>
        <v>0</v>
      </c>
      <c r="P732" s="122">
        <v>50</v>
      </c>
      <c r="Q732" s="122" t="s">
        <v>220</v>
      </c>
      <c r="R732" s="122">
        <f t="shared" si="219"/>
        <v>0</v>
      </c>
      <c r="S732" s="124">
        <f t="shared" si="220"/>
        <v>0</v>
      </c>
      <c r="T732" s="122">
        <f t="shared" si="221"/>
        <v>0</v>
      </c>
    </row>
    <row r="733" spans="2:20" x14ac:dyDescent="0.25">
      <c r="B733" s="122">
        <v>2030</v>
      </c>
      <c r="C733" s="122">
        <v>1</v>
      </c>
      <c r="D733" s="122">
        <v>20</v>
      </c>
      <c r="E733" s="122">
        <f t="shared" si="214"/>
        <v>20</v>
      </c>
      <c r="F733" s="122">
        <v>50</v>
      </c>
      <c r="G733" s="122" t="s">
        <v>220</v>
      </c>
      <c r="H733" s="122">
        <f t="shared" si="215"/>
        <v>1000</v>
      </c>
      <c r="I733" s="124">
        <f t="shared" si="216"/>
        <v>1.1574074074074073E-2</v>
      </c>
      <c r="J733" s="122">
        <f t="shared" si="217"/>
        <v>1</v>
      </c>
      <c r="L733" s="122">
        <v>2030</v>
      </c>
      <c r="M733" s="122">
        <v>0</v>
      </c>
      <c r="N733" s="122">
        <v>20</v>
      </c>
      <c r="O733" s="122">
        <f t="shared" si="218"/>
        <v>0</v>
      </c>
      <c r="P733" s="122">
        <v>50</v>
      </c>
      <c r="Q733" s="122" t="s">
        <v>220</v>
      </c>
      <c r="R733" s="122">
        <f t="shared" si="219"/>
        <v>0</v>
      </c>
      <c r="S733" s="124">
        <f t="shared" si="220"/>
        <v>0</v>
      </c>
      <c r="T733" s="122">
        <f t="shared" si="221"/>
        <v>0</v>
      </c>
    </row>
    <row r="734" spans="2:20" x14ac:dyDescent="0.25">
      <c r="B734" s="122">
        <v>2031</v>
      </c>
      <c r="C734" s="122">
        <v>1</v>
      </c>
      <c r="D734" s="122">
        <v>20</v>
      </c>
      <c r="E734" s="122">
        <f t="shared" si="214"/>
        <v>20</v>
      </c>
      <c r="F734" s="122">
        <v>50</v>
      </c>
      <c r="G734" s="122" t="s">
        <v>220</v>
      </c>
      <c r="H734" s="122">
        <f t="shared" si="215"/>
        <v>1000</v>
      </c>
      <c r="I734" s="124">
        <f t="shared" si="216"/>
        <v>1.1574074074074073E-2</v>
      </c>
      <c r="J734" s="122">
        <f t="shared" si="217"/>
        <v>1</v>
      </c>
      <c r="L734" s="122">
        <v>2031</v>
      </c>
      <c r="M734" s="122">
        <v>0</v>
      </c>
      <c r="N734" s="122">
        <v>20</v>
      </c>
      <c r="O734" s="122">
        <f t="shared" si="218"/>
        <v>0</v>
      </c>
      <c r="P734" s="122">
        <v>50</v>
      </c>
      <c r="Q734" s="122" t="s">
        <v>220</v>
      </c>
      <c r="R734" s="122">
        <f t="shared" si="219"/>
        <v>0</v>
      </c>
      <c r="S734" s="124">
        <f t="shared" si="220"/>
        <v>0</v>
      </c>
      <c r="T734" s="122">
        <f t="shared" si="221"/>
        <v>0</v>
      </c>
    </row>
    <row r="735" spans="2:20" x14ac:dyDescent="0.25">
      <c r="B735" s="122">
        <v>2032</v>
      </c>
      <c r="C735" s="122">
        <v>1</v>
      </c>
      <c r="D735" s="122">
        <v>20</v>
      </c>
      <c r="E735" s="122">
        <f t="shared" si="214"/>
        <v>20</v>
      </c>
      <c r="F735" s="122">
        <v>50</v>
      </c>
      <c r="G735" s="122" t="s">
        <v>220</v>
      </c>
      <c r="H735" s="122">
        <f t="shared" si="215"/>
        <v>1000</v>
      </c>
      <c r="I735" s="124">
        <f t="shared" si="216"/>
        <v>1.1574074074074073E-2</v>
      </c>
      <c r="J735" s="122">
        <f t="shared" si="217"/>
        <v>1</v>
      </c>
      <c r="L735" s="122">
        <v>2032</v>
      </c>
      <c r="M735" s="122">
        <v>0</v>
      </c>
      <c r="N735" s="122">
        <v>20</v>
      </c>
      <c r="O735" s="122">
        <f t="shared" si="218"/>
        <v>0</v>
      </c>
      <c r="P735" s="122">
        <v>50</v>
      </c>
      <c r="Q735" s="122" t="s">
        <v>220</v>
      </c>
      <c r="R735" s="122">
        <f t="shared" si="219"/>
        <v>0</v>
      </c>
      <c r="S735" s="124">
        <f t="shared" si="220"/>
        <v>0</v>
      </c>
      <c r="T735" s="122">
        <f t="shared" si="221"/>
        <v>0</v>
      </c>
    </row>
    <row r="736" spans="2:20" x14ac:dyDescent="0.25">
      <c r="B736" s="122">
        <v>2033</v>
      </c>
      <c r="C736" s="122">
        <v>1</v>
      </c>
      <c r="D736" s="122">
        <v>20</v>
      </c>
      <c r="E736" s="122">
        <f t="shared" si="214"/>
        <v>20</v>
      </c>
      <c r="F736" s="122">
        <v>50</v>
      </c>
      <c r="G736" s="122" t="s">
        <v>220</v>
      </c>
      <c r="H736" s="122">
        <f t="shared" si="215"/>
        <v>1000</v>
      </c>
      <c r="I736" s="124">
        <f t="shared" si="216"/>
        <v>1.1574074074074073E-2</v>
      </c>
      <c r="J736" s="122">
        <f t="shared" si="217"/>
        <v>1</v>
      </c>
      <c r="L736" s="122">
        <v>2033</v>
      </c>
      <c r="M736" s="122">
        <v>0</v>
      </c>
      <c r="N736" s="122">
        <v>20</v>
      </c>
      <c r="O736" s="122">
        <f t="shared" si="218"/>
        <v>0</v>
      </c>
      <c r="P736" s="122">
        <v>50</v>
      </c>
      <c r="Q736" s="122" t="s">
        <v>220</v>
      </c>
      <c r="R736" s="122">
        <f t="shared" si="219"/>
        <v>0</v>
      </c>
      <c r="S736" s="124">
        <f t="shared" si="220"/>
        <v>0</v>
      </c>
      <c r="T736" s="122">
        <f t="shared" si="221"/>
        <v>0</v>
      </c>
    </row>
    <row r="737" spans="2:20" x14ac:dyDescent="0.25">
      <c r="B737" s="122">
        <v>2034</v>
      </c>
      <c r="C737" s="122">
        <v>1</v>
      </c>
      <c r="D737" s="122">
        <v>20</v>
      </c>
      <c r="E737" s="122">
        <f t="shared" si="214"/>
        <v>20</v>
      </c>
      <c r="F737" s="122">
        <v>50</v>
      </c>
      <c r="G737" s="122" t="s">
        <v>220</v>
      </c>
      <c r="H737" s="122">
        <f t="shared" si="215"/>
        <v>1000</v>
      </c>
      <c r="I737" s="124">
        <f t="shared" si="216"/>
        <v>1.1574074074074073E-2</v>
      </c>
      <c r="J737" s="122">
        <f t="shared" si="217"/>
        <v>1</v>
      </c>
      <c r="L737" s="122">
        <v>2034</v>
      </c>
      <c r="M737" s="122">
        <v>0</v>
      </c>
      <c r="N737" s="122">
        <v>20</v>
      </c>
      <c r="O737" s="122">
        <f t="shared" si="218"/>
        <v>0</v>
      </c>
      <c r="P737" s="122">
        <v>50</v>
      </c>
      <c r="Q737" s="122" t="s">
        <v>220</v>
      </c>
      <c r="R737" s="122">
        <f t="shared" si="219"/>
        <v>0</v>
      </c>
      <c r="S737" s="124">
        <f t="shared" si="220"/>
        <v>0</v>
      </c>
      <c r="T737" s="122">
        <f t="shared" si="221"/>
        <v>0</v>
      </c>
    </row>
    <row r="738" spans="2:20" x14ac:dyDescent="0.25">
      <c r="B738" s="122">
        <v>2035</v>
      </c>
      <c r="C738" s="122">
        <v>1</v>
      </c>
      <c r="D738" s="122">
        <v>20</v>
      </c>
      <c r="E738" s="122">
        <f t="shared" si="214"/>
        <v>20</v>
      </c>
      <c r="F738" s="122">
        <v>50</v>
      </c>
      <c r="G738" s="122" t="s">
        <v>220</v>
      </c>
      <c r="H738" s="122">
        <f t="shared" si="215"/>
        <v>1000</v>
      </c>
      <c r="I738" s="124">
        <f t="shared" si="216"/>
        <v>1.1574074074074073E-2</v>
      </c>
      <c r="J738" s="122">
        <f t="shared" si="217"/>
        <v>1</v>
      </c>
      <c r="L738" s="122">
        <v>2035</v>
      </c>
      <c r="M738" s="122">
        <v>0</v>
      </c>
      <c r="N738" s="122">
        <v>20</v>
      </c>
      <c r="O738" s="122">
        <f t="shared" si="218"/>
        <v>0</v>
      </c>
      <c r="P738" s="122">
        <v>50</v>
      </c>
      <c r="Q738" s="122" t="s">
        <v>220</v>
      </c>
      <c r="R738" s="122">
        <f t="shared" si="219"/>
        <v>0</v>
      </c>
      <c r="S738" s="124">
        <f t="shared" si="220"/>
        <v>0</v>
      </c>
      <c r="T738" s="122">
        <f t="shared" si="221"/>
        <v>0</v>
      </c>
    </row>
    <row r="739" spans="2:20" x14ac:dyDescent="0.25">
      <c r="B739" s="122">
        <v>2036</v>
      </c>
      <c r="C739" s="122">
        <v>1</v>
      </c>
      <c r="D739" s="122">
        <v>20</v>
      </c>
      <c r="E739" s="122">
        <f t="shared" si="214"/>
        <v>20</v>
      </c>
      <c r="F739" s="122">
        <v>50</v>
      </c>
      <c r="G739" s="122" t="s">
        <v>220</v>
      </c>
      <c r="H739" s="122">
        <f t="shared" si="215"/>
        <v>1000</v>
      </c>
      <c r="I739" s="124">
        <f t="shared" si="216"/>
        <v>1.1574074074074073E-2</v>
      </c>
      <c r="J739" s="122">
        <f t="shared" si="217"/>
        <v>1</v>
      </c>
      <c r="L739" s="122">
        <v>2036</v>
      </c>
      <c r="M739" s="122">
        <v>0</v>
      </c>
      <c r="N739" s="122">
        <v>20</v>
      </c>
      <c r="O739" s="122">
        <f t="shared" si="218"/>
        <v>0</v>
      </c>
      <c r="P739" s="122">
        <v>50</v>
      </c>
      <c r="Q739" s="122" t="s">
        <v>220</v>
      </c>
      <c r="R739" s="122">
        <f t="shared" si="219"/>
        <v>0</v>
      </c>
      <c r="S739" s="124">
        <f t="shared" si="220"/>
        <v>0</v>
      </c>
      <c r="T739" s="122">
        <f t="shared" si="221"/>
        <v>0</v>
      </c>
    </row>
    <row r="740" spans="2:20" x14ac:dyDescent="0.25">
      <c r="B740" s="122">
        <v>2037</v>
      </c>
      <c r="C740" s="122">
        <v>1</v>
      </c>
      <c r="D740" s="122">
        <v>20</v>
      </c>
      <c r="E740" s="122">
        <f t="shared" si="214"/>
        <v>20</v>
      </c>
      <c r="F740" s="122">
        <v>50</v>
      </c>
      <c r="G740" s="122" t="s">
        <v>220</v>
      </c>
      <c r="H740" s="122">
        <f t="shared" si="215"/>
        <v>1000</v>
      </c>
      <c r="I740" s="124">
        <f t="shared" si="216"/>
        <v>1.1574074074074073E-2</v>
      </c>
      <c r="J740" s="122">
        <f t="shared" si="217"/>
        <v>1</v>
      </c>
      <c r="L740" s="122">
        <v>2037</v>
      </c>
      <c r="M740" s="122">
        <v>0</v>
      </c>
      <c r="N740" s="122">
        <v>20</v>
      </c>
      <c r="O740" s="122">
        <f t="shared" si="218"/>
        <v>0</v>
      </c>
      <c r="P740" s="122">
        <v>50</v>
      </c>
      <c r="Q740" s="122" t="s">
        <v>220</v>
      </c>
      <c r="R740" s="122">
        <f t="shared" si="219"/>
        <v>0</v>
      </c>
      <c r="S740" s="124">
        <f t="shared" si="220"/>
        <v>0</v>
      </c>
      <c r="T740" s="122">
        <f t="shared" si="221"/>
        <v>0</v>
      </c>
    </row>
    <row r="741" spans="2:20" x14ac:dyDescent="0.25">
      <c r="B741" s="122">
        <v>2038</v>
      </c>
      <c r="C741" s="122">
        <v>1</v>
      </c>
      <c r="D741" s="122">
        <v>20</v>
      </c>
      <c r="E741" s="122">
        <f t="shared" si="214"/>
        <v>20</v>
      </c>
      <c r="F741" s="122">
        <v>50</v>
      </c>
      <c r="G741" s="122" t="s">
        <v>220</v>
      </c>
      <c r="H741" s="122">
        <f t="shared" si="215"/>
        <v>1000</v>
      </c>
      <c r="I741" s="124">
        <f t="shared" si="216"/>
        <v>1.1574074074074073E-2</v>
      </c>
      <c r="J741" s="122">
        <f t="shared" si="217"/>
        <v>1</v>
      </c>
      <c r="L741" s="122">
        <v>2038</v>
      </c>
      <c r="M741" s="122">
        <v>0</v>
      </c>
      <c r="N741" s="122">
        <v>20</v>
      </c>
      <c r="O741" s="122">
        <f t="shared" si="218"/>
        <v>0</v>
      </c>
      <c r="P741" s="122">
        <v>50</v>
      </c>
      <c r="Q741" s="122" t="s">
        <v>220</v>
      </c>
      <c r="R741" s="122">
        <f t="shared" si="219"/>
        <v>0</v>
      </c>
      <c r="S741" s="124">
        <f t="shared" si="220"/>
        <v>0</v>
      </c>
      <c r="T741" s="122">
        <f t="shared" si="221"/>
        <v>0</v>
      </c>
    </row>
    <row r="742" spans="2:20" x14ac:dyDescent="0.25">
      <c r="B742" s="122">
        <v>2039</v>
      </c>
      <c r="C742" s="122">
        <v>1</v>
      </c>
      <c r="D742" s="122">
        <v>20</v>
      </c>
      <c r="E742" s="122">
        <f t="shared" si="214"/>
        <v>20</v>
      </c>
      <c r="F742" s="122">
        <v>50</v>
      </c>
      <c r="G742" s="122" t="s">
        <v>220</v>
      </c>
      <c r="H742" s="122">
        <f t="shared" si="215"/>
        <v>1000</v>
      </c>
      <c r="I742" s="124">
        <f t="shared" si="216"/>
        <v>1.1574074074074073E-2</v>
      </c>
      <c r="J742" s="122">
        <f t="shared" si="217"/>
        <v>1</v>
      </c>
      <c r="L742" s="122">
        <v>2039</v>
      </c>
      <c r="M742" s="122">
        <v>0</v>
      </c>
      <c r="N742" s="122">
        <v>20</v>
      </c>
      <c r="O742" s="122">
        <f t="shared" si="218"/>
        <v>0</v>
      </c>
      <c r="P742" s="122">
        <v>50</v>
      </c>
      <c r="Q742" s="122" t="s">
        <v>220</v>
      </c>
      <c r="R742" s="122">
        <f t="shared" si="219"/>
        <v>0</v>
      </c>
      <c r="S742" s="124">
        <f t="shared" si="220"/>
        <v>0</v>
      </c>
      <c r="T742" s="122">
        <f t="shared" si="221"/>
        <v>0</v>
      </c>
    </row>
    <row r="743" spans="2:20" x14ac:dyDescent="0.25">
      <c r="B743" s="122">
        <v>2040</v>
      </c>
      <c r="C743" s="122">
        <v>1</v>
      </c>
      <c r="D743" s="122">
        <v>20</v>
      </c>
      <c r="E743" s="122">
        <f t="shared" si="214"/>
        <v>20</v>
      </c>
      <c r="F743" s="122">
        <v>50</v>
      </c>
      <c r="G743" s="122" t="s">
        <v>220</v>
      </c>
      <c r="H743" s="122">
        <f t="shared" si="215"/>
        <v>1000</v>
      </c>
      <c r="I743" s="124">
        <f t="shared" si="216"/>
        <v>1.1574074074074073E-2</v>
      </c>
      <c r="J743" s="122">
        <f t="shared" si="217"/>
        <v>1</v>
      </c>
      <c r="L743" s="122">
        <v>2040</v>
      </c>
      <c r="M743" s="122">
        <v>0</v>
      </c>
      <c r="N743" s="122">
        <v>20</v>
      </c>
      <c r="O743" s="122">
        <f t="shared" si="218"/>
        <v>0</v>
      </c>
      <c r="P743" s="122">
        <v>50</v>
      </c>
      <c r="Q743" s="122" t="s">
        <v>220</v>
      </c>
      <c r="R743" s="122">
        <f t="shared" si="219"/>
        <v>0</v>
      </c>
      <c r="S743" s="124">
        <f t="shared" si="220"/>
        <v>0</v>
      </c>
      <c r="T743" s="122">
        <f t="shared" si="221"/>
        <v>0</v>
      </c>
    </row>
    <row r="744" spans="2:20" x14ac:dyDescent="0.25">
      <c r="B744" s="122">
        <v>2041</v>
      </c>
      <c r="C744" s="122">
        <v>1</v>
      </c>
      <c r="D744" s="122">
        <v>20</v>
      </c>
      <c r="E744" s="122">
        <f t="shared" si="214"/>
        <v>20</v>
      </c>
      <c r="F744" s="122">
        <v>50</v>
      </c>
      <c r="G744" s="122" t="s">
        <v>220</v>
      </c>
      <c r="H744" s="122">
        <f t="shared" si="215"/>
        <v>1000</v>
      </c>
      <c r="I744" s="124">
        <f t="shared" si="216"/>
        <v>1.1574074074074073E-2</v>
      </c>
      <c r="J744" s="122">
        <f t="shared" si="217"/>
        <v>1</v>
      </c>
      <c r="L744" s="122">
        <v>2041</v>
      </c>
      <c r="M744" s="122">
        <v>0</v>
      </c>
      <c r="N744" s="122">
        <v>20</v>
      </c>
      <c r="O744" s="122">
        <f t="shared" si="218"/>
        <v>0</v>
      </c>
      <c r="P744" s="122">
        <v>50</v>
      </c>
      <c r="Q744" s="122" t="s">
        <v>220</v>
      </c>
      <c r="R744" s="122">
        <f t="shared" si="219"/>
        <v>0</v>
      </c>
      <c r="S744" s="124">
        <f t="shared" si="220"/>
        <v>0</v>
      </c>
      <c r="T744" s="122">
        <f t="shared" si="221"/>
        <v>0</v>
      </c>
    </row>
    <row r="745" spans="2:20" x14ac:dyDescent="0.25">
      <c r="B745" s="122">
        <v>2042</v>
      </c>
      <c r="C745" s="122">
        <v>1</v>
      </c>
      <c r="D745" s="122">
        <v>20</v>
      </c>
      <c r="E745" s="122">
        <f t="shared" si="214"/>
        <v>20</v>
      </c>
      <c r="F745" s="122">
        <v>50</v>
      </c>
      <c r="G745" s="122" t="s">
        <v>220</v>
      </c>
      <c r="H745" s="122">
        <f t="shared" si="215"/>
        <v>1000</v>
      </c>
      <c r="I745" s="124">
        <f t="shared" si="216"/>
        <v>1.1574074074074073E-2</v>
      </c>
      <c r="J745" s="122">
        <f t="shared" si="217"/>
        <v>1</v>
      </c>
      <c r="L745" s="122">
        <v>2042</v>
      </c>
      <c r="M745" s="122">
        <v>0</v>
      </c>
      <c r="N745" s="122">
        <v>20</v>
      </c>
      <c r="O745" s="122">
        <f t="shared" si="218"/>
        <v>0</v>
      </c>
      <c r="P745" s="122">
        <v>50</v>
      </c>
      <c r="Q745" s="122" t="s">
        <v>220</v>
      </c>
      <c r="R745" s="122">
        <f t="shared" si="219"/>
        <v>0</v>
      </c>
      <c r="S745" s="124">
        <f t="shared" si="220"/>
        <v>0</v>
      </c>
      <c r="T745" s="122">
        <f t="shared" si="221"/>
        <v>0</v>
      </c>
    </row>
    <row r="746" spans="2:20" x14ac:dyDescent="0.25">
      <c r="B746" s="122">
        <v>2043</v>
      </c>
      <c r="C746" s="122">
        <v>1</v>
      </c>
      <c r="D746" s="122">
        <v>20</v>
      </c>
      <c r="E746" s="122">
        <f t="shared" si="214"/>
        <v>20</v>
      </c>
      <c r="F746" s="122">
        <v>50</v>
      </c>
      <c r="G746" s="122" t="s">
        <v>220</v>
      </c>
      <c r="H746" s="122">
        <f t="shared" si="215"/>
        <v>1000</v>
      </c>
      <c r="I746" s="124">
        <f t="shared" si="216"/>
        <v>1.1574074074074073E-2</v>
      </c>
      <c r="J746" s="122">
        <f t="shared" si="217"/>
        <v>1</v>
      </c>
      <c r="L746" s="122">
        <v>2043</v>
      </c>
      <c r="M746" s="122">
        <v>0</v>
      </c>
      <c r="N746" s="122">
        <v>20</v>
      </c>
      <c r="O746" s="122">
        <f t="shared" si="218"/>
        <v>0</v>
      </c>
      <c r="P746" s="122">
        <v>50</v>
      </c>
      <c r="Q746" s="122" t="s">
        <v>220</v>
      </c>
      <c r="R746" s="122">
        <f t="shared" si="219"/>
        <v>0</v>
      </c>
      <c r="S746" s="124">
        <f t="shared" si="220"/>
        <v>0</v>
      </c>
      <c r="T746" s="122">
        <f t="shared" si="221"/>
        <v>0</v>
      </c>
    </row>
    <row r="747" spans="2:20" x14ac:dyDescent="0.25">
      <c r="B747" s="122">
        <v>2044</v>
      </c>
      <c r="C747" s="122">
        <v>1</v>
      </c>
      <c r="D747" s="122">
        <v>20</v>
      </c>
      <c r="E747" s="122">
        <f t="shared" si="214"/>
        <v>20</v>
      </c>
      <c r="F747" s="122">
        <v>50</v>
      </c>
      <c r="G747" s="122" t="s">
        <v>220</v>
      </c>
      <c r="H747" s="122">
        <f t="shared" si="215"/>
        <v>1000</v>
      </c>
      <c r="I747" s="124">
        <f t="shared" si="216"/>
        <v>1.1574074074074073E-2</v>
      </c>
      <c r="J747" s="122">
        <f t="shared" si="217"/>
        <v>1</v>
      </c>
      <c r="L747" s="122">
        <v>2044</v>
      </c>
      <c r="M747" s="122">
        <v>0</v>
      </c>
      <c r="N747" s="122">
        <v>20</v>
      </c>
      <c r="O747" s="122">
        <f t="shared" si="218"/>
        <v>0</v>
      </c>
      <c r="P747" s="122">
        <v>50</v>
      </c>
      <c r="Q747" s="122" t="s">
        <v>220</v>
      </c>
      <c r="R747" s="122">
        <f t="shared" si="219"/>
        <v>0</v>
      </c>
      <c r="S747" s="124">
        <f t="shared" si="220"/>
        <v>0</v>
      </c>
      <c r="T747" s="122">
        <f t="shared" si="221"/>
        <v>0</v>
      </c>
    </row>
    <row r="749" spans="2:20" x14ac:dyDescent="0.25">
      <c r="B749" s="290" t="s">
        <v>341</v>
      </c>
      <c r="C749" s="290"/>
      <c r="D749" s="290"/>
      <c r="L749" s="290" t="s">
        <v>342</v>
      </c>
      <c r="M749" s="290"/>
      <c r="N749" s="290"/>
    </row>
    <row r="750" spans="2:20" x14ac:dyDescent="0.25">
      <c r="B750" s="289" t="s">
        <v>22</v>
      </c>
      <c r="C750" s="289" t="s">
        <v>203</v>
      </c>
      <c r="D750" s="289" t="s">
        <v>204</v>
      </c>
      <c r="E750" s="289" t="s">
        <v>201</v>
      </c>
      <c r="F750" s="289" t="s">
        <v>202</v>
      </c>
      <c r="G750" s="289" t="s">
        <v>151</v>
      </c>
      <c r="H750" s="289" t="s">
        <v>205</v>
      </c>
      <c r="I750" s="289" t="s">
        <v>206</v>
      </c>
      <c r="J750" s="289" t="s">
        <v>434</v>
      </c>
      <c r="L750" s="289" t="s">
        <v>22</v>
      </c>
      <c r="M750" s="289" t="s">
        <v>203</v>
      </c>
      <c r="N750" s="289" t="s">
        <v>204</v>
      </c>
      <c r="O750" s="289" t="s">
        <v>201</v>
      </c>
      <c r="P750" s="289" t="s">
        <v>202</v>
      </c>
      <c r="Q750" s="289" t="s">
        <v>151</v>
      </c>
      <c r="R750" s="289" t="s">
        <v>205</v>
      </c>
      <c r="S750" s="289" t="s">
        <v>206</v>
      </c>
      <c r="T750" s="289" t="s">
        <v>434</v>
      </c>
    </row>
    <row r="751" spans="2:20" x14ac:dyDescent="0.25">
      <c r="B751" s="289"/>
      <c r="C751" s="289"/>
      <c r="D751" s="289"/>
      <c r="E751" s="289"/>
      <c r="F751" s="289"/>
      <c r="G751" s="289"/>
      <c r="H751" s="289"/>
      <c r="I751" s="289"/>
      <c r="J751" s="289"/>
      <c r="L751" s="289"/>
      <c r="M751" s="289"/>
      <c r="N751" s="289"/>
      <c r="O751" s="289"/>
      <c r="P751" s="289"/>
      <c r="Q751" s="289"/>
      <c r="R751" s="289"/>
      <c r="S751" s="289"/>
      <c r="T751" s="289"/>
    </row>
    <row r="752" spans="2:20" x14ac:dyDescent="0.25">
      <c r="B752" s="289"/>
      <c r="C752" s="289"/>
      <c r="D752" s="289"/>
      <c r="E752" s="289"/>
      <c r="F752" s="289"/>
      <c r="G752" s="289"/>
      <c r="H752" s="289"/>
      <c r="I752" s="289"/>
      <c r="J752" s="289"/>
      <c r="L752" s="289"/>
      <c r="M752" s="289"/>
      <c r="N752" s="289"/>
      <c r="O752" s="289"/>
      <c r="P752" s="289"/>
      <c r="Q752" s="289"/>
      <c r="R752" s="289"/>
      <c r="S752" s="289"/>
      <c r="T752" s="289"/>
    </row>
    <row r="753" spans="2:20" x14ac:dyDescent="0.25">
      <c r="B753" s="122">
        <v>2025</v>
      </c>
      <c r="C753" s="122" cm="1">
        <f t="array" ref="C753:C772">TRANSPOSE('Proyeksi Fasum (3)'!D189:W189)</f>
        <v>3</v>
      </c>
      <c r="D753" s="122">
        <v>250</v>
      </c>
      <c r="E753" s="122">
        <f>C753*D753</f>
        <v>750</v>
      </c>
      <c r="F753" s="122">
        <v>2000</v>
      </c>
      <c r="G753" s="122" t="s">
        <v>218</v>
      </c>
      <c r="H753" s="122">
        <f>F753*C753</f>
        <v>6000</v>
      </c>
      <c r="I753" s="124">
        <f>H753/86400</f>
        <v>6.9444444444444448E-2</v>
      </c>
      <c r="J753" s="122">
        <f>H753/1000</f>
        <v>6</v>
      </c>
      <c r="L753" s="122">
        <v>2025</v>
      </c>
      <c r="M753" s="122" cm="1">
        <f t="array" ref="M753:M772">TRANSPOSE('Proyeksi Fasum (3)'!D190:W190)</f>
        <v>0</v>
      </c>
      <c r="N753" s="122">
        <v>250</v>
      </c>
      <c r="O753" s="122">
        <f>M753*N753</f>
        <v>0</v>
      </c>
      <c r="P753" s="122">
        <v>1000</v>
      </c>
      <c r="Q753" s="122" t="s">
        <v>218</v>
      </c>
      <c r="R753" s="122">
        <f>P753*M753</f>
        <v>0</v>
      </c>
      <c r="S753" s="124">
        <f>R753/86400</f>
        <v>0</v>
      </c>
      <c r="T753" s="122">
        <f>R753/1000</f>
        <v>0</v>
      </c>
    </row>
    <row r="754" spans="2:20" x14ac:dyDescent="0.25">
      <c r="B754" s="122">
        <v>2026</v>
      </c>
      <c r="C754" s="122">
        <v>3</v>
      </c>
      <c r="D754" s="122">
        <v>250</v>
      </c>
      <c r="E754" s="122">
        <f t="shared" ref="E754:E772" si="222">C754*D754</f>
        <v>750</v>
      </c>
      <c r="F754" s="122">
        <v>2000</v>
      </c>
      <c r="G754" s="122" t="s">
        <v>218</v>
      </c>
      <c r="H754" s="122">
        <f t="shared" ref="H754:H772" si="223">F754*C754</f>
        <v>6000</v>
      </c>
      <c r="I754" s="124">
        <f t="shared" ref="I754:I772" si="224">H754/86400</f>
        <v>6.9444444444444448E-2</v>
      </c>
      <c r="J754" s="122">
        <f t="shared" ref="J754:J772" si="225">H754/1000</f>
        <v>6</v>
      </c>
      <c r="L754" s="122">
        <v>2026</v>
      </c>
      <c r="M754" s="122">
        <v>0</v>
      </c>
      <c r="N754" s="122">
        <v>250</v>
      </c>
      <c r="O754" s="122">
        <f t="shared" ref="O754:O772" si="226">M754*N754</f>
        <v>0</v>
      </c>
      <c r="P754" s="122">
        <v>1000</v>
      </c>
      <c r="Q754" s="122" t="s">
        <v>218</v>
      </c>
      <c r="R754" s="122">
        <f t="shared" ref="R754:R772" si="227">P754*M754</f>
        <v>0</v>
      </c>
      <c r="S754" s="124">
        <f t="shared" ref="S754:S772" si="228">R754/86400</f>
        <v>0</v>
      </c>
      <c r="T754" s="122">
        <f t="shared" ref="T754:T772" si="229">R754/1000</f>
        <v>0</v>
      </c>
    </row>
    <row r="755" spans="2:20" x14ac:dyDescent="0.25">
      <c r="B755" s="122">
        <v>2027</v>
      </c>
      <c r="C755" s="122">
        <v>3</v>
      </c>
      <c r="D755" s="122">
        <v>250</v>
      </c>
      <c r="E755" s="122">
        <f t="shared" si="222"/>
        <v>750</v>
      </c>
      <c r="F755" s="122">
        <v>2000</v>
      </c>
      <c r="G755" s="122" t="s">
        <v>218</v>
      </c>
      <c r="H755" s="122">
        <f t="shared" si="223"/>
        <v>6000</v>
      </c>
      <c r="I755" s="124">
        <f t="shared" si="224"/>
        <v>6.9444444444444448E-2</v>
      </c>
      <c r="J755" s="122">
        <f t="shared" si="225"/>
        <v>6</v>
      </c>
      <c r="L755" s="122">
        <v>2027</v>
      </c>
      <c r="M755" s="122">
        <v>0</v>
      </c>
      <c r="N755" s="122">
        <v>250</v>
      </c>
      <c r="O755" s="122">
        <f t="shared" si="226"/>
        <v>0</v>
      </c>
      <c r="P755" s="122">
        <v>1000</v>
      </c>
      <c r="Q755" s="122" t="s">
        <v>218</v>
      </c>
      <c r="R755" s="122">
        <f t="shared" si="227"/>
        <v>0</v>
      </c>
      <c r="S755" s="124">
        <f t="shared" si="228"/>
        <v>0</v>
      </c>
      <c r="T755" s="122">
        <f t="shared" si="229"/>
        <v>0</v>
      </c>
    </row>
    <row r="756" spans="2:20" x14ac:dyDescent="0.25">
      <c r="B756" s="122">
        <v>2028</v>
      </c>
      <c r="C756" s="122">
        <v>3</v>
      </c>
      <c r="D756" s="122">
        <v>250</v>
      </c>
      <c r="E756" s="122">
        <f t="shared" si="222"/>
        <v>750</v>
      </c>
      <c r="F756" s="122">
        <v>2000</v>
      </c>
      <c r="G756" s="122" t="s">
        <v>218</v>
      </c>
      <c r="H756" s="122">
        <f t="shared" si="223"/>
        <v>6000</v>
      </c>
      <c r="I756" s="124">
        <f t="shared" si="224"/>
        <v>6.9444444444444448E-2</v>
      </c>
      <c r="J756" s="122">
        <f t="shared" si="225"/>
        <v>6</v>
      </c>
      <c r="L756" s="122">
        <v>2028</v>
      </c>
      <c r="M756" s="122">
        <v>0</v>
      </c>
      <c r="N756" s="122">
        <v>250</v>
      </c>
      <c r="O756" s="122">
        <f t="shared" si="226"/>
        <v>0</v>
      </c>
      <c r="P756" s="122">
        <v>1000</v>
      </c>
      <c r="Q756" s="122" t="s">
        <v>218</v>
      </c>
      <c r="R756" s="122">
        <f t="shared" si="227"/>
        <v>0</v>
      </c>
      <c r="S756" s="124">
        <f t="shared" si="228"/>
        <v>0</v>
      </c>
      <c r="T756" s="122">
        <f t="shared" si="229"/>
        <v>0</v>
      </c>
    </row>
    <row r="757" spans="2:20" x14ac:dyDescent="0.25">
      <c r="B757" s="122">
        <v>2029</v>
      </c>
      <c r="C757" s="122">
        <v>3</v>
      </c>
      <c r="D757" s="122">
        <v>250</v>
      </c>
      <c r="E757" s="122">
        <f t="shared" si="222"/>
        <v>750</v>
      </c>
      <c r="F757" s="122">
        <v>2000</v>
      </c>
      <c r="G757" s="122" t="s">
        <v>218</v>
      </c>
      <c r="H757" s="122">
        <f t="shared" si="223"/>
        <v>6000</v>
      </c>
      <c r="I757" s="124">
        <f t="shared" si="224"/>
        <v>6.9444444444444448E-2</v>
      </c>
      <c r="J757" s="122">
        <f t="shared" si="225"/>
        <v>6</v>
      </c>
      <c r="L757" s="122">
        <v>2029</v>
      </c>
      <c r="M757" s="122">
        <v>0</v>
      </c>
      <c r="N757" s="122">
        <v>250</v>
      </c>
      <c r="O757" s="122">
        <f t="shared" si="226"/>
        <v>0</v>
      </c>
      <c r="P757" s="122">
        <v>1000</v>
      </c>
      <c r="Q757" s="122" t="s">
        <v>218</v>
      </c>
      <c r="R757" s="122">
        <f t="shared" si="227"/>
        <v>0</v>
      </c>
      <c r="S757" s="124">
        <f t="shared" si="228"/>
        <v>0</v>
      </c>
      <c r="T757" s="122">
        <f t="shared" si="229"/>
        <v>0</v>
      </c>
    </row>
    <row r="758" spans="2:20" x14ac:dyDescent="0.25">
      <c r="B758" s="122">
        <v>2030</v>
      </c>
      <c r="C758" s="122">
        <v>3</v>
      </c>
      <c r="D758" s="122">
        <v>250</v>
      </c>
      <c r="E758" s="122">
        <f t="shared" si="222"/>
        <v>750</v>
      </c>
      <c r="F758" s="122">
        <v>2000</v>
      </c>
      <c r="G758" s="122" t="s">
        <v>218</v>
      </c>
      <c r="H758" s="122">
        <f t="shared" si="223"/>
        <v>6000</v>
      </c>
      <c r="I758" s="124">
        <f t="shared" si="224"/>
        <v>6.9444444444444448E-2</v>
      </c>
      <c r="J758" s="122">
        <f t="shared" si="225"/>
        <v>6</v>
      </c>
      <c r="L758" s="122">
        <v>2030</v>
      </c>
      <c r="M758" s="122">
        <v>0</v>
      </c>
      <c r="N758" s="122">
        <v>250</v>
      </c>
      <c r="O758" s="122">
        <f t="shared" si="226"/>
        <v>0</v>
      </c>
      <c r="P758" s="122">
        <v>1000</v>
      </c>
      <c r="Q758" s="122" t="s">
        <v>218</v>
      </c>
      <c r="R758" s="122">
        <f t="shared" si="227"/>
        <v>0</v>
      </c>
      <c r="S758" s="124">
        <f t="shared" si="228"/>
        <v>0</v>
      </c>
      <c r="T758" s="122">
        <f t="shared" si="229"/>
        <v>0</v>
      </c>
    </row>
    <row r="759" spans="2:20" x14ac:dyDescent="0.25">
      <c r="B759" s="122">
        <v>2031</v>
      </c>
      <c r="C759" s="122">
        <v>3</v>
      </c>
      <c r="D759" s="122">
        <v>250</v>
      </c>
      <c r="E759" s="122">
        <f t="shared" si="222"/>
        <v>750</v>
      </c>
      <c r="F759" s="122">
        <v>2000</v>
      </c>
      <c r="G759" s="122" t="s">
        <v>218</v>
      </c>
      <c r="H759" s="122">
        <f t="shared" si="223"/>
        <v>6000</v>
      </c>
      <c r="I759" s="124">
        <f t="shared" si="224"/>
        <v>6.9444444444444448E-2</v>
      </c>
      <c r="J759" s="122">
        <f t="shared" si="225"/>
        <v>6</v>
      </c>
      <c r="L759" s="122">
        <v>2031</v>
      </c>
      <c r="M759" s="122">
        <v>0</v>
      </c>
      <c r="N759" s="122">
        <v>250</v>
      </c>
      <c r="O759" s="122">
        <f t="shared" si="226"/>
        <v>0</v>
      </c>
      <c r="P759" s="122">
        <v>1000</v>
      </c>
      <c r="Q759" s="122" t="s">
        <v>218</v>
      </c>
      <c r="R759" s="122">
        <f t="shared" si="227"/>
        <v>0</v>
      </c>
      <c r="S759" s="124">
        <f t="shared" si="228"/>
        <v>0</v>
      </c>
      <c r="T759" s="122">
        <f t="shared" si="229"/>
        <v>0</v>
      </c>
    </row>
    <row r="760" spans="2:20" x14ac:dyDescent="0.25">
      <c r="B760" s="122">
        <v>2032</v>
      </c>
      <c r="C760" s="122">
        <v>4</v>
      </c>
      <c r="D760" s="122">
        <v>250</v>
      </c>
      <c r="E760" s="122">
        <f t="shared" si="222"/>
        <v>1000</v>
      </c>
      <c r="F760" s="122">
        <v>2000</v>
      </c>
      <c r="G760" s="122" t="s">
        <v>218</v>
      </c>
      <c r="H760" s="122">
        <f t="shared" si="223"/>
        <v>8000</v>
      </c>
      <c r="I760" s="124">
        <f t="shared" si="224"/>
        <v>9.2592592592592587E-2</v>
      </c>
      <c r="J760" s="122">
        <f t="shared" si="225"/>
        <v>8</v>
      </c>
      <c r="L760" s="122">
        <v>2032</v>
      </c>
      <c r="M760" s="122">
        <v>0</v>
      </c>
      <c r="N760" s="122">
        <v>250</v>
      </c>
      <c r="O760" s="122">
        <f t="shared" si="226"/>
        <v>0</v>
      </c>
      <c r="P760" s="122">
        <v>1000</v>
      </c>
      <c r="Q760" s="122" t="s">
        <v>218</v>
      </c>
      <c r="R760" s="122">
        <f t="shared" si="227"/>
        <v>0</v>
      </c>
      <c r="S760" s="124">
        <f t="shared" si="228"/>
        <v>0</v>
      </c>
      <c r="T760" s="122">
        <f t="shared" si="229"/>
        <v>0</v>
      </c>
    </row>
    <row r="761" spans="2:20" x14ac:dyDescent="0.25">
      <c r="B761" s="122">
        <v>2033</v>
      </c>
      <c r="C761" s="122">
        <v>4</v>
      </c>
      <c r="D761" s="122">
        <v>250</v>
      </c>
      <c r="E761" s="122">
        <f t="shared" si="222"/>
        <v>1000</v>
      </c>
      <c r="F761" s="122">
        <v>2000</v>
      </c>
      <c r="G761" s="122" t="s">
        <v>218</v>
      </c>
      <c r="H761" s="122">
        <f t="shared" si="223"/>
        <v>8000</v>
      </c>
      <c r="I761" s="124">
        <f t="shared" si="224"/>
        <v>9.2592592592592587E-2</v>
      </c>
      <c r="J761" s="122">
        <f t="shared" si="225"/>
        <v>8</v>
      </c>
      <c r="L761" s="122">
        <v>2033</v>
      </c>
      <c r="M761" s="122">
        <v>0</v>
      </c>
      <c r="N761" s="122">
        <v>250</v>
      </c>
      <c r="O761" s="122">
        <f t="shared" si="226"/>
        <v>0</v>
      </c>
      <c r="P761" s="122">
        <v>1000</v>
      </c>
      <c r="Q761" s="122" t="s">
        <v>218</v>
      </c>
      <c r="R761" s="122">
        <f t="shared" si="227"/>
        <v>0</v>
      </c>
      <c r="S761" s="124">
        <f t="shared" si="228"/>
        <v>0</v>
      </c>
      <c r="T761" s="122">
        <f t="shared" si="229"/>
        <v>0</v>
      </c>
    </row>
    <row r="762" spans="2:20" x14ac:dyDescent="0.25">
      <c r="B762" s="122">
        <v>2034</v>
      </c>
      <c r="C762" s="122">
        <v>4</v>
      </c>
      <c r="D762" s="122">
        <v>250</v>
      </c>
      <c r="E762" s="122">
        <f t="shared" si="222"/>
        <v>1000</v>
      </c>
      <c r="F762" s="122">
        <v>2000</v>
      </c>
      <c r="G762" s="122" t="s">
        <v>218</v>
      </c>
      <c r="H762" s="122">
        <f t="shared" si="223"/>
        <v>8000</v>
      </c>
      <c r="I762" s="124">
        <f t="shared" si="224"/>
        <v>9.2592592592592587E-2</v>
      </c>
      <c r="J762" s="122">
        <f t="shared" si="225"/>
        <v>8</v>
      </c>
      <c r="L762" s="122">
        <v>2034</v>
      </c>
      <c r="M762" s="122">
        <v>0</v>
      </c>
      <c r="N762" s="122">
        <v>250</v>
      </c>
      <c r="O762" s="122">
        <f t="shared" si="226"/>
        <v>0</v>
      </c>
      <c r="P762" s="122">
        <v>1000</v>
      </c>
      <c r="Q762" s="122" t="s">
        <v>218</v>
      </c>
      <c r="R762" s="122">
        <f t="shared" si="227"/>
        <v>0</v>
      </c>
      <c r="S762" s="124">
        <f t="shared" si="228"/>
        <v>0</v>
      </c>
      <c r="T762" s="122">
        <f t="shared" si="229"/>
        <v>0</v>
      </c>
    </row>
    <row r="763" spans="2:20" x14ac:dyDescent="0.25">
      <c r="B763" s="122">
        <v>2035</v>
      </c>
      <c r="C763" s="122">
        <v>4</v>
      </c>
      <c r="D763" s="122">
        <v>250</v>
      </c>
      <c r="E763" s="122">
        <f t="shared" si="222"/>
        <v>1000</v>
      </c>
      <c r="F763" s="122">
        <v>2000</v>
      </c>
      <c r="G763" s="122" t="s">
        <v>218</v>
      </c>
      <c r="H763" s="122">
        <f t="shared" si="223"/>
        <v>8000</v>
      </c>
      <c r="I763" s="124">
        <f t="shared" si="224"/>
        <v>9.2592592592592587E-2</v>
      </c>
      <c r="J763" s="122">
        <f t="shared" si="225"/>
        <v>8</v>
      </c>
      <c r="L763" s="122">
        <v>2035</v>
      </c>
      <c r="M763" s="122">
        <v>0</v>
      </c>
      <c r="N763" s="122">
        <v>250</v>
      </c>
      <c r="O763" s="122">
        <f t="shared" si="226"/>
        <v>0</v>
      </c>
      <c r="P763" s="122">
        <v>1000</v>
      </c>
      <c r="Q763" s="122" t="s">
        <v>218</v>
      </c>
      <c r="R763" s="122">
        <f t="shared" si="227"/>
        <v>0</v>
      </c>
      <c r="S763" s="124">
        <f t="shared" si="228"/>
        <v>0</v>
      </c>
      <c r="T763" s="122">
        <f t="shared" si="229"/>
        <v>0</v>
      </c>
    </row>
    <row r="764" spans="2:20" x14ac:dyDescent="0.25">
      <c r="B764" s="122">
        <v>2036</v>
      </c>
      <c r="C764" s="122">
        <v>4</v>
      </c>
      <c r="D764" s="122">
        <v>250</v>
      </c>
      <c r="E764" s="122">
        <f t="shared" si="222"/>
        <v>1000</v>
      </c>
      <c r="F764" s="122">
        <v>2000</v>
      </c>
      <c r="G764" s="122" t="s">
        <v>218</v>
      </c>
      <c r="H764" s="122">
        <f t="shared" si="223"/>
        <v>8000</v>
      </c>
      <c r="I764" s="124">
        <f t="shared" si="224"/>
        <v>9.2592592592592587E-2</v>
      </c>
      <c r="J764" s="122">
        <f t="shared" si="225"/>
        <v>8</v>
      </c>
      <c r="L764" s="122">
        <v>2036</v>
      </c>
      <c r="M764" s="122">
        <v>0</v>
      </c>
      <c r="N764" s="122">
        <v>250</v>
      </c>
      <c r="O764" s="122">
        <f t="shared" si="226"/>
        <v>0</v>
      </c>
      <c r="P764" s="122">
        <v>1000</v>
      </c>
      <c r="Q764" s="122" t="s">
        <v>218</v>
      </c>
      <c r="R764" s="122">
        <f t="shared" si="227"/>
        <v>0</v>
      </c>
      <c r="S764" s="124">
        <f t="shared" si="228"/>
        <v>0</v>
      </c>
      <c r="T764" s="122">
        <f t="shared" si="229"/>
        <v>0</v>
      </c>
    </row>
    <row r="765" spans="2:20" x14ac:dyDescent="0.25">
      <c r="B765" s="122">
        <v>2037</v>
      </c>
      <c r="C765" s="122">
        <v>4</v>
      </c>
      <c r="D765" s="122">
        <v>250</v>
      </c>
      <c r="E765" s="122">
        <f t="shared" si="222"/>
        <v>1000</v>
      </c>
      <c r="F765" s="122">
        <v>2000</v>
      </c>
      <c r="G765" s="122" t="s">
        <v>218</v>
      </c>
      <c r="H765" s="122">
        <f t="shared" si="223"/>
        <v>8000</v>
      </c>
      <c r="I765" s="124">
        <f t="shared" si="224"/>
        <v>9.2592592592592587E-2</v>
      </c>
      <c r="J765" s="122">
        <f t="shared" si="225"/>
        <v>8</v>
      </c>
      <c r="L765" s="122">
        <v>2037</v>
      </c>
      <c r="M765" s="122">
        <v>0</v>
      </c>
      <c r="N765" s="122">
        <v>250</v>
      </c>
      <c r="O765" s="122">
        <f t="shared" si="226"/>
        <v>0</v>
      </c>
      <c r="P765" s="122">
        <v>1000</v>
      </c>
      <c r="Q765" s="122" t="s">
        <v>218</v>
      </c>
      <c r="R765" s="122">
        <f t="shared" si="227"/>
        <v>0</v>
      </c>
      <c r="S765" s="124">
        <f t="shared" si="228"/>
        <v>0</v>
      </c>
      <c r="T765" s="122">
        <f t="shared" si="229"/>
        <v>0</v>
      </c>
    </row>
    <row r="766" spans="2:20" x14ac:dyDescent="0.25">
      <c r="B766" s="122">
        <v>2038</v>
      </c>
      <c r="C766" s="122">
        <v>4</v>
      </c>
      <c r="D766" s="122">
        <v>250</v>
      </c>
      <c r="E766" s="122">
        <f t="shared" si="222"/>
        <v>1000</v>
      </c>
      <c r="F766" s="122">
        <v>2000</v>
      </c>
      <c r="G766" s="122" t="s">
        <v>218</v>
      </c>
      <c r="H766" s="122">
        <f t="shared" si="223"/>
        <v>8000</v>
      </c>
      <c r="I766" s="124">
        <f t="shared" si="224"/>
        <v>9.2592592592592587E-2</v>
      </c>
      <c r="J766" s="122">
        <f t="shared" si="225"/>
        <v>8</v>
      </c>
      <c r="L766" s="122">
        <v>2038</v>
      </c>
      <c r="M766" s="122">
        <v>0</v>
      </c>
      <c r="N766" s="122">
        <v>250</v>
      </c>
      <c r="O766" s="122">
        <f t="shared" si="226"/>
        <v>0</v>
      </c>
      <c r="P766" s="122">
        <v>1000</v>
      </c>
      <c r="Q766" s="122" t="s">
        <v>218</v>
      </c>
      <c r="R766" s="122">
        <f t="shared" si="227"/>
        <v>0</v>
      </c>
      <c r="S766" s="124">
        <f t="shared" si="228"/>
        <v>0</v>
      </c>
      <c r="T766" s="122">
        <f t="shared" si="229"/>
        <v>0</v>
      </c>
    </row>
    <row r="767" spans="2:20" x14ac:dyDescent="0.25">
      <c r="B767" s="122">
        <v>2039</v>
      </c>
      <c r="C767" s="122">
        <v>4</v>
      </c>
      <c r="D767" s="122">
        <v>250</v>
      </c>
      <c r="E767" s="122">
        <f t="shared" si="222"/>
        <v>1000</v>
      </c>
      <c r="F767" s="122">
        <v>2000</v>
      </c>
      <c r="G767" s="122" t="s">
        <v>218</v>
      </c>
      <c r="H767" s="122">
        <f t="shared" si="223"/>
        <v>8000</v>
      </c>
      <c r="I767" s="124">
        <f t="shared" si="224"/>
        <v>9.2592592592592587E-2</v>
      </c>
      <c r="J767" s="122">
        <f t="shared" si="225"/>
        <v>8</v>
      </c>
      <c r="L767" s="122">
        <v>2039</v>
      </c>
      <c r="M767" s="122">
        <v>0</v>
      </c>
      <c r="N767" s="122">
        <v>250</v>
      </c>
      <c r="O767" s="122">
        <f t="shared" si="226"/>
        <v>0</v>
      </c>
      <c r="P767" s="122">
        <v>1000</v>
      </c>
      <c r="Q767" s="122" t="s">
        <v>218</v>
      </c>
      <c r="R767" s="122">
        <f t="shared" si="227"/>
        <v>0</v>
      </c>
      <c r="S767" s="124">
        <f t="shared" si="228"/>
        <v>0</v>
      </c>
      <c r="T767" s="122">
        <f t="shared" si="229"/>
        <v>0</v>
      </c>
    </row>
    <row r="768" spans="2:20" x14ac:dyDescent="0.25">
      <c r="B768" s="122">
        <v>2040</v>
      </c>
      <c r="C768" s="122">
        <v>4</v>
      </c>
      <c r="D768" s="122">
        <v>250</v>
      </c>
      <c r="E768" s="122">
        <f t="shared" si="222"/>
        <v>1000</v>
      </c>
      <c r="F768" s="122">
        <v>2000</v>
      </c>
      <c r="G768" s="122" t="s">
        <v>218</v>
      </c>
      <c r="H768" s="122">
        <f t="shared" si="223"/>
        <v>8000</v>
      </c>
      <c r="I768" s="124">
        <f t="shared" si="224"/>
        <v>9.2592592592592587E-2</v>
      </c>
      <c r="J768" s="122">
        <f t="shared" si="225"/>
        <v>8</v>
      </c>
      <c r="L768" s="122">
        <v>2040</v>
      </c>
      <c r="M768" s="122">
        <v>0</v>
      </c>
      <c r="N768" s="122">
        <v>250</v>
      </c>
      <c r="O768" s="122">
        <f t="shared" si="226"/>
        <v>0</v>
      </c>
      <c r="P768" s="122">
        <v>1000</v>
      </c>
      <c r="Q768" s="122" t="s">
        <v>218</v>
      </c>
      <c r="R768" s="122">
        <f t="shared" si="227"/>
        <v>0</v>
      </c>
      <c r="S768" s="124">
        <f t="shared" si="228"/>
        <v>0</v>
      </c>
      <c r="T768" s="122">
        <f t="shared" si="229"/>
        <v>0</v>
      </c>
    </row>
    <row r="769" spans="2:20" x14ac:dyDescent="0.25">
      <c r="B769" s="122">
        <v>2041</v>
      </c>
      <c r="C769" s="122">
        <v>4</v>
      </c>
      <c r="D769" s="122">
        <v>250</v>
      </c>
      <c r="E769" s="122">
        <f t="shared" si="222"/>
        <v>1000</v>
      </c>
      <c r="F769" s="122">
        <v>2000</v>
      </c>
      <c r="G769" s="122" t="s">
        <v>218</v>
      </c>
      <c r="H769" s="122">
        <f t="shared" si="223"/>
        <v>8000</v>
      </c>
      <c r="I769" s="124">
        <f t="shared" si="224"/>
        <v>9.2592592592592587E-2</v>
      </c>
      <c r="J769" s="122">
        <f t="shared" si="225"/>
        <v>8</v>
      </c>
      <c r="L769" s="122">
        <v>2041</v>
      </c>
      <c r="M769" s="122">
        <v>0</v>
      </c>
      <c r="N769" s="122">
        <v>250</v>
      </c>
      <c r="O769" s="122">
        <f t="shared" si="226"/>
        <v>0</v>
      </c>
      <c r="P769" s="122">
        <v>1000</v>
      </c>
      <c r="Q769" s="122" t="s">
        <v>218</v>
      </c>
      <c r="R769" s="122">
        <f t="shared" si="227"/>
        <v>0</v>
      </c>
      <c r="S769" s="124">
        <f t="shared" si="228"/>
        <v>0</v>
      </c>
      <c r="T769" s="122">
        <f t="shared" si="229"/>
        <v>0</v>
      </c>
    </row>
    <row r="770" spans="2:20" x14ac:dyDescent="0.25">
      <c r="B770" s="122">
        <v>2042</v>
      </c>
      <c r="C770" s="122">
        <v>4</v>
      </c>
      <c r="D770" s="122">
        <v>250</v>
      </c>
      <c r="E770" s="122">
        <f t="shared" si="222"/>
        <v>1000</v>
      </c>
      <c r="F770" s="122">
        <v>2000</v>
      </c>
      <c r="G770" s="122" t="s">
        <v>218</v>
      </c>
      <c r="H770" s="122">
        <f t="shared" si="223"/>
        <v>8000</v>
      </c>
      <c r="I770" s="124">
        <f t="shared" si="224"/>
        <v>9.2592592592592587E-2</v>
      </c>
      <c r="J770" s="122">
        <f t="shared" si="225"/>
        <v>8</v>
      </c>
      <c r="L770" s="122">
        <v>2042</v>
      </c>
      <c r="M770" s="122">
        <v>0</v>
      </c>
      <c r="N770" s="122">
        <v>250</v>
      </c>
      <c r="O770" s="122">
        <f t="shared" si="226"/>
        <v>0</v>
      </c>
      <c r="P770" s="122">
        <v>1000</v>
      </c>
      <c r="Q770" s="122" t="s">
        <v>218</v>
      </c>
      <c r="R770" s="122">
        <f t="shared" si="227"/>
        <v>0</v>
      </c>
      <c r="S770" s="124">
        <f t="shared" si="228"/>
        <v>0</v>
      </c>
      <c r="T770" s="122">
        <f t="shared" si="229"/>
        <v>0</v>
      </c>
    </row>
    <row r="771" spans="2:20" x14ac:dyDescent="0.25">
      <c r="B771" s="122">
        <v>2043</v>
      </c>
      <c r="C771" s="122">
        <v>4</v>
      </c>
      <c r="D771" s="122">
        <v>250</v>
      </c>
      <c r="E771" s="122">
        <f t="shared" si="222"/>
        <v>1000</v>
      </c>
      <c r="F771" s="122">
        <v>2000</v>
      </c>
      <c r="G771" s="122" t="s">
        <v>218</v>
      </c>
      <c r="H771" s="122">
        <f t="shared" si="223"/>
        <v>8000</v>
      </c>
      <c r="I771" s="124">
        <f t="shared" si="224"/>
        <v>9.2592592592592587E-2</v>
      </c>
      <c r="J771" s="122">
        <f t="shared" si="225"/>
        <v>8</v>
      </c>
      <c r="L771" s="122">
        <v>2043</v>
      </c>
      <c r="M771" s="122">
        <v>0</v>
      </c>
      <c r="N771" s="122">
        <v>250</v>
      </c>
      <c r="O771" s="122">
        <f t="shared" si="226"/>
        <v>0</v>
      </c>
      <c r="P771" s="122">
        <v>1000</v>
      </c>
      <c r="Q771" s="122" t="s">
        <v>218</v>
      </c>
      <c r="R771" s="122">
        <f t="shared" si="227"/>
        <v>0</v>
      </c>
      <c r="S771" s="124">
        <f t="shared" si="228"/>
        <v>0</v>
      </c>
      <c r="T771" s="122">
        <f t="shared" si="229"/>
        <v>0</v>
      </c>
    </row>
    <row r="772" spans="2:20" x14ac:dyDescent="0.25">
      <c r="B772" s="122">
        <v>2044</v>
      </c>
      <c r="C772" s="122">
        <v>4</v>
      </c>
      <c r="D772" s="122">
        <v>250</v>
      </c>
      <c r="E772" s="122">
        <f t="shared" si="222"/>
        <v>1000</v>
      </c>
      <c r="F772" s="122">
        <v>2000</v>
      </c>
      <c r="G772" s="122" t="s">
        <v>218</v>
      </c>
      <c r="H772" s="122">
        <f t="shared" si="223"/>
        <v>8000</v>
      </c>
      <c r="I772" s="124">
        <f t="shared" si="224"/>
        <v>9.2592592592592587E-2</v>
      </c>
      <c r="J772" s="122">
        <f t="shared" si="225"/>
        <v>8</v>
      </c>
      <c r="L772" s="122">
        <v>2044</v>
      </c>
      <c r="M772" s="122">
        <v>0</v>
      </c>
      <c r="N772" s="122">
        <v>250</v>
      </c>
      <c r="O772" s="122">
        <f t="shared" si="226"/>
        <v>0</v>
      </c>
      <c r="P772" s="122">
        <v>1000</v>
      </c>
      <c r="Q772" s="122" t="s">
        <v>218</v>
      </c>
      <c r="R772" s="122">
        <f t="shared" si="227"/>
        <v>0</v>
      </c>
      <c r="S772" s="124">
        <f t="shared" si="228"/>
        <v>0</v>
      </c>
      <c r="T772" s="122">
        <f t="shared" si="229"/>
        <v>0</v>
      </c>
    </row>
    <row r="774" spans="2:20" x14ac:dyDescent="0.25">
      <c r="B774" s="290" t="s">
        <v>343</v>
      </c>
      <c r="C774" s="290"/>
      <c r="L774" s="290" t="s">
        <v>344</v>
      </c>
      <c r="M774" s="290"/>
      <c r="N774" s="290"/>
      <c r="O774" s="116"/>
    </row>
    <row r="775" spans="2:20" x14ac:dyDescent="0.25">
      <c r="B775" s="289" t="s">
        <v>22</v>
      </c>
      <c r="C775" s="289" t="s">
        <v>203</v>
      </c>
      <c r="D775" s="289" t="s">
        <v>315</v>
      </c>
      <c r="E775" s="289" t="s">
        <v>314</v>
      </c>
      <c r="F775" s="289" t="s">
        <v>202</v>
      </c>
      <c r="G775" s="289" t="s">
        <v>151</v>
      </c>
      <c r="H775" s="289" t="s">
        <v>205</v>
      </c>
      <c r="I775" s="289" t="s">
        <v>206</v>
      </c>
      <c r="J775" s="289" t="s">
        <v>434</v>
      </c>
      <c r="L775" s="289" t="s">
        <v>22</v>
      </c>
      <c r="M775" s="289" t="s">
        <v>203</v>
      </c>
      <c r="N775" s="289" t="s">
        <v>204</v>
      </c>
      <c r="O775" s="289" t="s">
        <v>201</v>
      </c>
      <c r="P775" s="289" t="s">
        <v>202</v>
      </c>
      <c r="Q775" s="289" t="s">
        <v>151</v>
      </c>
      <c r="R775" s="289" t="s">
        <v>205</v>
      </c>
      <c r="S775" s="289" t="s">
        <v>206</v>
      </c>
      <c r="T775" s="289" t="s">
        <v>434</v>
      </c>
    </row>
    <row r="776" spans="2:20" x14ac:dyDescent="0.25">
      <c r="B776" s="289"/>
      <c r="C776" s="289"/>
      <c r="D776" s="289"/>
      <c r="E776" s="289"/>
      <c r="F776" s="289"/>
      <c r="G776" s="289"/>
      <c r="H776" s="289"/>
      <c r="I776" s="289"/>
      <c r="J776" s="289"/>
      <c r="L776" s="289"/>
      <c r="M776" s="289"/>
      <c r="N776" s="289"/>
      <c r="O776" s="289"/>
      <c r="P776" s="289"/>
      <c r="Q776" s="289"/>
      <c r="R776" s="289"/>
      <c r="S776" s="289"/>
      <c r="T776" s="289"/>
    </row>
    <row r="777" spans="2:20" x14ac:dyDescent="0.25">
      <c r="B777" s="289"/>
      <c r="C777" s="289"/>
      <c r="D777" s="289"/>
      <c r="E777" s="289"/>
      <c r="F777" s="289"/>
      <c r="G777" s="289"/>
      <c r="H777" s="289"/>
      <c r="I777" s="289"/>
      <c r="J777" s="289"/>
      <c r="L777" s="289"/>
      <c r="M777" s="289"/>
      <c r="N777" s="289"/>
      <c r="O777" s="289"/>
      <c r="P777" s="289"/>
      <c r="Q777" s="289"/>
      <c r="R777" s="289"/>
      <c r="S777" s="289"/>
      <c r="T777" s="289"/>
    </row>
    <row r="778" spans="2:20" x14ac:dyDescent="0.25">
      <c r="B778" s="122">
        <v>2025</v>
      </c>
      <c r="C778" s="122" cm="1">
        <f t="array" ref="C778:C797">TRANSPOSE('Proyeksi Fasum (3)'!D192:W192)</f>
        <v>1</v>
      </c>
      <c r="D778" s="122">
        <v>50</v>
      </c>
      <c r="E778" s="122">
        <f>C778*D778</f>
        <v>50</v>
      </c>
      <c r="F778" s="122">
        <v>150</v>
      </c>
      <c r="G778" s="122" t="s">
        <v>316</v>
      </c>
      <c r="H778" s="122">
        <f>E778*F778</f>
        <v>7500</v>
      </c>
      <c r="I778" s="124">
        <f>H778/86400</f>
        <v>8.6805555555555552E-2</v>
      </c>
      <c r="J778" s="122">
        <f>H778/1000</f>
        <v>7.5</v>
      </c>
      <c r="L778" s="122">
        <v>2025</v>
      </c>
      <c r="M778" s="122" cm="1">
        <f t="array" ref="M778:M797">TRANSPOSE('Proyeksi Fasum (3)'!D193:W193)</f>
        <v>0</v>
      </c>
      <c r="N778" s="122"/>
      <c r="O778" s="122"/>
      <c r="P778" s="122">
        <v>10090</v>
      </c>
      <c r="Q778" s="122" t="s">
        <v>218</v>
      </c>
      <c r="R778" s="122">
        <f>P778*M778</f>
        <v>0</v>
      </c>
      <c r="S778" s="124">
        <f>R778/86400</f>
        <v>0</v>
      </c>
      <c r="T778" s="122">
        <f>R778/1000</f>
        <v>0</v>
      </c>
    </row>
    <row r="779" spans="2:20" x14ac:dyDescent="0.25">
      <c r="B779" s="122">
        <v>2026</v>
      </c>
      <c r="C779" s="122">
        <v>1</v>
      </c>
      <c r="D779" s="122">
        <v>50</v>
      </c>
      <c r="E779" s="122">
        <f t="shared" ref="E779:E797" si="230">C779*D779</f>
        <v>50</v>
      </c>
      <c r="F779" s="122">
        <v>150</v>
      </c>
      <c r="G779" s="122" t="s">
        <v>316</v>
      </c>
      <c r="H779" s="122">
        <f t="shared" ref="H779:H797" si="231">E779*F779</f>
        <v>7500</v>
      </c>
      <c r="I779" s="124">
        <f t="shared" ref="I779:I797" si="232">H779/86400</f>
        <v>8.6805555555555552E-2</v>
      </c>
      <c r="J779" s="122">
        <f t="shared" ref="J779:J797" si="233">H779/1000</f>
        <v>7.5</v>
      </c>
      <c r="L779" s="122">
        <v>2026</v>
      </c>
      <c r="M779" s="122">
        <v>0</v>
      </c>
      <c r="N779" s="122"/>
      <c r="O779" s="122"/>
      <c r="P779" s="122">
        <v>10090</v>
      </c>
      <c r="Q779" s="122" t="s">
        <v>218</v>
      </c>
      <c r="R779" s="122">
        <f t="shared" ref="R779:R797" si="234">P779*M779</f>
        <v>0</v>
      </c>
      <c r="S779" s="124">
        <f t="shared" ref="S779:S797" si="235">R779/86400</f>
        <v>0</v>
      </c>
      <c r="T779" s="122">
        <f t="shared" ref="T779:T797" si="236">R779/1000</f>
        <v>0</v>
      </c>
    </row>
    <row r="780" spans="2:20" x14ac:dyDescent="0.25">
      <c r="B780" s="122">
        <v>2027</v>
      </c>
      <c r="C780" s="122">
        <v>1</v>
      </c>
      <c r="D780" s="122">
        <v>50</v>
      </c>
      <c r="E780" s="122">
        <f t="shared" si="230"/>
        <v>50</v>
      </c>
      <c r="F780" s="122">
        <v>150</v>
      </c>
      <c r="G780" s="122" t="s">
        <v>316</v>
      </c>
      <c r="H780" s="122">
        <f t="shared" si="231"/>
        <v>7500</v>
      </c>
      <c r="I780" s="124">
        <f t="shared" si="232"/>
        <v>8.6805555555555552E-2</v>
      </c>
      <c r="J780" s="122">
        <f t="shared" si="233"/>
        <v>7.5</v>
      </c>
      <c r="L780" s="122">
        <v>2027</v>
      </c>
      <c r="M780" s="122">
        <v>0</v>
      </c>
      <c r="N780" s="122"/>
      <c r="O780" s="122"/>
      <c r="P780" s="122">
        <v>10090</v>
      </c>
      <c r="Q780" s="122" t="s">
        <v>218</v>
      </c>
      <c r="R780" s="122">
        <f t="shared" si="234"/>
        <v>0</v>
      </c>
      <c r="S780" s="124">
        <f t="shared" si="235"/>
        <v>0</v>
      </c>
      <c r="T780" s="122">
        <f t="shared" si="236"/>
        <v>0</v>
      </c>
    </row>
    <row r="781" spans="2:20" x14ac:dyDescent="0.25">
      <c r="B781" s="122">
        <v>2028</v>
      </c>
      <c r="C781" s="122">
        <v>1</v>
      </c>
      <c r="D781" s="122">
        <v>50</v>
      </c>
      <c r="E781" s="122">
        <f t="shared" si="230"/>
        <v>50</v>
      </c>
      <c r="F781" s="122">
        <v>150</v>
      </c>
      <c r="G781" s="122" t="s">
        <v>316</v>
      </c>
      <c r="H781" s="122">
        <f t="shared" si="231"/>
        <v>7500</v>
      </c>
      <c r="I781" s="124">
        <f t="shared" si="232"/>
        <v>8.6805555555555552E-2</v>
      </c>
      <c r="J781" s="122">
        <f t="shared" si="233"/>
        <v>7.5</v>
      </c>
      <c r="L781" s="122">
        <v>2028</v>
      </c>
      <c r="M781" s="122">
        <v>0</v>
      </c>
      <c r="N781" s="122"/>
      <c r="O781" s="122"/>
      <c r="P781" s="122">
        <v>10090</v>
      </c>
      <c r="Q781" s="122" t="s">
        <v>218</v>
      </c>
      <c r="R781" s="122">
        <f t="shared" si="234"/>
        <v>0</v>
      </c>
      <c r="S781" s="124">
        <f t="shared" si="235"/>
        <v>0</v>
      </c>
      <c r="T781" s="122">
        <f t="shared" si="236"/>
        <v>0</v>
      </c>
    </row>
    <row r="782" spans="2:20" x14ac:dyDescent="0.25">
      <c r="B782" s="122">
        <v>2029</v>
      </c>
      <c r="C782" s="122">
        <v>1</v>
      </c>
      <c r="D782" s="122">
        <v>50</v>
      </c>
      <c r="E782" s="122">
        <f t="shared" si="230"/>
        <v>50</v>
      </c>
      <c r="F782" s="122">
        <v>150</v>
      </c>
      <c r="G782" s="122" t="s">
        <v>316</v>
      </c>
      <c r="H782" s="122">
        <f t="shared" si="231"/>
        <v>7500</v>
      </c>
      <c r="I782" s="124">
        <f t="shared" si="232"/>
        <v>8.6805555555555552E-2</v>
      </c>
      <c r="J782" s="122">
        <f t="shared" si="233"/>
        <v>7.5</v>
      </c>
      <c r="L782" s="122">
        <v>2029</v>
      </c>
      <c r="M782" s="122">
        <v>0</v>
      </c>
      <c r="N782" s="122"/>
      <c r="O782" s="122"/>
      <c r="P782" s="122">
        <v>10090</v>
      </c>
      <c r="Q782" s="122" t="s">
        <v>218</v>
      </c>
      <c r="R782" s="122">
        <f t="shared" si="234"/>
        <v>0</v>
      </c>
      <c r="S782" s="124">
        <f t="shared" si="235"/>
        <v>0</v>
      </c>
      <c r="T782" s="122">
        <f t="shared" si="236"/>
        <v>0</v>
      </c>
    </row>
    <row r="783" spans="2:20" x14ac:dyDescent="0.25">
      <c r="B783" s="122">
        <v>2030</v>
      </c>
      <c r="C783" s="122">
        <v>1</v>
      </c>
      <c r="D783" s="122">
        <v>50</v>
      </c>
      <c r="E783" s="122">
        <f t="shared" si="230"/>
        <v>50</v>
      </c>
      <c r="F783" s="122">
        <v>150</v>
      </c>
      <c r="G783" s="122" t="s">
        <v>316</v>
      </c>
      <c r="H783" s="122">
        <f t="shared" si="231"/>
        <v>7500</v>
      </c>
      <c r="I783" s="124">
        <f t="shared" si="232"/>
        <v>8.6805555555555552E-2</v>
      </c>
      <c r="J783" s="122">
        <f t="shared" si="233"/>
        <v>7.5</v>
      </c>
      <c r="L783" s="122">
        <v>2030</v>
      </c>
      <c r="M783" s="122">
        <v>0</v>
      </c>
      <c r="N783" s="122"/>
      <c r="O783" s="122"/>
      <c r="P783" s="122">
        <v>10090</v>
      </c>
      <c r="Q783" s="122" t="s">
        <v>218</v>
      </c>
      <c r="R783" s="122">
        <f t="shared" si="234"/>
        <v>0</v>
      </c>
      <c r="S783" s="124">
        <f t="shared" si="235"/>
        <v>0</v>
      </c>
      <c r="T783" s="122">
        <f t="shared" si="236"/>
        <v>0</v>
      </c>
    </row>
    <row r="784" spans="2:20" x14ac:dyDescent="0.25">
      <c r="B784" s="122">
        <v>2031</v>
      </c>
      <c r="C784" s="122">
        <v>1</v>
      </c>
      <c r="D784" s="122">
        <v>50</v>
      </c>
      <c r="E784" s="122">
        <f t="shared" si="230"/>
        <v>50</v>
      </c>
      <c r="F784" s="122">
        <v>150</v>
      </c>
      <c r="G784" s="122" t="s">
        <v>316</v>
      </c>
      <c r="H784" s="122">
        <f t="shared" si="231"/>
        <v>7500</v>
      </c>
      <c r="I784" s="124">
        <f t="shared" si="232"/>
        <v>8.6805555555555552E-2</v>
      </c>
      <c r="J784" s="122">
        <f t="shared" si="233"/>
        <v>7.5</v>
      </c>
      <c r="L784" s="122">
        <v>2031</v>
      </c>
      <c r="M784" s="122">
        <v>0</v>
      </c>
      <c r="N784" s="122"/>
      <c r="O784" s="122"/>
      <c r="P784" s="122">
        <v>10090</v>
      </c>
      <c r="Q784" s="122" t="s">
        <v>218</v>
      </c>
      <c r="R784" s="122">
        <f t="shared" si="234"/>
        <v>0</v>
      </c>
      <c r="S784" s="124">
        <f t="shared" si="235"/>
        <v>0</v>
      </c>
      <c r="T784" s="122">
        <f t="shared" si="236"/>
        <v>0</v>
      </c>
    </row>
    <row r="785" spans="2:20" x14ac:dyDescent="0.25">
      <c r="B785" s="122">
        <v>2032</v>
      </c>
      <c r="C785" s="122">
        <v>1</v>
      </c>
      <c r="D785" s="122">
        <v>50</v>
      </c>
      <c r="E785" s="122">
        <f t="shared" si="230"/>
        <v>50</v>
      </c>
      <c r="F785" s="122">
        <v>150</v>
      </c>
      <c r="G785" s="122" t="s">
        <v>316</v>
      </c>
      <c r="H785" s="122">
        <f t="shared" si="231"/>
        <v>7500</v>
      </c>
      <c r="I785" s="124">
        <f t="shared" si="232"/>
        <v>8.6805555555555552E-2</v>
      </c>
      <c r="J785" s="122">
        <f t="shared" si="233"/>
        <v>7.5</v>
      </c>
      <c r="L785" s="122">
        <v>2032</v>
      </c>
      <c r="M785" s="122">
        <v>0</v>
      </c>
      <c r="N785" s="122"/>
      <c r="O785" s="122"/>
      <c r="P785" s="122">
        <v>10090</v>
      </c>
      <c r="Q785" s="122" t="s">
        <v>218</v>
      </c>
      <c r="R785" s="122">
        <f t="shared" si="234"/>
        <v>0</v>
      </c>
      <c r="S785" s="124">
        <f t="shared" si="235"/>
        <v>0</v>
      </c>
      <c r="T785" s="122">
        <f t="shared" si="236"/>
        <v>0</v>
      </c>
    </row>
    <row r="786" spans="2:20" x14ac:dyDescent="0.25">
      <c r="B786" s="122">
        <v>2033</v>
      </c>
      <c r="C786" s="122">
        <v>1</v>
      </c>
      <c r="D786" s="122">
        <v>50</v>
      </c>
      <c r="E786" s="122">
        <f t="shared" si="230"/>
        <v>50</v>
      </c>
      <c r="F786" s="122">
        <v>150</v>
      </c>
      <c r="G786" s="122" t="s">
        <v>316</v>
      </c>
      <c r="H786" s="122">
        <f t="shared" si="231"/>
        <v>7500</v>
      </c>
      <c r="I786" s="124">
        <f t="shared" si="232"/>
        <v>8.6805555555555552E-2</v>
      </c>
      <c r="J786" s="122">
        <f t="shared" si="233"/>
        <v>7.5</v>
      </c>
      <c r="L786" s="122">
        <v>2033</v>
      </c>
      <c r="M786" s="122">
        <v>0</v>
      </c>
      <c r="N786" s="122"/>
      <c r="O786" s="122"/>
      <c r="P786" s="122">
        <v>10090</v>
      </c>
      <c r="Q786" s="122" t="s">
        <v>218</v>
      </c>
      <c r="R786" s="122">
        <f t="shared" si="234"/>
        <v>0</v>
      </c>
      <c r="S786" s="124">
        <f t="shared" si="235"/>
        <v>0</v>
      </c>
      <c r="T786" s="122">
        <f t="shared" si="236"/>
        <v>0</v>
      </c>
    </row>
    <row r="787" spans="2:20" x14ac:dyDescent="0.25">
      <c r="B787" s="122">
        <v>2034</v>
      </c>
      <c r="C787" s="122">
        <v>1</v>
      </c>
      <c r="D787" s="122">
        <v>50</v>
      </c>
      <c r="E787" s="122">
        <f t="shared" si="230"/>
        <v>50</v>
      </c>
      <c r="F787" s="122">
        <v>150</v>
      </c>
      <c r="G787" s="122" t="s">
        <v>316</v>
      </c>
      <c r="H787" s="122">
        <f t="shared" si="231"/>
        <v>7500</v>
      </c>
      <c r="I787" s="124">
        <f t="shared" si="232"/>
        <v>8.6805555555555552E-2</v>
      </c>
      <c r="J787" s="122">
        <f t="shared" si="233"/>
        <v>7.5</v>
      </c>
      <c r="L787" s="122">
        <v>2034</v>
      </c>
      <c r="M787" s="122">
        <v>0</v>
      </c>
      <c r="N787" s="122"/>
      <c r="O787" s="122"/>
      <c r="P787" s="122">
        <v>10090</v>
      </c>
      <c r="Q787" s="122" t="s">
        <v>218</v>
      </c>
      <c r="R787" s="122">
        <f t="shared" si="234"/>
        <v>0</v>
      </c>
      <c r="S787" s="124">
        <f t="shared" si="235"/>
        <v>0</v>
      </c>
      <c r="T787" s="122">
        <f t="shared" si="236"/>
        <v>0</v>
      </c>
    </row>
    <row r="788" spans="2:20" x14ac:dyDescent="0.25">
      <c r="B788" s="122">
        <v>2035</v>
      </c>
      <c r="C788" s="122">
        <v>1</v>
      </c>
      <c r="D788" s="122">
        <v>50</v>
      </c>
      <c r="E788" s="122">
        <f t="shared" si="230"/>
        <v>50</v>
      </c>
      <c r="F788" s="122">
        <v>150</v>
      </c>
      <c r="G788" s="122" t="s">
        <v>316</v>
      </c>
      <c r="H788" s="122">
        <f t="shared" si="231"/>
        <v>7500</v>
      </c>
      <c r="I788" s="124">
        <f t="shared" si="232"/>
        <v>8.6805555555555552E-2</v>
      </c>
      <c r="J788" s="122">
        <f t="shared" si="233"/>
        <v>7.5</v>
      </c>
      <c r="L788" s="122">
        <v>2035</v>
      </c>
      <c r="M788" s="122">
        <v>0</v>
      </c>
      <c r="N788" s="122"/>
      <c r="O788" s="122"/>
      <c r="P788" s="122">
        <v>10090</v>
      </c>
      <c r="Q788" s="122" t="s">
        <v>218</v>
      </c>
      <c r="R788" s="122">
        <f t="shared" si="234"/>
        <v>0</v>
      </c>
      <c r="S788" s="124">
        <f t="shared" si="235"/>
        <v>0</v>
      </c>
      <c r="T788" s="122">
        <f t="shared" si="236"/>
        <v>0</v>
      </c>
    </row>
    <row r="789" spans="2:20" x14ac:dyDescent="0.25">
      <c r="B789" s="122">
        <v>2036</v>
      </c>
      <c r="C789" s="122">
        <v>1</v>
      </c>
      <c r="D789" s="122">
        <v>50</v>
      </c>
      <c r="E789" s="122">
        <f t="shared" si="230"/>
        <v>50</v>
      </c>
      <c r="F789" s="122">
        <v>150</v>
      </c>
      <c r="G789" s="122" t="s">
        <v>316</v>
      </c>
      <c r="H789" s="122">
        <f t="shared" si="231"/>
        <v>7500</v>
      </c>
      <c r="I789" s="124">
        <f t="shared" si="232"/>
        <v>8.6805555555555552E-2</v>
      </c>
      <c r="J789" s="122">
        <f t="shared" si="233"/>
        <v>7.5</v>
      </c>
      <c r="L789" s="122">
        <v>2036</v>
      </c>
      <c r="M789" s="122">
        <v>0</v>
      </c>
      <c r="N789" s="122"/>
      <c r="O789" s="122"/>
      <c r="P789" s="122">
        <v>10090</v>
      </c>
      <c r="Q789" s="122" t="s">
        <v>218</v>
      </c>
      <c r="R789" s="122">
        <f t="shared" si="234"/>
        <v>0</v>
      </c>
      <c r="S789" s="124">
        <f t="shared" si="235"/>
        <v>0</v>
      </c>
      <c r="T789" s="122">
        <f t="shared" si="236"/>
        <v>0</v>
      </c>
    </row>
    <row r="790" spans="2:20" x14ac:dyDescent="0.25">
      <c r="B790" s="122">
        <v>2037</v>
      </c>
      <c r="C790" s="122">
        <v>1</v>
      </c>
      <c r="D790" s="122">
        <v>50</v>
      </c>
      <c r="E790" s="122">
        <f t="shared" si="230"/>
        <v>50</v>
      </c>
      <c r="F790" s="122">
        <v>150</v>
      </c>
      <c r="G790" s="122" t="s">
        <v>316</v>
      </c>
      <c r="H790" s="122">
        <f t="shared" si="231"/>
        <v>7500</v>
      </c>
      <c r="I790" s="124">
        <f t="shared" si="232"/>
        <v>8.6805555555555552E-2</v>
      </c>
      <c r="J790" s="122">
        <f t="shared" si="233"/>
        <v>7.5</v>
      </c>
      <c r="L790" s="122">
        <v>2037</v>
      </c>
      <c r="M790" s="122">
        <v>0</v>
      </c>
      <c r="N790" s="122"/>
      <c r="O790" s="122"/>
      <c r="P790" s="122">
        <v>10090</v>
      </c>
      <c r="Q790" s="122" t="s">
        <v>218</v>
      </c>
      <c r="R790" s="122">
        <f t="shared" si="234"/>
        <v>0</v>
      </c>
      <c r="S790" s="124">
        <f t="shared" si="235"/>
        <v>0</v>
      </c>
      <c r="T790" s="122">
        <f t="shared" si="236"/>
        <v>0</v>
      </c>
    </row>
    <row r="791" spans="2:20" x14ac:dyDescent="0.25">
      <c r="B791" s="122">
        <v>2038</v>
      </c>
      <c r="C791" s="122">
        <v>1</v>
      </c>
      <c r="D791" s="122">
        <v>50</v>
      </c>
      <c r="E791" s="122">
        <f t="shared" si="230"/>
        <v>50</v>
      </c>
      <c r="F791" s="122">
        <v>150</v>
      </c>
      <c r="G791" s="122" t="s">
        <v>316</v>
      </c>
      <c r="H791" s="122">
        <f t="shared" si="231"/>
        <v>7500</v>
      </c>
      <c r="I791" s="124">
        <f t="shared" si="232"/>
        <v>8.6805555555555552E-2</v>
      </c>
      <c r="J791" s="122">
        <f t="shared" si="233"/>
        <v>7.5</v>
      </c>
      <c r="L791" s="122">
        <v>2038</v>
      </c>
      <c r="M791" s="122">
        <v>0</v>
      </c>
      <c r="N791" s="122"/>
      <c r="O791" s="122"/>
      <c r="P791" s="122">
        <v>10090</v>
      </c>
      <c r="Q791" s="122" t="s">
        <v>218</v>
      </c>
      <c r="R791" s="122">
        <f t="shared" si="234"/>
        <v>0</v>
      </c>
      <c r="S791" s="124">
        <f t="shared" si="235"/>
        <v>0</v>
      </c>
      <c r="T791" s="122">
        <f t="shared" si="236"/>
        <v>0</v>
      </c>
    </row>
    <row r="792" spans="2:20" x14ac:dyDescent="0.25">
      <c r="B792" s="122">
        <v>2039</v>
      </c>
      <c r="C792" s="122">
        <v>1</v>
      </c>
      <c r="D792" s="122">
        <v>50</v>
      </c>
      <c r="E792" s="122">
        <f t="shared" si="230"/>
        <v>50</v>
      </c>
      <c r="F792" s="122">
        <v>150</v>
      </c>
      <c r="G792" s="122" t="s">
        <v>316</v>
      </c>
      <c r="H792" s="122">
        <f t="shared" si="231"/>
        <v>7500</v>
      </c>
      <c r="I792" s="124">
        <f t="shared" si="232"/>
        <v>8.6805555555555552E-2</v>
      </c>
      <c r="J792" s="122">
        <f t="shared" si="233"/>
        <v>7.5</v>
      </c>
      <c r="L792" s="122">
        <v>2039</v>
      </c>
      <c r="M792" s="122">
        <v>0</v>
      </c>
      <c r="N792" s="122"/>
      <c r="O792" s="122"/>
      <c r="P792" s="122">
        <v>10090</v>
      </c>
      <c r="Q792" s="122" t="s">
        <v>218</v>
      </c>
      <c r="R792" s="122">
        <f t="shared" si="234"/>
        <v>0</v>
      </c>
      <c r="S792" s="124">
        <f t="shared" si="235"/>
        <v>0</v>
      </c>
      <c r="T792" s="122">
        <f t="shared" si="236"/>
        <v>0</v>
      </c>
    </row>
    <row r="793" spans="2:20" x14ac:dyDescent="0.25">
      <c r="B793" s="122">
        <v>2040</v>
      </c>
      <c r="C793" s="122">
        <v>1</v>
      </c>
      <c r="D793" s="122">
        <v>50</v>
      </c>
      <c r="E793" s="122">
        <f t="shared" si="230"/>
        <v>50</v>
      </c>
      <c r="F793" s="122">
        <v>150</v>
      </c>
      <c r="G793" s="122" t="s">
        <v>316</v>
      </c>
      <c r="H793" s="122">
        <f t="shared" si="231"/>
        <v>7500</v>
      </c>
      <c r="I793" s="124">
        <f t="shared" si="232"/>
        <v>8.6805555555555552E-2</v>
      </c>
      <c r="J793" s="122">
        <f t="shared" si="233"/>
        <v>7.5</v>
      </c>
      <c r="L793" s="122">
        <v>2040</v>
      </c>
      <c r="M793" s="122">
        <v>0</v>
      </c>
      <c r="N793" s="122"/>
      <c r="O793" s="122"/>
      <c r="P793" s="122">
        <v>10090</v>
      </c>
      <c r="Q793" s="122" t="s">
        <v>218</v>
      </c>
      <c r="R793" s="122">
        <f t="shared" si="234"/>
        <v>0</v>
      </c>
      <c r="S793" s="124">
        <f t="shared" si="235"/>
        <v>0</v>
      </c>
      <c r="T793" s="122">
        <f t="shared" si="236"/>
        <v>0</v>
      </c>
    </row>
    <row r="794" spans="2:20" x14ac:dyDescent="0.25">
      <c r="B794" s="122">
        <v>2041</v>
      </c>
      <c r="C794" s="122">
        <v>1</v>
      </c>
      <c r="D794" s="122">
        <v>50</v>
      </c>
      <c r="E794" s="122">
        <f t="shared" si="230"/>
        <v>50</v>
      </c>
      <c r="F794" s="122">
        <v>150</v>
      </c>
      <c r="G794" s="122" t="s">
        <v>316</v>
      </c>
      <c r="H794" s="122">
        <f t="shared" si="231"/>
        <v>7500</v>
      </c>
      <c r="I794" s="124">
        <f t="shared" si="232"/>
        <v>8.6805555555555552E-2</v>
      </c>
      <c r="J794" s="122">
        <f t="shared" si="233"/>
        <v>7.5</v>
      </c>
      <c r="L794" s="122">
        <v>2041</v>
      </c>
      <c r="M794" s="122">
        <v>0</v>
      </c>
      <c r="N794" s="122"/>
      <c r="O794" s="122"/>
      <c r="P794" s="122">
        <v>10090</v>
      </c>
      <c r="Q794" s="122" t="s">
        <v>218</v>
      </c>
      <c r="R794" s="122">
        <f t="shared" si="234"/>
        <v>0</v>
      </c>
      <c r="S794" s="124">
        <f t="shared" si="235"/>
        <v>0</v>
      </c>
      <c r="T794" s="122">
        <f t="shared" si="236"/>
        <v>0</v>
      </c>
    </row>
    <row r="795" spans="2:20" x14ac:dyDescent="0.25">
      <c r="B795" s="122">
        <v>2042</v>
      </c>
      <c r="C795" s="122">
        <v>1</v>
      </c>
      <c r="D795" s="122">
        <v>50</v>
      </c>
      <c r="E795" s="122">
        <f t="shared" si="230"/>
        <v>50</v>
      </c>
      <c r="F795" s="122">
        <v>150</v>
      </c>
      <c r="G795" s="122" t="s">
        <v>316</v>
      </c>
      <c r="H795" s="122">
        <f t="shared" si="231"/>
        <v>7500</v>
      </c>
      <c r="I795" s="124">
        <f t="shared" si="232"/>
        <v>8.6805555555555552E-2</v>
      </c>
      <c r="J795" s="122">
        <f t="shared" si="233"/>
        <v>7.5</v>
      </c>
      <c r="L795" s="122">
        <v>2042</v>
      </c>
      <c r="M795" s="122">
        <v>0</v>
      </c>
      <c r="N795" s="122"/>
      <c r="O795" s="122"/>
      <c r="P795" s="122">
        <v>10090</v>
      </c>
      <c r="Q795" s="122" t="s">
        <v>218</v>
      </c>
      <c r="R795" s="122">
        <f t="shared" si="234"/>
        <v>0</v>
      </c>
      <c r="S795" s="124">
        <f t="shared" si="235"/>
        <v>0</v>
      </c>
      <c r="T795" s="122">
        <f t="shared" si="236"/>
        <v>0</v>
      </c>
    </row>
    <row r="796" spans="2:20" x14ac:dyDescent="0.25">
      <c r="B796" s="122">
        <v>2043</v>
      </c>
      <c r="C796" s="122">
        <v>1</v>
      </c>
      <c r="D796" s="122">
        <v>50</v>
      </c>
      <c r="E796" s="122">
        <f t="shared" si="230"/>
        <v>50</v>
      </c>
      <c r="F796" s="122">
        <v>150</v>
      </c>
      <c r="G796" s="122" t="s">
        <v>316</v>
      </c>
      <c r="H796" s="122">
        <f t="shared" si="231"/>
        <v>7500</v>
      </c>
      <c r="I796" s="124">
        <f t="shared" si="232"/>
        <v>8.6805555555555552E-2</v>
      </c>
      <c r="J796" s="122">
        <f t="shared" si="233"/>
        <v>7.5</v>
      </c>
      <c r="L796" s="122">
        <v>2043</v>
      </c>
      <c r="M796" s="122">
        <v>0</v>
      </c>
      <c r="N796" s="122"/>
      <c r="O796" s="122"/>
      <c r="P796" s="122">
        <v>10090</v>
      </c>
      <c r="Q796" s="122" t="s">
        <v>218</v>
      </c>
      <c r="R796" s="122">
        <f t="shared" si="234"/>
        <v>0</v>
      </c>
      <c r="S796" s="124">
        <f t="shared" si="235"/>
        <v>0</v>
      </c>
      <c r="T796" s="122">
        <f t="shared" si="236"/>
        <v>0</v>
      </c>
    </row>
    <row r="797" spans="2:20" x14ac:dyDescent="0.25">
      <c r="B797" s="122">
        <v>2044</v>
      </c>
      <c r="C797" s="122">
        <v>1</v>
      </c>
      <c r="D797" s="122">
        <v>50</v>
      </c>
      <c r="E797" s="122">
        <f t="shared" si="230"/>
        <v>50</v>
      </c>
      <c r="F797" s="122">
        <v>150</v>
      </c>
      <c r="G797" s="122" t="s">
        <v>316</v>
      </c>
      <c r="H797" s="122">
        <f t="shared" si="231"/>
        <v>7500</v>
      </c>
      <c r="I797" s="124">
        <f t="shared" si="232"/>
        <v>8.6805555555555552E-2</v>
      </c>
      <c r="J797" s="122">
        <f t="shared" si="233"/>
        <v>7.5</v>
      </c>
      <c r="L797" s="122">
        <v>2044</v>
      </c>
      <c r="M797" s="122">
        <v>0</v>
      </c>
      <c r="N797" s="122"/>
      <c r="O797" s="122"/>
      <c r="P797" s="122">
        <v>10090</v>
      </c>
      <c r="Q797" s="122" t="s">
        <v>218</v>
      </c>
      <c r="R797" s="122">
        <f t="shared" si="234"/>
        <v>0</v>
      </c>
      <c r="S797" s="124">
        <f t="shared" si="235"/>
        <v>0</v>
      </c>
      <c r="T797" s="122">
        <f t="shared" si="236"/>
        <v>0</v>
      </c>
    </row>
    <row r="799" spans="2:20" x14ac:dyDescent="0.25">
      <c r="B799" s="290" t="s">
        <v>345</v>
      </c>
      <c r="C799" s="290"/>
      <c r="D799" s="290"/>
      <c r="L799" s="290" t="s">
        <v>346</v>
      </c>
      <c r="M799" s="290"/>
      <c r="N799" s="290"/>
    </row>
    <row r="800" spans="2:20" x14ac:dyDescent="0.25">
      <c r="B800" s="289" t="s">
        <v>22</v>
      </c>
      <c r="C800" s="289" t="s">
        <v>203</v>
      </c>
      <c r="D800" s="289" t="s">
        <v>204</v>
      </c>
      <c r="E800" s="289" t="s">
        <v>201</v>
      </c>
      <c r="F800" s="289" t="s">
        <v>202</v>
      </c>
      <c r="G800" s="289" t="s">
        <v>151</v>
      </c>
      <c r="H800" s="289" t="s">
        <v>205</v>
      </c>
      <c r="I800" s="289" t="s">
        <v>206</v>
      </c>
      <c r="J800" s="289" t="s">
        <v>434</v>
      </c>
      <c r="L800" s="289" t="s">
        <v>22</v>
      </c>
      <c r="M800" s="289" t="s">
        <v>203</v>
      </c>
      <c r="N800" s="289" t="s">
        <v>317</v>
      </c>
      <c r="O800" s="289" t="s">
        <v>318</v>
      </c>
      <c r="P800" s="289" t="s">
        <v>202</v>
      </c>
      <c r="Q800" s="289" t="s">
        <v>151</v>
      </c>
      <c r="R800" s="289" t="s">
        <v>205</v>
      </c>
      <c r="S800" s="289" t="s">
        <v>206</v>
      </c>
      <c r="T800" s="289" t="s">
        <v>434</v>
      </c>
    </row>
    <row r="801" spans="2:20" x14ac:dyDescent="0.25">
      <c r="B801" s="289"/>
      <c r="C801" s="289"/>
      <c r="D801" s="289"/>
      <c r="E801" s="289"/>
      <c r="F801" s="289"/>
      <c r="G801" s="289"/>
      <c r="H801" s="289"/>
      <c r="I801" s="289"/>
      <c r="J801" s="289"/>
      <c r="L801" s="289"/>
      <c r="M801" s="289"/>
      <c r="N801" s="289"/>
      <c r="O801" s="289"/>
      <c r="P801" s="289"/>
      <c r="Q801" s="289"/>
      <c r="R801" s="289"/>
      <c r="S801" s="289"/>
      <c r="T801" s="289"/>
    </row>
    <row r="802" spans="2:20" x14ac:dyDescent="0.25">
      <c r="B802" s="289"/>
      <c r="C802" s="289"/>
      <c r="D802" s="289"/>
      <c r="E802" s="289"/>
      <c r="F802" s="289"/>
      <c r="G802" s="289"/>
      <c r="H802" s="289"/>
      <c r="I802" s="289"/>
      <c r="J802" s="289"/>
      <c r="L802" s="289"/>
      <c r="M802" s="289"/>
      <c r="N802" s="289"/>
      <c r="O802" s="289"/>
      <c r="P802" s="289"/>
      <c r="Q802" s="289"/>
      <c r="R802" s="289"/>
      <c r="S802" s="289"/>
      <c r="T802" s="289"/>
    </row>
    <row r="803" spans="2:20" x14ac:dyDescent="0.25">
      <c r="B803" s="122">
        <v>2025</v>
      </c>
      <c r="C803" s="122" cm="1">
        <f t="array" ref="C803:C822">TRANSPOSE('Proyeksi Fasum (3)'!D194:W194)</f>
        <v>0</v>
      </c>
      <c r="D803" s="122"/>
      <c r="E803" s="122"/>
      <c r="F803" s="122">
        <v>10000</v>
      </c>
      <c r="G803" s="122" t="s">
        <v>218</v>
      </c>
      <c r="H803" s="122">
        <f>F803*C803</f>
        <v>0</v>
      </c>
      <c r="I803" s="124">
        <f>H803/86400</f>
        <v>0</v>
      </c>
      <c r="J803" s="122">
        <f>H803/1000</f>
        <v>0</v>
      </c>
      <c r="L803" s="122">
        <v>2025</v>
      </c>
      <c r="M803" s="122" cm="1">
        <f t="array" ref="M803:M822">TRANSPOSE('Proyeksi Fasum (3)'!D195:W195)</f>
        <v>0</v>
      </c>
      <c r="N803" s="122">
        <v>1</v>
      </c>
      <c r="O803" s="122">
        <f>M803*N803</f>
        <v>0</v>
      </c>
      <c r="P803" s="122">
        <v>0.3</v>
      </c>
      <c r="Q803" s="122" t="s">
        <v>319</v>
      </c>
      <c r="R803" s="122">
        <f>P803*O803*86400</f>
        <v>0</v>
      </c>
      <c r="S803" s="124">
        <f>R803/86400</f>
        <v>0</v>
      </c>
      <c r="T803" s="122">
        <f>R803/1000</f>
        <v>0</v>
      </c>
    </row>
    <row r="804" spans="2:20" x14ac:dyDescent="0.25">
      <c r="B804" s="122">
        <v>2026</v>
      </c>
      <c r="C804" s="122">
        <v>0</v>
      </c>
      <c r="D804" s="122"/>
      <c r="E804" s="122"/>
      <c r="F804" s="122">
        <v>10000</v>
      </c>
      <c r="G804" s="122" t="s">
        <v>218</v>
      </c>
      <c r="H804" s="122">
        <f t="shared" ref="H804:H822" si="237">F804*C804</f>
        <v>0</v>
      </c>
      <c r="I804" s="124">
        <f t="shared" ref="I804:I822" si="238">H804/86400</f>
        <v>0</v>
      </c>
      <c r="J804" s="122">
        <f t="shared" ref="J804:J822" si="239">H804/1000</f>
        <v>0</v>
      </c>
      <c r="L804" s="122">
        <v>2026</v>
      </c>
      <c r="M804" s="122">
        <v>0</v>
      </c>
      <c r="N804" s="122">
        <v>1</v>
      </c>
      <c r="O804" s="122">
        <f t="shared" ref="O804:O822" si="240">M804*N804</f>
        <v>0</v>
      </c>
      <c r="P804" s="122">
        <v>0.3</v>
      </c>
      <c r="Q804" s="122" t="s">
        <v>319</v>
      </c>
      <c r="R804" s="122">
        <f t="shared" ref="R804:R822" si="241">P804*O804*86400</f>
        <v>0</v>
      </c>
      <c r="S804" s="124">
        <f t="shared" ref="S804:S822" si="242">R804/86400</f>
        <v>0</v>
      </c>
      <c r="T804" s="122">
        <f t="shared" ref="T804:T822" si="243">R804/1000</f>
        <v>0</v>
      </c>
    </row>
    <row r="805" spans="2:20" x14ac:dyDescent="0.25">
      <c r="B805" s="122">
        <v>2027</v>
      </c>
      <c r="C805" s="122">
        <v>0</v>
      </c>
      <c r="D805" s="122"/>
      <c r="E805" s="122"/>
      <c r="F805" s="122">
        <v>10000</v>
      </c>
      <c r="G805" s="122" t="s">
        <v>218</v>
      </c>
      <c r="H805" s="122">
        <f t="shared" si="237"/>
        <v>0</v>
      </c>
      <c r="I805" s="124">
        <f t="shared" si="238"/>
        <v>0</v>
      </c>
      <c r="J805" s="122">
        <f t="shared" si="239"/>
        <v>0</v>
      </c>
      <c r="L805" s="122">
        <v>2027</v>
      </c>
      <c r="M805" s="122">
        <v>0</v>
      </c>
      <c r="N805" s="122">
        <v>1</v>
      </c>
      <c r="O805" s="122">
        <f t="shared" si="240"/>
        <v>0</v>
      </c>
      <c r="P805" s="122">
        <v>0.3</v>
      </c>
      <c r="Q805" s="122" t="s">
        <v>319</v>
      </c>
      <c r="R805" s="122">
        <f t="shared" si="241"/>
        <v>0</v>
      </c>
      <c r="S805" s="124">
        <f t="shared" si="242"/>
        <v>0</v>
      </c>
      <c r="T805" s="122">
        <f t="shared" si="243"/>
        <v>0</v>
      </c>
    </row>
    <row r="806" spans="2:20" x14ac:dyDescent="0.25">
      <c r="B806" s="122">
        <v>2028</v>
      </c>
      <c r="C806" s="122">
        <v>0</v>
      </c>
      <c r="D806" s="122"/>
      <c r="E806" s="122"/>
      <c r="F806" s="122">
        <v>10000</v>
      </c>
      <c r="G806" s="122" t="s">
        <v>218</v>
      </c>
      <c r="H806" s="122">
        <f t="shared" si="237"/>
        <v>0</v>
      </c>
      <c r="I806" s="124">
        <f t="shared" si="238"/>
        <v>0</v>
      </c>
      <c r="J806" s="122">
        <f t="shared" si="239"/>
        <v>0</v>
      </c>
      <c r="L806" s="122">
        <v>2028</v>
      </c>
      <c r="M806" s="122">
        <v>0</v>
      </c>
      <c r="N806" s="122">
        <v>1</v>
      </c>
      <c r="O806" s="122">
        <f t="shared" si="240"/>
        <v>0</v>
      </c>
      <c r="P806" s="122">
        <v>0.3</v>
      </c>
      <c r="Q806" s="122" t="s">
        <v>319</v>
      </c>
      <c r="R806" s="122">
        <f t="shared" si="241"/>
        <v>0</v>
      </c>
      <c r="S806" s="124">
        <f t="shared" si="242"/>
        <v>0</v>
      </c>
      <c r="T806" s="122">
        <f t="shared" si="243"/>
        <v>0</v>
      </c>
    </row>
    <row r="807" spans="2:20" x14ac:dyDescent="0.25">
      <c r="B807" s="122">
        <v>2029</v>
      </c>
      <c r="C807" s="122">
        <v>0</v>
      </c>
      <c r="D807" s="122"/>
      <c r="E807" s="122"/>
      <c r="F807" s="122">
        <v>10000</v>
      </c>
      <c r="G807" s="122" t="s">
        <v>218</v>
      </c>
      <c r="H807" s="122">
        <f t="shared" si="237"/>
        <v>0</v>
      </c>
      <c r="I807" s="124">
        <f t="shared" si="238"/>
        <v>0</v>
      </c>
      <c r="J807" s="122">
        <f t="shared" si="239"/>
        <v>0</v>
      </c>
      <c r="L807" s="122">
        <v>2029</v>
      </c>
      <c r="M807" s="122">
        <v>0</v>
      </c>
      <c r="N807" s="122">
        <v>1</v>
      </c>
      <c r="O807" s="122">
        <f t="shared" si="240"/>
        <v>0</v>
      </c>
      <c r="P807" s="122">
        <v>0.3</v>
      </c>
      <c r="Q807" s="122" t="s">
        <v>319</v>
      </c>
      <c r="R807" s="122">
        <f t="shared" si="241"/>
        <v>0</v>
      </c>
      <c r="S807" s="124">
        <f t="shared" si="242"/>
        <v>0</v>
      </c>
      <c r="T807" s="122">
        <f t="shared" si="243"/>
        <v>0</v>
      </c>
    </row>
    <row r="808" spans="2:20" x14ac:dyDescent="0.25">
      <c r="B808" s="122">
        <v>2030</v>
      </c>
      <c r="C808" s="122">
        <v>0</v>
      </c>
      <c r="D808" s="122"/>
      <c r="E808" s="122"/>
      <c r="F808" s="122">
        <v>10000</v>
      </c>
      <c r="G808" s="122" t="s">
        <v>218</v>
      </c>
      <c r="H808" s="122">
        <f t="shared" si="237"/>
        <v>0</v>
      </c>
      <c r="I808" s="124">
        <f t="shared" si="238"/>
        <v>0</v>
      </c>
      <c r="J808" s="122">
        <f t="shared" si="239"/>
        <v>0</v>
      </c>
      <c r="L808" s="122">
        <v>2030</v>
      </c>
      <c r="M808" s="122">
        <v>0</v>
      </c>
      <c r="N808" s="122">
        <v>1</v>
      </c>
      <c r="O808" s="122">
        <f t="shared" si="240"/>
        <v>0</v>
      </c>
      <c r="P808" s="122">
        <v>0.3</v>
      </c>
      <c r="Q808" s="122" t="s">
        <v>319</v>
      </c>
      <c r="R808" s="122">
        <f t="shared" si="241"/>
        <v>0</v>
      </c>
      <c r="S808" s="124">
        <f t="shared" si="242"/>
        <v>0</v>
      </c>
      <c r="T808" s="122">
        <f t="shared" si="243"/>
        <v>0</v>
      </c>
    </row>
    <row r="809" spans="2:20" x14ac:dyDescent="0.25">
      <c r="B809" s="122">
        <v>2031</v>
      </c>
      <c r="C809" s="122">
        <v>0</v>
      </c>
      <c r="D809" s="122"/>
      <c r="E809" s="122"/>
      <c r="F809" s="122">
        <v>10000</v>
      </c>
      <c r="G809" s="122" t="s">
        <v>218</v>
      </c>
      <c r="H809" s="122">
        <f t="shared" si="237"/>
        <v>0</v>
      </c>
      <c r="I809" s="124">
        <f t="shared" si="238"/>
        <v>0</v>
      </c>
      <c r="J809" s="122">
        <f t="shared" si="239"/>
        <v>0</v>
      </c>
      <c r="L809" s="122">
        <v>2031</v>
      </c>
      <c r="M809" s="122">
        <v>0</v>
      </c>
      <c r="N809" s="122">
        <v>1</v>
      </c>
      <c r="O809" s="122">
        <f t="shared" si="240"/>
        <v>0</v>
      </c>
      <c r="P809" s="122">
        <v>0.3</v>
      </c>
      <c r="Q809" s="122" t="s">
        <v>319</v>
      </c>
      <c r="R809" s="122">
        <f t="shared" si="241"/>
        <v>0</v>
      </c>
      <c r="S809" s="124">
        <f t="shared" si="242"/>
        <v>0</v>
      </c>
      <c r="T809" s="122">
        <f t="shared" si="243"/>
        <v>0</v>
      </c>
    </row>
    <row r="810" spans="2:20" x14ac:dyDescent="0.25">
      <c r="B810" s="122">
        <v>2032</v>
      </c>
      <c r="C810" s="122">
        <v>0</v>
      </c>
      <c r="D810" s="122"/>
      <c r="E810" s="122"/>
      <c r="F810" s="122">
        <v>10000</v>
      </c>
      <c r="G810" s="122" t="s">
        <v>218</v>
      </c>
      <c r="H810" s="122">
        <f t="shared" si="237"/>
        <v>0</v>
      </c>
      <c r="I810" s="124">
        <f t="shared" si="238"/>
        <v>0</v>
      </c>
      <c r="J810" s="122">
        <f t="shared" si="239"/>
        <v>0</v>
      </c>
      <c r="L810" s="122">
        <v>2032</v>
      </c>
      <c r="M810" s="122">
        <v>0</v>
      </c>
      <c r="N810" s="122">
        <v>1</v>
      </c>
      <c r="O810" s="122">
        <f t="shared" si="240"/>
        <v>0</v>
      </c>
      <c r="P810" s="122">
        <v>0.3</v>
      </c>
      <c r="Q810" s="122" t="s">
        <v>319</v>
      </c>
      <c r="R810" s="122">
        <f t="shared" si="241"/>
        <v>0</v>
      </c>
      <c r="S810" s="124">
        <f t="shared" si="242"/>
        <v>0</v>
      </c>
      <c r="T810" s="122">
        <f t="shared" si="243"/>
        <v>0</v>
      </c>
    </row>
    <row r="811" spans="2:20" x14ac:dyDescent="0.25">
      <c r="B811" s="122">
        <v>2033</v>
      </c>
      <c r="C811" s="122">
        <v>0</v>
      </c>
      <c r="D811" s="122"/>
      <c r="E811" s="122"/>
      <c r="F811" s="122">
        <v>10000</v>
      </c>
      <c r="G811" s="122" t="s">
        <v>218</v>
      </c>
      <c r="H811" s="122">
        <f t="shared" si="237"/>
        <v>0</v>
      </c>
      <c r="I811" s="124">
        <f t="shared" si="238"/>
        <v>0</v>
      </c>
      <c r="J811" s="122">
        <f t="shared" si="239"/>
        <v>0</v>
      </c>
      <c r="L811" s="122">
        <v>2033</v>
      </c>
      <c r="M811" s="122">
        <v>0</v>
      </c>
      <c r="N811" s="122">
        <v>1</v>
      </c>
      <c r="O811" s="122">
        <f t="shared" si="240"/>
        <v>0</v>
      </c>
      <c r="P811" s="122">
        <v>0.3</v>
      </c>
      <c r="Q811" s="122" t="s">
        <v>319</v>
      </c>
      <c r="R811" s="122">
        <f t="shared" si="241"/>
        <v>0</v>
      </c>
      <c r="S811" s="124">
        <f t="shared" si="242"/>
        <v>0</v>
      </c>
      <c r="T811" s="122">
        <f t="shared" si="243"/>
        <v>0</v>
      </c>
    </row>
    <row r="812" spans="2:20" x14ac:dyDescent="0.25">
      <c r="B812" s="122">
        <v>2034</v>
      </c>
      <c r="C812" s="122">
        <v>0</v>
      </c>
      <c r="D812" s="122"/>
      <c r="E812" s="122"/>
      <c r="F812" s="122">
        <v>10000</v>
      </c>
      <c r="G812" s="122" t="s">
        <v>218</v>
      </c>
      <c r="H812" s="122">
        <f t="shared" si="237"/>
        <v>0</v>
      </c>
      <c r="I812" s="124">
        <f t="shared" si="238"/>
        <v>0</v>
      </c>
      <c r="J812" s="122">
        <f t="shared" si="239"/>
        <v>0</v>
      </c>
      <c r="L812" s="122">
        <v>2034</v>
      </c>
      <c r="M812" s="122">
        <v>0</v>
      </c>
      <c r="N812" s="122">
        <v>1</v>
      </c>
      <c r="O812" s="122">
        <f t="shared" si="240"/>
        <v>0</v>
      </c>
      <c r="P812" s="122">
        <v>0.3</v>
      </c>
      <c r="Q812" s="122" t="s">
        <v>319</v>
      </c>
      <c r="R812" s="122">
        <f t="shared" si="241"/>
        <v>0</v>
      </c>
      <c r="S812" s="124">
        <f t="shared" si="242"/>
        <v>0</v>
      </c>
      <c r="T812" s="122">
        <f t="shared" si="243"/>
        <v>0</v>
      </c>
    </row>
    <row r="813" spans="2:20" x14ac:dyDescent="0.25">
      <c r="B813" s="122">
        <v>2035</v>
      </c>
      <c r="C813" s="122">
        <v>0</v>
      </c>
      <c r="D813" s="122"/>
      <c r="E813" s="122"/>
      <c r="F813" s="122">
        <v>10000</v>
      </c>
      <c r="G813" s="122" t="s">
        <v>218</v>
      </c>
      <c r="H813" s="122">
        <f t="shared" si="237"/>
        <v>0</v>
      </c>
      <c r="I813" s="124">
        <f t="shared" si="238"/>
        <v>0</v>
      </c>
      <c r="J813" s="122">
        <f t="shared" si="239"/>
        <v>0</v>
      </c>
      <c r="L813" s="122">
        <v>2035</v>
      </c>
      <c r="M813" s="122">
        <v>0</v>
      </c>
      <c r="N813" s="122">
        <v>1</v>
      </c>
      <c r="O813" s="122">
        <f t="shared" si="240"/>
        <v>0</v>
      </c>
      <c r="P813" s="122">
        <v>0.3</v>
      </c>
      <c r="Q813" s="122" t="s">
        <v>319</v>
      </c>
      <c r="R813" s="122">
        <f t="shared" si="241"/>
        <v>0</v>
      </c>
      <c r="S813" s="124">
        <f t="shared" si="242"/>
        <v>0</v>
      </c>
      <c r="T813" s="122">
        <f t="shared" si="243"/>
        <v>0</v>
      </c>
    </row>
    <row r="814" spans="2:20" x14ac:dyDescent="0.25">
      <c r="B814" s="122">
        <v>2036</v>
      </c>
      <c r="C814" s="122">
        <v>0</v>
      </c>
      <c r="D814" s="122"/>
      <c r="E814" s="122"/>
      <c r="F814" s="122">
        <v>10000</v>
      </c>
      <c r="G814" s="122" t="s">
        <v>218</v>
      </c>
      <c r="H814" s="122">
        <f t="shared" si="237"/>
        <v>0</v>
      </c>
      <c r="I814" s="124">
        <f t="shared" si="238"/>
        <v>0</v>
      </c>
      <c r="J814" s="122">
        <f t="shared" si="239"/>
        <v>0</v>
      </c>
      <c r="L814" s="122">
        <v>2036</v>
      </c>
      <c r="M814" s="122">
        <v>0</v>
      </c>
      <c r="N814" s="122">
        <v>1</v>
      </c>
      <c r="O814" s="122">
        <f t="shared" si="240"/>
        <v>0</v>
      </c>
      <c r="P814" s="122">
        <v>0.3</v>
      </c>
      <c r="Q814" s="122" t="s">
        <v>319</v>
      </c>
      <c r="R814" s="122">
        <f t="shared" si="241"/>
        <v>0</v>
      </c>
      <c r="S814" s="124">
        <f t="shared" si="242"/>
        <v>0</v>
      </c>
      <c r="T814" s="122">
        <f t="shared" si="243"/>
        <v>0</v>
      </c>
    </row>
    <row r="815" spans="2:20" x14ac:dyDescent="0.25">
      <c r="B815" s="122">
        <v>2037</v>
      </c>
      <c r="C815" s="122">
        <v>0</v>
      </c>
      <c r="D815" s="122"/>
      <c r="E815" s="122"/>
      <c r="F815" s="122">
        <v>10000</v>
      </c>
      <c r="G815" s="122" t="s">
        <v>218</v>
      </c>
      <c r="H815" s="122">
        <f t="shared" si="237"/>
        <v>0</v>
      </c>
      <c r="I815" s="124">
        <f t="shared" si="238"/>
        <v>0</v>
      </c>
      <c r="J815" s="122">
        <f t="shared" si="239"/>
        <v>0</v>
      </c>
      <c r="L815" s="122">
        <v>2037</v>
      </c>
      <c r="M815" s="122">
        <v>0</v>
      </c>
      <c r="N815" s="122">
        <v>1</v>
      </c>
      <c r="O815" s="122">
        <f t="shared" si="240"/>
        <v>0</v>
      </c>
      <c r="P815" s="122">
        <v>0.3</v>
      </c>
      <c r="Q815" s="122" t="s">
        <v>319</v>
      </c>
      <c r="R815" s="122">
        <f t="shared" si="241"/>
        <v>0</v>
      </c>
      <c r="S815" s="124">
        <f t="shared" si="242"/>
        <v>0</v>
      </c>
      <c r="T815" s="122">
        <f t="shared" si="243"/>
        <v>0</v>
      </c>
    </row>
    <row r="816" spans="2:20" x14ac:dyDescent="0.25">
      <c r="B816" s="122">
        <v>2038</v>
      </c>
      <c r="C816" s="122">
        <v>0</v>
      </c>
      <c r="D816" s="122"/>
      <c r="E816" s="122"/>
      <c r="F816" s="122">
        <v>10000</v>
      </c>
      <c r="G816" s="122" t="s">
        <v>218</v>
      </c>
      <c r="H816" s="122">
        <f t="shared" si="237"/>
        <v>0</v>
      </c>
      <c r="I816" s="124">
        <f t="shared" si="238"/>
        <v>0</v>
      </c>
      <c r="J816" s="122">
        <f t="shared" si="239"/>
        <v>0</v>
      </c>
      <c r="L816" s="122">
        <v>2038</v>
      </c>
      <c r="M816" s="122">
        <v>0</v>
      </c>
      <c r="N816" s="122">
        <v>1</v>
      </c>
      <c r="O816" s="122">
        <f t="shared" si="240"/>
        <v>0</v>
      </c>
      <c r="P816" s="122">
        <v>0.3</v>
      </c>
      <c r="Q816" s="122" t="s">
        <v>319</v>
      </c>
      <c r="R816" s="122">
        <f t="shared" si="241"/>
        <v>0</v>
      </c>
      <c r="S816" s="124">
        <f t="shared" si="242"/>
        <v>0</v>
      </c>
      <c r="T816" s="122">
        <f t="shared" si="243"/>
        <v>0</v>
      </c>
    </row>
    <row r="817" spans="2:20" x14ac:dyDescent="0.25">
      <c r="B817" s="122">
        <v>2039</v>
      </c>
      <c r="C817" s="122">
        <v>0</v>
      </c>
      <c r="D817" s="122"/>
      <c r="E817" s="122"/>
      <c r="F817" s="122">
        <v>10000</v>
      </c>
      <c r="G817" s="122" t="s">
        <v>218</v>
      </c>
      <c r="H817" s="122">
        <f t="shared" si="237"/>
        <v>0</v>
      </c>
      <c r="I817" s="124">
        <f t="shared" si="238"/>
        <v>0</v>
      </c>
      <c r="J817" s="122">
        <f t="shared" si="239"/>
        <v>0</v>
      </c>
      <c r="L817" s="122">
        <v>2039</v>
      </c>
      <c r="M817" s="122">
        <v>0</v>
      </c>
      <c r="N817" s="122">
        <v>1</v>
      </c>
      <c r="O817" s="122">
        <f t="shared" si="240"/>
        <v>0</v>
      </c>
      <c r="P817" s="122">
        <v>0.3</v>
      </c>
      <c r="Q817" s="122" t="s">
        <v>319</v>
      </c>
      <c r="R817" s="122">
        <f t="shared" si="241"/>
        <v>0</v>
      </c>
      <c r="S817" s="124">
        <f t="shared" si="242"/>
        <v>0</v>
      </c>
      <c r="T817" s="122">
        <f t="shared" si="243"/>
        <v>0</v>
      </c>
    </row>
    <row r="818" spans="2:20" x14ac:dyDescent="0.25">
      <c r="B818" s="122">
        <v>2040</v>
      </c>
      <c r="C818" s="122">
        <v>0</v>
      </c>
      <c r="D818" s="122"/>
      <c r="E818" s="122"/>
      <c r="F818" s="122">
        <v>10000</v>
      </c>
      <c r="G818" s="122" t="s">
        <v>218</v>
      </c>
      <c r="H818" s="122">
        <f t="shared" si="237"/>
        <v>0</v>
      </c>
      <c r="I818" s="124">
        <f t="shared" si="238"/>
        <v>0</v>
      </c>
      <c r="J818" s="122">
        <f t="shared" si="239"/>
        <v>0</v>
      </c>
      <c r="L818" s="122">
        <v>2040</v>
      </c>
      <c r="M818" s="122">
        <v>0</v>
      </c>
      <c r="N818" s="122">
        <v>1</v>
      </c>
      <c r="O818" s="122">
        <f t="shared" si="240"/>
        <v>0</v>
      </c>
      <c r="P818" s="122">
        <v>0.3</v>
      </c>
      <c r="Q818" s="122" t="s">
        <v>319</v>
      </c>
      <c r="R818" s="122">
        <f t="shared" si="241"/>
        <v>0</v>
      </c>
      <c r="S818" s="124">
        <f t="shared" si="242"/>
        <v>0</v>
      </c>
      <c r="T818" s="122">
        <f t="shared" si="243"/>
        <v>0</v>
      </c>
    </row>
    <row r="819" spans="2:20" x14ac:dyDescent="0.25">
      <c r="B819" s="122">
        <v>2041</v>
      </c>
      <c r="C819" s="122">
        <v>0</v>
      </c>
      <c r="D819" s="122"/>
      <c r="E819" s="122"/>
      <c r="F819" s="122">
        <v>10000</v>
      </c>
      <c r="G819" s="122" t="s">
        <v>218</v>
      </c>
      <c r="H819" s="122">
        <f t="shared" si="237"/>
        <v>0</v>
      </c>
      <c r="I819" s="124">
        <f t="shared" si="238"/>
        <v>0</v>
      </c>
      <c r="J819" s="122">
        <f t="shared" si="239"/>
        <v>0</v>
      </c>
      <c r="L819" s="122">
        <v>2041</v>
      </c>
      <c r="M819" s="122">
        <v>0</v>
      </c>
      <c r="N819" s="122">
        <v>1</v>
      </c>
      <c r="O819" s="122">
        <f t="shared" si="240"/>
        <v>0</v>
      </c>
      <c r="P819" s="122">
        <v>0.3</v>
      </c>
      <c r="Q819" s="122" t="s">
        <v>319</v>
      </c>
      <c r="R819" s="122">
        <f t="shared" si="241"/>
        <v>0</v>
      </c>
      <c r="S819" s="124">
        <f t="shared" si="242"/>
        <v>0</v>
      </c>
      <c r="T819" s="122">
        <f t="shared" si="243"/>
        <v>0</v>
      </c>
    </row>
    <row r="820" spans="2:20" x14ac:dyDescent="0.25">
      <c r="B820" s="122">
        <v>2042</v>
      </c>
      <c r="C820" s="122">
        <v>0</v>
      </c>
      <c r="D820" s="122"/>
      <c r="E820" s="122"/>
      <c r="F820" s="122">
        <v>10000</v>
      </c>
      <c r="G820" s="122" t="s">
        <v>218</v>
      </c>
      <c r="H820" s="122">
        <f t="shared" si="237"/>
        <v>0</v>
      </c>
      <c r="I820" s="124">
        <f t="shared" si="238"/>
        <v>0</v>
      </c>
      <c r="J820" s="122">
        <f t="shared" si="239"/>
        <v>0</v>
      </c>
      <c r="L820" s="122">
        <v>2042</v>
      </c>
      <c r="M820" s="122">
        <v>0</v>
      </c>
      <c r="N820" s="122">
        <v>1</v>
      </c>
      <c r="O820" s="122">
        <f t="shared" si="240"/>
        <v>0</v>
      </c>
      <c r="P820" s="122">
        <v>0.3</v>
      </c>
      <c r="Q820" s="122" t="s">
        <v>319</v>
      </c>
      <c r="R820" s="122">
        <f t="shared" si="241"/>
        <v>0</v>
      </c>
      <c r="S820" s="124">
        <f t="shared" si="242"/>
        <v>0</v>
      </c>
      <c r="T820" s="122">
        <f t="shared" si="243"/>
        <v>0</v>
      </c>
    </row>
    <row r="821" spans="2:20" x14ac:dyDescent="0.25">
      <c r="B821" s="122">
        <v>2043</v>
      </c>
      <c r="C821" s="122">
        <v>0</v>
      </c>
      <c r="D821" s="122"/>
      <c r="E821" s="122"/>
      <c r="F821" s="122">
        <v>10000</v>
      </c>
      <c r="G821" s="122" t="s">
        <v>218</v>
      </c>
      <c r="H821" s="122">
        <f t="shared" si="237"/>
        <v>0</v>
      </c>
      <c r="I821" s="124">
        <f t="shared" si="238"/>
        <v>0</v>
      </c>
      <c r="J821" s="122">
        <f t="shared" si="239"/>
        <v>0</v>
      </c>
      <c r="L821" s="122">
        <v>2043</v>
      </c>
      <c r="M821" s="122">
        <v>0</v>
      </c>
      <c r="N821" s="122">
        <v>1</v>
      </c>
      <c r="O821" s="122">
        <f t="shared" si="240"/>
        <v>0</v>
      </c>
      <c r="P821" s="122">
        <v>0.3</v>
      </c>
      <c r="Q821" s="122" t="s">
        <v>319</v>
      </c>
      <c r="R821" s="122">
        <f t="shared" si="241"/>
        <v>0</v>
      </c>
      <c r="S821" s="124">
        <f t="shared" si="242"/>
        <v>0</v>
      </c>
      <c r="T821" s="122">
        <f t="shared" si="243"/>
        <v>0</v>
      </c>
    </row>
    <row r="822" spans="2:20" x14ac:dyDescent="0.25">
      <c r="B822" s="122">
        <v>2044</v>
      </c>
      <c r="C822" s="122">
        <v>0</v>
      </c>
      <c r="D822" s="122"/>
      <c r="E822" s="122"/>
      <c r="F822" s="122">
        <v>10000</v>
      </c>
      <c r="G822" s="122" t="s">
        <v>218</v>
      </c>
      <c r="H822" s="122">
        <f t="shared" si="237"/>
        <v>0</v>
      </c>
      <c r="I822" s="124">
        <f t="shared" si="238"/>
        <v>0</v>
      </c>
      <c r="J822" s="122">
        <f t="shared" si="239"/>
        <v>0</v>
      </c>
      <c r="L822" s="122">
        <v>2044</v>
      </c>
      <c r="M822" s="122">
        <v>0</v>
      </c>
      <c r="N822" s="122">
        <v>1</v>
      </c>
      <c r="O822" s="122">
        <f t="shared" si="240"/>
        <v>0</v>
      </c>
      <c r="P822" s="122">
        <v>0.3</v>
      </c>
      <c r="Q822" s="122" t="s">
        <v>319</v>
      </c>
      <c r="R822" s="122">
        <f t="shared" si="241"/>
        <v>0</v>
      </c>
      <c r="S822" s="124">
        <f t="shared" si="242"/>
        <v>0</v>
      </c>
      <c r="T822" s="122">
        <f t="shared" si="243"/>
        <v>0</v>
      </c>
    </row>
    <row r="824" spans="2:20" x14ac:dyDescent="0.25">
      <c r="B824" s="290" t="s">
        <v>347</v>
      </c>
      <c r="C824" s="290"/>
      <c r="D824" s="290"/>
    </row>
    <row r="825" spans="2:20" x14ac:dyDescent="0.25">
      <c r="B825" s="289" t="s">
        <v>22</v>
      </c>
      <c r="C825" s="289" t="s">
        <v>203</v>
      </c>
      <c r="D825" s="289" t="s">
        <v>204</v>
      </c>
      <c r="E825" s="289" t="s">
        <v>201</v>
      </c>
      <c r="F825" s="289" t="s">
        <v>202</v>
      </c>
      <c r="G825" s="289" t="s">
        <v>151</v>
      </c>
      <c r="H825" s="289" t="s">
        <v>205</v>
      </c>
      <c r="I825" s="289" t="s">
        <v>206</v>
      </c>
      <c r="J825" s="289" t="s">
        <v>434</v>
      </c>
    </row>
    <row r="826" spans="2:20" x14ac:dyDescent="0.25">
      <c r="B826" s="289"/>
      <c r="C826" s="289"/>
      <c r="D826" s="289"/>
      <c r="E826" s="289"/>
      <c r="F826" s="289"/>
      <c r="G826" s="289"/>
      <c r="H826" s="289"/>
      <c r="I826" s="289"/>
      <c r="J826" s="289"/>
    </row>
    <row r="827" spans="2:20" x14ac:dyDescent="0.25">
      <c r="B827" s="289"/>
      <c r="C827" s="289"/>
      <c r="D827" s="289"/>
      <c r="E827" s="289"/>
      <c r="F827" s="289"/>
      <c r="G827" s="289"/>
      <c r="H827" s="289"/>
      <c r="I827" s="289"/>
      <c r="J827" s="289"/>
    </row>
    <row r="828" spans="2:20" x14ac:dyDescent="0.25">
      <c r="B828" s="122">
        <v>2025</v>
      </c>
      <c r="C828" s="122" cm="1">
        <f t="array" ref="C828:C847">TRANSPOSE('Proyeksi Fasum (3)'!D196:W196)</f>
        <v>0</v>
      </c>
      <c r="D828" s="122">
        <v>50</v>
      </c>
      <c r="E828" s="122">
        <f>C828*D828</f>
        <v>0</v>
      </c>
      <c r="F828" s="122">
        <v>50</v>
      </c>
      <c r="G828" s="122" t="s">
        <v>348</v>
      </c>
      <c r="H828" s="122">
        <f>E828*F828</f>
        <v>0</v>
      </c>
      <c r="I828" s="124">
        <f>H828/86400</f>
        <v>0</v>
      </c>
      <c r="J828" s="122">
        <f>H828/1000</f>
        <v>0</v>
      </c>
    </row>
    <row r="829" spans="2:20" x14ac:dyDescent="0.25">
      <c r="B829" s="122">
        <v>2026</v>
      </c>
      <c r="C829" s="122">
        <v>0</v>
      </c>
      <c r="D829" s="122">
        <v>50</v>
      </c>
      <c r="E829" s="122">
        <f t="shared" ref="E829:E847" si="244">C829*D829</f>
        <v>0</v>
      </c>
      <c r="F829" s="122">
        <v>50</v>
      </c>
      <c r="G829" s="122" t="s">
        <v>348</v>
      </c>
      <c r="H829" s="122">
        <f t="shared" ref="H829:H847" si="245">E829*F829</f>
        <v>0</v>
      </c>
      <c r="I829" s="124">
        <f t="shared" ref="I829:I847" si="246">H829/86400</f>
        <v>0</v>
      </c>
      <c r="J829" s="122">
        <f t="shared" ref="J829:J847" si="247">H829/1000</f>
        <v>0</v>
      </c>
    </row>
    <row r="830" spans="2:20" x14ac:dyDescent="0.25">
      <c r="B830" s="122">
        <v>2027</v>
      </c>
      <c r="C830" s="122">
        <v>0</v>
      </c>
      <c r="D830" s="122">
        <v>50</v>
      </c>
      <c r="E830" s="122">
        <f t="shared" si="244"/>
        <v>0</v>
      </c>
      <c r="F830" s="122">
        <v>50</v>
      </c>
      <c r="G830" s="122" t="s">
        <v>348</v>
      </c>
      <c r="H830" s="122">
        <f t="shared" si="245"/>
        <v>0</v>
      </c>
      <c r="I830" s="124">
        <f t="shared" si="246"/>
        <v>0</v>
      </c>
      <c r="J830" s="122">
        <f t="shared" si="247"/>
        <v>0</v>
      </c>
    </row>
    <row r="831" spans="2:20" x14ac:dyDescent="0.25">
      <c r="B831" s="122">
        <v>2028</v>
      </c>
      <c r="C831" s="122">
        <v>0</v>
      </c>
      <c r="D831" s="122">
        <v>50</v>
      </c>
      <c r="E831" s="122">
        <f t="shared" si="244"/>
        <v>0</v>
      </c>
      <c r="F831" s="122">
        <v>50</v>
      </c>
      <c r="G831" s="122" t="s">
        <v>348</v>
      </c>
      <c r="H831" s="122">
        <f t="shared" si="245"/>
        <v>0</v>
      </c>
      <c r="I831" s="124">
        <f t="shared" si="246"/>
        <v>0</v>
      </c>
      <c r="J831" s="122">
        <f t="shared" si="247"/>
        <v>0</v>
      </c>
    </row>
    <row r="832" spans="2:20" x14ac:dyDescent="0.25">
      <c r="B832" s="122">
        <v>2029</v>
      </c>
      <c r="C832" s="122">
        <v>0</v>
      </c>
      <c r="D832" s="122">
        <v>50</v>
      </c>
      <c r="E832" s="122">
        <f t="shared" si="244"/>
        <v>0</v>
      </c>
      <c r="F832" s="122">
        <v>50</v>
      </c>
      <c r="G832" s="122" t="s">
        <v>348</v>
      </c>
      <c r="H832" s="122">
        <f t="shared" si="245"/>
        <v>0</v>
      </c>
      <c r="I832" s="124">
        <f t="shared" si="246"/>
        <v>0</v>
      </c>
      <c r="J832" s="122">
        <f t="shared" si="247"/>
        <v>0</v>
      </c>
    </row>
    <row r="833" spans="2:10" x14ac:dyDescent="0.25">
      <c r="B833" s="122">
        <v>2030</v>
      </c>
      <c r="C833" s="122">
        <v>0</v>
      </c>
      <c r="D833" s="122">
        <v>50</v>
      </c>
      <c r="E833" s="122">
        <f t="shared" si="244"/>
        <v>0</v>
      </c>
      <c r="F833" s="122">
        <v>50</v>
      </c>
      <c r="G833" s="122" t="s">
        <v>348</v>
      </c>
      <c r="H833" s="122">
        <f t="shared" si="245"/>
        <v>0</v>
      </c>
      <c r="I833" s="124">
        <f t="shared" si="246"/>
        <v>0</v>
      </c>
      <c r="J833" s="122">
        <f t="shared" si="247"/>
        <v>0</v>
      </c>
    </row>
    <row r="834" spans="2:10" x14ac:dyDescent="0.25">
      <c r="B834" s="122">
        <v>2031</v>
      </c>
      <c r="C834" s="122">
        <v>0</v>
      </c>
      <c r="D834" s="122">
        <v>50</v>
      </c>
      <c r="E834" s="122">
        <f t="shared" si="244"/>
        <v>0</v>
      </c>
      <c r="F834" s="122">
        <v>50</v>
      </c>
      <c r="G834" s="122" t="s">
        <v>348</v>
      </c>
      <c r="H834" s="122">
        <f t="shared" si="245"/>
        <v>0</v>
      </c>
      <c r="I834" s="124">
        <f t="shared" si="246"/>
        <v>0</v>
      </c>
      <c r="J834" s="122">
        <f t="shared" si="247"/>
        <v>0</v>
      </c>
    </row>
    <row r="835" spans="2:10" x14ac:dyDescent="0.25">
      <c r="B835" s="122">
        <v>2032</v>
      </c>
      <c r="C835" s="122">
        <v>0</v>
      </c>
      <c r="D835" s="122">
        <v>50</v>
      </c>
      <c r="E835" s="122">
        <f t="shared" si="244"/>
        <v>0</v>
      </c>
      <c r="F835" s="122">
        <v>50</v>
      </c>
      <c r="G835" s="122" t="s">
        <v>348</v>
      </c>
      <c r="H835" s="122">
        <f t="shared" si="245"/>
        <v>0</v>
      </c>
      <c r="I835" s="124">
        <f t="shared" si="246"/>
        <v>0</v>
      </c>
      <c r="J835" s="122">
        <f t="shared" si="247"/>
        <v>0</v>
      </c>
    </row>
    <row r="836" spans="2:10" x14ac:dyDescent="0.25">
      <c r="B836" s="122">
        <v>2033</v>
      </c>
      <c r="C836" s="122">
        <v>0</v>
      </c>
      <c r="D836" s="122">
        <v>50</v>
      </c>
      <c r="E836" s="122">
        <f t="shared" si="244"/>
        <v>0</v>
      </c>
      <c r="F836" s="122">
        <v>50</v>
      </c>
      <c r="G836" s="122" t="s">
        <v>348</v>
      </c>
      <c r="H836" s="122">
        <f t="shared" si="245"/>
        <v>0</v>
      </c>
      <c r="I836" s="124">
        <f t="shared" si="246"/>
        <v>0</v>
      </c>
      <c r="J836" s="122">
        <f t="shared" si="247"/>
        <v>0</v>
      </c>
    </row>
    <row r="837" spans="2:10" x14ac:dyDescent="0.25">
      <c r="B837" s="122">
        <v>2034</v>
      </c>
      <c r="C837" s="122">
        <v>0</v>
      </c>
      <c r="D837" s="122">
        <v>50</v>
      </c>
      <c r="E837" s="122">
        <f t="shared" si="244"/>
        <v>0</v>
      </c>
      <c r="F837" s="122">
        <v>50</v>
      </c>
      <c r="G837" s="122" t="s">
        <v>348</v>
      </c>
      <c r="H837" s="122">
        <f t="shared" si="245"/>
        <v>0</v>
      </c>
      <c r="I837" s="124">
        <f t="shared" si="246"/>
        <v>0</v>
      </c>
      <c r="J837" s="122">
        <f t="shared" si="247"/>
        <v>0</v>
      </c>
    </row>
    <row r="838" spans="2:10" x14ac:dyDescent="0.25">
      <c r="B838" s="122">
        <v>2035</v>
      </c>
      <c r="C838" s="122">
        <v>0</v>
      </c>
      <c r="D838" s="122">
        <v>50</v>
      </c>
      <c r="E838" s="122">
        <f t="shared" si="244"/>
        <v>0</v>
      </c>
      <c r="F838" s="122">
        <v>50</v>
      </c>
      <c r="G838" s="122" t="s">
        <v>348</v>
      </c>
      <c r="H838" s="122">
        <f t="shared" si="245"/>
        <v>0</v>
      </c>
      <c r="I838" s="124">
        <f t="shared" si="246"/>
        <v>0</v>
      </c>
      <c r="J838" s="122">
        <f t="shared" si="247"/>
        <v>0</v>
      </c>
    </row>
    <row r="839" spans="2:10" x14ac:dyDescent="0.25">
      <c r="B839" s="122">
        <v>2036</v>
      </c>
      <c r="C839" s="122">
        <v>0</v>
      </c>
      <c r="D839" s="122">
        <v>50</v>
      </c>
      <c r="E839" s="122">
        <f t="shared" si="244"/>
        <v>0</v>
      </c>
      <c r="F839" s="122">
        <v>50</v>
      </c>
      <c r="G839" s="122" t="s">
        <v>348</v>
      </c>
      <c r="H839" s="122">
        <f t="shared" si="245"/>
        <v>0</v>
      </c>
      <c r="I839" s="124">
        <f t="shared" si="246"/>
        <v>0</v>
      </c>
      <c r="J839" s="122">
        <f t="shared" si="247"/>
        <v>0</v>
      </c>
    </row>
    <row r="840" spans="2:10" x14ac:dyDescent="0.25">
      <c r="B840" s="122">
        <v>2037</v>
      </c>
      <c r="C840" s="122">
        <v>0</v>
      </c>
      <c r="D840" s="122">
        <v>50</v>
      </c>
      <c r="E840" s="122">
        <f t="shared" si="244"/>
        <v>0</v>
      </c>
      <c r="F840" s="122">
        <v>50</v>
      </c>
      <c r="G840" s="122" t="s">
        <v>348</v>
      </c>
      <c r="H840" s="122">
        <f t="shared" si="245"/>
        <v>0</v>
      </c>
      <c r="I840" s="124">
        <f t="shared" si="246"/>
        <v>0</v>
      </c>
      <c r="J840" s="122">
        <f t="shared" si="247"/>
        <v>0</v>
      </c>
    </row>
    <row r="841" spans="2:10" x14ac:dyDescent="0.25">
      <c r="B841" s="122">
        <v>2038</v>
      </c>
      <c r="C841" s="122">
        <v>0</v>
      </c>
      <c r="D841" s="122">
        <v>50</v>
      </c>
      <c r="E841" s="122">
        <f t="shared" si="244"/>
        <v>0</v>
      </c>
      <c r="F841" s="122">
        <v>50</v>
      </c>
      <c r="G841" s="122" t="s">
        <v>348</v>
      </c>
      <c r="H841" s="122">
        <f t="shared" si="245"/>
        <v>0</v>
      </c>
      <c r="I841" s="124">
        <f t="shared" si="246"/>
        <v>0</v>
      </c>
      <c r="J841" s="122">
        <f t="shared" si="247"/>
        <v>0</v>
      </c>
    </row>
    <row r="842" spans="2:10" x14ac:dyDescent="0.25">
      <c r="B842" s="122">
        <v>2039</v>
      </c>
      <c r="C842" s="122">
        <v>0</v>
      </c>
      <c r="D842" s="122">
        <v>50</v>
      </c>
      <c r="E842" s="122">
        <f t="shared" si="244"/>
        <v>0</v>
      </c>
      <c r="F842" s="122">
        <v>50</v>
      </c>
      <c r="G842" s="122" t="s">
        <v>348</v>
      </c>
      <c r="H842" s="122">
        <f t="shared" si="245"/>
        <v>0</v>
      </c>
      <c r="I842" s="124">
        <f t="shared" si="246"/>
        <v>0</v>
      </c>
      <c r="J842" s="122">
        <f t="shared" si="247"/>
        <v>0</v>
      </c>
    </row>
    <row r="843" spans="2:10" x14ac:dyDescent="0.25">
      <c r="B843" s="122">
        <v>2040</v>
      </c>
      <c r="C843" s="122">
        <v>0</v>
      </c>
      <c r="D843" s="122">
        <v>50</v>
      </c>
      <c r="E843" s="122">
        <f t="shared" si="244"/>
        <v>0</v>
      </c>
      <c r="F843" s="122">
        <v>50</v>
      </c>
      <c r="G843" s="122" t="s">
        <v>348</v>
      </c>
      <c r="H843" s="122">
        <f t="shared" si="245"/>
        <v>0</v>
      </c>
      <c r="I843" s="124">
        <f t="shared" si="246"/>
        <v>0</v>
      </c>
      <c r="J843" s="122">
        <f t="shared" si="247"/>
        <v>0</v>
      </c>
    </row>
    <row r="844" spans="2:10" x14ac:dyDescent="0.25">
      <c r="B844" s="122">
        <v>2041</v>
      </c>
      <c r="C844" s="122">
        <v>0</v>
      </c>
      <c r="D844" s="122">
        <v>50</v>
      </c>
      <c r="E844" s="122">
        <f t="shared" si="244"/>
        <v>0</v>
      </c>
      <c r="F844" s="122">
        <v>50</v>
      </c>
      <c r="G844" s="122" t="s">
        <v>348</v>
      </c>
      <c r="H844" s="122">
        <f t="shared" si="245"/>
        <v>0</v>
      </c>
      <c r="I844" s="124">
        <f t="shared" si="246"/>
        <v>0</v>
      </c>
      <c r="J844" s="122">
        <f t="shared" si="247"/>
        <v>0</v>
      </c>
    </row>
    <row r="845" spans="2:10" x14ac:dyDescent="0.25">
      <c r="B845" s="122">
        <v>2042</v>
      </c>
      <c r="C845" s="122">
        <v>0</v>
      </c>
      <c r="D845" s="122">
        <v>50</v>
      </c>
      <c r="E845" s="122">
        <f t="shared" si="244"/>
        <v>0</v>
      </c>
      <c r="F845" s="122">
        <v>50</v>
      </c>
      <c r="G845" s="122" t="s">
        <v>348</v>
      </c>
      <c r="H845" s="122">
        <f t="shared" si="245"/>
        <v>0</v>
      </c>
      <c r="I845" s="124">
        <f t="shared" si="246"/>
        <v>0</v>
      </c>
      <c r="J845" s="122">
        <f t="shared" si="247"/>
        <v>0</v>
      </c>
    </row>
    <row r="846" spans="2:10" x14ac:dyDescent="0.25">
      <c r="B846" s="122">
        <v>2043</v>
      </c>
      <c r="C846" s="122">
        <v>0</v>
      </c>
      <c r="D846" s="122">
        <v>50</v>
      </c>
      <c r="E846" s="122">
        <f t="shared" si="244"/>
        <v>0</v>
      </c>
      <c r="F846" s="122">
        <v>50</v>
      </c>
      <c r="G846" s="122" t="s">
        <v>348</v>
      </c>
      <c r="H846" s="122">
        <f t="shared" si="245"/>
        <v>0</v>
      </c>
      <c r="I846" s="124">
        <f t="shared" si="246"/>
        <v>0</v>
      </c>
      <c r="J846" s="122">
        <f t="shared" si="247"/>
        <v>0</v>
      </c>
    </row>
    <row r="847" spans="2:10" x14ac:dyDescent="0.25">
      <c r="B847" s="122">
        <v>2044</v>
      </c>
      <c r="C847" s="122">
        <v>0</v>
      </c>
      <c r="D847" s="122">
        <v>50</v>
      </c>
      <c r="E847" s="122">
        <f t="shared" si="244"/>
        <v>0</v>
      </c>
      <c r="F847" s="122">
        <v>50</v>
      </c>
      <c r="G847" s="122" t="s">
        <v>348</v>
      </c>
      <c r="H847" s="122">
        <f t="shared" si="245"/>
        <v>0</v>
      </c>
      <c r="I847" s="124">
        <f t="shared" si="246"/>
        <v>0</v>
      </c>
      <c r="J847" s="122">
        <f t="shared" si="247"/>
        <v>0</v>
      </c>
    </row>
    <row r="850" spans="1:21" x14ac:dyDescent="0.25">
      <c r="A850" s="273">
        <v>5</v>
      </c>
      <c r="B850" s="291" t="s">
        <v>127</v>
      </c>
      <c r="C850" s="250"/>
      <c r="D850" s="250"/>
      <c r="E850" s="250"/>
      <c r="F850" s="250"/>
      <c r="G850" s="250"/>
      <c r="H850" s="250"/>
      <c r="I850" s="250"/>
      <c r="J850" s="250"/>
      <c r="K850" s="250"/>
      <c r="L850" s="250"/>
      <c r="M850" s="250"/>
      <c r="N850" s="250"/>
      <c r="O850" s="250"/>
      <c r="P850" s="250"/>
      <c r="Q850" s="250"/>
      <c r="R850" s="250"/>
      <c r="S850" s="250"/>
      <c r="T850" s="250"/>
      <c r="U850" s="250"/>
    </row>
    <row r="851" spans="1:21" x14ac:dyDescent="0.25">
      <c r="A851" s="273"/>
    </row>
    <row r="852" spans="1:21" x14ac:dyDescent="0.25">
      <c r="A852" s="273"/>
    </row>
    <row r="853" spans="1:21" x14ac:dyDescent="0.25">
      <c r="A853" s="273"/>
    </row>
    <row r="854" spans="1:21" x14ac:dyDescent="0.25">
      <c r="B854" s="183" t="s">
        <v>200</v>
      </c>
      <c r="L854" s="183" t="s">
        <v>209</v>
      </c>
    </row>
    <row r="855" spans="1:21" x14ac:dyDescent="0.25">
      <c r="B855" s="289" t="s">
        <v>22</v>
      </c>
      <c r="C855" s="289" t="s">
        <v>203</v>
      </c>
      <c r="D855" s="289" t="s">
        <v>204</v>
      </c>
      <c r="E855" s="289" t="s">
        <v>201</v>
      </c>
      <c r="F855" s="289" t="s">
        <v>202</v>
      </c>
      <c r="G855" s="289" t="s">
        <v>151</v>
      </c>
      <c r="H855" s="289" t="s">
        <v>205</v>
      </c>
      <c r="I855" s="289" t="s">
        <v>206</v>
      </c>
      <c r="J855" s="289" t="s">
        <v>434</v>
      </c>
      <c r="L855" s="289" t="s">
        <v>22</v>
      </c>
      <c r="M855" s="289" t="s">
        <v>203</v>
      </c>
      <c r="N855" s="289" t="s">
        <v>204</v>
      </c>
      <c r="O855" s="289" t="s">
        <v>201</v>
      </c>
      <c r="P855" s="289" t="s">
        <v>202</v>
      </c>
      <c r="Q855" s="289" t="s">
        <v>151</v>
      </c>
      <c r="R855" s="289" t="s">
        <v>205</v>
      </c>
      <c r="S855" s="289" t="s">
        <v>206</v>
      </c>
      <c r="T855" s="289" t="s">
        <v>434</v>
      </c>
    </row>
    <row r="856" spans="1:21" x14ac:dyDescent="0.25">
      <c r="B856" s="289"/>
      <c r="C856" s="289"/>
      <c r="D856" s="289"/>
      <c r="E856" s="289"/>
      <c r="F856" s="289"/>
      <c r="G856" s="289"/>
      <c r="H856" s="289"/>
      <c r="I856" s="289"/>
      <c r="J856" s="289"/>
      <c r="L856" s="289"/>
      <c r="M856" s="289"/>
      <c r="N856" s="289"/>
      <c r="O856" s="289"/>
      <c r="P856" s="289"/>
      <c r="Q856" s="289"/>
      <c r="R856" s="289"/>
      <c r="S856" s="289"/>
      <c r="T856" s="289"/>
    </row>
    <row r="857" spans="1:21" x14ac:dyDescent="0.25">
      <c r="B857" s="289"/>
      <c r="C857" s="289"/>
      <c r="D857" s="289"/>
      <c r="E857" s="289"/>
      <c r="F857" s="289"/>
      <c r="G857" s="289"/>
      <c r="H857" s="289"/>
      <c r="I857" s="289"/>
      <c r="J857" s="289"/>
      <c r="L857" s="289"/>
      <c r="M857" s="289"/>
      <c r="N857" s="289"/>
      <c r="O857" s="289"/>
      <c r="P857" s="289"/>
      <c r="Q857" s="289"/>
      <c r="R857" s="289"/>
      <c r="S857" s="289"/>
      <c r="T857" s="289"/>
    </row>
    <row r="858" spans="1:21" x14ac:dyDescent="0.25">
      <c r="B858" s="122">
        <v>2025</v>
      </c>
      <c r="C858" s="122" cm="1">
        <f t="array" ref="C858:C877">TRANSPOSE('Proyeksi Fasum (3)'!D227:W227)</f>
        <v>0</v>
      </c>
      <c r="D858" s="122">
        <f>4*30</f>
        <v>120</v>
      </c>
      <c r="E858" s="122">
        <f>C858*D858</f>
        <v>0</v>
      </c>
      <c r="F858" s="122">
        <v>40</v>
      </c>
      <c r="G858" s="122" t="s">
        <v>208</v>
      </c>
      <c r="H858" s="122">
        <f>E858*F858</f>
        <v>0</v>
      </c>
      <c r="I858" s="124">
        <f>H858/86400</f>
        <v>0</v>
      </c>
      <c r="J858" s="122">
        <f>H858/1000</f>
        <v>0</v>
      </c>
      <c r="L858" s="122">
        <v>2025</v>
      </c>
      <c r="M858" s="122" cm="1">
        <f t="array" ref="M858:M877">TRANSPOSE('Proyeksi Fasum (3)'!D228:W228)</f>
        <v>1</v>
      </c>
      <c r="N858" s="122">
        <f>12*40</f>
        <v>480</v>
      </c>
      <c r="O858" s="122">
        <f>M858*N858</f>
        <v>480</v>
      </c>
      <c r="P858" s="122">
        <v>40</v>
      </c>
      <c r="Q858" s="122" t="s">
        <v>208</v>
      </c>
      <c r="R858" s="122">
        <f>O858*P858</f>
        <v>19200</v>
      </c>
      <c r="S858" s="124">
        <f>R858/86400</f>
        <v>0.22222222222222221</v>
      </c>
      <c r="T858" s="122">
        <f>R858/1000</f>
        <v>19.2</v>
      </c>
    </row>
    <row r="859" spans="1:21" x14ac:dyDescent="0.25">
      <c r="B859" s="122">
        <v>2026</v>
      </c>
      <c r="C859" s="122">
        <v>0</v>
      </c>
      <c r="D859" s="122">
        <f t="shared" ref="D859:D877" si="248">4*30</f>
        <v>120</v>
      </c>
      <c r="E859" s="122">
        <f t="shared" ref="E859:E877" si="249">C859*D859</f>
        <v>0</v>
      </c>
      <c r="F859" s="122">
        <v>40</v>
      </c>
      <c r="G859" s="122" t="s">
        <v>208</v>
      </c>
      <c r="H859" s="122">
        <f t="shared" ref="H859:H877" si="250">E859*F859</f>
        <v>0</v>
      </c>
      <c r="I859" s="124">
        <f t="shared" ref="I859:I877" si="251">H859/86400</f>
        <v>0</v>
      </c>
      <c r="J859" s="122">
        <f t="shared" ref="J859:J877" si="252">H859/1000</f>
        <v>0</v>
      </c>
      <c r="L859" s="122">
        <v>2026</v>
      </c>
      <c r="M859" s="122">
        <v>1</v>
      </c>
      <c r="N859" s="122">
        <f t="shared" ref="N859:N877" si="253">12*40</f>
        <v>480</v>
      </c>
      <c r="O859" s="122">
        <f t="shared" ref="O859:O877" si="254">M859*N859</f>
        <v>480</v>
      </c>
      <c r="P859" s="122">
        <v>40</v>
      </c>
      <c r="Q859" s="122" t="s">
        <v>208</v>
      </c>
      <c r="R859" s="122">
        <f t="shared" ref="R859:R877" si="255">O859*P859</f>
        <v>19200</v>
      </c>
      <c r="S859" s="124">
        <f t="shared" ref="S859:S877" si="256">R859/86400</f>
        <v>0.22222222222222221</v>
      </c>
      <c r="T859" s="122">
        <f t="shared" ref="T859:T877" si="257">R859/1000</f>
        <v>19.2</v>
      </c>
    </row>
    <row r="860" spans="1:21" x14ac:dyDescent="0.25">
      <c r="B860" s="122">
        <v>2027</v>
      </c>
      <c r="C860" s="122">
        <v>0</v>
      </c>
      <c r="D860" s="122">
        <f t="shared" si="248"/>
        <v>120</v>
      </c>
      <c r="E860" s="122">
        <f t="shared" si="249"/>
        <v>0</v>
      </c>
      <c r="F860" s="122">
        <v>40</v>
      </c>
      <c r="G860" s="122" t="s">
        <v>208</v>
      </c>
      <c r="H860" s="122">
        <f t="shared" si="250"/>
        <v>0</v>
      </c>
      <c r="I860" s="124">
        <f t="shared" si="251"/>
        <v>0</v>
      </c>
      <c r="J860" s="122">
        <f t="shared" si="252"/>
        <v>0</v>
      </c>
      <c r="L860" s="122">
        <v>2027</v>
      </c>
      <c r="M860" s="122">
        <v>1</v>
      </c>
      <c r="N860" s="122">
        <f t="shared" si="253"/>
        <v>480</v>
      </c>
      <c r="O860" s="122">
        <f t="shared" si="254"/>
        <v>480</v>
      </c>
      <c r="P860" s="122">
        <v>40</v>
      </c>
      <c r="Q860" s="122" t="s">
        <v>208</v>
      </c>
      <c r="R860" s="122">
        <f t="shared" si="255"/>
        <v>19200</v>
      </c>
      <c r="S860" s="124">
        <f t="shared" si="256"/>
        <v>0.22222222222222221</v>
      </c>
      <c r="T860" s="122">
        <f t="shared" si="257"/>
        <v>19.2</v>
      </c>
    </row>
    <row r="861" spans="1:21" x14ac:dyDescent="0.25">
      <c r="B861" s="122">
        <v>2028</v>
      </c>
      <c r="C861" s="122">
        <v>0</v>
      </c>
      <c r="D861" s="122">
        <f t="shared" si="248"/>
        <v>120</v>
      </c>
      <c r="E861" s="122">
        <f t="shared" si="249"/>
        <v>0</v>
      </c>
      <c r="F861" s="122">
        <v>40</v>
      </c>
      <c r="G861" s="122" t="s">
        <v>208</v>
      </c>
      <c r="H861" s="122">
        <f t="shared" si="250"/>
        <v>0</v>
      </c>
      <c r="I861" s="124">
        <f t="shared" si="251"/>
        <v>0</v>
      </c>
      <c r="J861" s="122">
        <f t="shared" si="252"/>
        <v>0</v>
      </c>
      <c r="L861" s="122">
        <v>2028</v>
      </c>
      <c r="M861" s="122">
        <v>1</v>
      </c>
      <c r="N861" s="122">
        <f t="shared" si="253"/>
        <v>480</v>
      </c>
      <c r="O861" s="122">
        <f t="shared" si="254"/>
        <v>480</v>
      </c>
      <c r="P861" s="122">
        <v>40</v>
      </c>
      <c r="Q861" s="122" t="s">
        <v>208</v>
      </c>
      <c r="R861" s="122">
        <f t="shared" si="255"/>
        <v>19200</v>
      </c>
      <c r="S861" s="124">
        <f t="shared" si="256"/>
        <v>0.22222222222222221</v>
      </c>
      <c r="T861" s="122">
        <f t="shared" si="257"/>
        <v>19.2</v>
      </c>
    </row>
    <row r="862" spans="1:21" x14ac:dyDescent="0.25">
      <c r="B862" s="122">
        <v>2029</v>
      </c>
      <c r="C862" s="122">
        <v>0</v>
      </c>
      <c r="D862" s="122">
        <f t="shared" si="248"/>
        <v>120</v>
      </c>
      <c r="E862" s="122">
        <f t="shared" si="249"/>
        <v>0</v>
      </c>
      <c r="F862" s="122">
        <v>40</v>
      </c>
      <c r="G862" s="122" t="s">
        <v>208</v>
      </c>
      <c r="H862" s="122">
        <f t="shared" si="250"/>
        <v>0</v>
      </c>
      <c r="I862" s="124">
        <f t="shared" si="251"/>
        <v>0</v>
      </c>
      <c r="J862" s="122">
        <f t="shared" si="252"/>
        <v>0</v>
      </c>
      <c r="L862" s="122">
        <v>2029</v>
      </c>
      <c r="M862" s="122">
        <v>1</v>
      </c>
      <c r="N862" s="122">
        <f t="shared" si="253"/>
        <v>480</v>
      </c>
      <c r="O862" s="122">
        <f t="shared" si="254"/>
        <v>480</v>
      </c>
      <c r="P862" s="122">
        <v>40</v>
      </c>
      <c r="Q862" s="122" t="s">
        <v>208</v>
      </c>
      <c r="R862" s="122">
        <f t="shared" si="255"/>
        <v>19200</v>
      </c>
      <c r="S862" s="124">
        <f t="shared" si="256"/>
        <v>0.22222222222222221</v>
      </c>
      <c r="T862" s="122">
        <f t="shared" si="257"/>
        <v>19.2</v>
      </c>
    </row>
    <row r="863" spans="1:21" x14ac:dyDescent="0.25">
      <c r="B863" s="122">
        <v>2030</v>
      </c>
      <c r="C863" s="122">
        <v>0</v>
      </c>
      <c r="D863" s="122">
        <f t="shared" si="248"/>
        <v>120</v>
      </c>
      <c r="E863" s="122">
        <f t="shared" si="249"/>
        <v>0</v>
      </c>
      <c r="F863" s="122">
        <v>40</v>
      </c>
      <c r="G863" s="122" t="s">
        <v>208</v>
      </c>
      <c r="H863" s="122">
        <f t="shared" si="250"/>
        <v>0</v>
      </c>
      <c r="I863" s="124">
        <f t="shared" si="251"/>
        <v>0</v>
      </c>
      <c r="J863" s="122">
        <f t="shared" si="252"/>
        <v>0</v>
      </c>
      <c r="L863" s="122">
        <v>2030</v>
      </c>
      <c r="M863" s="122">
        <v>1</v>
      </c>
      <c r="N863" s="122">
        <f t="shared" si="253"/>
        <v>480</v>
      </c>
      <c r="O863" s="122">
        <f t="shared" si="254"/>
        <v>480</v>
      </c>
      <c r="P863" s="122">
        <v>40</v>
      </c>
      <c r="Q863" s="122" t="s">
        <v>208</v>
      </c>
      <c r="R863" s="122">
        <f t="shared" si="255"/>
        <v>19200</v>
      </c>
      <c r="S863" s="124">
        <f t="shared" si="256"/>
        <v>0.22222222222222221</v>
      </c>
      <c r="T863" s="122">
        <f t="shared" si="257"/>
        <v>19.2</v>
      </c>
    </row>
    <row r="864" spans="1:21" x14ac:dyDescent="0.25">
      <c r="B864" s="122">
        <v>2031</v>
      </c>
      <c r="C864" s="122">
        <v>0</v>
      </c>
      <c r="D864" s="122">
        <f t="shared" si="248"/>
        <v>120</v>
      </c>
      <c r="E864" s="122">
        <f t="shared" si="249"/>
        <v>0</v>
      </c>
      <c r="F864" s="122">
        <v>40</v>
      </c>
      <c r="G864" s="122" t="s">
        <v>208</v>
      </c>
      <c r="H864" s="122">
        <f t="shared" si="250"/>
        <v>0</v>
      </c>
      <c r="I864" s="124">
        <f t="shared" si="251"/>
        <v>0</v>
      </c>
      <c r="J864" s="122">
        <f t="shared" si="252"/>
        <v>0</v>
      </c>
      <c r="L864" s="122">
        <v>2031</v>
      </c>
      <c r="M864" s="122">
        <v>1</v>
      </c>
      <c r="N864" s="122">
        <f t="shared" si="253"/>
        <v>480</v>
      </c>
      <c r="O864" s="122">
        <f t="shared" si="254"/>
        <v>480</v>
      </c>
      <c r="P864" s="122">
        <v>40</v>
      </c>
      <c r="Q864" s="122" t="s">
        <v>208</v>
      </c>
      <c r="R864" s="122">
        <f t="shared" si="255"/>
        <v>19200</v>
      </c>
      <c r="S864" s="124">
        <f t="shared" si="256"/>
        <v>0.22222222222222221</v>
      </c>
      <c r="T864" s="122">
        <f t="shared" si="257"/>
        <v>19.2</v>
      </c>
    </row>
    <row r="865" spans="2:20" x14ac:dyDescent="0.25">
      <c r="B865" s="122">
        <v>2032</v>
      </c>
      <c r="C865" s="122">
        <v>0</v>
      </c>
      <c r="D865" s="122">
        <f t="shared" si="248"/>
        <v>120</v>
      </c>
      <c r="E865" s="122">
        <f t="shared" si="249"/>
        <v>0</v>
      </c>
      <c r="F865" s="122">
        <v>40</v>
      </c>
      <c r="G865" s="122" t="s">
        <v>208</v>
      </c>
      <c r="H865" s="122">
        <f t="shared" si="250"/>
        <v>0</v>
      </c>
      <c r="I865" s="124">
        <f t="shared" si="251"/>
        <v>0</v>
      </c>
      <c r="J865" s="122">
        <f t="shared" si="252"/>
        <v>0</v>
      </c>
      <c r="L865" s="122">
        <v>2032</v>
      </c>
      <c r="M865" s="122">
        <v>1</v>
      </c>
      <c r="N865" s="122">
        <f t="shared" si="253"/>
        <v>480</v>
      </c>
      <c r="O865" s="122">
        <f t="shared" si="254"/>
        <v>480</v>
      </c>
      <c r="P865" s="122">
        <v>40</v>
      </c>
      <c r="Q865" s="122" t="s">
        <v>208</v>
      </c>
      <c r="R865" s="122">
        <f t="shared" si="255"/>
        <v>19200</v>
      </c>
      <c r="S865" s="124">
        <f t="shared" si="256"/>
        <v>0.22222222222222221</v>
      </c>
      <c r="T865" s="122">
        <f t="shared" si="257"/>
        <v>19.2</v>
      </c>
    </row>
    <row r="866" spans="2:20" x14ac:dyDescent="0.25">
      <c r="B866" s="122">
        <v>2033</v>
      </c>
      <c r="C866" s="122">
        <v>0</v>
      </c>
      <c r="D866" s="122">
        <f t="shared" si="248"/>
        <v>120</v>
      </c>
      <c r="E866" s="122">
        <f t="shared" si="249"/>
        <v>0</v>
      </c>
      <c r="F866" s="122">
        <v>40</v>
      </c>
      <c r="G866" s="122" t="s">
        <v>208</v>
      </c>
      <c r="H866" s="122">
        <f t="shared" si="250"/>
        <v>0</v>
      </c>
      <c r="I866" s="124">
        <f t="shared" si="251"/>
        <v>0</v>
      </c>
      <c r="J866" s="122">
        <f t="shared" si="252"/>
        <v>0</v>
      </c>
      <c r="L866" s="122">
        <v>2033</v>
      </c>
      <c r="M866" s="122">
        <v>1</v>
      </c>
      <c r="N866" s="122">
        <f t="shared" si="253"/>
        <v>480</v>
      </c>
      <c r="O866" s="122">
        <f t="shared" si="254"/>
        <v>480</v>
      </c>
      <c r="P866" s="122">
        <v>40</v>
      </c>
      <c r="Q866" s="122" t="s">
        <v>208</v>
      </c>
      <c r="R866" s="122">
        <f t="shared" si="255"/>
        <v>19200</v>
      </c>
      <c r="S866" s="124">
        <f t="shared" si="256"/>
        <v>0.22222222222222221</v>
      </c>
      <c r="T866" s="122">
        <f t="shared" si="257"/>
        <v>19.2</v>
      </c>
    </row>
    <row r="867" spans="2:20" x14ac:dyDescent="0.25">
      <c r="B867" s="122">
        <v>2034</v>
      </c>
      <c r="C867" s="122">
        <v>0</v>
      </c>
      <c r="D867" s="122">
        <f t="shared" si="248"/>
        <v>120</v>
      </c>
      <c r="E867" s="122">
        <f t="shared" si="249"/>
        <v>0</v>
      </c>
      <c r="F867" s="122">
        <v>40</v>
      </c>
      <c r="G867" s="122" t="s">
        <v>208</v>
      </c>
      <c r="H867" s="122">
        <f t="shared" si="250"/>
        <v>0</v>
      </c>
      <c r="I867" s="124">
        <f t="shared" si="251"/>
        <v>0</v>
      </c>
      <c r="J867" s="122">
        <f t="shared" si="252"/>
        <v>0</v>
      </c>
      <c r="L867" s="122">
        <v>2034</v>
      </c>
      <c r="M867" s="122">
        <v>1</v>
      </c>
      <c r="N867" s="122">
        <f t="shared" si="253"/>
        <v>480</v>
      </c>
      <c r="O867" s="122">
        <f t="shared" si="254"/>
        <v>480</v>
      </c>
      <c r="P867" s="122">
        <v>40</v>
      </c>
      <c r="Q867" s="122" t="s">
        <v>208</v>
      </c>
      <c r="R867" s="122">
        <f t="shared" si="255"/>
        <v>19200</v>
      </c>
      <c r="S867" s="124">
        <f t="shared" si="256"/>
        <v>0.22222222222222221</v>
      </c>
      <c r="T867" s="122">
        <f t="shared" si="257"/>
        <v>19.2</v>
      </c>
    </row>
    <row r="868" spans="2:20" x14ac:dyDescent="0.25">
      <c r="B868" s="122">
        <v>2035</v>
      </c>
      <c r="C868" s="122">
        <v>0</v>
      </c>
      <c r="D868" s="122">
        <f t="shared" si="248"/>
        <v>120</v>
      </c>
      <c r="E868" s="122">
        <f t="shared" si="249"/>
        <v>0</v>
      </c>
      <c r="F868" s="122">
        <v>40</v>
      </c>
      <c r="G868" s="122" t="s">
        <v>208</v>
      </c>
      <c r="H868" s="122">
        <f t="shared" si="250"/>
        <v>0</v>
      </c>
      <c r="I868" s="124">
        <f t="shared" si="251"/>
        <v>0</v>
      </c>
      <c r="J868" s="122">
        <f t="shared" si="252"/>
        <v>0</v>
      </c>
      <c r="L868" s="122">
        <v>2035</v>
      </c>
      <c r="M868" s="122">
        <v>1</v>
      </c>
      <c r="N868" s="122">
        <f t="shared" si="253"/>
        <v>480</v>
      </c>
      <c r="O868" s="122">
        <f t="shared" si="254"/>
        <v>480</v>
      </c>
      <c r="P868" s="122">
        <v>40</v>
      </c>
      <c r="Q868" s="122" t="s">
        <v>208</v>
      </c>
      <c r="R868" s="122">
        <f t="shared" si="255"/>
        <v>19200</v>
      </c>
      <c r="S868" s="124">
        <f t="shared" si="256"/>
        <v>0.22222222222222221</v>
      </c>
      <c r="T868" s="122">
        <f t="shared" si="257"/>
        <v>19.2</v>
      </c>
    </row>
    <row r="869" spans="2:20" x14ac:dyDescent="0.25">
      <c r="B869" s="122">
        <v>2036</v>
      </c>
      <c r="C869" s="122">
        <v>0</v>
      </c>
      <c r="D869" s="122">
        <f t="shared" si="248"/>
        <v>120</v>
      </c>
      <c r="E869" s="122">
        <f t="shared" si="249"/>
        <v>0</v>
      </c>
      <c r="F869" s="122">
        <v>40</v>
      </c>
      <c r="G869" s="122" t="s">
        <v>208</v>
      </c>
      <c r="H869" s="122">
        <f t="shared" si="250"/>
        <v>0</v>
      </c>
      <c r="I869" s="124">
        <f t="shared" si="251"/>
        <v>0</v>
      </c>
      <c r="J869" s="122">
        <f t="shared" si="252"/>
        <v>0</v>
      </c>
      <c r="L869" s="122">
        <v>2036</v>
      </c>
      <c r="M869" s="122">
        <v>1</v>
      </c>
      <c r="N869" s="122">
        <f t="shared" si="253"/>
        <v>480</v>
      </c>
      <c r="O869" s="122">
        <f t="shared" si="254"/>
        <v>480</v>
      </c>
      <c r="P869" s="122">
        <v>40</v>
      </c>
      <c r="Q869" s="122" t="s">
        <v>208</v>
      </c>
      <c r="R869" s="122">
        <f t="shared" si="255"/>
        <v>19200</v>
      </c>
      <c r="S869" s="124">
        <f t="shared" si="256"/>
        <v>0.22222222222222221</v>
      </c>
      <c r="T869" s="122">
        <f t="shared" si="257"/>
        <v>19.2</v>
      </c>
    </row>
    <row r="870" spans="2:20" x14ac:dyDescent="0.25">
      <c r="B870" s="122">
        <v>2037</v>
      </c>
      <c r="C870" s="122">
        <v>0</v>
      </c>
      <c r="D870" s="122">
        <f t="shared" si="248"/>
        <v>120</v>
      </c>
      <c r="E870" s="122">
        <f t="shared" si="249"/>
        <v>0</v>
      </c>
      <c r="F870" s="122">
        <v>40</v>
      </c>
      <c r="G870" s="122" t="s">
        <v>208</v>
      </c>
      <c r="H870" s="122">
        <f t="shared" si="250"/>
        <v>0</v>
      </c>
      <c r="I870" s="124">
        <f t="shared" si="251"/>
        <v>0</v>
      </c>
      <c r="J870" s="122">
        <f t="shared" si="252"/>
        <v>0</v>
      </c>
      <c r="L870" s="122">
        <v>2037</v>
      </c>
      <c r="M870" s="122">
        <v>1</v>
      </c>
      <c r="N870" s="122">
        <f t="shared" si="253"/>
        <v>480</v>
      </c>
      <c r="O870" s="122">
        <f t="shared" si="254"/>
        <v>480</v>
      </c>
      <c r="P870" s="122">
        <v>40</v>
      </c>
      <c r="Q870" s="122" t="s">
        <v>208</v>
      </c>
      <c r="R870" s="122">
        <f t="shared" si="255"/>
        <v>19200</v>
      </c>
      <c r="S870" s="124">
        <f t="shared" si="256"/>
        <v>0.22222222222222221</v>
      </c>
      <c r="T870" s="122">
        <f t="shared" si="257"/>
        <v>19.2</v>
      </c>
    </row>
    <row r="871" spans="2:20" x14ac:dyDescent="0.25">
      <c r="B871" s="122">
        <v>2038</v>
      </c>
      <c r="C871" s="122">
        <v>0</v>
      </c>
      <c r="D871" s="122">
        <f t="shared" si="248"/>
        <v>120</v>
      </c>
      <c r="E871" s="122">
        <f t="shared" si="249"/>
        <v>0</v>
      </c>
      <c r="F871" s="122">
        <v>40</v>
      </c>
      <c r="G871" s="122" t="s">
        <v>208</v>
      </c>
      <c r="H871" s="122">
        <f t="shared" si="250"/>
        <v>0</v>
      </c>
      <c r="I871" s="124">
        <f t="shared" si="251"/>
        <v>0</v>
      </c>
      <c r="J871" s="122">
        <f t="shared" si="252"/>
        <v>0</v>
      </c>
      <c r="L871" s="122">
        <v>2038</v>
      </c>
      <c r="M871" s="122">
        <v>2</v>
      </c>
      <c r="N871" s="122">
        <f t="shared" si="253"/>
        <v>480</v>
      </c>
      <c r="O871" s="122">
        <f t="shared" si="254"/>
        <v>960</v>
      </c>
      <c r="P871" s="122">
        <v>40</v>
      </c>
      <c r="Q871" s="122" t="s">
        <v>208</v>
      </c>
      <c r="R871" s="122">
        <f t="shared" si="255"/>
        <v>38400</v>
      </c>
      <c r="S871" s="124">
        <f t="shared" si="256"/>
        <v>0.44444444444444442</v>
      </c>
      <c r="T871" s="122">
        <f t="shared" si="257"/>
        <v>38.4</v>
      </c>
    </row>
    <row r="872" spans="2:20" x14ac:dyDescent="0.25">
      <c r="B872" s="122">
        <v>2039</v>
      </c>
      <c r="C872" s="122">
        <v>0</v>
      </c>
      <c r="D872" s="122">
        <f t="shared" si="248"/>
        <v>120</v>
      </c>
      <c r="E872" s="122">
        <f t="shared" si="249"/>
        <v>0</v>
      </c>
      <c r="F872" s="122">
        <v>40</v>
      </c>
      <c r="G872" s="122" t="s">
        <v>208</v>
      </c>
      <c r="H872" s="122">
        <f t="shared" si="250"/>
        <v>0</v>
      </c>
      <c r="I872" s="124">
        <f t="shared" si="251"/>
        <v>0</v>
      </c>
      <c r="J872" s="122">
        <f t="shared" si="252"/>
        <v>0</v>
      </c>
      <c r="L872" s="122">
        <v>2039</v>
      </c>
      <c r="M872" s="122">
        <v>2</v>
      </c>
      <c r="N872" s="122">
        <f t="shared" si="253"/>
        <v>480</v>
      </c>
      <c r="O872" s="122">
        <f t="shared" si="254"/>
        <v>960</v>
      </c>
      <c r="P872" s="122">
        <v>40</v>
      </c>
      <c r="Q872" s="122" t="s">
        <v>208</v>
      </c>
      <c r="R872" s="122">
        <f t="shared" si="255"/>
        <v>38400</v>
      </c>
      <c r="S872" s="124">
        <f t="shared" si="256"/>
        <v>0.44444444444444442</v>
      </c>
      <c r="T872" s="122">
        <f t="shared" si="257"/>
        <v>38.4</v>
      </c>
    </row>
    <row r="873" spans="2:20" x14ac:dyDescent="0.25">
      <c r="B873" s="122">
        <v>2040</v>
      </c>
      <c r="C873" s="122">
        <v>0</v>
      </c>
      <c r="D873" s="122">
        <f t="shared" si="248"/>
        <v>120</v>
      </c>
      <c r="E873" s="122">
        <f t="shared" si="249"/>
        <v>0</v>
      </c>
      <c r="F873" s="122">
        <v>40</v>
      </c>
      <c r="G873" s="122" t="s">
        <v>208</v>
      </c>
      <c r="H873" s="122">
        <f t="shared" si="250"/>
        <v>0</v>
      </c>
      <c r="I873" s="124">
        <f t="shared" si="251"/>
        <v>0</v>
      </c>
      <c r="J873" s="122">
        <f t="shared" si="252"/>
        <v>0</v>
      </c>
      <c r="L873" s="122">
        <v>2040</v>
      </c>
      <c r="M873" s="122">
        <v>2</v>
      </c>
      <c r="N873" s="122">
        <f t="shared" si="253"/>
        <v>480</v>
      </c>
      <c r="O873" s="122">
        <f t="shared" si="254"/>
        <v>960</v>
      </c>
      <c r="P873" s="122">
        <v>40</v>
      </c>
      <c r="Q873" s="122" t="s">
        <v>208</v>
      </c>
      <c r="R873" s="122">
        <f t="shared" si="255"/>
        <v>38400</v>
      </c>
      <c r="S873" s="124">
        <f t="shared" si="256"/>
        <v>0.44444444444444442</v>
      </c>
      <c r="T873" s="122">
        <f t="shared" si="257"/>
        <v>38.4</v>
      </c>
    </row>
    <row r="874" spans="2:20" x14ac:dyDescent="0.25">
      <c r="B874" s="122">
        <v>2041</v>
      </c>
      <c r="C874" s="122">
        <v>0</v>
      </c>
      <c r="D874" s="122">
        <f t="shared" si="248"/>
        <v>120</v>
      </c>
      <c r="E874" s="122">
        <f t="shared" si="249"/>
        <v>0</v>
      </c>
      <c r="F874" s="122">
        <v>40</v>
      </c>
      <c r="G874" s="122" t="s">
        <v>208</v>
      </c>
      <c r="H874" s="122">
        <f t="shared" si="250"/>
        <v>0</v>
      </c>
      <c r="I874" s="124">
        <f t="shared" si="251"/>
        <v>0</v>
      </c>
      <c r="J874" s="122">
        <f t="shared" si="252"/>
        <v>0</v>
      </c>
      <c r="L874" s="122">
        <v>2041</v>
      </c>
      <c r="M874" s="122">
        <v>2</v>
      </c>
      <c r="N874" s="122">
        <f t="shared" si="253"/>
        <v>480</v>
      </c>
      <c r="O874" s="122">
        <f t="shared" si="254"/>
        <v>960</v>
      </c>
      <c r="P874" s="122">
        <v>40</v>
      </c>
      <c r="Q874" s="122" t="s">
        <v>208</v>
      </c>
      <c r="R874" s="122">
        <f t="shared" si="255"/>
        <v>38400</v>
      </c>
      <c r="S874" s="124">
        <f t="shared" si="256"/>
        <v>0.44444444444444442</v>
      </c>
      <c r="T874" s="122">
        <f t="shared" si="257"/>
        <v>38.4</v>
      </c>
    </row>
    <row r="875" spans="2:20" x14ac:dyDescent="0.25">
      <c r="B875" s="122">
        <v>2042</v>
      </c>
      <c r="C875" s="122">
        <v>0</v>
      </c>
      <c r="D875" s="122">
        <f t="shared" si="248"/>
        <v>120</v>
      </c>
      <c r="E875" s="122">
        <f t="shared" si="249"/>
        <v>0</v>
      </c>
      <c r="F875" s="122">
        <v>40</v>
      </c>
      <c r="G875" s="122" t="s">
        <v>208</v>
      </c>
      <c r="H875" s="122">
        <f t="shared" si="250"/>
        <v>0</v>
      </c>
      <c r="I875" s="124">
        <f t="shared" si="251"/>
        <v>0</v>
      </c>
      <c r="J875" s="122">
        <f t="shared" si="252"/>
        <v>0</v>
      </c>
      <c r="L875" s="122">
        <v>2042</v>
      </c>
      <c r="M875" s="122">
        <v>2</v>
      </c>
      <c r="N875" s="122">
        <f t="shared" si="253"/>
        <v>480</v>
      </c>
      <c r="O875" s="122">
        <f t="shared" si="254"/>
        <v>960</v>
      </c>
      <c r="P875" s="122">
        <v>40</v>
      </c>
      <c r="Q875" s="122" t="s">
        <v>208</v>
      </c>
      <c r="R875" s="122">
        <f t="shared" si="255"/>
        <v>38400</v>
      </c>
      <c r="S875" s="124">
        <f t="shared" si="256"/>
        <v>0.44444444444444442</v>
      </c>
      <c r="T875" s="122">
        <f t="shared" si="257"/>
        <v>38.4</v>
      </c>
    </row>
    <row r="876" spans="2:20" x14ac:dyDescent="0.25">
      <c r="B876" s="122">
        <v>2043</v>
      </c>
      <c r="C876" s="122">
        <v>0</v>
      </c>
      <c r="D876" s="122">
        <f t="shared" si="248"/>
        <v>120</v>
      </c>
      <c r="E876" s="122">
        <f t="shared" si="249"/>
        <v>0</v>
      </c>
      <c r="F876" s="122">
        <v>40</v>
      </c>
      <c r="G876" s="122" t="s">
        <v>208</v>
      </c>
      <c r="H876" s="122">
        <f t="shared" si="250"/>
        <v>0</v>
      </c>
      <c r="I876" s="124">
        <f t="shared" si="251"/>
        <v>0</v>
      </c>
      <c r="J876" s="122">
        <f t="shared" si="252"/>
        <v>0</v>
      </c>
      <c r="L876" s="122">
        <v>2043</v>
      </c>
      <c r="M876" s="122">
        <v>2</v>
      </c>
      <c r="N876" s="122">
        <f t="shared" si="253"/>
        <v>480</v>
      </c>
      <c r="O876" s="122">
        <f t="shared" si="254"/>
        <v>960</v>
      </c>
      <c r="P876" s="122">
        <v>40</v>
      </c>
      <c r="Q876" s="122" t="s">
        <v>208</v>
      </c>
      <c r="R876" s="122">
        <f t="shared" si="255"/>
        <v>38400</v>
      </c>
      <c r="S876" s="124">
        <f t="shared" si="256"/>
        <v>0.44444444444444442</v>
      </c>
      <c r="T876" s="122">
        <f t="shared" si="257"/>
        <v>38.4</v>
      </c>
    </row>
    <row r="877" spans="2:20" x14ac:dyDescent="0.25">
      <c r="B877" s="122">
        <v>2044</v>
      </c>
      <c r="C877" s="122">
        <v>0</v>
      </c>
      <c r="D877" s="122">
        <f t="shared" si="248"/>
        <v>120</v>
      </c>
      <c r="E877" s="122">
        <f t="shared" si="249"/>
        <v>0</v>
      </c>
      <c r="F877" s="122">
        <v>40</v>
      </c>
      <c r="G877" s="122" t="s">
        <v>208</v>
      </c>
      <c r="H877" s="122">
        <f t="shared" si="250"/>
        <v>0</v>
      </c>
      <c r="I877" s="124">
        <f t="shared" si="251"/>
        <v>0</v>
      </c>
      <c r="J877" s="122">
        <f t="shared" si="252"/>
        <v>0</v>
      </c>
      <c r="L877" s="122">
        <v>2044</v>
      </c>
      <c r="M877" s="122">
        <v>2</v>
      </c>
      <c r="N877" s="122">
        <f t="shared" si="253"/>
        <v>480</v>
      </c>
      <c r="O877" s="122">
        <f t="shared" si="254"/>
        <v>960</v>
      </c>
      <c r="P877" s="122">
        <v>40</v>
      </c>
      <c r="Q877" s="122" t="s">
        <v>208</v>
      </c>
      <c r="R877" s="122">
        <f t="shared" si="255"/>
        <v>38400</v>
      </c>
      <c r="S877" s="124">
        <f t="shared" si="256"/>
        <v>0.44444444444444442</v>
      </c>
      <c r="T877" s="122">
        <f t="shared" si="257"/>
        <v>38.4</v>
      </c>
    </row>
    <row r="879" spans="2:20" x14ac:dyDescent="0.25">
      <c r="B879" s="290" t="s">
        <v>210</v>
      </c>
      <c r="C879" s="290"/>
      <c r="L879" s="290" t="s">
        <v>211</v>
      </c>
      <c r="M879" s="290"/>
    </row>
    <row r="880" spans="2:20" x14ac:dyDescent="0.25">
      <c r="B880" s="289" t="s">
        <v>22</v>
      </c>
      <c r="C880" s="289" t="s">
        <v>203</v>
      </c>
      <c r="D880" s="289" t="s">
        <v>204</v>
      </c>
      <c r="E880" s="289" t="s">
        <v>201</v>
      </c>
      <c r="F880" s="289" t="s">
        <v>202</v>
      </c>
      <c r="G880" s="289" t="s">
        <v>151</v>
      </c>
      <c r="H880" s="289" t="s">
        <v>205</v>
      </c>
      <c r="I880" s="289" t="s">
        <v>206</v>
      </c>
      <c r="J880" s="289" t="s">
        <v>434</v>
      </c>
      <c r="L880" s="289" t="s">
        <v>22</v>
      </c>
      <c r="M880" s="289" t="s">
        <v>203</v>
      </c>
      <c r="N880" s="289" t="s">
        <v>204</v>
      </c>
      <c r="O880" s="289" t="s">
        <v>201</v>
      </c>
      <c r="P880" s="289" t="s">
        <v>202</v>
      </c>
      <c r="Q880" s="289" t="s">
        <v>151</v>
      </c>
      <c r="R880" s="289" t="s">
        <v>205</v>
      </c>
      <c r="S880" s="289" t="s">
        <v>206</v>
      </c>
      <c r="T880" s="289" t="s">
        <v>434</v>
      </c>
    </row>
    <row r="881" spans="2:20" x14ac:dyDescent="0.25">
      <c r="B881" s="289"/>
      <c r="C881" s="289"/>
      <c r="D881" s="289"/>
      <c r="E881" s="289"/>
      <c r="F881" s="289"/>
      <c r="G881" s="289"/>
      <c r="H881" s="289"/>
      <c r="I881" s="289"/>
      <c r="J881" s="289"/>
      <c r="L881" s="289"/>
      <c r="M881" s="289"/>
      <c r="N881" s="289"/>
      <c r="O881" s="289"/>
      <c r="P881" s="289"/>
      <c r="Q881" s="289"/>
      <c r="R881" s="289"/>
      <c r="S881" s="289"/>
      <c r="T881" s="289"/>
    </row>
    <row r="882" spans="2:20" x14ac:dyDescent="0.25">
      <c r="B882" s="289"/>
      <c r="C882" s="289"/>
      <c r="D882" s="289"/>
      <c r="E882" s="289"/>
      <c r="F882" s="289"/>
      <c r="G882" s="289"/>
      <c r="H882" s="289"/>
      <c r="I882" s="289"/>
      <c r="J882" s="289"/>
      <c r="L882" s="289"/>
      <c r="M882" s="289"/>
      <c r="N882" s="289"/>
      <c r="O882" s="289"/>
      <c r="P882" s="289"/>
      <c r="Q882" s="289"/>
      <c r="R882" s="289"/>
      <c r="S882" s="289"/>
      <c r="T882" s="289"/>
    </row>
    <row r="883" spans="2:20" x14ac:dyDescent="0.25">
      <c r="B883" s="122">
        <v>2025</v>
      </c>
      <c r="C883" s="122" cm="1">
        <f t="array" ref="C883:C902">TRANSPOSE('Proyeksi Fasum (3)'!D229:W229)</f>
        <v>0</v>
      </c>
      <c r="D883" s="122">
        <f>18*40</f>
        <v>720</v>
      </c>
      <c r="E883" s="122">
        <f>C883*D883</f>
        <v>0</v>
      </c>
      <c r="F883" s="122">
        <v>50</v>
      </c>
      <c r="G883" s="122" t="s">
        <v>208</v>
      </c>
      <c r="H883" s="122">
        <f>E883*F883</f>
        <v>0</v>
      </c>
      <c r="I883" s="124">
        <f>H883/86400</f>
        <v>0</v>
      </c>
      <c r="J883" s="122">
        <f>H883/1000</f>
        <v>0</v>
      </c>
      <c r="L883" s="122">
        <v>2025</v>
      </c>
      <c r="M883" s="122" cm="1">
        <f t="array" ref="M883:M902">TRANSPOSE('Proyeksi Fasum (3)'!D230:W230)</f>
        <v>0</v>
      </c>
      <c r="N883" s="122">
        <f>24*40</f>
        <v>960</v>
      </c>
      <c r="O883" s="122">
        <f>M883*N883</f>
        <v>0</v>
      </c>
      <c r="P883" s="122">
        <v>80</v>
      </c>
      <c r="Q883" s="122" t="s">
        <v>208</v>
      </c>
      <c r="R883" s="122">
        <f>O883*P883</f>
        <v>0</v>
      </c>
      <c r="S883" s="124">
        <f>R883/86400</f>
        <v>0</v>
      </c>
      <c r="T883" s="122">
        <f>R883/1000</f>
        <v>0</v>
      </c>
    </row>
    <row r="884" spans="2:20" x14ac:dyDescent="0.25">
      <c r="B884" s="122">
        <v>2026</v>
      </c>
      <c r="C884" s="122">
        <v>0</v>
      </c>
      <c r="D884" s="122">
        <f t="shared" ref="D884:D902" si="258">18*40</f>
        <v>720</v>
      </c>
      <c r="E884" s="122">
        <f t="shared" ref="E884:E902" si="259">C884*D884</f>
        <v>0</v>
      </c>
      <c r="F884" s="122">
        <v>50</v>
      </c>
      <c r="G884" s="122" t="s">
        <v>208</v>
      </c>
      <c r="H884" s="122">
        <f t="shared" ref="H884:H902" si="260">E884*F884</f>
        <v>0</v>
      </c>
      <c r="I884" s="124">
        <f t="shared" ref="I884:I902" si="261">H884/86400</f>
        <v>0</v>
      </c>
      <c r="J884" s="122">
        <f t="shared" ref="J884:J902" si="262">H884/1000</f>
        <v>0</v>
      </c>
      <c r="L884" s="122">
        <v>2026</v>
      </c>
      <c r="M884" s="122">
        <v>0</v>
      </c>
      <c r="N884" s="122">
        <f t="shared" ref="N884:N902" si="263">24*40</f>
        <v>960</v>
      </c>
      <c r="O884" s="122">
        <f t="shared" ref="O884:O902" si="264">M884*N884</f>
        <v>0</v>
      </c>
      <c r="P884" s="122">
        <v>80</v>
      </c>
      <c r="Q884" s="122" t="s">
        <v>208</v>
      </c>
      <c r="R884" s="122">
        <f t="shared" ref="R884:R902" si="265">O884*P884</f>
        <v>0</v>
      </c>
      <c r="S884" s="124">
        <f t="shared" ref="S884:S902" si="266">R884/86400</f>
        <v>0</v>
      </c>
      <c r="T884" s="122">
        <f t="shared" ref="T884:T902" si="267">R884/1000</f>
        <v>0</v>
      </c>
    </row>
    <row r="885" spans="2:20" x14ac:dyDescent="0.25">
      <c r="B885" s="122">
        <v>2027</v>
      </c>
      <c r="C885" s="122">
        <v>0</v>
      </c>
      <c r="D885" s="122">
        <f t="shared" si="258"/>
        <v>720</v>
      </c>
      <c r="E885" s="122">
        <f t="shared" si="259"/>
        <v>0</v>
      </c>
      <c r="F885" s="122">
        <v>50</v>
      </c>
      <c r="G885" s="122" t="s">
        <v>208</v>
      </c>
      <c r="H885" s="122">
        <f t="shared" si="260"/>
        <v>0</v>
      </c>
      <c r="I885" s="124">
        <f t="shared" si="261"/>
        <v>0</v>
      </c>
      <c r="J885" s="122">
        <f t="shared" si="262"/>
        <v>0</v>
      </c>
      <c r="L885" s="122">
        <v>2027</v>
      </c>
      <c r="M885" s="122">
        <v>0</v>
      </c>
      <c r="N885" s="122">
        <f t="shared" si="263"/>
        <v>960</v>
      </c>
      <c r="O885" s="122">
        <f t="shared" si="264"/>
        <v>0</v>
      </c>
      <c r="P885" s="122">
        <v>80</v>
      </c>
      <c r="Q885" s="122" t="s">
        <v>208</v>
      </c>
      <c r="R885" s="122">
        <f t="shared" si="265"/>
        <v>0</v>
      </c>
      <c r="S885" s="124">
        <f t="shared" si="266"/>
        <v>0</v>
      </c>
      <c r="T885" s="122">
        <f t="shared" si="267"/>
        <v>0</v>
      </c>
    </row>
    <row r="886" spans="2:20" x14ac:dyDescent="0.25">
      <c r="B886" s="122">
        <v>2028</v>
      </c>
      <c r="C886" s="122">
        <v>0</v>
      </c>
      <c r="D886" s="122">
        <f t="shared" si="258"/>
        <v>720</v>
      </c>
      <c r="E886" s="122">
        <f t="shared" si="259"/>
        <v>0</v>
      </c>
      <c r="F886" s="122">
        <v>50</v>
      </c>
      <c r="G886" s="122" t="s">
        <v>208</v>
      </c>
      <c r="H886" s="122">
        <f t="shared" si="260"/>
        <v>0</v>
      </c>
      <c r="I886" s="124">
        <f t="shared" si="261"/>
        <v>0</v>
      </c>
      <c r="J886" s="122">
        <f t="shared" si="262"/>
        <v>0</v>
      </c>
      <c r="L886" s="122">
        <v>2028</v>
      </c>
      <c r="M886" s="122">
        <v>0</v>
      </c>
      <c r="N886" s="122">
        <f t="shared" si="263"/>
        <v>960</v>
      </c>
      <c r="O886" s="122">
        <f t="shared" si="264"/>
        <v>0</v>
      </c>
      <c r="P886" s="122">
        <v>80</v>
      </c>
      <c r="Q886" s="122" t="s">
        <v>208</v>
      </c>
      <c r="R886" s="122">
        <f t="shared" si="265"/>
        <v>0</v>
      </c>
      <c r="S886" s="124">
        <f t="shared" si="266"/>
        <v>0</v>
      </c>
      <c r="T886" s="122">
        <f t="shared" si="267"/>
        <v>0</v>
      </c>
    </row>
    <row r="887" spans="2:20" x14ac:dyDescent="0.25">
      <c r="B887" s="122">
        <v>2029</v>
      </c>
      <c r="C887" s="122">
        <v>0</v>
      </c>
      <c r="D887" s="122">
        <f t="shared" si="258"/>
        <v>720</v>
      </c>
      <c r="E887" s="122">
        <f t="shared" si="259"/>
        <v>0</v>
      </c>
      <c r="F887" s="122">
        <v>50</v>
      </c>
      <c r="G887" s="122" t="s">
        <v>208</v>
      </c>
      <c r="H887" s="122">
        <f t="shared" si="260"/>
        <v>0</v>
      </c>
      <c r="I887" s="124">
        <f t="shared" si="261"/>
        <v>0</v>
      </c>
      <c r="J887" s="122">
        <f t="shared" si="262"/>
        <v>0</v>
      </c>
      <c r="L887" s="122">
        <v>2029</v>
      </c>
      <c r="M887" s="122">
        <v>0</v>
      </c>
      <c r="N887" s="122">
        <f t="shared" si="263"/>
        <v>960</v>
      </c>
      <c r="O887" s="122">
        <f t="shared" si="264"/>
        <v>0</v>
      </c>
      <c r="P887" s="122">
        <v>80</v>
      </c>
      <c r="Q887" s="122" t="s">
        <v>208</v>
      </c>
      <c r="R887" s="122">
        <f t="shared" si="265"/>
        <v>0</v>
      </c>
      <c r="S887" s="124">
        <f t="shared" si="266"/>
        <v>0</v>
      </c>
      <c r="T887" s="122">
        <f t="shared" si="267"/>
        <v>0</v>
      </c>
    </row>
    <row r="888" spans="2:20" x14ac:dyDescent="0.25">
      <c r="B888" s="122">
        <v>2030</v>
      </c>
      <c r="C888" s="122">
        <v>0</v>
      </c>
      <c r="D888" s="122">
        <f t="shared" si="258"/>
        <v>720</v>
      </c>
      <c r="E888" s="122">
        <f t="shared" si="259"/>
        <v>0</v>
      </c>
      <c r="F888" s="122">
        <v>50</v>
      </c>
      <c r="G888" s="122" t="s">
        <v>208</v>
      </c>
      <c r="H888" s="122">
        <f t="shared" si="260"/>
        <v>0</v>
      </c>
      <c r="I888" s="124">
        <f t="shared" si="261"/>
        <v>0</v>
      </c>
      <c r="J888" s="122">
        <f t="shared" si="262"/>
        <v>0</v>
      </c>
      <c r="L888" s="122">
        <v>2030</v>
      </c>
      <c r="M888" s="122">
        <v>0</v>
      </c>
      <c r="N888" s="122">
        <f t="shared" si="263"/>
        <v>960</v>
      </c>
      <c r="O888" s="122">
        <f t="shared" si="264"/>
        <v>0</v>
      </c>
      <c r="P888" s="122">
        <v>80</v>
      </c>
      <c r="Q888" s="122" t="s">
        <v>208</v>
      </c>
      <c r="R888" s="122">
        <f t="shared" si="265"/>
        <v>0</v>
      </c>
      <c r="S888" s="124">
        <f t="shared" si="266"/>
        <v>0</v>
      </c>
      <c r="T888" s="122">
        <f t="shared" si="267"/>
        <v>0</v>
      </c>
    </row>
    <row r="889" spans="2:20" x14ac:dyDescent="0.25">
      <c r="B889" s="122">
        <v>2031</v>
      </c>
      <c r="C889" s="122">
        <v>0</v>
      </c>
      <c r="D889" s="122">
        <f t="shared" si="258"/>
        <v>720</v>
      </c>
      <c r="E889" s="122">
        <f t="shared" si="259"/>
        <v>0</v>
      </c>
      <c r="F889" s="122">
        <v>50</v>
      </c>
      <c r="G889" s="122" t="s">
        <v>208</v>
      </c>
      <c r="H889" s="122">
        <f t="shared" si="260"/>
        <v>0</v>
      </c>
      <c r="I889" s="124">
        <f t="shared" si="261"/>
        <v>0</v>
      </c>
      <c r="J889" s="122">
        <f t="shared" si="262"/>
        <v>0</v>
      </c>
      <c r="L889" s="122">
        <v>2031</v>
      </c>
      <c r="M889" s="122">
        <v>0</v>
      </c>
      <c r="N889" s="122">
        <f t="shared" si="263"/>
        <v>960</v>
      </c>
      <c r="O889" s="122">
        <f t="shared" si="264"/>
        <v>0</v>
      </c>
      <c r="P889" s="122">
        <v>80</v>
      </c>
      <c r="Q889" s="122" t="s">
        <v>208</v>
      </c>
      <c r="R889" s="122">
        <f t="shared" si="265"/>
        <v>0</v>
      </c>
      <c r="S889" s="124">
        <f t="shared" si="266"/>
        <v>0</v>
      </c>
      <c r="T889" s="122">
        <f t="shared" si="267"/>
        <v>0</v>
      </c>
    </row>
    <row r="890" spans="2:20" x14ac:dyDescent="0.25">
      <c r="B890" s="122">
        <v>2032</v>
      </c>
      <c r="C890" s="122">
        <v>0</v>
      </c>
      <c r="D890" s="122">
        <f t="shared" si="258"/>
        <v>720</v>
      </c>
      <c r="E890" s="122">
        <f t="shared" si="259"/>
        <v>0</v>
      </c>
      <c r="F890" s="122">
        <v>50</v>
      </c>
      <c r="G890" s="122" t="s">
        <v>208</v>
      </c>
      <c r="H890" s="122">
        <f t="shared" si="260"/>
        <v>0</v>
      </c>
      <c r="I890" s="124">
        <f t="shared" si="261"/>
        <v>0</v>
      </c>
      <c r="J890" s="122">
        <f t="shared" si="262"/>
        <v>0</v>
      </c>
      <c r="L890" s="122">
        <v>2032</v>
      </c>
      <c r="M890" s="122">
        <v>0</v>
      </c>
      <c r="N890" s="122">
        <f t="shared" si="263"/>
        <v>960</v>
      </c>
      <c r="O890" s="122">
        <f t="shared" si="264"/>
        <v>0</v>
      </c>
      <c r="P890" s="122">
        <v>80</v>
      </c>
      <c r="Q890" s="122" t="s">
        <v>208</v>
      </c>
      <c r="R890" s="122">
        <f t="shared" si="265"/>
        <v>0</v>
      </c>
      <c r="S890" s="124">
        <f t="shared" si="266"/>
        <v>0</v>
      </c>
      <c r="T890" s="122">
        <f t="shared" si="267"/>
        <v>0</v>
      </c>
    </row>
    <row r="891" spans="2:20" x14ac:dyDescent="0.25">
      <c r="B891" s="122">
        <v>2033</v>
      </c>
      <c r="C891" s="122">
        <v>0</v>
      </c>
      <c r="D891" s="122">
        <f t="shared" si="258"/>
        <v>720</v>
      </c>
      <c r="E891" s="122">
        <f t="shared" si="259"/>
        <v>0</v>
      </c>
      <c r="F891" s="122">
        <v>50</v>
      </c>
      <c r="G891" s="122" t="s">
        <v>208</v>
      </c>
      <c r="H891" s="122">
        <f t="shared" si="260"/>
        <v>0</v>
      </c>
      <c r="I891" s="124">
        <f t="shared" si="261"/>
        <v>0</v>
      </c>
      <c r="J891" s="122">
        <f t="shared" si="262"/>
        <v>0</v>
      </c>
      <c r="L891" s="122">
        <v>2033</v>
      </c>
      <c r="M891" s="122">
        <v>0</v>
      </c>
      <c r="N891" s="122">
        <f t="shared" si="263"/>
        <v>960</v>
      </c>
      <c r="O891" s="122">
        <f t="shared" si="264"/>
        <v>0</v>
      </c>
      <c r="P891" s="122">
        <v>80</v>
      </c>
      <c r="Q891" s="122" t="s">
        <v>208</v>
      </c>
      <c r="R891" s="122">
        <f t="shared" si="265"/>
        <v>0</v>
      </c>
      <c r="S891" s="124">
        <f t="shared" si="266"/>
        <v>0</v>
      </c>
      <c r="T891" s="122">
        <f t="shared" si="267"/>
        <v>0</v>
      </c>
    </row>
    <row r="892" spans="2:20" x14ac:dyDescent="0.25">
      <c r="B892" s="122">
        <v>2034</v>
      </c>
      <c r="C892" s="122">
        <v>0</v>
      </c>
      <c r="D892" s="122">
        <f t="shared" si="258"/>
        <v>720</v>
      </c>
      <c r="E892" s="122">
        <f t="shared" si="259"/>
        <v>0</v>
      </c>
      <c r="F892" s="122">
        <v>50</v>
      </c>
      <c r="G892" s="122" t="s">
        <v>208</v>
      </c>
      <c r="H892" s="122">
        <f t="shared" si="260"/>
        <v>0</v>
      </c>
      <c r="I892" s="124">
        <f t="shared" si="261"/>
        <v>0</v>
      </c>
      <c r="J892" s="122">
        <f t="shared" si="262"/>
        <v>0</v>
      </c>
      <c r="L892" s="122">
        <v>2034</v>
      </c>
      <c r="M892" s="122">
        <v>0</v>
      </c>
      <c r="N892" s="122">
        <f t="shared" si="263"/>
        <v>960</v>
      </c>
      <c r="O892" s="122">
        <f t="shared" si="264"/>
        <v>0</v>
      </c>
      <c r="P892" s="122">
        <v>80</v>
      </c>
      <c r="Q892" s="122" t="s">
        <v>208</v>
      </c>
      <c r="R892" s="122">
        <f t="shared" si="265"/>
        <v>0</v>
      </c>
      <c r="S892" s="124">
        <f t="shared" si="266"/>
        <v>0</v>
      </c>
      <c r="T892" s="122">
        <f t="shared" si="267"/>
        <v>0</v>
      </c>
    </row>
    <row r="893" spans="2:20" x14ac:dyDescent="0.25">
      <c r="B893" s="122">
        <v>2035</v>
      </c>
      <c r="C893" s="122">
        <v>0</v>
      </c>
      <c r="D893" s="122">
        <f t="shared" si="258"/>
        <v>720</v>
      </c>
      <c r="E893" s="122">
        <f t="shared" si="259"/>
        <v>0</v>
      </c>
      <c r="F893" s="122">
        <v>50</v>
      </c>
      <c r="G893" s="122" t="s">
        <v>208</v>
      </c>
      <c r="H893" s="122">
        <f t="shared" si="260"/>
        <v>0</v>
      </c>
      <c r="I893" s="124">
        <f t="shared" si="261"/>
        <v>0</v>
      </c>
      <c r="J893" s="122">
        <f t="shared" si="262"/>
        <v>0</v>
      </c>
      <c r="L893" s="122">
        <v>2035</v>
      </c>
      <c r="M893" s="122">
        <v>0</v>
      </c>
      <c r="N893" s="122">
        <f t="shared" si="263"/>
        <v>960</v>
      </c>
      <c r="O893" s="122">
        <f t="shared" si="264"/>
        <v>0</v>
      </c>
      <c r="P893" s="122">
        <v>80</v>
      </c>
      <c r="Q893" s="122" t="s">
        <v>208</v>
      </c>
      <c r="R893" s="122">
        <f t="shared" si="265"/>
        <v>0</v>
      </c>
      <c r="S893" s="124">
        <f t="shared" si="266"/>
        <v>0</v>
      </c>
      <c r="T893" s="122">
        <f t="shared" si="267"/>
        <v>0</v>
      </c>
    </row>
    <row r="894" spans="2:20" x14ac:dyDescent="0.25">
      <c r="B894" s="122">
        <v>2036</v>
      </c>
      <c r="C894" s="122">
        <v>0</v>
      </c>
      <c r="D894" s="122">
        <f t="shared" si="258"/>
        <v>720</v>
      </c>
      <c r="E894" s="122">
        <f t="shared" si="259"/>
        <v>0</v>
      </c>
      <c r="F894" s="122">
        <v>50</v>
      </c>
      <c r="G894" s="122" t="s">
        <v>208</v>
      </c>
      <c r="H894" s="122">
        <f t="shared" si="260"/>
        <v>0</v>
      </c>
      <c r="I894" s="124">
        <f t="shared" si="261"/>
        <v>0</v>
      </c>
      <c r="J894" s="122">
        <f t="shared" si="262"/>
        <v>0</v>
      </c>
      <c r="L894" s="122">
        <v>2036</v>
      </c>
      <c r="M894" s="122">
        <v>0</v>
      </c>
      <c r="N894" s="122">
        <f t="shared" si="263"/>
        <v>960</v>
      </c>
      <c r="O894" s="122">
        <f t="shared" si="264"/>
        <v>0</v>
      </c>
      <c r="P894" s="122">
        <v>80</v>
      </c>
      <c r="Q894" s="122" t="s">
        <v>208</v>
      </c>
      <c r="R894" s="122">
        <f t="shared" si="265"/>
        <v>0</v>
      </c>
      <c r="S894" s="124">
        <f t="shared" si="266"/>
        <v>0</v>
      </c>
      <c r="T894" s="122">
        <f t="shared" si="267"/>
        <v>0</v>
      </c>
    </row>
    <row r="895" spans="2:20" x14ac:dyDescent="0.25">
      <c r="B895" s="122">
        <v>2037</v>
      </c>
      <c r="C895" s="122">
        <v>0</v>
      </c>
      <c r="D895" s="122">
        <f t="shared" si="258"/>
        <v>720</v>
      </c>
      <c r="E895" s="122">
        <f t="shared" si="259"/>
        <v>0</v>
      </c>
      <c r="F895" s="122">
        <v>50</v>
      </c>
      <c r="G895" s="122" t="s">
        <v>208</v>
      </c>
      <c r="H895" s="122">
        <f t="shared" si="260"/>
        <v>0</v>
      </c>
      <c r="I895" s="124">
        <f t="shared" si="261"/>
        <v>0</v>
      </c>
      <c r="J895" s="122">
        <f t="shared" si="262"/>
        <v>0</v>
      </c>
      <c r="L895" s="122">
        <v>2037</v>
      </c>
      <c r="M895" s="122">
        <v>0</v>
      </c>
      <c r="N895" s="122">
        <f t="shared" si="263"/>
        <v>960</v>
      </c>
      <c r="O895" s="122">
        <f t="shared" si="264"/>
        <v>0</v>
      </c>
      <c r="P895" s="122">
        <v>80</v>
      </c>
      <c r="Q895" s="122" t="s">
        <v>208</v>
      </c>
      <c r="R895" s="122">
        <f t="shared" si="265"/>
        <v>0</v>
      </c>
      <c r="S895" s="124">
        <f t="shared" si="266"/>
        <v>0</v>
      </c>
      <c r="T895" s="122">
        <f t="shared" si="267"/>
        <v>0</v>
      </c>
    </row>
    <row r="896" spans="2:20" x14ac:dyDescent="0.25">
      <c r="B896" s="122">
        <v>2038</v>
      </c>
      <c r="C896" s="122">
        <v>0</v>
      </c>
      <c r="D896" s="122">
        <f t="shared" si="258"/>
        <v>720</v>
      </c>
      <c r="E896" s="122">
        <f t="shared" si="259"/>
        <v>0</v>
      </c>
      <c r="F896" s="122">
        <v>50</v>
      </c>
      <c r="G896" s="122" t="s">
        <v>208</v>
      </c>
      <c r="H896" s="122">
        <f t="shared" si="260"/>
        <v>0</v>
      </c>
      <c r="I896" s="124">
        <f t="shared" si="261"/>
        <v>0</v>
      </c>
      <c r="J896" s="122">
        <f t="shared" si="262"/>
        <v>0</v>
      </c>
      <c r="L896" s="122">
        <v>2038</v>
      </c>
      <c r="M896" s="122">
        <v>0</v>
      </c>
      <c r="N896" s="122">
        <f t="shared" si="263"/>
        <v>960</v>
      </c>
      <c r="O896" s="122">
        <f t="shared" si="264"/>
        <v>0</v>
      </c>
      <c r="P896" s="122">
        <v>80</v>
      </c>
      <c r="Q896" s="122" t="s">
        <v>208</v>
      </c>
      <c r="R896" s="122">
        <f t="shared" si="265"/>
        <v>0</v>
      </c>
      <c r="S896" s="124">
        <f t="shared" si="266"/>
        <v>0</v>
      </c>
      <c r="T896" s="122">
        <f t="shared" si="267"/>
        <v>0</v>
      </c>
    </row>
    <row r="897" spans="2:20" x14ac:dyDescent="0.25">
      <c r="B897" s="122">
        <v>2039</v>
      </c>
      <c r="C897" s="122">
        <v>0</v>
      </c>
      <c r="D897" s="122">
        <f t="shared" si="258"/>
        <v>720</v>
      </c>
      <c r="E897" s="122">
        <f t="shared" si="259"/>
        <v>0</v>
      </c>
      <c r="F897" s="122">
        <v>50</v>
      </c>
      <c r="G897" s="122" t="s">
        <v>208</v>
      </c>
      <c r="H897" s="122">
        <f t="shared" si="260"/>
        <v>0</v>
      </c>
      <c r="I897" s="124">
        <f t="shared" si="261"/>
        <v>0</v>
      </c>
      <c r="J897" s="122">
        <f t="shared" si="262"/>
        <v>0</v>
      </c>
      <c r="L897" s="122">
        <v>2039</v>
      </c>
      <c r="M897" s="122">
        <v>0</v>
      </c>
      <c r="N897" s="122">
        <f t="shared" si="263"/>
        <v>960</v>
      </c>
      <c r="O897" s="122">
        <f t="shared" si="264"/>
        <v>0</v>
      </c>
      <c r="P897" s="122">
        <v>80</v>
      </c>
      <c r="Q897" s="122" t="s">
        <v>208</v>
      </c>
      <c r="R897" s="122">
        <f t="shared" si="265"/>
        <v>0</v>
      </c>
      <c r="S897" s="124">
        <f t="shared" si="266"/>
        <v>0</v>
      </c>
      <c r="T897" s="122">
        <f t="shared" si="267"/>
        <v>0</v>
      </c>
    </row>
    <row r="898" spans="2:20" x14ac:dyDescent="0.25">
      <c r="B898" s="122">
        <v>2040</v>
      </c>
      <c r="C898" s="122">
        <v>0</v>
      </c>
      <c r="D898" s="122">
        <f t="shared" si="258"/>
        <v>720</v>
      </c>
      <c r="E898" s="122">
        <f t="shared" si="259"/>
        <v>0</v>
      </c>
      <c r="F898" s="122">
        <v>50</v>
      </c>
      <c r="G898" s="122" t="s">
        <v>208</v>
      </c>
      <c r="H898" s="122">
        <f t="shared" si="260"/>
        <v>0</v>
      </c>
      <c r="I898" s="124">
        <f t="shared" si="261"/>
        <v>0</v>
      </c>
      <c r="J898" s="122">
        <f t="shared" si="262"/>
        <v>0</v>
      </c>
      <c r="L898" s="122">
        <v>2040</v>
      </c>
      <c r="M898" s="122">
        <v>0</v>
      </c>
      <c r="N898" s="122">
        <f t="shared" si="263"/>
        <v>960</v>
      </c>
      <c r="O898" s="122">
        <f t="shared" si="264"/>
        <v>0</v>
      </c>
      <c r="P898" s="122">
        <v>80</v>
      </c>
      <c r="Q898" s="122" t="s">
        <v>208</v>
      </c>
      <c r="R898" s="122">
        <f t="shared" si="265"/>
        <v>0</v>
      </c>
      <c r="S898" s="124">
        <f t="shared" si="266"/>
        <v>0</v>
      </c>
      <c r="T898" s="122">
        <f t="shared" si="267"/>
        <v>0</v>
      </c>
    </row>
    <row r="899" spans="2:20" x14ac:dyDescent="0.25">
      <c r="B899" s="122">
        <v>2041</v>
      </c>
      <c r="C899" s="122">
        <v>0</v>
      </c>
      <c r="D899" s="122">
        <f t="shared" si="258"/>
        <v>720</v>
      </c>
      <c r="E899" s="122">
        <f t="shared" si="259"/>
        <v>0</v>
      </c>
      <c r="F899" s="122">
        <v>50</v>
      </c>
      <c r="G899" s="122" t="s">
        <v>208</v>
      </c>
      <c r="H899" s="122">
        <f t="shared" si="260"/>
        <v>0</v>
      </c>
      <c r="I899" s="124">
        <f t="shared" si="261"/>
        <v>0</v>
      </c>
      <c r="J899" s="122">
        <f t="shared" si="262"/>
        <v>0</v>
      </c>
      <c r="L899" s="122">
        <v>2041</v>
      </c>
      <c r="M899" s="122">
        <v>0</v>
      </c>
      <c r="N899" s="122">
        <f t="shared" si="263"/>
        <v>960</v>
      </c>
      <c r="O899" s="122">
        <f t="shared" si="264"/>
        <v>0</v>
      </c>
      <c r="P899" s="122">
        <v>80</v>
      </c>
      <c r="Q899" s="122" t="s">
        <v>208</v>
      </c>
      <c r="R899" s="122">
        <f t="shared" si="265"/>
        <v>0</v>
      </c>
      <c r="S899" s="124">
        <f t="shared" si="266"/>
        <v>0</v>
      </c>
      <c r="T899" s="122">
        <f t="shared" si="267"/>
        <v>0</v>
      </c>
    </row>
    <row r="900" spans="2:20" x14ac:dyDescent="0.25">
      <c r="B900" s="122">
        <v>2042</v>
      </c>
      <c r="C900" s="122">
        <v>0</v>
      </c>
      <c r="D900" s="122">
        <f t="shared" si="258"/>
        <v>720</v>
      </c>
      <c r="E900" s="122">
        <f t="shared" si="259"/>
        <v>0</v>
      </c>
      <c r="F900" s="122">
        <v>50</v>
      </c>
      <c r="G900" s="122" t="s">
        <v>208</v>
      </c>
      <c r="H900" s="122">
        <f t="shared" si="260"/>
        <v>0</v>
      </c>
      <c r="I900" s="124">
        <f t="shared" si="261"/>
        <v>0</v>
      </c>
      <c r="J900" s="122">
        <f t="shared" si="262"/>
        <v>0</v>
      </c>
      <c r="L900" s="122">
        <v>2042</v>
      </c>
      <c r="M900" s="122">
        <v>0</v>
      </c>
      <c r="N900" s="122">
        <f t="shared" si="263"/>
        <v>960</v>
      </c>
      <c r="O900" s="122">
        <f t="shared" si="264"/>
        <v>0</v>
      </c>
      <c r="P900" s="122">
        <v>80</v>
      </c>
      <c r="Q900" s="122" t="s">
        <v>208</v>
      </c>
      <c r="R900" s="122">
        <f t="shared" si="265"/>
        <v>0</v>
      </c>
      <c r="S900" s="124">
        <f t="shared" si="266"/>
        <v>0</v>
      </c>
      <c r="T900" s="122">
        <f t="shared" si="267"/>
        <v>0</v>
      </c>
    </row>
    <row r="901" spans="2:20" x14ac:dyDescent="0.25">
      <c r="B901" s="122">
        <v>2043</v>
      </c>
      <c r="C901" s="122">
        <v>0</v>
      </c>
      <c r="D901" s="122">
        <f t="shared" si="258"/>
        <v>720</v>
      </c>
      <c r="E901" s="122">
        <f t="shared" si="259"/>
        <v>0</v>
      </c>
      <c r="F901" s="122">
        <v>50</v>
      </c>
      <c r="G901" s="122" t="s">
        <v>208</v>
      </c>
      <c r="H901" s="122">
        <f t="shared" si="260"/>
        <v>0</v>
      </c>
      <c r="I901" s="124">
        <f t="shared" si="261"/>
        <v>0</v>
      </c>
      <c r="J901" s="122">
        <f t="shared" si="262"/>
        <v>0</v>
      </c>
      <c r="L901" s="122">
        <v>2043</v>
      </c>
      <c r="M901" s="122">
        <v>0</v>
      </c>
      <c r="N901" s="122">
        <f t="shared" si="263"/>
        <v>960</v>
      </c>
      <c r="O901" s="122">
        <f t="shared" si="264"/>
        <v>0</v>
      </c>
      <c r="P901" s="122">
        <v>80</v>
      </c>
      <c r="Q901" s="122" t="s">
        <v>208</v>
      </c>
      <c r="R901" s="122">
        <f t="shared" si="265"/>
        <v>0</v>
      </c>
      <c r="S901" s="124">
        <f t="shared" si="266"/>
        <v>0</v>
      </c>
      <c r="T901" s="122">
        <f t="shared" si="267"/>
        <v>0</v>
      </c>
    </row>
    <row r="902" spans="2:20" x14ac:dyDescent="0.25">
      <c r="B902" s="122">
        <v>2044</v>
      </c>
      <c r="C902" s="122">
        <v>0</v>
      </c>
      <c r="D902" s="122">
        <f t="shared" si="258"/>
        <v>720</v>
      </c>
      <c r="E902" s="122">
        <f t="shared" si="259"/>
        <v>0</v>
      </c>
      <c r="F902" s="122">
        <v>50</v>
      </c>
      <c r="G902" s="122" t="s">
        <v>208</v>
      </c>
      <c r="H902" s="122">
        <f t="shared" si="260"/>
        <v>0</v>
      </c>
      <c r="I902" s="124">
        <f t="shared" si="261"/>
        <v>0</v>
      </c>
      <c r="J902" s="122">
        <f t="shared" si="262"/>
        <v>0</v>
      </c>
      <c r="L902" s="122">
        <v>2044</v>
      </c>
      <c r="M902" s="122">
        <v>0</v>
      </c>
      <c r="N902" s="122">
        <f t="shared" si="263"/>
        <v>960</v>
      </c>
      <c r="O902" s="122">
        <f t="shared" si="264"/>
        <v>0</v>
      </c>
      <c r="P902" s="122">
        <v>80</v>
      </c>
      <c r="Q902" s="122" t="s">
        <v>208</v>
      </c>
      <c r="R902" s="122">
        <f t="shared" si="265"/>
        <v>0</v>
      </c>
      <c r="S902" s="124">
        <f t="shared" si="266"/>
        <v>0</v>
      </c>
      <c r="T902" s="122">
        <f t="shared" si="267"/>
        <v>0</v>
      </c>
    </row>
    <row r="904" spans="2:20" x14ac:dyDescent="0.25">
      <c r="B904" s="290" t="s">
        <v>229</v>
      </c>
      <c r="C904" s="290"/>
      <c r="L904" s="290" t="s">
        <v>338</v>
      </c>
      <c r="M904" s="290"/>
    </row>
    <row r="905" spans="2:20" x14ac:dyDescent="0.25">
      <c r="B905" s="289" t="s">
        <v>22</v>
      </c>
      <c r="C905" s="289" t="s">
        <v>203</v>
      </c>
      <c r="D905" s="289" t="s">
        <v>204</v>
      </c>
      <c r="E905" s="289" t="s">
        <v>201</v>
      </c>
      <c r="F905" s="289" t="s">
        <v>202</v>
      </c>
      <c r="G905" s="289" t="s">
        <v>151</v>
      </c>
      <c r="H905" s="289" t="s">
        <v>205</v>
      </c>
      <c r="I905" s="289" t="s">
        <v>206</v>
      </c>
      <c r="J905" s="289" t="s">
        <v>434</v>
      </c>
      <c r="L905" s="289" t="s">
        <v>22</v>
      </c>
      <c r="M905" s="289" t="s">
        <v>203</v>
      </c>
      <c r="N905" s="289" t="s">
        <v>204</v>
      </c>
      <c r="O905" s="289" t="s">
        <v>201</v>
      </c>
      <c r="P905" s="289" t="s">
        <v>202</v>
      </c>
      <c r="Q905" s="289" t="s">
        <v>151</v>
      </c>
      <c r="R905" s="289" t="s">
        <v>205</v>
      </c>
      <c r="S905" s="289" t="s">
        <v>206</v>
      </c>
      <c r="T905" s="289" t="s">
        <v>434</v>
      </c>
    </row>
    <row r="906" spans="2:20" x14ac:dyDescent="0.25">
      <c r="B906" s="289"/>
      <c r="C906" s="289"/>
      <c r="D906" s="289"/>
      <c r="E906" s="289"/>
      <c r="F906" s="289"/>
      <c r="G906" s="289"/>
      <c r="H906" s="289"/>
      <c r="I906" s="289"/>
      <c r="J906" s="289"/>
      <c r="L906" s="289"/>
      <c r="M906" s="289"/>
      <c r="N906" s="289"/>
      <c r="O906" s="289"/>
      <c r="P906" s="289"/>
      <c r="Q906" s="289"/>
      <c r="R906" s="289"/>
      <c r="S906" s="289"/>
      <c r="T906" s="289"/>
    </row>
    <row r="907" spans="2:20" x14ac:dyDescent="0.25">
      <c r="B907" s="289"/>
      <c r="C907" s="289"/>
      <c r="D907" s="289"/>
      <c r="E907" s="289"/>
      <c r="F907" s="289"/>
      <c r="G907" s="289"/>
      <c r="H907" s="289"/>
      <c r="I907" s="289"/>
      <c r="J907" s="289"/>
      <c r="L907" s="289"/>
      <c r="M907" s="289"/>
      <c r="N907" s="289"/>
      <c r="O907" s="289"/>
      <c r="P907" s="289"/>
      <c r="Q907" s="289"/>
      <c r="R907" s="289"/>
      <c r="S907" s="289"/>
      <c r="T907" s="289"/>
    </row>
    <row r="908" spans="2:20" x14ac:dyDescent="0.25">
      <c r="B908" s="122">
        <v>2025</v>
      </c>
      <c r="C908" s="122" cm="1">
        <f t="array" ref="C908:C927">TRANSPOSE('Proyeksi Fasum (3)'!D232:W232)</f>
        <v>1</v>
      </c>
      <c r="D908" s="184">
        <v>16000</v>
      </c>
      <c r="E908" s="122">
        <f>C908*D908</f>
        <v>16000</v>
      </c>
      <c r="F908" s="122">
        <v>1000</v>
      </c>
      <c r="G908" s="122" t="s">
        <v>218</v>
      </c>
      <c r="H908" s="122">
        <f>F908*C908</f>
        <v>1000</v>
      </c>
      <c r="I908" s="124">
        <f>H908/86400</f>
        <v>1.1574074074074073E-2</v>
      </c>
      <c r="J908" s="122">
        <f>H908/1000</f>
        <v>1</v>
      </c>
      <c r="L908" s="122">
        <v>2025</v>
      </c>
      <c r="M908" s="122" cm="1">
        <f t="array" ref="M908:M927">TRANSPOSE('Proyeksi Fasum (3)'!D233:W233)</f>
        <v>1</v>
      </c>
      <c r="N908" s="184">
        <v>16000</v>
      </c>
      <c r="O908" s="122">
        <f>M908*N908</f>
        <v>16000</v>
      </c>
      <c r="P908" s="122">
        <v>500</v>
      </c>
      <c r="Q908" s="122" t="s">
        <v>218</v>
      </c>
      <c r="R908" s="122">
        <f>P908*M908</f>
        <v>500</v>
      </c>
      <c r="S908" s="124">
        <f>R908/86400</f>
        <v>5.7870370370370367E-3</v>
      </c>
      <c r="T908" s="122">
        <f>R908/1000</f>
        <v>0.5</v>
      </c>
    </row>
    <row r="909" spans="2:20" x14ac:dyDescent="0.25">
      <c r="B909" s="122">
        <v>2026</v>
      </c>
      <c r="C909" s="122">
        <v>1</v>
      </c>
      <c r="D909" s="184">
        <v>16000</v>
      </c>
      <c r="E909" s="122">
        <f t="shared" ref="E909:E927" si="268">C909*D909</f>
        <v>16000</v>
      </c>
      <c r="F909" s="122">
        <v>1000</v>
      </c>
      <c r="G909" s="122" t="s">
        <v>218</v>
      </c>
      <c r="H909" s="122">
        <f t="shared" ref="H909:H927" si="269">F909*C909</f>
        <v>1000</v>
      </c>
      <c r="I909" s="124">
        <f t="shared" ref="I909:I927" si="270">H909/86400</f>
        <v>1.1574074074074073E-2</v>
      </c>
      <c r="J909" s="122">
        <f t="shared" ref="J909:J927" si="271">H909/1000</f>
        <v>1</v>
      </c>
      <c r="L909" s="122">
        <v>2026</v>
      </c>
      <c r="M909" s="122">
        <v>1</v>
      </c>
      <c r="N909" s="184">
        <v>16000</v>
      </c>
      <c r="O909" s="122">
        <f t="shared" ref="O909:O927" si="272">M909*N909</f>
        <v>16000</v>
      </c>
      <c r="P909" s="122">
        <v>500</v>
      </c>
      <c r="Q909" s="122" t="s">
        <v>218</v>
      </c>
      <c r="R909" s="122">
        <f t="shared" ref="R909:R927" si="273">P909*M909</f>
        <v>500</v>
      </c>
      <c r="S909" s="124">
        <f t="shared" ref="S909:S927" si="274">R909/86400</f>
        <v>5.7870370370370367E-3</v>
      </c>
      <c r="T909" s="122">
        <f t="shared" ref="T909:T927" si="275">R909/1000</f>
        <v>0.5</v>
      </c>
    </row>
    <row r="910" spans="2:20" x14ac:dyDescent="0.25">
      <c r="B910" s="122">
        <v>2027</v>
      </c>
      <c r="C910" s="122">
        <v>1</v>
      </c>
      <c r="D910" s="184">
        <v>16000</v>
      </c>
      <c r="E910" s="122">
        <f t="shared" si="268"/>
        <v>16000</v>
      </c>
      <c r="F910" s="122">
        <v>1000</v>
      </c>
      <c r="G910" s="122" t="s">
        <v>218</v>
      </c>
      <c r="H910" s="122">
        <f t="shared" si="269"/>
        <v>1000</v>
      </c>
      <c r="I910" s="124">
        <f t="shared" si="270"/>
        <v>1.1574074074074073E-2</v>
      </c>
      <c r="J910" s="122">
        <f t="shared" si="271"/>
        <v>1</v>
      </c>
      <c r="L910" s="122">
        <v>2027</v>
      </c>
      <c r="M910" s="122">
        <v>1</v>
      </c>
      <c r="N910" s="184">
        <v>16000</v>
      </c>
      <c r="O910" s="122">
        <f t="shared" si="272"/>
        <v>16000</v>
      </c>
      <c r="P910" s="122">
        <v>500</v>
      </c>
      <c r="Q910" s="122" t="s">
        <v>218</v>
      </c>
      <c r="R910" s="122">
        <f t="shared" si="273"/>
        <v>500</v>
      </c>
      <c r="S910" s="124">
        <f t="shared" si="274"/>
        <v>5.7870370370370367E-3</v>
      </c>
      <c r="T910" s="122">
        <f t="shared" si="275"/>
        <v>0.5</v>
      </c>
    </row>
    <row r="911" spans="2:20" x14ac:dyDescent="0.25">
      <c r="B911" s="122">
        <v>2028</v>
      </c>
      <c r="C911" s="122">
        <v>1</v>
      </c>
      <c r="D911" s="184">
        <v>16000</v>
      </c>
      <c r="E911" s="122">
        <f t="shared" si="268"/>
        <v>16000</v>
      </c>
      <c r="F911" s="122">
        <v>1000</v>
      </c>
      <c r="G911" s="122" t="s">
        <v>218</v>
      </c>
      <c r="H911" s="122">
        <f t="shared" si="269"/>
        <v>1000</v>
      </c>
      <c r="I911" s="124">
        <f t="shared" si="270"/>
        <v>1.1574074074074073E-2</v>
      </c>
      <c r="J911" s="122">
        <f t="shared" si="271"/>
        <v>1</v>
      </c>
      <c r="L911" s="122">
        <v>2028</v>
      </c>
      <c r="M911" s="122">
        <v>1</v>
      </c>
      <c r="N911" s="184">
        <v>16000</v>
      </c>
      <c r="O911" s="122">
        <f t="shared" si="272"/>
        <v>16000</v>
      </c>
      <c r="P911" s="122">
        <v>500</v>
      </c>
      <c r="Q911" s="122" t="s">
        <v>218</v>
      </c>
      <c r="R911" s="122">
        <f t="shared" si="273"/>
        <v>500</v>
      </c>
      <c r="S911" s="124">
        <f t="shared" si="274"/>
        <v>5.7870370370370367E-3</v>
      </c>
      <c r="T911" s="122">
        <f t="shared" si="275"/>
        <v>0.5</v>
      </c>
    </row>
    <row r="912" spans="2:20" x14ac:dyDescent="0.25">
      <c r="B912" s="122">
        <v>2029</v>
      </c>
      <c r="C912" s="122">
        <v>1</v>
      </c>
      <c r="D912" s="184">
        <v>16000</v>
      </c>
      <c r="E912" s="122">
        <f t="shared" si="268"/>
        <v>16000</v>
      </c>
      <c r="F912" s="122">
        <v>1000</v>
      </c>
      <c r="G912" s="122" t="s">
        <v>218</v>
      </c>
      <c r="H912" s="122">
        <f t="shared" si="269"/>
        <v>1000</v>
      </c>
      <c r="I912" s="124">
        <f t="shared" si="270"/>
        <v>1.1574074074074073E-2</v>
      </c>
      <c r="J912" s="122">
        <f t="shared" si="271"/>
        <v>1</v>
      </c>
      <c r="L912" s="122">
        <v>2029</v>
      </c>
      <c r="M912" s="122">
        <v>1</v>
      </c>
      <c r="N912" s="184">
        <v>16000</v>
      </c>
      <c r="O912" s="122">
        <f t="shared" si="272"/>
        <v>16000</v>
      </c>
      <c r="P912" s="122">
        <v>500</v>
      </c>
      <c r="Q912" s="122" t="s">
        <v>218</v>
      </c>
      <c r="R912" s="122">
        <f t="shared" si="273"/>
        <v>500</v>
      </c>
      <c r="S912" s="124">
        <f t="shared" si="274"/>
        <v>5.7870370370370367E-3</v>
      </c>
      <c r="T912" s="122">
        <f t="shared" si="275"/>
        <v>0.5</v>
      </c>
    </row>
    <row r="913" spans="2:20" x14ac:dyDescent="0.25">
      <c r="B913" s="122">
        <v>2030</v>
      </c>
      <c r="C913" s="122">
        <v>1</v>
      </c>
      <c r="D913" s="184">
        <v>16000</v>
      </c>
      <c r="E913" s="122">
        <f t="shared" si="268"/>
        <v>16000</v>
      </c>
      <c r="F913" s="122">
        <v>1000</v>
      </c>
      <c r="G913" s="122" t="s">
        <v>218</v>
      </c>
      <c r="H913" s="122">
        <f t="shared" si="269"/>
        <v>1000</v>
      </c>
      <c r="I913" s="124">
        <f t="shared" si="270"/>
        <v>1.1574074074074073E-2</v>
      </c>
      <c r="J913" s="122">
        <f t="shared" si="271"/>
        <v>1</v>
      </c>
      <c r="L913" s="122">
        <v>2030</v>
      </c>
      <c r="M913" s="122">
        <v>1</v>
      </c>
      <c r="N913" s="184">
        <v>16000</v>
      </c>
      <c r="O913" s="122">
        <f t="shared" si="272"/>
        <v>16000</v>
      </c>
      <c r="P913" s="122">
        <v>500</v>
      </c>
      <c r="Q913" s="122" t="s">
        <v>218</v>
      </c>
      <c r="R913" s="122">
        <f t="shared" si="273"/>
        <v>500</v>
      </c>
      <c r="S913" s="124">
        <f t="shared" si="274"/>
        <v>5.7870370370370367E-3</v>
      </c>
      <c r="T913" s="122">
        <f t="shared" si="275"/>
        <v>0.5</v>
      </c>
    </row>
    <row r="914" spans="2:20" x14ac:dyDescent="0.25">
      <c r="B914" s="122">
        <v>2031</v>
      </c>
      <c r="C914" s="122">
        <v>1</v>
      </c>
      <c r="D914" s="184">
        <v>16000</v>
      </c>
      <c r="E914" s="122">
        <f t="shared" si="268"/>
        <v>16000</v>
      </c>
      <c r="F914" s="122">
        <v>1000</v>
      </c>
      <c r="G914" s="122" t="s">
        <v>218</v>
      </c>
      <c r="H914" s="122">
        <f t="shared" si="269"/>
        <v>1000</v>
      </c>
      <c r="I914" s="124">
        <f t="shared" si="270"/>
        <v>1.1574074074074073E-2</v>
      </c>
      <c r="J914" s="122">
        <f t="shared" si="271"/>
        <v>1</v>
      </c>
      <c r="L914" s="122">
        <v>2031</v>
      </c>
      <c r="M914" s="122">
        <v>1</v>
      </c>
      <c r="N914" s="184">
        <v>16000</v>
      </c>
      <c r="O914" s="122">
        <f t="shared" si="272"/>
        <v>16000</v>
      </c>
      <c r="P914" s="122">
        <v>500</v>
      </c>
      <c r="Q914" s="122" t="s">
        <v>218</v>
      </c>
      <c r="R914" s="122">
        <f t="shared" si="273"/>
        <v>500</v>
      </c>
      <c r="S914" s="124">
        <f t="shared" si="274"/>
        <v>5.7870370370370367E-3</v>
      </c>
      <c r="T914" s="122">
        <f t="shared" si="275"/>
        <v>0.5</v>
      </c>
    </row>
    <row r="915" spans="2:20" x14ac:dyDescent="0.25">
      <c r="B915" s="122">
        <v>2032</v>
      </c>
      <c r="C915" s="122">
        <v>1</v>
      </c>
      <c r="D915" s="184">
        <v>16000</v>
      </c>
      <c r="E915" s="122">
        <f t="shared" si="268"/>
        <v>16000</v>
      </c>
      <c r="F915" s="122">
        <v>1000</v>
      </c>
      <c r="G915" s="122" t="s">
        <v>218</v>
      </c>
      <c r="H915" s="122">
        <f t="shared" si="269"/>
        <v>1000</v>
      </c>
      <c r="I915" s="124">
        <f t="shared" si="270"/>
        <v>1.1574074074074073E-2</v>
      </c>
      <c r="J915" s="122">
        <f t="shared" si="271"/>
        <v>1</v>
      </c>
      <c r="L915" s="122">
        <v>2032</v>
      </c>
      <c r="M915" s="122">
        <v>1</v>
      </c>
      <c r="N915" s="184">
        <v>16000</v>
      </c>
      <c r="O915" s="122">
        <f t="shared" si="272"/>
        <v>16000</v>
      </c>
      <c r="P915" s="122">
        <v>500</v>
      </c>
      <c r="Q915" s="122" t="s">
        <v>218</v>
      </c>
      <c r="R915" s="122">
        <f t="shared" si="273"/>
        <v>500</v>
      </c>
      <c r="S915" s="124">
        <f t="shared" si="274"/>
        <v>5.7870370370370367E-3</v>
      </c>
      <c r="T915" s="122">
        <f t="shared" si="275"/>
        <v>0.5</v>
      </c>
    </row>
    <row r="916" spans="2:20" x14ac:dyDescent="0.25">
      <c r="B916" s="122">
        <v>2033</v>
      </c>
      <c r="C916" s="122">
        <v>1</v>
      </c>
      <c r="D916" s="184">
        <v>16000</v>
      </c>
      <c r="E916" s="122">
        <f t="shared" si="268"/>
        <v>16000</v>
      </c>
      <c r="F916" s="122">
        <v>1000</v>
      </c>
      <c r="G916" s="122" t="s">
        <v>218</v>
      </c>
      <c r="H916" s="122">
        <f t="shared" si="269"/>
        <v>1000</v>
      </c>
      <c r="I916" s="124">
        <f t="shared" si="270"/>
        <v>1.1574074074074073E-2</v>
      </c>
      <c r="J916" s="122">
        <f t="shared" si="271"/>
        <v>1</v>
      </c>
      <c r="L916" s="122">
        <v>2033</v>
      </c>
      <c r="M916" s="122">
        <v>1</v>
      </c>
      <c r="N916" s="184">
        <v>16000</v>
      </c>
      <c r="O916" s="122">
        <f t="shared" si="272"/>
        <v>16000</v>
      </c>
      <c r="P916" s="122">
        <v>500</v>
      </c>
      <c r="Q916" s="122" t="s">
        <v>218</v>
      </c>
      <c r="R916" s="122">
        <f t="shared" si="273"/>
        <v>500</v>
      </c>
      <c r="S916" s="124">
        <f t="shared" si="274"/>
        <v>5.7870370370370367E-3</v>
      </c>
      <c r="T916" s="122">
        <f t="shared" si="275"/>
        <v>0.5</v>
      </c>
    </row>
    <row r="917" spans="2:20" x14ac:dyDescent="0.25">
      <c r="B917" s="122">
        <v>2034</v>
      </c>
      <c r="C917" s="122">
        <v>1</v>
      </c>
      <c r="D917" s="184">
        <v>16000</v>
      </c>
      <c r="E917" s="122">
        <f t="shared" si="268"/>
        <v>16000</v>
      </c>
      <c r="F917" s="122">
        <v>1000</v>
      </c>
      <c r="G917" s="122" t="s">
        <v>218</v>
      </c>
      <c r="H917" s="122">
        <f t="shared" si="269"/>
        <v>1000</v>
      </c>
      <c r="I917" s="124">
        <f t="shared" si="270"/>
        <v>1.1574074074074073E-2</v>
      </c>
      <c r="J917" s="122">
        <f t="shared" si="271"/>
        <v>1</v>
      </c>
      <c r="L917" s="122">
        <v>2034</v>
      </c>
      <c r="M917" s="122">
        <v>1</v>
      </c>
      <c r="N917" s="184">
        <v>16000</v>
      </c>
      <c r="O917" s="122">
        <f t="shared" si="272"/>
        <v>16000</v>
      </c>
      <c r="P917" s="122">
        <v>500</v>
      </c>
      <c r="Q917" s="122" t="s">
        <v>218</v>
      </c>
      <c r="R917" s="122">
        <f t="shared" si="273"/>
        <v>500</v>
      </c>
      <c r="S917" s="124">
        <f t="shared" si="274"/>
        <v>5.7870370370370367E-3</v>
      </c>
      <c r="T917" s="122">
        <f t="shared" si="275"/>
        <v>0.5</v>
      </c>
    </row>
    <row r="918" spans="2:20" x14ac:dyDescent="0.25">
      <c r="B918" s="122">
        <v>2035</v>
      </c>
      <c r="C918" s="122">
        <v>1</v>
      </c>
      <c r="D918" s="184">
        <v>16000</v>
      </c>
      <c r="E918" s="122">
        <f t="shared" si="268"/>
        <v>16000</v>
      </c>
      <c r="F918" s="122">
        <v>1000</v>
      </c>
      <c r="G918" s="122" t="s">
        <v>218</v>
      </c>
      <c r="H918" s="122">
        <f t="shared" si="269"/>
        <v>1000</v>
      </c>
      <c r="I918" s="124">
        <f t="shared" si="270"/>
        <v>1.1574074074074073E-2</v>
      </c>
      <c r="J918" s="122">
        <f t="shared" si="271"/>
        <v>1</v>
      </c>
      <c r="L918" s="122">
        <v>2035</v>
      </c>
      <c r="M918" s="122">
        <v>1</v>
      </c>
      <c r="N918" s="184">
        <v>16000</v>
      </c>
      <c r="O918" s="122">
        <f t="shared" si="272"/>
        <v>16000</v>
      </c>
      <c r="P918" s="122">
        <v>500</v>
      </c>
      <c r="Q918" s="122" t="s">
        <v>218</v>
      </c>
      <c r="R918" s="122">
        <f t="shared" si="273"/>
        <v>500</v>
      </c>
      <c r="S918" s="124">
        <f t="shared" si="274"/>
        <v>5.7870370370370367E-3</v>
      </c>
      <c r="T918" s="122">
        <f t="shared" si="275"/>
        <v>0.5</v>
      </c>
    </row>
    <row r="919" spans="2:20" x14ac:dyDescent="0.25">
      <c r="B919" s="122">
        <v>2036</v>
      </c>
      <c r="C919" s="122">
        <v>1</v>
      </c>
      <c r="D919" s="184">
        <v>16000</v>
      </c>
      <c r="E919" s="122">
        <f t="shared" si="268"/>
        <v>16000</v>
      </c>
      <c r="F919" s="122">
        <v>1000</v>
      </c>
      <c r="G919" s="122" t="s">
        <v>218</v>
      </c>
      <c r="H919" s="122">
        <f t="shared" si="269"/>
        <v>1000</v>
      </c>
      <c r="I919" s="124">
        <f t="shared" si="270"/>
        <v>1.1574074074074073E-2</v>
      </c>
      <c r="J919" s="122">
        <f t="shared" si="271"/>
        <v>1</v>
      </c>
      <c r="L919" s="122">
        <v>2036</v>
      </c>
      <c r="M919" s="122">
        <v>1</v>
      </c>
      <c r="N919" s="184">
        <v>16000</v>
      </c>
      <c r="O919" s="122">
        <f t="shared" si="272"/>
        <v>16000</v>
      </c>
      <c r="P919" s="122">
        <v>500</v>
      </c>
      <c r="Q919" s="122" t="s">
        <v>218</v>
      </c>
      <c r="R919" s="122">
        <f t="shared" si="273"/>
        <v>500</v>
      </c>
      <c r="S919" s="124">
        <f t="shared" si="274"/>
        <v>5.7870370370370367E-3</v>
      </c>
      <c r="T919" s="122">
        <f t="shared" si="275"/>
        <v>0.5</v>
      </c>
    </row>
    <row r="920" spans="2:20" x14ac:dyDescent="0.25">
      <c r="B920" s="122">
        <v>2037</v>
      </c>
      <c r="C920" s="122">
        <v>1</v>
      </c>
      <c r="D920" s="184">
        <v>16000</v>
      </c>
      <c r="E920" s="122">
        <f t="shared" si="268"/>
        <v>16000</v>
      </c>
      <c r="F920" s="122">
        <v>1000</v>
      </c>
      <c r="G920" s="122" t="s">
        <v>218</v>
      </c>
      <c r="H920" s="122">
        <f t="shared" si="269"/>
        <v>1000</v>
      </c>
      <c r="I920" s="124">
        <f t="shared" si="270"/>
        <v>1.1574074074074073E-2</v>
      </c>
      <c r="J920" s="122">
        <f t="shared" si="271"/>
        <v>1</v>
      </c>
      <c r="L920" s="122">
        <v>2037</v>
      </c>
      <c r="M920" s="122">
        <v>1</v>
      </c>
      <c r="N920" s="184">
        <v>16000</v>
      </c>
      <c r="O920" s="122">
        <f t="shared" si="272"/>
        <v>16000</v>
      </c>
      <c r="P920" s="122">
        <v>500</v>
      </c>
      <c r="Q920" s="122" t="s">
        <v>218</v>
      </c>
      <c r="R920" s="122">
        <f t="shared" si="273"/>
        <v>500</v>
      </c>
      <c r="S920" s="124">
        <f t="shared" si="274"/>
        <v>5.7870370370370367E-3</v>
      </c>
      <c r="T920" s="122">
        <f t="shared" si="275"/>
        <v>0.5</v>
      </c>
    </row>
    <row r="921" spans="2:20" x14ac:dyDescent="0.25">
      <c r="B921" s="122">
        <v>2038</v>
      </c>
      <c r="C921" s="122">
        <v>2</v>
      </c>
      <c r="D921" s="184">
        <v>16000</v>
      </c>
      <c r="E921" s="122">
        <f t="shared" si="268"/>
        <v>32000</v>
      </c>
      <c r="F921" s="122">
        <v>1000</v>
      </c>
      <c r="G921" s="122" t="s">
        <v>218</v>
      </c>
      <c r="H921" s="122">
        <f t="shared" si="269"/>
        <v>2000</v>
      </c>
      <c r="I921" s="124">
        <f t="shared" si="270"/>
        <v>2.3148148148148147E-2</v>
      </c>
      <c r="J921" s="122">
        <f t="shared" si="271"/>
        <v>2</v>
      </c>
      <c r="L921" s="122">
        <v>2038</v>
      </c>
      <c r="M921" s="122">
        <v>2</v>
      </c>
      <c r="N921" s="184">
        <v>16000</v>
      </c>
      <c r="O921" s="122">
        <f t="shared" si="272"/>
        <v>32000</v>
      </c>
      <c r="P921" s="122">
        <v>500</v>
      </c>
      <c r="Q921" s="122" t="s">
        <v>218</v>
      </c>
      <c r="R921" s="122">
        <f t="shared" si="273"/>
        <v>1000</v>
      </c>
      <c r="S921" s="124">
        <f t="shared" si="274"/>
        <v>1.1574074074074073E-2</v>
      </c>
      <c r="T921" s="122">
        <f t="shared" si="275"/>
        <v>1</v>
      </c>
    </row>
    <row r="922" spans="2:20" x14ac:dyDescent="0.25">
      <c r="B922" s="122">
        <v>2039</v>
      </c>
      <c r="C922" s="122">
        <v>2</v>
      </c>
      <c r="D922" s="184">
        <v>16000</v>
      </c>
      <c r="E922" s="122">
        <f t="shared" si="268"/>
        <v>32000</v>
      </c>
      <c r="F922" s="122">
        <v>1000</v>
      </c>
      <c r="G922" s="122" t="s">
        <v>218</v>
      </c>
      <c r="H922" s="122">
        <f t="shared" si="269"/>
        <v>2000</v>
      </c>
      <c r="I922" s="124">
        <f t="shared" si="270"/>
        <v>2.3148148148148147E-2</v>
      </c>
      <c r="J922" s="122">
        <f t="shared" si="271"/>
        <v>2</v>
      </c>
      <c r="L922" s="122">
        <v>2039</v>
      </c>
      <c r="M922" s="122">
        <v>2</v>
      </c>
      <c r="N922" s="184">
        <v>16000</v>
      </c>
      <c r="O922" s="122">
        <f t="shared" si="272"/>
        <v>32000</v>
      </c>
      <c r="P922" s="122">
        <v>500</v>
      </c>
      <c r="Q922" s="122" t="s">
        <v>218</v>
      </c>
      <c r="R922" s="122">
        <f t="shared" si="273"/>
        <v>1000</v>
      </c>
      <c r="S922" s="124">
        <f t="shared" si="274"/>
        <v>1.1574074074074073E-2</v>
      </c>
      <c r="T922" s="122">
        <f t="shared" si="275"/>
        <v>1</v>
      </c>
    </row>
    <row r="923" spans="2:20" x14ac:dyDescent="0.25">
      <c r="B923" s="122">
        <v>2040</v>
      </c>
      <c r="C923" s="122">
        <v>2</v>
      </c>
      <c r="D923" s="184">
        <v>16000</v>
      </c>
      <c r="E923" s="122">
        <f t="shared" si="268"/>
        <v>32000</v>
      </c>
      <c r="F923" s="122">
        <v>1000</v>
      </c>
      <c r="G923" s="122" t="s">
        <v>218</v>
      </c>
      <c r="H923" s="122">
        <f t="shared" si="269"/>
        <v>2000</v>
      </c>
      <c r="I923" s="124">
        <f t="shared" si="270"/>
        <v>2.3148148148148147E-2</v>
      </c>
      <c r="J923" s="122">
        <f t="shared" si="271"/>
        <v>2</v>
      </c>
      <c r="L923" s="122">
        <v>2040</v>
      </c>
      <c r="M923" s="122">
        <v>2</v>
      </c>
      <c r="N923" s="184">
        <v>16000</v>
      </c>
      <c r="O923" s="122">
        <f t="shared" si="272"/>
        <v>32000</v>
      </c>
      <c r="P923" s="122">
        <v>500</v>
      </c>
      <c r="Q923" s="122" t="s">
        <v>218</v>
      </c>
      <c r="R923" s="122">
        <f t="shared" si="273"/>
        <v>1000</v>
      </c>
      <c r="S923" s="124">
        <f t="shared" si="274"/>
        <v>1.1574074074074073E-2</v>
      </c>
      <c r="T923" s="122">
        <f t="shared" si="275"/>
        <v>1</v>
      </c>
    </row>
    <row r="924" spans="2:20" x14ac:dyDescent="0.25">
      <c r="B924" s="122">
        <v>2041</v>
      </c>
      <c r="C924" s="122">
        <v>2</v>
      </c>
      <c r="D924" s="184">
        <v>16000</v>
      </c>
      <c r="E924" s="122">
        <f t="shared" si="268"/>
        <v>32000</v>
      </c>
      <c r="F924" s="122">
        <v>1000</v>
      </c>
      <c r="G924" s="122" t="s">
        <v>218</v>
      </c>
      <c r="H924" s="122">
        <f t="shared" si="269"/>
        <v>2000</v>
      </c>
      <c r="I924" s="124">
        <f t="shared" si="270"/>
        <v>2.3148148148148147E-2</v>
      </c>
      <c r="J924" s="122">
        <f t="shared" si="271"/>
        <v>2</v>
      </c>
      <c r="L924" s="122">
        <v>2041</v>
      </c>
      <c r="M924" s="122">
        <v>2</v>
      </c>
      <c r="N924" s="184">
        <v>16000</v>
      </c>
      <c r="O924" s="122">
        <f t="shared" si="272"/>
        <v>32000</v>
      </c>
      <c r="P924" s="122">
        <v>500</v>
      </c>
      <c r="Q924" s="122" t="s">
        <v>218</v>
      </c>
      <c r="R924" s="122">
        <f t="shared" si="273"/>
        <v>1000</v>
      </c>
      <c r="S924" s="124">
        <f t="shared" si="274"/>
        <v>1.1574074074074073E-2</v>
      </c>
      <c r="T924" s="122">
        <f t="shared" si="275"/>
        <v>1</v>
      </c>
    </row>
    <row r="925" spans="2:20" x14ac:dyDescent="0.25">
      <c r="B925" s="122">
        <v>2042</v>
      </c>
      <c r="C925" s="122">
        <v>2</v>
      </c>
      <c r="D925" s="184">
        <v>16000</v>
      </c>
      <c r="E925" s="122">
        <f t="shared" si="268"/>
        <v>32000</v>
      </c>
      <c r="F925" s="122">
        <v>1000</v>
      </c>
      <c r="G925" s="122" t="s">
        <v>218</v>
      </c>
      <c r="H925" s="122">
        <f t="shared" si="269"/>
        <v>2000</v>
      </c>
      <c r="I925" s="124">
        <f t="shared" si="270"/>
        <v>2.3148148148148147E-2</v>
      </c>
      <c r="J925" s="122">
        <f t="shared" si="271"/>
        <v>2</v>
      </c>
      <c r="L925" s="122">
        <v>2042</v>
      </c>
      <c r="M925" s="122">
        <v>2</v>
      </c>
      <c r="N925" s="184">
        <v>16000</v>
      </c>
      <c r="O925" s="122">
        <f t="shared" si="272"/>
        <v>32000</v>
      </c>
      <c r="P925" s="122">
        <v>500</v>
      </c>
      <c r="Q925" s="122" t="s">
        <v>218</v>
      </c>
      <c r="R925" s="122">
        <f t="shared" si="273"/>
        <v>1000</v>
      </c>
      <c r="S925" s="124">
        <f t="shared" si="274"/>
        <v>1.1574074074074073E-2</v>
      </c>
      <c r="T925" s="122">
        <f t="shared" si="275"/>
        <v>1</v>
      </c>
    </row>
    <row r="926" spans="2:20" x14ac:dyDescent="0.25">
      <c r="B926" s="122">
        <v>2043</v>
      </c>
      <c r="C926" s="122">
        <v>2</v>
      </c>
      <c r="D926" s="184">
        <v>16000</v>
      </c>
      <c r="E926" s="122">
        <f t="shared" si="268"/>
        <v>32000</v>
      </c>
      <c r="F926" s="122">
        <v>1000</v>
      </c>
      <c r="G926" s="122" t="s">
        <v>218</v>
      </c>
      <c r="H926" s="122">
        <f t="shared" si="269"/>
        <v>2000</v>
      </c>
      <c r="I926" s="124">
        <f t="shared" si="270"/>
        <v>2.3148148148148147E-2</v>
      </c>
      <c r="J926" s="122">
        <f t="shared" si="271"/>
        <v>2</v>
      </c>
      <c r="L926" s="122">
        <v>2043</v>
      </c>
      <c r="M926" s="122">
        <v>2</v>
      </c>
      <c r="N926" s="184">
        <v>16000</v>
      </c>
      <c r="O926" s="122">
        <f t="shared" si="272"/>
        <v>32000</v>
      </c>
      <c r="P926" s="122">
        <v>500</v>
      </c>
      <c r="Q926" s="122" t="s">
        <v>218</v>
      </c>
      <c r="R926" s="122">
        <f t="shared" si="273"/>
        <v>1000</v>
      </c>
      <c r="S926" s="124">
        <f t="shared" si="274"/>
        <v>1.1574074074074073E-2</v>
      </c>
      <c r="T926" s="122">
        <f t="shared" si="275"/>
        <v>1</v>
      </c>
    </row>
    <row r="927" spans="2:20" x14ac:dyDescent="0.25">
      <c r="B927" s="122">
        <v>2044</v>
      </c>
      <c r="C927" s="122">
        <v>2</v>
      </c>
      <c r="D927" s="184">
        <v>16000</v>
      </c>
      <c r="E927" s="122">
        <f t="shared" si="268"/>
        <v>32000</v>
      </c>
      <c r="F927" s="122">
        <v>1000</v>
      </c>
      <c r="G927" s="122" t="s">
        <v>218</v>
      </c>
      <c r="H927" s="122">
        <f t="shared" si="269"/>
        <v>2000</v>
      </c>
      <c r="I927" s="124">
        <f t="shared" si="270"/>
        <v>2.3148148148148147E-2</v>
      </c>
      <c r="J927" s="122">
        <f t="shared" si="271"/>
        <v>2</v>
      </c>
      <c r="L927" s="122">
        <v>2044</v>
      </c>
      <c r="M927" s="122">
        <v>2</v>
      </c>
      <c r="N927" s="184">
        <v>16000</v>
      </c>
      <c r="O927" s="122">
        <f t="shared" si="272"/>
        <v>32000</v>
      </c>
      <c r="P927" s="122">
        <v>500</v>
      </c>
      <c r="Q927" s="122" t="s">
        <v>218</v>
      </c>
      <c r="R927" s="122">
        <f t="shared" si="273"/>
        <v>1000</v>
      </c>
      <c r="S927" s="124">
        <f t="shared" si="274"/>
        <v>1.1574074074074073E-2</v>
      </c>
      <c r="T927" s="122">
        <f t="shared" si="275"/>
        <v>1</v>
      </c>
    </row>
    <row r="929" spans="2:20" x14ac:dyDescent="0.25">
      <c r="B929" s="290" t="s">
        <v>339</v>
      </c>
      <c r="C929" s="290"/>
      <c r="D929" s="290"/>
      <c r="L929" s="290" t="s">
        <v>340</v>
      </c>
      <c r="M929" s="290"/>
      <c r="N929" s="290"/>
    </row>
    <row r="930" spans="2:20" x14ac:dyDescent="0.25">
      <c r="B930" s="289" t="s">
        <v>22</v>
      </c>
      <c r="C930" s="289" t="s">
        <v>203</v>
      </c>
      <c r="D930" s="289" t="s">
        <v>204</v>
      </c>
      <c r="E930" s="289" t="s">
        <v>201</v>
      </c>
      <c r="F930" s="289" t="s">
        <v>202</v>
      </c>
      <c r="G930" s="289" t="s">
        <v>151</v>
      </c>
      <c r="H930" s="289" t="s">
        <v>205</v>
      </c>
      <c r="I930" s="289" t="s">
        <v>206</v>
      </c>
      <c r="J930" s="289" t="s">
        <v>434</v>
      </c>
      <c r="L930" s="289" t="s">
        <v>22</v>
      </c>
      <c r="M930" s="289" t="s">
        <v>203</v>
      </c>
      <c r="N930" s="289" t="s">
        <v>204</v>
      </c>
      <c r="O930" s="289" t="s">
        <v>201</v>
      </c>
      <c r="P930" s="289" t="s">
        <v>202</v>
      </c>
      <c r="Q930" s="289" t="s">
        <v>151</v>
      </c>
      <c r="R930" s="289" t="s">
        <v>205</v>
      </c>
      <c r="S930" s="289" t="s">
        <v>206</v>
      </c>
      <c r="T930" s="289" t="s">
        <v>434</v>
      </c>
    </row>
    <row r="931" spans="2:20" x14ac:dyDescent="0.25">
      <c r="B931" s="289"/>
      <c r="C931" s="289"/>
      <c r="D931" s="289"/>
      <c r="E931" s="289"/>
      <c r="F931" s="289"/>
      <c r="G931" s="289"/>
      <c r="H931" s="289"/>
      <c r="I931" s="289"/>
      <c r="J931" s="289"/>
      <c r="L931" s="289"/>
      <c r="M931" s="289"/>
      <c r="N931" s="289"/>
      <c r="O931" s="289"/>
      <c r="P931" s="289"/>
      <c r="Q931" s="289"/>
      <c r="R931" s="289"/>
      <c r="S931" s="289"/>
      <c r="T931" s="289"/>
    </row>
    <row r="932" spans="2:20" x14ac:dyDescent="0.25">
      <c r="B932" s="289"/>
      <c r="C932" s="289"/>
      <c r="D932" s="289"/>
      <c r="E932" s="289"/>
      <c r="F932" s="289"/>
      <c r="G932" s="289"/>
      <c r="H932" s="289"/>
      <c r="I932" s="289"/>
      <c r="J932" s="289"/>
      <c r="L932" s="289"/>
      <c r="M932" s="289"/>
      <c r="N932" s="289"/>
      <c r="O932" s="289"/>
      <c r="P932" s="289"/>
      <c r="Q932" s="289"/>
      <c r="R932" s="289"/>
      <c r="S932" s="289"/>
      <c r="T932" s="289"/>
    </row>
    <row r="933" spans="2:20" x14ac:dyDescent="0.25">
      <c r="B933" s="122">
        <v>2025</v>
      </c>
      <c r="C933" s="122" cm="1">
        <f t="array" ref="C933:C952">TRANSPOSE('Proyeksi Fasum (3)'!D235:W235)</f>
        <v>1</v>
      </c>
      <c r="D933" s="122">
        <v>20</v>
      </c>
      <c r="E933" s="122">
        <f>C933*D933</f>
        <v>20</v>
      </c>
      <c r="F933" s="122">
        <v>50</v>
      </c>
      <c r="G933" s="122" t="s">
        <v>220</v>
      </c>
      <c r="H933" s="122">
        <f>E933*F933</f>
        <v>1000</v>
      </c>
      <c r="I933" s="124">
        <f>H933/86400</f>
        <v>1.1574074074074073E-2</v>
      </c>
      <c r="J933" s="122">
        <f>H933/1000</f>
        <v>1</v>
      </c>
      <c r="L933" s="122">
        <v>2025</v>
      </c>
      <c r="M933" s="122" cm="1">
        <f t="array" ref="M933:M952">TRANSPOSE('Proyeksi Fasum (3)'!D236:W236)</f>
        <v>0</v>
      </c>
      <c r="N933" s="122">
        <v>20</v>
      </c>
      <c r="O933" s="122">
        <f>M933*N933</f>
        <v>0</v>
      </c>
      <c r="P933" s="122">
        <v>50</v>
      </c>
      <c r="Q933" s="122" t="s">
        <v>220</v>
      </c>
      <c r="R933" s="122">
        <f>O933*P933</f>
        <v>0</v>
      </c>
      <c r="S933" s="124">
        <f>R933/86400</f>
        <v>0</v>
      </c>
      <c r="T933" s="122">
        <f>R933/1000</f>
        <v>0</v>
      </c>
    </row>
    <row r="934" spans="2:20" x14ac:dyDescent="0.25">
      <c r="B934" s="122">
        <v>2026</v>
      </c>
      <c r="C934" s="122">
        <v>1</v>
      </c>
      <c r="D934" s="122">
        <v>20</v>
      </c>
      <c r="E934" s="122">
        <f t="shared" ref="E934:E952" si="276">C934*D934</f>
        <v>20</v>
      </c>
      <c r="F934" s="122">
        <v>50</v>
      </c>
      <c r="G934" s="122" t="s">
        <v>220</v>
      </c>
      <c r="H934" s="122">
        <f t="shared" ref="H934:H952" si="277">E934*F934</f>
        <v>1000</v>
      </c>
      <c r="I934" s="124">
        <f t="shared" ref="I934:I952" si="278">H934/86400</f>
        <v>1.1574074074074073E-2</v>
      </c>
      <c r="J934" s="122">
        <f t="shared" ref="J934:J952" si="279">H934/1000</f>
        <v>1</v>
      </c>
      <c r="L934" s="122">
        <v>2026</v>
      </c>
      <c r="M934" s="122">
        <v>0</v>
      </c>
      <c r="N934" s="122">
        <v>20</v>
      </c>
      <c r="O934" s="122">
        <f t="shared" ref="O934:O952" si="280">M934*N934</f>
        <v>0</v>
      </c>
      <c r="P934" s="122">
        <v>50</v>
      </c>
      <c r="Q934" s="122" t="s">
        <v>220</v>
      </c>
      <c r="R934" s="122">
        <f t="shared" ref="R934:R952" si="281">O934*P934</f>
        <v>0</v>
      </c>
      <c r="S934" s="124">
        <f t="shared" ref="S934:S952" si="282">R934/86400</f>
        <v>0</v>
      </c>
      <c r="T934" s="122">
        <f t="shared" ref="T934:T952" si="283">R934/1000</f>
        <v>0</v>
      </c>
    </row>
    <row r="935" spans="2:20" x14ac:dyDescent="0.25">
      <c r="B935" s="122">
        <v>2027</v>
      </c>
      <c r="C935" s="122">
        <v>1</v>
      </c>
      <c r="D935" s="122">
        <v>20</v>
      </c>
      <c r="E935" s="122">
        <f t="shared" si="276"/>
        <v>20</v>
      </c>
      <c r="F935" s="122">
        <v>50</v>
      </c>
      <c r="G935" s="122" t="s">
        <v>220</v>
      </c>
      <c r="H935" s="122">
        <f t="shared" si="277"/>
        <v>1000</v>
      </c>
      <c r="I935" s="124">
        <f t="shared" si="278"/>
        <v>1.1574074074074073E-2</v>
      </c>
      <c r="J935" s="122">
        <f t="shared" si="279"/>
        <v>1</v>
      </c>
      <c r="L935" s="122">
        <v>2027</v>
      </c>
      <c r="M935" s="122">
        <v>0</v>
      </c>
      <c r="N935" s="122">
        <v>20</v>
      </c>
      <c r="O935" s="122">
        <f t="shared" si="280"/>
        <v>0</v>
      </c>
      <c r="P935" s="122">
        <v>50</v>
      </c>
      <c r="Q935" s="122" t="s">
        <v>220</v>
      </c>
      <c r="R935" s="122">
        <f t="shared" si="281"/>
        <v>0</v>
      </c>
      <c r="S935" s="124">
        <f t="shared" si="282"/>
        <v>0</v>
      </c>
      <c r="T935" s="122">
        <f t="shared" si="283"/>
        <v>0</v>
      </c>
    </row>
    <row r="936" spans="2:20" x14ac:dyDescent="0.25">
      <c r="B936" s="122">
        <v>2028</v>
      </c>
      <c r="C936" s="122">
        <v>1</v>
      </c>
      <c r="D936" s="122">
        <v>20</v>
      </c>
      <c r="E936" s="122">
        <f t="shared" si="276"/>
        <v>20</v>
      </c>
      <c r="F936" s="122">
        <v>50</v>
      </c>
      <c r="G936" s="122" t="s">
        <v>220</v>
      </c>
      <c r="H936" s="122">
        <f t="shared" si="277"/>
        <v>1000</v>
      </c>
      <c r="I936" s="124">
        <f t="shared" si="278"/>
        <v>1.1574074074074073E-2</v>
      </c>
      <c r="J936" s="122">
        <f t="shared" si="279"/>
        <v>1</v>
      </c>
      <c r="L936" s="122">
        <v>2028</v>
      </c>
      <c r="M936" s="122">
        <v>0</v>
      </c>
      <c r="N936" s="122">
        <v>20</v>
      </c>
      <c r="O936" s="122">
        <f t="shared" si="280"/>
        <v>0</v>
      </c>
      <c r="P936" s="122">
        <v>50</v>
      </c>
      <c r="Q936" s="122" t="s">
        <v>220</v>
      </c>
      <c r="R936" s="122">
        <f t="shared" si="281"/>
        <v>0</v>
      </c>
      <c r="S936" s="124">
        <f t="shared" si="282"/>
        <v>0</v>
      </c>
      <c r="T936" s="122">
        <f t="shared" si="283"/>
        <v>0</v>
      </c>
    </row>
    <row r="937" spans="2:20" x14ac:dyDescent="0.25">
      <c r="B937" s="122">
        <v>2029</v>
      </c>
      <c r="C937" s="122">
        <v>1</v>
      </c>
      <c r="D937" s="122">
        <v>20</v>
      </c>
      <c r="E937" s="122">
        <f t="shared" si="276"/>
        <v>20</v>
      </c>
      <c r="F937" s="122">
        <v>50</v>
      </c>
      <c r="G937" s="122" t="s">
        <v>220</v>
      </c>
      <c r="H937" s="122">
        <f t="shared" si="277"/>
        <v>1000</v>
      </c>
      <c r="I937" s="124">
        <f t="shared" si="278"/>
        <v>1.1574074074074073E-2</v>
      </c>
      <c r="J937" s="122">
        <f t="shared" si="279"/>
        <v>1</v>
      </c>
      <c r="L937" s="122">
        <v>2029</v>
      </c>
      <c r="M937" s="122">
        <v>0</v>
      </c>
      <c r="N937" s="122">
        <v>20</v>
      </c>
      <c r="O937" s="122">
        <f t="shared" si="280"/>
        <v>0</v>
      </c>
      <c r="P937" s="122">
        <v>50</v>
      </c>
      <c r="Q937" s="122" t="s">
        <v>220</v>
      </c>
      <c r="R937" s="122">
        <f t="shared" si="281"/>
        <v>0</v>
      </c>
      <c r="S937" s="124">
        <f t="shared" si="282"/>
        <v>0</v>
      </c>
      <c r="T937" s="122">
        <f t="shared" si="283"/>
        <v>0</v>
      </c>
    </row>
    <row r="938" spans="2:20" x14ac:dyDescent="0.25">
      <c r="B938" s="122">
        <v>2030</v>
      </c>
      <c r="C938" s="122">
        <v>1</v>
      </c>
      <c r="D938" s="122">
        <v>20</v>
      </c>
      <c r="E938" s="122">
        <f t="shared" si="276"/>
        <v>20</v>
      </c>
      <c r="F938" s="122">
        <v>50</v>
      </c>
      <c r="G938" s="122" t="s">
        <v>220</v>
      </c>
      <c r="H938" s="122">
        <f t="shared" si="277"/>
        <v>1000</v>
      </c>
      <c r="I938" s="124">
        <f t="shared" si="278"/>
        <v>1.1574074074074073E-2</v>
      </c>
      <c r="J938" s="122">
        <f t="shared" si="279"/>
        <v>1</v>
      </c>
      <c r="L938" s="122">
        <v>2030</v>
      </c>
      <c r="M938" s="122">
        <v>0</v>
      </c>
      <c r="N938" s="122">
        <v>20</v>
      </c>
      <c r="O938" s="122">
        <f t="shared" si="280"/>
        <v>0</v>
      </c>
      <c r="P938" s="122">
        <v>50</v>
      </c>
      <c r="Q938" s="122" t="s">
        <v>220</v>
      </c>
      <c r="R938" s="122">
        <f t="shared" si="281"/>
        <v>0</v>
      </c>
      <c r="S938" s="124">
        <f t="shared" si="282"/>
        <v>0</v>
      </c>
      <c r="T938" s="122">
        <f t="shared" si="283"/>
        <v>0</v>
      </c>
    </row>
    <row r="939" spans="2:20" x14ac:dyDescent="0.25">
      <c r="B939" s="122">
        <v>2031</v>
      </c>
      <c r="C939" s="122">
        <v>1</v>
      </c>
      <c r="D939" s="122">
        <v>20</v>
      </c>
      <c r="E939" s="122">
        <f t="shared" si="276"/>
        <v>20</v>
      </c>
      <c r="F939" s="122">
        <v>50</v>
      </c>
      <c r="G939" s="122" t="s">
        <v>220</v>
      </c>
      <c r="H939" s="122">
        <f t="shared" si="277"/>
        <v>1000</v>
      </c>
      <c r="I939" s="124">
        <f t="shared" si="278"/>
        <v>1.1574074074074073E-2</v>
      </c>
      <c r="J939" s="122">
        <f t="shared" si="279"/>
        <v>1</v>
      </c>
      <c r="L939" s="122">
        <v>2031</v>
      </c>
      <c r="M939" s="122">
        <v>0</v>
      </c>
      <c r="N939" s="122">
        <v>20</v>
      </c>
      <c r="O939" s="122">
        <f t="shared" si="280"/>
        <v>0</v>
      </c>
      <c r="P939" s="122">
        <v>50</v>
      </c>
      <c r="Q939" s="122" t="s">
        <v>220</v>
      </c>
      <c r="R939" s="122">
        <f t="shared" si="281"/>
        <v>0</v>
      </c>
      <c r="S939" s="124">
        <f t="shared" si="282"/>
        <v>0</v>
      </c>
      <c r="T939" s="122">
        <f t="shared" si="283"/>
        <v>0</v>
      </c>
    </row>
    <row r="940" spans="2:20" x14ac:dyDescent="0.25">
      <c r="B940" s="122">
        <v>2032</v>
      </c>
      <c r="C940" s="122">
        <v>1</v>
      </c>
      <c r="D940" s="122">
        <v>20</v>
      </c>
      <c r="E940" s="122">
        <f t="shared" si="276"/>
        <v>20</v>
      </c>
      <c r="F940" s="122">
        <v>50</v>
      </c>
      <c r="G940" s="122" t="s">
        <v>220</v>
      </c>
      <c r="H940" s="122">
        <f t="shared" si="277"/>
        <v>1000</v>
      </c>
      <c r="I940" s="124">
        <f t="shared" si="278"/>
        <v>1.1574074074074073E-2</v>
      </c>
      <c r="J940" s="122">
        <f t="shared" si="279"/>
        <v>1</v>
      </c>
      <c r="L940" s="122">
        <v>2032</v>
      </c>
      <c r="M940" s="122">
        <v>0</v>
      </c>
      <c r="N940" s="122">
        <v>20</v>
      </c>
      <c r="O940" s="122">
        <f t="shared" si="280"/>
        <v>0</v>
      </c>
      <c r="P940" s="122">
        <v>50</v>
      </c>
      <c r="Q940" s="122" t="s">
        <v>220</v>
      </c>
      <c r="R940" s="122">
        <f t="shared" si="281"/>
        <v>0</v>
      </c>
      <c r="S940" s="124">
        <f t="shared" si="282"/>
        <v>0</v>
      </c>
      <c r="T940" s="122">
        <f t="shared" si="283"/>
        <v>0</v>
      </c>
    </row>
    <row r="941" spans="2:20" x14ac:dyDescent="0.25">
      <c r="B941" s="122">
        <v>2033</v>
      </c>
      <c r="C941" s="122">
        <v>1</v>
      </c>
      <c r="D941" s="122">
        <v>20</v>
      </c>
      <c r="E941" s="122">
        <f t="shared" si="276"/>
        <v>20</v>
      </c>
      <c r="F941" s="122">
        <v>50</v>
      </c>
      <c r="G941" s="122" t="s">
        <v>220</v>
      </c>
      <c r="H941" s="122">
        <f t="shared" si="277"/>
        <v>1000</v>
      </c>
      <c r="I941" s="124">
        <f t="shared" si="278"/>
        <v>1.1574074074074073E-2</v>
      </c>
      <c r="J941" s="122">
        <f t="shared" si="279"/>
        <v>1</v>
      </c>
      <c r="L941" s="122">
        <v>2033</v>
      </c>
      <c r="M941" s="122">
        <v>0</v>
      </c>
      <c r="N941" s="122">
        <v>20</v>
      </c>
      <c r="O941" s="122">
        <f t="shared" si="280"/>
        <v>0</v>
      </c>
      <c r="P941" s="122">
        <v>50</v>
      </c>
      <c r="Q941" s="122" t="s">
        <v>220</v>
      </c>
      <c r="R941" s="122">
        <f t="shared" si="281"/>
        <v>0</v>
      </c>
      <c r="S941" s="124">
        <f t="shared" si="282"/>
        <v>0</v>
      </c>
      <c r="T941" s="122">
        <f t="shared" si="283"/>
        <v>0</v>
      </c>
    </row>
    <row r="942" spans="2:20" x14ac:dyDescent="0.25">
      <c r="B942" s="122">
        <v>2034</v>
      </c>
      <c r="C942" s="122">
        <v>1</v>
      </c>
      <c r="D942" s="122">
        <v>20</v>
      </c>
      <c r="E942" s="122">
        <f t="shared" si="276"/>
        <v>20</v>
      </c>
      <c r="F942" s="122">
        <v>50</v>
      </c>
      <c r="G942" s="122" t="s">
        <v>220</v>
      </c>
      <c r="H942" s="122">
        <f t="shared" si="277"/>
        <v>1000</v>
      </c>
      <c r="I942" s="124">
        <f t="shared" si="278"/>
        <v>1.1574074074074073E-2</v>
      </c>
      <c r="J942" s="122">
        <f t="shared" si="279"/>
        <v>1</v>
      </c>
      <c r="L942" s="122">
        <v>2034</v>
      </c>
      <c r="M942" s="122">
        <v>0</v>
      </c>
      <c r="N942" s="122">
        <v>20</v>
      </c>
      <c r="O942" s="122">
        <f t="shared" si="280"/>
        <v>0</v>
      </c>
      <c r="P942" s="122">
        <v>50</v>
      </c>
      <c r="Q942" s="122" t="s">
        <v>220</v>
      </c>
      <c r="R942" s="122">
        <f t="shared" si="281"/>
        <v>0</v>
      </c>
      <c r="S942" s="124">
        <f t="shared" si="282"/>
        <v>0</v>
      </c>
      <c r="T942" s="122">
        <f t="shared" si="283"/>
        <v>0</v>
      </c>
    </row>
    <row r="943" spans="2:20" x14ac:dyDescent="0.25">
      <c r="B943" s="122">
        <v>2035</v>
      </c>
      <c r="C943" s="122">
        <v>1</v>
      </c>
      <c r="D943" s="122">
        <v>20</v>
      </c>
      <c r="E943" s="122">
        <f t="shared" si="276"/>
        <v>20</v>
      </c>
      <c r="F943" s="122">
        <v>50</v>
      </c>
      <c r="G943" s="122" t="s">
        <v>220</v>
      </c>
      <c r="H943" s="122">
        <f t="shared" si="277"/>
        <v>1000</v>
      </c>
      <c r="I943" s="124">
        <f t="shared" si="278"/>
        <v>1.1574074074074073E-2</v>
      </c>
      <c r="J943" s="122">
        <f t="shared" si="279"/>
        <v>1</v>
      </c>
      <c r="L943" s="122">
        <v>2035</v>
      </c>
      <c r="M943" s="122">
        <v>0</v>
      </c>
      <c r="N943" s="122">
        <v>20</v>
      </c>
      <c r="O943" s="122">
        <f t="shared" si="280"/>
        <v>0</v>
      </c>
      <c r="P943" s="122">
        <v>50</v>
      </c>
      <c r="Q943" s="122" t="s">
        <v>220</v>
      </c>
      <c r="R943" s="122">
        <f t="shared" si="281"/>
        <v>0</v>
      </c>
      <c r="S943" s="124">
        <f t="shared" si="282"/>
        <v>0</v>
      </c>
      <c r="T943" s="122">
        <f t="shared" si="283"/>
        <v>0</v>
      </c>
    </row>
    <row r="944" spans="2:20" x14ac:dyDescent="0.25">
      <c r="B944" s="122">
        <v>2036</v>
      </c>
      <c r="C944" s="122">
        <v>1</v>
      </c>
      <c r="D944" s="122">
        <v>20</v>
      </c>
      <c r="E944" s="122">
        <f t="shared" si="276"/>
        <v>20</v>
      </c>
      <c r="F944" s="122">
        <v>50</v>
      </c>
      <c r="G944" s="122" t="s">
        <v>220</v>
      </c>
      <c r="H944" s="122">
        <f t="shared" si="277"/>
        <v>1000</v>
      </c>
      <c r="I944" s="124">
        <f t="shared" si="278"/>
        <v>1.1574074074074073E-2</v>
      </c>
      <c r="J944" s="122">
        <f t="shared" si="279"/>
        <v>1</v>
      </c>
      <c r="L944" s="122">
        <v>2036</v>
      </c>
      <c r="M944" s="122">
        <v>0</v>
      </c>
      <c r="N944" s="122">
        <v>20</v>
      </c>
      <c r="O944" s="122">
        <f t="shared" si="280"/>
        <v>0</v>
      </c>
      <c r="P944" s="122">
        <v>50</v>
      </c>
      <c r="Q944" s="122" t="s">
        <v>220</v>
      </c>
      <c r="R944" s="122">
        <f t="shared" si="281"/>
        <v>0</v>
      </c>
      <c r="S944" s="124">
        <f t="shared" si="282"/>
        <v>0</v>
      </c>
      <c r="T944" s="122">
        <f t="shared" si="283"/>
        <v>0</v>
      </c>
    </row>
    <row r="945" spans="2:20" x14ac:dyDescent="0.25">
      <c r="B945" s="122">
        <v>2037</v>
      </c>
      <c r="C945" s="122">
        <v>1</v>
      </c>
      <c r="D945" s="122">
        <v>20</v>
      </c>
      <c r="E945" s="122">
        <f t="shared" si="276"/>
        <v>20</v>
      </c>
      <c r="F945" s="122">
        <v>50</v>
      </c>
      <c r="G945" s="122" t="s">
        <v>220</v>
      </c>
      <c r="H945" s="122">
        <f t="shared" si="277"/>
        <v>1000</v>
      </c>
      <c r="I945" s="124">
        <f t="shared" si="278"/>
        <v>1.1574074074074073E-2</v>
      </c>
      <c r="J945" s="122">
        <f t="shared" si="279"/>
        <v>1</v>
      </c>
      <c r="L945" s="122">
        <v>2037</v>
      </c>
      <c r="M945" s="122">
        <v>0</v>
      </c>
      <c r="N945" s="122">
        <v>20</v>
      </c>
      <c r="O945" s="122">
        <f t="shared" si="280"/>
        <v>0</v>
      </c>
      <c r="P945" s="122">
        <v>50</v>
      </c>
      <c r="Q945" s="122" t="s">
        <v>220</v>
      </c>
      <c r="R945" s="122">
        <f t="shared" si="281"/>
        <v>0</v>
      </c>
      <c r="S945" s="124">
        <f t="shared" si="282"/>
        <v>0</v>
      </c>
      <c r="T945" s="122">
        <f t="shared" si="283"/>
        <v>0</v>
      </c>
    </row>
    <row r="946" spans="2:20" x14ac:dyDescent="0.25">
      <c r="B946" s="122">
        <v>2038</v>
      </c>
      <c r="C946" s="122">
        <v>2</v>
      </c>
      <c r="D946" s="122">
        <v>20</v>
      </c>
      <c r="E946" s="122">
        <f t="shared" si="276"/>
        <v>40</v>
      </c>
      <c r="F946" s="122">
        <v>50</v>
      </c>
      <c r="G946" s="122" t="s">
        <v>220</v>
      </c>
      <c r="H946" s="122">
        <f t="shared" si="277"/>
        <v>2000</v>
      </c>
      <c r="I946" s="124">
        <f t="shared" si="278"/>
        <v>2.3148148148148147E-2</v>
      </c>
      <c r="J946" s="122">
        <f t="shared" si="279"/>
        <v>2</v>
      </c>
      <c r="L946" s="122">
        <v>2038</v>
      </c>
      <c r="M946" s="122">
        <v>0</v>
      </c>
      <c r="N946" s="122">
        <v>20</v>
      </c>
      <c r="O946" s="122">
        <f t="shared" si="280"/>
        <v>0</v>
      </c>
      <c r="P946" s="122">
        <v>50</v>
      </c>
      <c r="Q946" s="122" t="s">
        <v>220</v>
      </c>
      <c r="R946" s="122">
        <f t="shared" si="281"/>
        <v>0</v>
      </c>
      <c r="S946" s="124">
        <f t="shared" si="282"/>
        <v>0</v>
      </c>
      <c r="T946" s="122">
        <f t="shared" si="283"/>
        <v>0</v>
      </c>
    </row>
    <row r="947" spans="2:20" x14ac:dyDescent="0.25">
      <c r="B947" s="122">
        <v>2039</v>
      </c>
      <c r="C947" s="122">
        <v>2</v>
      </c>
      <c r="D947" s="122">
        <v>20</v>
      </c>
      <c r="E947" s="122">
        <f t="shared" si="276"/>
        <v>40</v>
      </c>
      <c r="F947" s="122">
        <v>50</v>
      </c>
      <c r="G947" s="122" t="s">
        <v>220</v>
      </c>
      <c r="H947" s="122">
        <f t="shared" si="277"/>
        <v>2000</v>
      </c>
      <c r="I947" s="124">
        <f t="shared" si="278"/>
        <v>2.3148148148148147E-2</v>
      </c>
      <c r="J947" s="122">
        <f t="shared" si="279"/>
        <v>2</v>
      </c>
      <c r="L947" s="122">
        <v>2039</v>
      </c>
      <c r="M947" s="122">
        <v>0</v>
      </c>
      <c r="N947" s="122">
        <v>20</v>
      </c>
      <c r="O947" s="122">
        <f t="shared" si="280"/>
        <v>0</v>
      </c>
      <c r="P947" s="122">
        <v>50</v>
      </c>
      <c r="Q947" s="122" t="s">
        <v>220</v>
      </c>
      <c r="R947" s="122">
        <f t="shared" si="281"/>
        <v>0</v>
      </c>
      <c r="S947" s="124">
        <f t="shared" si="282"/>
        <v>0</v>
      </c>
      <c r="T947" s="122">
        <f t="shared" si="283"/>
        <v>0</v>
      </c>
    </row>
    <row r="948" spans="2:20" x14ac:dyDescent="0.25">
      <c r="B948" s="122">
        <v>2040</v>
      </c>
      <c r="C948" s="122">
        <v>2</v>
      </c>
      <c r="D948" s="122">
        <v>20</v>
      </c>
      <c r="E948" s="122">
        <f t="shared" si="276"/>
        <v>40</v>
      </c>
      <c r="F948" s="122">
        <v>50</v>
      </c>
      <c r="G948" s="122" t="s">
        <v>220</v>
      </c>
      <c r="H948" s="122">
        <f t="shared" si="277"/>
        <v>2000</v>
      </c>
      <c r="I948" s="124">
        <f t="shared" si="278"/>
        <v>2.3148148148148147E-2</v>
      </c>
      <c r="J948" s="122">
        <f t="shared" si="279"/>
        <v>2</v>
      </c>
      <c r="L948" s="122">
        <v>2040</v>
      </c>
      <c r="M948" s="122">
        <v>0</v>
      </c>
      <c r="N948" s="122">
        <v>20</v>
      </c>
      <c r="O948" s="122">
        <f t="shared" si="280"/>
        <v>0</v>
      </c>
      <c r="P948" s="122">
        <v>50</v>
      </c>
      <c r="Q948" s="122" t="s">
        <v>220</v>
      </c>
      <c r="R948" s="122">
        <f t="shared" si="281"/>
        <v>0</v>
      </c>
      <c r="S948" s="124">
        <f t="shared" si="282"/>
        <v>0</v>
      </c>
      <c r="T948" s="122">
        <f t="shared" si="283"/>
        <v>0</v>
      </c>
    </row>
    <row r="949" spans="2:20" x14ac:dyDescent="0.25">
      <c r="B949" s="122">
        <v>2041</v>
      </c>
      <c r="C949" s="122">
        <v>2</v>
      </c>
      <c r="D949" s="122">
        <v>20</v>
      </c>
      <c r="E949" s="122">
        <f t="shared" si="276"/>
        <v>40</v>
      </c>
      <c r="F949" s="122">
        <v>50</v>
      </c>
      <c r="G949" s="122" t="s">
        <v>220</v>
      </c>
      <c r="H949" s="122">
        <f t="shared" si="277"/>
        <v>2000</v>
      </c>
      <c r="I949" s="124">
        <f t="shared" si="278"/>
        <v>2.3148148148148147E-2</v>
      </c>
      <c r="J949" s="122">
        <f t="shared" si="279"/>
        <v>2</v>
      </c>
      <c r="L949" s="122">
        <v>2041</v>
      </c>
      <c r="M949" s="122">
        <v>0</v>
      </c>
      <c r="N949" s="122">
        <v>20</v>
      </c>
      <c r="O949" s="122">
        <f t="shared" si="280"/>
        <v>0</v>
      </c>
      <c r="P949" s="122">
        <v>50</v>
      </c>
      <c r="Q949" s="122" t="s">
        <v>220</v>
      </c>
      <c r="R949" s="122">
        <f t="shared" si="281"/>
        <v>0</v>
      </c>
      <c r="S949" s="124">
        <f t="shared" si="282"/>
        <v>0</v>
      </c>
      <c r="T949" s="122">
        <f t="shared" si="283"/>
        <v>0</v>
      </c>
    </row>
    <row r="950" spans="2:20" x14ac:dyDescent="0.25">
      <c r="B950" s="122">
        <v>2042</v>
      </c>
      <c r="C950" s="122">
        <v>2</v>
      </c>
      <c r="D950" s="122">
        <v>20</v>
      </c>
      <c r="E950" s="122">
        <f t="shared" si="276"/>
        <v>40</v>
      </c>
      <c r="F950" s="122">
        <v>50</v>
      </c>
      <c r="G950" s="122" t="s">
        <v>220</v>
      </c>
      <c r="H950" s="122">
        <f t="shared" si="277"/>
        <v>2000</v>
      </c>
      <c r="I950" s="124">
        <f t="shared" si="278"/>
        <v>2.3148148148148147E-2</v>
      </c>
      <c r="J950" s="122">
        <f t="shared" si="279"/>
        <v>2</v>
      </c>
      <c r="L950" s="122">
        <v>2042</v>
      </c>
      <c r="M950" s="122">
        <v>0</v>
      </c>
      <c r="N950" s="122">
        <v>20</v>
      </c>
      <c r="O950" s="122">
        <f t="shared" si="280"/>
        <v>0</v>
      </c>
      <c r="P950" s="122">
        <v>50</v>
      </c>
      <c r="Q950" s="122" t="s">
        <v>220</v>
      </c>
      <c r="R950" s="122">
        <f t="shared" si="281"/>
        <v>0</v>
      </c>
      <c r="S950" s="124">
        <f t="shared" si="282"/>
        <v>0</v>
      </c>
      <c r="T950" s="122">
        <f t="shared" si="283"/>
        <v>0</v>
      </c>
    </row>
    <row r="951" spans="2:20" x14ac:dyDescent="0.25">
      <c r="B951" s="122">
        <v>2043</v>
      </c>
      <c r="C951" s="122">
        <v>2</v>
      </c>
      <c r="D951" s="122">
        <v>20</v>
      </c>
      <c r="E951" s="122">
        <f t="shared" si="276"/>
        <v>40</v>
      </c>
      <c r="F951" s="122">
        <v>50</v>
      </c>
      <c r="G951" s="122" t="s">
        <v>220</v>
      </c>
      <c r="H951" s="122">
        <f t="shared" si="277"/>
        <v>2000</v>
      </c>
      <c r="I951" s="124">
        <f t="shared" si="278"/>
        <v>2.3148148148148147E-2</v>
      </c>
      <c r="J951" s="122">
        <f t="shared" si="279"/>
        <v>2</v>
      </c>
      <c r="L951" s="122">
        <v>2043</v>
      </c>
      <c r="M951" s="122">
        <v>0</v>
      </c>
      <c r="N951" s="122">
        <v>20</v>
      </c>
      <c r="O951" s="122">
        <f t="shared" si="280"/>
        <v>0</v>
      </c>
      <c r="P951" s="122">
        <v>50</v>
      </c>
      <c r="Q951" s="122" t="s">
        <v>220</v>
      </c>
      <c r="R951" s="122">
        <f t="shared" si="281"/>
        <v>0</v>
      </c>
      <c r="S951" s="124">
        <f t="shared" si="282"/>
        <v>0</v>
      </c>
      <c r="T951" s="122">
        <f t="shared" si="283"/>
        <v>0</v>
      </c>
    </row>
    <row r="952" spans="2:20" x14ac:dyDescent="0.25">
      <c r="B952" s="122">
        <v>2044</v>
      </c>
      <c r="C952" s="122">
        <v>2</v>
      </c>
      <c r="D952" s="122">
        <v>20</v>
      </c>
      <c r="E952" s="122">
        <f t="shared" si="276"/>
        <v>40</v>
      </c>
      <c r="F952" s="122">
        <v>50</v>
      </c>
      <c r="G952" s="122" t="s">
        <v>220</v>
      </c>
      <c r="H952" s="122">
        <f t="shared" si="277"/>
        <v>2000</v>
      </c>
      <c r="I952" s="124">
        <f t="shared" si="278"/>
        <v>2.3148148148148147E-2</v>
      </c>
      <c r="J952" s="122">
        <f t="shared" si="279"/>
        <v>2</v>
      </c>
      <c r="L952" s="122">
        <v>2044</v>
      </c>
      <c r="M952" s="122">
        <v>0</v>
      </c>
      <c r="N952" s="122">
        <v>20</v>
      </c>
      <c r="O952" s="122">
        <f t="shared" si="280"/>
        <v>0</v>
      </c>
      <c r="P952" s="122">
        <v>50</v>
      </c>
      <c r="Q952" s="122" t="s">
        <v>220</v>
      </c>
      <c r="R952" s="122">
        <f t="shared" si="281"/>
        <v>0</v>
      </c>
      <c r="S952" s="124">
        <f t="shared" si="282"/>
        <v>0</v>
      </c>
      <c r="T952" s="122">
        <f t="shared" si="283"/>
        <v>0</v>
      </c>
    </row>
    <row r="954" spans="2:20" x14ac:dyDescent="0.25">
      <c r="B954" s="290" t="s">
        <v>341</v>
      </c>
      <c r="C954" s="290"/>
      <c r="D954" s="290"/>
      <c r="L954" s="290" t="s">
        <v>342</v>
      </c>
      <c r="M954" s="290"/>
      <c r="N954" s="290"/>
    </row>
    <row r="955" spans="2:20" x14ac:dyDescent="0.25">
      <c r="B955" s="289" t="s">
        <v>22</v>
      </c>
      <c r="C955" s="289" t="s">
        <v>203</v>
      </c>
      <c r="D955" s="289" t="s">
        <v>204</v>
      </c>
      <c r="E955" s="289" t="s">
        <v>201</v>
      </c>
      <c r="F955" s="289" t="s">
        <v>202</v>
      </c>
      <c r="G955" s="289" t="s">
        <v>151</v>
      </c>
      <c r="H955" s="289" t="s">
        <v>205</v>
      </c>
      <c r="I955" s="289" t="s">
        <v>206</v>
      </c>
      <c r="J955" s="289" t="s">
        <v>434</v>
      </c>
      <c r="L955" s="289" t="s">
        <v>22</v>
      </c>
      <c r="M955" s="289" t="s">
        <v>203</v>
      </c>
      <c r="N955" s="289" t="s">
        <v>204</v>
      </c>
      <c r="O955" s="289" t="s">
        <v>201</v>
      </c>
      <c r="P955" s="289" t="s">
        <v>202</v>
      </c>
      <c r="Q955" s="289" t="s">
        <v>151</v>
      </c>
      <c r="R955" s="289" t="s">
        <v>205</v>
      </c>
      <c r="S955" s="289" t="s">
        <v>206</v>
      </c>
      <c r="T955" s="289" t="s">
        <v>434</v>
      </c>
    </row>
    <row r="956" spans="2:20" x14ac:dyDescent="0.25">
      <c r="B956" s="289"/>
      <c r="C956" s="289"/>
      <c r="D956" s="289"/>
      <c r="E956" s="289"/>
      <c r="F956" s="289"/>
      <c r="G956" s="289"/>
      <c r="H956" s="289"/>
      <c r="I956" s="289"/>
      <c r="J956" s="289"/>
      <c r="L956" s="289"/>
      <c r="M956" s="289"/>
      <c r="N956" s="289"/>
      <c r="O956" s="289"/>
      <c r="P956" s="289"/>
      <c r="Q956" s="289"/>
      <c r="R956" s="289"/>
      <c r="S956" s="289"/>
      <c r="T956" s="289"/>
    </row>
    <row r="957" spans="2:20" x14ac:dyDescent="0.25">
      <c r="B957" s="289"/>
      <c r="C957" s="289"/>
      <c r="D957" s="289"/>
      <c r="E957" s="289"/>
      <c r="F957" s="289"/>
      <c r="G957" s="289"/>
      <c r="H957" s="289"/>
      <c r="I957" s="289"/>
      <c r="J957" s="289"/>
      <c r="L957" s="289"/>
      <c r="M957" s="289"/>
      <c r="N957" s="289"/>
      <c r="O957" s="289"/>
      <c r="P957" s="289"/>
      <c r="Q957" s="289"/>
      <c r="R957" s="289"/>
      <c r="S957" s="289"/>
      <c r="T957" s="289"/>
    </row>
    <row r="958" spans="2:20" x14ac:dyDescent="0.25">
      <c r="B958" s="122">
        <v>2025</v>
      </c>
      <c r="C958" s="122" cm="1">
        <f t="array" ref="C958:C977">TRANSPOSE('Proyeksi Fasum (3)'!D238:W238)</f>
        <v>2</v>
      </c>
      <c r="D958" s="122">
        <v>250</v>
      </c>
      <c r="E958" s="122">
        <f>C958*D958</f>
        <v>500</v>
      </c>
      <c r="F958" s="122">
        <v>2000</v>
      </c>
      <c r="G958" s="122" t="s">
        <v>218</v>
      </c>
      <c r="H958" s="122">
        <f>F958*C958</f>
        <v>4000</v>
      </c>
      <c r="I958" s="124">
        <f>H958/86400</f>
        <v>4.6296296296296294E-2</v>
      </c>
      <c r="J958" s="122">
        <f>H958/1000</f>
        <v>4</v>
      </c>
      <c r="L958" s="122">
        <v>2025</v>
      </c>
      <c r="M958" s="122" cm="1">
        <f t="array" ref="M958:M977">TRANSPOSE('Proyeksi Fasum (3)'!D239:W239)</f>
        <v>0</v>
      </c>
      <c r="N958" s="122">
        <v>250</v>
      </c>
      <c r="O958" s="122">
        <f>M958*N958</f>
        <v>0</v>
      </c>
      <c r="P958" s="122">
        <v>1000</v>
      </c>
      <c r="Q958" s="122" t="s">
        <v>218</v>
      </c>
      <c r="R958" s="122">
        <f>P958*M958</f>
        <v>0</v>
      </c>
      <c r="S958" s="124">
        <f>R958/86400</f>
        <v>0</v>
      </c>
      <c r="T958" s="122">
        <f>R958/1000</f>
        <v>0</v>
      </c>
    </row>
    <row r="959" spans="2:20" x14ac:dyDescent="0.25">
      <c r="B959" s="122">
        <v>2026</v>
      </c>
      <c r="C959" s="122">
        <v>2</v>
      </c>
      <c r="D959" s="122">
        <v>250</v>
      </c>
      <c r="E959" s="122">
        <f t="shared" ref="E959:E977" si="284">C959*D959</f>
        <v>500</v>
      </c>
      <c r="F959" s="122">
        <v>2000</v>
      </c>
      <c r="G959" s="122" t="s">
        <v>218</v>
      </c>
      <c r="H959" s="122">
        <f t="shared" ref="H959:H977" si="285">F959*C959</f>
        <v>4000</v>
      </c>
      <c r="I959" s="124">
        <f t="shared" ref="I959:I977" si="286">H959/86400</f>
        <v>4.6296296296296294E-2</v>
      </c>
      <c r="J959" s="122">
        <f t="shared" ref="J959:J977" si="287">H959/1000</f>
        <v>4</v>
      </c>
      <c r="L959" s="122">
        <v>2026</v>
      </c>
      <c r="M959" s="122">
        <v>0</v>
      </c>
      <c r="N959" s="122">
        <v>250</v>
      </c>
      <c r="O959" s="122">
        <f t="shared" ref="O959:O977" si="288">M959*N959</f>
        <v>0</v>
      </c>
      <c r="P959" s="122">
        <v>1000</v>
      </c>
      <c r="Q959" s="122" t="s">
        <v>218</v>
      </c>
      <c r="R959" s="122">
        <f t="shared" ref="R959:R977" si="289">P959*M959</f>
        <v>0</v>
      </c>
      <c r="S959" s="124">
        <f t="shared" ref="S959:S977" si="290">R959/86400</f>
        <v>0</v>
      </c>
      <c r="T959" s="122">
        <f t="shared" ref="T959:T977" si="291">R959/1000</f>
        <v>0</v>
      </c>
    </row>
    <row r="960" spans="2:20" x14ac:dyDescent="0.25">
      <c r="B960" s="122">
        <v>2027</v>
      </c>
      <c r="C960" s="122">
        <v>2</v>
      </c>
      <c r="D960" s="122">
        <v>250</v>
      </c>
      <c r="E960" s="122">
        <f t="shared" si="284"/>
        <v>500</v>
      </c>
      <c r="F960" s="122">
        <v>2000</v>
      </c>
      <c r="G960" s="122" t="s">
        <v>218</v>
      </c>
      <c r="H960" s="122">
        <f t="shared" si="285"/>
        <v>4000</v>
      </c>
      <c r="I960" s="124">
        <f t="shared" si="286"/>
        <v>4.6296296296296294E-2</v>
      </c>
      <c r="J960" s="122">
        <f t="shared" si="287"/>
        <v>4</v>
      </c>
      <c r="L960" s="122">
        <v>2027</v>
      </c>
      <c r="M960" s="122">
        <v>0</v>
      </c>
      <c r="N960" s="122">
        <v>250</v>
      </c>
      <c r="O960" s="122">
        <f t="shared" si="288"/>
        <v>0</v>
      </c>
      <c r="P960" s="122">
        <v>1000</v>
      </c>
      <c r="Q960" s="122" t="s">
        <v>218</v>
      </c>
      <c r="R960" s="122">
        <f t="shared" si="289"/>
        <v>0</v>
      </c>
      <c r="S960" s="124">
        <f t="shared" si="290"/>
        <v>0</v>
      </c>
      <c r="T960" s="122">
        <f t="shared" si="291"/>
        <v>0</v>
      </c>
    </row>
    <row r="961" spans="2:20" x14ac:dyDescent="0.25">
      <c r="B961" s="122">
        <v>2028</v>
      </c>
      <c r="C961" s="122">
        <v>2</v>
      </c>
      <c r="D961" s="122">
        <v>250</v>
      </c>
      <c r="E961" s="122">
        <f t="shared" si="284"/>
        <v>500</v>
      </c>
      <c r="F961" s="122">
        <v>2000</v>
      </c>
      <c r="G961" s="122" t="s">
        <v>218</v>
      </c>
      <c r="H961" s="122">
        <f t="shared" si="285"/>
        <v>4000</v>
      </c>
      <c r="I961" s="124">
        <f t="shared" si="286"/>
        <v>4.6296296296296294E-2</v>
      </c>
      <c r="J961" s="122">
        <f t="shared" si="287"/>
        <v>4</v>
      </c>
      <c r="L961" s="122">
        <v>2028</v>
      </c>
      <c r="M961" s="122">
        <v>0</v>
      </c>
      <c r="N961" s="122">
        <v>250</v>
      </c>
      <c r="O961" s="122">
        <f t="shared" si="288"/>
        <v>0</v>
      </c>
      <c r="P961" s="122">
        <v>1000</v>
      </c>
      <c r="Q961" s="122" t="s">
        <v>218</v>
      </c>
      <c r="R961" s="122">
        <f t="shared" si="289"/>
        <v>0</v>
      </c>
      <c r="S961" s="124">
        <f t="shared" si="290"/>
        <v>0</v>
      </c>
      <c r="T961" s="122">
        <f t="shared" si="291"/>
        <v>0</v>
      </c>
    </row>
    <row r="962" spans="2:20" x14ac:dyDescent="0.25">
      <c r="B962" s="122">
        <v>2029</v>
      </c>
      <c r="C962" s="122">
        <v>2</v>
      </c>
      <c r="D962" s="122">
        <v>250</v>
      </c>
      <c r="E962" s="122">
        <f t="shared" si="284"/>
        <v>500</v>
      </c>
      <c r="F962" s="122">
        <v>2000</v>
      </c>
      <c r="G962" s="122" t="s">
        <v>218</v>
      </c>
      <c r="H962" s="122">
        <f t="shared" si="285"/>
        <v>4000</v>
      </c>
      <c r="I962" s="124">
        <f t="shared" si="286"/>
        <v>4.6296296296296294E-2</v>
      </c>
      <c r="J962" s="122">
        <f t="shared" si="287"/>
        <v>4</v>
      </c>
      <c r="L962" s="122">
        <v>2029</v>
      </c>
      <c r="M962" s="122">
        <v>0</v>
      </c>
      <c r="N962" s="122">
        <v>250</v>
      </c>
      <c r="O962" s="122">
        <f t="shared" si="288"/>
        <v>0</v>
      </c>
      <c r="P962" s="122">
        <v>1000</v>
      </c>
      <c r="Q962" s="122" t="s">
        <v>218</v>
      </c>
      <c r="R962" s="122">
        <f t="shared" si="289"/>
        <v>0</v>
      </c>
      <c r="S962" s="124">
        <f t="shared" si="290"/>
        <v>0</v>
      </c>
      <c r="T962" s="122">
        <f t="shared" si="291"/>
        <v>0</v>
      </c>
    </row>
    <row r="963" spans="2:20" x14ac:dyDescent="0.25">
      <c r="B963" s="122">
        <v>2030</v>
      </c>
      <c r="C963" s="122">
        <v>2</v>
      </c>
      <c r="D963" s="122">
        <v>250</v>
      </c>
      <c r="E963" s="122">
        <f t="shared" si="284"/>
        <v>500</v>
      </c>
      <c r="F963" s="122">
        <v>2000</v>
      </c>
      <c r="G963" s="122" t="s">
        <v>218</v>
      </c>
      <c r="H963" s="122">
        <f t="shared" si="285"/>
        <v>4000</v>
      </c>
      <c r="I963" s="124">
        <f t="shared" si="286"/>
        <v>4.6296296296296294E-2</v>
      </c>
      <c r="J963" s="122">
        <f t="shared" si="287"/>
        <v>4</v>
      </c>
      <c r="L963" s="122">
        <v>2030</v>
      </c>
      <c r="M963" s="122">
        <v>0</v>
      </c>
      <c r="N963" s="122">
        <v>250</v>
      </c>
      <c r="O963" s="122">
        <f t="shared" si="288"/>
        <v>0</v>
      </c>
      <c r="P963" s="122">
        <v>1000</v>
      </c>
      <c r="Q963" s="122" t="s">
        <v>218</v>
      </c>
      <c r="R963" s="122">
        <f t="shared" si="289"/>
        <v>0</v>
      </c>
      <c r="S963" s="124">
        <f t="shared" si="290"/>
        <v>0</v>
      </c>
      <c r="T963" s="122">
        <f t="shared" si="291"/>
        <v>0</v>
      </c>
    </row>
    <row r="964" spans="2:20" x14ac:dyDescent="0.25">
      <c r="B964" s="122">
        <v>2031</v>
      </c>
      <c r="C964" s="122">
        <v>3</v>
      </c>
      <c r="D964" s="122">
        <v>250</v>
      </c>
      <c r="E964" s="122">
        <f t="shared" si="284"/>
        <v>750</v>
      </c>
      <c r="F964" s="122">
        <v>2000</v>
      </c>
      <c r="G964" s="122" t="s">
        <v>218</v>
      </c>
      <c r="H964" s="122">
        <f t="shared" si="285"/>
        <v>6000</v>
      </c>
      <c r="I964" s="124">
        <f t="shared" si="286"/>
        <v>6.9444444444444448E-2</v>
      </c>
      <c r="J964" s="122">
        <f t="shared" si="287"/>
        <v>6</v>
      </c>
      <c r="L964" s="122">
        <v>2031</v>
      </c>
      <c r="M964" s="122">
        <v>0</v>
      </c>
      <c r="N964" s="122">
        <v>250</v>
      </c>
      <c r="O964" s="122">
        <f t="shared" si="288"/>
        <v>0</v>
      </c>
      <c r="P964" s="122">
        <v>1000</v>
      </c>
      <c r="Q964" s="122" t="s">
        <v>218</v>
      </c>
      <c r="R964" s="122">
        <f t="shared" si="289"/>
        <v>0</v>
      </c>
      <c r="S964" s="124">
        <f t="shared" si="290"/>
        <v>0</v>
      </c>
      <c r="T964" s="122">
        <f t="shared" si="291"/>
        <v>0</v>
      </c>
    </row>
    <row r="965" spans="2:20" x14ac:dyDescent="0.25">
      <c r="B965" s="122">
        <v>2032</v>
      </c>
      <c r="C965" s="122">
        <v>3</v>
      </c>
      <c r="D965" s="122">
        <v>250</v>
      </c>
      <c r="E965" s="122">
        <f t="shared" si="284"/>
        <v>750</v>
      </c>
      <c r="F965" s="122">
        <v>2000</v>
      </c>
      <c r="G965" s="122" t="s">
        <v>218</v>
      </c>
      <c r="H965" s="122">
        <f t="shared" si="285"/>
        <v>6000</v>
      </c>
      <c r="I965" s="124">
        <f t="shared" si="286"/>
        <v>6.9444444444444448E-2</v>
      </c>
      <c r="J965" s="122">
        <f t="shared" si="287"/>
        <v>6</v>
      </c>
      <c r="L965" s="122">
        <v>2032</v>
      </c>
      <c r="M965" s="122">
        <v>0</v>
      </c>
      <c r="N965" s="122">
        <v>250</v>
      </c>
      <c r="O965" s="122">
        <f t="shared" si="288"/>
        <v>0</v>
      </c>
      <c r="P965" s="122">
        <v>1000</v>
      </c>
      <c r="Q965" s="122" t="s">
        <v>218</v>
      </c>
      <c r="R965" s="122">
        <f t="shared" si="289"/>
        <v>0</v>
      </c>
      <c r="S965" s="124">
        <f t="shared" si="290"/>
        <v>0</v>
      </c>
      <c r="T965" s="122">
        <f t="shared" si="291"/>
        <v>0</v>
      </c>
    </row>
    <row r="966" spans="2:20" x14ac:dyDescent="0.25">
      <c r="B966" s="122">
        <v>2033</v>
      </c>
      <c r="C966" s="122">
        <v>3</v>
      </c>
      <c r="D966" s="122">
        <v>250</v>
      </c>
      <c r="E966" s="122">
        <f t="shared" si="284"/>
        <v>750</v>
      </c>
      <c r="F966" s="122">
        <v>2000</v>
      </c>
      <c r="G966" s="122" t="s">
        <v>218</v>
      </c>
      <c r="H966" s="122">
        <f t="shared" si="285"/>
        <v>6000</v>
      </c>
      <c r="I966" s="124">
        <f t="shared" si="286"/>
        <v>6.9444444444444448E-2</v>
      </c>
      <c r="J966" s="122">
        <f t="shared" si="287"/>
        <v>6</v>
      </c>
      <c r="L966" s="122">
        <v>2033</v>
      </c>
      <c r="M966" s="122">
        <v>0</v>
      </c>
      <c r="N966" s="122">
        <v>250</v>
      </c>
      <c r="O966" s="122">
        <f t="shared" si="288"/>
        <v>0</v>
      </c>
      <c r="P966" s="122">
        <v>1000</v>
      </c>
      <c r="Q966" s="122" t="s">
        <v>218</v>
      </c>
      <c r="R966" s="122">
        <f t="shared" si="289"/>
        <v>0</v>
      </c>
      <c r="S966" s="124">
        <f t="shared" si="290"/>
        <v>0</v>
      </c>
      <c r="T966" s="122">
        <f t="shared" si="291"/>
        <v>0</v>
      </c>
    </row>
    <row r="967" spans="2:20" x14ac:dyDescent="0.25">
      <c r="B967" s="122">
        <v>2034</v>
      </c>
      <c r="C967" s="122">
        <v>3</v>
      </c>
      <c r="D967" s="122">
        <v>250</v>
      </c>
      <c r="E967" s="122">
        <f t="shared" si="284"/>
        <v>750</v>
      </c>
      <c r="F967" s="122">
        <v>2000</v>
      </c>
      <c r="G967" s="122" t="s">
        <v>218</v>
      </c>
      <c r="H967" s="122">
        <f t="shared" si="285"/>
        <v>6000</v>
      </c>
      <c r="I967" s="124">
        <f t="shared" si="286"/>
        <v>6.9444444444444448E-2</v>
      </c>
      <c r="J967" s="122">
        <f t="shared" si="287"/>
        <v>6</v>
      </c>
      <c r="L967" s="122">
        <v>2034</v>
      </c>
      <c r="M967" s="122">
        <v>0</v>
      </c>
      <c r="N967" s="122">
        <v>250</v>
      </c>
      <c r="O967" s="122">
        <f t="shared" si="288"/>
        <v>0</v>
      </c>
      <c r="P967" s="122">
        <v>1000</v>
      </c>
      <c r="Q967" s="122" t="s">
        <v>218</v>
      </c>
      <c r="R967" s="122">
        <f t="shared" si="289"/>
        <v>0</v>
      </c>
      <c r="S967" s="124">
        <f t="shared" si="290"/>
        <v>0</v>
      </c>
      <c r="T967" s="122">
        <f t="shared" si="291"/>
        <v>0</v>
      </c>
    </row>
    <row r="968" spans="2:20" x14ac:dyDescent="0.25">
      <c r="B968" s="122">
        <v>2035</v>
      </c>
      <c r="C968" s="122">
        <v>3</v>
      </c>
      <c r="D968" s="122">
        <v>250</v>
      </c>
      <c r="E968" s="122">
        <f t="shared" si="284"/>
        <v>750</v>
      </c>
      <c r="F968" s="122">
        <v>2000</v>
      </c>
      <c r="G968" s="122" t="s">
        <v>218</v>
      </c>
      <c r="H968" s="122">
        <f t="shared" si="285"/>
        <v>6000</v>
      </c>
      <c r="I968" s="124">
        <f t="shared" si="286"/>
        <v>6.9444444444444448E-2</v>
      </c>
      <c r="J968" s="122">
        <f t="shared" si="287"/>
        <v>6</v>
      </c>
      <c r="L968" s="122">
        <v>2035</v>
      </c>
      <c r="M968" s="122">
        <v>0</v>
      </c>
      <c r="N968" s="122">
        <v>250</v>
      </c>
      <c r="O968" s="122">
        <f t="shared" si="288"/>
        <v>0</v>
      </c>
      <c r="P968" s="122">
        <v>1000</v>
      </c>
      <c r="Q968" s="122" t="s">
        <v>218</v>
      </c>
      <c r="R968" s="122">
        <f t="shared" si="289"/>
        <v>0</v>
      </c>
      <c r="S968" s="124">
        <f t="shared" si="290"/>
        <v>0</v>
      </c>
      <c r="T968" s="122">
        <f t="shared" si="291"/>
        <v>0</v>
      </c>
    </row>
    <row r="969" spans="2:20" x14ac:dyDescent="0.25">
      <c r="B969" s="122">
        <v>2036</v>
      </c>
      <c r="C969" s="122">
        <v>3</v>
      </c>
      <c r="D969" s="122">
        <v>250</v>
      </c>
      <c r="E969" s="122">
        <f t="shared" si="284"/>
        <v>750</v>
      </c>
      <c r="F969" s="122">
        <v>2000</v>
      </c>
      <c r="G969" s="122" t="s">
        <v>218</v>
      </c>
      <c r="H969" s="122">
        <f t="shared" si="285"/>
        <v>6000</v>
      </c>
      <c r="I969" s="124">
        <f t="shared" si="286"/>
        <v>6.9444444444444448E-2</v>
      </c>
      <c r="J969" s="122">
        <f t="shared" si="287"/>
        <v>6</v>
      </c>
      <c r="L969" s="122">
        <v>2036</v>
      </c>
      <c r="M969" s="122">
        <v>0</v>
      </c>
      <c r="N969" s="122">
        <v>250</v>
      </c>
      <c r="O969" s="122">
        <f t="shared" si="288"/>
        <v>0</v>
      </c>
      <c r="P969" s="122">
        <v>1000</v>
      </c>
      <c r="Q969" s="122" t="s">
        <v>218</v>
      </c>
      <c r="R969" s="122">
        <f t="shared" si="289"/>
        <v>0</v>
      </c>
      <c r="S969" s="124">
        <f t="shared" si="290"/>
        <v>0</v>
      </c>
      <c r="T969" s="122">
        <f t="shared" si="291"/>
        <v>0</v>
      </c>
    </row>
    <row r="970" spans="2:20" x14ac:dyDescent="0.25">
      <c r="B970" s="122">
        <v>2037</v>
      </c>
      <c r="C970" s="122">
        <v>3</v>
      </c>
      <c r="D970" s="122">
        <v>250</v>
      </c>
      <c r="E970" s="122">
        <f t="shared" si="284"/>
        <v>750</v>
      </c>
      <c r="F970" s="122">
        <v>2000</v>
      </c>
      <c r="G970" s="122" t="s">
        <v>218</v>
      </c>
      <c r="H970" s="122">
        <f t="shared" si="285"/>
        <v>6000</v>
      </c>
      <c r="I970" s="124">
        <f t="shared" si="286"/>
        <v>6.9444444444444448E-2</v>
      </c>
      <c r="J970" s="122">
        <f t="shared" si="287"/>
        <v>6</v>
      </c>
      <c r="L970" s="122">
        <v>2037</v>
      </c>
      <c r="M970" s="122">
        <v>0</v>
      </c>
      <c r="N970" s="122">
        <v>250</v>
      </c>
      <c r="O970" s="122">
        <f t="shared" si="288"/>
        <v>0</v>
      </c>
      <c r="P970" s="122">
        <v>1000</v>
      </c>
      <c r="Q970" s="122" t="s">
        <v>218</v>
      </c>
      <c r="R970" s="122">
        <f t="shared" si="289"/>
        <v>0</v>
      </c>
      <c r="S970" s="124">
        <f t="shared" si="290"/>
        <v>0</v>
      </c>
      <c r="T970" s="122">
        <f t="shared" si="291"/>
        <v>0</v>
      </c>
    </row>
    <row r="971" spans="2:20" x14ac:dyDescent="0.25">
      <c r="B971" s="122">
        <v>2038</v>
      </c>
      <c r="C971" s="122">
        <v>3</v>
      </c>
      <c r="D971" s="122">
        <v>250</v>
      </c>
      <c r="E971" s="122">
        <f t="shared" si="284"/>
        <v>750</v>
      </c>
      <c r="F971" s="122">
        <v>2000</v>
      </c>
      <c r="G971" s="122" t="s">
        <v>218</v>
      </c>
      <c r="H971" s="122">
        <f t="shared" si="285"/>
        <v>6000</v>
      </c>
      <c r="I971" s="124">
        <f t="shared" si="286"/>
        <v>6.9444444444444448E-2</v>
      </c>
      <c r="J971" s="122">
        <f t="shared" si="287"/>
        <v>6</v>
      </c>
      <c r="L971" s="122">
        <v>2038</v>
      </c>
      <c r="M971" s="122">
        <v>0</v>
      </c>
      <c r="N971" s="122">
        <v>250</v>
      </c>
      <c r="O971" s="122">
        <f t="shared" si="288"/>
        <v>0</v>
      </c>
      <c r="P971" s="122">
        <v>1000</v>
      </c>
      <c r="Q971" s="122" t="s">
        <v>218</v>
      </c>
      <c r="R971" s="122">
        <f t="shared" si="289"/>
        <v>0</v>
      </c>
      <c r="S971" s="124">
        <f t="shared" si="290"/>
        <v>0</v>
      </c>
      <c r="T971" s="122">
        <f t="shared" si="291"/>
        <v>0</v>
      </c>
    </row>
    <row r="972" spans="2:20" x14ac:dyDescent="0.25">
      <c r="B972" s="122">
        <v>2039</v>
      </c>
      <c r="C972" s="122">
        <v>3</v>
      </c>
      <c r="D972" s="122">
        <v>250</v>
      </c>
      <c r="E972" s="122">
        <f t="shared" si="284"/>
        <v>750</v>
      </c>
      <c r="F972" s="122">
        <v>2000</v>
      </c>
      <c r="G972" s="122" t="s">
        <v>218</v>
      </c>
      <c r="H972" s="122">
        <f t="shared" si="285"/>
        <v>6000</v>
      </c>
      <c r="I972" s="124">
        <f t="shared" si="286"/>
        <v>6.9444444444444448E-2</v>
      </c>
      <c r="J972" s="122">
        <f t="shared" si="287"/>
        <v>6</v>
      </c>
      <c r="L972" s="122">
        <v>2039</v>
      </c>
      <c r="M972" s="122">
        <v>0</v>
      </c>
      <c r="N972" s="122">
        <v>250</v>
      </c>
      <c r="O972" s="122">
        <f t="shared" si="288"/>
        <v>0</v>
      </c>
      <c r="P972" s="122">
        <v>1000</v>
      </c>
      <c r="Q972" s="122" t="s">
        <v>218</v>
      </c>
      <c r="R972" s="122">
        <f t="shared" si="289"/>
        <v>0</v>
      </c>
      <c r="S972" s="124">
        <f t="shared" si="290"/>
        <v>0</v>
      </c>
      <c r="T972" s="122">
        <f t="shared" si="291"/>
        <v>0</v>
      </c>
    </row>
    <row r="973" spans="2:20" x14ac:dyDescent="0.25">
      <c r="B973" s="122">
        <v>2040</v>
      </c>
      <c r="C973" s="122">
        <v>3</v>
      </c>
      <c r="D973" s="122">
        <v>250</v>
      </c>
      <c r="E973" s="122">
        <f t="shared" si="284"/>
        <v>750</v>
      </c>
      <c r="F973" s="122">
        <v>2000</v>
      </c>
      <c r="G973" s="122" t="s">
        <v>218</v>
      </c>
      <c r="H973" s="122">
        <f t="shared" si="285"/>
        <v>6000</v>
      </c>
      <c r="I973" s="124">
        <f t="shared" si="286"/>
        <v>6.9444444444444448E-2</v>
      </c>
      <c r="J973" s="122">
        <f t="shared" si="287"/>
        <v>6</v>
      </c>
      <c r="L973" s="122">
        <v>2040</v>
      </c>
      <c r="M973" s="122">
        <v>0</v>
      </c>
      <c r="N973" s="122">
        <v>250</v>
      </c>
      <c r="O973" s="122">
        <f t="shared" si="288"/>
        <v>0</v>
      </c>
      <c r="P973" s="122">
        <v>1000</v>
      </c>
      <c r="Q973" s="122" t="s">
        <v>218</v>
      </c>
      <c r="R973" s="122">
        <f t="shared" si="289"/>
        <v>0</v>
      </c>
      <c r="S973" s="124">
        <f t="shared" si="290"/>
        <v>0</v>
      </c>
      <c r="T973" s="122">
        <f t="shared" si="291"/>
        <v>0</v>
      </c>
    </row>
    <row r="974" spans="2:20" x14ac:dyDescent="0.25">
      <c r="B974" s="122">
        <v>2041</v>
      </c>
      <c r="C974" s="122">
        <v>3</v>
      </c>
      <c r="D974" s="122">
        <v>250</v>
      </c>
      <c r="E974" s="122">
        <f t="shared" si="284"/>
        <v>750</v>
      </c>
      <c r="F974" s="122">
        <v>2000</v>
      </c>
      <c r="G974" s="122" t="s">
        <v>218</v>
      </c>
      <c r="H974" s="122">
        <f t="shared" si="285"/>
        <v>6000</v>
      </c>
      <c r="I974" s="124">
        <f t="shared" si="286"/>
        <v>6.9444444444444448E-2</v>
      </c>
      <c r="J974" s="122">
        <f t="shared" si="287"/>
        <v>6</v>
      </c>
      <c r="L974" s="122">
        <v>2041</v>
      </c>
      <c r="M974" s="122">
        <v>0</v>
      </c>
      <c r="N974" s="122">
        <v>250</v>
      </c>
      <c r="O974" s="122">
        <f t="shared" si="288"/>
        <v>0</v>
      </c>
      <c r="P974" s="122">
        <v>1000</v>
      </c>
      <c r="Q974" s="122" t="s">
        <v>218</v>
      </c>
      <c r="R974" s="122">
        <f t="shared" si="289"/>
        <v>0</v>
      </c>
      <c r="S974" s="124">
        <f t="shared" si="290"/>
        <v>0</v>
      </c>
      <c r="T974" s="122">
        <f t="shared" si="291"/>
        <v>0</v>
      </c>
    </row>
    <row r="975" spans="2:20" x14ac:dyDescent="0.25">
      <c r="B975" s="122">
        <v>2042</v>
      </c>
      <c r="C975" s="122">
        <v>3</v>
      </c>
      <c r="D975" s="122">
        <v>250</v>
      </c>
      <c r="E975" s="122">
        <f t="shared" si="284"/>
        <v>750</v>
      </c>
      <c r="F975" s="122">
        <v>2000</v>
      </c>
      <c r="G975" s="122" t="s">
        <v>218</v>
      </c>
      <c r="H975" s="122">
        <f t="shared" si="285"/>
        <v>6000</v>
      </c>
      <c r="I975" s="124">
        <f t="shared" si="286"/>
        <v>6.9444444444444448E-2</v>
      </c>
      <c r="J975" s="122">
        <f t="shared" si="287"/>
        <v>6</v>
      </c>
      <c r="L975" s="122">
        <v>2042</v>
      </c>
      <c r="M975" s="122">
        <v>0</v>
      </c>
      <c r="N975" s="122">
        <v>250</v>
      </c>
      <c r="O975" s="122">
        <f t="shared" si="288"/>
        <v>0</v>
      </c>
      <c r="P975" s="122">
        <v>1000</v>
      </c>
      <c r="Q975" s="122" t="s">
        <v>218</v>
      </c>
      <c r="R975" s="122">
        <f t="shared" si="289"/>
        <v>0</v>
      </c>
      <c r="S975" s="124">
        <f t="shared" si="290"/>
        <v>0</v>
      </c>
      <c r="T975" s="122">
        <f t="shared" si="291"/>
        <v>0</v>
      </c>
    </row>
    <row r="976" spans="2:20" x14ac:dyDescent="0.25">
      <c r="B976" s="122">
        <v>2043</v>
      </c>
      <c r="C976" s="122">
        <v>3</v>
      </c>
      <c r="D976" s="122">
        <v>250</v>
      </c>
      <c r="E976" s="122">
        <f t="shared" si="284"/>
        <v>750</v>
      </c>
      <c r="F976" s="122">
        <v>2000</v>
      </c>
      <c r="G976" s="122" t="s">
        <v>218</v>
      </c>
      <c r="H976" s="122">
        <f t="shared" si="285"/>
        <v>6000</v>
      </c>
      <c r="I976" s="124">
        <f t="shared" si="286"/>
        <v>6.9444444444444448E-2</v>
      </c>
      <c r="J976" s="122">
        <f t="shared" si="287"/>
        <v>6</v>
      </c>
      <c r="L976" s="122">
        <v>2043</v>
      </c>
      <c r="M976" s="122">
        <v>0</v>
      </c>
      <c r="N976" s="122">
        <v>250</v>
      </c>
      <c r="O976" s="122">
        <f t="shared" si="288"/>
        <v>0</v>
      </c>
      <c r="P976" s="122">
        <v>1000</v>
      </c>
      <c r="Q976" s="122" t="s">
        <v>218</v>
      </c>
      <c r="R976" s="122">
        <f t="shared" si="289"/>
        <v>0</v>
      </c>
      <c r="S976" s="124">
        <f t="shared" si="290"/>
        <v>0</v>
      </c>
      <c r="T976" s="122">
        <f t="shared" si="291"/>
        <v>0</v>
      </c>
    </row>
    <row r="977" spans="2:20" x14ac:dyDescent="0.25">
      <c r="B977" s="122">
        <v>2044</v>
      </c>
      <c r="C977" s="122">
        <v>4</v>
      </c>
      <c r="D977" s="122">
        <v>250</v>
      </c>
      <c r="E977" s="122">
        <f t="shared" si="284"/>
        <v>1000</v>
      </c>
      <c r="F977" s="122">
        <v>2000</v>
      </c>
      <c r="G977" s="122" t="s">
        <v>218</v>
      </c>
      <c r="H977" s="122">
        <f t="shared" si="285"/>
        <v>8000</v>
      </c>
      <c r="I977" s="124">
        <f t="shared" si="286"/>
        <v>9.2592592592592587E-2</v>
      </c>
      <c r="J977" s="122">
        <f t="shared" si="287"/>
        <v>8</v>
      </c>
      <c r="L977" s="122">
        <v>2044</v>
      </c>
      <c r="M977" s="122">
        <v>0</v>
      </c>
      <c r="N977" s="122">
        <v>250</v>
      </c>
      <c r="O977" s="122">
        <f t="shared" si="288"/>
        <v>0</v>
      </c>
      <c r="P977" s="122">
        <v>1000</v>
      </c>
      <c r="Q977" s="122" t="s">
        <v>218</v>
      </c>
      <c r="R977" s="122">
        <f t="shared" si="289"/>
        <v>0</v>
      </c>
      <c r="S977" s="124">
        <f t="shared" si="290"/>
        <v>0</v>
      </c>
      <c r="T977" s="122">
        <f t="shared" si="291"/>
        <v>0</v>
      </c>
    </row>
    <row r="979" spans="2:20" x14ac:dyDescent="0.25">
      <c r="B979" s="290" t="s">
        <v>343</v>
      </c>
      <c r="C979" s="290"/>
      <c r="L979" s="290" t="s">
        <v>344</v>
      </c>
      <c r="M979" s="290"/>
      <c r="N979" s="290"/>
      <c r="O979" s="116"/>
    </row>
    <row r="980" spans="2:20" x14ac:dyDescent="0.25">
      <c r="B980" s="289" t="s">
        <v>22</v>
      </c>
      <c r="C980" s="289" t="s">
        <v>203</v>
      </c>
      <c r="D980" s="289" t="s">
        <v>315</v>
      </c>
      <c r="E980" s="289" t="s">
        <v>314</v>
      </c>
      <c r="F980" s="289" t="s">
        <v>202</v>
      </c>
      <c r="G980" s="289" t="s">
        <v>151</v>
      </c>
      <c r="H980" s="289" t="s">
        <v>205</v>
      </c>
      <c r="I980" s="289" t="s">
        <v>206</v>
      </c>
      <c r="J980" s="289" t="s">
        <v>434</v>
      </c>
      <c r="L980" s="289" t="s">
        <v>22</v>
      </c>
      <c r="M980" s="289" t="s">
        <v>203</v>
      </c>
      <c r="N980" s="289" t="s">
        <v>204</v>
      </c>
      <c r="O980" s="289" t="s">
        <v>201</v>
      </c>
      <c r="P980" s="289" t="s">
        <v>202</v>
      </c>
      <c r="Q980" s="289" t="s">
        <v>151</v>
      </c>
      <c r="R980" s="289" t="s">
        <v>205</v>
      </c>
      <c r="S980" s="289" t="s">
        <v>206</v>
      </c>
      <c r="T980" s="289" t="s">
        <v>434</v>
      </c>
    </row>
    <row r="981" spans="2:20" x14ac:dyDescent="0.25">
      <c r="B981" s="289"/>
      <c r="C981" s="289"/>
      <c r="D981" s="289"/>
      <c r="E981" s="289"/>
      <c r="F981" s="289"/>
      <c r="G981" s="289"/>
      <c r="H981" s="289"/>
      <c r="I981" s="289"/>
      <c r="J981" s="289"/>
      <c r="L981" s="289"/>
      <c r="M981" s="289"/>
      <c r="N981" s="289"/>
      <c r="O981" s="289"/>
      <c r="P981" s="289"/>
      <c r="Q981" s="289"/>
      <c r="R981" s="289"/>
      <c r="S981" s="289"/>
      <c r="T981" s="289"/>
    </row>
    <row r="982" spans="2:20" x14ac:dyDescent="0.25">
      <c r="B982" s="289"/>
      <c r="C982" s="289"/>
      <c r="D982" s="289"/>
      <c r="E982" s="289"/>
      <c r="F982" s="289"/>
      <c r="G982" s="289"/>
      <c r="H982" s="289"/>
      <c r="I982" s="289"/>
      <c r="J982" s="289"/>
      <c r="L982" s="289"/>
      <c r="M982" s="289"/>
      <c r="N982" s="289"/>
      <c r="O982" s="289"/>
      <c r="P982" s="289"/>
      <c r="Q982" s="289"/>
      <c r="R982" s="289"/>
      <c r="S982" s="289"/>
      <c r="T982" s="289"/>
    </row>
    <row r="983" spans="2:20" x14ac:dyDescent="0.25">
      <c r="B983" s="122">
        <v>2025</v>
      </c>
      <c r="C983" s="122" cm="1">
        <f t="array" ref="C983:C1002">TRANSPOSE('Proyeksi Fasum (3)'!D241:W241)</f>
        <v>0</v>
      </c>
      <c r="D983" s="122">
        <v>50</v>
      </c>
      <c r="E983" s="122">
        <f>C983*D983</f>
        <v>0</v>
      </c>
      <c r="F983" s="122">
        <v>150</v>
      </c>
      <c r="G983" s="122" t="s">
        <v>316</v>
      </c>
      <c r="H983" s="122">
        <f>E983*F983</f>
        <v>0</v>
      </c>
      <c r="I983" s="124">
        <f>H983/86400</f>
        <v>0</v>
      </c>
      <c r="J983" s="122">
        <f>H983/1000</f>
        <v>0</v>
      </c>
      <c r="L983" s="122">
        <v>2025</v>
      </c>
      <c r="M983" s="122" cm="1">
        <f t="array" ref="M983:M1002">TRANSPOSE('Proyeksi Fasum (3)'!D242:W242)</f>
        <v>0</v>
      </c>
      <c r="N983" s="122"/>
      <c r="O983" s="122"/>
      <c r="P983" s="122">
        <v>10090</v>
      </c>
      <c r="Q983" s="122" t="s">
        <v>218</v>
      </c>
      <c r="R983" s="122">
        <f>P983*M983</f>
        <v>0</v>
      </c>
      <c r="S983" s="124">
        <f>R983/86400</f>
        <v>0</v>
      </c>
      <c r="T983" s="122">
        <f>R983/1000</f>
        <v>0</v>
      </c>
    </row>
    <row r="984" spans="2:20" x14ac:dyDescent="0.25">
      <c r="B984" s="122">
        <v>2026</v>
      </c>
      <c r="C984" s="122">
        <v>0</v>
      </c>
      <c r="D984" s="122">
        <v>50</v>
      </c>
      <c r="E984" s="122">
        <f t="shared" ref="E984:E1002" si="292">C984*D984</f>
        <v>0</v>
      </c>
      <c r="F984" s="122">
        <v>150</v>
      </c>
      <c r="G984" s="122" t="s">
        <v>316</v>
      </c>
      <c r="H984" s="122">
        <f t="shared" ref="H984:H1002" si="293">E984*F984</f>
        <v>0</v>
      </c>
      <c r="I984" s="124">
        <f t="shared" ref="I984:I1002" si="294">H984/86400</f>
        <v>0</v>
      </c>
      <c r="J984" s="122">
        <f t="shared" ref="J984:J1002" si="295">H984/1000</f>
        <v>0</v>
      </c>
      <c r="L984" s="122">
        <v>2026</v>
      </c>
      <c r="M984" s="122">
        <v>0</v>
      </c>
      <c r="N984" s="122"/>
      <c r="O984" s="122"/>
      <c r="P984" s="122">
        <v>10090</v>
      </c>
      <c r="Q984" s="122" t="s">
        <v>218</v>
      </c>
      <c r="R984" s="122">
        <f t="shared" ref="R984:R1002" si="296">P984*M984</f>
        <v>0</v>
      </c>
      <c r="S984" s="124">
        <f t="shared" ref="S984:S1002" si="297">R984/86400</f>
        <v>0</v>
      </c>
      <c r="T984" s="122">
        <f t="shared" ref="T984:T1002" si="298">R984/1000</f>
        <v>0</v>
      </c>
    </row>
    <row r="985" spans="2:20" x14ac:dyDescent="0.25">
      <c r="B985" s="122">
        <v>2027</v>
      </c>
      <c r="C985" s="122">
        <v>0</v>
      </c>
      <c r="D985" s="122">
        <v>50</v>
      </c>
      <c r="E985" s="122">
        <f t="shared" si="292"/>
        <v>0</v>
      </c>
      <c r="F985" s="122">
        <v>150</v>
      </c>
      <c r="G985" s="122" t="s">
        <v>316</v>
      </c>
      <c r="H985" s="122">
        <f t="shared" si="293"/>
        <v>0</v>
      </c>
      <c r="I985" s="124">
        <f t="shared" si="294"/>
        <v>0</v>
      </c>
      <c r="J985" s="122">
        <f t="shared" si="295"/>
        <v>0</v>
      </c>
      <c r="L985" s="122">
        <v>2027</v>
      </c>
      <c r="M985" s="122">
        <v>0</v>
      </c>
      <c r="N985" s="122"/>
      <c r="O985" s="122"/>
      <c r="P985" s="122">
        <v>10090</v>
      </c>
      <c r="Q985" s="122" t="s">
        <v>218</v>
      </c>
      <c r="R985" s="122">
        <f t="shared" si="296"/>
        <v>0</v>
      </c>
      <c r="S985" s="124">
        <f t="shared" si="297"/>
        <v>0</v>
      </c>
      <c r="T985" s="122">
        <f t="shared" si="298"/>
        <v>0</v>
      </c>
    </row>
    <row r="986" spans="2:20" x14ac:dyDescent="0.25">
      <c r="B986" s="122">
        <v>2028</v>
      </c>
      <c r="C986" s="122">
        <v>0</v>
      </c>
      <c r="D986" s="122">
        <v>50</v>
      </c>
      <c r="E986" s="122">
        <f t="shared" si="292"/>
        <v>0</v>
      </c>
      <c r="F986" s="122">
        <v>150</v>
      </c>
      <c r="G986" s="122" t="s">
        <v>316</v>
      </c>
      <c r="H986" s="122">
        <f t="shared" si="293"/>
        <v>0</v>
      </c>
      <c r="I986" s="124">
        <f t="shared" si="294"/>
        <v>0</v>
      </c>
      <c r="J986" s="122">
        <f t="shared" si="295"/>
        <v>0</v>
      </c>
      <c r="L986" s="122">
        <v>2028</v>
      </c>
      <c r="M986" s="122">
        <v>0</v>
      </c>
      <c r="N986" s="122"/>
      <c r="O986" s="122"/>
      <c r="P986" s="122">
        <v>10090</v>
      </c>
      <c r="Q986" s="122" t="s">
        <v>218</v>
      </c>
      <c r="R986" s="122">
        <f t="shared" si="296"/>
        <v>0</v>
      </c>
      <c r="S986" s="124">
        <f t="shared" si="297"/>
        <v>0</v>
      </c>
      <c r="T986" s="122">
        <f t="shared" si="298"/>
        <v>0</v>
      </c>
    </row>
    <row r="987" spans="2:20" x14ac:dyDescent="0.25">
      <c r="B987" s="122">
        <v>2029</v>
      </c>
      <c r="C987" s="122">
        <v>0</v>
      </c>
      <c r="D987" s="122">
        <v>50</v>
      </c>
      <c r="E987" s="122">
        <f t="shared" si="292"/>
        <v>0</v>
      </c>
      <c r="F987" s="122">
        <v>150</v>
      </c>
      <c r="G987" s="122" t="s">
        <v>316</v>
      </c>
      <c r="H987" s="122">
        <f t="shared" si="293"/>
        <v>0</v>
      </c>
      <c r="I987" s="124">
        <f t="shared" si="294"/>
        <v>0</v>
      </c>
      <c r="J987" s="122">
        <f t="shared" si="295"/>
        <v>0</v>
      </c>
      <c r="L987" s="122">
        <v>2029</v>
      </c>
      <c r="M987" s="122">
        <v>0</v>
      </c>
      <c r="N987" s="122"/>
      <c r="O987" s="122"/>
      <c r="P987" s="122">
        <v>10090</v>
      </c>
      <c r="Q987" s="122" t="s">
        <v>218</v>
      </c>
      <c r="R987" s="122">
        <f t="shared" si="296"/>
        <v>0</v>
      </c>
      <c r="S987" s="124">
        <f t="shared" si="297"/>
        <v>0</v>
      </c>
      <c r="T987" s="122">
        <f t="shared" si="298"/>
        <v>0</v>
      </c>
    </row>
    <row r="988" spans="2:20" x14ac:dyDescent="0.25">
      <c r="B988" s="122">
        <v>2030</v>
      </c>
      <c r="C988" s="122">
        <v>0</v>
      </c>
      <c r="D988" s="122">
        <v>50</v>
      </c>
      <c r="E988" s="122">
        <f t="shared" si="292"/>
        <v>0</v>
      </c>
      <c r="F988" s="122">
        <v>150</v>
      </c>
      <c r="G988" s="122" t="s">
        <v>316</v>
      </c>
      <c r="H988" s="122">
        <f t="shared" si="293"/>
        <v>0</v>
      </c>
      <c r="I988" s="124">
        <f t="shared" si="294"/>
        <v>0</v>
      </c>
      <c r="J988" s="122">
        <f t="shared" si="295"/>
        <v>0</v>
      </c>
      <c r="L988" s="122">
        <v>2030</v>
      </c>
      <c r="M988" s="122">
        <v>0</v>
      </c>
      <c r="N988" s="122"/>
      <c r="O988" s="122"/>
      <c r="P988" s="122">
        <v>10090</v>
      </c>
      <c r="Q988" s="122" t="s">
        <v>218</v>
      </c>
      <c r="R988" s="122">
        <f t="shared" si="296"/>
        <v>0</v>
      </c>
      <c r="S988" s="124">
        <f t="shared" si="297"/>
        <v>0</v>
      </c>
      <c r="T988" s="122">
        <f t="shared" si="298"/>
        <v>0</v>
      </c>
    </row>
    <row r="989" spans="2:20" x14ac:dyDescent="0.25">
      <c r="B989" s="122">
        <v>2031</v>
      </c>
      <c r="C989" s="122">
        <v>0</v>
      </c>
      <c r="D989" s="122">
        <v>50</v>
      </c>
      <c r="E989" s="122">
        <f t="shared" si="292"/>
        <v>0</v>
      </c>
      <c r="F989" s="122">
        <v>150</v>
      </c>
      <c r="G989" s="122" t="s">
        <v>316</v>
      </c>
      <c r="H989" s="122">
        <f t="shared" si="293"/>
        <v>0</v>
      </c>
      <c r="I989" s="124">
        <f t="shared" si="294"/>
        <v>0</v>
      </c>
      <c r="J989" s="122">
        <f t="shared" si="295"/>
        <v>0</v>
      </c>
      <c r="L989" s="122">
        <v>2031</v>
      </c>
      <c r="M989" s="122">
        <v>0</v>
      </c>
      <c r="N989" s="122"/>
      <c r="O989" s="122"/>
      <c r="P989" s="122">
        <v>10090</v>
      </c>
      <c r="Q989" s="122" t="s">
        <v>218</v>
      </c>
      <c r="R989" s="122">
        <f t="shared" si="296"/>
        <v>0</v>
      </c>
      <c r="S989" s="124">
        <f t="shared" si="297"/>
        <v>0</v>
      </c>
      <c r="T989" s="122">
        <f t="shared" si="298"/>
        <v>0</v>
      </c>
    </row>
    <row r="990" spans="2:20" x14ac:dyDescent="0.25">
      <c r="B990" s="122">
        <v>2032</v>
      </c>
      <c r="C990" s="122">
        <v>0</v>
      </c>
      <c r="D990" s="122">
        <v>50</v>
      </c>
      <c r="E990" s="122">
        <f t="shared" si="292"/>
        <v>0</v>
      </c>
      <c r="F990" s="122">
        <v>150</v>
      </c>
      <c r="G990" s="122" t="s">
        <v>316</v>
      </c>
      <c r="H990" s="122">
        <f t="shared" si="293"/>
        <v>0</v>
      </c>
      <c r="I990" s="124">
        <f t="shared" si="294"/>
        <v>0</v>
      </c>
      <c r="J990" s="122">
        <f t="shared" si="295"/>
        <v>0</v>
      </c>
      <c r="L990" s="122">
        <v>2032</v>
      </c>
      <c r="M990" s="122">
        <v>0</v>
      </c>
      <c r="N990" s="122"/>
      <c r="O990" s="122"/>
      <c r="P990" s="122">
        <v>10090</v>
      </c>
      <c r="Q990" s="122" t="s">
        <v>218</v>
      </c>
      <c r="R990" s="122">
        <f t="shared" si="296"/>
        <v>0</v>
      </c>
      <c r="S990" s="124">
        <f t="shared" si="297"/>
        <v>0</v>
      </c>
      <c r="T990" s="122">
        <f t="shared" si="298"/>
        <v>0</v>
      </c>
    </row>
    <row r="991" spans="2:20" x14ac:dyDescent="0.25">
      <c r="B991" s="122">
        <v>2033</v>
      </c>
      <c r="C991" s="122">
        <v>0</v>
      </c>
      <c r="D991" s="122">
        <v>50</v>
      </c>
      <c r="E991" s="122">
        <f t="shared" si="292"/>
        <v>0</v>
      </c>
      <c r="F991" s="122">
        <v>150</v>
      </c>
      <c r="G991" s="122" t="s">
        <v>316</v>
      </c>
      <c r="H991" s="122">
        <f t="shared" si="293"/>
        <v>0</v>
      </c>
      <c r="I991" s="124">
        <f t="shared" si="294"/>
        <v>0</v>
      </c>
      <c r="J991" s="122">
        <f t="shared" si="295"/>
        <v>0</v>
      </c>
      <c r="L991" s="122">
        <v>2033</v>
      </c>
      <c r="M991" s="122">
        <v>0</v>
      </c>
      <c r="N991" s="122"/>
      <c r="O991" s="122"/>
      <c r="P991" s="122">
        <v>10090</v>
      </c>
      <c r="Q991" s="122" t="s">
        <v>218</v>
      </c>
      <c r="R991" s="122">
        <f t="shared" si="296"/>
        <v>0</v>
      </c>
      <c r="S991" s="124">
        <f t="shared" si="297"/>
        <v>0</v>
      </c>
      <c r="T991" s="122">
        <f t="shared" si="298"/>
        <v>0</v>
      </c>
    </row>
    <row r="992" spans="2:20" x14ac:dyDescent="0.25">
      <c r="B992" s="122">
        <v>2034</v>
      </c>
      <c r="C992" s="122">
        <v>0</v>
      </c>
      <c r="D992" s="122">
        <v>50</v>
      </c>
      <c r="E992" s="122">
        <f t="shared" si="292"/>
        <v>0</v>
      </c>
      <c r="F992" s="122">
        <v>150</v>
      </c>
      <c r="G992" s="122" t="s">
        <v>316</v>
      </c>
      <c r="H992" s="122">
        <f t="shared" si="293"/>
        <v>0</v>
      </c>
      <c r="I992" s="124">
        <f t="shared" si="294"/>
        <v>0</v>
      </c>
      <c r="J992" s="122">
        <f t="shared" si="295"/>
        <v>0</v>
      </c>
      <c r="L992" s="122">
        <v>2034</v>
      </c>
      <c r="M992" s="122">
        <v>0</v>
      </c>
      <c r="N992" s="122"/>
      <c r="O992" s="122"/>
      <c r="P992" s="122">
        <v>10090</v>
      </c>
      <c r="Q992" s="122" t="s">
        <v>218</v>
      </c>
      <c r="R992" s="122">
        <f t="shared" si="296"/>
        <v>0</v>
      </c>
      <c r="S992" s="124">
        <f t="shared" si="297"/>
        <v>0</v>
      </c>
      <c r="T992" s="122">
        <f t="shared" si="298"/>
        <v>0</v>
      </c>
    </row>
    <row r="993" spans="2:20" x14ac:dyDescent="0.25">
      <c r="B993" s="122">
        <v>2035</v>
      </c>
      <c r="C993" s="122">
        <v>0</v>
      </c>
      <c r="D993" s="122">
        <v>50</v>
      </c>
      <c r="E993" s="122">
        <f t="shared" si="292"/>
        <v>0</v>
      </c>
      <c r="F993" s="122">
        <v>150</v>
      </c>
      <c r="G993" s="122" t="s">
        <v>316</v>
      </c>
      <c r="H993" s="122">
        <f t="shared" si="293"/>
        <v>0</v>
      </c>
      <c r="I993" s="124">
        <f t="shared" si="294"/>
        <v>0</v>
      </c>
      <c r="J993" s="122">
        <f t="shared" si="295"/>
        <v>0</v>
      </c>
      <c r="L993" s="122">
        <v>2035</v>
      </c>
      <c r="M993" s="122">
        <v>0</v>
      </c>
      <c r="N993" s="122"/>
      <c r="O993" s="122"/>
      <c r="P993" s="122">
        <v>10090</v>
      </c>
      <c r="Q993" s="122" t="s">
        <v>218</v>
      </c>
      <c r="R993" s="122">
        <f t="shared" si="296"/>
        <v>0</v>
      </c>
      <c r="S993" s="124">
        <f t="shared" si="297"/>
        <v>0</v>
      </c>
      <c r="T993" s="122">
        <f t="shared" si="298"/>
        <v>0</v>
      </c>
    </row>
    <row r="994" spans="2:20" x14ac:dyDescent="0.25">
      <c r="B994" s="122">
        <v>2036</v>
      </c>
      <c r="C994" s="122">
        <v>0</v>
      </c>
      <c r="D994" s="122">
        <v>50</v>
      </c>
      <c r="E994" s="122">
        <f t="shared" si="292"/>
        <v>0</v>
      </c>
      <c r="F994" s="122">
        <v>150</v>
      </c>
      <c r="G994" s="122" t="s">
        <v>316</v>
      </c>
      <c r="H994" s="122">
        <f t="shared" si="293"/>
        <v>0</v>
      </c>
      <c r="I994" s="124">
        <f t="shared" si="294"/>
        <v>0</v>
      </c>
      <c r="J994" s="122">
        <f t="shared" si="295"/>
        <v>0</v>
      </c>
      <c r="L994" s="122">
        <v>2036</v>
      </c>
      <c r="M994" s="122">
        <v>0</v>
      </c>
      <c r="N994" s="122"/>
      <c r="O994" s="122"/>
      <c r="P994" s="122">
        <v>10090</v>
      </c>
      <c r="Q994" s="122" t="s">
        <v>218</v>
      </c>
      <c r="R994" s="122">
        <f t="shared" si="296"/>
        <v>0</v>
      </c>
      <c r="S994" s="124">
        <f t="shared" si="297"/>
        <v>0</v>
      </c>
      <c r="T994" s="122">
        <f t="shared" si="298"/>
        <v>0</v>
      </c>
    </row>
    <row r="995" spans="2:20" x14ac:dyDescent="0.25">
      <c r="B995" s="122">
        <v>2037</v>
      </c>
      <c r="C995" s="122">
        <v>0</v>
      </c>
      <c r="D995" s="122">
        <v>50</v>
      </c>
      <c r="E995" s="122">
        <f t="shared" si="292"/>
        <v>0</v>
      </c>
      <c r="F995" s="122">
        <v>150</v>
      </c>
      <c r="G995" s="122" t="s">
        <v>316</v>
      </c>
      <c r="H995" s="122">
        <f t="shared" si="293"/>
        <v>0</v>
      </c>
      <c r="I995" s="124">
        <f t="shared" si="294"/>
        <v>0</v>
      </c>
      <c r="J995" s="122">
        <f t="shared" si="295"/>
        <v>0</v>
      </c>
      <c r="L995" s="122">
        <v>2037</v>
      </c>
      <c r="M995" s="122">
        <v>0</v>
      </c>
      <c r="N995" s="122"/>
      <c r="O995" s="122"/>
      <c r="P995" s="122">
        <v>10090</v>
      </c>
      <c r="Q995" s="122" t="s">
        <v>218</v>
      </c>
      <c r="R995" s="122">
        <f t="shared" si="296"/>
        <v>0</v>
      </c>
      <c r="S995" s="124">
        <f t="shared" si="297"/>
        <v>0</v>
      </c>
      <c r="T995" s="122">
        <f t="shared" si="298"/>
        <v>0</v>
      </c>
    </row>
    <row r="996" spans="2:20" x14ac:dyDescent="0.25">
      <c r="B996" s="122">
        <v>2038</v>
      </c>
      <c r="C996" s="122">
        <v>0</v>
      </c>
      <c r="D996" s="122">
        <v>50</v>
      </c>
      <c r="E996" s="122">
        <f t="shared" si="292"/>
        <v>0</v>
      </c>
      <c r="F996" s="122">
        <v>150</v>
      </c>
      <c r="G996" s="122" t="s">
        <v>316</v>
      </c>
      <c r="H996" s="122">
        <f t="shared" si="293"/>
        <v>0</v>
      </c>
      <c r="I996" s="124">
        <f t="shared" si="294"/>
        <v>0</v>
      </c>
      <c r="J996" s="122">
        <f t="shared" si="295"/>
        <v>0</v>
      </c>
      <c r="L996" s="122">
        <v>2038</v>
      </c>
      <c r="M996" s="122">
        <v>0</v>
      </c>
      <c r="N996" s="122"/>
      <c r="O996" s="122"/>
      <c r="P996" s="122">
        <v>10090</v>
      </c>
      <c r="Q996" s="122" t="s">
        <v>218</v>
      </c>
      <c r="R996" s="122">
        <f t="shared" si="296"/>
        <v>0</v>
      </c>
      <c r="S996" s="124">
        <f t="shared" si="297"/>
        <v>0</v>
      </c>
      <c r="T996" s="122">
        <f t="shared" si="298"/>
        <v>0</v>
      </c>
    </row>
    <row r="997" spans="2:20" x14ac:dyDescent="0.25">
      <c r="B997" s="122">
        <v>2039</v>
      </c>
      <c r="C997" s="122">
        <v>0</v>
      </c>
      <c r="D997" s="122">
        <v>50</v>
      </c>
      <c r="E997" s="122">
        <f t="shared" si="292"/>
        <v>0</v>
      </c>
      <c r="F997" s="122">
        <v>150</v>
      </c>
      <c r="G997" s="122" t="s">
        <v>316</v>
      </c>
      <c r="H997" s="122">
        <f t="shared" si="293"/>
        <v>0</v>
      </c>
      <c r="I997" s="124">
        <f t="shared" si="294"/>
        <v>0</v>
      </c>
      <c r="J997" s="122">
        <f t="shared" si="295"/>
        <v>0</v>
      </c>
      <c r="L997" s="122">
        <v>2039</v>
      </c>
      <c r="M997" s="122">
        <v>0</v>
      </c>
      <c r="N997" s="122"/>
      <c r="O997" s="122"/>
      <c r="P997" s="122">
        <v>10090</v>
      </c>
      <c r="Q997" s="122" t="s">
        <v>218</v>
      </c>
      <c r="R997" s="122">
        <f t="shared" si="296"/>
        <v>0</v>
      </c>
      <c r="S997" s="124">
        <f t="shared" si="297"/>
        <v>0</v>
      </c>
      <c r="T997" s="122">
        <f t="shared" si="298"/>
        <v>0</v>
      </c>
    </row>
    <row r="998" spans="2:20" x14ac:dyDescent="0.25">
      <c r="B998" s="122">
        <v>2040</v>
      </c>
      <c r="C998" s="122">
        <v>0</v>
      </c>
      <c r="D998" s="122">
        <v>50</v>
      </c>
      <c r="E998" s="122">
        <f t="shared" si="292"/>
        <v>0</v>
      </c>
      <c r="F998" s="122">
        <v>150</v>
      </c>
      <c r="G998" s="122" t="s">
        <v>316</v>
      </c>
      <c r="H998" s="122">
        <f t="shared" si="293"/>
        <v>0</v>
      </c>
      <c r="I998" s="124">
        <f t="shared" si="294"/>
        <v>0</v>
      </c>
      <c r="J998" s="122">
        <f t="shared" si="295"/>
        <v>0</v>
      </c>
      <c r="L998" s="122">
        <v>2040</v>
      </c>
      <c r="M998" s="122">
        <v>0</v>
      </c>
      <c r="N998" s="122"/>
      <c r="O998" s="122"/>
      <c r="P998" s="122">
        <v>10090</v>
      </c>
      <c r="Q998" s="122" t="s">
        <v>218</v>
      </c>
      <c r="R998" s="122">
        <f t="shared" si="296"/>
        <v>0</v>
      </c>
      <c r="S998" s="124">
        <f t="shared" si="297"/>
        <v>0</v>
      </c>
      <c r="T998" s="122">
        <f t="shared" si="298"/>
        <v>0</v>
      </c>
    </row>
    <row r="999" spans="2:20" x14ac:dyDescent="0.25">
      <c r="B999" s="122">
        <v>2041</v>
      </c>
      <c r="C999" s="122">
        <v>0</v>
      </c>
      <c r="D999" s="122">
        <v>50</v>
      </c>
      <c r="E999" s="122">
        <f t="shared" si="292"/>
        <v>0</v>
      </c>
      <c r="F999" s="122">
        <v>150</v>
      </c>
      <c r="G999" s="122" t="s">
        <v>316</v>
      </c>
      <c r="H999" s="122">
        <f t="shared" si="293"/>
        <v>0</v>
      </c>
      <c r="I999" s="124">
        <f t="shared" si="294"/>
        <v>0</v>
      </c>
      <c r="J999" s="122">
        <f t="shared" si="295"/>
        <v>0</v>
      </c>
      <c r="L999" s="122">
        <v>2041</v>
      </c>
      <c r="M999" s="122">
        <v>0</v>
      </c>
      <c r="N999" s="122"/>
      <c r="O999" s="122"/>
      <c r="P999" s="122">
        <v>10090</v>
      </c>
      <c r="Q999" s="122" t="s">
        <v>218</v>
      </c>
      <c r="R999" s="122">
        <f t="shared" si="296"/>
        <v>0</v>
      </c>
      <c r="S999" s="124">
        <f t="shared" si="297"/>
        <v>0</v>
      </c>
      <c r="T999" s="122">
        <f t="shared" si="298"/>
        <v>0</v>
      </c>
    </row>
    <row r="1000" spans="2:20" x14ac:dyDescent="0.25">
      <c r="B1000" s="122">
        <v>2042</v>
      </c>
      <c r="C1000" s="122">
        <v>0</v>
      </c>
      <c r="D1000" s="122">
        <v>50</v>
      </c>
      <c r="E1000" s="122">
        <f t="shared" si="292"/>
        <v>0</v>
      </c>
      <c r="F1000" s="122">
        <v>150</v>
      </c>
      <c r="G1000" s="122" t="s">
        <v>316</v>
      </c>
      <c r="H1000" s="122">
        <f t="shared" si="293"/>
        <v>0</v>
      </c>
      <c r="I1000" s="124">
        <f t="shared" si="294"/>
        <v>0</v>
      </c>
      <c r="J1000" s="122">
        <f t="shared" si="295"/>
        <v>0</v>
      </c>
      <c r="L1000" s="122">
        <v>2042</v>
      </c>
      <c r="M1000" s="122">
        <v>0</v>
      </c>
      <c r="N1000" s="122"/>
      <c r="O1000" s="122"/>
      <c r="P1000" s="122">
        <v>10090</v>
      </c>
      <c r="Q1000" s="122" t="s">
        <v>218</v>
      </c>
      <c r="R1000" s="122">
        <f t="shared" si="296"/>
        <v>0</v>
      </c>
      <c r="S1000" s="124">
        <f t="shared" si="297"/>
        <v>0</v>
      </c>
      <c r="T1000" s="122">
        <f t="shared" si="298"/>
        <v>0</v>
      </c>
    </row>
    <row r="1001" spans="2:20" x14ac:dyDescent="0.25">
      <c r="B1001" s="122">
        <v>2043</v>
      </c>
      <c r="C1001" s="122">
        <v>0</v>
      </c>
      <c r="D1001" s="122">
        <v>50</v>
      </c>
      <c r="E1001" s="122">
        <f t="shared" si="292"/>
        <v>0</v>
      </c>
      <c r="F1001" s="122">
        <v>150</v>
      </c>
      <c r="G1001" s="122" t="s">
        <v>316</v>
      </c>
      <c r="H1001" s="122">
        <f t="shared" si="293"/>
        <v>0</v>
      </c>
      <c r="I1001" s="124">
        <f t="shared" si="294"/>
        <v>0</v>
      </c>
      <c r="J1001" s="122">
        <f t="shared" si="295"/>
        <v>0</v>
      </c>
      <c r="L1001" s="122">
        <v>2043</v>
      </c>
      <c r="M1001" s="122">
        <v>0</v>
      </c>
      <c r="N1001" s="122"/>
      <c r="O1001" s="122"/>
      <c r="P1001" s="122">
        <v>10090</v>
      </c>
      <c r="Q1001" s="122" t="s">
        <v>218</v>
      </c>
      <c r="R1001" s="122">
        <f t="shared" si="296"/>
        <v>0</v>
      </c>
      <c r="S1001" s="124">
        <f t="shared" si="297"/>
        <v>0</v>
      </c>
      <c r="T1001" s="122">
        <f t="shared" si="298"/>
        <v>0</v>
      </c>
    </row>
    <row r="1002" spans="2:20" x14ac:dyDescent="0.25">
      <c r="B1002" s="122">
        <v>2044</v>
      </c>
      <c r="C1002" s="122">
        <v>0</v>
      </c>
      <c r="D1002" s="122">
        <v>50</v>
      </c>
      <c r="E1002" s="122">
        <f t="shared" si="292"/>
        <v>0</v>
      </c>
      <c r="F1002" s="122">
        <v>150</v>
      </c>
      <c r="G1002" s="122" t="s">
        <v>316</v>
      </c>
      <c r="H1002" s="122">
        <f t="shared" si="293"/>
        <v>0</v>
      </c>
      <c r="I1002" s="124">
        <f t="shared" si="294"/>
        <v>0</v>
      </c>
      <c r="J1002" s="122">
        <f t="shared" si="295"/>
        <v>0</v>
      </c>
      <c r="L1002" s="122">
        <v>2044</v>
      </c>
      <c r="M1002" s="122">
        <v>0</v>
      </c>
      <c r="N1002" s="122"/>
      <c r="O1002" s="122"/>
      <c r="P1002" s="122">
        <v>10090</v>
      </c>
      <c r="Q1002" s="122" t="s">
        <v>218</v>
      </c>
      <c r="R1002" s="122">
        <f t="shared" si="296"/>
        <v>0</v>
      </c>
      <c r="S1002" s="124">
        <f t="shared" si="297"/>
        <v>0</v>
      </c>
      <c r="T1002" s="122">
        <f t="shared" si="298"/>
        <v>0</v>
      </c>
    </row>
    <row r="1004" spans="2:20" x14ac:dyDescent="0.25">
      <c r="B1004" s="290" t="s">
        <v>345</v>
      </c>
      <c r="C1004" s="290"/>
      <c r="D1004" s="290"/>
      <c r="L1004" s="290" t="s">
        <v>346</v>
      </c>
      <c r="M1004" s="290"/>
      <c r="N1004" s="290"/>
    </row>
    <row r="1005" spans="2:20" x14ac:dyDescent="0.25">
      <c r="B1005" s="289" t="s">
        <v>22</v>
      </c>
      <c r="C1005" s="289" t="s">
        <v>203</v>
      </c>
      <c r="D1005" s="289" t="s">
        <v>204</v>
      </c>
      <c r="E1005" s="289" t="s">
        <v>201</v>
      </c>
      <c r="F1005" s="289" t="s">
        <v>202</v>
      </c>
      <c r="G1005" s="289" t="s">
        <v>151</v>
      </c>
      <c r="H1005" s="289" t="s">
        <v>205</v>
      </c>
      <c r="I1005" s="289" t="s">
        <v>206</v>
      </c>
      <c r="J1005" s="289" t="s">
        <v>434</v>
      </c>
      <c r="L1005" s="289" t="s">
        <v>22</v>
      </c>
      <c r="M1005" s="289" t="s">
        <v>203</v>
      </c>
      <c r="N1005" s="289" t="s">
        <v>317</v>
      </c>
      <c r="O1005" s="289" t="s">
        <v>318</v>
      </c>
      <c r="P1005" s="289" t="s">
        <v>202</v>
      </c>
      <c r="Q1005" s="289" t="s">
        <v>151</v>
      </c>
      <c r="R1005" s="289" t="s">
        <v>205</v>
      </c>
      <c r="S1005" s="289" t="s">
        <v>206</v>
      </c>
      <c r="T1005" s="289" t="s">
        <v>434</v>
      </c>
    </row>
    <row r="1006" spans="2:20" x14ac:dyDescent="0.25">
      <c r="B1006" s="289"/>
      <c r="C1006" s="289"/>
      <c r="D1006" s="289"/>
      <c r="E1006" s="289"/>
      <c r="F1006" s="289"/>
      <c r="G1006" s="289"/>
      <c r="H1006" s="289"/>
      <c r="I1006" s="289"/>
      <c r="J1006" s="289"/>
      <c r="L1006" s="289"/>
      <c r="M1006" s="289"/>
      <c r="N1006" s="289"/>
      <c r="O1006" s="289"/>
      <c r="P1006" s="289"/>
      <c r="Q1006" s="289"/>
      <c r="R1006" s="289"/>
      <c r="S1006" s="289"/>
      <c r="T1006" s="289"/>
    </row>
    <row r="1007" spans="2:20" x14ac:dyDescent="0.25">
      <c r="B1007" s="289"/>
      <c r="C1007" s="289"/>
      <c r="D1007" s="289"/>
      <c r="E1007" s="289"/>
      <c r="F1007" s="289"/>
      <c r="G1007" s="289"/>
      <c r="H1007" s="289"/>
      <c r="I1007" s="289"/>
      <c r="J1007" s="289"/>
      <c r="L1007" s="289"/>
      <c r="M1007" s="289"/>
      <c r="N1007" s="289"/>
      <c r="O1007" s="289"/>
      <c r="P1007" s="289"/>
      <c r="Q1007" s="289"/>
      <c r="R1007" s="289"/>
      <c r="S1007" s="289"/>
      <c r="T1007" s="289"/>
    </row>
    <row r="1008" spans="2:20" x14ac:dyDescent="0.25">
      <c r="B1008" s="122">
        <v>2025</v>
      </c>
      <c r="C1008" s="122" cm="1">
        <f t="array" ref="C1008:C1027">TRANSPOSE('Proyeksi Fasum (3)'!D243:W243)</f>
        <v>0</v>
      </c>
      <c r="D1008" s="122"/>
      <c r="E1008" s="122"/>
      <c r="F1008" s="122">
        <v>10000</v>
      </c>
      <c r="G1008" s="122" t="s">
        <v>218</v>
      </c>
      <c r="H1008" s="122">
        <f>F1008*C1008</f>
        <v>0</v>
      </c>
      <c r="I1008" s="124">
        <f>H1008/86400</f>
        <v>0</v>
      </c>
      <c r="J1008" s="122">
        <f>H1008/1000</f>
        <v>0</v>
      </c>
      <c r="L1008" s="122">
        <v>2025</v>
      </c>
      <c r="M1008" s="122" cm="1">
        <f t="array" ref="M1008:M1027">TRANSPOSE('Proyeksi Fasum (3)'!D244:W244)</f>
        <v>0</v>
      </c>
      <c r="N1008" s="122">
        <v>1</v>
      </c>
      <c r="O1008" s="122">
        <f>M1008*N1008</f>
        <v>0</v>
      </c>
      <c r="P1008" s="122">
        <v>0.3</v>
      </c>
      <c r="Q1008" s="122" t="s">
        <v>319</v>
      </c>
      <c r="R1008" s="122">
        <f>P1008*O1008*86400</f>
        <v>0</v>
      </c>
      <c r="S1008" s="124">
        <f>R1008/86400</f>
        <v>0</v>
      </c>
      <c r="T1008" s="122">
        <f>R1008/1000</f>
        <v>0</v>
      </c>
    </row>
    <row r="1009" spans="2:20" x14ac:dyDescent="0.25">
      <c r="B1009" s="122">
        <v>2026</v>
      </c>
      <c r="C1009" s="122">
        <v>0</v>
      </c>
      <c r="D1009" s="122"/>
      <c r="E1009" s="122"/>
      <c r="F1009" s="122">
        <v>10000</v>
      </c>
      <c r="G1009" s="122" t="s">
        <v>218</v>
      </c>
      <c r="H1009" s="122">
        <f t="shared" ref="H1009:H1027" si="299">F1009*C1009</f>
        <v>0</v>
      </c>
      <c r="I1009" s="124">
        <f t="shared" ref="I1009:I1027" si="300">H1009/86400</f>
        <v>0</v>
      </c>
      <c r="J1009" s="122">
        <f t="shared" ref="J1009:J1027" si="301">H1009/1000</f>
        <v>0</v>
      </c>
      <c r="L1009" s="122">
        <v>2026</v>
      </c>
      <c r="M1009" s="122">
        <v>0</v>
      </c>
      <c r="N1009" s="122">
        <v>1</v>
      </c>
      <c r="O1009" s="122">
        <f t="shared" ref="O1009:O1027" si="302">M1009*N1009</f>
        <v>0</v>
      </c>
      <c r="P1009" s="122">
        <v>0.3</v>
      </c>
      <c r="Q1009" s="122" t="s">
        <v>319</v>
      </c>
      <c r="R1009" s="122">
        <f t="shared" ref="R1009:R1027" si="303">P1009*O1009*86400</f>
        <v>0</v>
      </c>
      <c r="S1009" s="124">
        <f t="shared" ref="S1009:S1027" si="304">R1009/86400</f>
        <v>0</v>
      </c>
      <c r="T1009" s="122">
        <f t="shared" ref="T1009:T1027" si="305">R1009/1000</f>
        <v>0</v>
      </c>
    </row>
    <row r="1010" spans="2:20" x14ac:dyDescent="0.25">
      <c r="B1010" s="122">
        <v>2027</v>
      </c>
      <c r="C1010" s="122">
        <v>0</v>
      </c>
      <c r="D1010" s="122"/>
      <c r="E1010" s="122"/>
      <c r="F1010" s="122">
        <v>10000</v>
      </c>
      <c r="G1010" s="122" t="s">
        <v>218</v>
      </c>
      <c r="H1010" s="122">
        <f t="shared" si="299"/>
        <v>0</v>
      </c>
      <c r="I1010" s="124">
        <f t="shared" si="300"/>
        <v>0</v>
      </c>
      <c r="J1010" s="122">
        <f t="shared" si="301"/>
        <v>0</v>
      </c>
      <c r="L1010" s="122">
        <v>2027</v>
      </c>
      <c r="M1010" s="122">
        <v>0</v>
      </c>
      <c r="N1010" s="122">
        <v>1</v>
      </c>
      <c r="O1010" s="122">
        <f t="shared" si="302"/>
        <v>0</v>
      </c>
      <c r="P1010" s="122">
        <v>0.3</v>
      </c>
      <c r="Q1010" s="122" t="s">
        <v>319</v>
      </c>
      <c r="R1010" s="122">
        <f t="shared" si="303"/>
        <v>0</v>
      </c>
      <c r="S1010" s="124">
        <f t="shared" si="304"/>
        <v>0</v>
      </c>
      <c r="T1010" s="122">
        <f t="shared" si="305"/>
        <v>0</v>
      </c>
    </row>
    <row r="1011" spans="2:20" x14ac:dyDescent="0.25">
      <c r="B1011" s="122">
        <v>2028</v>
      </c>
      <c r="C1011" s="122">
        <v>0</v>
      </c>
      <c r="D1011" s="122"/>
      <c r="E1011" s="122"/>
      <c r="F1011" s="122">
        <v>10000</v>
      </c>
      <c r="G1011" s="122" t="s">
        <v>218</v>
      </c>
      <c r="H1011" s="122">
        <f t="shared" si="299"/>
        <v>0</v>
      </c>
      <c r="I1011" s="124">
        <f t="shared" si="300"/>
        <v>0</v>
      </c>
      <c r="J1011" s="122">
        <f t="shared" si="301"/>
        <v>0</v>
      </c>
      <c r="L1011" s="122">
        <v>2028</v>
      </c>
      <c r="M1011" s="122">
        <v>0</v>
      </c>
      <c r="N1011" s="122">
        <v>1</v>
      </c>
      <c r="O1011" s="122">
        <f t="shared" si="302"/>
        <v>0</v>
      </c>
      <c r="P1011" s="122">
        <v>0.3</v>
      </c>
      <c r="Q1011" s="122" t="s">
        <v>319</v>
      </c>
      <c r="R1011" s="122">
        <f t="shared" si="303"/>
        <v>0</v>
      </c>
      <c r="S1011" s="124">
        <f t="shared" si="304"/>
        <v>0</v>
      </c>
      <c r="T1011" s="122">
        <f t="shared" si="305"/>
        <v>0</v>
      </c>
    </row>
    <row r="1012" spans="2:20" x14ac:dyDescent="0.25">
      <c r="B1012" s="122">
        <v>2029</v>
      </c>
      <c r="C1012" s="122">
        <v>0</v>
      </c>
      <c r="D1012" s="122"/>
      <c r="E1012" s="122"/>
      <c r="F1012" s="122">
        <v>10000</v>
      </c>
      <c r="G1012" s="122" t="s">
        <v>218</v>
      </c>
      <c r="H1012" s="122">
        <f t="shared" si="299"/>
        <v>0</v>
      </c>
      <c r="I1012" s="124">
        <f t="shared" si="300"/>
        <v>0</v>
      </c>
      <c r="J1012" s="122">
        <f t="shared" si="301"/>
        <v>0</v>
      </c>
      <c r="L1012" s="122">
        <v>2029</v>
      </c>
      <c r="M1012" s="122">
        <v>0</v>
      </c>
      <c r="N1012" s="122">
        <v>1</v>
      </c>
      <c r="O1012" s="122">
        <f t="shared" si="302"/>
        <v>0</v>
      </c>
      <c r="P1012" s="122">
        <v>0.3</v>
      </c>
      <c r="Q1012" s="122" t="s">
        <v>319</v>
      </c>
      <c r="R1012" s="122">
        <f t="shared" si="303"/>
        <v>0</v>
      </c>
      <c r="S1012" s="124">
        <f t="shared" si="304"/>
        <v>0</v>
      </c>
      <c r="T1012" s="122">
        <f t="shared" si="305"/>
        <v>0</v>
      </c>
    </row>
    <row r="1013" spans="2:20" x14ac:dyDescent="0.25">
      <c r="B1013" s="122">
        <v>2030</v>
      </c>
      <c r="C1013" s="122">
        <v>0</v>
      </c>
      <c r="D1013" s="122"/>
      <c r="E1013" s="122"/>
      <c r="F1013" s="122">
        <v>10000</v>
      </c>
      <c r="G1013" s="122" t="s">
        <v>218</v>
      </c>
      <c r="H1013" s="122">
        <f t="shared" si="299"/>
        <v>0</v>
      </c>
      <c r="I1013" s="124">
        <f t="shared" si="300"/>
        <v>0</v>
      </c>
      <c r="J1013" s="122">
        <f t="shared" si="301"/>
        <v>0</v>
      </c>
      <c r="L1013" s="122">
        <v>2030</v>
      </c>
      <c r="M1013" s="122">
        <v>0</v>
      </c>
      <c r="N1013" s="122">
        <v>1</v>
      </c>
      <c r="O1013" s="122">
        <f t="shared" si="302"/>
        <v>0</v>
      </c>
      <c r="P1013" s="122">
        <v>0.3</v>
      </c>
      <c r="Q1013" s="122" t="s">
        <v>319</v>
      </c>
      <c r="R1013" s="122">
        <f t="shared" si="303"/>
        <v>0</v>
      </c>
      <c r="S1013" s="124">
        <f t="shared" si="304"/>
        <v>0</v>
      </c>
      <c r="T1013" s="122">
        <f t="shared" si="305"/>
        <v>0</v>
      </c>
    </row>
    <row r="1014" spans="2:20" x14ac:dyDescent="0.25">
      <c r="B1014" s="122">
        <v>2031</v>
      </c>
      <c r="C1014" s="122">
        <v>0</v>
      </c>
      <c r="D1014" s="122"/>
      <c r="E1014" s="122"/>
      <c r="F1014" s="122">
        <v>10000</v>
      </c>
      <c r="G1014" s="122" t="s">
        <v>218</v>
      </c>
      <c r="H1014" s="122">
        <f t="shared" si="299"/>
        <v>0</v>
      </c>
      <c r="I1014" s="124">
        <f t="shared" si="300"/>
        <v>0</v>
      </c>
      <c r="J1014" s="122">
        <f t="shared" si="301"/>
        <v>0</v>
      </c>
      <c r="L1014" s="122">
        <v>2031</v>
      </c>
      <c r="M1014" s="122">
        <v>0</v>
      </c>
      <c r="N1014" s="122">
        <v>1</v>
      </c>
      <c r="O1014" s="122">
        <f t="shared" si="302"/>
        <v>0</v>
      </c>
      <c r="P1014" s="122">
        <v>0.3</v>
      </c>
      <c r="Q1014" s="122" t="s">
        <v>319</v>
      </c>
      <c r="R1014" s="122">
        <f t="shared" si="303"/>
        <v>0</v>
      </c>
      <c r="S1014" s="124">
        <f t="shared" si="304"/>
        <v>0</v>
      </c>
      <c r="T1014" s="122">
        <f t="shared" si="305"/>
        <v>0</v>
      </c>
    </row>
    <row r="1015" spans="2:20" x14ac:dyDescent="0.25">
      <c r="B1015" s="122">
        <v>2032</v>
      </c>
      <c r="C1015" s="122">
        <v>0</v>
      </c>
      <c r="D1015" s="122"/>
      <c r="E1015" s="122"/>
      <c r="F1015" s="122">
        <v>10000</v>
      </c>
      <c r="G1015" s="122" t="s">
        <v>218</v>
      </c>
      <c r="H1015" s="122">
        <f t="shared" si="299"/>
        <v>0</v>
      </c>
      <c r="I1015" s="124">
        <f t="shared" si="300"/>
        <v>0</v>
      </c>
      <c r="J1015" s="122">
        <f t="shared" si="301"/>
        <v>0</v>
      </c>
      <c r="L1015" s="122">
        <v>2032</v>
      </c>
      <c r="M1015" s="122">
        <v>0</v>
      </c>
      <c r="N1015" s="122">
        <v>1</v>
      </c>
      <c r="O1015" s="122">
        <f t="shared" si="302"/>
        <v>0</v>
      </c>
      <c r="P1015" s="122">
        <v>0.3</v>
      </c>
      <c r="Q1015" s="122" t="s">
        <v>319</v>
      </c>
      <c r="R1015" s="122">
        <f t="shared" si="303"/>
        <v>0</v>
      </c>
      <c r="S1015" s="124">
        <f t="shared" si="304"/>
        <v>0</v>
      </c>
      <c r="T1015" s="122">
        <f t="shared" si="305"/>
        <v>0</v>
      </c>
    </row>
    <row r="1016" spans="2:20" x14ac:dyDescent="0.25">
      <c r="B1016" s="122">
        <v>2033</v>
      </c>
      <c r="C1016" s="122">
        <v>0</v>
      </c>
      <c r="D1016" s="122"/>
      <c r="E1016" s="122"/>
      <c r="F1016" s="122">
        <v>10000</v>
      </c>
      <c r="G1016" s="122" t="s">
        <v>218</v>
      </c>
      <c r="H1016" s="122">
        <f t="shared" si="299"/>
        <v>0</v>
      </c>
      <c r="I1016" s="124">
        <f t="shared" si="300"/>
        <v>0</v>
      </c>
      <c r="J1016" s="122">
        <f t="shared" si="301"/>
        <v>0</v>
      </c>
      <c r="L1016" s="122">
        <v>2033</v>
      </c>
      <c r="M1016" s="122">
        <v>0</v>
      </c>
      <c r="N1016" s="122">
        <v>1</v>
      </c>
      <c r="O1016" s="122">
        <f t="shared" si="302"/>
        <v>0</v>
      </c>
      <c r="P1016" s="122">
        <v>0.3</v>
      </c>
      <c r="Q1016" s="122" t="s">
        <v>319</v>
      </c>
      <c r="R1016" s="122">
        <f t="shared" si="303"/>
        <v>0</v>
      </c>
      <c r="S1016" s="124">
        <f t="shared" si="304"/>
        <v>0</v>
      </c>
      <c r="T1016" s="122">
        <f t="shared" si="305"/>
        <v>0</v>
      </c>
    </row>
    <row r="1017" spans="2:20" x14ac:dyDescent="0.25">
      <c r="B1017" s="122">
        <v>2034</v>
      </c>
      <c r="C1017" s="122">
        <v>0</v>
      </c>
      <c r="D1017" s="122"/>
      <c r="E1017" s="122"/>
      <c r="F1017" s="122">
        <v>10000</v>
      </c>
      <c r="G1017" s="122" t="s">
        <v>218</v>
      </c>
      <c r="H1017" s="122">
        <f t="shared" si="299"/>
        <v>0</v>
      </c>
      <c r="I1017" s="124">
        <f t="shared" si="300"/>
        <v>0</v>
      </c>
      <c r="J1017" s="122">
        <f t="shared" si="301"/>
        <v>0</v>
      </c>
      <c r="L1017" s="122">
        <v>2034</v>
      </c>
      <c r="M1017" s="122">
        <v>0</v>
      </c>
      <c r="N1017" s="122">
        <v>1</v>
      </c>
      <c r="O1017" s="122">
        <f t="shared" si="302"/>
        <v>0</v>
      </c>
      <c r="P1017" s="122">
        <v>0.3</v>
      </c>
      <c r="Q1017" s="122" t="s">
        <v>319</v>
      </c>
      <c r="R1017" s="122">
        <f t="shared" si="303"/>
        <v>0</v>
      </c>
      <c r="S1017" s="124">
        <f t="shared" si="304"/>
        <v>0</v>
      </c>
      <c r="T1017" s="122">
        <f t="shared" si="305"/>
        <v>0</v>
      </c>
    </row>
    <row r="1018" spans="2:20" x14ac:dyDescent="0.25">
      <c r="B1018" s="122">
        <v>2035</v>
      </c>
      <c r="C1018" s="122">
        <v>0</v>
      </c>
      <c r="D1018" s="122"/>
      <c r="E1018" s="122"/>
      <c r="F1018" s="122">
        <v>10000</v>
      </c>
      <c r="G1018" s="122" t="s">
        <v>218</v>
      </c>
      <c r="H1018" s="122">
        <f t="shared" si="299"/>
        <v>0</v>
      </c>
      <c r="I1018" s="124">
        <f t="shared" si="300"/>
        <v>0</v>
      </c>
      <c r="J1018" s="122">
        <f t="shared" si="301"/>
        <v>0</v>
      </c>
      <c r="L1018" s="122">
        <v>2035</v>
      </c>
      <c r="M1018" s="122">
        <v>0</v>
      </c>
      <c r="N1018" s="122">
        <v>1</v>
      </c>
      <c r="O1018" s="122">
        <f t="shared" si="302"/>
        <v>0</v>
      </c>
      <c r="P1018" s="122">
        <v>0.3</v>
      </c>
      <c r="Q1018" s="122" t="s">
        <v>319</v>
      </c>
      <c r="R1018" s="122">
        <f t="shared" si="303"/>
        <v>0</v>
      </c>
      <c r="S1018" s="124">
        <f t="shared" si="304"/>
        <v>0</v>
      </c>
      <c r="T1018" s="122">
        <f t="shared" si="305"/>
        <v>0</v>
      </c>
    </row>
    <row r="1019" spans="2:20" x14ac:dyDescent="0.25">
      <c r="B1019" s="122">
        <v>2036</v>
      </c>
      <c r="C1019" s="122">
        <v>0</v>
      </c>
      <c r="D1019" s="122"/>
      <c r="E1019" s="122"/>
      <c r="F1019" s="122">
        <v>10000</v>
      </c>
      <c r="G1019" s="122" t="s">
        <v>218</v>
      </c>
      <c r="H1019" s="122">
        <f t="shared" si="299"/>
        <v>0</v>
      </c>
      <c r="I1019" s="124">
        <f t="shared" si="300"/>
        <v>0</v>
      </c>
      <c r="J1019" s="122">
        <f t="shared" si="301"/>
        <v>0</v>
      </c>
      <c r="L1019" s="122">
        <v>2036</v>
      </c>
      <c r="M1019" s="122">
        <v>0</v>
      </c>
      <c r="N1019" s="122">
        <v>1</v>
      </c>
      <c r="O1019" s="122">
        <f t="shared" si="302"/>
        <v>0</v>
      </c>
      <c r="P1019" s="122">
        <v>0.3</v>
      </c>
      <c r="Q1019" s="122" t="s">
        <v>319</v>
      </c>
      <c r="R1019" s="122">
        <f t="shared" si="303"/>
        <v>0</v>
      </c>
      <c r="S1019" s="124">
        <f t="shared" si="304"/>
        <v>0</v>
      </c>
      <c r="T1019" s="122">
        <f t="shared" si="305"/>
        <v>0</v>
      </c>
    </row>
    <row r="1020" spans="2:20" x14ac:dyDescent="0.25">
      <c r="B1020" s="122">
        <v>2037</v>
      </c>
      <c r="C1020" s="122">
        <v>0</v>
      </c>
      <c r="D1020" s="122"/>
      <c r="E1020" s="122"/>
      <c r="F1020" s="122">
        <v>10000</v>
      </c>
      <c r="G1020" s="122" t="s">
        <v>218</v>
      </c>
      <c r="H1020" s="122">
        <f t="shared" si="299"/>
        <v>0</v>
      </c>
      <c r="I1020" s="124">
        <f t="shared" si="300"/>
        <v>0</v>
      </c>
      <c r="J1020" s="122">
        <f t="shared" si="301"/>
        <v>0</v>
      </c>
      <c r="L1020" s="122">
        <v>2037</v>
      </c>
      <c r="M1020" s="122">
        <v>0</v>
      </c>
      <c r="N1020" s="122">
        <v>1</v>
      </c>
      <c r="O1020" s="122">
        <f t="shared" si="302"/>
        <v>0</v>
      </c>
      <c r="P1020" s="122">
        <v>0.3</v>
      </c>
      <c r="Q1020" s="122" t="s">
        <v>319</v>
      </c>
      <c r="R1020" s="122">
        <f t="shared" si="303"/>
        <v>0</v>
      </c>
      <c r="S1020" s="124">
        <f t="shared" si="304"/>
        <v>0</v>
      </c>
      <c r="T1020" s="122">
        <f t="shared" si="305"/>
        <v>0</v>
      </c>
    </row>
    <row r="1021" spans="2:20" x14ac:dyDescent="0.25">
      <c r="B1021" s="122">
        <v>2038</v>
      </c>
      <c r="C1021" s="122">
        <v>0</v>
      </c>
      <c r="D1021" s="122"/>
      <c r="E1021" s="122"/>
      <c r="F1021" s="122">
        <v>10000</v>
      </c>
      <c r="G1021" s="122" t="s">
        <v>218</v>
      </c>
      <c r="H1021" s="122">
        <f t="shared" si="299"/>
        <v>0</v>
      </c>
      <c r="I1021" s="124">
        <f t="shared" si="300"/>
        <v>0</v>
      </c>
      <c r="J1021" s="122">
        <f t="shared" si="301"/>
        <v>0</v>
      </c>
      <c r="L1021" s="122">
        <v>2038</v>
      </c>
      <c r="M1021" s="122">
        <v>0</v>
      </c>
      <c r="N1021" s="122">
        <v>1</v>
      </c>
      <c r="O1021" s="122">
        <f t="shared" si="302"/>
        <v>0</v>
      </c>
      <c r="P1021" s="122">
        <v>0.3</v>
      </c>
      <c r="Q1021" s="122" t="s">
        <v>319</v>
      </c>
      <c r="R1021" s="122">
        <f t="shared" si="303"/>
        <v>0</v>
      </c>
      <c r="S1021" s="124">
        <f t="shared" si="304"/>
        <v>0</v>
      </c>
      <c r="T1021" s="122">
        <f t="shared" si="305"/>
        <v>0</v>
      </c>
    </row>
    <row r="1022" spans="2:20" x14ac:dyDescent="0.25">
      <c r="B1022" s="122">
        <v>2039</v>
      </c>
      <c r="C1022" s="122">
        <v>0</v>
      </c>
      <c r="D1022" s="122"/>
      <c r="E1022" s="122"/>
      <c r="F1022" s="122">
        <v>10000</v>
      </c>
      <c r="G1022" s="122" t="s">
        <v>218</v>
      </c>
      <c r="H1022" s="122">
        <f t="shared" si="299"/>
        <v>0</v>
      </c>
      <c r="I1022" s="124">
        <f t="shared" si="300"/>
        <v>0</v>
      </c>
      <c r="J1022" s="122">
        <f t="shared" si="301"/>
        <v>0</v>
      </c>
      <c r="L1022" s="122">
        <v>2039</v>
      </c>
      <c r="M1022" s="122">
        <v>0</v>
      </c>
      <c r="N1022" s="122">
        <v>1</v>
      </c>
      <c r="O1022" s="122">
        <f t="shared" si="302"/>
        <v>0</v>
      </c>
      <c r="P1022" s="122">
        <v>0.3</v>
      </c>
      <c r="Q1022" s="122" t="s">
        <v>319</v>
      </c>
      <c r="R1022" s="122">
        <f t="shared" si="303"/>
        <v>0</v>
      </c>
      <c r="S1022" s="124">
        <f t="shared" si="304"/>
        <v>0</v>
      </c>
      <c r="T1022" s="122">
        <f t="shared" si="305"/>
        <v>0</v>
      </c>
    </row>
    <row r="1023" spans="2:20" x14ac:dyDescent="0.25">
      <c r="B1023" s="122">
        <v>2040</v>
      </c>
      <c r="C1023" s="122">
        <v>0</v>
      </c>
      <c r="D1023" s="122"/>
      <c r="E1023" s="122"/>
      <c r="F1023" s="122">
        <v>10000</v>
      </c>
      <c r="G1023" s="122" t="s">
        <v>218</v>
      </c>
      <c r="H1023" s="122">
        <f t="shared" si="299"/>
        <v>0</v>
      </c>
      <c r="I1023" s="124">
        <f t="shared" si="300"/>
        <v>0</v>
      </c>
      <c r="J1023" s="122">
        <f t="shared" si="301"/>
        <v>0</v>
      </c>
      <c r="L1023" s="122">
        <v>2040</v>
      </c>
      <c r="M1023" s="122">
        <v>0</v>
      </c>
      <c r="N1023" s="122">
        <v>1</v>
      </c>
      <c r="O1023" s="122">
        <f t="shared" si="302"/>
        <v>0</v>
      </c>
      <c r="P1023" s="122">
        <v>0.3</v>
      </c>
      <c r="Q1023" s="122" t="s">
        <v>319</v>
      </c>
      <c r="R1023" s="122">
        <f t="shared" si="303"/>
        <v>0</v>
      </c>
      <c r="S1023" s="124">
        <f t="shared" si="304"/>
        <v>0</v>
      </c>
      <c r="T1023" s="122">
        <f t="shared" si="305"/>
        <v>0</v>
      </c>
    </row>
    <row r="1024" spans="2:20" x14ac:dyDescent="0.25">
      <c r="B1024" s="122">
        <v>2041</v>
      </c>
      <c r="C1024" s="122">
        <v>0</v>
      </c>
      <c r="D1024" s="122"/>
      <c r="E1024" s="122"/>
      <c r="F1024" s="122">
        <v>10000</v>
      </c>
      <c r="G1024" s="122" t="s">
        <v>218</v>
      </c>
      <c r="H1024" s="122">
        <f t="shared" si="299"/>
        <v>0</v>
      </c>
      <c r="I1024" s="124">
        <f t="shared" si="300"/>
        <v>0</v>
      </c>
      <c r="J1024" s="122">
        <f t="shared" si="301"/>
        <v>0</v>
      </c>
      <c r="L1024" s="122">
        <v>2041</v>
      </c>
      <c r="M1024" s="122">
        <v>0</v>
      </c>
      <c r="N1024" s="122">
        <v>1</v>
      </c>
      <c r="O1024" s="122">
        <f t="shared" si="302"/>
        <v>0</v>
      </c>
      <c r="P1024" s="122">
        <v>0.3</v>
      </c>
      <c r="Q1024" s="122" t="s">
        <v>319</v>
      </c>
      <c r="R1024" s="122">
        <f t="shared" si="303"/>
        <v>0</v>
      </c>
      <c r="S1024" s="124">
        <f t="shared" si="304"/>
        <v>0</v>
      </c>
      <c r="T1024" s="122">
        <f t="shared" si="305"/>
        <v>0</v>
      </c>
    </row>
    <row r="1025" spans="2:20" x14ac:dyDescent="0.25">
      <c r="B1025" s="122">
        <v>2042</v>
      </c>
      <c r="C1025" s="122">
        <v>0</v>
      </c>
      <c r="D1025" s="122"/>
      <c r="E1025" s="122"/>
      <c r="F1025" s="122">
        <v>10000</v>
      </c>
      <c r="G1025" s="122" t="s">
        <v>218</v>
      </c>
      <c r="H1025" s="122">
        <f t="shared" si="299"/>
        <v>0</v>
      </c>
      <c r="I1025" s="124">
        <f t="shared" si="300"/>
        <v>0</v>
      </c>
      <c r="J1025" s="122">
        <f t="shared" si="301"/>
        <v>0</v>
      </c>
      <c r="L1025" s="122">
        <v>2042</v>
      </c>
      <c r="M1025" s="122">
        <v>0</v>
      </c>
      <c r="N1025" s="122">
        <v>1</v>
      </c>
      <c r="O1025" s="122">
        <f t="shared" si="302"/>
        <v>0</v>
      </c>
      <c r="P1025" s="122">
        <v>0.3</v>
      </c>
      <c r="Q1025" s="122" t="s">
        <v>319</v>
      </c>
      <c r="R1025" s="122">
        <f t="shared" si="303"/>
        <v>0</v>
      </c>
      <c r="S1025" s="124">
        <f t="shared" si="304"/>
        <v>0</v>
      </c>
      <c r="T1025" s="122">
        <f t="shared" si="305"/>
        <v>0</v>
      </c>
    </row>
    <row r="1026" spans="2:20" x14ac:dyDescent="0.25">
      <c r="B1026" s="122">
        <v>2043</v>
      </c>
      <c r="C1026" s="122">
        <v>0</v>
      </c>
      <c r="D1026" s="122"/>
      <c r="E1026" s="122"/>
      <c r="F1026" s="122">
        <v>10000</v>
      </c>
      <c r="G1026" s="122" t="s">
        <v>218</v>
      </c>
      <c r="H1026" s="122">
        <f t="shared" si="299"/>
        <v>0</v>
      </c>
      <c r="I1026" s="124">
        <f t="shared" si="300"/>
        <v>0</v>
      </c>
      <c r="J1026" s="122">
        <f t="shared" si="301"/>
        <v>0</v>
      </c>
      <c r="L1026" s="122">
        <v>2043</v>
      </c>
      <c r="M1026" s="122">
        <v>0</v>
      </c>
      <c r="N1026" s="122">
        <v>1</v>
      </c>
      <c r="O1026" s="122">
        <f t="shared" si="302"/>
        <v>0</v>
      </c>
      <c r="P1026" s="122">
        <v>0.3</v>
      </c>
      <c r="Q1026" s="122" t="s">
        <v>319</v>
      </c>
      <c r="R1026" s="122">
        <f t="shared" si="303"/>
        <v>0</v>
      </c>
      <c r="S1026" s="124">
        <f t="shared" si="304"/>
        <v>0</v>
      </c>
      <c r="T1026" s="122">
        <f t="shared" si="305"/>
        <v>0</v>
      </c>
    </row>
    <row r="1027" spans="2:20" x14ac:dyDescent="0.25">
      <c r="B1027" s="122">
        <v>2044</v>
      </c>
      <c r="C1027" s="122">
        <v>0</v>
      </c>
      <c r="D1027" s="122"/>
      <c r="E1027" s="122"/>
      <c r="F1027" s="122">
        <v>10000</v>
      </c>
      <c r="G1027" s="122" t="s">
        <v>218</v>
      </c>
      <c r="H1027" s="122">
        <f t="shared" si="299"/>
        <v>0</v>
      </c>
      <c r="I1027" s="124">
        <f t="shared" si="300"/>
        <v>0</v>
      </c>
      <c r="J1027" s="122">
        <f t="shared" si="301"/>
        <v>0</v>
      </c>
      <c r="L1027" s="122">
        <v>2044</v>
      </c>
      <c r="M1027" s="122">
        <v>0</v>
      </c>
      <c r="N1027" s="122">
        <v>1</v>
      </c>
      <c r="O1027" s="122">
        <f t="shared" si="302"/>
        <v>0</v>
      </c>
      <c r="P1027" s="122">
        <v>0.3</v>
      </c>
      <c r="Q1027" s="122" t="s">
        <v>319</v>
      </c>
      <c r="R1027" s="122">
        <f t="shared" si="303"/>
        <v>0</v>
      </c>
      <c r="S1027" s="124">
        <f t="shared" si="304"/>
        <v>0</v>
      </c>
      <c r="T1027" s="122">
        <f t="shared" si="305"/>
        <v>0</v>
      </c>
    </row>
    <row r="1029" spans="2:20" x14ac:dyDescent="0.25">
      <c r="B1029" s="290" t="s">
        <v>347</v>
      </c>
      <c r="C1029" s="290"/>
      <c r="D1029" s="290"/>
    </row>
    <row r="1030" spans="2:20" x14ac:dyDescent="0.25">
      <c r="B1030" s="289" t="s">
        <v>22</v>
      </c>
      <c r="C1030" s="289" t="s">
        <v>203</v>
      </c>
      <c r="D1030" s="289" t="s">
        <v>204</v>
      </c>
      <c r="E1030" s="289" t="s">
        <v>201</v>
      </c>
      <c r="F1030" s="289" t="s">
        <v>202</v>
      </c>
      <c r="G1030" s="289" t="s">
        <v>151</v>
      </c>
      <c r="H1030" s="289" t="s">
        <v>205</v>
      </c>
      <c r="I1030" s="289" t="s">
        <v>206</v>
      </c>
      <c r="J1030" s="289" t="s">
        <v>434</v>
      </c>
    </row>
    <row r="1031" spans="2:20" x14ac:dyDescent="0.25">
      <c r="B1031" s="289"/>
      <c r="C1031" s="289"/>
      <c r="D1031" s="289"/>
      <c r="E1031" s="289"/>
      <c r="F1031" s="289"/>
      <c r="G1031" s="289"/>
      <c r="H1031" s="289"/>
      <c r="I1031" s="289"/>
      <c r="J1031" s="289"/>
    </row>
    <row r="1032" spans="2:20" x14ac:dyDescent="0.25">
      <c r="B1032" s="289"/>
      <c r="C1032" s="289"/>
      <c r="D1032" s="289"/>
      <c r="E1032" s="289"/>
      <c r="F1032" s="289"/>
      <c r="G1032" s="289"/>
      <c r="H1032" s="289"/>
      <c r="I1032" s="289"/>
      <c r="J1032" s="289"/>
    </row>
    <row r="1033" spans="2:20" x14ac:dyDescent="0.25">
      <c r="B1033" s="122">
        <v>2025</v>
      </c>
      <c r="C1033" s="122" cm="1">
        <f t="array" ref="C1033:C1052">TRANSPOSE('Proyeksi Fasum (3)'!D245:W245)</f>
        <v>0</v>
      </c>
      <c r="D1033" s="122">
        <v>50</v>
      </c>
      <c r="E1033" s="122">
        <f>C1033*D1033</f>
        <v>0</v>
      </c>
      <c r="F1033" s="122">
        <v>50</v>
      </c>
      <c r="G1033" s="122" t="s">
        <v>348</v>
      </c>
      <c r="H1033" s="122">
        <f>E1033*F1033</f>
        <v>0</v>
      </c>
      <c r="I1033" s="124">
        <f>H1033/86400</f>
        <v>0</v>
      </c>
      <c r="J1033" s="122">
        <f>H1033/1000</f>
        <v>0</v>
      </c>
    </row>
    <row r="1034" spans="2:20" x14ac:dyDescent="0.25">
      <c r="B1034" s="122">
        <v>2026</v>
      </c>
      <c r="C1034" s="122">
        <v>0</v>
      </c>
      <c r="D1034" s="122">
        <v>50</v>
      </c>
      <c r="E1034" s="122">
        <f t="shared" ref="E1034:E1052" si="306">C1034*D1034</f>
        <v>0</v>
      </c>
      <c r="F1034" s="122">
        <v>50</v>
      </c>
      <c r="G1034" s="122" t="s">
        <v>348</v>
      </c>
      <c r="H1034" s="122">
        <f t="shared" ref="H1034:H1052" si="307">E1034*F1034</f>
        <v>0</v>
      </c>
      <c r="I1034" s="124">
        <f t="shared" ref="I1034:I1052" si="308">H1034/86400</f>
        <v>0</v>
      </c>
      <c r="J1034" s="122">
        <f t="shared" ref="J1034:J1052" si="309">H1034/1000</f>
        <v>0</v>
      </c>
    </row>
    <row r="1035" spans="2:20" x14ac:dyDescent="0.25">
      <c r="B1035" s="122">
        <v>2027</v>
      </c>
      <c r="C1035" s="122">
        <v>0</v>
      </c>
      <c r="D1035" s="122">
        <v>50</v>
      </c>
      <c r="E1035" s="122">
        <f t="shared" si="306"/>
        <v>0</v>
      </c>
      <c r="F1035" s="122">
        <v>50</v>
      </c>
      <c r="G1035" s="122" t="s">
        <v>348</v>
      </c>
      <c r="H1035" s="122">
        <f t="shared" si="307"/>
        <v>0</v>
      </c>
      <c r="I1035" s="124">
        <f t="shared" si="308"/>
        <v>0</v>
      </c>
      <c r="J1035" s="122">
        <f t="shared" si="309"/>
        <v>0</v>
      </c>
    </row>
    <row r="1036" spans="2:20" x14ac:dyDescent="0.25">
      <c r="B1036" s="122">
        <v>2028</v>
      </c>
      <c r="C1036" s="122">
        <v>0</v>
      </c>
      <c r="D1036" s="122">
        <v>50</v>
      </c>
      <c r="E1036" s="122">
        <f t="shared" si="306"/>
        <v>0</v>
      </c>
      <c r="F1036" s="122">
        <v>50</v>
      </c>
      <c r="G1036" s="122" t="s">
        <v>348</v>
      </c>
      <c r="H1036" s="122">
        <f t="shared" si="307"/>
        <v>0</v>
      </c>
      <c r="I1036" s="124">
        <f t="shared" si="308"/>
        <v>0</v>
      </c>
      <c r="J1036" s="122">
        <f t="shared" si="309"/>
        <v>0</v>
      </c>
    </row>
    <row r="1037" spans="2:20" x14ac:dyDescent="0.25">
      <c r="B1037" s="122">
        <v>2029</v>
      </c>
      <c r="C1037" s="122">
        <v>0</v>
      </c>
      <c r="D1037" s="122">
        <v>50</v>
      </c>
      <c r="E1037" s="122">
        <f t="shared" si="306"/>
        <v>0</v>
      </c>
      <c r="F1037" s="122">
        <v>50</v>
      </c>
      <c r="G1037" s="122" t="s">
        <v>348</v>
      </c>
      <c r="H1037" s="122">
        <f t="shared" si="307"/>
        <v>0</v>
      </c>
      <c r="I1037" s="124">
        <f t="shared" si="308"/>
        <v>0</v>
      </c>
      <c r="J1037" s="122">
        <f t="shared" si="309"/>
        <v>0</v>
      </c>
    </row>
    <row r="1038" spans="2:20" x14ac:dyDescent="0.25">
      <c r="B1038" s="122">
        <v>2030</v>
      </c>
      <c r="C1038" s="122">
        <v>0</v>
      </c>
      <c r="D1038" s="122">
        <v>50</v>
      </c>
      <c r="E1038" s="122">
        <f t="shared" si="306"/>
        <v>0</v>
      </c>
      <c r="F1038" s="122">
        <v>50</v>
      </c>
      <c r="G1038" s="122" t="s">
        <v>348</v>
      </c>
      <c r="H1038" s="122">
        <f t="shared" si="307"/>
        <v>0</v>
      </c>
      <c r="I1038" s="124">
        <f t="shared" si="308"/>
        <v>0</v>
      </c>
      <c r="J1038" s="122">
        <f t="shared" si="309"/>
        <v>0</v>
      </c>
    </row>
    <row r="1039" spans="2:20" x14ac:dyDescent="0.25">
      <c r="B1039" s="122">
        <v>2031</v>
      </c>
      <c r="C1039" s="122">
        <v>0</v>
      </c>
      <c r="D1039" s="122">
        <v>50</v>
      </c>
      <c r="E1039" s="122">
        <f t="shared" si="306"/>
        <v>0</v>
      </c>
      <c r="F1039" s="122">
        <v>50</v>
      </c>
      <c r="G1039" s="122" t="s">
        <v>348</v>
      </c>
      <c r="H1039" s="122">
        <f t="shared" si="307"/>
        <v>0</v>
      </c>
      <c r="I1039" s="124">
        <f t="shared" si="308"/>
        <v>0</v>
      </c>
      <c r="J1039" s="122">
        <f t="shared" si="309"/>
        <v>0</v>
      </c>
    </row>
    <row r="1040" spans="2:20" x14ac:dyDescent="0.25">
      <c r="B1040" s="122">
        <v>2032</v>
      </c>
      <c r="C1040" s="122">
        <v>0</v>
      </c>
      <c r="D1040" s="122">
        <v>50</v>
      </c>
      <c r="E1040" s="122">
        <f t="shared" si="306"/>
        <v>0</v>
      </c>
      <c r="F1040" s="122">
        <v>50</v>
      </c>
      <c r="G1040" s="122" t="s">
        <v>348</v>
      </c>
      <c r="H1040" s="122">
        <f t="shared" si="307"/>
        <v>0</v>
      </c>
      <c r="I1040" s="124">
        <f t="shared" si="308"/>
        <v>0</v>
      </c>
      <c r="J1040" s="122">
        <f t="shared" si="309"/>
        <v>0</v>
      </c>
    </row>
    <row r="1041" spans="1:21" x14ac:dyDescent="0.25">
      <c r="B1041" s="122">
        <v>2033</v>
      </c>
      <c r="C1041" s="122">
        <v>0</v>
      </c>
      <c r="D1041" s="122">
        <v>50</v>
      </c>
      <c r="E1041" s="122">
        <f t="shared" si="306"/>
        <v>0</v>
      </c>
      <c r="F1041" s="122">
        <v>50</v>
      </c>
      <c r="G1041" s="122" t="s">
        <v>348</v>
      </c>
      <c r="H1041" s="122">
        <f t="shared" si="307"/>
        <v>0</v>
      </c>
      <c r="I1041" s="124">
        <f t="shared" si="308"/>
        <v>0</v>
      </c>
      <c r="J1041" s="122">
        <f t="shared" si="309"/>
        <v>0</v>
      </c>
    </row>
    <row r="1042" spans="1:21" x14ac:dyDescent="0.25">
      <c r="B1042" s="122">
        <v>2034</v>
      </c>
      <c r="C1042" s="122">
        <v>0</v>
      </c>
      <c r="D1042" s="122">
        <v>50</v>
      </c>
      <c r="E1042" s="122">
        <f t="shared" si="306"/>
        <v>0</v>
      </c>
      <c r="F1042" s="122">
        <v>50</v>
      </c>
      <c r="G1042" s="122" t="s">
        <v>348</v>
      </c>
      <c r="H1042" s="122">
        <f t="shared" si="307"/>
        <v>0</v>
      </c>
      <c r="I1042" s="124">
        <f t="shared" si="308"/>
        <v>0</v>
      </c>
      <c r="J1042" s="122">
        <f t="shared" si="309"/>
        <v>0</v>
      </c>
    </row>
    <row r="1043" spans="1:21" x14ac:dyDescent="0.25">
      <c r="B1043" s="122">
        <v>2035</v>
      </c>
      <c r="C1043" s="122">
        <v>0</v>
      </c>
      <c r="D1043" s="122">
        <v>50</v>
      </c>
      <c r="E1043" s="122">
        <f t="shared" si="306"/>
        <v>0</v>
      </c>
      <c r="F1043" s="122">
        <v>50</v>
      </c>
      <c r="G1043" s="122" t="s">
        <v>348</v>
      </c>
      <c r="H1043" s="122">
        <f t="shared" si="307"/>
        <v>0</v>
      </c>
      <c r="I1043" s="124">
        <f t="shared" si="308"/>
        <v>0</v>
      </c>
      <c r="J1043" s="122">
        <f t="shared" si="309"/>
        <v>0</v>
      </c>
    </row>
    <row r="1044" spans="1:21" x14ac:dyDescent="0.25">
      <c r="B1044" s="122">
        <v>2036</v>
      </c>
      <c r="C1044" s="122">
        <v>0</v>
      </c>
      <c r="D1044" s="122">
        <v>50</v>
      </c>
      <c r="E1044" s="122">
        <f t="shared" si="306"/>
        <v>0</v>
      </c>
      <c r="F1044" s="122">
        <v>50</v>
      </c>
      <c r="G1044" s="122" t="s">
        <v>348</v>
      </c>
      <c r="H1044" s="122">
        <f t="shared" si="307"/>
        <v>0</v>
      </c>
      <c r="I1044" s="124">
        <f t="shared" si="308"/>
        <v>0</v>
      </c>
      <c r="J1044" s="122">
        <f t="shared" si="309"/>
        <v>0</v>
      </c>
    </row>
    <row r="1045" spans="1:21" x14ac:dyDescent="0.25">
      <c r="B1045" s="122">
        <v>2037</v>
      </c>
      <c r="C1045" s="122">
        <v>0</v>
      </c>
      <c r="D1045" s="122">
        <v>50</v>
      </c>
      <c r="E1045" s="122">
        <f t="shared" si="306"/>
        <v>0</v>
      </c>
      <c r="F1045" s="122">
        <v>50</v>
      </c>
      <c r="G1045" s="122" t="s">
        <v>348</v>
      </c>
      <c r="H1045" s="122">
        <f t="shared" si="307"/>
        <v>0</v>
      </c>
      <c r="I1045" s="124">
        <f t="shared" si="308"/>
        <v>0</v>
      </c>
      <c r="J1045" s="122">
        <f t="shared" si="309"/>
        <v>0</v>
      </c>
    </row>
    <row r="1046" spans="1:21" x14ac:dyDescent="0.25">
      <c r="B1046" s="122">
        <v>2038</v>
      </c>
      <c r="C1046" s="122">
        <v>0</v>
      </c>
      <c r="D1046" s="122">
        <v>50</v>
      </c>
      <c r="E1046" s="122">
        <f t="shared" si="306"/>
        <v>0</v>
      </c>
      <c r="F1046" s="122">
        <v>50</v>
      </c>
      <c r="G1046" s="122" t="s">
        <v>348</v>
      </c>
      <c r="H1046" s="122">
        <f t="shared" si="307"/>
        <v>0</v>
      </c>
      <c r="I1046" s="124">
        <f t="shared" si="308"/>
        <v>0</v>
      </c>
      <c r="J1046" s="122">
        <f t="shared" si="309"/>
        <v>0</v>
      </c>
    </row>
    <row r="1047" spans="1:21" x14ac:dyDescent="0.25">
      <c r="B1047" s="122">
        <v>2039</v>
      </c>
      <c r="C1047" s="122">
        <v>0</v>
      </c>
      <c r="D1047" s="122">
        <v>50</v>
      </c>
      <c r="E1047" s="122">
        <f t="shared" si="306"/>
        <v>0</v>
      </c>
      <c r="F1047" s="122">
        <v>50</v>
      </c>
      <c r="G1047" s="122" t="s">
        <v>348</v>
      </c>
      <c r="H1047" s="122">
        <f t="shared" si="307"/>
        <v>0</v>
      </c>
      <c r="I1047" s="124">
        <f t="shared" si="308"/>
        <v>0</v>
      </c>
      <c r="J1047" s="122">
        <f t="shared" si="309"/>
        <v>0</v>
      </c>
    </row>
    <row r="1048" spans="1:21" x14ac:dyDescent="0.25">
      <c r="B1048" s="122">
        <v>2040</v>
      </c>
      <c r="C1048" s="122">
        <v>0</v>
      </c>
      <c r="D1048" s="122">
        <v>50</v>
      </c>
      <c r="E1048" s="122">
        <f t="shared" si="306"/>
        <v>0</v>
      </c>
      <c r="F1048" s="122">
        <v>50</v>
      </c>
      <c r="G1048" s="122" t="s">
        <v>348</v>
      </c>
      <c r="H1048" s="122">
        <f t="shared" si="307"/>
        <v>0</v>
      </c>
      <c r="I1048" s="124">
        <f t="shared" si="308"/>
        <v>0</v>
      </c>
      <c r="J1048" s="122">
        <f t="shared" si="309"/>
        <v>0</v>
      </c>
    </row>
    <row r="1049" spans="1:21" x14ac:dyDescent="0.25">
      <c r="B1049" s="122">
        <v>2041</v>
      </c>
      <c r="C1049" s="122">
        <v>0</v>
      </c>
      <c r="D1049" s="122">
        <v>50</v>
      </c>
      <c r="E1049" s="122">
        <f t="shared" si="306"/>
        <v>0</v>
      </c>
      <c r="F1049" s="122">
        <v>50</v>
      </c>
      <c r="G1049" s="122" t="s">
        <v>348</v>
      </c>
      <c r="H1049" s="122">
        <f t="shared" si="307"/>
        <v>0</v>
      </c>
      <c r="I1049" s="124">
        <f t="shared" si="308"/>
        <v>0</v>
      </c>
      <c r="J1049" s="122">
        <f t="shared" si="309"/>
        <v>0</v>
      </c>
    </row>
    <row r="1050" spans="1:21" x14ac:dyDescent="0.25">
      <c r="B1050" s="122">
        <v>2042</v>
      </c>
      <c r="C1050" s="122">
        <v>0</v>
      </c>
      <c r="D1050" s="122">
        <v>50</v>
      </c>
      <c r="E1050" s="122">
        <f t="shared" si="306"/>
        <v>0</v>
      </c>
      <c r="F1050" s="122">
        <v>50</v>
      </c>
      <c r="G1050" s="122" t="s">
        <v>348</v>
      </c>
      <c r="H1050" s="122">
        <f t="shared" si="307"/>
        <v>0</v>
      </c>
      <c r="I1050" s="124">
        <f t="shared" si="308"/>
        <v>0</v>
      </c>
      <c r="J1050" s="122">
        <f t="shared" si="309"/>
        <v>0</v>
      </c>
    </row>
    <row r="1051" spans="1:21" x14ac:dyDescent="0.25">
      <c r="B1051" s="122">
        <v>2043</v>
      </c>
      <c r="C1051" s="122">
        <v>0</v>
      </c>
      <c r="D1051" s="122">
        <v>50</v>
      </c>
      <c r="E1051" s="122">
        <f t="shared" si="306"/>
        <v>0</v>
      </c>
      <c r="F1051" s="122">
        <v>50</v>
      </c>
      <c r="G1051" s="122" t="s">
        <v>348</v>
      </c>
      <c r="H1051" s="122">
        <f t="shared" si="307"/>
        <v>0</v>
      </c>
      <c r="I1051" s="124">
        <f t="shared" si="308"/>
        <v>0</v>
      </c>
      <c r="J1051" s="122">
        <f t="shared" si="309"/>
        <v>0</v>
      </c>
    </row>
    <row r="1052" spans="1:21" x14ac:dyDescent="0.25">
      <c r="B1052" s="122">
        <v>2044</v>
      </c>
      <c r="C1052" s="122">
        <v>0</v>
      </c>
      <c r="D1052" s="122">
        <v>50</v>
      </c>
      <c r="E1052" s="122">
        <f t="shared" si="306"/>
        <v>0</v>
      </c>
      <c r="F1052" s="122">
        <v>50</v>
      </c>
      <c r="G1052" s="122" t="s">
        <v>348</v>
      </c>
      <c r="H1052" s="122">
        <f t="shared" si="307"/>
        <v>0</v>
      </c>
      <c r="I1052" s="124">
        <f t="shared" si="308"/>
        <v>0</v>
      </c>
      <c r="J1052" s="122">
        <f t="shared" si="309"/>
        <v>0</v>
      </c>
    </row>
    <row r="1055" spans="1:21" x14ac:dyDescent="0.25">
      <c r="A1055" s="273">
        <v>6</v>
      </c>
      <c r="B1055" s="291" t="s">
        <v>128</v>
      </c>
      <c r="C1055" s="250"/>
      <c r="D1055" s="250"/>
      <c r="E1055" s="250"/>
      <c r="F1055" s="250"/>
      <c r="G1055" s="250"/>
      <c r="H1055" s="250"/>
      <c r="I1055" s="250"/>
      <c r="J1055" s="250"/>
      <c r="K1055" s="250"/>
      <c r="L1055" s="250"/>
      <c r="M1055" s="250"/>
      <c r="N1055" s="250"/>
      <c r="O1055" s="250"/>
      <c r="P1055" s="250"/>
      <c r="Q1055" s="250"/>
      <c r="R1055" s="250"/>
      <c r="S1055" s="250"/>
      <c r="T1055" s="250"/>
      <c r="U1055" s="250"/>
    </row>
    <row r="1056" spans="1:21" x14ac:dyDescent="0.25">
      <c r="A1056" s="273"/>
    </row>
    <row r="1057" spans="1:20" x14ac:dyDescent="0.25">
      <c r="A1057" s="273"/>
    </row>
    <row r="1058" spans="1:20" x14ac:dyDescent="0.25">
      <c r="A1058" s="273"/>
    </row>
    <row r="1059" spans="1:20" x14ac:dyDescent="0.25">
      <c r="B1059" s="183" t="s">
        <v>200</v>
      </c>
      <c r="L1059" s="183" t="s">
        <v>209</v>
      </c>
    </row>
    <row r="1060" spans="1:20" x14ac:dyDescent="0.25">
      <c r="B1060" s="289" t="s">
        <v>22</v>
      </c>
      <c r="C1060" s="289" t="s">
        <v>203</v>
      </c>
      <c r="D1060" s="289" t="s">
        <v>204</v>
      </c>
      <c r="E1060" s="289" t="s">
        <v>201</v>
      </c>
      <c r="F1060" s="289" t="s">
        <v>202</v>
      </c>
      <c r="G1060" s="289" t="s">
        <v>151</v>
      </c>
      <c r="H1060" s="289" t="s">
        <v>205</v>
      </c>
      <c r="I1060" s="289" t="s">
        <v>206</v>
      </c>
      <c r="J1060" s="289" t="s">
        <v>434</v>
      </c>
      <c r="L1060" s="289" t="s">
        <v>22</v>
      </c>
      <c r="M1060" s="289" t="s">
        <v>203</v>
      </c>
      <c r="N1060" s="289" t="s">
        <v>204</v>
      </c>
      <c r="O1060" s="289" t="s">
        <v>201</v>
      </c>
      <c r="P1060" s="289" t="s">
        <v>202</v>
      </c>
      <c r="Q1060" s="289" t="s">
        <v>151</v>
      </c>
      <c r="R1060" s="289" t="s">
        <v>205</v>
      </c>
      <c r="S1060" s="289" t="s">
        <v>206</v>
      </c>
      <c r="T1060" s="289" t="s">
        <v>434</v>
      </c>
    </row>
    <row r="1061" spans="1:20" x14ac:dyDescent="0.25">
      <c r="B1061" s="289"/>
      <c r="C1061" s="289"/>
      <c r="D1061" s="289"/>
      <c r="E1061" s="289"/>
      <c r="F1061" s="289"/>
      <c r="G1061" s="289"/>
      <c r="H1061" s="289"/>
      <c r="I1061" s="289"/>
      <c r="J1061" s="289"/>
      <c r="L1061" s="289"/>
      <c r="M1061" s="289"/>
      <c r="N1061" s="289"/>
      <c r="O1061" s="289"/>
      <c r="P1061" s="289"/>
      <c r="Q1061" s="289"/>
      <c r="R1061" s="289"/>
      <c r="S1061" s="289"/>
      <c r="T1061" s="289"/>
    </row>
    <row r="1062" spans="1:20" x14ac:dyDescent="0.25">
      <c r="B1062" s="289"/>
      <c r="C1062" s="289"/>
      <c r="D1062" s="289"/>
      <c r="E1062" s="289"/>
      <c r="F1062" s="289"/>
      <c r="G1062" s="289"/>
      <c r="H1062" s="289"/>
      <c r="I1062" s="289"/>
      <c r="J1062" s="289"/>
      <c r="L1062" s="289"/>
      <c r="M1062" s="289"/>
      <c r="N1062" s="289"/>
      <c r="O1062" s="289"/>
      <c r="P1062" s="289"/>
      <c r="Q1062" s="289"/>
      <c r="R1062" s="289"/>
      <c r="S1062" s="289"/>
      <c r="T1062" s="289"/>
    </row>
    <row r="1063" spans="1:20" x14ac:dyDescent="0.25">
      <c r="B1063" s="122">
        <v>2025</v>
      </c>
      <c r="C1063" s="122" cm="1">
        <f t="array" ref="C1063:C1082">TRANSPOSE('Proyeksi Fasum (3)'!D276:W276)</f>
        <v>0</v>
      </c>
      <c r="D1063" s="122">
        <f>4*30</f>
        <v>120</v>
      </c>
      <c r="E1063" s="122">
        <f>C1063*D1063</f>
        <v>0</v>
      </c>
      <c r="F1063" s="122">
        <v>40</v>
      </c>
      <c r="G1063" s="122" t="s">
        <v>208</v>
      </c>
      <c r="H1063" s="122">
        <f>E1063*F1063</f>
        <v>0</v>
      </c>
      <c r="I1063" s="124">
        <f>H1063/86400</f>
        <v>0</v>
      </c>
      <c r="J1063" s="122">
        <f>H1063/1000</f>
        <v>0</v>
      </c>
      <c r="L1063" s="122">
        <v>2025</v>
      </c>
      <c r="M1063" s="122" cm="1">
        <f t="array" ref="M1063:M1082">TRANSPOSE('Proyeksi Fasum (3)'!D277:W277)</f>
        <v>1</v>
      </c>
      <c r="N1063" s="122">
        <f>12*40</f>
        <v>480</v>
      </c>
      <c r="O1063" s="122">
        <f>M1063*N1063</f>
        <v>480</v>
      </c>
      <c r="P1063" s="122">
        <v>40</v>
      </c>
      <c r="Q1063" s="122" t="s">
        <v>208</v>
      </c>
      <c r="R1063" s="122">
        <f>O1063*P1063</f>
        <v>19200</v>
      </c>
      <c r="S1063" s="124">
        <f>R1063/86400</f>
        <v>0.22222222222222221</v>
      </c>
      <c r="T1063" s="122">
        <f>R1063/1000</f>
        <v>19.2</v>
      </c>
    </row>
    <row r="1064" spans="1:20" x14ac:dyDescent="0.25">
      <c r="B1064" s="122">
        <v>2026</v>
      </c>
      <c r="C1064" s="122">
        <v>0</v>
      </c>
      <c r="D1064" s="122">
        <f t="shared" ref="D1064:D1082" si="310">4*30</f>
        <v>120</v>
      </c>
      <c r="E1064" s="122">
        <f t="shared" ref="E1064:E1082" si="311">C1064*D1064</f>
        <v>0</v>
      </c>
      <c r="F1064" s="122">
        <v>40</v>
      </c>
      <c r="G1064" s="122" t="s">
        <v>208</v>
      </c>
      <c r="H1064" s="122">
        <f t="shared" ref="H1064:H1082" si="312">E1064*F1064</f>
        <v>0</v>
      </c>
      <c r="I1064" s="124">
        <f t="shared" ref="I1064:I1082" si="313">H1064/86400</f>
        <v>0</v>
      </c>
      <c r="J1064" s="122">
        <f t="shared" ref="J1064:J1082" si="314">H1064/1000</f>
        <v>0</v>
      </c>
      <c r="L1064" s="122">
        <v>2026</v>
      </c>
      <c r="M1064" s="122">
        <v>1</v>
      </c>
      <c r="N1064" s="122">
        <f t="shared" ref="N1064:N1082" si="315">12*40</f>
        <v>480</v>
      </c>
      <c r="O1064" s="122">
        <f t="shared" ref="O1064:O1082" si="316">M1064*N1064</f>
        <v>480</v>
      </c>
      <c r="P1064" s="122">
        <v>40</v>
      </c>
      <c r="Q1064" s="122" t="s">
        <v>208</v>
      </c>
      <c r="R1064" s="122">
        <f t="shared" ref="R1064:R1082" si="317">O1064*P1064</f>
        <v>19200</v>
      </c>
      <c r="S1064" s="124">
        <f t="shared" ref="S1064:S1082" si="318">R1064/86400</f>
        <v>0.22222222222222221</v>
      </c>
      <c r="T1064" s="122">
        <f t="shared" ref="T1064:T1082" si="319">R1064/1000</f>
        <v>19.2</v>
      </c>
    </row>
    <row r="1065" spans="1:20" x14ac:dyDescent="0.25">
      <c r="B1065" s="122">
        <v>2027</v>
      </c>
      <c r="C1065" s="122">
        <v>0</v>
      </c>
      <c r="D1065" s="122">
        <f t="shared" si="310"/>
        <v>120</v>
      </c>
      <c r="E1065" s="122">
        <f t="shared" si="311"/>
        <v>0</v>
      </c>
      <c r="F1065" s="122">
        <v>40</v>
      </c>
      <c r="G1065" s="122" t="s">
        <v>208</v>
      </c>
      <c r="H1065" s="122">
        <f t="shared" si="312"/>
        <v>0</v>
      </c>
      <c r="I1065" s="124">
        <f t="shared" si="313"/>
        <v>0</v>
      </c>
      <c r="J1065" s="122">
        <f t="shared" si="314"/>
        <v>0</v>
      </c>
      <c r="L1065" s="122">
        <v>2027</v>
      </c>
      <c r="M1065" s="122">
        <v>1</v>
      </c>
      <c r="N1065" s="122">
        <f t="shared" si="315"/>
        <v>480</v>
      </c>
      <c r="O1065" s="122">
        <f t="shared" si="316"/>
        <v>480</v>
      </c>
      <c r="P1065" s="122">
        <v>40</v>
      </c>
      <c r="Q1065" s="122" t="s">
        <v>208</v>
      </c>
      <c r="R1065" s="122">
        <f t="shared" si="317"/>
        <v>19200</v>
      </c>
      <c r="S1065" s="124">
        <f t="shared" si="318"/>
        <v>0.22222222222222221</v>
      </c>
      <c r="T1065" s="122">
        <f t="shared" si="319"/>
        <v>19.2</v>
      </c>
    </row>
    <row r="1066" spans="1:20" x14ac:dyDescent="0.25">
      <c r="B1066" s="122">
        <v>2028</v>
      </c>
      <c r="C1066" s="122">
        <v>0</v>
      </c>
      <c r="D1066" s="122">
        <f t="shared" si="310"/>
        <v>120</v>
      </c>
      <c r="E1066" s="122">
        <f t="shared" si="311"/>
        <v>0</v>
      </c>
      <c r="F1066" s="122">
        <v>40</v>
      </c>
      <c r="G1066" s="122" t="s">
        <v>208</v>
      </c>
      <c r="H1066" s="122">
        <f t="shared" si="312"/>
        <v>0</v>
      </c>
      <c r="I1066" s="124">
        <f t="shared" si="313"/>
        <v>0</v>
      </c>
      <c r="J1066" s="122">
        <f t="shared" si="314"/>
        <v>0</v>
      </c>
      <c r="L1066" s="122">
        <v>2028</v>
      </c>
      <c r="M1066" s="122">
        <v>1</v>
      </c>
      <c r="N1066" s="122">
        <f t="shared" si="315"/>
        <v>480</v>
      </c>
      <c r="O1066" s="122">
        <f t="shared" si="316"/>
        <v>480</v>
      </c>
      <c r="P1066" s="122">
        <v>40</v>
      </c>
      <c r="Q1066" s="122" t="s">
        <v>208</v>
      </c>
      <c r="R1066" s="122">
        <f t="shared" si="317"/>
        <v>19200</v>
      </c>
      <c r="S1066" s="124">
        <f t="shared" si="318"/>
        <v>0.22222222222222221</v>
      </c>
      <c r="T1066" s="122">
        <f t="shared" si="319"/>
        <v>19.2</v>
      </c>
    </row>
    <row r="1067" spans="1:20" x14ac:dyDescent="0.25">
      <c r="B1067" s="122">
        <v>2029</v>
      </c>
      <c r="C1067" s="122">
        <v>0</v>
      </c>
      <c r="D1067" s="122">
        <f t="shared" si="310"/>
        <v>120</v>
      </c>
      <c r="E1067" s="122">
        <f t="shared" si="311"/>
        <v>0</v>
      </c>
      <c r="F1067" s="122">
        <v>40</v>
      </c>
      <c r="G1067" s="122" t="s">
        <v>208</v>
      </c>
      <c r="H1067" s="122">
        <f t="shared" si="312"/>
        <v>0</v>
      </c>
      <c r="I1067" s="124">
        <f t="shared" si="313"/>
        <v>0</v>
      </c>
      <c r="J1067" s="122">
        <f t="shared" si="314"/>
        <v>0</v>
      </c>
      <c r="L1067" s="122">
        <v>2029</v>
      </c>
      <c r="M1067" s="122">
        <v>1</v>
      </c>
      <c r="N1067" s="122">
        <f t="shared" si="315"/>
        <v>480</v>
      </c>
      <c r="O1067" s="122">
        <f t="shared" si="316"/>
        <v>480</v>
      </c>
      <c r="P1067" s="122">
        <v>40</v>
      </c>
      <c r="Q1067" s="122" t="s">
        <v>208</v>
      </c>
      <c r="R1067" s="122">
        <f t="shared" si="317"/>
        <v>19200</v>
      </c>
      <c r="S1067" s="124">
        <f t="shared" si="318"/>
        <v>0.22222222222222221</v>
      </c>
      <c r="T1067" s="122">
        <f t="shared" si="319"/>
        <v>19.2</v>
      </c>
    </row>
    <row r="1068" spans="1:20" x14ac:dyDescent="0.25">
      <c r="B1068" s="122">
        <v>2030</v>
      </c>
      <c r="C1068" s="122">
        <v>0</v>
      </c>
      <c r="D1068" s="122">
        <f t="shared" si="310"/>
        <v>120</v>
      </c>
      <c r="E1068" s="122">
        <f t="shared" si="311"/>
        <v>0</v>
      </c>
      <c r="F1068" s="122">
        <v>40</v>
      </c>
      <c r="G1068" s="122" t="s">
        <v>208</v>
      </c>
      <c r="H1068" s="122">
        <f t="shared" si="312"/>
        <v>0</v>
      </c>
      <c r="I1068" s="124">
        <f t="shared" si="313"/>
        <v>0</v>
      </c>
      <c r="J1068" s="122">
        <f t="shared" si="314"/>
        <v>0</v>
      </c>
      <c r="L1068" s="122">
        <v>2030</v>
      </c>
      <c r="M1068" s="122">
        <v>1</v>
      </c>
      <c r="N1068" s="122">
        <f t="shared" si="315"/>
        <v>480</v>
      </c>
      <c r="O1068" s="122">
        <f t="shared" si="316"/>
        <v>480</v>
      </c>
      <c r="P1068" s="122">
        <v>40</v>
      </c>
      <c r="Q1068" s="122" t="s">
        <v>208</v>
      </c>
      <c r="R1068" s="122">
        <f t="shared" si="317"/>
        <v>19200</v>
      </c>
      <c r="S1068" s="124">
        <f t="shared" si="318"/>
        <v>0.22222222222222221</v>
      </c>
      <c r="T1068" s="122">
        <f t="shared" si="319"/>
        <v>19.2</v>
      </c>
    </row>
    <row r="1069" spans="1:20" x14ac:dyDescent="0.25">
      <c r="B1069" s="122">
        <v>2031</v>
      </c>
      <c r="C1069" s="122">
        <v>0</v>
      </c>
      <c r="D1069" s="122">
        <f t="shared" si="310"/>
        <v>120</v>
      </c>
      <c r="E1069" s="122">
        <f t="shared" si="311"/>
        <v>0</v>
      </c>
      <c r="F1069" s="122">
        <v>40</v>
      </c>
      <c r="G1069" s="122" t="s">
        <v>208</v>
      </c>
      <c r="H1069" s="122">
        <f t="shared" si="312"/>
        <v>0</v>
      </c>
      <c r="I1069" s="124">
        <f t="shared" si="313"/>
        <v>0</v>
      </c>
      <c r="J1069" s="122">
        <f t="shared" si="314"/>
        <v>0</v>
      </c>
      <c r="L1069" s="122">
        <v>2031</v>
      </c>
      <c r="M1069" s="122">
        <v>1</v>
      </c>
      <c r="N1069" s="122">
        <f t="shared" si="315"/>
        <v>480</v>
      </c>
      <c r="O1069" s="122">
        <f t="shared" si="316"/>
        <v>480</v>
      </c>
      <c r="P1069" s="122">
        <v>40</v>
      </c>
      <c r="Q1069" s="122" t="s">
        <v>208</v>
      </c>
      <c r="R1069" s="122">
        <f t="shared" si="317"/>
        <v>19200</v>
      </c>
      <c r="S1069" s="124">
        <f t="shared" si="318"/>
        <v>0.22222222222222221</v>
      </c>
      <c r="T1069" s="122">
        <f t="shared" si="319"/>
        <v>19.2</v>
      </c>
    </row>
    <row r="1070" spans="1:20" x14ac:dyDescent="0.25">
      <c r="B1070" s="122">
        <v>2032</v>
      </c>
      <c r="C1070" s="122">
        <v>0</v>
      </c>
      <c r="D1070" s="122">
        <f t="shared" si="310"/>
        <v>120</v>
      </c>
      <c r="E1070" s="122">
        <f t="shared" si="311"/>
        <v>0</v>
      </c>
      <c r="F1070" s="122">
        <v>40</v>
      </c>
      <c r="G1070" s="122" t="s">
        <v>208</v>
      </c>
      <c r="H1070" s="122">
        <f t="shared" si="312"/>
        <v>0</v>
      </c>
      <c r="I1070" s="124">
        <f t="shared" si="313"/>
        <v>0</v>
      </c>
      <c r="J1070" s="122">
        <f t="shared" si="314"/>
        <v>0</v>
      </c>
      <c r="L1070" s="122">
        <v>2032</v>
      </c>
      <c r="M1070" s="122">
        <v>1</v>
      </c>
      <c r="N1070" s="122">
        <f t="shared" si="315"/>
        <v>480</v>
      </c>
      <c r="O1070" s="122">
        <f t="shared" si="316"/>
        <v>480</v>
      </c>
      <c r="P1070" s="122">
        <v>40</v>
      </c>
      <c r="Q1070" s="122" t="s">
        <v>208</v>
      </c>
      <c r="R1070" s="122">
        <f t="shared" si="317"/>
        <v>19200</v>
      </c>
      <c r="S1070" s="124">
        <f t="shared" si="318"/>
        <v>0.22222222222222221</v>
      </c>
      <c r="T1070" s="122">
        <f t="shared" si="319"/>
        <v>19.2</v>
      </c>
    </row>
    <row r="1071" spans="1:20" x14ac:dyDescent="0.25">
      <c r="B1071" s="122">
        <v>2033</v>
      </c>
      <c r="C1071" s="122">
        <v>0</v>
      </c>
      <c r="D1071" s="122">
        <f t="shared" si="310"/>
        <v>120</v>
      </c>
      <c r="E1071" s="122">
        <f t="shared" si="311"/>
        <v>0</v>
      </c>
      <c r="F1071" s="122">
        <v>40</v>
      </c>
      <c r="G1071" s="122" t="s">
        <v>208</v>
      </c>
      <c r="H1071" s="122">
        <f t="shared" si="312"/>
        <v>0</v>
      </c>
      <c r="I1071" s="124">
        <f t="shared" si="313"/>
        <v>0</v>
      </c>
      <c r="J1071" s="122">
        <f t="shared" si="314"/>
        <v>0</v>
      </c>
      <c r="L1071" s="122">
        <v>2033</v>
      </c>
      <c r="M1071" s="122">
        <v>1</v>
      </c>
      <c r="N1071" s="122">
        <f t="shared" si="315"/>
        <v>480</v>
      </c>
      <c r="O1071" s="122">
        <f t="shared" si="316"/>
        <v>480</v>
      </c>
      <c r="P1071" s="122">
        <v>40</v>
      </c>
      <c r="Q1071" s="122" t="s">
        <v>208</v>
      </c>
      <c r="R1071" s="122">
        <f t="shared" si="317"/>
        <v>19200</v>
      </c>
      <c r="S1071" s="124">
        <f t="shared" si="318"/>
        <v>0.22222222222222221</v>
      </c>
      <c r="T1071" s="122">
        <f t="shared" si="319"/>
        <v>19.2</v>
      </c>
    </row>
    <row r="1072" spans="1:20" x14ac:dyDescent="0.25">
      <c r="B1072" s="122">
        <v>2034</v>
      </c>
      <c r="C1072" s="122">
        <v>0</v>
      </c>
      <c r="D1072" s="122">
        <f t="shared" si="310"/>
        <v>120</v>
      </c>
      <c r="E1072" s="122">
        <f t="shared" si="311"/>
        <v>0</v>
      </c>
      <c r="F1072" s="122">
        <v>40</v>
      </c>
      <c r="G1072" s="122" t="s">
        <v>208</v>
      </c>
      <c r="H1072" s="122">
        <f t="shared" si="312"/>
        <v>0</v>
      </c>
      <c r="I1072" s="124">
        <f t="shared" si="313"/>
        <v>0</v>
      </c>
      <c r="J1072" s="122">
        <f t="shared" si="314"/>
        <v>0</v>
      </c>
      <c r="L1072" s="122">
        <v>2034</v>
      </c>
      <c r="M1072" s="122">
        <v>1</v>
      </c>
      <c r="N1072" s="122">
        <f t="shared" si="315"/>
        <v>480</v>
      </c>
      <c r="O1072" s="122">
        <f t="shared" si="316"/>
        <v>480</v>
      </c>
      <c r="P1072" s="122">
        <v>40</v>
      </c>
      <c r="Q1072" s="122" t="s">
        <v>208</v>
      </c>
      <c r="R1072" s="122">
        <f t="shared" si="317"/>
        <v>19200</v>
      </c>
      <c r="S1072" s="124">
        <f t="shared" si="318"/>
        <v>0.22222222222222221</v>
      </c>
      <c r="T1072" s="122">
        <f t="shared" si="319"/>
        <v>19.2</v>
      </c>
    </row>
    <row r="1073" spans="2:20" x14ac:dyDescent="0.25">
      <c r="B1073" s="122">
        <v>2035</v>
      </c>
      <c r="C1073" s="122">
        <v>0</v>
      </c>
      <c r="D1073" s="122">
        <f t="shared" si="310"/>
        <v>120</v>
      </c>
      <c r="E1073" s="122">
        <f t="shared" si="311"/>
        <v>0</v>
      </c>
      <c r="F1073" s="122">
        <v>40</v>
      </c>
      <c r="G1073" s="122" t="s">
        <v>208</v>
      </c>
      <c r="H1073" s="122">
        <f t="shared" si="312"/>
        <v>0</v>
      </c>
      <c r="I1073" s="124">
        <f t="shared" si="313"/>
        <v>0</v>
      </c>
      <c r="J1073" s="122">
        <f t="shared" si="314"/>
        <v>0</v>
      </c>
      <c r="L1073" s="122">
        <v>2035</v>
      </c>
      <c r="M1073" s="122">
        <v>1</v>
      </c>
      <c r="N1073" s="122">
        <f t="shared" si="315"/>
        <v>480</v>
      </c>
      <c r="O1073" s="122">
        <f t="shared" si="316"/>
        <v>480</v>
      </c>
      <c r="P1073" s="122">
        <v>40</v>
      </c>
      <c r="Q1073" s="122" t="s">
        <v>208</v>
      </c>
      <c r="R1073" s="122">
        <f t="shared" si="317"/>
        <v>19200</v>
      </c>
      <c r="S1073" s="124">
        <f t="shared" si="318"/>
        <v>0.22222222222222221</v>
      </c>
      <c r="T1073" s="122">
        <f t="shared" si="319"/>
        <v>19.2</v>
      </c>
    </row>
    <row r="1074" spans="2:20" x14ac:dyDescent="0.25">
      <c r="B1074" s="122">
        <v>2036</v>
      </c>
      <c r="C1074" s="122">
        <v>0</v>
      </c>
      <c r="D1074" s="122">
        <f t="shared" si="310"/>
        <v>120</v>
      </c>
      <c r="E1074" s="122">
        <f t="shared" si="311"/>
        <v>0</v>
      </c>
      <c r="F1074" s="122">
        <v>40</v>
      </c>
      <c r="G1074" s="122" t="s">
        <v>208</v>
      </c>
      <c r="H1074" s="122">
        <f t="shared" si="312"/>
        <v>0</v>
      </c>
      <c r="I1074" s="124">
        <f t="shared" si="313"/>
        <v>0</v>
      </c>
      <c r="J1074" s="122">
        <f t="shared" si="314"/>
        <v>0</v>
      </c>
      <c r="L1074" s="122">
        <v>2036</v>
      </c>
      <c r="M1074" s="122">
        <v>1</v>
      </c>
      <c r="N1074" s="122">
        <f t="shared" si="315"/>
        <v>480</v>
      </c>
      <c r="O1074" s="122">
        <f t="shared" si="316"/>
        <v>480</v>
      </c>
      <c r="P1074" s="122">
        <v>40</v>
      </c>
      <c r="Q1074" s="122" t="s">
        <v>208</v>
      </c>
      <c r="R1074" s="122">
        <f t="shared" si="317"/>
        <v>19200</v>
      </c>
      <c r="S1074" s="124">
        <f t="shared" si="318"/>
        <v>0.22222222222222221</v>
      </c>
      <c r="T1074" s="122">
        <f t="shared" si="319"/>
        <v>19.2</v>
      </c>
    </row>
    <row r="1075" spans="2:20" x14ac:dyDescent="0.25">
      <c r="B1075" s="122">
        <v>2037</v>
      </c>
      <c r="C1075" s="122">
        <v>0</v>
      </c>
      <c r="D1075" s="122">
        <f t="shared" si="310"/>
        <v>120</v>
      </c>
      <c r="E1075" s="122">
        <f t="shared" si="311"/>
        <v>0</v>
      </c>
      <c r="F1075" s="122">
        <v>40</v>
      </c>
      <c r="G1075" s="122" t="s">
        <v>208</v>
      </c>
      <c r="H1075" s="122">
        <f t="shared" si="312"/>
        <v>0</v>
      </c>
      <c r="I1075" s="124">
        <f t="shared" si="313"/>
        <v>0</v>
      </c>
      <c r="J1075" s="122">
        <f t="shared" si="314"/>
        <v>0</v>
      </c>
      <c r="L1075" s="122">
        <v>2037</v>
      </c>
      <c r="M1075" s="122">
        <v>1</v>
      </c>
      <c r="N1075" s="122">
        <f t="shared" si="315"/>
        <v>480</v>
      </c>
      <c r="O1075" s="122">
        <f t="shared" si="316"/>
        <v>480</v>
      </c>
      <c r="P1075" s="122">
        <v>40</v>
      </c>
      <c r="Q1075" s="122" t="s">
        <v>208</v>
      </c>
      <c r="R1075" s="122">
        <f t="shared" si="317"/>
        <v>19200</v>
      </c>
      <c r="S1075" s="124">
        <f t="shared" si="318"/>
        <v>0.22222222222222221</v>
      </c>
      <c r="T1075" s="122">
        <f t="shared" si="319"/>
        <v>19.2</v>
      </c>
    </row>
    <row r="1076" spans="2:20" x14ac:dyDescent="0.25">
      <c r="B1076" s="122">
        <v>2038</v>
      </c>
      <c r="C1076" s="122">
        <v>0</v>
      </c>
      <c r="D1076" s="122">
        <f t="shared" si="310"/>
        <v>120</v>
      </c>
      <c r="E1076" s="122">
        <f t="shared" si="311"/>
        <v>0</v>
      </c>
      <c r="F1076" s="122">
        <v>40</v>
      </c>
      <c r="G1076" s="122" t="s">
        <v>208</v>
      </c>
      <c r="H1076" s="122">
        <f t="shared" si="312"/>
        <v>0</v>
      </c>
      <c r="I1076" s="124">
        <f t="shared" si="313"/>
        <v>0</v>
      </c>
      <c r="J1076" s="122">
        <f t="shared" si="314"/>
        <v>0</v>
      </c>
      <c r="L1076" s="122">
        <v>2038</v>
      </c>
      <c r="M1076" s="122">
        <v>1</v>
      </c>
      <c r="N1076" s="122">
        <f t="shared" si="315"/>
        <v>480</v>
      </c>
      <c r="O1076" s="122">
        <f t="shared" si="316"/>
        <v>480</v>
      </c>
      <c r="P1076" s="122">
        <v>40</v>
      </c>
      <c r="Q1076" s="122" t="s">
        <v>208</v>
      </c>
      <c r="R1076" s="122">
        <f t="shared" si="317"/>
        <v>19200</v>
      </c>
      <c r="S1076" s="124">
        <f t="shared" si="318"/>
        <v>0.22222222222222221</v>
      </c>
      <c r="T1076" s="122">
        <f t="shared" si="319"/>
        <v>19.2</v>
      </c>
    </row>
    <row r="1077" spans="2:20" x14ac:dyDescent="0.25">
      <c r="B1077" s="122">
        <v>2039</v>
      </c>
      <c r="C1077" s="122">
        <v>0</v>
      </c>
      <c r="D1077" s="122">
        <f t="shared" si="310"/>
        <v>120</v>
      </c>
      <c r="E1077" s="122">
        <f t="shared" si="311"/>
        <v>0</v>
      </c>
      <c r="F1077" s="122">
        <v>40</v>
      </c>
      <c r="G1077" s="122" t="s">
        <v>208</v>
      </c>
      <c r="H1077" s="122">
        <f t="shared" si="312"/>
        <v>0</v>
      </c>
      <c r="I1077" s="124">
        <f t="shared" si="313"/>
        <v>0</v>
      </c>
      <c r="J1077" s="122">
        <f t="shared" si="314"/>
        <v>0</v>
      </c>
      <c r="L1077" s="122">
        <v>2039</v>
      </c>
      <c r="M1077" s="122">
        <v>1</v>
      </c>
      <c r="N1077" s="122">
        <f t="shared" si="315"/>
        <v>480</v>
      </c>
      <c r="O1077" s="122">
        <f t="shared" si="316"/>
        <v>480</v>
      </c>
      <c r="P1077" s="122">
        <v>40</v>
      </c>
      <c r="Q1077" s="122" t="s">
        <v>208</v>
      </c>
      <c r="R1077" s="122">
        <f t="shared" si="317"/>
        <v>19200</v>
      </c>
      <c r="S1077" s="124">
        <f t="shared" si="318"/>
        <v>0.22222222222222221</v>
      </c>
      <c r="T1077" s="122">
        <f t="shared" si="319"/>
        <v>19.2</v>
      </c>
    </row>
    <row r="1078" spans="2:20" x14ac:dyDescent="0.25">
      <c r="B1078" s="122">
        <v>2040</v>
      </c>
      <c r="C1078" s="122">
        <v>0</v>
      </c>
      <c r="D1078" s="122">
        <f t="shared" si="310"/>
        <v>120</v>
      </c>
      <c r="E1078" s="122">
        <f t="shared" si="311"/>
        <v>0</v>
      </c>
      <c r="F1078" s="122">
        <v>40</v>
      </c>
      <c r="G1078" s="122" t="s">
        <v>208</v>
      </c>
      <c r="H1078" s="122">
        <f t="shared" si="312"/>
        <v>0</v>
      </c>
      <c r="I1078" s="124">
        <f t="shared" si="313"/>
        <v>0</v>
      </c>
      <c r="J1078" s="122">
        <f t="shared" si="314"/>
        <v>0</v>
      </c>
      <c r="L1078" s="122">
        <v>2040</v>
      </c>
      <c r="M1078" s="122">
        <v>1</v>
      </c>
      <c r="N1078" s="122">
        <f t="shared" si="315"/>
        <v>480</v>
      </c>
      <c r="O1078" s="122">
        <f t="shared" si="316"/>
        <v>480</v>
      </c>
      <c r="P1078" s="122">
        <v>40</v>
      </c>
      <c r="Q1078" s="122" t="s">
        <v>208</v>
      </c>
      <c r="R1078" s="122">
        <f t="shared" si="317"/>
        <v>19200</v>
      </c>
      <c r="S1078" s="124">
        <f t="shared" si="318"/>
        <v>0.22222222222222221</v>
      </c>
      <c r="T1078" s="122">
        <f t="shared" si="319"/>
        <v>19.2</v>
      </c>
    </row>
    <row r="1079" spans="2:20" x14ac:dyDescent="0.25">
      <c r="B1079" s="122">
        <v>2041</v>
      </c>
      <c r="C1079" s="122">
        <v>0</v>
      </c>
      <c r="D1079" s="122">
        <f t="shared" si="310"/>
        <v>120</v>
      </c>
      <c r="E1079" s="122">
        <f t="shared" si="311"/>
        <v>0</v>
      </c>
      <c r="F1079" s="122">
        <v>40</v>
      </c>
      <c r="G1079" s="122" t="s">
        <v>208</v>
      </c>
      <c r="H1079" s="122">
        <f t="shared" si="312"/>
        <v>0</v>
      </c>
      <c r="I1079" s="124">
        <f t="shared" si="313"/>
        <v>0</v>
      </c>
      <c r="J1079" s="122">
        <f t="shared" si="314"/>
        <v>0</v>
      </c>
      <c r="L1079" s="122">
        <v>2041</v>
      </c>
      <c r="M1079" s="122">
        <v>2</v>
      </c>
      <c r="N1079" s="122">
        <f t="shared" si="315"/>
        <v>480</v>
      </c>
      <c r="O1079" s="122">
        <f t="shared" si="316"/>
        <v>960</v>
      </c>
      <c r="P1079" s="122">
        <v>40</v>
      </c>
      <c r="Q1079" s="122" t="s">
        <v>208</v>
      </c>
      <c r="R1079" s="122">
        <f t="shared" si="317"/>
        <v>38400</v>
      </c>
      <c r="S1079" s="124">
        <f t="shared" si="318"/>
        <v>0.44444444444444442</v>
      </c>
      <c r="T1079" s="122">
        <f t="shared" si="319"/>
        <v>38.4</v>
      </c>
    </row>
    <row r="1080" spans="2:20" x14ac:dyDescent="0.25">
      <c r="B1080" s="122">
        <v>2042</v>
      </c>
      <c r="C1080" s="122">
        <v>0</v>
      </c>
      <c r="D1080" s="122">
        <f t="shared" si="310"/>
        <v>120</v>
      </c>
      <c r="E1080" s="122">
        <f t="shared" si="311"/>
        <v>0</v>
      </c>
      <c r="F1080" s="122">
        <v>40</v>
      </c>
      <c r="G1080" s="122" t="s">
        <v>208</v>
      </c>
      <c r="H1080" s="122">
        <f t="shared" si="312"/>
        <v>0</v>
      </c>
      <c r="I1080" s="124">
        <f t="shared" si="313"/>
        <v>0</v>
      </c>
      <c r="J1080" s="122">
        <f t="shared" si="314"/>
        <v>0</v>
      </c>
      <c r="L1080" s="122">
        <v>2042</v>
      </c>
      <c r="M1080" s="122">
        <v>2</v>
      </c>
      <c r="N1080" s="122">
        <f t="shared" si="315"/>
        <v>480</v>
      </c>
      <c r="O1080" s="122">
        <f t="shared" si="316"/>
        <v>960</v>
      </c>
      <c r="P1080" s="122">
        <v>40</v>
      </c>
      <c r="Q1080" s="122" t="s">
        <v>208</v>
      </c>
      <c r="R1080" s="122">
        <f t="shared" si="317"/>
        <v>38400</v>
      </c>
      <c r="S1080" s="124">
        <f t="shared" si="318"/>
        <v>0.44444444444444442</v>
      </c>
      <c r="T1080" s="122">
        <f t="shared" si="319"/>
        <v>38.4</v>
      </c>
    </row>
    <row r="1081" spans="2:20" x14ac:dyDescent="0.25">
      <c r="B1081" s="122">
        <v>2043</v>
      </c>
      <c r="C1081" s="122">
        <v>0</v>
      </c>
      <c r="D1081" s="122">
        <f t="shared" si="310"/>
        <v>120</v>
      </c>
      <c r="E1081" s="122">
        <f t="shared" si="311"/>
        <v>0</v>
      </c>
      <c r="F1081" s="122">
        <v>40</v>
      </c>
      <c r="G1081" s="122" t="s">
        <v>208</v>
      </c>
      <c r="H1081" s="122">
        <f t="shared" si="312"/>
        <v>0</v>
      </c>
      <c r="I1081" s="124">
        <f t="shared" si="313"/>
        <v>0</v>
      </c>
      <c r="J1081" s="122">
        <f t="shared" si="314"/>
        <v>0</v>
      </c>
      <c r="L1081" s="122">
        <v>2043</v>
      </c>
      <c r="M1081" s="122">
        <v>2</v>
      </c>
      <c r="N1081" s="122">
        <f t="shared" si="315"/>
        <v>480</v>
      </c>
      <c r="O1081" s="122">
        <f t="shared" si="316"/>
        <v>960</v>
      </c>
      <c r="P1081" s="122">
        <v>40</v>
      </c>
      <c r="Q1081" s="122" t="s">
        <v>208</v>
      </c>
      <c r="R1081" s="122">
        <f t="shared" si="317"/>
        <v>38400</v>
      </c>
      <c r="S1081" s="124">
        <f t="shared" si="318"/>
        <v>0.44444444444444442</v>
      </c>
      <c r="T1081" s="122">
        <f t="shared" si="319"/>
        <v>38.4</v>
      </c>
    </row>
    <row r="1082" spans="2:20" x14ac:dyDescent="0.25">
      <c r="B1082" s="122">
        <v>2044</v>
      </c>
      <c r="C1082" s="122">
        <v>0</v>
      </c>
      <c r="D1082" s="122">
        <f t="shared" si="310"/>
        <v>120</v>
      </c>
      <c r="E1082" s="122">
        <f t="shared" si="311"/>
        <v>0</v>
      </c>
      <c r="F1082" s="122">
        <v>40</v>
      </c>
      <c r="G1082" s="122" t="s">
        <v>208</v>
      </c>
      <c r="H1082" s="122">
        <f t="shared" si="312"/>
        <v>0</v>
      </c>
      <c r="I1082" s="124">
        <f t="shared" si="313"/>
        <v>0</v>
      </c>
      <c r="J1082" s="122">
        <f t="shared" si="314"/>
        <v>0</v>
      </c>
      <c r="L1082" s="122">
        <v>2044</v>
      </c>
      <c r="M1082" s="122">
        <v>2</v>
      </c>
      <c r="N1082" s="122">
        <f t="shared" si="315"/>
        <v>480</v>
      </c>
      <c r="O1082" s="122">
        <f t="shared" si="316"/>
        <v>960</v>
      </c>
      <c r="P1082" s="122">
        <v>40</v>
      </c>
      <c r="Q1082" s="122" t="s">
        <v>208</v>
      </c>
      <c r="R1082" s="122">
        <f t="shared" si="317"/>
        <v>38400</v>
      </c>
      <c r="S1082" s="124">
        <f t="shared" si="318"/>
        <v>0.44444444444444442</v>
      </c>
      <c r="T1082" s="122">
        <f t="shared" si="319"/>
        <v>38.4</v>
      </c>
    </row>
    <row r="1084" spans="2:20" x14ac:dyDescent="0.25">
      <c r="B1084" s="290" t="s">
        <v>210</v>
      </c>
      <c r="C1084" s="290"/>
      <c r="L1084" s="290" t="s">
        <v>211</v>
      </c>
      <c r="M1084" s="290"/>
    </row>
    <row r="1085" spans="2:20" x14ac:dyDescent="0.25">
      <c r="B1085" s="289" t="s">
        <v>22</v>
      </c>
      <c r="C1085" s="289" t="s">
        <v>203</v>
      </c>
      <c r="D1085" s="289" t="s">
        <v>204</v>
      </c>
      <c r="E1085" s="289" t="s">
        <v>201</v>
      </c>
      <c r="F1085" s="289" t="s">
        <v>202</v>
      </c>
      <c r="G1085" s="289" t="s">
        <v>151</v>
      </c>
      <c r="H1085" s="289" t="s">
        <v>205</v>
      </c>
      <c r="I1085" s="289" t="s">
        <v>206</v>
      </c>
      <c r="J1085" s="289" t="s">
        <v>434</v>
      </c>
      <c r="L1085" s="289" t="s">
        <v>22</v>
      </c>
      <c r="M1085" s="289" t="s">
        <v>203</v>
      </c>
      <c r="N1085" s="289" t="s">
        <v>204</v>
      </c>
      <c r="O1085" s="289" t="s">
        <v>201</v>
      </c>
      <c r="P1085" s="289" t="s">
        <v>202</v>
      </c>
      <c r="Q1085" s="289" t="s">
        <v>151</v>
      </c>
      <c r="R1085" s="289" t="s">
        <v>205</v>
      </c>
      <c r="S1085" s="289" t="s">
        <v>206</v>
      </c>
      <c r="T1085" s="289" t="s">
        <v>434</v>
      </c>
    </row>
    <row r="1086" spans="2:20" x14ac:dyDescent="0.25">
      <c r="B1086" s="289"/>
      <c r="C1086" s="289"/>
      <c r="D1086" s="289"/>
      <c r="E1086" s="289"/>
      <c r="F1086" s="289"/>
      <c r="G1086" s="289"/>
      <c r="H1086" s="289"/>
      <c r="I1086" s="289"/>
      <c r="J1086" s="289"/>
      <c r="L1086" s="289"/>
      <c r="M1086" s="289"/>
      <c r="N1086" s="289"/>
      <c r="O1086" s="289"/>
      <c r="P1086" s="289"/>
      <c r="Q1086" s="289"/>
      <c r="R1086" s="289"/>
      <c r="S1086" s="289"/>
      <c r="T1086" s="289"/>
    </row>
    <row r="1087" spans="2:20" x14ac:dyDescent="0.25">
      <c r="B1087" s="289"/>
      <c r="C1087" s="289"/>
      <c r="D1087" s="289"/>
      <c r="E1087" s="289"/>
      <c r="F1087" s="289"/>
      <c r="G1087" s="289"/>
      <c r="H1087" s="289"/>
      <c r="I1087" s="289"/>
      <c r="J1087" s="289"/>
      <c r="L1087" s="289"/>
      <c r="M1087" s="289"/>
      <c r="N1087" s="289"/>
      <c r="O1087" s="289"/>
      <c r="P1087" s="289"/>
      <c r="Q1087" s="289"/>
      <c r="R1087" s="289"/>
      <c r="S1087" s="289"/>
      <c r="T1087" s="289"/>
    </row>
    <row r="1088" spans="2:20" x14ac:dyDescent="0.25">
      <c r="B1088" s="122">
        <v>2025</v>
      </c>
      <c r="C1088" s="122" cm="1">
        <f t="array" ref="C1088:C1107">TRANSPOSE('Proyeksi Fasum (3)'!D278:W278)</f>
        <v>0</v>
      </c>
      <c r="D1088" s="122">
        <f>18*40</f>
        <v>720</v>
      </c>
      <c r="E1088" s="122">
        <f>C1088*D1088</f>
        <v>0</v>
      </c>
      <c r="F1088" s="122">
        <v>50</v>
      </c>
      <c r="G1088" s="122" t="s">
        <v>208</v>
      </c>
      <c r="H1088" s="122">
        <f>E1088*F1088</f>
        <v>0</v>
      </c>
      <c r="I1088" s="124">
        <f>H1088/86400</f>
        <v>0</v>
      </c>
      <c r="J1088" s="122">
        <f>H1088/1000</f>
        <v>0</v>
      </c>
      <c r="L1088" s="122">
        <v>2025</v>
      </c>
      <c r="M1088" s="122" cm="1">
        <f t="array" ref="M1088:M1107">TRANSPOSE('Proyeksi Fasum (3)'!D279:W279)</f>
        <v>0</v>
      </c>
      <c r="N1088" s="122">
        <f>24*40</f>
        <v>960</v>
      </c>
      <c r="O1088" s="122">
        <f>M1088*N1088</f>
        <v>0</v>
      </c>
      <c r="P1088" s="122">
        <v>80</v>
      </c>
      <c r="Q1088" s="122" t="s">
        <v>208</v>
      </c>
      <c r="R1088" s="122">
        <f>O1088*P1088</f>
        <v>0</v>
      </c>
      <c r="S1088" s="124">
        <f>R1088/86400</f>
        <v>0</v>
      </c>
      <c r="T1088" s="122">
        <f>R1088/1000</f>
        <v>0</v>
      </c>
    </row>
    <row r="1089" spans="2:20" x14ac:dyDescent="0.25">
      <c r="B1089" s="122">
        <v>2026</v>
      </c>
      <c r="C1089" s="122">
        <v>0</v>
      </c>
      <c r="D1089" s="122">
        <f t="shared" ref="D1089:D1107" si="320">18*40</f>
        <v>720</v>
      </c>
      <c r="E1089" s="122">
        <f t="shared" ref="E1089:E1107" si="321">C1089*D1089</f>
        <v>0</v>
      </c>
      <c r="F1089" s="122">
        <v>50</v>
      </c>
      <c r="G1089" s="122" t="s">
        <v>208</v>
      </c>
      <c r="H1089" s="122">
        <f t="shared" ref="H1089:H1107" si="322">E1089*F1089</f>
        <v>0</v>
      </c>
      <c r="I1089" s="124">
        <f t="shared" ref="I1089:I1107" si="323">H1089/86400</f>
        <v>0</v>
      </c>
      <c r="J1089" s="122">
        <f t="shared" ref="J1089:J1107" si="324">H1089/1000</f>
        <v>0</v>
      </c>
      <c r="L1089" s="122">
        <v>2026</v>
      </c>
      <c r="M1089" s="122">
        <v>0</v>
      </c>
      <c r="N1089" s="122">
        <f t="shared" ref="N1089:N1107" si="325">24*40</f>
        <v>960</v>
      </c>
      <c r="O1089" s="122">
        <f t="shared" ref="O1089:O1107" si="326">M1089*N1089</f>
        <v>0</v>
      </c>
      <c r="P1089" s="122">
        <v>80</v>
      </c>
      <c r="Q1089" s="122" t="s">
        <v>208</v>
      </c>
      <c r="R1089" s="122">
        <f t="shared" ref="R1089:R1107" si="327">O1089*P1089</f>
        <v>0</v>
      </c>
      <c r="S1089" s="124">
        <f t="shared" ref="S1089:S1107" si="328">R1089/86400</f>
        <v>0</v>
      </c>
      <c r="T1089" s="122">
        <f t="shared" ref="T1089:T1107" si="329">R1089/1000</f>
        <v>0</v>
      </c>
    </row>
    <row r="1090" spans="2:20" x14ac:dyDescent="0.25">
      <c r="B1090" s="122">
        <v>2027</v>
      </c>
      <c r="C1090" s="122">
        <v>0</v>
      </c>
      <c r="D1090" s="122">
        <f t="shared" si="320"/>
        <v>720</v>
      </c>
      <c r="E1090" s="122">
        <f t="shared" si="321"/>
        <v>0</v>
      </c>
      <c r="F1090" s="122">
        <v>50</v>
      </c>
      <c r="G1090" s="122" t="s">
        <v>208</v>
      </c>
      <c r="H1090" s="122">
        <f t="shared" si="322"/>
        <v>0</v>
      </c>
      <c r="I1090" s="124">
        <f t="shared" si="323"/>
        <v>0</v>
      </c>
      <c r="J1090" s="122">
        <f t="shared" si="324"/>
        <v>0</v>
      </c>
      <c r="L1090" s="122">
        <v>2027</v>
      </c>
      <c r="M1090" s="122">
        <v>0</v>
      </c>
      <c r="N1090" s="122">
        <f t="shared" si="325"/>
        <v>960</v>
      </c>
      <c r="O1090" s="122">
        <f t="shared" si="326"/>
        <v>0</v>
      </c>
      <c r="P1090" s="122">
        <v>80</v>
      </c>
      <c r="Q1090" s="122" t="s">
        <v>208</v>
      </c>
      <c r="R1090" s="122">
        <f t="shared" si="327"/>
        <v>0</v>
      </c>
      <c r="S1090" s="124">
        <f t="shared" si="328"/>
        <v>0</v>
      </c>
      <c r="T1090" s="122">
        <f t="shared" si="329"/>
        <v>0</v>
      </c>
    </row>
    <row r="1091" spans="2:20" x14ac:dyDescent="0.25">
      <c r="B1091" s="122">
        <v>2028</v>
      </c>
      <c r="C1091" s="122">
        <v>0</v>
      </c>
      <c r="D1091" s="122">
        <f t="shared" si="320"/>
        <v>720</v>
      </c>
      <c r="E1091" s="122">
        <f t="shared" si="321"/>
        <v>0</v>
      </c>
      <c r="F1091" s="122">
        <v>50</v>
      </c>
      <c r="G1091" s="122" t="s">
        <v>208</v>
      </c>
      <c r="H1091" s="122">
        <f t="shared" si="322"/>
        <v>0</v>
      </c>
      <c r="I1091" s="124">
        <f t="shared" si="323"/>
        <v>0</v>
      </c>
      <c r="J1091" s="122">
        <f t="shared" si="324"/>
        <v>0</v>
      </c>
      <c r="L1091" s="122">
        <v>2028</v>
      </c>
      <c r="M1091" s="122">
        <v>0</v>
      </c>
      <c r="N1091" s="122">
        <f t="shared" si="325"/>
        <v>960</v>
      </c>
      <c r="O1091" s="122">
        <f t="shared" si="326"/>
        <v>0</v>
      </c>
      <c r="P1091" s="122">
        <v>80</v>
      </c>
      <c r="Q1091" s="122" t="s">
        <v>208</v>
      </c>
      <c r="R1091" s="122">
        <f t="shared" si="327"/>
        <v>0</v>
      </c>
      <c r="S1091" s="124">
        <f t="shared" si="328"/>
        <v>0</v>
      </c>
      <c r="T1091" s="122">
        <f t="shared" si="329"/>
        <v>0</v>
      </c>
    </row>
    <row r="1092" spans="2:20" x14ac:dyDescent="0.25">
      <c r="B1092" s="122">
        <v>2029</v>
      </c>
      <c r="C1092" s="122">
        <v>0</v>
      </c>
      <c r="D1092" s="122">
        <f t="shared" si="320"/>
        <v>720</v>
      </c>
      <c r="E1092" s="122">
        <f t="shared" si="321"/>
        <v>0</v>
      </c>
      <c r="F1092" s="122">
        <v>50</v>
      </c>
      <c r="G1092" s="122" t="s">
        <v>208</v>
      </c>
      <c r="H1092" s="122">
        <f t="shared" si="322"/>
        <v>0</v>
      </c>
      <c r="I1092" s="124">
        <f t="shared" si="323"/>
        <v>0</v>
      </c>
      <c r="J1092" s="122">
        <f t="shared" si="324"/>
        <v>0</v>
      </c>
      <c r="L1092" s="122">
        <v>2029</v>
      </c>
      <c r="M1092" s="122">
        <v>0</v>
      </c>
      <c r="N1092" s="122">
        <f t="shared" si="325"/>
        <v>960</v>
      </c>
      <c r="O1092" s="122">
        <f t="shared" si="326"/>
        <v>0</v>
      </c>
      <c r="P1092" s="122">
        <v>80</v>
      </c>
      <c r="Q1092" s="122" t="s">
        <v>208</v>
      </c>
      <c r="R1092" s="122">
        <f t="shared" si="327"/>
        <v>0</v>
      </c>
      <c r="S1092" s="124">
        <f t="shared" si="328"/>
        <v>0</v>
      </c>
      <c r="T1092" s="122">
        <f t="shared" si="329"/>
        <v>0</v>
      </c>
    </row>
    <row r="1093" spans="2:20" x14ac:dyDescent="0.25">
      <c r="B1093" s="122">
        <v>2030</v>
      </c>
      <c r="C1093" s="122">
        <v>0</v>
      </c>
      <c r="D1093" s="122">
        <f t="shared" si="320"/>
        <v>720</v>
      </c>
      <c r="E1093" s="122">
        <f t="shared" si="321"/>
        <v>0</v>
      </c>
      <c r="F1093" s="122">
        <v>50</v>
      </c>
      <c r="G1093" s="122" t="s">
        <v>208</v>
      </c>
      <c r="H1093" s="122">
        <f t="shared" si="322"/>
        <v>0</v>
      </c>
      <c r="I1093" s="124">
        <f t="shared" si="323"/>
        <v>0</v>
      </c>
      <c r="J1093" s="122">
        <f t="shared" si="324"/>
        <v>0</v>
      </c>
      <c r="L1093" s="122">
        <v>2030</v>
      </c>
      <c r="M1093" s="122">
        <v>0</v>
      </c>
      <c r="N1093" s="122">
        <f t="shared" si="325"/>
        <v>960</v>
      </c>
      <c r="O1093" s="122">
        <f t="shared" si="326"/>
        <v>0</v>
      </c>
      <c r="P1093" s="122">
        <v>80</v>
      </c>
      <c r="Q1093" s="122" t="s">
        <v>208</v>
      </c>
      <c r="R1093" s="122">
        <f t="shared" si="327"/>
        <v>0</v>
      </c>
      <c r="S1093" s="124">
        <f t="shared" si="328"/>
        <v>0</v>
      </c>
      <c r="T1093" s="122">
        <f t="shared" si="329"/>
        <v>0</v>
      </c>
    </row>
    <row r="1094" spans="2:20" x14ac:dyDescent="0.25">
      <c r="B1094" s="122">
        <v>2031</v>
      </c>
      <c r="C1094" s="122">
        <v>0</v>
      </c>
      <c r="D1094" s="122">
        <f t="shared" si="320"/>
        <v>720</v>
      </c>
      <c r="E1094" s="122">
        <f t="shared" si="321"/>
        <v>0</v>
      </c>
      <c r="F1094" s="122">
        <v>50</v>
      </c>
      <c r="G1094" s="122" t="s">
        <v>208</v>
      </c>
      <c r="H1094" s="122">
        <f t="shared" si="322"/>
        <v>0</v>
      </c>
      <c r="I1094" s="124">
        <f t="shared" si="323"/>
        <v>0</v>
      </c>
      <c r="J1094" s="122">
        <f t="shared" si="324"/>
        <v>0</v>
      </c>
      <c r="L1094" s="122">
        <v>2031</v>
      </c>
      <c r="M1094" s="122">
        <v>0</v>
      </c>
      <c r="N1094" s="122">
        <f t="shared" si="325"/>
        <v>960</v>
      </c>
      <c r="O1094" s="122">
        <f t="shared" si="326"/>
        <v>0</v>
      </c>
      <c r="P1094" s="122">
        <v>80</v>
      </c>
      <c r="Q1094" s="122" t="s">
        <v>208</v>
      </c>
      <c r="R1094" s="122">
        <f t="shared" si="327"/>
        <v>0</v>
      </c>
      <c r="S1094" s="124">
        <f t="shared" si="328"/>
        <v>0</v>
      </c>
      <c r="T1094" s="122">
        <f t="shared" si="329"/>
        <v>0</v>
      </c>
    </row>
    <row r="1095" spans="2:20" x14ac:dyDescent="0.25">
      <c r="B1095" s="122">
        <v>2032</v>
      </c>
      <c r="C1095" s="122">
        <v>0</v>
      </c>
      <c r="D1095" s="122">
        <f t="shared" si="320"/>
        <v>720</v>
      </c>
      <c r="E1095" s="122">
        <f t="shared" si="321"/>
        <v>0</v>
      </c>
      <c r="F1095" s="122">
        <v>50</v>
      </c>
      <c r="G1095" s="122" t="s">
        <v>208</v>
      </c>
      <c r="H1095" s="122">
        <f t="shared" si="322"/>
        <v>0</v>
      </c>
      <c r="I1095" s="124">
        <f t="shared" si="323"/>
        <v>0</v>
      </c>
      <c r="J1095" s="122">
        <f t="shared" si="324"/>
        <v>0</v>
      </c>
      <c r="L1095" s="122">
        <v>2032</v>
      </c>
      <c r="M1095" s="122">
        <v>0</v>
      </c>
      <c r="N1095" s="122">
        <f t="shared" si="325"/>
        <v>960</v>
      </c>
      <c r="O1095" s="122">
        <f t="shared" si="326"/>
        <v>0</v>
      </c>
      <c r="P1095" s="122">
        <v>80</v>
      </c>
      <c r="Q1095" s="122" t="s">
        <v>208</v>
      </c>
      <c r="R1095" s="122">
        <f t="shared" si="327"/>
        <v>0</v>
      </c>
      <c r="S1095" s="124">
        <f t="shared" si="328"/>
        <v>0</v>
      </c>
      <c r="T1095" s="122">
        <f t="shared" si="329"/>
        <v>0</v>
      </c>
    </row>
    <row r="1096" spans="2:20" x14ac:dyDescent="0.25">
      <c r="B1096" s="122">
        <v>2033</v>
      </c>
      <c r="C1096" s="122">
        <v>0</v>
      </c>
      <c r="D1096" s="122">
        <f t="shared" si="320"/>
        <v>720</v>
      </c>
      <c r="E1096" s="122">
        <f t="shared" si="321"/>
        <v>0</v>
      </c>
      <c r="F1096" s="122">
        <v>50</v>
      </c>
      <c r="G1096" s="122" t="s">
        <v>208</v>
      </c>
      <c r="H1096" s="122">
        <f t="shared" si="322"/>
        <v>0</v>
      </c>
      <c r="I1096" s="124">
        <f t="shared" si="323"/>
        <v>0</v>
      </c>
      <c r="J1096" s="122">
        <f t="shared" si="324"/>
        <v>0</v>
      </c>
      <c r="L1096" s="122">
        <v>2033</v>
      </c>
      <c r="M1096" s="122">
        <v>0</v>
      </c>
      <c r="N1096" s="122">
        <f t="shared" si="325"/>
        <v>960</v>
      </c>
      <c r="O1096" s="122">
        <f t="shared" si="326"/>
        <v>0</v>
      </c>
      <c r="P1096" s="122">
        <v>80</v>
      </c>
      <c r="Q1096" s="122" t="s">
        <v>208</v>
      </c>
      <c r="R1096" s="122">
        <f t="shared" si="327"/>
        <v>0</v>
      </c>
      <c r="S1096" s="124">
        <f t="shared" si="328"/>
        <v>0</v>
      </c>
      <c r="T1096" s="122">
        <f t="shared" si="329"/>
        <v>0</v>
      </c>
    </row>
    <row r="1097" spans="2:20" x14ac:dyDescent="0.25">
      <c r="B1097" s="122">
        <v>2034</v>
      </c>
      <c r="C1097" s="122">
        <v>0</v>
      </c>
      <c r="D1097" s="122">
        <f t="shared" si="320"/>
        <v>720</v>
      </c>
      <c r="E1097" s="122">
        <f t="shared" si="321"/>
        <v>0</v>
      </c>
      <c r="F1097" s="122">
        <v>50</v>
      </c>
      <c r="G1097" s="122" t="s">
        <v>208</v>
      </c>
      <c r="H1097" s="122">
        <f t="shared" si="322"/>
        <v>0</v>
      </c>
      <c r="I1097" s="124">
        <f t="shared" si="323"/>
        <v>0</v>
      </c>
      <c r="J1097" s="122">
        <f t="shared" si="324"/>
        <v>0</v>
      </c>
      <c r="L1097" s="122">
        <v>2034</v>
      </c>
      <c r="M1097" s="122">
        <v>0</v>
      </c>
      <c r="N1097" s="122">
        <f t="shared" si="325"/>
        <v>960</v>
      </c>
      <c r="O1097" s="122">
        <f t="shared" si="326"/>
        <v>0</v>
      </c>
      <c r="P1097" s="122">
        <v>80</v>
      </c>
      <c r="Q1097" s="122" t="s">
        <v>208</v>
      </c>
      <c r="R1097" s="122">
        <f t="shared" si="327"/>
        <v>0</v>
      </c>
      <c r="S1097" s="124">
        <f t="shared" si="328"/>
        <v>0</v>
      </c>
      <c r="T1097" s="122">
        <f t="shared" si="329"/>
        <v>0</v>
      </c>
    </row>
    <row r="1098" spans="2:20" x14ac:dyDescent="0.25">
      <c r="B1098" s="122">
        <v>2035</v>
      </c>
      <c r="C1098" s="122">
        <v>0</v>
      </c>
      <c r="D1098" s="122">
        <f t="shared" si="320"/>
        <v>720</v>
      </c>
      <c r="E1098" s="122">
        <f t="shared" si="321"/>
        <v>0</v>
      </c>
      <c r="F1098" s="122">
        <v>50</v>
      </c>
      <c r="G1098" s="122" t="s">
        <v>208</v>
      </c>
      <c r="H1098" s="122">
        <f t="shared" si="322"/>
        <v>0</v>
      </c>
      <c r="I1098" s="124">
        <f t="shared" si="323"/>
        <v>0</v>
      </c>
      <c r="J1098" s="122">
        <f t="shared" si="324"/>
        <v>0</v>
      </c>
      <c r="L1098" s="122">
        <v>2035</v>
      </c>
      <c r="M1098" s="122">
        <v>0</v>
      </c>
      <c r="N1098" s="122">
        <f t="shared" si="325"/>
        <v>960</v>
      </c>
      <c r="O1098" s="122">
        <f t="shared" si="326"/>
        <v>0</v>
      </c>
      <c r="P1098" s="122">
        <v>80</v>
      </c>
      <c r="Q1098" s="122" t="s">
        <v>208</v>
      </c>
      <c r="R1098" s="122">
        <f t="shared" si="327"/>
        <v>0</v>
      </c>
      <c r="S1098" s="124">
        <f t="shared" si="328"/>
        <v>0</v>
      </c>
      <c r="T1098" s="122">
        <f t="shared" si="329"/>
        <v>0</v>
      </c>
    </row>
    <row r="1099" spans="2:20" x14ac:dyDescent="0.25">
      <c r="B1099" s="122">
        <v>2036</v>
      </c>
      <c r="C1099" s="122">
        <v>0</v>
      </c>
      <c r="D1099" s="122">
        <f t="shared" si="320"/>
        <v>720</v>
      </c>
      <c r="E1099" s="122">
        <f t="shared" si="321"/>
        <v>0</v>
      </c>
      <c r="F1099" s="122">
        <v>50</v>
      </c>
      <c r="G1099" s="122" t="s">
        <v>208</v>
      </c>
      <c r="H1099" s="122">
        <f t="shared" si="322"/>
        <v>0</v>
      </c>
      <c r="I1099" s="124">
        <f t="shared" si="323"/>
        <v>0</v>
      </c>
      <c r="J1099" s="122">
        <f t="shared" si="324"/>
        <v>0</v>
      </c>
      <c r="L1099" s="122">
        <v>2036</v>
      </c>
      <c r="M1099" s="122">
        <v>0</v>
      </c>
      <c r="N1099" s="122">
        <f t="shared" si="325"/>
        <v>960</v>
      </c>
      <c r="O1099" s="122">
        <f t="shared" si="326"/>
        <v>0</v>
      </c>
      <c r="P1099" s="122">
        <v>80</v>
      </c>
      <c r="Q1099" s="122" t="s">
        <v>208</v>
      </c>
      <c r="R1099" s="122">
        <f t="shared" si="327"/>
        <v>0</v>
      </c>
      <c r="S1099" s="124">
        <f t="shared" si="328"/>
        <v>0</v>
      </c>
      <c r="T1099" s="122">
        <f t="shared" si="329"/>
        <v>0</v>
      </c>
    </row>
    <row r="1100" spans="2:20" x14ac:dyDescent="0.25">
      <c r="B1100" s="122">
        <v>2037</v>
      </c>
      <c r="C1100" s="122">
        <v>0</v>
      </c>
      <c r="D1100" s="122">
        <f t="shared" si="320"/>
        <v>720</v>
      </c>
      <c r="E1100" s="122">
        <f t="shared" si="321"/>
        <v>0</v>
      </c>
      <c r="F1100" s="122">
        <v>50</v>
      </c>
      <c r="G1100" s="122" t="s">
        <v>208</v>
      </c>
      <c r="H1100" s="122">
        <f t="shared" si="322"/>
        <v>0</v>
      </c>
      <c r="I1100" s="124">
        <f t="shared" si="323"/>
        <v>0</v>
      </c>
      <c r="J1100" s="122">
        <f t="shared" si="324"/>
        <v>0</v>
      </c>
      <c r="L1100" s="122">
        <v>2037</v>
      </c>
      <c r="M1100" s="122">
        <v>0</v>
      </c>
      <c r="N1100" s="122">
        <f t="shared" si="325"/>
        <v>960</v>
      </c>
      <c r="O1100" s="122">
        <f t="shared" si="326"/>
        <v>0</v>
      </c>
      <c r="P1100" s="122">
        <v>80</v>
      </c>
      <c r="Q1100" s="122" t="s">
        <v>208</v>
      </c>
      <c r="R1100" s="122">
        <f t="shared" si="327"/>
        <v>0</v>
      </c>
      <c r="S1100" s="124">
        <f t="shared" si="328"/>
        <v>0</v>
      </c>
      <c r="T1100" s="122">
        <f t="shared" si="329"/>
        <v>0</v>
      </c>
    </row>
    <row r="1101" spans="2:20" x14ac:dyDescent="0.25">
      <c r="B1101" s="122">
        <v>2038</v>
      </c>
      <c r="C1101" s="122">
        <v>0</v>
      </c>
      <c r="D1101" s="122">
        <f t="shared" si="320"/>
        <v>720</v>
      </c>
      <c r="E1101" s="122">
        <f t="shared" si="321"/>
        <v>0</v>
      </c>
      <c r="F1101" s="122">
        <v>50</v>
      </c>
      <c r="G1101" s="122" t="s">
        <v>208</v>
      </c>
      <c r="H1101" s="122">
        <f t="shared" si="322"/>
        <v>0</v>
      </c>
      <c r="I1101" s="124">
        <f t="shared" si="323"/>
        <v>0</v>
      </c>
      <c r="J1101" s="122">
        <f t="shared" si="324"/>
        <v>0</v>
      </c>
      <c r="L1101" s="122">
        <v>2038</v>
      </c>
      <c r="M1101" s="122">
        <v>0</v>
      </c>
      <c r="N1101" s="122">
        <f t="shared" si="325"/>
        <v>960</v>
      </c>
      <c r="O1101" s="122">
        <f t="shared" si="326"/>
        <v>0</v>
      </c>
      <c r="P1101" s="122">
        <v>80</v>
      </c>
      <c r="Q1101" s="122" t="s">
        <v>208</v>
      </c>
      <c r="R1101" s="122">
        <f t="shared" si="327"/>
        <v>0</v>
      </c>
      <c r="S1101" s="124">
        <f t="shared" si="328"/>
        <v>0</v>
      </c>
      <c r="T1101" s="122">
        <f t="shared" si="329"/>
        <v>0</v>
      </c>
    </row>
    <row r="1102" spans="2:20" x14ac:dyDescent="0.25">
      <c r="B1102" s="122">
        <v>2039</v>
      </c>
      <c r="C1102" s="122">
        <v>0</v>
      </c>
      <c r="D1102" s="122">
        <f t="shared" si="320"/>
        <v>720</v>
      </c>
      <c r="E1102" s="122">
        <f t="shared" si="321"/>
        <v>0</v>
      </c>
      <c r="F1102" s="122">
        <v>50</v>
      </c>
      <c r="G1102" s="122" t="s">
        <v>208</v>
      </c>
      <c r="H1102" s="122">
        <f t="shared" si="322"/>
        <v>0</v>
      </c>
      <c r="I1102" s="124">
        <f t="shared" si="323"/>
        <v>0</v>
      </c>
      <c r="J1102" s="122">
        <f t="shared" si="324"/>
        <v>0</v>
      </c>
      <c r="L1102" s="122">
        <v>2039</v>
      </c>
      <c r="M1102" s="122">
        <v>0</v>
      </c>
      <c r="N1102" s="122">
        <f t="shared" si="325"/>
        <v>960</v>
      </c>
      <c r="O1102" s="122">
        <f t="shared" si="326"/>
        <v>0</v>
      </c>
      <c r="P1102" s="122">
        <v>80</v>
      </c>
      <c r="Q1102" s="122" t="s">
        <v>208</v>
      </c>
      <c r="R1102" s="122">
        <f t="shared" si="327"/>
        <v>0</v>
      </c>
      <c r="S1102" s="124">
        <f t="shared" si="328"/>
        <v>0</v>
      </c>
      <c r="T1102" s="122">
        <f t="shared" si="329"/>
        <v>0</v>
      </c>
    </row>
    <row r="1103" spans="2:20" x14ac:dyDescent="0.25">
      <c r="B1103" s="122">
        <v>2040</v>
      </c>
      <c r="C1103" s="122">
        <v>0</v>
      </c>
      <c r="D1103" s="122">
        <f t="shared" si="320"/>
        <v>720</v>
      </c>
      <c r="E1103" s="122">
        <f t="shared" si="321"/>
        <v>0</v>
      </c>
      <c r="F1103" s="122">
        <v>50</v>
      </c>
      <c r="G1103" s="122" t="s">
        <v>208</v>
      </c>
      <c r="H1103" s="122">
        <f t="shared" si="322"/>
        <v>0</v>
      </c>
      <c r="I1103" s="124">
        <f t="shared" si="323"/>
        <v>0</v>
      </c>
      <c r="J1103" s="122">
        <f t="shared" si="324"/>
        <v>0</v>
      </c>
      <c r="L1103" s="122">
        <v>2040</v>
      </c>
      <c r="M1103" s="122">
        <v>0</v>
      </c>
      <c r="N1103" s="122">
        <f t="shared" si="325"/>
        <v>960</v>
      </c>
      <c r="O1103" s="122">
        <f t="shared" si="326"/>
        <v>0</v>
      </c>
      <c r="P1103" s="122">
        <v>80</v>
      </c>
      <c r="Q1103" s="122" t="s">
        <v>208</v>
      </c>
      <c r="R1103" s="122">
        <f t="shared" si="327"/>
        <v>0</v>
      </c>
      <c r="S1103" s="124">
        <f t="shared" si="328"/>
        <v>0</v>
      </c>
      <c r="T1103" s="122">
        <f t="shared" si="329"/>
        <v>0</v>
      </c>
    </row>
    <row r="1104" spans="2:20" x14ac:dyDescent="0.25">
      <c r="B1104" s="122">
        <v>2041</v>
      </c>
      <c r="C1104" s="122">
        <v>0</v>
      </c>
      <c r="D1104" s="122">
        <f t="shared" si="320"/>
        <v>720</v>
      </c>
      <c r="E1104" s="122">
        <f t="shared" si="321"/>
        <v>0</v>
      </c>
      <c r="F1104" s="122">
        <v>50</v>
      </c>
      <c r="G1104" s="122" t="s">
        <v>208</v>
      </c>
      <c r="H1104" s="122">
        <f t="shared" si="322"/>
        <v>0</v>
      </c>
      <c r="I1104" s="124">
        <f t="shared" si="323"/>
        <v>0</v>
      </c>
      <c r="J1104" s="122">
        <f t="shared" si="324"/>
        <v>0</v>
      </c>
      <c r="L1104" s="122">
        <v>2041</v>
      </c>
      <c r="M1104" s="122">
        <v>0</v>
      </c>
      <c r="N1104" s="122">
        <f t="shared" si="325"/>
        <v>960</v>
      </c>
      <c r="O1104" s="122">
        <f t="shared" si="326"/>
        <v>0</v>
      </c>
      <c r="P1104" s="122">
        <v>80</v>
      </c>
      <c r="Q1104" s="122" t="s">
        <v>208</v>
      </c>
      <c r="R1104" s="122">
        <f t="shared" si="327"/>
        <v>0</v>
      </c>
      <c r="S1104" s="124">
        <f t="shared" si="328"/>
        <v>0</v>
      </c>
      <c r="T1104" s="122">
        <f t="shared" si="329"/>
        <v>0</v>
      </c>
    </row>
    <row r="1105" spans="2:20" x14ac:dyDescent="0.25">
      <c r="B1105" s="122">
        <v>2042</v>
      </c>
      <c r="C1105" s="122">
        <v>0</v>
      </c>
      <c r="D1105" s="122">
        <f t="shared" si="320"/>
        <v>720</v>
      </c>
      <c r="E1105" s="122">
        <f t="shared" si="321"/>
        <v>0</v>
      </c>
      <c r="F1105" s="122">
        <v>50</v>
      </c>
      <c r="G1105" s="122" t="s">
        <v>208</v>
      </c>
      <c r="H1105" s="122">
        <f t="shared" si="322"/>
        <v>0</v>
      </c>
      <c r="I1105" s="124">
        <f t="shared" si="323"/>
        <v>0</v>
      </c>
      <c r="J1105" s="122">
        <f t="shared" si="324"/>
        <v>0</v>
      </c>
      <c r="L1105" s="122">
        <v>2042</v>
      </c>
      <c r="M1105" s="122">
        <v>0</v>
      </c>
      <c r="N1105" s="122">
        <f t="shared" si="325"/>
        <v>960</v>
      </c>
      <c r="O1105" s="122">
        <f t="shared" si="326"/>
        <v>0</v>
      </c>
      <c r="P1105" s="122">
        <v>80</v>
      </c>
      <c r="Q1105" s="122" t="s">
        <v>208</v>
      </c>
      <c r="R1105" s="122">
        <f t="shared" si="327"/>
        <v>0</v>
      </c>
      <c r="S1105" s="124">
        <f t="shared" si="328"/>
        <v>0</v>
      </c>
      <c r="T1105" s="122">
        <f t="shared" si="329"/>
        <v>0</v>
      </c>
    </row>
    <row r="1106" spans="2:20" x14ac:dyDescent="0.25">
      <c r="B1106" s="122">
        <v>2043</v>
      </c>
      <c r="C1106" s="122">
        <v>0</v>
      </c>
      <c r="D1106" s="122">
        <f t="shared" si="320"/>
        <v>720</v>
      </c>
      <c r="E1106" s="122">
        <f t="shared" si="321"/>
        <v>0</v>
      </c>
      <c r="F1106" s="122">
        <v>50</v>
      </c>
      <c r="G1106" s="122" t="s">
        <v>208</v>
      </c>
      <c r="H1106" s="122">
        <f t="shared" si="322"/>
        <v>0</v>
      </c>
      <c r="I1106" s="124">
        <f t="shared" si="323"/>
        <v>0</v>
      </c>
      <c r="J1106" s="122">
        <f t="shared" si="324"/>
        <v>0</v>
      </c>
      <c r="L1106" s="122">
        <v>2043</v>
      </c>
      <c r="M1106" s="122">
        <v>0</v>
      </c>
      <c r="N1106" s="122">
        <f t="shared" si="325"/>
        <v>960</v>
      </c>
      <c r="O1106" s="122">
        <f t="shared" si="326"/>
        <v>0</v>
      </c>
      <c r="P1106" s="122">
        <v>80</v>
      </c>
      <c r="Q1106" s="122" t="s">
        <v>208</v>
      </c>
      <c r="R1106" s="122">
        <f t="shared" si="327"/>
        <v>0</v>
      </c>
      <c r="S1106" s="124">
        <f t="shared" si="328"/>
        <v>0</v>
      </c>
      <c r="T1106" s="122">
        <f t="shared" si="329"/>
        <v>0</v>
      </c>
    </row>
    <row r="1107" spans="2:20" x14ac:dyDescent="0.25">
      <c r="B1107" s="122">
        <v>2044</v>
      </c>
      <c r="C1107" s="122">
        <v>0</v>
      </c>
      <c r="D1107" s="122">
        <f t="shared" si="320"/>
        <v>720</v>
      </c>
      <c r="E1107" s="122">
        <f t="shared" si="321"/>
        <v>0</v>
      </c>
      <c r="F1107" s="122">
        <v>50</v>
      </c>
      <c r="G1107" s="122" t="s">
        <v>208</v>
      </c>
      <c r="H1107" s="122">
        <f t="shared" si="322"/>
        <v>0</v>
      </c>
      <c r="I1107" s="124">
        <f t="shared" si="323"/>
        <v>0</v>
      </c>
      <c r="J1107" s="122">
        <f t="shared" si="324"/>
        <v>0</v>
      </c>
      <c r="L1107" s="122">
        <v>2044</v>
      </c>
      <c r="M1107" s="122">
        <v>0</v>
      </c>
      <c r="N1107" s="122">
        <f t="shared" si="325"/>
        <v>960</v>
      </c>
      <c r="O1107" s="122">
        <f t="shared" si="326"/>
        <v>0</v>
      </c>
      <c r="P1107" s="122">
        <v>80</v>
      </c>
      <c r="Q1107" s="122" t="s">
        <v>208</v>
      </c>
      <c r="R1107" s="122">
        <f t="shared" si="327"/>
        <v>0</v>
      </c>
      <c r="S1107" s="124">
        <f t="shared" si="328"/>
        <v>0</v>
      </c>
      <c r="T1107" s="122">
        <f t="shared" si="329"/>
        <v>0</v>
      </c>
    </row>
    <row r="1109" spans="2:20" x14ac:dyDescent="0.25">
      <c r="B1109" s="290" t="s">
        <v>229</v>
      </c>
      <c r="C1109" s="290"/>
      <c r="L1109" s="290" t="s">
        <v>338</v>
      </c>
      <c r="M1109" s="290"/>
    </row>
    <row r="1110" spans="2:20" x14ac:dyDescent="0.25">
      <c r="B1110" s="289" t="s">
        <v>22</v>
      </c>
      <c r="C1110" s="289" t="s">
        <v>203</v>
      </c>
      <c r="D1110" s="289" t="s">
        <v>204</v>
      </c>
      <c r="E1110" s="289" t="s">
        <v>201</v>
      </c>
      <c r="F1110" s="289" t="s">
        <v>202</v>
      </c>
      <c r="G1110" s="289" t="s">
        <v>151</v>
      </c>
      <c r="H1110" s="289" t="s">
        <v>205</v>
      </c>
      <c r="I1110" s="289" t="s">
        <v>206</v>
      </c>
      <c r="J1110" s="289" t="s">
        <v>434</v>
      </c>
      <c r="L1110" s="289" t="s">
        <v>22</v>
      </c>
      <c r="M1110" s="289" t="s">
        <v>203</v>
      </c>
      <c r="N1110" s="289" t="s">
        <v>204</v>
      </c>
      <c r="O1110" s="289" t="s">
        <v>201</v>
      </c>
      <c r="P1110" s="289" t="s">
        <v>202</v>
      </c>
      <c r="Q1110" s="289" t="s">
        <v>151</v>
      </c>
      <c r="R1110" s="289" t="s">
        <v>205</v>
      </c>
      <c r="S1110" s="289" t="s">
        <v>206</v>
      </c>
      <c r="T1110" s="289" t="s">
        <v>434</v>
      </c>
    </row>
    <row r="1111" spans="2:20" x14ac:dyDescent="0.25">
      <c r="B1111" s="289"/>
      <c r="C1111" s="289"/>
      <c r="D1111" s="289"/>
      <c r="E1111" s="289"/>
      <c r="F1111" s="289"/>
      <c r="G1111" s="289"/>
      <c r="H1111" s="289"/>
      <c r="I1111" s="289"/>
      <c r="J1111" s="289"/>
      <c r="L1111" s="289"/>
      <c r="M1111" s="289"/>
      <c r="N1111" s="289"/>
      <c r="O1111" s="289"/>
      <c r="P1111" s="289"/>
      <c r="Q1111" s="289"/>
      <c r="R1111" s="289"/>
      <c r="S1111" s="289"/>
      <c r="T1111" s="289"/>
    </row>
    <row r="1112" spans="2:20" x14ac:dyDescent="0.25">
      <c r="B1112" s="289"/>
      <c r="C1112" s="289"/>
      <c r="D1112" s="289"/>
      <c r="E1112" s="289"/>
      <c r="F1112" s="289"/>
      <c r="G1112" s="289"/>
      <c r="H1112" s="289"/>
      <c r="I1112" s="289"/>
      <c r="J1112" s="289"/>
      <c r="L1112" s="289"/>
      <c r="M1112" s="289"/>
      <c r="N1112" s="289"/>
      <c r="O1112" s="289"/>
      <c r="P1112" s="289"/>
      <c r="Q1112" s="289"/>
      <c r="R1112" s="289"/>
      <c r="S1112" s="289"/>
      <c r="T1112" s="289"/>
    </row>
    <row r="1113" spans="2:20" x14ac:dyDescent="0.25">
      <c r="B1113" s="122">
        <v>2025</v>
      </c>
      <c r="C1113" s="122" cm="1">
        <f t="array" ref="C1113:C1132">TRANSPOSE('Proyeksi Fasum (3)'!D281:W281)</f>
        <v>1</v>
      </c>
      <c r="D1113" s="184">
        <v>16000</v>
      </c>
      <c r="E1113" s="122">
        <f>C1113*D1113</f>
        <v>16000</v>
      </c>
      <c r="F1113" s="122">
        <v>1000</v>
      </c>
      <c r="G1113" s="122" t="s">
        <v>218</v>
      </c>
      <c r="H1113" s="122">
        <f>F1113*C1113</f>
        <v>1000</v>
      </c>
      <c r="I1113" s="124">
        <f>H1113/86400</f>
        <v>1.1574074074074073E-2</v>
      </c>
      <c r="J1113" s="122">
        <f>H1113/1000</f>
        <v>1</v>
      </c>
      <c r="L1113" s="122">
        <v>2025</v>
      </c>
      <c r="M1113" s="122" cm="1">
        <f t="array" ref="M1113:M1132">TRANSPOSE('Proyeksi Fasum (3)'!D282:W282)</f>
        <v>1</v>
      </c>
      <c r="N1113" s="184">
        <v>16000</v>
      </c>
      <c r="O1113" s="122">
        <f>M1113*N1113</f>
        <v>16000</v>
      </c>
      <c r="P1113" s="122">
        <v>500</v>
      </c>
      <c r="Q1113" s="122" t="s">
        <v>218</v>
      </c>
      <c r="R1113" s="122">
        <f>P1113*M1113</f>
        <v>500</v>
      </c>
      <c r="S1113" s="124">
        <f>R1113/86400</f>
        <v>5.7870370370370367E-3</v>
      </c>
      <c r="T1113" s="122">
        <f>R1113/1000</f>
        <v>0.5</v>
      </c>
    </row>
    <row r="1114" spans="2:20" x14ac:dyDescent="0.25">
      <c r="B1114" s="122">
        <v>2026</v>
      </c>
      <c r="C1114" s="122">
        <v>1</v>
      </c>
      <c r="D1114" s="184">
        <v>16000</v>
      </c>
      <c r="E1114" s="122">
        <f t="shared" ref="E1114:E1132" si="330">C1114*D1114</f>
        <v>16000</v>
      </c>
      <c r="F1114" s="122">
        <v>1000</v>
      </c>
      <c r="G1114" s="122" t="s">
        <v>218</v>
      </c>
      <c r="H1114" s="122">
        <f t="shared" ref="H1114:H1132" si="331">F1114*C1114</f>
        <v>1000</v>
      </c>
      <c r="I1114" s="124">
        <f t="shared" ref="I1114:I1132" si="332">H1114/86400</f>
        <v>1.1574074074074073E-2</v>
      </c>
      <c r="J1114" s="122">
        <f t="shared" ref="J1114:J1132" si="333">H1114/1000</f>
        <v>1</v>
      </c>
      <c r="L1114" s="122">
        <v>2026</v>
      </c>
      <c r="M1114" s="122">
        <v>1</v>
      </c>
      <c r="N1114" s="184">
        <v>16000</v>
      </c>
      <c r="O1114" s="122">
        <f t="shared" ref="O1114:O1132" si="334">M1114*N1114</f>
        <v>16000</v>
      </c>
      <c r="P1114" s="122">
        <v>500</v>
      </c>
      <c r="Q1114" s="122" t="s">
        <v>218</v>
      </c>
      <c r="R1114" s="122">
        <f t="shared" ref="R1114:R1132" si="335">P1114*M1114</f>
        <v>500</v>
      </c>
      <c r="S1114" s="124">
        <f t="shared" ref="S1114:S1132" si="336">R1114/86400</f>
        <v>5.7870370370370367E-3</v>
      </c>
      <c r="T1114" s="122">
        <f t="shared" ref="T1114:T1132" si="337">R1114/1000</f>
        <v>0.5</v>
      </c>
    </row>
    <row r="1115" spans="2:20" x14ac:dyDescent="0.25">
      <c r="B1115" s="122">
        <v>2027</v>
      </c>
      <c r="C1115" s="122">
        <v>1</v>
      </c>
      <c r="D1115" s="184">
        <v>16000</v>
      </c>
      <c r="E1115" s="122">
        <f t="shared" si="330"/>
        <v>16000</v>
      </c>
      <c r="F1115" s="122">
        <v>1000</v>
      </c>
      <c r="G1115" s="122" t="s">
        <v>218</v>
      </c>
      <c r="H1115" s="122">
        <f t="shared" si="331"/>
        <v>1000</v>
      </c>
      <c r="I1115" s="124">
        <f t="shared" si="332"/>
        <v>1.1574074074074073E-2</v>
      </c>
      <c r="J1115" s="122">
        <f t="shared" si="333"/>
        <v>1</v>
      </c>
      <c r="L1115" s="122">
        <v>2027</v>
      </c>
      <c r="M1115" s="122">
        <v>1</v>
      </c>
      <c r="N1115" s="184">
        <v>16000</v>
      </c>
      <c r="O1115" s="122">
        <f t="shared" si="334"/>
        <v>16000</v>
      </c>
      <c r="P1115" s="122">
        <v>500</v>
      </c>
      <c r="Q1115" s="122" t="s">
        <v>218</v>
      </c>
      <c r="R1115" s="122">
        <f t="shared" si="335"/>
        <v>500</v>
      </c>
      <c r="S1115" s="124">
        <f t="shared" si="336"/>
        <v>5.7870370370370367E-3</v>
      </c>
      <c r="T1115" s="122">
        <f t="shared" si="337"/>
        <v>0.5</v>
      </c>
    </row>
    <row r="1116" spans="2:20" x14ac:dyDescent="0.25">
      <c r="B1116" s="122">
        <v>2028</v>
      </c>
      <c r="C1116" s="122">
        <v>1</v>
      </c>
      <c r="D1116" s="184">
        <v>16000</v>
      </c>
      <c r="E1116" s="122">
        <f t="shared" si="330"/>
        <v>16000</v>
      </c>
      <c r="F1116" s="122">
        <v>1000</v>
      </c>
      <c r="G1116" s="122" t="s">
        <v>218</v>
      </c>
      <c r="H1116" s="122">
        <f t="shared" si="331"/>
        <v>1000</v>
      </c>
      <c r="I1116" s="124">
        <f t="shared" si="332"/>
        <v>1.1574074074074073E-2</v>
      </c>
      <c r="J1116" s="122">
        <f t="shared" si="333"/>
        <v>1</v>
      </c>
      <c r="L1116" s="122">
        <v>2028</v>
      </c>
      <c r="M1116" s="122">
        <v>1</v>
      </c>
      <c r="N1116" s="184">
        <v>16000</v>
      </c>
      <c r="O1116" s="122">
        <f t="shared" si="334"/>
        <v>16000</v>
      </c>
      <c r="P1116" s="122">
        <v>500</v>
      </c>
      <c r="Q1116" s="122" t="s">
        <v>218</v>
      </c>
      <c r="R1116" s="122">
        <f t="shared" si="335"/>
        <v>500</v>
      </c>
      <c r="S1116" s="124">
        <f t="shared" si="336"/>
        <v>5.7870370370370367E-3</v>
      </c>
      <c r="T1116" s="122">
        <f t="shared" si="337"/>
        <v>0.5</v>
      </c>
    </row>
    <row r="1117" spans="2:20" x14ac:dyDescent="0.25">
      <c r="B1117" s="122">
        <v>2029</v>
      </c>
      <c r="C1117" s="122">
        <v>1</v>
      </c>
      <c r="D1117" s="184">
        <v>16000</v>
      </c>
      <c r="E1117" s="122">
        <f t="shared" si="330"/>
        <v>16000</v>
      </c>
      <c r="F1117" s="122">
        <v>1000</v>
      </c>
      <c r="G1117" s="122" t="s">
        <v>218</v>
      </c>
      <c r="H1117" s="122">
        <f t="shared" si="331"/>
        <v>1000</v>
      </c>
      <c r="I1117" s="124">
        <f t="shared" si="332"/>
        <v>1.1574074074074073E-2</v>
      </c>
      <c r="J1117" s="122">
        <f t="shared" si="333"/>
        <v>1</v>
      </c>
      <c r="L1117" s="122">
        <v>2029</v>
      </c>
      <c r="M1117" s="122">
        <v>1</v>
      </c>
      <c r="N1117" s="184">
        <v>16000</v>
      </c>
      <c r="O1117" s="122">
        <f t="shared" si="334"/>
        <v>16000</v>
      </c>
      <c r="P1117" s="122">
        <v>500</v>
      </c>
      <c r="Q1117" s="122" t="s">
        <v>218</v>
      </c>
      <c r="R1117" s="122">
        <f t="shared" si="335"/>
        <v>500</v>
      </c>
      <c r="S1117" s="124">
        <f t="shared" si="336"/>
        <v>5.7870370370370367E-3</v>
      </c>
      <c r="T1117" s="122">
        <f t="shared" si="337"/>
        <v>0.5</v>
      </c>
    </row>
    <row r="1118" spans="2:20" x14ac:dyDescent="0.25">
      <c r="B1118" s="122">
        <v>2030</v>
      </c>
      <c r="C1118" s="122">
        <v>1</v>
      </c>
      <c r="D1118" s="184">
        <v>16000</v>
      </c>
      <c r="E1118" s="122">
        <f t="shared" si="330"/>
        <v>16000</v>
      </c>
      <c r="F1118" s="122">
        <v>1000</v>
      </c>
      <c r="G1118" s="122" t="s">
        <v>218</v>
      </c>
      <c r="H1118" s="122">
        <f t="shared" si="331"/>
        <v>1000</v>
      </c>
      <c r="I1118" s="124">
        <f t="shared" si="332"/>
        <v>1.1574074074074073E-2</v>
      </c>
      <c r="J1118" s="122">
        <f t="shared" si="333"/>
        <v>1</v>
      </c>
      <c r="L1118" s="122">
        <v>2030</v>
      </c>
      <c r="M1118" s="122">
        <v>1</v>
      </c>
      <c r="N1118" s="184">
        <v>16000</v>
      </c>
      <c r="O1118" s="122">
        <f t="shared" si="334"/>
        <v>16000</v>
      </c>
      <c r="P1118" s="122">
        <v>500</v>
      </c>
      <c r="Q1118" s="122" t="s">
        <v>218</v>
      </c>
      <c r="R1118" s="122">
        <f t="shared" si="335"/>
        <v>500</v>
      </c>
      <c r="S1118" s="124">
        <f t="shared" si="336"/>
        <v>5.7870370370370367E-3</v>
      </c>
      <c r="T1118" s="122">
        <f t="shared" si="337"/>
        <v>0.5</v>
      </c>
    </row>
    <row r="1119" spans="2:20" x14ac:dyDescent="0.25">
      <c r="B1119" s="122">
        <v>2031</v>
      </c>
      <c r="C1119" s="122">
        <v>1</v>
      </c>
      <c r="D1119" s="184">
        <v>16000</v>
      </c>
      <c r="E1119" s="122">
        <f t="shared" si="330"/>
        <v>16000</v>
      </c>
      <c r="F1119" s="122">
        <v>1000</v>
      </c>
      <c r="G1119" s="122" t="s">
        <v>218</v>
      </c>
      <c r="H1119" s="122">
        <f t="shared" si="331"/>
        <v>1000</v>
      </c>
      <c r="I1119" s="124">
        <f t="shared" si="332"/>
        <v>1.1574074074074073E-2</v>
      </c>
      <c r="J1119" s="122">
        <f t="shared" si="333"/>
        <v>1</v>
      </c>
      <c r="L1119" s="122">
        <v>2031</v>
      </c>
      <c r="M1119" s="122">
        <v>1</v>
      </c>
      <c r="N1119" s="184">
        <v>16000</v>
      </c>
      <c r="O1119" s="122">
        <f t="shared" si="334"/>
        <v>16000</v>
      </c>
      <c r="P1119" s="122">
        <v>500</v>
      </c>
      <c r="Q1119" s="122" t="s">
        <v>218</v>
      </c>
      <c r="R1119" s="122">
        <f t="shared" si="335"/>
        <v>500</v>
      </c>
      <c r="S1119" s="124">
        <f t="shared" si="336"/>
        <v>5.7870370370370367E-3</v>
      </c>
      <c r="T1119" s="122">
        <f t="shared" si="337"/>
        <v>0.5</v>
      </c>
    </row>
    <row r="1120" spans="2:20" x14ac:dyDescent="0.25">
      <c r="B1120" s="122">
        <v>2032</v>
      </c>
      <c r="C1120" s="122">
        <v>1</v>
      </c>
      <c r="D1120" s="184">
        <v>16000</v>
      </c>
      <c r="E1120" s="122">
        <f t="shared" si="330"/>
        <v>16000</v>
      </c>
      <c r="F1120" s="122">
        <v>1000</v>
      </c>
      <c r="G1120" s="122" t="s">
        <v>218</v>
      </c>
      <c r="H1120" s="122">
        <f t="shared" si="331"/>
        <v>1000</v>
      </c>
      <c r="I1120" s="124">
        <f t="shared" si="332"/>
        <v>1.1574074074074073E-2</v>
      </c>
      <c r="J1120" s="122">
        <f t="shared" si="333"/>
        <v>1</v>
      </c>
      <c r="L1120" s="122">
        <v>2032</v>
      </c>
      <c r="M1120" s="122">
        <v>1</v>
      </c>
      <c r="N1120" s="184">
        <v>16000</v>
      </c>
      <c r="O1120" s="122">
        <f t="shared" si="334"/>
        <v>16000</v>
      </c>
      <c r="P1120" s="122">
        <v>500</v>
      </c>
      <c r="Q1120" s="122" t="s">
        <v>218</v>
      </c>
      <c r="R1120" s="122">
        <f t="shared" si="335"/>
        <v>500</v>
      </c>
      <c r="S1120" s="124">
        <f t="shared" si="336"/>
        <v>5.7870370370370367E-3</v>
      </c>
      <c r="T1120" s="122">
        <f t="shared" si="337"/>
        <v>0.5</v>
      </c>
    </row>
    <row r="1121" spans="2:20" x14ac:dyDescent="0.25">
      <c r="B1121" s="122">
        <v>2033</v>
      </c>
      <c r="C1121" s="122">
        <v>1</v>
      </c>
      <c r="D1121" s="184">
        <v>16000</v>
      </c>
      <c r="E1121" s="122">
        <f t="shared" si="330"/>
        <v>16000</v>
      </c>
      <c r="F1121" s="122">
        <v>1000</v>
      </c>
      <c r="G1121" s="122" t="s">
        <v>218</v>
      </c>
      <c r="H1121" s="122">
        <f t="shared" si="331"/>
        <v>1000</v>
      </c>
      <c r="I1121" s="124">
        <f t="shared" si="332"/>
        <v>1.1574074074074073E-2</v>
      </c>
      <c r="J1121" s="122">
        <f t="shared" si="333"/>
        <v>1</v>
      </c>
      <c r="L1121" s="122">
        <v>2033</v>
      </c>
      <c r="M1121" s="122">
        <v>1</v>
      </c>
      <c r="N1121" s="184">
        <v>16000</v>
      </c>
      <c r="O1121" s="122">
        <f t="shared" si="334"/>
        <v>16000</v>
      </c>
      <c r="P1121" s="122">
        <v>500</v>
      </c>
      <c r="Q1121" s="122" t="s">
        <v>218</v>
      </c>
      <c r="R1121" s="122">
        <f t="shared" si="335"/>
        <v>500</v>
      </c>
      <c r="S1121" s="124">
        <f t="shared" si="336"/>
        <v>5.7870370370370367E-3</v>
      </c>
      <c r="T1121" s="122">
        <f t="shared" si="337"/>
        <v>0.5</v>
      </c>
    </row>
    <row r="1122" spans="2:20" x14ac:dyDescent="0.25">
      <c r="B1122" s="122">
        <v>2034</v>
      </c>
      <c r="C1122" s="122">
        <v>1</v>
      </c>
      <c r="D1122" s="184">
        <v>16000</v>
      </c>
      <c r="E1122" s="122">
        <f t="shared" si="330"/>
        <v>16000</v>
      </c>
      <c r="F1122" s="122">
        <v>1000</v>
      </c>
      <c r="G1122" s="122" t="s">
        <v>218</v>
      </c>
      <c r="H1122" s="122">
        <f t="shared" si="331"/>
        <v>1000</v>
      </c>
      <c r="I1122" s="124">
        <f t="shared" si="332"/>
        <v>1.1574074074074073E-2</v>
      </c>
      <c r="J1122" s="122">
        <f t="shared" si="333"/>
        <v>1</v>
      </c>
      <c r="L1122" s="122">
        <v>2034</v>
      </c>
      <c r="M1122" s="122">
        <v>1</v>
      </c>
      <c r="N1122" s="184">
        <v>16000</v>
      </c>
      <c r="O1122" s="122">
        <f t="shared" si="334"/>
        <v>16000</v>
      </c>
      <c r="P1122" s="122">
        <v>500</v>
      </c>
      <c r="Q1122" s="122" t="s">
        <v>218</v>
      </c>
      <c r="R1122" s="122">
        <f t="shared" si="335"/>
        <v>500</v>
      </c>
      <c r="S1122" s="124">
        <f t="shared" si="336"/>
        <v>5.7870370370370367E-3</v>
      </c>
      <c r="T1122" s="122">
        <f t="shared" si="337"/>
        <v>0.5</v>
      </c>
    </row>
    <row r="1123" spans="2:20" x14ac:dyDescent="0.25">
      <c r="B1123" s="122">
        <v>2035</v>
      </c>
      <c r="C1123" s="122">
        <v>1</v>
      </c>
      <c r="D1123" s="184">
        <v>16000</v>
      </c>
      <c r="E1123" s="122">
        <f t="shared" si="330"/>
        <v>16000</v>
      </c>
      <c r="F1123" s="122">
        <v>1000</v>
      </c>
      <c r="G1123" s="122" t="s">
        <v>218</v>
      </c>
      <c r="H1123" s="122">
        <f t="shared" si="331"/>
        <v>1000</v>
      </c>
      <c r="I1123" s="124">
        <f t="shared" si="332"/>
        <v>1.1574074074074073E-2</v>
      </c>
      <c r="J1123" s="122">
        <f t="shared" si="333"/>
        <v>1</v>
      </c>
      <c r="L1123" s="122">
        <v>2035</v>
      </c>
      <c r="M1123" s="122">
        <v>1</v>
      </c>
      <c r="N1123" s="184">
        <v>16000</v>
      </c>
      <c r="O1123" s="122">
        <f t="shared" si="334"/>
        <v>16000</v>
      </c>
      <c r="P1123" s="122">
        <v>500</v>
      </c>
      <c r="Q1123" s="122" t="s">
        <v>218</v>
      </c>
      <c r="R1123" s="122">
        <f t="shared" si="335"/>
        <v>500</v>
      </c>
      <c r="S1123" s="124">
        <f t="shared" si="336"/>
        <v>5.7870370370370367E-3</v>
      </c>
      <c r="T1123" s="122">
        <f t="shared" si="337"/>
        <v>0.5</v>
      </c>
    </row>
    <row r="1124" spans="2:20" x14ac:dyDescent="0.25">
      <c r="B1124" s="122">
        <v>2036</v>
      </c>
      <c r="C1124" s="122">
        <v>1</v>
      </c>
      <c r="D1124" s="184">
        <v>16000</v>
      </c>
      <c r="E1124" s="122">
        <f t="shared" si="330"/>
        <v>16000</v>
      </c>
      <c r="F1124" s="122">
        <v>1000</v>
      </c>
      <c r="G1124" s="122" t="s">
        <v>218</v>
      </c>
      <c r="H1124" s="122">
        <f t="shared" si="331"/>
        <v>1000</v>
      </c>
      <c r="I1124" s="124">
        <f t="shared" si="332"/>
        <v>1.1574074074074073E-2</v>
      </c>
      <c r="J1124" s="122">
        <f t="shared" si="333"/>
        <v>1</v>
      </c>
      <c r="L1124" s="122">
        <v>2036</v>
      </c>
      <c r="M1124" s="122">
        <v>1</v>
      </c>
      <c r="N1124" s="184">
        <v>16000</v>
      </c>
      <c r="O1124" s="122">
        <f t="shared" si="334"/>
        <v>16000</v>
      </c>
      <c r="P1124" s="122">
        <v>500</v>
      </c>
      <c r="Q1124" s="122" t="s">
        <v>218</v>
      </c>
      <c r="R1124" s="122">
        <f t="shared" si="335"/>
        <v>500</v>
      </c>
      <c r="S1124" s="124">
        <f t="shared" si="336"/>
        <v>5.7870370370370367E-3</v>
      </c>
      <c r="T1124" s="122">
        <f t="shared" si="337"/>
        <v>0.5</v>
      </c>
    </row>
    <row r="1125" spans="2:20" x14ac:dyDescent="0.25">
      <c r="B1125" s="122">
        <v>2037</v>
      </c>
      <c r="C1125" s="122">
        <v>1</v>
      </c>
      <c r="D1125" s="184">
        <v>16000</v>
      </c>
      <c r="E1125" s="122">
        <f t="shared" si="330"/>
        <v>16000</v>
      </c>
      <c r="F1125" s="122">
        <v>1000</v>
      </c>
      <c r="G1125" s="122" t="s">
        <v>218</v>
      </c>
      <c r="H1125" s="122">
        <f t="shared" si="331"/>
        <v>1000</v>
      </c>
      <c r="I1125" s="124">
        <f t="shared" si="332"/>
        <v>1.1574074074074073E-2</v>
      </c>
      <c r="J1125" s="122">
        <f t="shared" si="333"/>
        <v>1</v>
      </c>
      <c r="L1125" s="122">
        <v>2037</v>
      </c>
      <c r="M1125" s="122">
        <v>1</v>
      </c>
      <c r="N1125" s="184">
        <v>16000</v>
      </c>
      <c r="O1125" s="122">
        <f t="shared" si="334"/>
        <v>16000</v>
      </c>
      <c r="P1125" s="122">
        <v>500</v>
      </c>
      <c r="Q1125" s="122" t="s">
        <v>218</v>
      </c>
      <c r="R1125" s="122">
        <f t="shared" si="335"/>
        <v>500</v>
      </c>
      <c r="S1125" s="124">
        <f t="shared" si="336"/>
        <v>5.7870370370370367E-3</v>
      </c>
      <c r="T1125" s="122">
        <f t="shared" si="337"/>
        <v>0.5</v>
      </c>
    </row>
    <row r="1126" spans="2:20" x14ac:dyDescent="0.25">
      <c r="B1126" s="122">
        <v>2038</v>
      </c>
      <c r="C1126" s="122">
        <v>1</v>
      </c>
      <c r="D1126" s="184">
        <v>16000</v>
      </c>
      <c r="E1126" s="122">
        <f t="shared" si="330"/>
        <v>16000</v>
      </c>
      <c r="F1126" s="122">
        <v>1000</v>
      </c>
      <c r="G1126" s="122" t="s">
        <v>218</v>
      </c>
      <c r="H1126" s="122">
        <f t="shared" si="331"/>
        <v>1000</v>
      </c>
      <c r="I1126" s="124">
        <f t="shared" si="332"/>
        <v>1.1574074074074073E-2</v>
      </c>
      <c r="J1126" s="122">
        <f t="shared" si="333"/>
        <v>1</v>
      </c>
      <c r="L1126" s="122">
        <v>2038</v>
      </c>
      <c r="M1126" s="122">
        <v>1</v>
      </c>
      <c r="N1126" s="184">
        <v>16000</v>
      </c>
      <c r="O1126" s="122">
        <f t="shared" si="334"/>
        <v>16000</v>
      </c>
      <c r="P1126" s="122">
        <v>500</v>
      </c>
      <c r="Q1126" s="122" t="s">
        <v>218</v>
      </c>
      <c r="R1126" s="122">
        <f t="shared" si="335"/>
        <v>500</v>
      </c>
      <c r="S1126" s="124">
        <f t="shared" si="336"/>
        <v>5.7870370370370367E-3</v>
      </c>
      <c r="T1126" s="122">
        <f t="shared" si="337"/>
        <v>0.5</v>
      </c>
    </row>
    <row r="1127" spans="2:20" x14ac:dyDescent="0.25">
      <c r="B1127" s="122">
        <v>2039</v>
      </c>
      <c r="C1127" s="122">
        <v>1</v>
      </c>
      <c r="D1127" s="184">
        <v>16000</v>
      </c>
      <c r="E1127" s="122">
        <f t="shared" si="330"/>
        <v>16000</v>
      </c>
      <c r="F1127" s="122">
        <v>1000</v>
      </c>
      <c r="G1127" s="122" t="s">
        <v>218</v>
      </c>
      <c r="H1127" s="122">
        <f t="shared" si="331"/>
        <v>1000</v>
      </c>
      <c r="I1127" s="124">
        <f t="shared" si="332"/>
        <v>1.1574074074074073E-2</v>
      </c>
      <c r="J1127" s="122">
        <f t="shared" si="333"/>
        <v>1</v>
      </c>
      <c r="L1127" s="122">
        <v>2039</v>
      </c>
      <c r="M1127" s="122">
        <v>1</v>
      </c>
      <c r="N1127" s="184">
        <v>16000</v>
      </c>
      <c r="O1127" s="122">
        <f t="shared" si="334"/>
        <v>16000</v>
      </c>
      <c r="P1127" s="122">
        <v>500</v>
      </c>
      <c r="Q1127" s="122" t="s">
        <v>218</v>
      </c>
      <c r="R1127" s="122">
        <f t="shared" si="335"/>
        <v>500</v>
      </c>
      <c r="S1127" s="124">
        <f t="shared" si="336"/>
        <v>5.7870370370370367E-3</v>
      </c>
      <c r="T1127" s="122">
        <f t="shared" si="337"/>
        <v>0.5</v>
      </c>
    </row>
    <row r="1128" spans="2:20" x14ac:dyDescent="0.25">
      <c r="B1128" s="122">
        <v>2040</v>
      </c>
      <c r="C1128" s="122">
        <v>1</v>
      </c>
      <c r="D1128" s="184">
        <v>16000</v>
      </c>
      <c r="E1128" s="122">
        <f t="shared" si="330"/>
        <v>16000</v>
      </c>
      <c r="F1128" s="122">
        <v>1000</v>
      </c>
      <c r="G1128" s="122" t="s">
        <v>218</v>
      </c>
      <c r="H1128" s="122">
        <f t="shared" si="331"/>
        <v>1000</v>
      </c>
      <c r="I1128" s="124">
        <f t="shared" si="332"/>
        <v>1.1574074074074073E-2</v>
      </c>
      <c r="J1128" s="122">
        <f t="shared" si="333"/>
        <v>1</v>
      </c>
      <c r="L1128" s="122">
        <v>2040</v>
      </c>
      <c r="M1128" s="122">
        <v>1</v>
      </c>
      <c r="N1128" s="184">
        <v>16000</v>
      </c>
      <c r="O1128" s="122">
        <f t="shared" si="334"/>
        <v>16000</v>
      </c>
      <c r="P1128" s="122">
        <v>500</v>
      </c>
      <c r="Q1128" s="122" t="s">
        <v>218</v>
      </c>
      <c r="R1128" s="122">
        <f t="shared" si="335"/>
        <v>500</v>
      </c>
      <c r="S1128" s="124">
        <f t="shared" si="336"/>
        <v>5.7870370370370367E-3</v>
      </c>
      <c r="T1128" s="122">
        <f t="shared" si="337"/>
        <v>0.5</v>
      </c>
    </row>
    <row r="1129" spans="2:20" x14ac:dyDescent="0.25">
      <c r="B1129" s="122">
        <v>2041</v>
      </c>
      <c r="C1129" s="122">
        <v>2</v>
      </c>
      <c r="D1129" s="184">
        <v>16000</v>
      </c>
      <c r="E1129" s="122">
        <f t="shared" si="330"/>
        <v>32000</v>
      </c>
      <c r="F1129" s="122">
        <v>1000</v>
      </c>
      <c r="G1129" s="122" t="s">
        <v>218</v>
      </c>
      <c r="H1129" s="122">
        <f t="shared" si="331"/>
        <v>2000</v>
      </c>
      <c r="I1129" s="124">
        <f t="shared" si="332"/>
        <v>2.3148148148148147E-2</v>
      </c>
      <c r="J1129" s="122">
        <f t="shared" si="333"/>
        <v>2</v>
      </c>
      <c r="L1129" s="122">
        <v>2041</v>
      </c>
      <c r="M1129" s="122">
        <v>2</v>
      </c>
      <c r="N1129" s="184">
        <v>16000</v>
      </c>
      <c r="O1129" s="122">
        <f t="shared" si="334"/>
        <v>32000</v>
      </c>
      <c r="P1129" s="122">
        <v>500</v>
      </c>
      <c r="Q1129" s="122" t="s">
        <v>218</v>
      </c>
      <c r="R1129" s="122">
        <f t="shared" si="335"/>
        <v>1000</v>
      </c>
      <c r="S1129" s="124">
        <f t="shared" si="336"/>
        <v>1.1574074074074073E-2</v>
      </c>
      <c r="T1129" s="122">
        <f t="shared" si="337"/>
        <v>1</v>
      </c>
    </row>
    <row r="1130" spans="2:20" x14ac:dyDescent="0.25">
      <c r="B1130" s="122">
        <v>2042</v>
      </c>
      <c r="C1130" s="122">
        <v>2</v>
      </c>
      <c r="D1130" s="184">
        <v>16000</v>
      </c>
      <c r="E1130" s="122">
        <f t="shared" si="330"/>
        <v>32000</v>
      </c>
      <c r="F1130" s="122">
        <v>1000</v>
      </c>
      <c r="G1130" s="122" t="s">
        <v>218</v>
      </c>
      <c r="H1130" s="122">
        <f t="shared" si="331"/>
        <v>2000</v>
      </c>
      <c r="I1130" s="124">
        <f t="shared" si="332"/>
        <v>2.3148148148148147E-2</v>
      </c>
      <c r="J1130" s="122">
        <f t="shared" si="333"/>
        <v>2</v>
      </c>
      <c r="L1130" s="122">
        <v>2042</v>
      </c>
      <c r="M1130" s="122">
        <v>2</v>
      </c>
      <c r="N1130" s="184">
        <v>16000</v>
      </c>
      <c r="O1130" s="122">
        <f t="shared" si="334"/>
        <v>32000</v>
      </c>
      <c r="P1130" s="122">
        <v>500</v>
      </c>
      <c r="Q1130" s="122" t="s">
        <v>218</v>
      </c>
      <c r="R1130" s="122">
        <f t="shared" si="335"/>
        <v>1000</v>
      </c>
      <c r="S1130" s="124">
        <f t="shared" si="336"/>
        <v>1.1574074074074073E-2</v>
      </c>
      <c r="T1130" s="122">
        <f t="shared" si="337"/>
        <v>1</v>
      </c>
    </row>
    <row r="1131" spans="2:20" x14ac:dyDescent="0.25">
      <c r="B1131" s="122">
        <v>2043</v>
      </c>
      <c r="C1131" s="122">
        <v>2</v>
      </c>
      <c r="D1131" s="184">
        <v>16000</v>
      </c>
      <c r="E1131" s="122">
        <f t="shared" si="330"/>
        <v>32000</v>
      </c>
      <c r="F1131" s="122">
        <v>1000</v>
      </c>
      <c r="G1131" s="122" t="s">
        <v>218</v>
      </c>
      <c r="H1131" s="122">
        <f t="shared" si="331"/>
        <v>2000</v>
      </c>
      <c r="I1131" s="124">
        <f t="shared" si="332"/>
        <v>2.3148148148148147E-2</v>
      </c>
      <c r="J1131" s="122">
        <f t="shared" si="333"/>
        <v>2</v>
      </c>
      <c r="L1131" s="122">
        <v>2043</v>
      </c>
      <c r="M1131" s="122">
        <v>2</v>
      </c>
      <c r="N1131" s="184">
        <v>16000</v>
      </c>
      <c r="O1131" s="122">
        <f t="shared" si="334"/>
        <v>32000</v>
      </c>
      <c r="P1131" s="122">
        <v>500</v>
      </c>
      <c r="Q1131" s="122" t="s">
        <v>218</v>
      </c>
      <c r="R1131" s="122">
        <f t="shared" si="335"/>
        <v>1000</v>
      </c>
      <c r="S1131" s="124">
        <f t="shared" si="336"/>
        <v>1.1574074074074073E-2</v>
      </c>
      <c r="T1131" s="122">
        <f t="shared" si="337"/>
        <v>1</v>
      </c>
    </row>
    <row r="1132" spans="2:20" x14ac:dyDescent="0.25">
      <c r="B1132" s="122">
        <v>2044</v>
      </c>
      <c r="C1132" s="122">
        <v>2</v>
      </c>
      <c r="D1132" s="184">
        <v>16000</v>
      </c>
      <c r="E1132" s="122">
        <f t="shared" si="330"/>
        <v>32000</v>
      </c>
      <c r="F1132" s="122">
        <v>1000</v>
      </c>
      <c r="G1132" s="122" t="s">
        <v>218</v>
      </c>
      <c r="H1132" s="122">
        <f t="shared" si="331"/>
        <v>2000</v>
      </c>
      <c r="I1132" s="124">
        <f t="shared" si="332"/>
        <v>2.3148148148148147E-2</v>
      </c>
      <c r="J1132" s="122">
        <f t="shared" si="333"/>
        <v>2</v>
      </c>
      <c r="L1132" s="122">
        <v>2044</v>
      </c>
      <c r="M1132" s="122">
        <v>2</v>
      </c>
      <c r="N1132" s="184">
        <v>16000</v>
      </c>
      <c r="O1132" s="122">
        <f t="shared" si="334"/>
        <v>32000</v>
      </c>
      <c r="P1132" s="122">
        <v>500</v>
      </c>
      <c r="Q1132" s="122" t="s">
        <v>218</v>
      </c>
      <c r="R1132" s="122">
        <f t="shared" si="335"/>
        <v>1000</v>
      </c>
      <c r="S1132" s="124">
        <f t="shared" si="336"/>
        <v>1.1574074074074073E-2</v>
      </c>
      <c r="T1132" s="122">
        <f t="shared" si="337"/>
        <v>1</v>
      </c>
    </row>
    <row r="1134" spans="2:20" x14ac:dyDescent="0.25">
      <c r="B1134" s="290" t="s">
        <v>339</v>
      </c>
      <c r="C1134" s="290"/>
      <c r="D1134" s="290"/>
      <c r="L1134" s="290" t="s">
        <v>340</v>
      </c>
      <c r="M1134" s="290"/>
      <c r="N1134" s="290"/>
    </row>
    <row r="1135" spans="2:20" x14ac:dyDescent="0.25">
      <c r="B1135" s="289" t="s">
        <v>22</v>
      </c>
      <c r="C1135" s="289" t="s">
        <v>203</v>
      </c>
      <c r="D1135" s="289" t="s">
        <v>204</v>
      </c>
      <c r="E1135" s="289" t="s">
        <v>201</v>
      </c>
      <c r="F1135" s="289" t="s">
        <v>202</v>
      </c>
      <c r="G1135" s="289" t="s">
        <v>151</v>
      </c>
      <c r="H1135" s="289" t="s">
        <v>205</v>
      </c>
      <c r="I1135" s="289" t="s">
        <v>206</v>
      </c>
      <c r="J1135" s="289" t="s">
        <v>434</v>
      </c>
      <c r="L1135" s="289" t="s">
        <v>22</v>
      </c>
      <c r="M1135" s="289" t="s">
        <v>203</v>
      </c>
      <c r="N1135" s="289" t="s">
        <v>204</v>
      </c>
      <c r="O1135" s="289" t="s">
        <v>201</v>
      </c>
      <c r="P1135" s="289" t="s">
        <v>202</v>
      </c>
      <c r="Q1135" s="289" t="s">
        <v>151</v>
      </c>
      <c r="R1135" s="289" t="s">
        <v>205</v>
      </c>
      <c r="S1135" s="289" t="s">
        <v>206</v>
      </c>
      <c r="T1135" s="289" t="s">
        <v>434</v>
      </c>
    </row>
    <row r="1136" spans="2:20" x14ac:dyDescent="0.25">
      <c r="B1136" s="289"/>
      <c r="C1136" s="289"/>
      <c r="D1136" s="289"/>
      <c r="E1136" s="289"/>
      <c r="F1136" s="289"/>
      <c r="G1136" s="289"/>
      <c r="H1136" s="289"/>
      <c r="I1136" s="289"/>
      <c r="J1136" s="289"/>
      <c r="L1136" s="289"/>
      <c r="M1136" s="289"/>
      <c r="N1136" s="289"/>
      <c r="O1136" s="289"/>
      <c r="P1136" s="289"/>
      <c r="Q1136" s="289"/>
      <c r="R1136" s="289"/>
      <c r="S1136" s="289"/>
      <c r="T1136" s="289"/>
    </row>
    <row r="1137" spans="2:20" x14ac:dyDescent="0.25">
      <c r="B1137" s="289"/>
      <c r="C1137" s="289"/>
      <c r="D1137" s="289"/>
      <c r="E1137" s="289"/>
      <c r="F1137" s="289"/>
      <c r="G1137" s="289"/>
      <c r="H1137" s="289"/>
      <c r="I1137" s="289"/>
      <c r="J1137" s="289"/>
      <c r="L1137" s="289"/>
      <c r="M1137" s="289"/>
      <c r="N1137" s="289"/>
      <c r="O1137" s="289"/>
      <c r="P1137" s="289"/>
      <c r="Q1137" s="289"/>
      <c r="R1137" s="289"/>
      <c r="S1137" s="289"/>
      <c r="T1137" s="289"/>
    </row>
    <row r="1138" spans="2:20" x14ac:dyDescent="0.25">
      <c r="B1138" s="122">
        <v>2025</v>
      </c>
      <c r="C1138" s="122" cm="1">
        <f t="array" ref="C1138:C1157">TRANSPOSE('Proyeksi Fasum (3)'!D284:W284)</f>
        <v>1</v>
      </c>
      <c r="D1138" s="122">
        <v>20</v>
      </c>
      <c r="E1138" s="122">
        <f>C1138*D1138</f>
        <v>20</v>
      </c>
      <c r="F1138" s="122">
        <v>50</v>
      </c>
      <c r="G1138" s="122" t="s">
        <v>220</v>
      </c>
      <c r="H1138" s="122">
        <f>E1138*F1138</f>
        <v>1000</v>
      </c>
      <c r="I1138" s="124">
        <f>H1138/86400</f>
        <v>1.1574074074074073E-2</v>
      </c>
      <c r="J1138" s="122">
        <f>H1138/1000</f>
        <v>1</v>
      </c>
      <c r="L1138" s="122">
        <v>2025</v>
      </c>
      <c r="M1138" s="122" cm="1">
        <f t="array" ref="M1138:M1157">TRANSPOSE('Proyeksi Fasum (3)'!D285:W285)</f>
        <v>0</v>
      </c>
      <c r="N1138" s="122">
        <v>20</v>
      </c>
      <c r="O1138" s="122">
        <f>M1138*N1138</f>
        <v>0</v>
      </c>
      <c r="P1138" s="122">
        <v>50</v>
      </c>
      <c r="Q1138" s="122" t="s">
        <v>220</v>
      </c>
      <c r="R1138" s="122">
        <f>O1138*P1138</f>
        <v>0</v>
      </c>
      <c r="S1138" s="124">
        <f>R1138/86400</f>
        <v>0</v>
      </c>
      <c r="T1138" s="122">
        <f>R1138/1000</f>
        <v>0</v>
      </c>
    </row>
    <row r="1139" spans="2:20" x14ac:dyDescent="0.25">
      <c r="B1139" s="122">
        <v>2026</v>
      </c>
      <c r="C1139" s="122">
        <v>1</v>
      </c>
      <c r="D1139" s="122">
        <v>20</v>
      </c>
      <c r="E1139" s="122">
        <f t="shared" ref="E1139:E1157" si="338">C1139*D1139</f>
        <v>20</v>
      </c>
      <c r="F1139" s="122">
        <v>50</v>
      </c>
      <c r="G1139" s="122" t="s">
        <v>220</v>
      </c>
      <c r="H1139" s="122">
        <f t="shared" ref="H1139:H1157" si="339">E1139*F1139</f>
        <v>1000</v>
      </c>
      <c r="I1139" s="124">
        <f t="shared" ref="I1139:I1157" si="340">H1139/86400</f>
        <v>1.1574074074074073E-2</v>
      </c>
      <c r="J1139" s="122">
        <f t="shared" ref="J1139:J1157" si="341">H1139/1000</f>
        <v>1</v>
      </c>
      <c r="L1139" s="122">
        <v>2026</v>
      </c>
      <c r="M1139" s="122">
        <v>0</v>
      </c>
      <c r="N1139" s="122">
        <v>20</v>
      </c>
      <c r="O1139" s="122">
        <f t="shared" ref="O1139:O1157" si="342">M1139*N1139</f>
        <v>0</v>
      </c>
      <c r="P1139" s="122">
        <v>50</v>
      </c>
      <c r="Q1139" s="122" t="s">
        <v>220</v>
      </c>
      <c r="R1139" s="122">
        <f t="shared" ref="R1139:R1157" si="343">O1139*P1139</f>
        <v>0</v>
      </c>
      <c r="S1139" s="124">
        <f t="shared" ref="S1139:S1157" si="344">R1139/86400</f>
        <v>0</v>
      </c>
      <c r="T1139" s="122">
        <f t="shared" ref="T1139:T1157" si="345">R1139/1000</f>
        <v>0</v>
      </c>
    </row>
    <row r="1140" spans="2:20" x14ac:dyDescent="0.25">
      <c r="B1140" s="122">
        <v>2027</v>
      </c>
      <c r="C1140" s="122">
        <v>1</v>
      </c>
      <c r="D1140" s="122">
        <v>20</v>
      </c>
      <c r="E1140" s="122">
        <f t="shared" si="338"/>
        <v>20</v>
      </c>
      <c r="F1140" s="122">
        <v>50</v>
      </c>
      <c r="G1140" s="122" t="s">
        <v>220</v>
      </c>
      <c r="H1140" s="122">
        <f t="shared" si="339"/>
        <v>1000</v>
      </c>
      <c r="I1140" s="124">
        <f t="shared" si="340"/>
        <v>1.1574074074074073E-2</v>
      </c>
      <c r="J1140" s="122">
        <f t="shared" si="341"/>
        <v>1</v>
      </c>
      <c r="L1140" s="122">
        <v>2027</v>
      </c>
      <c r="M1140" s="122">
        <v>0</v>
      </c>
      <c r="N1140" s="122">
        <v>20</v>
      </c>
      <c r="O1140" s="122">
        <f t="shared" si="342"/>
        <v>0</v>
      </c>
      <c r="P1140" s="122">
        <v>50</v>
      </c>
      <c r="Q1140" s="122" t="s">
        <v>220</v>
      </c>
      <c r="R1140" s="122">
        <f t="shared" si="343"/>
        <v>0</v>
      </c>
      <c r="S1140" s="124">
        <f t="shared" si="344"/>
        <v>0</v>
      </c>
      <c r="T1140" s="122">
        <f t="shared" si="345"/>
        <v>0</v>
      </c>
    </row>
    <row r="1141" spans="2:20" x14ac:dyDescent="0.25">
      <c r="B1141" s="122">
        <v>2028</v>
      </c>
      <c r="C1141" s="122">
        <v>1</v>
      </c>
      <c r="D1141" s="122">
        <v>20</v>
      </c>
      <c r="E1141" s="122">
        <f t="shared" si="338"/>
        <v>20</v>
      </c>
      <c r="F1141" s="122">
        <v>50</v>
      </c>
      <c r="G1141" s="122" t="s">
        <v>220</v>
      </c>
      <c r="H1141" s="122">
        <f t="shared" si="339"/>
        <v>1000</v>
      </c>
      <c r="I1141" s="124">
        <f t="shared" si="340"/>
        <v>1.1574074074074073E-2</v>
      </c>
      <c r="J1141" s="122">
        <f t="shared" si="341"/>
        <v>1</v>
      </c>
      <c r="L1141" s="122">
        <v>2028</v>
      </c>
      <c r="M1141" s="122">
        <v>0</v>
      </c>
      <c r="N1141" s="122">
        <v>20</v>
      </c>
      <c r="O1141" s="122">
        <f t="shared" si="342"/>
        <v>0</v>
      </c>
      <c r="P1141" s="122">
        <v>50</v>
      </c>
      <c r="Q1141" s="122" t="s">
        <v>220</v>
      </c>
      <c r="R1141" s="122">
        <f t="shared" si="343"/>
        <v>0</v>
      </c>
      <c r="S1141" s="124">
        <f t="shared" si="344"/>
        <v>0</v>
      </c>
      <c r="T1141" s="122">
        <f t="shared" si="345"/>
        <v>0</v>
      </c>
    </row>
    <row r="1142" spans="2:20" x14ac:dyDescent="0.25">
      <c r="B1142" s="122">
        <v>2029</v>
      </c>
      <c r="C1142" s="122">
        <v>1</v>
      </c>
      <c r="D1142" s="122">
        <v>20</v>
      </c>
      <c r="E1142" s="122">
        <f t="shared" si="338"/>
        <v>20</v>
      </c>
      <c r="F1142" s="122">
        <v>50</v>
      </c>
      <c r="G1142" s="122" t="s">
        <v>220</v>
      </c>
      <c r="H1142" s="122">
        <f t="shared" si="339"/>
        <v>1000</v>
      </c>
      <c r="I1142" s="124">
        <f t="shared" si="340"/>
        <v>1.1574074074074073E-2</v>
      </c>
      <c r="J1142" s="122">
        <f t="shared" si="341"/>
        <v>1</v>
      </c>
      <c r="L1142" s="122">
        <v>2029</v>
      </c>
      <c r="M1142" s="122">
        <v>0</v>
      </c>
      <c r="N1142" s="122">
        <v>20</v>
      </c>
      <c r="O1142" s="122">
        <f t="shared" si="342"/>
        <v>0</v>
      </c>
      <c r="P1142" s="122">
        <v>50</v>
      </c>
      <c r="Q1142" s="122" t="s">
        <v>220</v>
      </c>
      <c r="R1142" s="122">
        <f t="shared" si="343"/>
        <v>0</v>
      </c>
      <c r="S1142" s="124">
        <f t="shared" si="344"/>
        <v>0</v>
      </c>
      <c r="T1142" s="122">
        <f t="shared" si="345"/>
        <v>0</v>
      </c>
    </row>
    <row r="1143" spans="2:20" x14ac:dyDescent="0.25">
      <c r="B1143" s="122">
        <v>2030</v>
      </c>
      <c r="C1143" s="122">
        <v>1</v>
      </c>
      <c r="D1143" s="122">
        <v>20</v>
      </c>
      <c r="E1143" s="122">
        <f t="shared" si="338"/>
        <v>20</v>
      </c>
      <c r="F1143" s="122">
        <v>50</v>
      </c>
      <c r="G1143" s="122" t="s">
        <v>220</v>
      </c>
      <c r="H1143" s="122">
        <f t="shared" si="339"/>
        <v>1000</v>
      </c>
      <c r="I1143" s="124">
        <f t="shared" si="340"/>
        <v>1.1574074074074073E-2</v>
      </c>
      <c r="J1143" s="122">
        <f t="shared" si="341"/>
        <v>1</v>
      </c>
      <c r="L1143" s="122">
        <v>2030</v>
      </c>
      <c r="M1143" s="122">
        <v>0</v>
      </c>
      <c r="N1143" s="122">
        <v>20</v>
      </c>
      <c r="O1143" s="122">
        <f t="shared" si="342"/>
        <v>0</v>
      </c>
      <c r="P1143" s="122">
        <v>50</v>
      </c>
      <c r="Q1143" s="122" t="s">
        <v>220</v>
      </c>
      <c r="R1143" s="122">
        <f t="shared" si="343"/>
        <v>0</v>
      </c>
      <c r="S1143" s="124">
        <f t="shared" si="344"/>
        <v>0</v>
      </c>
      <c r="T1143" s="122">
        <f t="shared" si="345"/>
        <v>0</v>
      </c>
    </row>
    <row r="1144" spans="2:20" x14ac:dyDescent="0.25">
      <c r="B1144" s="122">
        <v>2031</v>
      </c>
      <c r="C1144" s="122">
        <v>1</v>
      </c>
      <c r="D1144" s="122">
        <v>20</v>
      </c>
      <c r="E1144" s="122">
        <f t="shared" si="338"/>
        <v>20</v>
      </c>
      <c r="F1144" s="122">
        <v>50</v>
      </c>
      <c r="G1144" s="122" t="s">
        <v>220</v>
      </c>
      <c r="H1144" s="122">
        <f t="shared" si="339"/>
        <v>1000</v>
      </c>
      <c r="I1144" s="124">
        <f t="shared" si="340"/>
        <v>1.1574074074074073E-2</v>
      </c>
      <c r="J1144" s="122">
        <f t="shared" si="341"/>
        <v>1</v>
      </c>
      <c r="L1144" s="122">
        <v>2031</v>
      </c>
      <c r="M1144" s="122">
        <v>0</v>
      </c>
      <c r="N1144" s="122">
        <v>20</v>
      </c>
      <c r="O1144" s="122">
        <f t="shared" si="342"/>
        <v>0</v>
      </c>
      <c r="P1144" s="122">
        <v>50</v>
      </c>
      <c r="Q1144" s="122" t="s">
        <v>220</v>
      </c>
      <c r="R1144" s="122">
        <f t="shared" si="343"/>
        <v>0</v>
      </c>
      <c r="S1144" s="124">
        <f t="shared" si="344"/>
        <v>0</v>
      </c>
      <c r="T1144" s="122">
        <f t="shared" si="345"/>
        <v>0</v>
      </c>
    </row>
    <row r="1145" spans="2:20" x14ac:dyDescent="0.25">
      <c r="B1145" s="122">
        <v>2032</v>
      </c>
      <c r="C1145" s="122">
        <v>1</v>
      </c>
      <c r="D1145" s="122">
        <v>20</v>
      </c>
      <c r="E1145" s="122">
        <f t="shared" si="338"/>
        <v>20</v>
      </c>
      <c r="F1145" s="122">
        <v>50</v>
      </c>
      <c r="G1145" s="122" t="s">
        <v>220</v>
      </c>
      <c r="H1145" s="122">
        <f t="shared" si="339"/>
        <v>1000</v>
      </c>
      <c r="I1145" s="124">
        <f t="shared" si="340"/>
        <v>1.1574074074074073E-2</v>
      </c>
      <c r="J1145" s="122">
        <f t="shared" si="341"/>
        <v>1</v>
      </c>
      <c r="L1145" s="122">
        <v>2032</v>
      </c>
      <c r="M1145" s="122">
        <v>0</v>
      </c>
      <c r="N1145" s="122">
        <v>20</v>
      </c>
      <c r="O1145" s="122">
        <f t="shared" si="342"/>
        <v>0</v>
      </c>
      <c r="P1145" s="122">
        <v>50</v>
      </c>
      <c r="Q1145" s="122" t="s">
        <v>220</v>
      </c>
      <c r="R1145" s="122">
        <f t="shared" si="343"/>
        <v>0</v>
      </c>
      <c r="S1145" s="124">
        <f t="shared" si="344"/>
        <v>0</v>
      </c>
      <c r="T1145" s="122">
        <f t="shared" si="345"/>
        <v>0</v>
      </c>
    </row>
    <row r="1146" spans="2:20" x14ac:dyDescent="0.25">
      <c r="B1146" s="122">
        <v>2033</v>
      </c>
      <c r="C1146" s="122">
        <v>1</v>
      </c>
      <c r="D1146" s="122">
        <v>20</v>
      </c>
      <c r="E1146" s="122">
        <f t="shared" si="338"/>
        <v>20</v>
      </c>
      <c r="F1146" s="122">
        <v>50</v>
      </c>
      <c r="G1146" s="122" t="s">
        <v>220</v>
      </c>
      <c r="H1146" s="122">
        <f t="shared" si="339"/>
        <v>1000</v>
      </c>
      <c r="I1146" s="124">
        <f t="shared" si="340"/>
        <v>1.1574074074074073E-2</v>
      </c>
      <c r="J1146" s="122">
        <f t="shared" si="341"/>
        <v>1</v>
      </c>
      <c r="L1146" s="122">
        <v>2033</v>
      </c>
      <c r="M1146" s="122">
        <v>0</v>
      </c>
      <c r="N1146" s="122">
        <v>20</v>
      </c>
      <c r="O1146" s="122">
        <f t="shared" si="342"/>
        <v>0</v>
      </c>
      <c r="P1146" s="122">
        <v>50</v>
      </c>
      <c r="Q1146" s="122" t="s">
        <v>220</v>
      </c>
      <c r="R1146" s="122">
        <f t="shared" si="343"/>
        <v>0</v>
      </c>
      <c r="S1146" s="124">
        <f t="shared" si="344"/>
        <v>0</v>
      </c>
      <c r="T1146" s="122">
        <f t="shared" si="345"/>
        <v>0</v>
      </c>
    </row>
    <row r="1147" spans="2:20" x14ac:dyDescent="0.25">
      <c r="B1147" s="122">
        <v>2034</v>
      </c>
      <c r="C1147" s="122">
        <v>1</v>
      </c>
      <c r="D1147" s="122">
        <v>20</v>
      </c>
      <c r="E1147" s="122">
        <f t="shared" si="338"/>
        <v>20</v>
      </c>
      <c r="F1147" s="122">
        <v>50</v>
      </c>
      <c r="G1147" s="122" t="s">
        <v>220</v>
      </c>
      <c r="H1147" s="122">
        <f t="shared" si="339"/>
        <v>1000</v>
      </c>
      <c r="I1147" s="124">
        <f t="shared" si="340"/>
        <v>1.1574074074074073E-2</v>
      </c>
      <c r="J1147" s="122">
        <f t="shared" si="341"/>
        <v>1</v>
      </c>
      <c r="L1147" s="122">
        <v>2034</v>
      </c>
      <c r="M1147" s="122">
        <v>0</v>
      </c>
      <c r="N1147" s="122">
        <v>20</v>
      </c>
      <c r="O1147" s="122">
        <f t="shared" si="342"/>
        <v>0</v>
      </c>
      <c r="P1147" s="122">
        <v>50</v>
      </c>
      <c r="Q1147" s="122" t="s">
        <v>220</v>
      </c>
      <c r="R1147" s="122">
        <f t="shared" si="343"/>
        <v>0</v>
      </c>
      <c r="S1147" s="124">
        <f t="shared" si="344"/>
        <v>0</v>
      </c>
      <c r="T1147" s="122">
        <f t="shared" si="345"/>
        <v>0</v>
      </c>
    </row>
    <row r="1148" spans="2:20" x14ac:dyDescent="0.25">
      <c r="B1148" s="122">
        <v>2035</v>
      </c>
      <c r="C1148" s="122">
        <v>1</v>
      </c>
      <c r="D1148" s="122">
        <v>20</v>
      </c>
      <c r="E1148" s="122">
        <f t="shared" si="338"/>
        <v>20</v>
      </c>
      <c r="F1148" s="122">
        <v>50</v>
      </c>
      <c r="G1148" s="122" t="s">
        <v>220</v>
      </c>
      <c r="H1148" s="122">
        <f t="shared" si="339"/>
        <v>1000</v>
      </c>
      <c r="I1148" s="124">
        <f t="shared" si="340"/>
        <v>1.1574074074074073E-2</v>
      </c>
      <c r="J1148" s="122">
        <f t="shared" si="341"/>
        <v>1</v>
      </c>
      <c r="L1148" s="122">
        <v>2035</v>
      </c>
      <c r="M1148" s="122">
        <v>0</v>
      </c>
      <c r="N1148" s="122">
        <v>20</v>
      </c>
      <c r="O1148" s="122">
        <f t="shared" si="342"/>
        <v>0</v>
      </c>
      <c r="P1148" s="122">
        <v>50</v>
      </c>
      <c r="Q1148" s="122" t="s">
        <v>220</v>
      </c>
      <c r="R1148" s="122">
        <f t="shared" si="343"/>
        <v>0</v>
      </c>
      <c r="S1148" s="124">
        <f t="shared" si="344"/>
        <v>0</v>
      </c>
      <c r="T1148" s="122">
        <f t="shared" si="345"/>
        <v>0</v>
      </c>
    </row>
    <row r="1149" spans="2:20" x14ac:dyDescent="0.25">
      <c r="B1149" s="122">
        <v>2036</v>
      </c>
      <c r="C1149" s="122">
        <v>1</v>
      </c>
      <c r="D1149" s="122">
        <v>20</v>
      </c>
      <c r="E1149" s="122">
        <f t="shared" si="338"/>
        <v>20</v>
      </c>
      <c r="F1149" s="122">
        <v>50</v>
      </c>
      <c r="G1149" s="122" t="s">
        <v>220</v>
      </c>
      <c r="H1149" s="122">
        <f t="shared" si="339"/>
        <v>1000</v>
      </c>
      <c r="I1149" s="124">
        <f t="shared" si="340"/>
        <v>1.1574074074074073E-2</v>
      </c>
      <c r="J1149" s="122">
        <f t="shared" si="341"/>
        <v>1</v>
      </c>
      <c r="L1149" s="122">
        <v>2036</v>
      </c>
      <c r="M1149" s="122">
        <v>0</v>
      </c>
      <c r="N1149" s="122">
        <v>20</v>
      </c>
      <c r="O1149" s="122">
        <f t="shared" si="342"/>
        <v>0</v>
      </c>
      <c r="P1149" s="122">
        <v>50</v>
      </c>
      <c r="Q1149" s="122" t="s">
        <v>220</v>
      </c>
      <c r="R1149" s="122">
        <f t="shared" si="343"/>
        <v>0</v>
      </c>
      <c r="S1149" s="124">
        <f t="shared" si="344"/>
        <v>0</v>
      </c>
      <c r="T1149" s="122">
        <f t="shared" si="345"/>
        <v>0</v>
      </c>
    </row>
    <row r="1150" spans="2:20" x14ac:dyDescent="0.25">
      <c r="B1150" s="122">
        <v>2037</v>
      </c>
      <c r="C1150" s="122">
        <v>1</v>
      </c>
      <c r="D1150" s="122">
        <v>20</v>
      </c>
      <c r="E1150" s="122">
        <f t="shared" si="338"/>
        <v>20</v>
      </c>
      <c r="F1150" s="122">
        <v>50</v>
      </c>
      <c r="G1150" s="122" t="s">
        <v>220</v>
      </c>
      <c r="H1150" s="122">
        <f t="shared" si="339"/>
        <v>1000</v>
      </c>
      <c r="I1150" s="124">
        <f t="shared" si="340"/>
        <v>1.1574074074074073E-2</v>
      </c>
      <c r="J1150" s="122">
        <f t="shared" si="341"/>
        <v>1</v>
      </c>
      <c r="L1150" s="122">
        <v>2037</v>
      </c>
      <c r="M1150" s="122">
        <v>0</v>
      </c>
      <c r="N1150" s="122">
        <v>20</v>
      </c>
      <c r="O1150" s="122">
        <f t="shared" si="342"/>
        <v>0</v>
      </c>
      <c r="P1150" s="122">
        <v>50</v>
      </c>
      <c r="Q1150" s="122" t="s">
        <v>220</v>
      </c>
      <c r="R1150" s="122">
        <f t="shared" si="343"/>
        <v>0</v>
      </c>
      <c r="S1150" s="124">
        <f t="shared" si="344"/>
        <v>0</v>
      </c>
      <c r="T1150" s="122">
        <f t="shared" si="345"/>
        <v>0</v>
      </c>
    </row>
    <row r="1151" spans="2:20" x14ac:dyDescent="0.25">
      <c r="B1151" s="122">
        <v>2038</v>
      </c>
      <c r="C1151" s="122">
        <v>1</v>
      </c>
      <c r="D1151" s="122">
        <v>20</v>
      </c>
      <c r="E1151" s="122">
        <f t="shared" si="338"/>
        <v>20</v>
      </c>
      <c r="F1151" s="122">
        <v>50</v>
      </c>
      <c r="G1151" s="122" t="s">
        <v>220</v>
      </c>
      <c r="H1151" s="122">
        <f t="shared" si="339"/>
        <v>1000</v>
      </c>
      <c r="I1151" s="124">
        <f t="shared" si="340"/>
        <v>1.1574074074074073E-2</v>
      </c>
      <c r="J1151" s="122">
        <f t="shared" si="341"/>
        <v>1</v>
      </c>
      <c r="L1151" s="122">
        <v>2038</v>
      </c>
      <c r="M1151" s="122">
        <v>0</v>
      </c>
      <c r="N1151" s="122">
        <v>20</v>
      </c>
      <c r="O1151" s="122">
        <f t="shared" si="342"/>
        <v>0</v>
      </c>
      <c r="P1151" s="122">
        <v>50</v>
      </c>
      <c r="Q1151" s="122" t="s">
        <v>220</v>
      </c>
      <c r="R1151" s="122">
        <f t="shared" si="343"/>
        <v>0</v>
      </c>
      <c r="S1151" s="124">
        <f t="shared" si="344"/>
        <v>0</v>
      </c>
      <c r="T1151" s="122">
        <f t="shared" si="345"/>
        <v>0</v>
      </c>
    </row>
    <row r="1152" spans="2:20" x14ac:dyDescent="0.25">
      <c r="B1152" s="122">
        <v>2039</v>
      </c>
      <c r="C1152" s="122">
        <v>1</v>
      </c>
      <c r="D1152" s="122">
        <v>20</v>
      </c>
      <c r="E1152" s="122">
        <f t="shared" si="338"/>
        <v>20</v>
      </c>
      <c r="F1152" s="122">
        <v>50</v>
      </c>
      <c r="G1152" s="122" t="s">
        <v>220</v>
      </c>
      <c r="H1152" s="122">
        <f t="shared" si="339"/>
        <v>1000</v>
      </c>
      <c r="I1152" s="124">
        <f t="shared" si="340"/>
        <v>1.1574074074074073E-2</v>
      </c>
      <c r="J1152" s="122">
        <f t="shared" si="341"/>
        <v>1</v>
      </c>
      <c r="L1152" s="122">
        <v>2039</v>
      </c>
      <c r="M1152" s="122">
        <v>0</v>
      </c>
      <c r="N1152" s="122">
        <v>20</v>
      </c>
      <c r="O1152" s="122">
        <f t="shared" si="342"/>
        <v>0</v>
      </c>
      <c r="P1152" s="122">
        <v>50</v>
      </c>
      <c r="Q1152" s="122" t="s">
        <v>220</v>
      </c>
      <c r="R1152" s="122">
        <f t="shared" si="343"/>
        <v>0</v>
      </c>
      <c r="S1152" s="124">
        <f t="shared" si="344"/>
        <v>0</v>
      </c>
      <c r="T1152" s="122">
        <f t="shared" si="345"/>
        <v>0</v>
      </c>
    </row>
    <row r="1153" spans="2:20" x14ac:dyDescent="0.25">
      <c r="B1153" s="122">
        <v>2040</v>
      </c>
      <c r="C1153" s="122">
        <v>1</v>
      </c>
      <c r="D1153" s="122">
        <v>20</v>
      </c>
      <c r="E1153" s="122">
        <f t="shared" si="338"/>
        <v>20</v>
      </c>
      <c r="F1153" s="122">
        <v>50</v>
      </c>
      <c r="G1153" s="122" t="s">
        <v>220</v>
      </c>
      <c r="H1153" s="122">
        <f t="shared" si="339"/>
        <v>1000</v>
      </c>
      <c r="I1153" s="124">
        <f t="shared" si="340"/>
        <v>1.1574074074074073E-2</v>
      </c>
      <c r="J1153" s="122">
        <f t="shared" si="341"/>
        <v>1</v>
      </c>
      <c r="L1153" s="122">
        <v>2040</v>
      </c>
      <c r="M1153" s="122">
        <v>0</v>
      </c>
      <c r="N1153" s="122">
        <v>20</v>
      </c>
      <c r="O1153" s="122">
        <f t="shared" si="342"/>
        <v>0</v>
      </c>
      <c r="P1153" s="122">
        <v>50</v>
      </c>
      <c r="Q1153" s="122" t="s">
        <v>220</v>
      </c>
      <c r="R1153" s="122">
        <f t="shared" si="343"/>
        <v>0</v>
      </c>
      <c r="S1153" s="124">
        <f t="shared" si="344"/>
        <v>0</v>
      </c>
      <c r="T1153" s="122">
        <f t="shared" si="345"/>
        <v>0</v>
      </c>
    </row>
    <row r="1154" spans="2:20" x14ac:dyDescent="0.25">
      <c r="B1154" s="122">
        <v>2041</v>
      </c>
      <c r="C1154" s="122">
        <v>2</v>
      </c>
      <c r="D1154" s="122">
        <v>20</v>
      </c>
      <c r="E1154" s="122">
        <f t="shared" si="338"/>
        <v>40</v>
      </c>
      <c r="F1154" s="122">
        <v>50</v>
      </c>
      <c r="G1154" s="122" t="s">
        <v>220</v>
      </c>
      <c r="H1154" s="122">
        <f t="shared" si="339"/>
        <v>2000</v>
      </c>
      <c r="I1154" s="124">
        <f t="shared" si="340"/>
        <v>2.3148148148148147E-2</v>
      </c>
      <c r="J1154" s="122">
        <f t="shared" si="341"/>
        <v>2</v>
      </c>
      <c r="L1154" s="122">
        <v>2041</v>
      </c>
      <c r="M1154" s="122">
        <v>0</v>
      </c>
      <c r="N1154" s="122">
        <v>20</v>
      </c>
      <c r="O1154" s="122">
        <f t="shared" si="342"/>
        <v>0</v>
      </c>
      <c r="P1154" s="122">
        <v>50</v>
      </c>
      <c r="Q1154" s="122" t="s">
        <v>220</v>
      </c>
      <c r="R1154" s="122">
        <f t="shared" si="343"/>
        <v>0</v>
      </c>
      <c r="S1154" s="124">
        <f t="shared" si="344"/>
        <v>0</v>
      </c>
      <c r="T1154" s="122">
        <f t="shared" si="345"/>
        <v>0</v>
      </c>
    </row>
    <row r="1155" spans="2:20" x14ac:dyDescent="0.25">
      <c r="B1155" s="122">
        <v>2042</v>
      </c>
      <c r="C1155" s="122">
        <v>2</v>
      </c>
      <c r="D1155" s="122">
        <v>20</v>
      </c>
      <c r="E1155" s="122">
        <f t="shared" si="338"/>
        <v>40</v>
      </c>
      <c r="F1155" s="122">
        <v>50</v>
      </c>
      <c r="G1155" s="122" t="s">
        <v>220</v>
      </c>
      <c r="H1155" s="122">
        <f t="shared" si="339"/>
        <v>2000</v>
      </c>
      <c r="I1155" s="124">
        <f t="shared" si="340"/>
        <v>2.3148148148148147E-2</v>
      </c>
      <c r="J1155" s="122">
        <f t="shared" si="341"/>
        <v>2</v>
      </c>
      <c r="L1155" s="122">
        <v>2042</v>
      </c>
      <c r="M1155" s="122">
        <v>0</v>
      </c>
      <c r="N1155" s="122">
        <v>20</v>
      </c>
      <c r="O1155" s="122">
        <f t="shared" si="342"/>
        <v>0</v>
      </c>
      <c r="P1155" s="122">
        <v>50</v>
      </c>
      <c r="Q1155" s="122" t="s">
        <v>220</v>
      </c>
      <c r="R1155" s="122">
        <f t="shared" si="343"/>
        <v>0</v>
      </c>
      <c r="S1155" s="124">
        <f t="shared" si="344"/>
        <v>0</v>
      </c>
      <c r="T1155" s="122">
        <f t="shared" si="345"/>
        <v>0</v>
      </c>
    </row>
    <row r="1156" spans="2:20" x14ac:dyDescent="0.25">
      <c r="B1156" s="122">
        <v>2043</v>
      </c>
      <c r="C1156" s="122">
        <v>2</v>
      </c>
      <c r="D1156" s="122">
        <v>20</v>
      </c>
      <c r="E1156" s="122">
        <f t="shared" si="338"/>
        <v>40</v>
      </c>
      <c r="F1156" s="122">
        <v>50</v>
      </c>
      <c r="G1156" s="122" t="s">
        <v>220</v>
      </c>
      <c r="H1156" s="122">
        <f t="shared" si="339"/>
        <v>2000</v>
      </c>
      <c r="I1156" s="124">
        <f t="shared" si="340"/>
        <v>2.3148148148148147E-2</v>
      </c>
      <c r="J1156" s="122">
        <f t="shared" si="341"/>
        <v>2</v>
      </c>
      <c r="L1156" s="122">
        <v>2043</v>
      </c>
      <c r="M1156" s="122">
        <v>0</v>
      </c>
      <c r="N1156" s="122">
        <v>20</v>
      </c>
      <c r="O1156" s="122">
        <f t="shared" si="342"/>
        <v>0</v>
      </c>
      <c r="P1156" s="122">
        <v>50</v>
      </c>
      <c r="Q1156" s="122" t="s">
        <v>220</v>
      </c>
      <c r="R1156" s="122">
        <f t="shared" si="343"/>
        <v>0</v>
      </c>
      <c r="S1156" s="124">
        <f t="shared" si="344"/>
        <v>0</v>
      </c>
      <c r="T1156" s="122">
        <f t="shared" si="345"/>
        <v>0</v>
      </c>
    </row>
    <row r="1157" spans="2:20" x14ac:dyDescent="0.25">
      <c r="B1157" s="122">
        <v>2044</v>
      </c>
      <c r="C1157" s="122">
        <v>2</v>
      </c>
      <c r="D1157" s="122">
        <v>20</v>
      </c>
      <c r="E1157" s="122">
        <f t="shared" si="338"/>
        <v>40</v>
      </c>
      <c r="F1157" s="122">
        <v>50</v>
      </c>
      <c r="G1157" s="122" t="s">
        <v>220</v>
      </c>
      <c r="H1157" s="122">
        <f t="shared" si="339"/>
        <v>2000</v>
      </c>
      <c r="I1157" s="124">
        <f t="shared" si="340"/>
        <v>2.3148148148148147E-2</v>
      </c>
      <c r="J1157" s="122">
        <f t="shared" si="341"/>
        <v>2</v>
      </c>
      <c r="L1157" s="122">
        <v>2044</v>
      </c>
      <c r="M1157" s="122">
        <v>0</v>
      </c>
      <c r="N1157" s="122">
        <v>20</v>
      </c>
      <c r="O1157" s="122">
        <f t="shared" si="342"/>
        <v>0</v>
      </c>
      <c r="P1157" s="122">
        <v>50</v>
      </c>
      <c r="Q1157" s="122" t="s">
        <v>220</v>
      </c>
      <c r="R1157" s="122">
        <f t="shared" si="343"/>
        <v>0</v>
      </c>
      <c r="S1157" s="124">
        <f t="shared" si="344"/>
        <v>0</v>
      </c>
      <c r="T1157" s="122">
        <f t="shared" si="345"/>
        <v>0</v>
      </c>
    </row>
    <row r="1159" spans="2:20" x14ac:dyDescent="0.25">
      <c r="B1159" s="290" t="s">
        <v>341</v>
      </c>
      <c r="C1159" s="290"/>
      <c r="D1159" s="290"/>
      <c r="L1159" s="290" t="s">
        <v>342</v>
      </c>
      <c r="M1159" s="290"/>
      <c r="N1159" s="290"/>
    </row>
    <row r="1160" spans="2:20" x14ac:dyDescent="0.25">
      <c r="B1160" s="289" t="s">
        <v>22</v>
      </c>
      <c r="C1160" s="289" t="s">
        <v>203</v>
      </c>
      <c r="D1160" s="289" t="s">
        <v>204</v>
      </c>
      <c r="E1160" s="289" t="s">
        <v>201</v>
      </c>
      <c r="F1160" s="289" t="s">
        <v>202</v>
      </c>
      <c r="G1160" s="289" t="s">
        <v>151</v>
      </c>
      <c r="H1160" s="289" t="s">
        <v>205</v>
      </c>
      <c r="I1160" s="289" t="s">
        <v>206</v>
      </c>
      <c r="J1160" s="289" t="s">
        <v>434</v>
      </c>
      <c r="L1160" s="289" t="s">
        <v>22</v>
      </c>
      <c r="M1160" s="289" t="s">
        <v>203</v>
      </c>
      <c r="N1160" s="289" t="s">
        <v>204</v>
      </c>
      <c r="O1160" s="289" t="s">
        <v>201</v>
      </c>
      <c r="P1160" s="289" t="s">
        <v>202</v>
      </c>
      <c r="Q1160" s="289" t="s">
        <v>151</v>
      </c>
      <c r="R1160" s="289" t="s">
        <v>205</v>
      </c>
      <c r="S1160" s="289" t="s">
        <v>206</v>
      </c>
      <c r="T1160" s="289" t="s">
        <v>434</v>
      </c>
    </row>
    <row r="1161" spans="2:20" x14ac:dyDescent="0.25">
      <c r="B1161" s="289"/>
      <c r="C1161" s="289"/>
      <c r="D1161" s="289"/>
      <c r="E1161" s="289"/>
      <c r="F1161" s="289"/>
      <c r="G1161" s="289"/>
      <c r="H1161" s="289"/>
      <c r="I1161" s="289"/>
      <c r="J1161" s="289"/>
      <c r="L1161" s="289"/>
      <c r="M1161" s="289"/>
      <c r="N1161" s="289"/>
      <c r="O1161" s="289"/>
      <c r="P1161" s="289"/>
      <c r="Q1161" s="289"/>
      <c r="R1161" s="289"/>
      <c r="S1161" s="289"/>
      <c r="T1161" s="289"/>
    </row>
    <row r="1162" spans="2:20" x14ac:dyDescent="0.25">
      <c r="B1162" s="289"/>
      <c r="C1162" s="289"/>
      <c r="D1162" s="289"/>
      <c r="E1162" s="289"/>
      <c r="F1162" s="289"/>
      <c r="G1162" s="289"/>
      <c r="H1162" s="289"/>
      <c r="I1162" s="289"/>
      <c r="J1162" s="289"/>
      <c r="L1162" s="289"/>
      <c r="M1162" s="289"/>
      <c r="N1162" s="289"/>
      <c r="O1162" s="289"/>
      <c r="P1162" s="289"/>
      <c r="Q1162" s="289"/>
      <c r="R1162" s="289"/>
      <c r="S1162" s="289"/>
      <c r="T1162" s="289"/>
    </row>
    <row r="1163" spans="2:20" x14ac:dyDescent="0.25">
      <c r="B1163" s="122">
        <v>2025</v>
      </c>
      <c r="C1163" s="122" cm="1">
        <f t="array" ref="C1163:C1182">TRANSPOSE('Proyeksi Fasum (3)'!D287:W287)</f>
        <v>2</v>
      </c>
      <c r="D1163" s="122">
        <v>250</v>
      </c>
      <c r="E1163" s="122">
        <f>C1163*D1163</f>
        <v>500</v>
      </c>
      <c r="F1163" s="122">
        <v>2000</v>
      </c>
      <c r="G1163" s="122" t="s">
        <v>218</v>
      </c>
      <c r="H1163" s="122">
        <f>F1163*C1163</f>
        <v>4000</v>
      </c>
      <c r="I1163" s="124">
        <f>H1163/86400</f>
        <v>4.6296296296296294E-2</v>
      </c>
      <c r="J1163" s="122">
        <f>H1163/1000</f>
        <v>4</v>
      </c>
      <c r="L1163" s="122">
        <v>2025</v>
      </c>
      <c r="M1163" s="122" cm="1">
        <f t="array" ref="M1163:M1182">TRANSPOSE('Proyeksi Fasum (3)'!D288:W288)</f>
        <v>0</v>
      </c>
      <c r="N1163" s="122">
        <v>250</v>
      </c>
      <c r="O1163" s="122">
        <f>M1163*N1163</f>
        <v>0</v>
      </c>
      <c r="P1163" s="122">
        <v>1000</v>
      </c>
      <c r="Q1163" s="122" t="s">
        <v>218</v>
      </c>
      <c r="R1163" s="122">
        <f>P1163*M1163</f>
        <v>0</v>
      </c>
      <c r="S1163" s="124">
        <f>R1163/86400</f>
        <v>0</v>
      </c>
      <c r="T1163" s="122">
        <f>R1163/1000</f>
        <v>0</v>
      </c>
    </row>
    <row r="1164" spans="2:20" x14ac:dyDescent="0.25">
      <c r="B1164" s="122">
        <v>2026</v>
      </c>
      <c r="C1164" s="122">
        <v>2</v>
      </c>
      <c r="D1164" s="122">
        <v>250</v>
      </c>
      <c r="E1164" s="122">
        <f t="shared" ref="E1164:E1182" si="346">C1164*D1164</f>
        <v>500</v>
      </c>
      <c r="F1164" s="122">
        <v>2000</v>
      </c>
      <c r="G1164" s="122" t="s">
        <v>218</v>
      </c>
      <c r="H1164" s="122">
        <f t="shared" ref="H1164:H1182" si="347">F1164*C1164</f>
        <v>4000</v>
      </c>
      <c r="I1164" s="124">
        <f t="shared" ref="I1164:I1182" si="348">H1164/86400</f>
        <v>4.6296296296296294E-2</v>
      </c>
      <c r="J1164" s="122">
        <f t="shared" ref="J1164:J1182" si="349">H1164/1000</f>
        <v>4</v>
      </c>
      <c r="L1164" s="122">
        <v>2026</v>
      </c>
      <c r="M1164" s="122">
        <v>0</v>
      </c>
      <c r="N1164" s="122">
        <v>250</v>
      </c>
      <c r="O1164" s="122">
        <f t="shared" ref="O1164:O1182" si="350">M1164*N1164</f>
        <v>0</v>
      </c>
      <c r="P1164" s="122">
        <v>1000</v>
      </c>
      <c r="Q1164" s="122" t="s">
        <v>218</v>
      </c>
      <c r="R1164" s="122">
        <f t="shared" ref="R1164:R1182" si="351">P1164*M1164</f>
        <v>0</v>
      </c>
      <c r="S1164" s="124">
        <f t="shared" ref="S1164:S1182" si="352">R1164/86400</f>
        <v>0</v>
      </c>
      <c r="T1164" s="122">
        <f t="shared" ref="T1164:T1182" si="353">R1164/1000</f>
        <v>0</v>
      </c>
    </row>
    <row r="1165" spans="2:20" x14ac:dyDescent="0.25">
      <c r="B1165" s="122">
        <v>2027</v>
      </c>
      <c r="C1165" s="122">
        <v>2</v>
      </c>
      <c r="D1165" s="122">
        <v>250</v>
      </c>
      <c r="E1165" s="122">
        <f t="shared" si="346"/>
        <v>500</v>
      </c>
      <c r="F1165" s="122">
        <v>2000</v>
      </c>
      <c r="G1165" s="122" t="s">
        <v>218</v>
      </c>
      <c r="H1165" s="122">
        <f t="shared" si="347"/>
        <v>4000</v>
      </c>
      <c r="I1165" s="124">
        <f t="shared" si="348"/>
        <v>4.6296296296296294E-2</v>
      </c>
      <c r="J1165" s="122">
        <f t="shared" si="349"/>
        <v>4</v>
      </c>
      <c r="L1165" s="122">
        <v>2027</v>
      </c>
      <c r="M1165" s="122">
        <v>0</v>
      </c>
      <c r="N1165" s="122">
        <v>250</v>
      </c>
      <c r="O1165" s="122">
        <f t="shared" si="350"/>
        <v>0</v>
      </c>
      <c r="P1165" s="122">
        <v>1000</v>
      </c>
      <c r="Q1165" s="122" t="s">
        <v>218</v>
      </c>
      <c r="R1165" s="122">
        <f t="shared" si="351"/>
        <v>0</v>
      </c>
      <c r="S1165" s="124">
        <f t="shared" si="352"/>
        <v>0</v>
      </c>
      <c r="T1165" s="122">
        <f t="shared" si="353"/>
        <v>0</v>
      </c>
    </row>
    <row r="1166" spans="2:20" x14ac:dyDescent="0.25">
      <c r="B1166" s="122">
        <v>2028</v>
      </c>
      <c r="C1166" s="122">
        <v>2</v>
      </c>
      <c r="D1166" s="122">
        <v>250</v>
      </c>
      <c r="E1166" s="122">
        <f t="shared" si="346"/>
        <v>500</v>
      </c>
      <c r="F1166" s="122">
        <v>2000</v>
      </c>
      <c r="G1166" s="122" t="s">
        <v>218</v>
      </c>
      <c r="H1166" s="122">
        <f t="shared" si="347"/>
        <v>4000</v>
      </c>
      <c r="I1166" s="124">
        <f t="shared" si="348"/>
        <v>4.6296296296296294E-2</v>
      </c>
      <c r="J1166" s="122">
        <f t="shared" si="349"/>
        <v>4</v>
      </c>
      <c r="L1166" s="122">
        <v>2028</v>
      </c>
      <c r="M1166" s="122">
        <v>0</v>
      </c>
      <c r="N1166" s="122">
        <v>250</v>
      </c>
      <c r="O1166" s="122">
        <f t="shared" si="350"/>
        <v>0</v>
      </c>
      <c r="P1166" s="122">
        <v>1000</v>
      </c>
      <c r="Q1166" s="122" t="s">
        <v>218</v>
      </c>
      <c r="R1166" s="122">
        <f t="shared" si="351"/>
        <v>0</v>
      </c>
      <c r="S1166" s="124">
        <f t="shared" si="352"/>
        <v>0</v>
      </c>
      <c r="T1166" s="122">
        <f t="shared" si="353"/>
        <v>0</v>
      </c>
    </row>
    <row r="1167" spans="2:20" x14ac:dyDescent="0.25">
      <c r="B1167" s="122">
        <v>2029</v>
      </c>
      <c r="C1167" s="122">
        <v>2</v>
      </c>
      <c r="D1167" s="122">
        <v>250</v>
      </c>
      <c r="E1167" s="122">
        <f t="shared" si="346"/>
        <v>500</v>
      </c>
      <c r="F1167" s="122">
        <v>2000</v>
      </c>
      <c r="G1167" s="122" t="s">
        <v>218</v>
      </c>
      <c r="H1167" s="122">
        <f t="shared" si="347"/>
        <v>4000</v>
      </c>
      <c r="I1167" s="124">
        <f t="shared" si="348"/>
        <v>4.6296296296296294E-2</v>
      </c>
      <c r="J1167" s="122">
        <f t="shared" si="349"/>
        <v>4</v>
      </c>
      <c r="L1167" s="122">
        <v>2029</v>
      </c>
      <c r="M1167" s="122">
        <v>0</v>
      </c>
      <c r="N1167" s="122">
        <v>250</v>
      </c>
      <c r="O1167" s="122">
        <f t="shared" si="350"/>
        <v>0</v>
      </c>
      <c r="P1167" s="122">
        <v>1000</v>
      </c>
      <c r="Q1167" s="122" t="s">
        <v>218</v>
      </c>
      <c r="R1167" s="122">
        <f t="shared" si="351"/>
        <v>0</v>
      </c>
      <c r="S1167" s="124">
        <f t="shared" si="352"/>
        <v>0</v>
      </c>
      <c r="T1167" s="122">
        <f t="shared" si="353"/>
        <v>0</v>
      </c>
    </row>
    <row r="1168" spans="2:20" x14ac:dyDescent="0.25">
      <c r="B1168" s="122">
        <v>2030</v>
      </c>
      <c r="C1168" s="122">
        <v>2</v>
      </c>
      <c r="D1168" s="122">
        <v>250</v>
      </c>
      <c r="E1168" s="122">
        <f t="shared" si="346"/>
        <v>500</v>
      </c>
      <c r="F1168" s="122">
        <v>2000</v>
      </c>
      <c r="G1168" s="122" t="s">
        <v>218</v>
      </c>
      <c r="H1168" s="122">
        <f t="shared" si="347"/>
        <v>4000</v>
      </c>
      <c r="I1168" s="124">
        <f t="shared" si="348"/>
        <v>4.6296296296296294E-2</v>
      </c>
      <c r="J1168" s="122">
        <f t="shared" si="349"/>
        <v>4</v>
      </c>
      <c r="L1168" s="122">
        <v>2030</v>
      </c>
      <c r="M1168" s="122">
        <v>0</v>
      </c>
      <c r="N1168" s="122">
        <v>250</v>
      </c>
      <c r="O1168" s="122">
        <f t="shared" si="350"/>
        <v>0</v>
      </c>
      <c r="P1168" s="122">
        <v>1000</v>
      </c>
      <c r="Q1168" s="122" t="s">
        <v>218</v>
      </c>
      <c r="R1168" s="122">
        <f t="shared" si="351"/>
        <v>0</v>
      </c>
      <c r="S1168" s="124">
        <f t="shared" si="352"/>
        <v>0</v>
      </c>
      <c r="T1168" s="122">
        <f t="shared" si="353"/>
        <v>0</v>
      </c>
    </row>
    <row r="1169" spans="2:20" x14ac:dyDescent="0.25">
      <c r="B1169" s="122">
        <v>2031</v>
      </c>
      <c r="C1169" s="122">
        <v>2</v>
      </c>
      <c r="D1169" s="122">
        <v>250</v>
      </c>
      <c r="E1169" s="122">
        <f t="shared" si="346"/>
        <v>500</v>
      </c>
      <c r="F1169" s="122">
        <v>2000</v>
      </c>
      <c r="G1169" s="122" t="s">
        <v>218</v>
      </c>
      <c r="H1169" s="122">
        <f t="shared" si="347"/>
        <v>4000</v>
      </c>
      <c r="I1169" s="124">
        <f t="shared" si="348"/>
        <v>4.6296296296296294E-2</v>
      </c>
      <c r="J1169" s="122">
        <f t="shared" si="349"/>
        <v>4</v>
      </c>
      <c r="L1169" s="122">
        <v>2031</v>
      </c>
      <c r="M1169" s="122">
        <v>0</v>
      </c>
      <c r="N1169" s="122">
        <v>250</v>
      </c>
      <c r="O1169" s="122">
        <f t="shared" si="350"/>
        <v>0</v>
      </c>
      <c r="P1169" s="122">
        <v>1000</v>
      </c>
      <c r="Q1169" s="122" t="s">
        <v>218</v>
      </c>
      <c r="R1169" s="122">
        <f t="shared" si="351"/>
        <v>0</v>
      </c>
      <c r="S1169" s="124">
        <f t="shared" si="352"/>
        <v>0</v>
      </c>
      <c r="T1169" s="122">
        <f t="shared" si="353"/>
        <v>0</v>
      </c>
    </row>
    <row r="1170" spans="2:20" x14ac:dyDescent="0.25">
      <c r="B1170" s="122">
        <v>2032</v>
      </c>
      <c r="C1170" s="122">
        <v>2</v>
      </c>
      <c r="D1170" s="122">
        <v>250</v>
      </c>
      <c r="E1170" s="122">
        <f t="shared" si="346"/>
        <v>500</v>
      </c>
      <c r="F1170" s="122">
        <v>2000</v>
      </c>
      <c r="G1170" s="122" t="s">
        <v>218</v>
      </c>
      <c r="H1170" s="122">
        <f t="shared" si="347"/>
        <v>4000</v>
      </c>
      <c r="I1170" s="124">
        <f t="shared" si="348"/>
        <v>4.6296296296296294E-2</v>
      </c>
      <c r="J1170" s="122">
        <f t="shared" si="349"/>
        <v>4</v>
      </c>
      <c r="L1170" s="122">
        <v>2032</v>
      </c>
      <c r="M1170" s="122">
        <v>0</v>
      </c>
      <c r="N1170" s="122">
        <v>250</v>
      </c>
      <c r="O1170" s="122">
        <f t="shared" si="350"/>
        <v>0</v>
      </c>
      <c r="P1170" s="122">
        <v>1000</v>
      </c>
      <c r="Q1170" s="122" t="s">
        <v>218</v>
      </c>
      <c r="R1170" s="122">
        <f t="shared" si="351"/>
        <v>0</v>
      </c>
      <c r="S1170" s="124">
        <f t="shared" si="352"/>
        <v>0</v>
      </c>
      <c r="T1170" s="122">
        <f t="shared" si="353"/>
        <v>0</v>
      </c>
    </row>
    <row r="1171" spans="2:20" x14ac:dyDescent="0.25">
      <c r="B1171" s="122">
        <v>2033</v>
      </c>
      <c r="C1171" s="122">
        <v>3</v>
      </c>
      <c r="D1171" s="122">
        <v>250</v>
      </c>
      <c r="E1171" s="122">
        <f t="shared" si="346"/>
        <v>750</v>
      </c>
      <c r="F1171" s="122">
        <v>2000</v>
      </c>
      <c r="G1171" s="122" t="s">
        <v>218</v>
      </c>
      <c r="H1171" s="122">
        <f t="shared" si="347"/>
        <v>6000</v>
      </c>
      <c r="I1171" s="124">
        <f t="shared" si="348"/>
        <v>6.9444444444444448E-2</v>
      </c>
      <c r="J1171" s="122">
        <f t="shared" si="349"/>
        <v>6</v>
      </c>
      <c r="L1171" s="122">
        <v>2033</v>
      </c>
      <c r="M1171" s="122">
        <v>0</v>
      </c>
      <c r="N1171" s="122">
        <v>250</v>
      </c>
      <c r="O1171" s="122">
        <f t="shared" si="350"/>
        <v>0</v>
      </c>
      <c r="P1171" s="122">
        <v>1000</v>
      </c>
      <c r="Q1171" s="122" t="s">
        <v>218</v>
      </c>
      <c r="R1171" s="122">
        <f t="shared" si="351"/>
        <v>0</v>
      </c>
      <c r="S1171" s="124">
        <f t="shared" si="352"/>
        <v>0</v>
      </c>
      <c r="T1171" s="122">
        <f t="shared" si="353"/>
        <v>0</v>
      </c>
    </row>
    <row r="1172" spans="2:20" x14ac:dyDescent="0.25">
      <c r="B1172" s="122">
        <v>2034</v>
      </c>
      <c r="C1172" s="122">
        <v>3</v>
      </c>
      <c r="D1172" s="122">
        <v>250</v>
      </c>
      <c r="E1172" s="122">
        <f t="shared" si="346"/>
        <v>750</v>
      </c>
      <c r="F1172" s="122">
        <v>2000</v>
      </c>
      <c r="G1172" s="122" t="s">
        <v>218</v>
      </c>
      <c r="H1172" s="122">
        <f t="shared" si="347"/>
        <v>6000</v>
      </c>
      <c r="I1172" s="124">
        <f t="shared" si="348"/>
        <v>6.9444444444444448E-2</v>
      </c>
      <c r="J1172" s="122">
        <f t="shared" si="349"/>
        <v>6</v>
      </c>
      <c r="L1172" s="122">
        <v>2034</v>
      </c>
      <c r="M1172" s="122">
        <v>0</v>
      </c>
      <c r="N1172" s="122">
        <v>250</v>
      </c>
      <c r="O1172" s="122">
        <f t="shared" si="350"/>
        <v>0</v>
      </c>
      <c r="P1172" s="122">
        <v>1000</v>
      </c>
      <c r="Q1172" s="122" t="s">
        <v>218</v>
      </c>
      <c r="R1172" s="122">
        <f t="shared" si="351"/>
        <v>0</v>
      </c>
      <c r="S1172" s="124">
        <f t="shared" si="352"/>
        <v>0</v>
      </c>
      <c r="T1172" s="122">
        <f t="shared" si="353"/>
        <v>0</v>
      </c>
    </row>
    <row r="1173" spans="2:20" x14ac:dyDescent="0.25">
      <c r="B1173" s="122">
        <v>2035</v>
      </c>
      <c r="C1173" s="122">
        <v>3</v>
      </c>
      <c r="D1173" s="122">
        <v>250</v>
      </c>
      <c r="E1173" s="122">
        <f t="shared" si="346"/>
        <v>750</v>
      </c>
      <c r="F1173" s="122">
        <v>2000</v>
      </c>
      <c r="G1173" s="122" t="s">
        <v>218</v>
      </c>
      <c r="H1173" s="122">
        <f t="shared" si="347"/>
        <v>6000</v>
      </c>
      <c r="I1173" s="124">
        <f t="shared" si="348"/>
        <v>6.9444444444444448E-2</v>
      </c>
      <c r="J1173" s="122">
        <f t="shared" si="349"/>
        <v>6</v>
      </c>
      <c r="L1173" s="122">
        <v>2035</v>
      </c>
      <c r="M1173" s="122">
        <v>0</v>
      </c>
      <c r="N1173" s="122">
        <v>250</v>
      </c>
      <c r="O1173" s="122">
        <f t="shared" si="350"/>
        <v>0</v>
      </c>
      <c r="P1173" s="122">
        <v>1000</v>
      </c>
      <c r="Q1173" s="122" t="s">
        <v>218</v>
      </c>
      <c r="R1173" s="122">
        <f t="shared" si="351"/>
        <v>0</v>
      </c>
      <c r="S1173" s="124">
        <f t="shared" si="352"/>
        <v>0</v>
      </c>
      <c r="T1173" s="122">
        <f t="shared" si="353"/>
        <v>0</v>
      </c>
    </row>
    <row r="1174" spans="2:20" x14ac:dyDescent="0.25">
      <c r="B1174" s="122">
        <v>2036</v>
      </c>
      <c r="C1174" s="122">
        <v>3</v>
      </c>
      <c r="D1174" s="122">
        <v>250</v>
      </c>
      <c r="E1174" s="122">
        <f t="shared" si="346"/>
        <v>750</v>
      </c>
      <c r="F1174" s="122">
        <v>2000</v>
      </c>
      <c r="G1174" s="122" t="s">
        <v>218</v>
      </c>
      <c r="H1174" s="122">
        <f t="shared" si="347"/>
        <v>6000</v>
      </c>
      <c r="I1174" s="124">
        <f t="shared" si="348"/>
        <v>6.9444444444444448E-2</v>
      </c>
      <c r="J1174" s="122">
        <f t="shared" si="349"/>
        <v>6</v>
      </c>
      <c r="L1174" s="122">
        <v>2036</v>
      </c>
      <c r="M1174" s="122">
        <v>0</v>
      </c>
      <c r="N1174" s="122">
        <v>250</v>
      </c>
      <c r="O1174" s="122">
        <f t="shared" si="350"/>
        <v>0</v>
      </c>
      <c r="P1174" s="122">
        <v>1000</v>
      </c>
      <c r="Q1174" s="122" t="s">
        <v>218</v>
      </c>
      <c r="R1174" s="122">
        <f t="shared" si="351"/>
        <v>0</v>
      </c>
      <c r="S1174" s="124">
        <f t="shared" si="352"/>
        <v>0</v>
      </c>
      <c r="T1174" s="122">
        <f t="shared" si="353"/>
        <v>0</v>
      </c>
    </row>
    <row r="1175" spans="2:20" x14ac:dyDescent="0.25">
      <c r="B1175" s="122">
        <v>2037</v>
      </c>
      <c r="C1175" s="122">
        <v>3</v>
      </c>
      <c r="D1175" s="122">
        <v>250</v>
      </c>
      <c r="E1175" s="122">
        <f t="shared" si="346"/>
        <v>750</v>
      </c>
      <c r="F1175" s="122">
        <v>2000</v>
      </c>
      <c r="G1175" s="122" t="s">
        <v>218</v>
      </c>
      <c r="H1175" s="122">
        <f t="shared" si="347"/>
        <v>6000</v>
      </c>
      <c r="I1175" s="124">
        <f t="shared" si="348"/>
        <v>6.9444444444444448E-2</v>
      </c>
      <c r="J1175" s="122">
        <f t="shared" si="349"/>
        <v>6</v>
      </c>
      <c r="L1175" s="122">
        <v>2037</v>
      </c>
      <c r="M1175" s="122">
        <v>0</v>
      </c>
      <c r="N1175" s="122">
        <v>250</v>
      </c>
      <c r="O1175" s="122">
        <f t="shared" si="350"/>
        <v>0</v>
      </c>
      <c r="P1175" s="122">
        <v>1000</v>
      </c>
      <c r="Q1175" s="122" t="s">
        <v>218</v>
      </c>
      <c r="R1175" s="122">
        <f t="shared" si="351"/>
        <v>0</v>
      </c>
      <c r="S1175" s="124">
        <f t="shared" si="352"/>
        <v>0</v>
      </c>
      <c r="T1175" s="122">
        <f t="shared" si="353"/>
        <v>0</v>
      </c>
    </row>
    <row r="1176" spans="2:20" x14ac:dyDescent="0.25">
      <c r="B1176" s="122">
        <v>2038</v>
      </c>
      <c r="C1176" s="122">
        <v>3</v>
      </c>
      <c r="D1176" s="122">
        <v>250</v>
      </c>
      <c r="E1176" s="122">
        <f t="shared" si="346"/>
        <v>750</v>
      </c>
      <c r="F1176" s="122">
        <v>2000</v>
      </c>
      <c r="G1176" s="122" t="s">
        <v>218</v>
      </c>
      <c r="H1176" s="122">
        <f t="shared" si="347"/>
        <v>6000</v>
      </c>
      <c r="I1176" s="124">
        <f t="shared" si="348"/>
        <v>6.9444444444444448E-2</v>
      </c>
      <c r="J1176" s="122">
        <f t="shared" si="349"/>
        <v>6</v>
      </c>
      <c r="L1176" s="122">
        <v>2038</v>
      </c>
      <c r="M1176" s="122">
        <v>0</v>
      </c>
      <c r="N1176" s="122">
        <v>250</v>
      </c>
      <c r="O1176" s="122">
        <f t="shared" si="350"/>
        <v>0</v>
      </c>
      <c r="P1176" s="122">
        <v>1000</v>
      </c>
      <c r="Q1176" s="122" t="s">
        <v>218</v>
      </c>
      <c r="R1176" s="122">
        <f t="shared" si="351"/>
        <v>0</v>
      </c>
      <c r="S1176" s="124">
        <f t="shared" si="352"/>
        <v>0</v>
      </c>
      <c r="T1176" s="122">
        <f t="shared" si="353"/>
        <v>0</v>
      </c>
    </row>
    <row r="1177" spans="2:20" x14ac:dyDescent="0.25">
      <c r="B1177" s="122">
        <v>2039</v>
      </c>
      <c r="C1177" s="122">
        <v>3</v>
      </c>
      <c r="D1177" s="122">
        <v>250</v>
      </c>
      <c r="E1177" s="122">
        <f t="shared" si="346"/>
        <v>750</v>
      </c>
      <c r="F1177" s="122">
        <v>2000</v>
      </c>
      <c r="G1177" s="122" t="s">
        <v>218</v>
      </c>
      <c r="H1177" s="122">
        <f t="shared" si="347"/>
        <v>6000</v>
      </c>
      <c r="I1177" s="124">
        <f t="shared" si="348"/>
        <v>6.9444444444444448E-2</v>
      </c>
      <c r="J1177" s="122">
        <f t="shared" si="349"/>
        <v>6</v>
      </c>
      <c r="L1177" s="122">
        <v>2039</v>
      </c>
      <c r="M1177" s="122">
        <v>0</v>
      </c>
      <c r="N1177" s="122">
        <v>250</v>
      </c>
      <c r="O1177" s="122">
        <f t="shared" si="350"/>
        <v>0</v>
      </c>
      <c r="P1177" s="122">
        <v>1000</v>
      </c>
      <c r="Q1177" s="122" t="s">
        <v>218</v>
      </c>
      <c r="R1177" s="122">
        <f t="shared" si="351"/>
        <v>0</v>
      </c>
      <c r="S1177" s="124">
        <f t="shared" si="352"/>
        <v>0</v>
      </c>
      <c r="T1177" s="122">
        <f t="shared" si="353"/>
        <v>0</v>
      </c>
    </row>
    <row r="1178" spans="2:20" x14ac:dyDescent="0.25">
      <c r="B1178" s="122">
        <v>2040</v>
      </c>
      <c r="C1178" s="122">
        <v>3</v>
      </c>
      <c r="D1178" s="122">
        <v>250</v>
      </c>
      <c r="E1178" s="122">
        <f t="shared" si="346"/>
        <v>750</v>
      </c>
      <c r="F1178" s="122">
        <v>2000</v>
      </c>
      <c r="G1178" s="122" t="s">
        <v>218</v>
      </c>
      <c r="H1178" s="122">
        <f t="shared" si="347"/>
        <v>6000</v>
      </c>
      <c r="I1178" s="124">
        <f t="shared" si="348"/>
        <v>6.9444444444444448E-2</v>
      </c>
      <c r="J1178" s="122">
        <f t="shared" si="349"/>
        <v>6</v>
      </c>
      <c r="L1178" s="122">
        <v>2040</v>
      </c>
      <c r="M1178" s="122">
        <v>0</v>
      </c>
      <c r="N1178" s="122">
        <v>250</v>
      </c>
      <c r="O1178" s="122">
        <f t="shared" si="350"/>
        <v>0</v>
      </c>
      <c r="P1178" s="122">
        <v>1000</v>
      </c>
      <c r="Q1178" s="122" t="s">
        <v>218</v>
      </c>
      <c r="R1178" s="122">
        <f t="shared" si="351"/>
        <v>0</v>
      </c>
      <c r="S1178" s="124">
        <f t="shared" si="352"/>
        <v>0</v>
      </c>
      <c r="T1178" s="122">
        <f t="shared" si="353"/>
        <v>0</v>
      </c>
    </row>
    <row r="1179" spans="2:20" x14ac:dyDescent="0.25">
      <c r="B1179" s="122">
        <v>2041</v>
      </c>
      <c r="C1179" s="122">
        <v>3</v>
      </c>
      <c r="D1179" s="122">
        <v>250</v>
      </c>
      <c r="E1179" s="122">
        <f t="shared" si="346"/>
        <v>750</v>
      </c>
      <c r="F1179" s="122">
        <v>2000</v>
      </c>
      <c r="G1179" s="122" t="s">
        <v>218</v>
      </c>
      <c r="H1179" s="122">
        <f t="shared" si="347"/>
        <v>6000</v>
      </c>
      <c r="I1179" s="124">
        <f t="shared" si="348"/>
        <v>6.9444444444444448E-2</v>
      </c>
      <c r="J1179" s="122">
        <f t="shared" si="349"/>
        <v>6</v>
      </c>
      <c r="L1179" s="122">
        <v>2041</v>
      </c>
      <c r="M1179" s="122">
        <v>0</v>
      </c>
      <c r="N1179" s="122">
        <v>250</v>
      </c>
      <c r="O1179" s="122">
        <f t="shared" si="350"/>
        <v>0</v>
      </c>
      <c r="P1179" s="122">
        <v>1000</v>
      </c>
      <c r="Q1179" s="122" t="s">
        <v>218</v>
      </c>
      <c r="R1179" s="122">
        <f t="shared" si="351"/>
        <v>0</v>
      </c>
      <c r="S1179" s="124">
        <f t="shared" si="352"/>
        <v>0</v>
      </c>
      <c r="T1179" s="122">
        <f t="shared" si="353"/>
        <v>0</v>
      </c>
    </row>
    <row r="1180" spans="2:20" x14ac:dyDescent="0.25">
      <c r="B1180" s="122">
        <v>2042</v>
      </c>
      <c r="C1180" s="122">
        <v>3</v>
      </c>
      <c r="D1180" s="122">
        <v>250</v>
      </c>
      <c r="E1180" s="122">
        <f t="shared" si="346"/>
        <v>750</v>
      </c>
      <c r="F1180" s="122">
        <v>2000</v>
      </c>
      <c r="G1180" s="122" t="s">
        <v>218</v>
      </c>
      <c r="H1180" s="122">
        <f t="shared" si="347"/>
        <v>6000</v>
      </c>
      <c r="I1180" s="124">
        <f t="shared" si="348"/>
        <v>6.9444444444444448E-2</v>
      </c>
      <c r="J1180" s="122">
        <f t="shared" si="349"/>
        <v>6</v>
      </c>
      <c r="L1180" s="122">
        <v>2042</v>
      </c>
      <c r="M1180" s="122">
        <v>0</v>
      </c>
      <c r="N1180" s="122">
        <v>250</v>
      </c>
      <c r="O1180" s="122">
        <f t="shared" si="350"/>
        <v>0</v>
      </c>
      <c r="P1180" s="122">
        <v>1000</v>
      </c>
      <c r="Q1180" s="122" t="s">
        <v>218</v>
      </c>
      <c r="R1180" s="122">
        <f t="shared" si="351"/>
        <v>0</v>
      </c>
      <c r="S1180" s="124">
        <f t="shared" si="352"/>
        <v>0</v>
      </c>
      <c r="T1180" s="122">
        <f t="shared" si="353"/>
        <v>0</v>
      </c>
    </row>
    <row r="1181" spans="2:20" x14ac:dyDescent="0.25">
      <c r="B1181" s="122">
        <v>2043</v>
      </c>
      <c r="C1181" s="122">
        <v>3</v>
      </c>
      <c r="D1181" s="122">
        <v>250</v>
      </c>
      <c r="E1181" s="122">
        <f t="shared" si="346"/>
        <v>750</v>
      </c>
      <c r="F1181" s="122">
        <v>2000</v>
      </c>
      <c r="G1181" s="122" t="s">
        <v>218</v>
      </c>
      <c r="H1181" s="122">
        <f t="shared" si="347"/>
        <v>6000</v>
      </c>
      <c r="I1181" s="124">
        <f t="shared" si="348"/>
        <v>6.9444444444444448E-2</v>
      </c>
      <c r="J1181" s="122">
        <f t="shared" si="349"/>
        <v>6</v>
      </c>
      <c r="L1181" s="122">
        <v>2043</v>
      </c>
      <c r="M1181" s="122">
        <v>0</v>
      </c>
      <c r="N1181" s="122">
        <v>250</v>
      </c>
      <c r="O1181" s="122">
        <f t="shared" si="350"/>
        <v>0</v>
      </c>
      <c r="P1181" s="122">
        <v>1000</v>
      </c>
      <c r="Q1181" s="122" t="s">
        <v>218</v>
      </c>
      <c r="R1181" s="122">
        <f t="shared" si="351"/>
        <v>0</v>
      </c>
      <c r="S1181" s="124">
        <f t="shared" si="352"/>
        <v>0</v>
      </c>
      <c r="T1181" s="122">
        <f t="shared" si="353"/>
        <v>0</v>
      </c>
    </row>
    <row r="1182" spans="2:20" x14ac:dyDescent="0.25">
      <c r="B1182" s="122">
        <v>2044</v>
      </c>
      <c r="C1182" s="122">
        <v>3</v>
      </c>
      <c r="D1182" s="122">
        <v>250</v>
      </c>
      <c r="E1182" s="122">
        <f t="shared" si="346"/>
        <v>750</v>
      </c>
      <c r="F1182" s="122">
        <v>2000</v>
      </c>
      <c r="G1182" s="122" t="s">
        <v>218</v>
      </c>
      <c r="H1182" s="122">
        <f t="shared" si="347"/>
        <v>6000</v>
      </c>
      <c r="I1182" s="124">
        <f t="shared" si="348"/>
        <v>6.9444444444444448E-2</v>
      </c>
      <c r="J1182" s="122">
        <f t="shared" si="349"/>
        <v>6</v>
      </c>
      <c r="L1182" s="122">
        <v>2044</v>
      </c>
      <c r="M1182" s="122">
        <v>0</v>
      </c>
      <c r="N1182" s="122">
        <v>250</v>
      </c>
      <c r="O1182" s="122">
        <f t="shared" si="350"/>
        <v>0</v>
      </c>
      <c r="P1182" s="122">
        <v>1000</v>
      </c>
      <c r="Q1182" s="122" t="s">
        <v>218</v>
      </c>
      <c r="R1182" s="122">
        <f t="shared" si="351"/>
        <v>0</v>
      </c>
      <c r="S1182" s="124">
        <f t="shared" si="352"/>
        <v>0</v>
      </c>
      <c r="T1182" s="122">
        <f t="shared" si="353"/>
        <v>0</v>
      </c>
    </row>
    <row r="1184" spans="2:20" x14ac:dyDescent="0.25">
      <c r="B1184" s="290" t="s">
        <v>343</v>
      </c>
      <c r="C1184" s="290"/>
      <c r="L1184" s="290" t="s">
        <v>344</v>
      </c>
      <c r="M1184" s="290"/>
      <c r="N1184" s="290"/>
      <c r="O1184" s="116"/>
    </row>
    <row r="1185" spans="2:20" x14ac:dyDescent="0.25">
      <c r="B1185" s="289" t="s">
        <v>22</v>
      </c>
      <c r="C1185" s="289" t="s">
        <v>203</v>
      </c>
      <c r="D1185" s="289" t="s">
        <v>315</v>
      </c>
      <c r="E1185" s="289" t="s">
        <v>314</v>
      </c>
      <c r="F1185" s="289" t="s">
        <v>202</v>
      </c>
      <c r="G1185" s="289" t="s">
        <v>151</v>
      </c>
      <c r="H1185" s="289" t="s">
        <v>205</v>
      </c>
      <c r="I1185" s="289" t="s">
        <v>206</v>
      </c>
      <c r="J1185" s="289" t="s">
        <v>434</v>
      </c>
      <c r="L1185" s="289" t="s">
        <v>22</v>
      </c>
      <c r="M1185" s="289" t="s">
        <v>203</v>
      </c>
      <c r="N1185" s="289" t="s">
        <v>204</v>
      </c>
      <c r="O1185" s="289" t="s">
        <v>201</v>
      </c>
      <c r="P1185" s="289" t="s">
        <v>202</v>
      </c>
      <c r="Q1185" s="289" t="s">
        <v>151</v>
      </c>
      <c r="R1185" s="289" t="s">
        <v>205</v>
      </c>
      <c r="S1185" s="289" t="s">
        <v>206</v>
      </c>
      <c r="T1185" s="289" t="s">
        <v>434</v>
      </c>
    </row>
    <row r="1186" spans="2:20" x14ac:dyDescent="0.25">
      <c r="B1186" s="289"/>
      <c r="C1186" s="289"/>
      <c r="D1186" s="289"/>
      <c r="E1186" s="289"/>
      <c r="F1186" s="289"/>
      <c r="G1186" s="289"/>
      <c r="H1186" s="289"/>
      <c r="I1186" s="289"/>
      <c r="J1186" s="289"/>
      <c r="L1186" s="289"/>
      <c r="M1186" s="289"/>
      <c r="N1186" s="289"/>
      <c r="O1186" s="289"/>
      <c r="P1186" s="289"/>
      <c r="Q1186" s="289"/>
      <c r="R1186" s="289"/>
      <c r="S1186" s="289"/>
      <c r="T1186" s="289"/>
    </row>
    <row r="1187" spans="2:20" x14ac:dyDescent="0.25">
      <c r="B1187" s="289"/>
      <c r="C1187" s="289"/>
      <c r="D1187" s="289"/>
      <c r="E1187" s="289"/>
      <c r="F1187" s="289"/>
      <c r="G1187" s="289"/>
      <c r="H1187" s="289"/>
      <c r="I1187" s="289"/>
      <c r="J1187" s="289"/>
      <c r="L1187" s="289"/>
      <c r="M1187" s="289"/>
      <c r="N1187" s="289"/>
      <c r="O1187" s="289"/>
      <c r="P1187" s="289"/>
      <c r="Q1187" s="289"/>
      <c r="R1187" s="289"/>
      <c r="S1187" s="289"/>
      <c r="T1187" s="289"/>
    </row>
    <row r="1188" spans="2:20" x14ac:dyDescent="0.25">
      <c r="B1188" s="122">
        <v>2025</v>
      </c>
      <c r="C1188" s="122" cm="1">
        <f t="array" ref="C1188:C1207">TRANSPOSE('Proyeksi Fasum (3)'!D290:W290)</f>
        <v>0</v>
      </c>
      <c r="D1188" s="122">
        <v>50</v>
      </c>
      <c r="E1188" s="122">
        <f>C1188*D1188</f>
        <v>0</v>
      </c>
      <c r="F1188" s="122">
        <v>150</v>
      </c>
      <c r="G1188" s="122" t="s">
        <v>316</v>
      </c>
      <c r="H1188" s="122">
        <f>E1188*F1188</f>
        <v>0</v>
      </c>
      <c r="I1188" s="124">
        <f>H1188/86400</f>
        <v>0</v>
      </c>
      <c r="J1188" s="122">
        <f>H1188/1000</f>
        <v>0</v>
      </c>
      <c r="L1188" s="122">
        <v>2025</v>
      </c>
      <c r="M1188" s="122" cm="1">
        <f t="array" ref="M1188:M1207">TRANSPOSE('Proyeksi Fasum (3)'!D291:W291)</f>
        <v>0</v>
      </c>
      <c r="N1188" s="122"/>
      <c r="O1188" s="122"/>
      <c r="P1188" s="122">
        <v>10090</v>
      </c>
      <c r="Q1188" s="122" t="s">
        <v>218</v>
      </c>
      <c r="R1188" s="122">
        <f>P1188*M1188</f>
        <v>0</v>
      </c>
      <c r="S1188" s="124">
        <f>R1188/86400</f>
        <v>0</v>
      </c>
      <c r="T1188" s="122">
        <f>R1188/1000</f>
        <v>0</v>
      </c>
    </row>
    <row r="1189" spans="2:20" x14ac:dyDescent="0.25">
      <c r="B1189" s="122">
        <v>2026</v>
      </c>
      <c r="C1189" s="122">
        <v>0</v>
      </c>
      <c r="D1189" s="122">
        <v>50</v>
      </c>
      <c r="E1189" s="122">
        <f t="shared" ref="E1189:E1207" si="354">C1189*D1189</f>
        <v>0</v>
      </c>
      <c r="F1189" s="122">
        <v>150</v>
      </c>
      <c r="G1189" s="122" t="s">
        <v>316</v>
      </c>
      <c r="H1189" s="122">
        <f t="shared" ref="H1189:H1207" si="355">E1189*F1189</f>
        <v>0</v>
      </c>
      <c r="I1189" s="124">
        <f t="shared" ref="I1189:I1207" si="356">H1189/86400</f>
        <v>0</v>
      </c>
      <c r="J1189" s="122">
        <f t="shared" ref="J1189:J1207" si="357">H1189/1000</f>
        <v>0</v>
      </c>
      <c r="L1189" s="122">
        <v>2026</v>
      </c>
      <c r="M1189" s="122">
        <v>0</v>
      </c>
      <c r="N1189" s="122"/>
      <c r="O1189" s="122"/>
      <c r="P1189" s="122">
        <v>10090</v>
      </c>
      <c r="Q1189" s="122" t="s">
        <v>218</v>
      </c>
      <c r="R1189" s="122">
        <f t="shared" ref="R1189:R1207" si="358">P1189*M1189</f>
        <v>0</v>
      </c>
      <c r="S1189" s="124">
        <f t="shared" ref="S1189:S1207" si="359">R1189/86400</f>
        <v>0</v>
      </c>
      <c r="T1189" s="122">
        <f t="shared" ref="T1189:T1207" si="360">R1189/1000</f>
        <v>0</v>
      </c>
    </row>
    <row r="1190" spans="2:20" x14ac:dyDescent="0.25">
      <c r="B1190" s="122">
        <v>2027</v>
      </c>
      <c r="C1190" s="122">
        <v>0</v>
      </c>
      <c r="D1190" s="122">
        <v>50</v>
      </c>
      <c r="E1190" s="122">
        <f t="shared" si="354"/>
        <v>0</v>
      </c>
      <c r="F1190" s="122">
        <v>150</v>
      </c>
      <c r="G1190" s="122" t="s">
        <v>316</v>
      </c>
      <c r="H1190" s="122">
        <f t="shared" si="355"/>
        <v>0</v>
      </c>
      <c r="I1190" s="124">
        <f t="shared" si="356"/>
        <v>0</v>
      </c>
      <c r="J1190" s="122">
        <f t="shared" si="357"/>
        <v>0</v>
      </c>
      <c r="L1190" s="122">
        <v>2027</v>
      </c>
      <c r="M1190" s="122">
        <v>0</v>
      </c>
      <c r="N1190" s="122"/>
      <c r="O1190" s="122"/>
      <c r="P1190" s="122">
        <v>10090</v>
      </c>
      <c r="Q1190" s="122" t="s">
        <v>218</v>
      </c>
      <c r="R1190" s="122">
        <f t="shared" si="358"/>
        <v>0</v>
      </c>
      <c r="S1190" s="124">
        <f t="shared" si="359"/>
        <v>0</v>
      </c>
      <c r="T1190" s="122">
        <f t="shared" si="360"/>
        <v>0</v>
      </c>
    </row>
    <row r="1191" spans="2:20" x14ac:dyDescent="0.25">
      <c r="B1191" s="122">
        <v>2028</v>
      </c>
      <c r="C1191" s="122">
        <v>0</v>
      </c>
      <c r="D1191" s="122">
        <v>50</v>
      </c>
      <c r="E1191" s="122">
        <f t="shared" si="354"/>
        <v>0</v>
      </c>
      <c r="F1191" s="122">
        <v>150</v>
      </c>
      <c r="G1191" s="122" t="s">
        <v>316</v>
      </c>
      <c r="H1191" s="122">
        <f t="shared" si="355"/>
        <v>0</v>
      </c>
      <c r="I1191" s="124">
        <f t="shared" si="356"/>
        <v>0</v>
      </c>
      <c r="J1191" s="122">
        <f t="shared" si="357"/>
        <v>0</v>
      </c>
      <c r="L1191" s="122">
        <v>2028</v>
      </c>
      <c r="M1191" s="122">
        <v>0</v>
      </c>
      <c r="N1191" s="122"/>
      <c r="O1191" s="122"/>
      <c r="P1191" s="122">
        <v>10090</v>
      </c>
      <c r="Q1191" s="122" t="s">
        <v>218</v>
      </c>
      <c r="R1191" s="122">
        <f t="shared" si="358"/>
        <v>0</v>
      </c>
      <c r="S1191" s="124">
        <f t="shared" si="359"/>
        <v>0</v>
      </c>
      <c r="T1191" s="122">
        <f t="shared" si="360"/>
        <v>0</v>
      </c>
    </row>
    <row r="1192" spans="2:20" x14ac:dyDescent="0.25">
      <c r="B1192" s="122">
        <v>2029</v>
      </c>
      <c r="C1192" s="122">
        <v>0</v>
      </c>
      <c r="D1192" s="122">
        <v>50</v>
      </c>
      <c r="E1192" s="122">
        <f t="shared" si="354"/>
        <v>0</v>
      </c>
      <c r="F1192" s="122">
        <v>150</v>
      </c>
      <c r="G1192" s="122" t="s">
        <v>316</v>
      </c>
      <c r="H1192" s="122">
        <f t="shared" si="355"/>
        <v>0</v>
      </c>
      <c r="I1192" s="124">
        <f t="shared" si="356"/>
        <v>0</v>
      </c>
      <c r="J1192" s="122">
        <f t="shared" si="357"/>
        <v>0</v>
      </c>
      <c r="L1192" s="122">
        <v>2029</v>
      </c>
      <c r="M1192" s="122">
        <v>0</v>
      </c>
      <c r="N1192" s="122"/>
      <c r="O1192" s="122"/>
      <c r="P1192" s="122">
        <v>10090</v>
      </c>
      <c r="Q1192" s="122" t="s">
        <v>218</v>
      </c>
      <c r="R1192" s="122">
        <f t="shared" si="358"/>
        <v>0</v>
      </c>
      <c r="S1192" s="124">
        <f t="shared" si="359"/>
        <v>0</v>
      </c>
      <c r="T1192" s="122">
        <f t="shared" si="360"/>
        <v>0</v>
      </c>
    </row>
    <row r="1193" spans="2:20" x14ac:dyDescent="0.25">
      <c r="B1193" s="122">
        <v>2030</v>
      </c>
      <c r="C1193" s="122">
        <v>0</v>
      </c>
      <c r="D1193" s="122">
        <v>50</v>
      </c>
      <c r="E1193" s="122">
        <f t="shared" si="354"/>
        <v>0</v>
      </c>
      <c r="F1193" s="122">
        <v>150</v>
      </c>
      <c r="G1193" s="122" t="s">
        <v>316</v>
      </c>
      <c r="H1193" s="122">
        <f t="shared" si="355"/>
        <v>0</v>
      </c>
      <c r="I1193" s="124">
        <f t="shared" si="356"/>
        <v>0</v>
      </c>
      <c r="J1193" s="122">
        <f t="shared" si="357"/>
        <v>0</v>
      </c>
      <c r="L1193" s="122">
        <v>2030</v>
      </c>
      <c r="M1193" s="122">
        <v>0</v>
      </c>
      <c r="N1193" s="122"/>
      <c r="O1193" s="122"/>
      <c r="P1193" s="122">
        <v>10090</v>
      </c>
      <c r="Q1193" s="122" t="s">
        <v>218</v>
      </c>
      <c r="R1193" s="122">
        <f t="shared" si="358"/>
        <v>0</v>
      </c>
      <c r="S1193" s="124">
        <f t="shared" si="359"/>
        <v>0</v>
      </c>
      <c r="T1193" s="122">
        <f t="shared" si="360"/>
        <v>0</v>
      </c>
    </row>
    <row r="1194" spans="2:20" x14ac:dyDescent="0.25">
      <c r="B1194" s="122">
        <v>2031</v>
      </c>
      <c r="C1194" s="122">
        <v>0</v>
      </c>
      <c r="D1194" s="122">
        <v>50</v>
      </c>
      <c r="E1194" s="122">
        <f t="shared" si="354"/>
        <v>0</v>
      </c>
      <c r="F1194" s="122">
        <v>150</v>
      </c>
      <c r="G1194" s="122" t="s">
        <v>316</v>
      </c>
      <c r="H1194" s="122">
        <f t="shared" si="355"/>
        <v>0</v>
      </c>
      <c r="I1194" s="124">
        <f t="shared" si="356"/>
        <v>0</v>
      </c>
      <c r="J1194" s="122">
        <f t="shared" si="357"/>
        <v>0</v>
      </c>
      <c r="L1194" s="122">
        <v>2031</v>
      </c>
      <c r="M1194" s="122">
        <v>0</v>
      </c>
      <c r="N1194" s="122"/>
      <c r="O1194" s="122"/>
      <c r="P1194" s="122">
        <v>10090</v>
      </c>
      <c r="Q1194" s="122" t="s">
        <v>218</v>
      </c>
      <c r="R1194" s="122">
        <f t="shared" si="358"/>
        <v>0</v>
      </c>
      <c r="S1194" s="124">
        <f t="shared" si="359"/>
        <v>0</v>
      </c>
      <c r="T1194" s="122">
        <f t="shared" si="360"/>
        <v>0</v>
      </c>
    </row>
    <row r="1195" spans="2:20" x14ac:dyDescent="0.25">
      <c r="B1195" s="122">
        <v>2032</v>
      </c>
      <c r="C1195" s="122">
        <v>0</v>
      </c>
      <c r="D1195" s="122">
        <v>50</v>
      </c>
      <c r="E1195" s="122">
        <f t="shared" si="354"/>
        <v>0</v>
      </c>
      <c r="F1195" s="122">
        <v>150</v>
      </c>
      <c r="G1195" s="122" t="s">
        <v>316</v>
      </c>
      <c r="H1195" s="122">
        <f t="shared" si="355"/>
        <v>0</v>
      </c>
      <c r="I1195" s="124">
        <f t="shared" si="356"/>
        <v>0</v>
      </c>
      <c r="J1195" s="122">
        <f t="shared" si="357"/>
        <v>0</v>
      </c>
      <c r="L1195" s="122">
        <v>2032</v>
      </c>
      <c r="M1195" s="122">
        <v>0</v>
      </c>
      <c r="N1195" s="122"/>
      <c r="O1195" s="122"/>
      <c r="P1195" s="122">
        <v>10090</v>
      </c>
      <c r="Q1195" s="122" t="s">
        <v>218</v>
      </c>
      <c r="R1195" s="122">
        <f t="shared" si="358"/>
        <v>0</v>
      </c>
      <c r="S1195" s="124">
        <f t="shared" si="359"/>
        <v>0</v>
      </c>
      <c r="T1195" s="122">
        <f t="shared" si="360"/>
        <v>0</v>
      </c>
    </row>
    <row r="1196" spans="2:20" x14ac:dyDescent="0.25">
      <c r="B1196" s="122">
        <v>2033</v>
      </c>
      <c r="C1196" s="122">
        <v>0</v>
      </c>
      <c r="D1196" s="122">
        <v>50</v>
      </c>
      <c r="E1196" s="122">
        <f t="shared" si="354"/>
        <v>0</v>
      </c>
      <c r="F1196" s="122">
        <v>150</v>
      </c>
      <c r="G1196" s="122" t="s">
        <v>316</v>
      </c>
      <c r="H1196" s="122">
        <f t="shared" si="355"/>
        <v>0</v>
      </c>
      <c r="I1196" s="124">
        <f t="shared" si="356"/>
        <v>0</v>
      </c>
      <c r="J1196" s="122">
        <f t="shared" si="357"/>
        <v>0</v>
      </c>
      <c r="L1196" s="122">
        <v>2033</v>
      </c>
      <c r="M1196" s="122">
        <v>0</v>
      </c>
      <c r="N1196" s="122"/>
      <c r="O1196" s="122"/>
      <c r="P1196" s="122">
        <v>10090</v>
      </c>
      <c r="Q1196" s="122" t="s">
        <v>218</v>
      </c>
      <c r="R1196" s="122">
        <f t="shared" si="358"/>
        <v>0</v>
      </c>
      <c r="S1196" s="124">
        <f t="shared" si="359"/>
        <v>0</v>
      </c>
      <c r="T1196" s="122">
        <f t="shared" si="360"/>
        <v>0</v>
      </c>
    </row>
    <row r="1197" spans="2:20" x14ac:dyDescent="0.25">
      <c r="B1197" s="122">
        <v>2034</v>
      </c>
      <c r="C1197" s="122">
        <v>0</v>
      </c>
      <c r="D1197" s="122">
        <v>50</v>
      </c>
      <c r="E1197" s="122">
        <f t="shared" si="354"/>
        <v>0</v>
      </c>
      <c r="F1197" s="122">
        <v>150</v>
      </c>
      <c r="G1197" s="122" t="s">
        <v>316</v>
      </c>
      <c r="H1197" s="122">
        <f t="shared" si="355"/>
        <v>0</v>
      </c>
      <c r="I1197" s="124">
        <f t="shared" si="356"/>
        <v>0</v>
      </c>
      <c r="J1197" s="122">
        <f t="shared" si="357"/>
        <v>0</v>
      </c>
      <c r="L1197" s="122">
        <v>2034</v>
      </c>
      <c r="M1197" s="122">
        <v>0</v>
      </c>
      <c r="N1197" s="122"/>
      <c r="O1197" s="122"/>
      <c r="P1197" s="122">
        <v>10090</v>
      </c>
      <c r="Q1197" s="122" t="s">
        <v>218</v>
      </c>
      <c r="R1197" s="122">
        <f t="shared" si="358"/>
        <v>0</v>
      </c>
      <c r="S1197" s="124">
        <f t="shared" si="359"/>
        <v>0</v>
      </c>
      <c r="T1197" s="122">
        <f t="shared" si="360"/>
        <v>0</v>
      </c>
    </row>
    <row r="1198" spans="2:20" x14ac:dyDescent="0.25">
      <c r="B1198" s="122">
        <v>2035</v>
      </c>
      <c r="C1198" s="122">
        <v>0</v>
      </c>
      <c r="D1198" s="122">
        <v>50</v>
      </c>
      <c r="E1198" s="122">
        <f t="shared" si="354"/>
        <v>0</v>
      </c>
      <c r="F1198" s="122">
        <v>150</v>
      </c>
      <c r="G1198" s="122" t="s">
        <v>316</v>
      </c>
      <c r="H1198" s="122">
        <f t="shared" si="355"/>
        <v>0</v>
      </c>
      <c r="I1198" s="124">
        <f t="shared" si="356"/>
        <v>0</v>
      </c>
      <c r="J1198" s="122">
        <f t="shared" si="357"/>
        <v>0</v>
      </c>
      <c r="L1198" s="122">
        <v>2035</v>
      </c>
      <c r="M1198" s="122">
        <v>0</v>
      </c>
      <c r="N1198" s="122"/>
      <c r="O1198" s="122"/>
      <c r="P1198" s="122">
        <v>10090</v>
      </c>
      <c r="Q1198" s="122" t="s">
        <v>218</v>
      </c>
      <c r="R1198" s="122">
        <f t="shared" si="358"/>
        <v>0</v>
      </c>
      <c r="S1198" s="124">
        <f t="shared" si="359"/>
        <v>0</v>
      </c>
      <c r="T1198" s="122">
        <f t="shared" si="360"/>
        <v>0</v>
      </c>
    </row>
    <row r="1199" spans="2:20" x14ac:dyDescent="0.25">
      <c r="B1199" s="122">
        <v>2036</v>
      </c>
      <c r="C1199" s="122">
        <v>0</v>
      </c>
      <c r="D1199" s="122">
        <v>50</v>
      </c>
      <c r="E1199" s="122">
        <f t="shared" si="354"/>
        <v>0</v>
      </c>
      <c r="F1199" s="122">
        <v>150</v>
      </c>
      <c r="G1199" s="122" t="s">
        <v>316</v>
      </c>
      <c r="H1199" s="122">
        <f t="shared" si="355"/>
        <v>0</v>
      </c>
      <c r="I1199" s="124">
        <f t="shared" si="356"/>
        <v>0</v>
      </c>
      <c r="J1199" s="122">
        <f t="shared" si="357"/>
        <v>0</v>
      </c>
      <c r="L1199" s="122">
        <v>2036</v>
      </c>
      <c r="M1199" s="122">
        <v>0</v>
      </c>
      <c r="N1199" s="122"/>
      <c r="O1199" s="122"/>
      <c r="P1199" s="122">
        <v>10090</v>
      </c>
      <c r="Q1199" s="122" t="s">
        <v>218</v>
      </c>
      <c r="R1199" s="122">
        <f t="shared" si="358"/>
        <v>0</v>
      </c>
      <c r="S1199" s="124">
        <f t="shared" si="359"/>
        <v>0</v>
      </c>
      <c r="T1199" s="122">
        <f t="shared" si="360"/>
        <v>0</v>
      </c>
    </row>
    <row r="1200" spans="2:20" x14ac:dyDescent="0.25">
      <c r="B1200" s="122">
        <v>2037</v>
      </c>
      <c r="C1200" s="122">
        <v>0</v>
      </c>
      <c r="D1200" s="122">
        <v>50</v>
      </c>
      <c r="E1200" s="122">
        <f t="shared" si="354"/>
        <v>0</v>
      </c>
      <c r="F1200" s="122">
        <v>150</v>
      </c>
      <c r="G1200" s="122" t="s">
        <v>316</v>
      </c>
      <c r="H1200" s="122">
        <f t="shared" si="355"/>
        <v>0</v>
      </c>
      <c r="I1200" s="124">
        <f t="shared" si="356"/>
        <v>0</v>
      </c>
      <c r="J1200" s="122">
        <f t="shared" si="357"/>
        <v>0</v>
      </c>
      <c r="L1200" s="122">
        <v>2037</v>
      </c>
      <c r="M1200" s="122">
        <v>0</v>
      </c>
      <c r="N1200" s="122"/>
      <c r="O1200" s="122"/>
      <c r="P1200" s="122">
        <v>10090</v>
      </c>
      <c r="Q1200" s="122" t="s">
        <v>218</v>
      </c>
      <c r="R1200" s="122">
        <f t="shared" si="358"/>
        <v>0</v>
      </c>
      <c r="S1200" s="124">
        <f t="shared" si="359"/>
        <v>0</v>
      </c>
      <c r="T1200" s="122">
        <f t="shared" si="360"/>
        <v>0</v>
      </c>
    </row>
    <row r="1201" spans="2:20" x14ac:dyDescent="0.25">
      <c r="B1201" s="122">
        <v>2038</v>
      </c>
      <c r="C1201" s="122">
        <v>0</v>
      </c>
      <c r="D1201" s="122">
        <v>50</v>
      </c>
      <c r="E1201" s="122">
        <f t="shared" si="354"/>
        <v>0</v>
      </c>
      <c r="F1201" s="122">
        <v>150</v>
      </c>
      <c r="G1201" s="122" t="s">
        <v>316</v>
      </c>
      <c r="H1201" s="122">
        <f t="shared" si="355"/>
        <v>0</v>
      </c>
      <c r="I1201" s="124">
        <f t="shared" si="356"/>
        <v>0</v>
      </c>
      <c r="J1201" s="122">
        <f t="shared" si="357"/>
        <v>0</v>
      </c>
      <c r="L1201" s="122">
        <v>2038</v>
      </c>
      <c r="M1201" s="122">
        <v>0</v>
      </c>
      <c r="N1201" s="122"/>
      <c r="O1201" s="122"/>
      <c r="P1201" s="122">
        <v>10090</v>
      </c>
      <c r="Q1201" s="122" t="s">
        <v>218</v>
      </c>
      <c r="R1201" s="122">
        <f t="shared" si="358"/>
        <v>0</v>
      </c>
      <c r="S1201" s="124">
        <f t="shared" si="359"/>
        <v>0</v>
      </c>
      <c r="T1201" s="122">
        <f t="shared" si="360"/>
        <v>0</v>
      </c>
    </row>
    <row r="1202" spans="2:20" x14ac:dyDescent="0.25">
      <c r="B1202" s="122">
        <v>2039</v>
      </c>
      <c r="C1202" s="122">
        <v>0</v>
      </c>
      <c r="D1202" s="122">
        <v>50</v>
      </c>
      <c r="E1202" s="122">
        <f t="shared" si="354"/>
        <v>0</v>
      </c>
      <c r="F1202" s="122">
        <v>150</v>
      </c>
      <c r="G1202" s="122" t="s">
        <v>316</v>
      </c>
      <c r="H1202" s="122">
        <f t="shared" si="355"/>
        <v>0</v>
      </c>
      <c r="I1202" s="124">
        <f t="shared" si="356"/>
        <v>0</v>
      </c>
      <c r="J1202" s="122">
        <f t="shared" si="357"/>
        <v>0</v>
      </c>
      <c r="L1202" s="122">
        <v>2039</v>
      </c>
      <c r="M1202" s="122">
        <v>0</v>
      </c>
      <c r="N1202" s="122"/>
      <c r="O1202" s="122"/>
      <c r="P1202" s="122">
        <v>10090</v>
      </c>
      <c r="Q1202" s="122" t="s">
        <v>218</v>
      </c>
      <c r="R1202" s="122">
        <f t="shared" si="358"/>
        <v>0</v>
      </c>
      <c r="S1202" s="124">
        <f t="shared" si="359"/>
        <v>0</v>
      </c>
      <c r="T1202" s="122">
        <f t="shared" si="360"/>
        <v>0</v>
      </c>
    </row>
    <row r="1203" spans="2:20" x14ac:dyDescent="0.25">
      <c r="B1203" s="122">
        <v>2040</v>
      </c>
      <c r="C1203" s="122">
        <v>0</v>
      </c>
      <c r="D1203" s="122">
        <v>50</v>
      </c>
      <c r="E1203" s="122">
        <f t="shared" si="354"/>
        <v>0</v>
      </c>
      <c r="F1203" s="122">
        <v>150</v>
      </c>
      <c r="G1203" s="122" t="s">
        <v>316</v>
      </c>
      <c r="H1203" s="122">
        <f t="shared" si="355"/>
        <v>0</v>
      </c>
      <c r="I1203" s="124">
        <f t="shared" si="356"/>
        <v>0</v>
      </c>
      <c r="J1203" s="122">
        <f t="shared" si="357"/>
        <v>0</v>
      </c>
      <c r="L1203" s="122">
        <v>2040</v>
      </c>
      <c r="M1203" s="122">
        <v>0</v>
      </c>
      <c r="N1203" s="122"/>
      <c r="O1203" s="122"/>
      <c r="P1203" s="122">
        <v>10090</v>
      </c>
      <c r="Q1203" s="122" t="s">
        <v>218</v>
      </c>
      <c r="R1203" s="122">
        <f t="shared" si="358"/>
        <v>0</v>
      </c>
      <c r="S1203" s="124">
        <f t="shared" si="359"/>
        <v>0</v>
      </c>
      <c r="T1203" s="122">
        <f t="shared" si="360"/>
        <v>0</v>
      </c>
    </row>
    <row r="1204" spans="2:20" x14ac:dyDescent="0.25">
      <c r="B1204" s="122">
        <v>2041</v>
      </c>
      <c r="C1204" s="122">
        <v>0</v>
      </c>
      <c r="D1204" s="122">
        <v>50</v>
      </c>
      <c r="E1204" s="122">
        <f t="shared" si="354"/>
        <v>0</v>
      </c>
      <c r="F1204" s="122">
        <v>150</v>
      </c>
      <c r="G1204" s="122" t="s">
        <v>316</v>
      </c>
      <c r="H1204" s="122">
        <f t="shared" si="355"/>
        <v>0</v>
      </c>
      <c r="I1204" s="124">
        <f t="shared" si="356"/>
        <v>0</v>
      </c>
      <c r="J1204" s="122">
        <f t="shared" si="357"/>
        <v>0</v>
      </c>
      <c r="L1204" s="122">
        <v>2041</v>
      </c>
      <c r="M1204" s="122">
        <v>0</v>
      </c>
      <c r="N1204" s="122"/>
      <c r="O1204" s="122"/>
      <c r="P1204" s="122">
        <v>10090</v>
      </c>
      <c r="Q1204" s="122" t="s">
        <v>218</v>
      </c>
      <c r="R1204" s="122">
        <f t="shared" si="358"/>
        <v>0</v>
      </c>
      <c r="S1204" s="124">
        <f t="shared" si="359"/>
        <v>0</v>
      </c>
      <c r="T1204" s="122">
        <f t="shared" si="360"/>
        <v>0</v>
      </c>
    </row>
    <row r="1205" spans="2:20" x14ac:dyDescent="0.25">
      <c r="B1205" s="122">
        <v>2042</v>
      </c>
      <c r="C1205" s="122">
        <v>0</v>
      </c>
      <c r="D1205" s="122">
        <v>50</v>
      </c>
      <c r="E1205" s="122">
        <f t="shared" si="354"/>
        <v>0</v>
      </c>
      <c r="F1205" s="122">
        <v>150</v>
      </c>
      <c r="G1205" s="122" t="s">
        <v>316</v>
      </c>
      <c r="H1205" s="122">
        <f t="shared" si="355"/>
        <v>0</v>
      </c>
      <c r="I1205" s="124">
        <f t="shared" si="356"/>
        <v>0</v>
      </c>
      <c r="J1205" s="122">
        <f t="shared" si="357"/>
        <v>0</v>
      </c>
      <c r="L1205" s="122">
        <v>2042</v>
      </c>
      <c r="M1205" s="122">
        <v>0</v>
      </c>
      <c r="N1205" s="122"/>
      <c r="O1205" s="122"/>
      <c r="P1205" s="122">
        <v>10090</v>
      </c>
      <c r="Q1205" s="122" t="s">
        <v>218</v>
      </c>
      <c r="R1205" s="122">
        <f t="shared" si="358"/>
        <v>0</v>
      </c>
      <c r="S1205" s="124">
        <f t="shared" si="359"/>
        <v>0</v>
      </c>
      <c r="T1205" s="122">
        <f t="shared" si="360"/>
        <v>0</v>
      </c>
    </row>
    <row r="1206" spans="2:20" x14ac:dyDescent="0.25">
      <c r="B1206" s="122">
        <v>2043</v>
      </c>
      <c r="C1206" s="122">
        <v>0</v>
      </c>
      <c r="D1206" s="122">
        <v>50</v>
      </c>
      <c r="E1206" s="122">
        <f t="shared" si="354"/>
        <v>0</v>
      </c>
      <c r="F1206" s="122">
        <v>150</v>
      </c>
      <c r="G1206" s="122" t="s">
        <v>316</v>
      </c>
      <c r="H1206" s="122">
        <f t="shared" si="355"/>
        <v>0</v>
      </c>
      <c r="I1206" s="124">
        <f t="shared" si="356"/>
        <v>0</v>
      </c>
      <c r="J1206" s="122">
        <f t="shared" si="357"/>
        <v>0</v>
      </c>
      <c r="L1206" s="122">
        <v>2043</v>
      </c>
      <c r="M1206" s="122">
        <v>0</v>
      </c>
      <c r="N1206" s="122"/>
      <c r="O1206" s="122"/>
      <c r="P1206" s="122">
        <v>10090</v>
      </c>
      <c r="Q1206" s="122" t="s">
        <v>218</v>
      </c>
      <c r="R1206" s="122">
        <f t="shared" si="358"/>
        <v>0</v>
      </c>
      <c r="S1206" s="124">
        <f t="shared" si="359"/>
        <v>0</v>
      </c>
      <c r="T1206" s="122">
        <f t="shared" si="360"/>
        <v>0</v>
      </c>
    </row>
    <row r="1207" spans="2:20" x14ac:dyDescent="0.25">
      <c r="B1207" s="122">
        <v>2044</v>
      </c>
      <c r="C1207" s="122">
        <v>0</v>
      </c>
      <c r="D1207" s="122">
        <v>50</v>
      </c>
      <c r="E1207" s="122">
        <f t="shared" si="354"/>
        <v>0</v>
      </c>
      <c r="F1207" s="122">
        <v>150</v>
      </c>
      <c r="G1207" s="122" t="s">
        <v>316</v>
      </c>
      <c r="H1207" s="122">
        <f t="shared" si="355"/>
        <v>0</v>
      </c>
      <c r="I1207" s="124">
        <f t="shared" si="356"/>
        <v>0</v>
      </c>
      <c r="J1207" s="122">
        <f t="shared" si="357"/>
        <v>0</v>
      </c>
      <c r="L1207" s="122">
        <v>2044</v>
      </c>
      <c r="M1207" s="122">
        <v>0</v>
      </c>
      <c r="N1207" s="122"/>
      <c r="O1207" s="122"/>
      <c r="P1207" s="122">
        <v>10090</v>
      </c>
      <c r="Q1207" s="122" t="s">
        <v>218</v>
      </c>
      <c r="R1207" s="122">
        <f t="shared" si="358"/>
        <v>0</v>
      </c>
      <c r="S1207" s="124">
        <f t="shared" si="359"/>
        <v>0</v>
      </c>
      <c r="T1207" s="122">
        <f t="shared" si="360"/>
        <v>0</v>
      </c>
    </row>
    <row r="1209" spans="2:20" x14ac:dyDescent="0.25">
      <c r="B1209" s="290" t="s">
        <v>345</v>
      </c>
      <c r="C1209" s="290"/>
      <c r="D1209" s="290"/>
      <c r="L1209" s="290" t="s">
        <v>346</v>
      </c>
      <c r="M1209" s="290"/>
      <c r="N1209" s="290"/>
    </row>
    <row r="1210" spans="2:20" x14ac:dyDescent="0.25">
      <c r="B1210" s="289" t="s">
        <v>22</v>
      </c>
      <c r="C1210" s="289" t="s">
        <v>203</v>
      </c>
      <c r="D1210" s="289" t="s">
        <v>204</v>
      </c>
      <c r="E1210" s="289" t="s">
        <v>201</v>
      </c>
      <c r="F1210" s="289" t="s">
        <v>202</v>
      </c>
      <c r="G1210" s="289" t="s">
        <v>151</v>
      </c>
      <c r="H1210" s="289" t="s">
        <v>205</v>
      </c>
      <c r="I1210" s="289" t="s">
        <v>206</v>
      </c>
      <c r="J1210" s="289" t="s">
        <v>434</v>
      </c>
      <c r="L1210" s="289" t="s">
        <v>22</v>
      </c>
      <c r="M1210" s="289" t="s">
        <v>203</v>
      </c>
      <c r="N1210" s="289" t="s">
        <v>317</v>
      </c>
      <c r="O1210" s="289" t="s">
        <v>318</v>
      </c>
      <c r="P1210" s="289" t="s">
        <v>202</v>
      </c>
      <c r="Q1210" s="289" t="s">
        <v>151</v>
      </c>
      <c r="R1210" s="289" t="s">
        <v>205</v>
      </c>
      <c r="S1210" s="289" t="s">
        <v>206</v>
      </c>
      <c r="T1210" s="289" t="s">
        <v>434</v>
      </c>
    </row>
    <row r="1211" spans="2:20" x14ac:dyDescent="0.25">
      <c r="B1211" s="289"/>
      <c r="C1211" s="289"/>
      <c r="D1211" s="289"/>
      <c r="E1211" s="289"/>
      <c r="F1211" s="289"/>
      <c r="G1211" s="289"/>
      <c r="H1211" s="289"/>
      <c r="I1211" s="289"/>
      <c r="J1211" s="289"/>
      <c r="L1211" s="289"/>
      <c r="M1211" s="289"/>
      <c r="N1211" s="289"/>
      <c r="O1211" s="289"/>
      <c r="P1211" s="289"/>
      <c r="Q1211" s="289"/>
      <c r="R1211" s="289"/>
      <c r="S1211" s="289"/>
      <c r="T1211" s="289"/>
    </row>
    <row r="1212" spans="2:20" x14ac:dyDescent="0.25">
      <c r="B1212" s="289"/>
      <c r="C1212" s="289"/>
      <c r="D1212" s="289"/>
      <c r="E1212" s="289"/>
      <c r="F1212" s="289"/>
      <c r="G1212" s="289"/>
      <c r="H1212" s="289"/>
      <c r="I1212" s="289"/>
      <c r="J1212" s="289"/>
      <c r="L1212" s="289"/>
      <c r="M1212" s="289"/>
      <c r="N1212" s="289"/>
      <c r="O1212" s="289"/>
      <c r="P1212" s="289"/>
      <c r="Q1212" s="289"/>
      <c r="R1212" s="289"/>
      <c r="S1212" s="289"/>
      <c r="T1212" s="289"/>
    </row>
    <row r="1213" spans="2:20" x14ac:dyDescent="0.25">
      <c r="B1213" s="122">
        <v>2025</v>
      </c>
      <c r="C1213" s="122" cm="1">
        <f t="array" ref="C1213:C1232">TRANSPOSE('Proyeksi Fasum (3)'!D292:W292)</f>
        <v>0</v>
      </c>
      <c r="D1213" s="122"/>
      <c r="E1213" s="122"/>
      <c r="F1213" s="122">
        <v>10000</v>
      </c>
      <c r="G1213" s="122" t="s">
        <v>218</v>
      </c>
      <c r="H1213" s="122">
        <f>F1213*C1213</f>
        <v>0</v>
      </c>
      <c r="I1213" s="124">
        <f>H1213/86400</f>
        <v>0</v>
      </c>
      <c r="J1213" s="122">
        <f>H1213/1000</f>
        <v>0</v>
      </c>
      <c r="L1213" s="122">
        <v>2025</v>
      </c>
      <c r="M1213" s="122" cm="1">
        <f t="array" ref="M1213:M1232">TRANSPOSE('Proyeksi Fasum (3)'!D293:W293)</f>
        <v>0</v>
      </c>
      <c r="N1213" s="122">
        <v>1</v>
      </c>
      <c r="O1213" s="122">
        <f>M1213*N1213</f>
        <v>0</v>
      </c>
      <c r="P1213" s="122">
        <v>0.3</v>
      </c>
      <c r="Q1213" s="122" t="s">
        <v>319</v>
      </c>
      <c r="R1213" s="122">
        <f>P1213*O1213*86400</f>
        <v>0</v>
      </c>
      <c r="S1213" s="124">
        <f>R1213/86400</f>
        <v>0</v>
      </c>
      <c r="T1213" s="122">
        <f>R1213/1000</f>
        <v>0</v>
      </c>
    </row>
    <row r="1214" spans="2:20" x14ac:dyDescent="0.25">
      <c r="B1214" s="122">
        <v>2026</v>
      </c>
      <c r="C1214" s="122">
        <v>0</v>
      </c>
      <c r="D1214" s="122"/>
      <c r="E1214" s="122"/>
      <c r="F1214" s="122">
        <v>10000</v>
      </c>
      <c r="G1214" s="122" t="s">
        <v>218</v>
      </c>
      <c r="H1214" s="122">
        <f t="shared" ref="H1214:H1232" si="361">F1214*C1214</f>
        <v>0</v>
      </c>
      <c r="I1214" s="124">
        <f t="shared" ref="I1214:I1232" si="362">H1214/86400</f>
        <v>0</v>
      </c>
      <c r="J1214" s="122">
        <f t="shared" ref="J1214:J1232" si="363">H1214/1000</f>
        <v>0</v>
      </c>
      <c r="L1214" s="122">
        <v>2026</v>
      </c>
      <c r="M1214" s="122">
        <v>0</v>
      </c>
      <c r="N1214" s="122">
        <v>1</v>
      </c>
      <c r="O1214" s="122">
        <f t="shared" ref="O1214:O1232" si="364">M1214*N1214</f>
        <v>0</v>
      </c>
      <c r="P1214" s="122">
        <v>0.3</v>
      </c>
      <c r="Q1214" s="122" t="s">
        <v>319</v>
      </c>
      <c r="R1214" s="122">
        <f t="shared" ref="R1214:R1232" si="365">P1214*O1214*86400</f>
        <v>0</v>
      </c>
      <c r="S1214" s="124">
        <f t="shared" ref="S1214:S1232" si="366">R1214/86400</f>
        <v>0</v>
      </c>
      <c r="T1214" s="122">
        <f t="shared" ref="T1214:T1232" si="367">R1214/1000</f>
        <v>0</v>
      </c>
    </row>
    <row r="1215" spans="2:20" x14ac:dyDescent="0.25">
      <c r="B1215" s="122">
        <v>2027</v>
      </c>
      <c r="C1215" s="122">
        <v>0</v>
      </c>
      <c r="D1215" s="122"/>
      <c r="E1215" s="122"/>
      <c r="F1215" s="122">
        <v>10000</v>
      </c>
      <c r="G1215" s="122" t="s">
        <v>218</v>
      </c>
      <c r="H1215" s="122">
        <f t="shared" si="361"/>
        <v>0</v>
      </c>
      <c r="I1215" s="124">
        <f t="shared" si="362"/>
        <v>0</v>
      </c>
      <c r="J1215" s="122">
        <f t="shared" si="363"/>
        <v>0</v>
      </c>
      <c r="L1215" s="122">
        <v>2027</v>
      </c>
      <c r="M1215" s="122">
        <v>0</v>
      </c>
      <c r="N1215" s="122">
        <v>1</v>
      </c>
      <c r="O1215" s="122">
        <f t="shared" si="364"/>
        <v>0</v>
      </c>
      <c r="P1215" s="122">
        <v>0.3</v>
      </c>
      <c r="Q1215" s="122" t="s">
        <v>319</v>
      </c>
      <c r="R1215" s="122">
        <f t="shared" si="365"/>
        <v>0</v>
      </c>
      <c r="S1215" s="124">
        <f t="shared" si="366"/>
        <v>0</v>
      </c>
      <c r="T1215" s="122">
        <f t="shared" si="367"/>
        <v>0</v>
      </c>
    </row>
    <row r="1216" spans="2:20" x14ac:dyDescent="0.25">
      <c r="B1216" s="122">
        <v>2028</v>
      </c>
      <c r="C1216" s="122">
        <v>0</v>
      </c>
      <c r="D1216" s="122"/>
      <c r="E1216" s="122"/>
      <c r="F1216" s="122">
        <v>10000</v>
      </c>
      <c r="G1216" s="122" t="s">
        <v>218</v>
      </c>
      <c r="H1216" s="122">
        <f t="shared" si="361"/>
        <v>0</v>
      </c>
      <c r="I1216" s="124">
        <f t="shared" si="362"/>
        <v>0</v>
      </c>
      <c r="J1216" s="122">
        <f t="shared" si="363"/>
        <v>0</v>
      </c>
      <c r="L1216" s="122">
        <v>2028</v>
      </c>
      <c r="M1216" s="122">
        <v>0</v>
      </c>
      <c r="N1216" s="122">
        <v>1</v>
      </c>
      <c r="O1216" s="122">
        <f t="shared" si="364"/>
        <v>0</v>
      </c>
      <c r="P1216" s="122">
        <v>0.3</v>
      </c>
      <c r="Q1216" s="122" t="s">
        <v>319</v>
      </c>
      <c r="R1216" s="122">
        <f t="shared" si="365"/>
        <v>0</v>
      </c>
      <c r="S1216" s="124">
        <f t="shared" si="366"/>
        <v>0</v>
      </c>
      <c r="T1216" s="122">
        <f t="shared" si="367"/>
        <v>0</v>
      </c>
    </row>
    <row r="1217" spans="2:20" x14ac:dyDescent="0.25">
      <c r="B1217" s="122">
        <v>2029</v>
      </c>
      <c r="C1217" s="122">
        <v>0</v>
      </c>
      <c r="D1217" s="122"/>
      <c r="E1217" s="122"/>
      <c r="F1217" s="122">
        <v>10000</v>
      </c>
      <c r="G1217" s="122" t="s">
        <v>218</v>
      </c>
      <c r="H1217" s="122">
        <f t="shared" si="361"/>
        <v>0</v>
      </c>
      <c r="I1217" s="124">
        <f t="shared" si="362"/>
        <v>0</v>
      </c>
      <c r="J1217" s="122">
        <f t="shared" si="363"/>
        <v>0</v>
      </c>
      <c r="L1217" s="122">
        <v>2029</v>
      </c>
      <c r="M1217" s="122">
        <v>0</v>
      </c>
      <c r="N1217" s="122">
        <v>1</v>
      </c>
      <c r="O1217" s="122">
        <f t="shared" si="364"/>
        <v>0</v>
      </c>
      <c r="P1217" s="122">
        <v>0.3</v>
      </c>
      <c r="Q1217" s="122" t="s">
        <v>319</v>
      </c>
      <c r="R1217" s="122">
        <f t="shared" si="365"/>
        <v>0</v>
      </c>
      <c r="S1217" s="124">
        <f t="shared" si="366"/>
        <v>0</v>
      </c>
      <c r="T1217" s="122">
        <f t="shared" si="367"/>
        <v>0</v>
      </c>
    </row>
    <row r="1218" spans="2:20" x14ac:dyDescent="0.25">
      <c r="B1218" s="122">
        <v>2030</v>
      </c>
      <c r="C1218" s="122">
        <v>0</v>
      </c>
      <c r="D1218" s="122"/>
      <c r="E1218" s="122"/>
      <c r="F1218" s="122">
        <v>10000</v>
      </c>
      <c r="G1218" s="122" t="s">
        <v>218</v>
      </c>
      <c r="H1218" s="122">
        <f t="shared" si="361"/>
        <v>0</v>
      </c>
      <c r="I1218" s="124">
        <f t="shared" si="362"/>
        <v>0</v>
      </c>
      <c r="J1218" s="122">
        <f t="shared" si="363"/>
        <v>0</v>
      </c>
      <c r="L1218" s="122">
        <v>2030</v>
      </c>
      <c r="M1218" s="122">
        <v>0</v>
      </c>
      <c r="N1218" s="122">
        <v>1</v>
      </c>
      <c r="O1218" s="122">
        <f t="shared" si="364"/>
        <v>0</v>
      </c>
      <c r="P1218" s="122">
        <v>0.3</v>
      </c>
      <c r="Q1218" s="122" t="s">
        <v>319</v>
      </c>
      <c r="R1218" s="122">
        <f t="shared" si="365"/>
        <v>0</v>
      </c>
      <c r="S1218" s="124">
        <f t="shared" si="366"/>
        <v>0</v>
      </c>
      <c r="T1218" s="122">
        <f t="shared" si="367"/>
        <v>0</v>
      </c>
    </row>
    <row r="1219" spans="2:20" x14ac:dyDescent="0.25">
      <c r="B1219" s="122">
        <v>2031</v>
      </c>
      <c r="C1219" s="122">
        <v>0</v>
      </c>
      <c r="D1219" s="122"/>
      <c r="E1219" s="122"/>
      <c r="F1219" s="122">
        <v>10000</v>
      </c>
      <c r="G1219" s="122" t="s">
        <v>218</v>
      </c>
      <c r="H1219" s="122">
        <f t="shared" si="361"/>
        <v>0</v>
      </c>
      <c r="I1219" s="124">
        <f t="shared" si="362"/>
        <v>0</v>
      </c>
      <c r="J1219" s="122">
        <f t="shared" si="363"/>
        <v>0</v>
      </c>
      <c r="L1219" s="122">
        <v>2031</v>
      </c>
      <c r="M1219" s="122">
        <v>0</v>
      </c>
      <c r="N1219" s="122">
        <v>1</v>
      </c>
      <c r="O1219" s="122">
        <f t="shared" si="364"/>
        <v>0</v>
      </c>
      <c r="P1219" s="122">
        <v>0.3</v>
      </c>
      <c r="Q1219" s="122" t="s">
        <v>319</v>
      </c>
      <c r="R1219" s="122">
        <f t="shared" si="365"/>
        <v>0</v>
      </c>
      <c r="S1219" s="124">
        <f t="shared" si="366"/>
        <v>0</v>
      </c>
      <c r="T1219" s="122">
        <f t="shared" si="367"/>
        <v>0</v>
      </c>
    </row>
    <row r="1220" spans="2:20" x14ac:dyDescent="0.25">
      <c r="B1220" s="122">
        <v>2032</v>
      </c>
      <c r="C1220" s="122">
        <v>0</v>
      </c>
      <c r="D1220" s="122"/>
      <c r="E1220" s="122"/>
      <c r="F1220" s="122">
        <v>10000</v>
      </c>
      <c r="G1220" s="122" t="s">
        <v>218</v>
      </c>
      <c r="H1220" s="122">
        <f t="shared" si="361"/>
        <v>0</v>
      </c>
      <c r="I1220" s="124">
        <f t="shared" si="362"/>
        <v>0</v>
      </c>
      <c r="J1220" s="122">
        <f t="shared" si="363"/>
        <v>0</v>
      </c>
      <c r="L1220" s="122">
        <v>2032</v>
      </c>
      <c r="M1220" s="122">
        <v>0</v>
      </c>
      <c r="N1220" s="122">
        <v>1</v>
      </c>
      <c r="O1220" s="122">
        <f t="shared" si="364"/>
        <v>0</v>
      </c>
      <c r="P1220" s="122">
        <v>0.3</v>
      </c>
      <c r="Q1220" s="122" t="s">
        <v>319</v>
      </c>
      <c r="R1220" s="122">
        <f t="shared" si="365"/>
        <v>0</v>
      </c>
      <c r="S1220" s="124">
        <f t="shared" si="366"/>
        <v>0</v>
      </c>
      <c r="T1220" s="122">
        <f t="shared" si="367"/>
        <v>0</v>
      </c>
    </row>
    <row r="1221" spans="2:20" x14ac:dyDescent="0.25">
      <c r="B1221" s="122">
        <v>2033</v>
      </c>
      <c r="C1221" s="122">
        <v>0</v>
      </c>
      <c r="D1221" s="122"/>
      <c r="E1221" s="122"/>
      <c r="F1221" s="122">
        <v>10000</v>
      </c>
      <c r="G1221" s="122" t="s">
        <v>218</v>
      </c>
      <c r="H1221" s="122">
        <f t="shared" si="361"/>
        <v>0</v>
      </c>
      <c r="I1221" s="124">
        <f t="shared" si="362"/>
        <v>0</v>
      </c>
      <c r="J1221" s="122">
        <f t="shared" si="363"/>
        <v>0</v>
      </c>
      <c r="L1221" s="122">
        <v>2033</v>
      </c>
      <c r="M1221" s="122">
        <v>0</v>
      </c>
      <c r="N1221" s="122">
        <v>1</v>
      </c>
      <c r="O1221" s="122">
        <f t="shared" si="364"/>
        <v>0</v>
      </c>
      <c r="P1221" s="122">
        <v>0.3</v>
      </c>
      <c r="Q1221" s="122" t="s">
        <v>319</v>
      </c>
      <c r="R1221" s="122">
        <f t="shared" si="365"/>
        <v>0</v>
      </c>
      <c r="S1221" s="124">
        <f t="shared" si="366"/>
        <v>0</v>
      </c>
      <c r="T1221" s="122">
        <f t="shared" si="367"/>
        <v>0</v>
      </c>
    </row>
    <row r="1222" spans="2:20" x14ac:dyDescent="0.25">
      <c r="B1222" s="122">
        <v>2034</v>
      </c>
      <c r="C1222" s="122">
        <v>0</v>
      </c>
      <c r="D1222" s="122"/>
      <c r="E1222" s="122"/>
      <c r="F1222" s="122">
        <v>10000</v>
      </c>
      <c r="G1222" s="122" t="s">
        <v>218</v>
      </c>
      <c r="H1222" s="122">
        <f t="shared" si="361"/>
        <v>0</v>
      </c>
      <c r="I1222" s="124">
        <f t="shared" si="362"/>
        <v>0</v>
      </c>
      <c r="J1222" s="122">
        <f t="shared" si="363"/>
        <v>0</v>
      </c>
      <c r="L1222" s="122">
        <v>2034</v>
      </c>
      <c r="M1222" s="122">
        <v>0</v>
      </c>
      <c r="N1222" s="122">
        <v>1</v>
      </c>
      <c r="O1222" s="122">
        <f t="shared" si="364"/>
        <v>0</v>
      </c>
      <c r="P1222" s="122">
        <v>0.3</v>
      </c>
      <c r="Q1222" s="122" t="s">
        <v>319</v>
      </c>
      <c r="R1222" s="122">
        <f t="shared" si="365"/>
        <v>0</v>
      </c>
      <c r="S1222" s="124">
        <f t="shared" si="366"/>
        <v>0</v>
      </c>
      <c r="T1222" s="122">
        <f t="shared" si="367"/>
        <v>0</v>
      </c>
    </row>
    <row r="1223" spans="2:20" x14ac:dyDescent="0.25">
      <c r="B1223" s="122">
        <v>2035</v>
      </c>
      <c r="C1223" s="122">
        <v>0</v>
      </c>
      <c r="D1223" s="122"/>
      <c r="E1223" s="122"/>
      <c r="F1223" s="122">
        <v>10000</v>
      </c>
      <c r="G1223" s="122" t="s">
        <v>218</v>
      </c>
      <c r="H1223" s="122">
        <f t="shared" si="361"/>
        <v>0</v>
      </c>
      <c r="I1223" s="124">
        <f t="shared" si="362"/>
        <v>0</v>
      </c>
      <c r="J1223" s="122">
        <f t="shared" si="363"/>
        <v>0</v>
      </c>
      <c r="L1223" s="122">
        <v>2035</v>
      </c>
      <c r="M1223" s="122">
        <v>0</v>
      </c>
      <c r="N1223" s="122">
        <v>1</v>
      </c>
      <c r="O1223" s="122">
        <f t="shared" si="364"/>
        <v>0</v>
      </c>
      <c r="P1223" s="122">
        <v>0.3</v>
      </c>
      <c r="Q1223" s="122" t="s">
        <v>319</v>
      </c>
      <c r="R1223" s="122">
        <f t="shared" si="365"/>
        <v>0</v>
      </c>
      <c r="S1223" s="124">
        <f t="shared" si="366"/>
        <v>0</v>
      </c>
      <c r="T1223" s="122">
        <f t="shared" si="367"/>
        <v>0</v>
      </c>
    </row>
    <row r="1224" spans="2:20" x14ac:dyDescent="0.25">
      <c r="B1224" s="122">
        <v>2036</v>
      </c>
      <c r="C1224" s="122">
        <v>0</v>
      </c>
      <c r="D1224" s="122"/>
      <c r="E1224" s="122"/>
      <c r="F1224" s="122">
        <v>10000</v>
      </c>
      <c r="G1224" s="122" t="s">
        <v>218</v>
      </c>
      <c r="H1224" s="122">
        <f t="shared" si="361"/>
        <v>0</v>
      </c>
      <c r="I1224" s="124">
        <f t="shared" si="362"/>
        <v>0</v>
      </c>
      <c r="J1224" s="122">
        <f t="shared" si="363"/>
        <v>0</v>
      </c>
      <c r="L1224" s="122">
        <v>2036</v>
      </c>
      <c r="M1224" s="122">
        <v>0</v>
      </c>
      <c r="N1224" s="122">
        <v>1</v>
      </c>
      <c r="O1224" s="122">
        <f t="shared" si="364"/>
        <v>0</v>
      </c>
      <c r="P1224" s="122">
        <v>0.3</v>
      </c>
      <c r="Q1224" s="122" t="s">
        <v>319</v>
      </c>
      <c r="R1224" s="122">
        <f t="shared" si="365"/>
        <v>0</v>
      </c>
      <c r="S1224" s="124">
        <f t="shared" si="366"/>
        <v>0</v>
      </c>
      <c r="T1224" s="122">
        <f t="shared" si="367"/>
        <v>0</v>
      </c>
    </row>
    <row r="1225" spans="2:20" x14ac:dyDescent="0.25">
      <c r="B1225" s="122">
        <v>2037</v>
      </c>
      <c r="C1225" s="122">
        <v>0</v>
      </c>
      <c r="D1225" s="122"/>
      <c r="E1225" s="122"/>
      <c r="F1225" s="122">
        <v>10000</v>
      </c>
      <c r="G1225" s="122" t="s">
        <v>218</v>
      </c>
      <c r="H1225" s="122">
        <f t="shared" si="361"/>
        <v>0</v>
      </c>
      <c r="I1225" s="124">
        <f t="shared" si="362"/>
        <v>0</v>
      </c>
      <c r="J1225" s="122">
        <f t="shared" si="363"/>
        <v>0</v>
      </c>
      <c r="L1225" s="122">
        <v>2037</v>
      </c>
      <c r="M1225" s="122">
        <v>0</v>
      </c>
      <c r="N1225" s="122">
        <v>1</v>
      </c>
      <c r="O1225" s="122">
        <f t="shared" si="364"/>
        <v>0</v>
      </c>
      <c r="P1225" s="122">
        <v>0.3</v>
      </c>
      <c r="Q1225" s="122" t="s">
        <v>319</v>
      </c>
      <c r="R1225" s="122">
        <f t="shared" si="365"/>
        <v>0</v>
      </c>
      <c r="S1225" s="124">
        <f t="shared" si="366"/>
        <v>0</v>
      </c>
      <c r="T1225" s="122">
        <f t="shared" si="367"/>
        <v>0</v>
      </c>
    </row>
    <row r="1226" spans="2:20" x14ac:dyDescent="0.25">
      <c r="B1226" s="122">
        <v>2038</v>
      </c>
      <c r="C1226" s="122">
        <v>0</v>
      </c>
      <c r="D1226" s="122"/>
      <c r="E1226" s="122"/>
      <c r="F1226" s="122">
        <v>10000</v>
      </c>
      <c r="G1226" s="122" t="s">
        <v>218</v>
      </c>
      <c r="H1226" s="122">
        <f t="shared" si="361"/>
        <v>0</v>
      </c>
      <c r="I1226" s="124">
        <f t="shared" si="362"/>
        <v>0</v>
      </c>
      <c r="J1226" s="122">
        <f t="shared" si="363"/>
        <v>0</v>
      </c>
      <c r="L1226" s="122">
        <v>2038</v>
      </c>
      <c r="M1226" s="122">
        <v>0</v>
      </c>
      <c r="N1226" s="122">
        <v>1</v>
      </c>
      <c r="O1226" s="122">
        <f t="shared" si="364"/>
        <v>0</v>
      </c>
      <c r="P1226" s="122">
        <v>0.3</v>
      </c>
      <c r="Q1226" s="122" t="s">
        <v>319</v>
      </c>
      <c r="R1226" s="122">
        <f t="shared" si="365"/>
        <v>0</v>
      </c>
      <c r="S1226" s="124">
        <f t="shared" si="366"/>
        <v>0</v>
      </c>
      <c r="T1226" s="122">
        <f t="shared" si="367"/>
        <v>0</v>
      </c>
    </row>
    <row r="1227" spans="2:20" x14ac:dyDescent="0.25">
      <c r="B1227" s="122">
        <v>2039</v>
      </c>
      <c r="C1227" s="122">
        <v>0</v>
      </c>
      <c r="D1227" s="122"/>
      <c r="E1227" s="122"/>
      <c r="F1227" s="122">
        <v>10000</v>
      </c>
      <c r="G1227" s="122" t="s">
        <v>218</v>
      </c>
      <c r="H1227" s="122">
        <f t="shared" si="361"/>
        <v>0</v>
      </c>
      <c r="I1227" s="124">
        <f t="shared" si="362"/>
        <v>0</v>
      </c>
      <c r="J1227" s="122">
        <f t="shared" si="363"/>
        <v>0</v>
      </c>
      <c r="L1227" s="122">
        <v>2039</v>
      </c>
      <c r="M1227" s="122">
        <v>0</v>
      </c>
      <c r="N1227" s="122">
        <v>1</v>
      </c>
      <c r="O1227" s="122">
        <f t="shared" si="364"/>
        <v>0</v>
      </c>
      <c r="P1227" s="122">
        <v>0.3</v>
      </c>
      <c r="Q1227" s="122" t="s">
        <v>319</v>
      </c>
      <c r="R1227" s="122">
        <f t="shared" si="365"/>
        <v>0</v>
      </c>
      <c r="S1227" s="124">
        <f t="shared" si="366"/>
        <v>0</v>
      </c>
      <c r="T1227" s="122">
        <f t="shared" si="367"/>
        <v>0</v>
      </c>
    </row>
    <row r="1228" spans="2:20" x14ac:dyDescent="0.25">
      <c r="B1228" s="122">
        <v>2040</v>
      </c>
      <c r="C1228" s="122">
        <v>0</v>
      </c>
      <c r="D1228" s="122"/>
      <c r="E1228" s="122"/>
      <c r="F1228" s="122">
        <v>10000</v>
      </c>
      <c r="G1228" s="122" t="s">
        <v>218</v>
      </c>
      <c r="H1228" s="122">
        <f t="shared" si="361"/>
        <v>0</v>
      </c>
      <c r="I1228" s="124">
        <f t="shared" si="362"/>
        <v>0</v>
      </c>
      <c r="J1228" s="122">
        <f t="shared" si="363"/>
        <v>0</v>
      </c>
      <c r="L1228" s="122">
        <v>2040</v>
      </c>
      <c r="M1228" s="122">
        <v>0</v>
      </c>
      <c r="N1228" s="122">
        <v>1</v>
      </c>
      <c r="O1228" s="122">
        <f t="shared" si="364"/>
        <v>0</v>
      </c>
      <c r="P1228" s="122">
        <v>0.3</v>
      </c>
      <c r="Q1228" s="122" t="s">
        <v>319</v>
      </c>
      <c r="R1228" s="122">
        <f t="shared" si="365"/>
        <v>0</v>
      </c>
      <c r="S1228" s="124">
        <f t="shared" si="366"/>
        <v>0</v>
      </c>
      <c r="T1228" s="122">
        <f t="shared" si="367"/>
        <v>0</v>
      </c>
    </row>
    <row r="1229" spans="2:20" x14ac:dyDescent="0.25">
      <c r="B1229" s="122">
        <v>2041</v>
      </c>
      <c r="C1229" s="122">
        <v>0</v>
      </c>
      <c r="D1229" s="122"/>
      <c r="E1229" s="122"/>
      <c r="F1229" s="122">
        <v>10000</v>
      </c>
      <c r="G1229" s="122" t="s">
        <v>218</v>
      </c>
      <c r="H1229" s="122">
        <f t="shared" si="361"/>
        <v>0</v>
      </c>
      <c r="I1229" s="124">
        <f t="shared" si="362"/>
        <v>0</v>
      </c>
      <c r="J1229" s="122">
        <f t="shared" si="363"/>
        <v>0</v>
      </c>
      <c r="L1229" s="122">
        <v>2041</v>
      </c>
      <c r="M1229" s="122">
        <v>0</v>
      </c>
      <c r="N1229" s="122">
        <v>1</v>
      </c>
      <c r="O1229" s="122">
        <f t="shared" si="364"/>
        <v>0</v>
      </c>
      <c r="P1229" s="122">
        <v>0.3</v>
      </c>
      <c r="Q1229" s="122" t="s">
        <v>319</v>
      </c>
      <c r="R1229" s="122">
        <f t="shared" si="365"/>
        <v>0</v>
      </c>
      <c r="S1229" s="124">
        <f t="shared" si="366"/>
        <v>0</v>
      </c>
      <c r="T1229" s="122">
        <f t="shared" si="367"/>
        <v>0</v>
      </c>
    </row>
    <row r="1230" spans="2:20" x14ac:dyDescent="0.25">
      <c r="B1230" s="122">
        <v>2042</v>
      </c>
      <c r="C1230" s="122">
        <v>0</v>
      </c>
      <c r="D1230" s="122"/>
      <c r="E1230" s="122"/>
      <c r="F1230" s="122">
        <v>10000</v>
      </c>
      <c r="G1230" s="122" t="s">
        <v>218</v>
      </c>
      <c r="H1230" s="122">
        <f t="shared" si="361"/>
        <v>0</v>
      </c>
      <c r="I1230" s="124">
        <f t="shared" si="362"/>
        <v>0</v>
      </c>
      <c r="J1230" s="122">
        <f t="shared" si="363"/>
        <v>0</v>
      </c>
      <c r="L1230" s="122">
        <v>2042</v>
      </c>
      <c r="M1230" s="122">
        <v>0</v>
      </c>
      <c r="N1230" s="122">
        <v>1</v>
      </c>
      <c r="O1230" s="122">
        <f t="shared" si="364"/>
        <v>0</v>
      </c>
      <c r="P1230" s="122">
        <v>0.3</v>
      </c>
      <c r="Q1230" s="122" t="s">
        <v>319</v>
      </c>
      <c r="R1230" s="122">
        <f t="shared" si="365"/>
        <v>0</v>
      </c>
      <c r="S1230" s="124">
        <f t="shared" si="366"/>
        <v>0</v>
      </c>
      <c r="T1230" s="122">
        <f t="shared" si="367"/>
        <v>0</v>
      </c>
    </row>
    <row r="1231" spans="2:20" x14ac:dyDescent="0.25">
      <c r="B1231" s="122">
        <v>2043</v>
      </c>
      <c r="C1231" s="122">
        <v>0</v>
      </c>
      <c r="D1231" s="122"/>
      <c r="E1231" s="122"/>
      <c r="F1231" s="122">
        <v>10000</v>
      </c>
      <c r="G1231" s="122" t="s">
        <v>218</v>
      </c>
      <c r="H1231" s="122">
        <f t="shared" si="361"/>
        <v>0</v>
      </c>
      <c r="I1231" s="124">
        <f t="shared" si="362"/>
        <v>0</v>
      </c>
      <c r="J1231" s="122">
        <f t="shared" si="363"/>
        <v>0</v>
      </c>
      <c r="L1231" s="122">
        <v>2043</v>
      </c>
      <c r="M1231" s="122">
        <v>0</v>
      </c>
      <c r="N1231" s="122">
        <v>1</v>
      </c>
      <c r="O1231" s="122">
        <f t="shared" si="364"/>
        <v>0</v>
      </c>
      <c r="P1231" s="122">
        <v>0.3</v>
      </c>
      <c r="Q1231" s="122" t="s">
        <v>319</v>
      </c>
      <c r="R1231" s="122">
        <f t="shared" si="365"/>
        <v>0</v>
      </c>
      <c r="S1231" s="124">
        <f t="shared" si="366"/>
        <v>0</v>
      </c>
      <c r="T1231" s="122">
        <f t="shared" si="367"/>
        <v>0</v>
      </c>
    </row>
    <row r="1232" spans="2:20" x14ac:dyDescent="0.25">
      <c r="B1232" s="122">
        <v>2044</v>
      </c>
      <c r="C1232" s="122">
        <v>0</v>
      </c>
      <c r="D1232" s="122"/>
      <c r="E1232" s="122"/>
      <c r="F1232" s="122">
        <v>10000</v>
      </c>
      <c r="G1232" s="122" t="s">
        <v>218</v>
      </c>
      <c r="H1232" s="122">
        <f t="shared" si="361"/>
        <v>0</v>
      </c>
      <c r="I1232" s="124">
        <f t="shared" si="362"/>
        <v>0</v>
      </c>
      <c r="J1232" s="122">
        <f t="shared" si="363"/>
        <v>0</v>
      </c>
      <c r="L1232" s="122">
        <v>2044</v>
      </c>
      <c r="M1232" s="122">
        <v>0</v>
      </c>
      <c r="N1232" s="122">
        <v>1</v>
      </c>
      <c r="O1232" s="122">
        <f t="shared" si="364"/>
        <v>0</v>
      </c>
      <c r="P1232" s="122">
        <v>0.3</v>
      </c>
      <c r="Q1232" s="122" t="s">
        <v>319</v>
      </c>
      <c r="R1232" s="122">
        <f t="shared" si="365"/>
        <v>0</v>
      </c>
      <c r="S1232" s="124">
        <f t="shared" si="366"/>
        <v>0</v>
      </c>
      <c r="T1232" s="122">
        <f t="shared" si="367"/>
        <v>0</v>
      </c>
    </row>
    <row r="1234" spans="2:10" x14ac:dyDescent="0.25">
      <c r="B1234" s="290" t="s">
        <v>347</v>
      </c>
      <c r="C1234" s="290"/>
      <c r="D1234" s="290"/>
    </row>
    <row r="1235" spans="2:10" x14ac:dyDescent="0.25">
      <c r="B1235" s="289" t="s">
        <v>22</v>
      </c>
      <c r="C1235" s="289" t="s">
        <v>203</v>
      </c>
      <c r="D1235" s="289" t="s">
        <v>204</v>
      </c>
      <c r="E1235" s="289" t="s">
        <v>201</v>
      </c>
      <c r="F1235" s="289" t="s">
        <v>202</v>
      </c>
      <c r="G1235" s="289" t="s">
        <v>151</v>
      </c>
      <c r="H1235" s="289" t="s">
        <v>205</v>
      </c>
      <c r="I1235" s="289" t="s">
        <v>206</v>
      </c>
      <c r="J1235" s="289" t="s">
        <v>434</v>
      </c>
    </row>
    <row r="1236" spans="2:10" x14ac:dyDescent="0.25">
      <c r="B1236" s="289"/>
      <c r="C1236" s="289"/>
      <c r="D1236" s="289"/>
      <c r="E1236" s="289"/>
      <c r="F1236" s="289"/>
      <c r="G1236" s="289"/>
      <c r="H1236" s="289"/>
      <c r="I1236" s="289"/>
      <c r="J1236" s="289"/>
    </row>
    <row r="1237" spans="2:10" x14ac:dyDescent="0.25">
      <c r="B1237" s="289"/>
      <c r="C1237" s="289"/>
      <c r="D1237" s="289"/>
      <c r="E1237" s="289"/>
      <c r="F1237" s="289"/>
      <c r="G1237" s="289"/>
      <c r="H1237" s="289"/>
      <c r="I1237" s="289"/>
      <c r="J1237" s="289"/>
    </row>
    <row r="1238" spans="2:10" x14ac:dyDescent="0.25">
      <c r="B1238" s="122">
        <v>2025</v>
      </c>
      <c r="C1238" s="122" cm="1">
        <f t="array" ref="C1238:C1257">TRANSPOSE('Proyeksi Fasum (3)'!D294:W294)</f>
        <v>0</v>
      </c>
      <c r="D1238" s="122">
        <v>50</v>
      </c>
      <c r="E1238" s="122">
        <f>C1238*D1238</f>
        <v>0</v>
      </c>
      <c r="F1238" s="122">
        <v>50</v>
      </c>
      <c r="G1238" s="122" t="s">
        <v>348</v>
      </c>
      <c r="H1238" s="122">
        <f>E1238*F1238</f>
        <v>0</v>
      </c>
      <c r="I1238" s="124">
        <f>H1238/86400</f>
        <v>0</v>
      </c>
      <c r="J1238" s="122">
        <f>H1238/1000</f>
        <v>0</v>
      </c>
    </row>
    <row r="1239" spans="2:10" x14ac:dyDescent="0.25">
      <c r="B1239" s="122">
        <v>2026</v>
      </c>
      <c r="C1239" s="122">
        <v>0</v>
      </c>
      <c r="D1239" s="122">
        <v>50</v>
      </c>
      <c r="E1239" s="122">
        <f t="shared" ref="E1239:E1257" si="368">C1239*D1239</f>
        <v>0</v>
      </c>
      <c r="F1239" s="122">
        <v>50</v>
      </c>
      <c r="G1239" s="122" t="s">
        <v>348</v>
      </c>
      <c r="H1239" s="122">
        <f t="shared" ref="H1239:H1257" si="369">E1239*F1239</f>
        <v>0</v>
      </c>
      <c r="I1239" s="124">
        <f t="shared" ref="I1239:I1257" si="370">H1239/86400</f>
        <v>0</v>
      </c>
      <c r="J1239" s="122">
        <f t="shared" ref="J1239:J1257" si="371">H1239/1000</f>
        <v>0</v>
      </c>
    </row>
    <row r="1240" spans="2:10" x14ac:dyDescent="0.25">
      <c r="B1240" s="122">
        <v>2027</v>
      </c>
      <c r="C1240" s="122">
        <v>0</v>
      </c>
      <c r="D1240" s="122">
        <v>50</v>
      </c>
      <c r="E1240" s="122">
        <f t="shared" si="368"/>
        <v>0</v>
      </c>
      <c r="F1240" s="122">
        <v>50</v>
      </c>
      <c r="G1240" s="122" t="s">
        <v>348</v>
      </c>
      <c r="H1240" s="122">
        <f t="shared" si="369"/>
        <v>0</v>
      </c>
      <c r="I1240" s="124">
        <f t="shared" si="370"/>
        <v>0</v>
      </c>
      <c r="J1240" s="122">
        <f t="shared" si="371"/>
        <v>0</v>
      </c>
    </row>
    <row r="1241" spans="2:10" x14ac:dyDescent="0.25">
      <c r="B1241" s="122">
        <v>2028</v>
      </c>
      <c r="C1241" s="122">
        <v>0</v>
      </c>
      <c r="D1241" s="122">
        <v>50</v>
      </c>
      <c r="E1241" s="122">
        <f t="shared" si="368"/>
        <v>0</v>
      </c>
      <c r="F1241" s="122">
        <v>50</v>
      </c>
      <c r="G1241" s="122" t="s">
        <v>348</v>
      </c>
      <c r="H1241" s="122">
        <f t="shared" si="369"/>
        <v>0</v>
      </c>
      <c r="I1241" s="124">
        <f t="shared" si="370"/>
        <v>0</v>
      </c>
      <c r="J1241" s="122">
        <f t="shared" si="371"/>
        <v>0</v>
      </c>
    </row>
    <row r="1242" spans="2:10" x14ac:dyDescent="0.25">
      <c r="B1242" s="122">
        <v>2029</v>
      </c>
      <c r="C1242" s="122">
        <v>0</v>
      </c>
      <c r="D1242" s="122">
        <v>50</v>
      </c>
      <c r="E1242" s="122">
        <f t="shared" si="368"/>
        <v>0</v>
      </c>
      <c r="F1242" s="122">
        <v>50</v>
      </c>
      <c r="G1242" s="122" t="s">
        <v>348</v>
      </c>
      <c r="H1242" s="122">
        <f t="shared" si="369"/>
        <v>0</v>
      </c>
      <c r="I1242" s="124">
        <f t="shared" si="370"/>
        <v>0</v>
      </c>
      <c r="J1242" s="122">
        <f t="shared" si="371"/>
        <v>0</v>
      </c>
    </row>
    <row r="1243" spans="2:10" x14ac:dyDescent="0.25">
      <c r="B1243" s="122">
        <v>2030</v>
      </c>
      <c r="C1243" s="122">
        <v>0</v>
      </c>
      <c r="D1243" s="122">
        <v>50</v>
      </c>
      <c r="E1243" s="122">
        <f t="shared" si="368"/>
        <v>0</v>
      </c>
      <c r="F1243" s="122">
        <v>50</v>
      </c>
      <c r="G1243" s="122" t="s">
        <v>348</v>
      </c>
      <c r="H1243" s="122">
        <f t="shared" si="369"/>
        <v>0</v>
      </c>
      <c r="I1243" s="124">
        <f t="shared" si="370"/>
        <v>0</v>
      </c>
      <c r="J1243" s="122">
        <f t="shared" si="371"/>
        <v>0</v>
      </c>
    </row>
    <row r="1244" spans="2:10" x14ac:dyDescent="0.25">
      <c r="B1244" s="122">
        <v>2031</v>
      </c>
      <c r="C1244" s="122">
        <v>0</v>
      </c>
      <c r="D1244" s="122">
        <v>50</v>
      </c>
      <c r="E1244" s="122">
        <f t="shared" si="368"/>
        <v>0</v>
      </c>
      <c r="F1244" s="122">
        <v>50</v>
      </c>
      <c r="G1244" s="122" t="s">
        <v>348</v>
      </c>
      <c r="H1244" s="122">
        <f t="shared" si="369"/>
        <v>0</v>
      </c>
      <c r="I1244" s="124">
        <f t="shared" si="370"/>
        <v>0</v>
      </c>
      <c r="J1244" s="122">
        <f t="shared" si="371"/>
        <v>0</v>
      </c>
    </row>
    <row r="1245" spans="2:10" x14ac:dyDescent="0.25">
      <c r="B1245" s="122">
        <v>2032</v>
      </c>
      <c r="C1245" s="122">
        <v>0</v>
      </c>
      <c r="D1245" s="122">
        <v>50</v>
      </c>
      <c r="E1245" s="122">
        <f t="shared" si="368"/>
        <v>0</v>
      </c>
      <c r="F1245" s="122">
        <v>50</v>
      </c>
      <c r="G1245" s="122" t="s">
        <v>348</v>
      </c>
      <c r="H1245" s="122">
        <f t="shared" si="369"/>
        <v>0</v>
      </c>
      <c r="I1245" s="124">
        <f t="shared" si="370"/>
        <v>0</v>
      </c>
      <c r="J1245" s="122">
        <f t="shared" si="371"/>
        <v>0</v>
      </c>
    </row>
    <row r="1246" spans="2:10" x14ac:dyDescent="0.25">
      <c r="B1246" s="122">
        <v>2033</v>
      </c>
      <c r="C1246" s="122">
        <v>0</v>
      </c>
      <c r="D1246" s="122">
        <v>50</v>
      </c>
      <c r="E1246" s="122">
        <f t="shared" si="368"/>
        <v>0</v>
      </c>
      <c r="F1246" s="122">
        <v>50</v>
      </c>
      <c r="G1246" s="122" t="s">
        <v>348</v>
      </c>
      <c r="H1246" s="122">
        <f t="shared" si="369"/>
        <v>0</v>
      </c>
      <c r="I1246" s="124">
        <f t="shared" si="370"/>
        <v>0</v>
      </c>
      <c r="J1246" s="122">
        <f t="shared" si="371"/>
        <v>0</v>
      </c>
    </row>
    <row r="1247" spans="2:10" x14ac:dyDescent="0.25">
      <c r="B1247" s="122">
        <v>2034</v>
      </c>
      <c r="C1247" s="122">
        <v>0</v>
      </c>
      <c r="D1247" s="122">
        <v>50</v>
      </c>
      <c r="E1247" s="122">
        <f t="shared" si="368"/>
        <v>0</v>
      </c>
      <c r="F1247" s="122">
        <v>50</v>
      </c>
      <c r="G1247" s="122" t="s">
        <v>348</v>
      </c>
      <c r="H1247" s="122">
        <f t="shared" si="369"/>
        <v>0</v>
      </c>
      <c r="I1247" s="124">
        <f t="shared" si="370"/>
        <v>0</v>
      </c>
      <c r="J1247" s="122">
        <f t="shared" si="371"/>
        <v>0</v>
      </c>
    </row>
    <row r="1248" spans="2:10" x14ac:dyDescent="0.25">
      <c r="B1248" s="122">
        <v>2035</v>
      </c>
      <c r="C1248" s="122">
        <v>0</v>
      </c>
      <c r="D1248" s="122">
        <v>50</v>
      </c>
      <c r="E1248" s="122">
        <f t="shared" si="368"/>
        <v>0</v>
      </c>
      <c r="F1248" s="122">
        <v>50</v>
      </c>
      <c r="G1248" s="122" t="s">
        <v>348</v>
      </c>
      <c r="H1248" s="122">
        <f t="shared" si="369"/>
        <v>0</v>
      </c>
      <c r="I1248" s="124">
        <f t="shared" si="370"/>
        <v>0</v>
      </c>
      <c r="J1248" s="122">
        <f t="shared" si="371"/>
        <v>0</v>
      </c>
    </row>
    <row r="1249" spans="1:21" x14ac:dyDescent="0.25">
      <c r="B1249" s="122">
        <v>2036</v>
      </c>
      <c r="C1249" s="122">
        <v>0</v>
      </c>
      <c r="D1249" s="122">
        <v>50</v>
      </c>
      <c r="E1249" s="122">
        <f t="shared" si="368"/>
        <v>0</v>
      </c>
      <c r="F1249" s="122">
        <v>50</v>
      </c>
      <c r="G1249" s="122" t="s">
        <v>348</v>
      </c>
      <c r="H1249" s="122">
        <f t="shared" si="369"/>
        <v>0</v>
      </c>
      <c r="I1249" s="124">
        <f t="shared" si="370"/>
        <v>0</v>
      </c>
      <c r="J1249" s="122">
        <f t="shared" si="371"/>
        <v>0</v>
      </c>
    </row>
    <row r="1250" spans="1:21" x14ac:dyDescent="0.25">
      <c r="B1250" s="122">
        <v>2037</v>
      </c>
      <c r="C1250" s="122">
        <v>0</v>
      </c>
      <c r="D1250" s="122">
        <v>50</v>
      </c>
      <c r="E1250" s="122">
        <f t="shared" si="368"/>
        <v>0</v>
      </c>
      <c r="F1250" s="122">
        <v>50</v>
      </c>
      <c r="G1250" s="122" t="s">
        <v>348</v>
      </c>
      <c r="H1250" s="122">
        <f t="shared" si="369"/>
        <v>0</v>
      </c>
      <c r="I1250" s="124">
        <f t="shared" si="370"/>
        <v>0</v>
      </c>
      <c r="J1250" s="122">
        <f t="shared" si="371"/>
        <v>0</v>
      </c>
    </row>
    <row r="1251" spans="1:21" x14ac:dyDescent="0.25">
      <c r="B1251" s="122">
        <v>2038</v>
      </c>
      <c r="C1251" s="122">
        <v>0</v>
      </c>
      <c r="D1251" s="122">
        <v>50</v>
      </c>
      <c r="E1251" s="122">
        <f t="shared" si="368"/>
        <v>0</v>
      </c>
      <c r="F1251" s="122">
        <v>50</v>
      </c>
      <c r="G1251" s="122" t="s">
        <v>348</v>
      </c>
      <c r="H1251" s="122">
        <f t="shared" si="369"/>
        <v>0</v>
      </c>
      <c r="I1251" s="124">
        <f t="shared" si="370"/>
        <v>0</v>
      </c>
      <c r="J1251" s="122">
        <f t="shared" si="371"/>
        <v>0</v>
      </c>
    </row>
    <row r="1252" spans="1:21" x14ac:dyDescent="0.25">
      <c r="B1252" s="122">
        <v>2039</v>
      </c>
      <c r="C1252" s="122">
        <v>0</v>
      </c>
      <c r="D1252" s="122">
        <v>50</v>
      </c>
      <c r="E1252" s="122">
        <f t="shared" si="368"/>
        <v>0</v>
      </c>
      <c r="F1252" s="122">
        <v>50</v>
      </c>
      <c r="G1252" s="122" t="s">
        <v>348</v>
      </c>
      <c r="H1252" s="122">
        <f t="shared" si="369"/>
        <v>0</v>
      </c>
      <c r="I1252" s="124">
        <f t="shared" si="370"/>
        <v>0</v>
      </c>
      <c r="J1252" s="122">
        <f t="shared" si="371"/>
        <v>0</v>
      </c>
    </row>
    <row r="1253" spans="1:21" x14ac:dyDescent="0.25">
      <c r="B1253" s="122">
        <v>2040</v>
      </c>
      <c r="C1253" s="122">
        <v>0</v>
      </c>
      <c r="D1253" s="122">
        <v>50</v>
      </c>
      <c r="E1253" s="122">
        <f t="shared" si="368"/>
        <v>0</v>
      </c>
      <c r="F1253" s="122">
        <v>50</v>
      </c>
      <c r="G1253" s="122" t="s">
        <v>348</v>
      </c>
      <c r="H1253" s="122">
        <f t="shared" si="369"/>
        <v>0</v>
      </c>
      <c r="I1253" s="124">
        <f t="shared" si="370"/>
        <v>0</v>
      </c>
      <c r="J1253" s="122">
        <f t="shared" si="371"/>
        <v>0</v>
      </c>
    </row>
    <row r="1254" spans="1:21" x14ac:dyDescent="0.25">
      <c r="B1254" s="122">
        <v>2041</v>
      </c>
      <c r="C1254" s="122">
        <v>0</v>
      </c>
      <c r="D1254" s="122">
        <v>50</v>
      </c>
      <c r="E1254" s="122">
        <f t="shared" si="368"/>
        <v>0</v>
      </c>
      <c r="F1254" s="122">
        <v>50</v>
      </c>
      <c r="G1254" s="122" t="s">
        <v>348</v>
      </c>
      <c r="H1254" s="122">
        <f t="shared" si="369"/>
        <v>0</v>
      </c>
      <c r="I1254" s="124">
        <f t="shared" si="370"/>
        <v>0</v>
      </c>
      <c r="J1254" s="122">
        <f t="shared" si="371"/>
        <v>0</v>
      </c>
    </row>
    <row r="1255" spans="1:21" x14ac:dyDescent="0.25">
      <c r="B1255" s="122">
        <v>2042</v>
      </c>
      <c r="C1255" s="122">
        <v>0</v>
      </c>
      <c r="D1255" s="122">
        <v>50</v>
      </c>
      <c r="E1255" s="122">
        <f t="shared" si="368"/>
        <v>0</v>
      </c>
      <c r="F1255" s="122">
        <v>50</v>
      </c>
      <c r="G1255" s="122" t="s">
        <v>348</v>
      </c>
      <c r="H1255" s="122">
        <f t="shared" si="369"/>
        <v>0</v>
      </c>
      <c r="I1255" s="124">
        <f t="shared" si="370"/>
        <v>0</v>
      </c>
      <c r="J1255" s="122">
        <f t="shared" si="371"/>
        <v>0</v>
      </c>
    </row>
    <row r="1256" spans="1:21" x14ac:dyDescent="0.25">
      <c r="B1256" s="122">
        <v>2043</v>
      </c>
      <c r="C1256" s="122">
        <v>0</v>
      </c>
      <c r="D1256" s="122">
        <v>50</v>
      </c>
      <c r="E1256" s="122">
        <f t="shared" si="368"/>
        <v>0</v>
      </c>
      <c r="F1256" s="122">
        <v>50</v>
      </c>
      <c r="G1256" s="122" t="s">
        <v>348</v>
      </c>
      <c r="H1256" s="122">
        <f t="shared" si="369"/>
        <v>0</v>
      </c>
      <c r="I1256" s="124">
        <f t="shared" si="370"/>
        <v>0</v>
      </c>
      <c r="J1256" s="122">
        <f t="shared" si="371"/>
        <v>0</v>
      </c>
    </row>
    <row r="1257" spans="1:21" x14ac:dyDescent="0.25">
      <c r="B1257" s="122">
        <v>2044</v>
      </c>
      <c r="C1257" s="122">
        <v>0</v>
      </c>
      <c r="D1257" s="122">
        <v>50</v>
      </c>
      <c r="E1257" s="122">
        <f t="shared" si="368"/>
        <v>0</v>
      </c>
      <c r="F1257" s="122">
        <v>50</v>
      </c>
      <c r="G1257" s="122" t="s">
        <v>348</v>
      </c>
      <c r="H1257" s="122">
        <f t="shared" si="369"/>
        <v>0</v>
      </c>
      <c r="I1257" s="124">
        <f t="shared" si="370"/>
        <v>0</v>
      </c>
      <c r="J1257" s="122">
        <f t="shared" si="371"/>
        <v>0</v>
      </c>
    </row>
    <row r="1260" spans="1:21" x14ac:dyDescent="0.25">
      <c r="A1260" s="273">
        <v>7</v>
      </c>
      <c r="B1260" s="291" t="s">
        <v>129</v>
      </c>
      <c r="C1260" s="250"/>
      <c r="D1260" s="250"/>
      <c r="E1260" s="250"/>
      <c r="F1260" s="250"/>
      <c r="G1260" s="250"/>
      <c r="H1260" s="250"/>
      <c r="I1260" s="250"/>
      <c r="J1260" s="250"/>
      <c r="K1260" s="250"/>
      <c r="L1260" s="250"/>
      <c r="M1260" s="250"/>
      <c r="N1260" s="250"/>
      <c r="O1260" s="250"/>
      <c r="P1260" s="250"/>
      <c r="Q1260" s="250"/>
      <c r="R1260" s="250"/>
      <c r="S1260" s="250"/>
      <c r="T1260" s="250"/>
      <c r="U1260" s="250"/>
    </row>
    <row r="1261" spans="1:21" x14ac:dyDescent="0.25">
      <c r="A1261" s="273"/>
    </row>
    <row r="1262" spans="1:21" x14ac:dyDescent="0.25">
      <c r="A1262" s="273"/>
    </row>
    <row r="1263" spans="1:21" x14ac:dyDescent="0.25">
      <c r="A1263" s="273"/>
    </row>
    <row r="1264" spans="1:21" x14ac:dyDescent="0.25">
      <c r="B1264" s="183" t="s">
        <v>200</v>
      </c>
      <c r="L1264" s="183" t="s">
        <v>209</v>
      </c>
    </row>
    <row r="1265" spans="2:20" x14ac:dyDescent="0.25">
      <c r="B1265" s="289" t="s">
        <v>22</v>
      </c>
      <c r="C1265" s="289" t="s">
        <v>203</v>
      </c>
      <c r="D1265" s="289" t="s">
        <v>204</v>
      </c>
      <c r="E1265" s="289" t="s">
        <v>201</v>
      </c>
      <c r="F1265" s="289" t="s">
        <v>202</v>
      </c>
      <c r="G1265" s="289" t="s">
        <v>151</v>
      </c>
      <c r="H1265" s="289" t="s">
        <v>205</v>
      </c>
      <c r="I1265" s="289" t="s">
        <v>206</v>
      </c>
      <c r="J1265" s="289" t="s">
        <v>434</v>
      </c>
      <c r="L1265" s="289" t="s">
        <v>22</v>
      </c>
      <c r="M1265" s="289" t="s">
        <v>203</v>
      </c>
      <c r="N1265" s="289" t="s">
        <v>204</v>
      </c>
      <c r="O1265" s="289" t="s">
        <v>201</v>
      </c>
      <c r="P1265" s="289" t="s">
        <v>202</v>
      </c>
      <c r="Q1265" s="289" t="s">
        <v>151</v>
      </c>
      <c r="R1265" s="289" t="s">
        <v>205</v>
      </c>
      <c r="S1265" s="289" t="s">
        <v>206</v>
      </c>
      <c r="T1265" s="289" t="s">
        <v>434</v>
      </c>
    </row>
    <row r="1266" spans="2:20" x14ac:dyDescent="0.25">
      <c r="B1266" s="289"/>
      <c r="C1266" s="289"/>
      <c r="D1266" s="289"/>
      <c r="E1266" s="289"/>
      <c r="F1266" s="289"/>
      <c r="G1266" s="289"/>
      <c r="H1266" s="289"/>
      <c r="I1266" s="289"/>
      <c r="J1266" s="289"/>
      <c r="L1266" s="289"/>
      <c r="M1266" s="289"/>
      <c r="N1266" s="289"/>
      <c r="O1266" s="289"/>
      <c r="P1266" s="289"/>
      <c r="Q1266" s="289"/>
      <c r="R1266" s="289"/>
      <c r="S1266" s="289"/>
      <c r="T1266" s="289"/>
    </row>
    <row r="1267" spans="2:20" x14ac:dyDescent="0.25">
      <c r="B1267" s="289"/>
      <c r="C1267" s="289"/>
      <c r="D1267" s="289"/>
      <c r="E1267" s="289"/>
      <c r="F1267" s="289"/>
      <c r="G1267" s="289"/>
      <c r="H1267" s="289"/>
      <c r="I1267" s="289"/>
      <c r="J1267" s="289"/>
      <c r="L1267" s="289"/>
      <c r="M1267" s="289"/>
      <c r="N1267" s="289"/>
      <c r="O1267" s="289"/>
      <c r="P1267" s="289"/>
      <c r="Q1267" s="289"/>
      <c r="R1267" s="289"/>
      <c r="S1267" s="289"/>
      <c r="T1267" s="289"/>
    </row>
    <row r="1268" spans="2:20" x14ac:dyDescent="0.25">
      <c r="B1268" s="122">
        <v>2025</v>
      </c>
      <c r="C1268" s="122" cm="1">
        <f t="array" ref="C1268:C1287">TRANSPOSE('Proyeksi Fasum (3)'!D325:W325)</f>
        <v>0</v>
      </c>
      <c r="D1268" s="122">
        <f>4*30</f>
        <v>120</v>
      </c>
      <c r="E1268" s="122">
        <f>C1268*D1268</f>
        <v>0</v>
      </c>
      <c r="F1268" s="122">
        <v>40</v>
      </c>
      <c r="G1268" s="122" t="s">
        <v>208</v>
      </c>
      <c r="H1268" s="122">
        <f>E1268*F1268</f>
        <v>0</v>
      </c>
      <c r="I1268" s="124">
        <f>H1268/86400</f>
        <v>0</v>
      </c>
      <c r="J1268" s="122">
        <f>H1268/1000</f>
        <v>0</v>
      </c>
      <c r="L1268" s="122">
        <v>2025</v>
      </c>
      <c r="M1268" s="122" cm="1">
        <f t="array" ref="M1268:M1287">TRANSPOSE('Proyeksi Fasum (3)'!D326:W326)</f>
        <v>1</v>
      </c>
      <c r="N1268" s="122">
        <f>12*40</f>
        <v>480</v>
      </c>
      <c r="O1268" s="122">
        <f>M1268*N1268</f>
        <v>480</v>
      </c>
      <c r="P1268" s="122">
        <v>40</v>
      </c>
      <c r="Q1268" s="122" t="s">
        <v>208</v>
      </c>
      <c r="R1268" s="122">
        <f>O1268*P1268</f>
        <v>19200</v>
      </c>
      <c r="S1268" s="124">
        <f>R1268/86400</f>
        <v>0.22222222222222221</v>
      </c>
      <c r="T1268" s="122">
        <f>R1268/1000</f>
        <v>19.2</v>
      </c>
    </row>
    <row r="1269" spans="2:20" x14ac:dyDescent="0.25">
      <c r="B1269" s="122">
        <v>2026</v>
      </c>
      <c r="C1269" s="122">
        <v>0</v>
      </c>
      <c r="D1269" s="122">
        <f t="shared" ref="D1269:D1287" si="372">4*30</f>
        <v>120</v>
      </c>
      <c r="E1269" s="122">
        <f t="shared" ref="E1269:E1287" si="373">C1269*D1269</f>
        <v>0</v>
      </c>
      <c r="F1269" s="122">
        <v>40</v>
      </c>
      <c r="G1269" s="122" t="s">
        <v>208</v>
      </c>
      <c r="H1269" s="122">
        <f t="shared" ref="H1269:H1287" si="374">E1269*F1269</f>
        <v>0</v>
      </c>
      <c r="I1269" s="124">
        <f t="shared" ref="I1269:I1287" si="375">H1269/86400</f>
        <v>0</v>
      </c>
      <c r="J1269" s="122">
        <f t="shared" ref="J1269:J1287" si="376">H1269/1000</f>
        <v>0</v>
      </c>
      <c r="L1269" s="122">
        <v>2026</v>
      </c>
      <c r="M1269" s="122">
        <v>1</v>
      </c>
      <c r="N1269" s="122">
        <f t="shared" ref="N1269:N1287" si="377">12*40</f>
        <v>480</v>
      </c>
      <c r="O1269" s="122">
        <f t="shared" ref="O1269:O1287" si="378">M1269*N1269</f>
        <v>480</v>
      </c>
      <c r="P1269" s="122">
        <v>40</v>
      </c>
      <c r="Q1269" s="122" t="s">
        <v>208</v>
      </c>
      <c r="R1269" s="122">
        <f t="shared" ref="R1269:R1287" si="379">O1269*P1269</f>
        <v>19200</v>
      </c>
      <c r="S1269" s="124">
        <f t="shared" ref="S1269:S1287" si="380">R1269/86400</f>
        <v>0.22222222222222221</v>
      </c>
      <c r="T1269" s="122">
        <f t="shared" ref="T1269:T1287" si="381">R1269/1000</f>
        <v>19.2</v>
      </c>
    </row>
    <row r="1270" spans="2:20" x14ac:dyDescent="0.25">
      <c r="B1270" s="122">
        <v>2027</v>
      </c>
      <c r="C1270" s="122">
        <v>0</v>
      </c>
      <c r="D1270" s="122">
        <f t="shared" si="372"/>
        <v>120</v>
      </c>
      <c r="E1270" s="122">
        <f t="shared" si="373"/>
        <v>0</v>
      </c>
      <c r="F1270" s="122">
        <v>40</v>
      </c>
      <c r="G1270" s="122" t="s">
        <v>208</v>
      </c>
      <c r="H1270" s="122">
        <f t="shared" si="374"/>
        <v>0</v>
      </c>
      <c r="I1270" s="124">
        <f t="shared" si="375"/>
        <v>0</v>
      </c>
      <c r="J1270" s="122">
        <f t="shared" si="376"/>
        <v>0</v>
      </c>
      <c r="L1270" s="122">
        <v>2027</v>
      </c>
      <c r="M1270" s="122">
        <v>1</v>
      </c>
      <c r="N1270" s="122">
        <f t="shared" si="377"/>
        <v>480</v>
      </c>
      <c r="O1270" s="122">
        <f t="shared" si="378"/>
        <v>480</v>
      </c>
      <c r="P1270" s="122">
        <v>40</v>
      </c>
      <c r="Q1270" s="122" t="s">
        <v>208</v>
      </c>
      <c r="R1270" s="122">
        <f t="shared" si="379"/>
        <v>19200</v>
      </c>
      <c r="S1270" s="124">
        <f t="shared" si="380"/>
        <v>0.22222222222222221</v>
      </c>
      <c r="T1270" s="122">
        <f t="shared" si="381"/>
        <v>19.2</v>
      </c>
    </row>
    <row r="1271" spans="2:20" x14ac:dyDescent="0.25">
      <c r="B1271" s="122">
        <v>2028</v>
      </c>
      <c r="C1271" s="122">
        <v>0</v>
      </c>
      <c r="D1271" s="122">
        <f t="shared" si="372"/>
        <v>120</v>
      </c>
      <c r="E1271" s="122">
        <f t="shared" si="373"/>
        <v>0</v>
      </c>
      <c r="F1271" s="122">
        <v>40</v>
      </c>
      <c r="G1271" s="122" t="s">
        <v>208</v>
      </c>
      <c r="H1271" s="122">
        <f t="shared" si="374"/>
        <v>0</v>
      </c>
      <c r="I1271" s="124">
        <f t="shared" si="375"/>
        <v>0</v>
      </c>
      <c r="J1271" s="122">
        <f t="shared" si="376"/>
        <v>0</v>
      </c>
      <c r="L1271" s="122">
        <v>2028</v>
      </c>
      <c r="M1271" s="122">
        <v>1</v>
      </c>
      <c r="N1271" s="122">
        <f t="shared" si="377"/>
        <v>480</v>
      </c>
      <c r="O1271" s="122">
        <f t="shared" si="378"/>
        <v>480</v>
      </c>
      <c r="P1271" s="122">
        <v>40</v>
      </c>
      <c r="Q1271" s="122" t="s">
        <v>208</v>
      </c>
      <c r="R1271" s="122">
        <f t="shared" si="379"/>
        <v>19200</v>
      </c>
      <c r="S1271" s="124">
        <f t="shared" si="380"/>
        <v>0.22222222222222221</v>
      </c>
      <c r="T1271" s="122">
        <f t="shared" si="381"/>
        <v>19.2</v>
      </c>
    </row>
    <row r="1272" spans="2:20" x14ac:dyDescent="0.25">
      <c r="B1272" s="122">
        <v>2029</v>
      </c>
      <c r="C1272" s="122">
        <v>0</v>
      </c>
      <c r="D1272" s="122">
        <f t="shared" si="372"/>
        <v>120</v>
      </c>
      <c r="E1272" s="122">
        <f t="shared" si="373"/>
        <v>0</v>
      </c>
      <c r="F1272" s="122">
        <v>40</v>
      </c>
      <c r="G1272" s="122" t="s">
        <v>208</v>
      </c>
      <c r="H1272" s="122">
        <f t="shared" si="374"/>
        <v>0</v>
      </c>
      <c r="I1272" s="124">
        <f t="shared" si="375"/>
        <v>0</v>
      </c>
      <c r="J1272" s="122">
        <f t="shared" si="376"/>
        <v>0</v>
      </c>
      <c r="L1272" s="122">
        <v>2029</v>
      </c>
      <c r="M1272" s="122">
        <v>1</v>
      </c>
      <c r="N1272" s="122">
        <f t="shared" si="377"/>
        <v>480</v>
      </c>
      <c r="O1272" s="122">
        <f t="shared" si="378"/>
        <v>480</v>
      </c>
      <c r="P1272" s="122">
        <v>40</v>
      </c>
      <c r="Q1272" s="122" t="s">
        <v>208</v>
      </c>
      <c r="R1272" s="122">
        <f t="shared" si="379"/>
        <v>19200</v>
      </c>
      <c r="S1272" s="124">
        <f t="shared" si="380"/>
        <v>0.22222222222222221</v>
      </c>
      <c r="T1272" s="122">
        <f t="shared" si="381"/>
        <v>19.2</v>
      </c>
    </row>
    <row r="1273" spans="2:20" x14ac:dyDescent="0.25">
      <c r="B1273" s="122">
        <v>2030</v>
      </c>
      <c r="C1273" s="122">
        <v>0</v>
      </c>
      <c r="D1273" s="122">
        <f t="shared" si="372"/>
        <v>120</v>
      </c>
      <c r="E1273" s="122">
        <f t="shared" si="373"/>
        <v>0</v>
      </c>
      <c r="F1273" s="122">
        <v>40</v>
      </c>
      <c r="G1273" s="122" t="s">
        <v>208</v>
      </c>
      <c r="H1273" s="122">
        <f t="shared" si="374"/>
        <v>0</v>
      </c>
      <c r="I1273" s="124">
        <f t="shared" si="375"/>
        <v>0</v>
      </c>
      <c r="J1273" s="122">
        <f t="shared" si="376"/>
        <v>0</v>
      </c>
      <c r="L1273" s="122">
        <v>2030</v>
      </c>
      <c r="M1273" s="122">
        <v>1</v>
      </c>
      <c r="N1273" s="122">
        <f t="shared" si="377"/>
        <v>480</v>
      </c>
      <c r="O1273" s="122">
        <f t="shared" si="378"/>
        <v>480</v>
      </c>
      <c r="P1273" s="122">
        <v>40</v>
      </c>
      <c r="Q1273" s="122" t="s">
        <v>208</v>
      </c>
      <c r="R1273" s="122">
        <f t="shared" si="379"/>
        <v>19200</v>
      </c>
      <c r="S1273" s="124">
        <f t="shared" si="380"/>
        <v>0.22222222222222221</v>
      </c>
      <c r="T1273" s="122">
        <f t="shared" si="381"/>
        <v>19.2</v>
      </c>
    </row>
    <row r="1274" spans="2:20" x14ac:dyDescent="0.25">
      <c r="B1274" s="122">
        <v>2031</v>
      </c>
      <c r="C1274" s="122">
        <v>0</v>
      </c>
      <c r="D1274" s="122">
        <f t="shared" si="372"/>
        <v>120</v>
      </c>
      <c r="E1274" s="122">
        <f t="shared" si="373"/>
        <v>0</v>
      </c>
      <c r="F1274" s="122">
        <v>40</v>
      </c>
      <c r="G1274" s="122" t="s">
        <v>208</v>
      </c>
      <c r="H1274" s="122">
        <f t="shared" si="374"/>
        <v>0</v>
      </c>
      <c r="I1274" s="124">
        <f t="shared" si="375"/>
        <v>0</v>
      </c>
      <c r="J1274" s="122">
        <f t="shared" si="376"/>
        <v>0</v>
      </c>
      <c r="L1274" s="122">
        <v>2031</v>
      </c>
      <c r="M1274" s="122">
        <v>1</v>
      </c>
      <c r="N1274" s="122">
        <f t="shared" si="377"/>
        <v>480</v>
      </c>
      <c r="O1274" s="122">
        <f t="shared" si="378"/>
        <v>480</v>
      </c>
      <c r="P1274" s="122">
        <v>40</v>
      </c>
      <c r="Q1274" s="122" t="s">
        <v>208</v>
      </c>
      <c r="R1274" s="122">
        <f t="shared" si="379"/>
        <v>19200</v>
      </c>
      <c r="S1274" s="124">
        <f t="shared" si="380"/>
        <v>0.22222222222222221</v>
      </c>
      <c r="T1274" s="122">
        <f t="shared" si="381"/>
        <v>19.2</v>
      </c>
    </row>
    <row r="1275" spans="2:20" x14ac:dyDescent="0.25">
      <c r="B1275" s="122">
        <v>2032</v>
      </c>
      <c r="C1275" s="122">
        <v>0</v>
      </c>
      <c r="D1275" s="122">
        <f t="shared" si="372"/>
        <v>120</v>
      </c>
      <c r="E1275" s="122">
        <f t="shared" si="373"/>
        <v>0</v>
      </c>
      <c r="F1275" s="122">
        <v>40</v>
      </c>
      <c r="G1275" s="122" t="s">
        <v>208</v>
      </c>
      <c r="H1275" s="122">
        <f t="shared" si="374"/>
        <v>0</v>
      </c>
      <c r="I1275" s="124">
        <f t="shared" si="375"/>
        <v>0</v>
      </c>
      <c r="J1275" s="122">
        <f t="shared" si="376"/>
        <v>0</v>
      </c>
      <c r="L1275" s="122">
        <v>2032</v>
      </c>
      <c r="M1275" s="122">
        <v>1</v>
      </c>
      <c r="N1275" s="122">
        <f t="shared" si="377"/>
        <v>480</v>
      </c>
      <c r="O1275" s="122">
        <f t="shared" si="378"/>
        <v>480</v>
      </c>
      <c r="P1275" s="122">
        <v>40</v>
      </c>
      <c r="Q1275" s="122" t="s">
        <v>208</v>
      </c>
      <c r="R1275" s="122">
        <f t="shared" si="379"/>
        <v>19200</v>
      </c>
      <c r="S1275" s="124">
        <f t="shared" si="380"/>
        <v>0.22222222222222221</v>
      </c>
      <c r="T1275" s="122">
        <f t="shared" si="381"/>
        <v>19.2</v>
      </c>
    </row>
    <row r="1276" spans="2:20" x14ac:dyDescent="0.25">
      <c r="B1276" s="122">
        <v>2033</v>
      </c>
      <c r="C1276" s="122">
        <v>0</v>
      </c>
      <c r="D1276" s="122">
        <f t="shared" si="372"/>
        <v>120</v>
      </c>
      <c r="E1276" s="122">
        <f t="shared" si="373"/>
        <v>0</v>
      </c>
      <c r="F1276" s="122">
        <v>40</v>
      </c>
      <c r="G1276" s="122" t="s">
        <v>208</v>
      </c>
      <c r="H1276" s="122">
        <f t="shared" si="374"/>
        <v>0</v>
      </c>
      <c r="I1276" s="124">
        <f t="shared" si="375"/>
        <v>0</v>
      </c>
      <c r="J1276" s="122">
        <f t="shared" si="376"/>
        <v>0</v>
      </c>
      <c r="L1276" s="122">
        <v>2033</v>
      </c>
      <c r="M1276" s="122">
        <v>1</v>
      </c>
      <c r="N1276" s="122">
        <f t="shared" si="377"/>
        <v>480</v>
      </c>
      <c r="O1276" s="122">
        <f t="shared" si="378"/>
        <v>480</v>
      </c>
      <c r="P1276" s="122">
        <v>40</v>
      </c>
      <c r="Q1276" s="122" t="s">
        <v>208</v>
      </c>
      <c r="R1276" s="122">
        <f t="shared" si="379"/>
        <v>19200</v>
      </c>
      <c r="S1276" s="124">
        <f t="shared" si="380"/>
        <v>0.22222222222222221</v>
      </c>
      <c r="T1276" s="122">
        <f t="shared" si="381"/>
        <v>19.2</v>
      </c>
    </row>
    <row r="1277" spans="2:20" x14ac:dyDescent="0.25">
      <c r="B1277" s="122">
        <v>2034</v>
      </c>
      <c r="C1277" s="122">
        <v>0</v>
      </c>
      <c r="D1277" s="122">
        <f t="shared" si="372"/>
        <v>120</v>
      </c>
      <c r="E1277" s="122">
        <f t="shared" si="373"/>
        <v>0</v>
      </c>
      <c r="F1277" s="122">
        <v>40</v>
      </c>
      <c r="G1277" s="122" t="s">
        <v>208</v>
      </c>
      <c r="H1277" s="122">
        <f t="shared" si="374"/>
        <v>0</v>
      </c>
      <c r="I1277" s="124">
        <f t="shared" si="375"/>
        <v>0</v>
      </c>
      <c r="J1277" s="122">
        <f t="shared" si="376"/>
        <v>0</v>
      </c>
      <c r="L1277" s="122">
        <v>2034</v>
      </c>
      <c r="M1277" s="122">
        <v>1</v>
      </c>
      <c r="N1277" s="122">
        <f t="shared" si="377"/>
        <v>480</v>
      </c>
      <c r="O1277" s="122">
        <f t="shared" si="378"/>
        <v>480</v>
      </c>
      <c r="P1277" s="122">
        <v>40</v>
      </c>
      <c r="Q1277" s="122" t="s">
        <v>208</v>
      </c>
      <c r="R1277" s="122">
        <f t="shared" si="379"/>
        <v>19200</v>
      </c>
      <c r="S1277" s="124">
        <f t="shared" si="380"/>
        <v>0.22222222222222221</v>
      </c>
      <c r="T1277" s="122">
        <f t="shared" si="381"/>
        <v>19.2</v>
      </c>
    </row>
    <row r="1278" spans="2:20" x14ac:dyDescent="0.25">
      <c r="B1278" s="122">
        <v>2035</v>
      </c>
      <c r="C1278" s="122">
        <v>0</v>
      </c>
      <c r="D1278" s="122">
        <f t="shared" si="372"/>
        <v>120</v>
      </c>
      <c r="E1278" s="122">
        <f t="shared" si="373"/>
        <v>0</v>
      </c>
      <c r="F1278" s="122">
        <v>40</v>
      </c>
      <c r="G1278" s="122" t="s">
        <v>208</v>
      </c>
      <c r="H1278" s="122">
        <f t="shared" si="374"/>
        <v>0</v>
      </c>
      <c r="I1278" s="124">
        <f t="shared" si="375"/>
        <v>0</v>
      </c>
      <c r="J1278" s="122">
        <f t="shared" si="376"/>
        <v>0</v>
      </c>
      <c r="L1278" s="122">
        <v>2035</v>
      </c>
      <c r="M1278" s="122">
        <v>1</v>
      </c>
      <c r="N1278" s="122">
        <f t="shared" si="377"/>
        <v>480</v>
      </c>
      <c r="O1278" s="122">
        <f t="shared" si="378"/>
        <v>480</v>
      </c>
      <c r="P1278" s="122">
        <v>40</v>
      </c>
      <c r="Q1278" s="122" t="s">
        <v>208</v>
      </c>
      <c r="R1278" s="122">
        <f t="shared" si="379"/>
        <v>19200</v>
      </c>
      <c r="S1278" s="124">
        <f t="shared" si="380"/>
        <v>0.22222222222222221</v>
      </c>
      <c r="T1278" s="122">
        <f t="shared" si="381"/>
        <v>19.2</v>
      </c>
    </row>
    <row r="1279" spans="2:20" x14ac:dyDescent="0.25">
      <c r="B1279" s="122">
        <v>2036</v>
      </c>
      <c r="C1279" s="122">
        <v>0</v>
      </c>
      <c r="D1279" s="122">
        <f t="shared" si="372"/>
        <v>120</v>
      </c>
      <c r="E1279" s="122">
        <f t="shared" si="373"/>
        <v>0</v>
      </c>
      <c r="F1279" s="122">
        <v>40</v>
      </c>
      <c r="G1279" s="122" t="s">
        <v>208</v>
      </c>
      <c r="H1279" s="122">
        <f t="shared" si="374"/>
        <v>0</v>
      </c>
      <c r="I1279" s="124">
        <f t="shared" si="375"/>
        <v>0</v>
      </c>
      <c r="J1279" s="122">
        <f t="shared" si="376"/>
        <v>0</v>
      </c>
      <c r="L1279" s="122">
        <v>2036</v>
      </c>
      <c r="M1279" s="122">
        <v>1</v>
      </c>
      <c r="N1279" s="122">
        <f t="shared" si="377"/>
        <v>480</v>
      </c>
      <c r="O1279" s="122">
        <f t="shared" si="378"/>
        <v>480</v>
      </c>
      <c r="P1279" s="122">
        <v>40</v>
      </c>
      <c r="Q1279" s="122" t="s">
        <v>208</v>
      </c>
      <c r="R1279" s="122">
        <f t="shared" si="379"/>
        <v>19200</v>
      </c>
      <c r="S1279" s="124">
        <f t="shared" si="380"/>
        <v>0.22222222222222221</v>
      </c>
      <c r="T1279" s="122">
        <f t="shared" si="381"/>
        <v>19.2</v>
      </c>
    </row>
    <row r="1280" spans="2:20" x14ac:dyDescent="0.25">
      <c r="B1280" s="122">
        <v>2037</v>
      </c>
      <c r="C1280" s="122">
        <v>0</v>
      </c>
      <c r="D1280" s="122">
        <f t="shared" si="372"/>
        <v>120</v>
      </c>
      <c r="E1280" s="122">
        <f t="shared" si="373"/>
        <v>0</v>
      </c>
      <c r="F1280" s="122">
        <v>40</v>
      </c>
      <c r="G1280" s="122" t="s">
        <v>208</v>
      </c>
      <c r="H1280" s="122">
        <f t="shared" si="374"/>
        <v>0</v>
      </c>
      <c r="I1280" s="124">
        <f t="shared" si="375"/>
        <v>0</v>
      </c>
      <c r="J1280" s="122">
        <f t="shared" si="376"/>
        <v>0</v>
      </c>
      <c r="L1280" s="122">
        <v>2037</v>
      </c>
      <c r="M1280" s="122">
        <v>1</v>
      </c>
      <c r="N1280" s="122">
        <f t="shared" si="377"/>
        <v>480</v>
      </c>
      <c r="O1280" s="122">
        <f t="shared" si="378"/>
        <v>480</v>
      </c>
      <c r="P1280" s="122">
        <v>40</v>
      </c>
      <c r="Q1280" s="122" t="s">
        <v>208</v>
      </c>
      <c r="R1280" s="122">
        <f t="shared" si="379"/>
        <v>19200</v>
      </c>
      <c r="S1280" s="124">
        <f t="shared" si="380"/>
        <v>0.22222222222222221</v>
      </c>
      <c r="T1280" s="122">
        <f t="shared" si="381"/>
        <v>19.2</v>
      </c>
    </row>
    <row r="1281" spans="2:20" x14ac:dyDescent="0.25">
      <c r="B1281" s="122">
        <v>2038</v>
      </c>
      <c r="C1281" s="122">
        <v>0</v>
      </c>
      <c r="D1281" s="122">
        <f t="shared" si="372"/>
        <v>120</v>
      </c>
      <c r="E1281" s="122">
        <f t="shared" si="373"/>
        <v>0</v>
      </c>
      <c r="F1281" s="122">
        <v>40</v>
      </c>
      <c r="G1281" s="122" t="s">
        <v>208</v>
      </c>
      <c r="H1281" s="122">
        <f t="shared" si="374"/>
        <v>0</v>
      </c>
      <c r="I1281" s="124">
        <f t="shared" si="375"/>
        <v>0</v>
      </c>
      <c r="J1281" s="122">
        <f t="shared" si="376"/>
        <v>0</v>
      </c>
      <c r="L1281" s="122">
        <v>2038</v>
      </c>
      <c r="M1281" s="122">
        <v>2</v>
      </c>
      <c r="N1281" s="122">
        <f t="shared" si="377"/>
        <v>480</v>
      </c>
      <c r="O1281" s="122">
        <f t="shared" si="378"/>
        <v>960</v>
      </c>
      <c r="P1281" s="122">
        <v>40</v>
      </c>
      <c r="Q1281" s="122" t="s">
        <v>208</v>
      </c>
      <c r="R1281" s="122">
        <f t="shared" si="379"/>
        <v>38400</v>
      </c>
      <c r="S1281" s="124">
        <f t="shared" si="380"/>
        <v>0.44444444444444442</v>
      </c>
      <c r="T1281" s="122">
        <f t="shared" si="381"/>
        <v>38.4</v>
      </c>
    </row>
    <row r="1282" spans="2:20" x14ac:dyDescent="0.25">
      <c r="B1282" s="122">
        <v>2039</v>
      </c>
      <c r="C1282" s="122">
        <v>0</v>
      </c>
      <c r="D1282" s="122">
        <f t="shared" si="372"/>
        <v>120</v>
      </c>
      <c r="E1282" s="122">
        <f t="shared" si="373"/>
        <v>0</v>
      </c>
      <c r="F1282" s="122">
        <v>40</v>
      </c>
      <c r="G1282" s="122" t="s">
        <v>208</v>
      </c>
      <c r="H1282" s="122">
        <f t="shared" si="374"/>
        <v>0</v>
      </c>
      <c r="I1282" s="124">
        <f t="shared" si="375"/>
        <v>0</v>
      </c>
      <c r="J1282" s="122">
        <f t="shared" si="376"/>
        <v>0</v>
      </c>
      <c r="L1282" s="122">
        <v>2039</v>
      </c>
      <c r="M1282" s="122">
        <v>2</v>
      </c>
      <c r="N1282" s="122">
        <f t="shared" si="377"/>
        <v>480</v>
      </c>
      <c r="O1282" s="122">
        <f t="shared" si="378"/>
        <v>960</v>
      </c>
      <c r="P1282" s="122">
        <v>40</v>
      </c>
      <c r="Q1282" s="122" t="s">
        <v>208</v>
      </c>
      <c r="R1282" s="122">
        <f t="shared" si="379"/>
        <v>38400</v>
      </c>
      <c r="S1282" s="124">
        <f t="shared" si="380"/>
        <v>0.44444444444444442</v>
      </c>
      <c r="T1282" s="122">
        <f t="shared" si="381"/>
        <v>38.4</v>
      </c>
    </row>
    <row r="1283" spans="2:20" x14ac:dyDescent="0.25">
      <c r="B1283" s="122">
        <v>2040</v>
      </c>
      <c r="C1283" s="122">
        <v>0</v>
      </c>
      <c r="D1283" s="122">
        <f t="shared" si="372"/>
        <v>120</v>
      </c>
      <c r="E1283" s="122">
        <f t="shared" si="373"/>
        <v>0</v>
      </c>
      <c r="F1283" s="122">
        <v>40</v>
      </c>
      <c r="G1283" s="122" t="s">
        <v>208</v>
      </c>
      <c r="H1283" s="122">
        <f t="shared" si="374"/>
        <v>0</v>
      </c>
      <c r="I1283" s="124">
        <f t="shared" si="375"/>
        <v>0</v>
      </c>
      <c r="J1283" s="122">
        <f t="shared" si="376"/>
        <v>0</v>
      </c>
      <c r="L1283" s="122">
        <v>2040</v>
      </c>
      <c r="M1283" s="122">
        <v>2</v>
      </c>
      <c r="N1283" s="122">
        <f t="shared" si="377"/>
        <v>480</v>
      </c>
      <c r="O1283" s="122">
        <f t="shared" si="378"/>
        <v>960</v>
      </c>
      <c r="P1283" s="122">
        <v>40</v>
      </c>
      <c r="Q1283" s="122" t="s">
        <v>208</v>
      </c>
      <c r="R1283" s="122">
        <f t="shared" si="379"/>
        <v>38400</v>
      </c>
      <c r="S1283" s="124">
        <f t="shared" si="380"/>
        <v>0.44444444444444442</v>
      </c>
      <c r="T1283" s="122">
        <f t="shared" si="381"/>
        <v>38.4</v>
      </c>
    </row>
    <row r="1284" spans="2:20" x14ac:dyDescent="0.25">
      <c r="B1284" s="122">
        <v>2041</v>
      </c>
      <c r="C1284" s="122">
        <v>0</v>
      </c>
      <c r="D1284" s="122">
        <f t="shared" si="372"/>
        <v>120</v>
      </c>
      <c r="E1284" s="122">
        <f t="shared" si="373"/>
        <v>0</v>
      </c>
      <c r="F1284" s="122">
        <v>40</v>
      </c>
      <c r="G1284" s="122" t="s">
        <v>208</v>
      </c>
      <c r="H1284" s="122">
        <f t="shared" si="374"/>
        <v>0</v>
      </c>
      <c r="I1284" s="124">
        <f t="shared" si="375"/>
        <v>0</v>
      </c>
      <c r="J1284" s="122">
        <f t="shared" si="376"/>
        <v>0</v>
      </c>
      <c r="L1284" s="122">
        <v>2041</v>
      </c>
      <c r="M1284" s="122">
        <v>2</v>
      </c>
      <c r="N1284" s="122">
        <f t="shared" si="377"/>
        <v>480</v>
      </c>
      <c r="O1284" s="122">
        <f t="shared" si="378"/>
        <v>960</v>
      </c>
      <c r="P1284" s="122">
        <v>40</v>
      </c>
      <c r="Q1284" s="122" t="s">
        <v>208</v>
      </c>
      <c r="R1284" s="122">
        <f t="shared" si="379"/>
        <v>38400</v>
      </c>
      <c r="S1284" s="124">
        <f t="shared" si="380"/>
        <v>0.44444444444444442</v>
      </c>
      <c r="T1284" s="122">
        <f t="shared" si="381"/>
        <v>38.4</v>
      </c>
    </row>
    <row r="1285" spans="2:20" x14ac:dyDescent="0.25">
      <c r="B1285" s="122">
        <v>2042</v>
      </c>
      <c r="C1285" s="122">
        <v>0</v>
      </c>
      <c r="D1285" s="122">
        <f t="shared" si="372"/>
        <v>120</v>
      </c>
      <c r="E1285" s="122">
        <f t="shared" si="373"/>
        <v>0</v>
      </c>
      <c r="F1285" s="122">
        <v>40</v>
      </c>
      <c r="G1285" s="122" t="s">
        <v>208</v>
      </c>
      <c r="H1285" s="122">
        <f t="shared" si="374"/>
        <v>0</v>
      </c>
      <c r="I1285" s="124">
        <f t="shared" si="375"/>
        <v>0</v>
      </c>
      <c r="J1285" s="122">
        <f t="shared" si="376"/>
        <v>0</v>
      </c>
      <c r="L1285" s="122">
        <v>2042</v>
      </c>
      <c r="M1285" s="122">
        <v>2</v>
      </c>
      <c r="N1285" s="122">
        <f t="shared" si="377"/>
        <v>480</v>
      </c>
      <c r="O1285" s="122">
        <f t="shared" si="378"/>
        <v>960</v>
      </c>
      <c r="P1285" s="122">
        <v>40</v>
      </c>
      <c r="Q1285" s="122" t="s">
        <v>208</v>
      </c>
      <c r="R1285" s="122">
        <f t="shared" si="379"/>
        <v>38400</v>
      </c>
      <c r="S1285" s="124">
        <f t="shared" si="380"/>
        <v>0.44444444444444442</v>
      </c>
      <c r="T1285" s="122">
        <f t="shared" si="381"/>
        <v>38.4</v>
      </c>
    </row>
    <row r="1286" spans="2:20" x14ac:dyDescent="0.25">
      <c r="B1286" s="122">
        <v>2043</v>
      </c>
      <c r="C1286" s="122">
        <v>0</v>
      </c>
      <c r="D1286" s="122">
        <f t="shared" si="372"/>
        <v>120</v>
      </c>
      <c r="E1286" s="122">
        <f t="shared" si="373"/>
        <v>0</v>
      </c>
      <c r="F1286" s="122">
        <v>40</v>
      </c>
      <c r="G1286" s="122" t="s">
        <v>208</v>
      </c>
      <c r="H1286" s="122">
        <f t="shared" si="374"/>
        <v>0</v>
      </c>
      <c r="I1286" s="124">
        <f t="shared" si="375"/>
        <v>0</v>
      </c>
      <c r="J1286" s="122">
        <f t="shared" si="376"/>
        <v>0</v>
      </c>
      <c r="L1286" s="122">
        <v>2043</v>
      </c>
      <c r="M1286" s="122">
        <v>2</v>
      </c>
      <c r="N1286" s="122">
        <f t="shared" si="377"/>
        <v>480</v>
      </c>
      <c r="O1286" s="122">
        <f t="shared" si="378"/>
        <v>960</v>
      </c>
      <c r="P1286" s="122">
        <v>40</v>
      </c>
      <c r="Q1286" s="122" t="s">
        <v>208</v>
      </c>
      <c r="R1286" s="122">
        <f t="shared" si="379"/>
        <v>38400</v>
      </c>
      <c r="S1286" s="124">
        <f t="shared" si="380"/>
        <v>0.44444444444444442</v>
      </c>
      <c r="T1286" s="122">
        <f t="shared" si="381"/>
        <v>38.4</v>
      </c>
    </row>
    <row r="1287" spans="2:20" x14ac:dyDescent="0.25">
      <c r="B1287" s="122">
        <v>2044</v>
      </c>
      <c r="C1287" s="122">
        <v>0</v>
      </c>
      <c r="D1287" s="122">
        <f t="shared" si="372"/>
        <v>120</v>
      </c>
      <c r="E1287" s="122">
        <f t="shared" si="373"/>
        <v>0</v>
      </c>
      <c r="F1287" s="122">
        <v>40</v>
      </c>
      <c r="G1287" s="122" t="s">
        <v>208</v>
      </c>
      <c r="H1287" s="122">
        <f t="shared" si="374"/>
        <v>0</v>
      </c>
      <c r="I1287" s="124">
        <f t="shared" si="375"/>
        <v>0</v>
      </c>
      <c r="J1287" s="122">
        <f t="shared" si="376"/>
        <v>0</v>
      </c>
      <c r="L1287" s="122">
        <v>2044</v>
      </c>
      <c r="M1287" s="122">
        <v>2</v>
      </c>
      <c r="N1287" s="122">
        <f t="shared" si="377"/>
        <v>480</v>
      </c>
      <c r="O1287" s="122">
        <f t="shared" si="378"/>
        <v>960</v>
      </c>
      <c r="P1287" s="122">
        <v>40</v>
      </c>
      <c r="Q1287" s="122" t="s">
        <v>208</v>
      </c>
      <c r="R1287" s="122">
        <f t="shared" si="379"/>
        <v>38400</v>
      </c>
      <c r="S1287" s="124">
        <f t="shared" si="380"/>
        <v>0.44444444444444442</v>
      </c>
      <c r="T1287" s="122">
        <f t="shared" si="381"/>
        <v>38.4</v>
      </c>
    </row>
    <row r="1289" spans="2:20" x14ac:dyDescent="0.25">
      <c r="B1289" s="290" t="s">
        <v>210</v>
      </c>
      <c r="C1289" s="290"/>
      <c r="L1289" s="290" t="s">
        <v>211</v>
      </c>
      <c r="M1289" s="290"/>
    </row>
    <row r="1290" spans="2:20" x14ac:dyDescent="0.25">
      <c r="B1290" s="289" t="s">
        <v>22</v>
      </c>
      <c r="C1290" s="289" t="s">
        <v>203</v>
      </c>
      <c r="D1290" s="289" t="s">
        <v>204</v>
      </c>
      <c r="E1290" s="289" t="s">
        <v>201</v>
      </c>
      <c r="F1290" s="289" t="s">
        <v>202</v>
      </c>
      <c r="G1290" s="289" t="s">
        <v>151</v>
      </c>
      <c r="H1290" s="289" t="s">
        <v>205</v>
      </c>
      <c r="I1290" s="289" t="s">
        <v>206</v>
      </c>
      <c r="J1290" s="289" t="s">
        <v>434</v>
      </c>
      <c r="L1290" s="289" t="s">
        <v>22</v>
      </c>
      <c r="M1290" s="289" t="s">
        <v>203</v>
      </c>
      <c r="N1290" s="289" t="s">
        <v>204</v>
      </c>
      <c r="O1290" s="289" t="s">
        <v>201</v>
      </c>
      <c r="P1290" s="289" t="s">
        <v>202</v>
      </c>
      <c r="Q1290" s="289" t="s">
        <v>151</v>
      </c>
      <c r="R1290" s="289" t="s">
        <v>205</v>
      </c>
      <c r="S1290" s="289" t="s">
        <v>206</v>
      </c>
      <c r="T1290" s="289" t="s">
        <v>434</v>
      </c>
    </row>
    <row r="1291" spans="2:20" x14ac:dyDescent="0.25">
      <c r="B1291" s="289"/>
      <c r="C1291" s="289"/>
      <c r="D1291" s="289"/>
      <c r="E1291" s="289"/>
      <c r="F1291" s="289"/>
      <c r="G1291" s="289"/>
      <c r="H1291" s="289"/>
      <c r="I1291" s="289"/>
      <c r="J1291" s="289"/>
      <c r="L1291" s="289"/>
      <c r="M1291" s="289"/>
      <c r="N1291" s="289"/>
      <c r="O1291" s="289"/>
      <c r="P1291" s="289"/>
      <c r="Q1291" s="289"/>
      <c r="R1291" s="289"/>
      <c r="S1291" s="289"/>
      <c r="T1291" s="289"/>
    </row>
    <row r="1292" spans="2:20" x14ac:dyDescent="0.25">
      <c r="B1292" s="289"/>
      <c r="C1292" s="289"/>
      <c r="D1292" s="289"/>
      <c r="E1292" s="289"/>
      <c r="F1292" s="289"/>
      <c r="G1292" s="289"/>
      <c r="H1292" s="289"/>
      <c r="I1292" s="289"/>
      <c r="J1292" s="289"/>
      <c r="L1292" s="289"/>
      <c r="M1292" s="289"/>
      <c r="N1292" s="289"/>
      <c r="O1292" s="289"/>
      <c r="P1292" s="289"/>
      <c r="Q1292" s="289"/>
      <c r="R1292" s="289"/>
      <c r="S1292" s="289"/>
      <c r="T1292" s="289"/>
    </row>
    <row r="1293" spans="2:20" x14ac:dyDescent="0.25">
      <c r="B1293" s="122">
        <v>2025</v>
      </c>
      <c r="C1293" s="122" cm="1">
        <f t="array" ref="C1293:C1312">TRANSPOSE('Proyeksi Fasum (3)'!D327:W327)</f>
        <v>0</v>
      </c>
      <c r="D1293" s="122">
        <f>18*40</f>
        <v>720</v>
      </c>
      <c r="E1293" s="122">
        <f>C1293*D1293</f>
        <v>0</v>
      </c>
      <c r="F1293" s="122">
        <v>50</v>
      </c>
      <c r="G1293" s="122" t="s">
        <v>208</v>
      </c>
      <c r="H1293" s="122">
        <f>E1293*F1293</f>
        <v>0</v>
      </c>
      <c r="I1293" s="124">
        <f>H1293/86400</f>
        <v>0</v>
      </c>
      <c r="J1293" s="122">
        <f>H1293/1000</f>
        <v>0</v>
      </c>
      <c r="L1293" s="122">
        <v>2025</v>
      </c>
      <c r="M1293" s="122" cm="1">
        <f t="array" ref="M1293:M1312">TRANSPOSE('Proyeksi Fasum (3)'!D328:W328)</f>
        <v>0</v>
      </c>
      <c r="N1293" s="122">
        <f>24*40</f>
        <v>960</v>
      </c>
      <c r="O1293" s="122">
        <f>M1293*N1293</f>
        <v>0</v>
      </c>
      <c r="P1293" s="122">
        <v>80</v>
      </c>
      <c r="Q1293" s="122" t="s">
        <v>208</v>
      </c>
      <c r="R1293" s="122">
        <f>O1293*P1293</f>
        <v>0</v>
      </c>
      <c r="S1293" s="124">
        <f>R1293/86400</f>
        <v>0</v>
      </c>
      <c r="T1293" s="122">
        <f>R1293/1000</f>
        <v>0</v>
      </c>
    </row>
    <row r="1294" spans="2:20" x14ac:dyDescent="0.25">
      <c r="B1294" s="122">
        <v>2026</v>
      </c>
      <c r="C1294" s="122">
        <v>0</v>
      </c>
      <c r="D1294" s="122">
        <f t="shared" ref="D1294:D1312" si="382">18*40</f>
        <v>720</v>
      </c>
      <c r="E1294" s="122">
        <f t="shared" ref="E1294:E1312" si="383">C1294*D1294</f>
        <v>0</v>
      </c>
      <c r="F1294" s="122">
        <v>50</v>
      </c>
      <c r="G1294" s="122" t="s">
        <v>208</v>
      </c>
      <c r="H1294" s="122">
        <f t="shared" ref="H1294:H1312" si="384">E1294*F1294</f>
        <v>0</v>
      </c>
      <c r="I1294" s="124">
        <f t="shared" ref="I1294:I1312" si="385">H1294/86400</f>
        <v>0</v>
      </c>
      <c r="J1294" s="122">
        <f t="shared" ref="J1294:J1312" si="386">H1294/1000</f>
        <v>0</v>
      </c>
      <c r="L1294" s="122">
        <v>2026</v>
      </c>
      <c r="M1294" s="122">
        <v>0</v>
      </c>
      <c r="N1294" s="122">
        <f t="shared" ref="N1294:N1312" si="387">24*40</f>
        <v>960</v>
      </c>
      <c r="O1294" s="122">
        <f t="shared" ref="O1294:O1312" si="388">M1294*N1294</f>
        <v>0</v>
      </c>
      <c r="P1294" s="122">
        <v>80</v>
      </c>
      <c r="Q1294" s="122" t="s">
        <v>208</v>
      </c>
      <c r="R1294" s="122">
        <f t="shared" ref="R1294:R1312" si="389">O1294*P1294</f>
        <v>0</v>
      </c>
      <c r="S1294" s="124">
        <f t="shared" ref="S1294:S1312" si="390">R1294/86400</f>
        <v>0</v>
      </c>
      <c r="T1294" s="122">
        <f t="shared" ref="T1294:T1312" si="391">R1294/1000</f>
        <v>0</v>
      </c>
    </row>
    <row r="1295" spans="2:20" x14ac:dyDescent="0.25">
      <c r="B1295" s="122">
        <v>2027</v>
      </c>
      <c r="C1295" s="122">
        <v>0</v>
      </c>
      <c r="D1295" s="122">
        <f t="shared" si="382"/>
        <v>720</v>
      </c>
      <c r="E1295" s="122">
        <f t="shared" si="383"/>
        <v>0</v>
      </c>
      <c r="F1295" s="122">
        <v>50</v>
      </c>
      <c r="G1295" s="122" t="s">
        <v>208</v>
      </c>
      <c r="H1295" s="122">
        <f t="shared" si="384"/>
        <v>0</v>
      </c>
      <c r="I1295" s="124">
        <f t="shared" si="385"/>
        <v>0</v>
      </c>
      <c r="J1295" s="122">
        <f t="shared" si="386"/>
        <v>0</v>
      </c>
      <c r="L1295" s="122">
        <v>2027</v>
      </c>
      <c r="M1295" s="122">
        <v>0</v>
      </c>
      <c r="N1295" s="122">
        <f t="shared" si="387"/>
        <v>960</v>
      </c>
      <c r="O1295" s="122">
        <f t="shared" si="388"/>
        <v>0</v>
      </c>
      <c r="P1295" s="122">
        <v>80</v>
      </c>
      <c r="Q1295" s="122" t="s">
        <v>208</v>
      </c>
      <c r="R1295" s="122">
        <f t="shared" si="389"/>
        <v>0</v>
      </c>
      <c r="S1295" s="124">
        <f t="shared" si="390"/>
        <v>0</v>
      </c>
      <c r="T1295" s="122">
        <f t="shared" si="391"/>
        <v>0</v>
      </c>
    </row>
    <row r="1296" spans="2:20" x14ac:dyDescent="0.25">
      <c r="B1296" s="122">
        <v>2028</v>
      </c>
      <c r="C1296" s="122">
        <v>0</v>
      </c>
      <c r="D1296" s="122">
        <f t="shared" si="382"/>
        <v>720</v>
      </c>
      <c r="E1296" s="122">
        <f t="shared" si="383"/>
        <v>0</v>
      </c>
      <c r="F1296" s="122">
        <v>50</v>
      </c>
      <c r="G1296" s="122" t="s">
        <v>208</v>
      </c>
      <c r="H1296" s="122">
        <f t="shared" si="384"/>
        <v>0</v>
      </c>
      <c r="I1296" s="124">
        <f t="shared" si="385"/>
        <v>0</v>
      </c>
      <c r="J1296" s="122">
        <f t="shared" si="386"/>
        <v>0</v>
      </c>
      <c r="L1296" s="122">
        <v>2028</v>
      </c>
      <c r="M1296" s="122">
        <v>0</v>
      </c>
      <c r="N1296" s="122">
        <f t="shared" si="387"/>
        <v>960</v>
      </c>
      <c r="O1296" s="122">
        <f t="shared" si="388"/>
        <v>0</v>
      </c>
      <c r="P1296" s="122">
        <v>80</v>
      </c>
      <c r="Q1296" s="122" t="s">
        <v>208</v>
      </c>
      <c r="R1296" s="122">
        <f t="shared" si="389"/>
        <v>0</v>
      </c>
      <c r="S1296" s="124">
        <f t="shared" si="390"/>
        <v>0</v>
      </c>
      <c r="T1296" s="122">
        <f t="shared" si="391"/>
        <v>0</v>
      </c>
    </row>
    <row r="1297" spans="2:20" x14ac:dyDescent="0.25">
      <c r="B1297" s="122">
        <v>2029</v>
      </c>
      <c r="C1297" s="122">
        <v>0</v>
      </c>
      <c r="D1297" s="122">
        <f t="shared" si="382"/>
        <v>720</v>
      </c>
      <c r="E1297" s="122">
        <f t="shared" si="383"/>
        <v>0</v>
      </c>
      <c r="F1297" s="122">
        <v>50</v>
      </c>
      <c r="G1297" s="122" t="s">
        <v>208</v>
      </c>
      <c r="H1297" s="122">
        <f t="shared" si="384"/>
        <v>0</v>
      </c>
      <c r="I1297" s="124">
        <f t="shared" si="385"/>
        <v>0</v>
      </c>
      <c r="J1297" s="122">
        <f t="shared" si="386"/>
        <v>0</v>
      </c>
      <c r="L1297" s="122">
        <v>2029</v>
      </c>
      <c r="M1297" s="122">
        <v>0</v>
      </c>
      <c r="N1297" s="122">
        <f t="shared" si="387"/>
        <v>960</v>
      </c>
      <c r="O1297" s="122">
        <f t="shared" si="388"/>
        <v>0</v>
      </c>
      <c r="P1297" s="122">
        <v>80</v>
      </c>
      <c r="Q1297" s="122" t="s">
        <v>208</v>
      </c>
      <c r="R1297" s="122">
        <f t="shared" si="389"/>
        <v>0</v>
      </c>
      <c r="S1297" s="124">
        <f t="shared" si="390"/>
        <v>0</v>
      </c>
      <c r="T1297" s="122">
        <f t="shared" si="391"/>
        <v>0</v>
      </c>
    </row>
    <row r="1298" spans="2:20" x14ac:dyDescent="0.25">
      <c r="B1298" s="122">
        <v>2030</v>
      </c>
      <c r="C1298" s="122">
        <v>0</v>
      </c>
      <c r="D1298" s="122">
        <f t="shared" si="382"/>
        <v>720</v>
      </c>
      <c r="E1298" s="122">
        <f t="shared" si="383"/>
        <v>0</v>
      </c>
      <c r="F1298" s="122">
        <v>50</v>
      </c>
      <c r="G1298" s="122" t="s">
        <v>208</v>
      </c>
      <c r="H1298" s="122">
        <f t="shared" si="384"/>
        <v>0</v>
      </c>
      <c r="I1298" s="124">
        <f t="shared" si="385"/>
        <v>0</v>
      </c>
      <c r="J1298" s="122">
        <f t="shared" si="386"/>
        <v>0</v>
      </c>
      <c r="L1298" s="122">
        <v>2030</v>
      </c>
      <c r="M1298" s="122">
        <v>0</v>
      </c>
      <c r="N1298" s="122">
        <f t="shared" si="387"/>
        <v>960</v>
      </c>
      <c r="O1298" s="122">
        <f t="shared" si="388"/>
        <v>0</v>
      </c>
      <c r="P1298" s="122">
        <v>80</v>
      </c>
      <c r="Q1298" s="122" t="s">
        <v>208</v>
      </c>
      <c r="R1298" s="122">
        <f t="shared" si="389"/>
        <v>0</v>
      </c>
      <c r="S1298" s="124">
        <f t="shared" si="390"/>
        <v>0</v>
      </c>
      <c r="T1298" s="122">
        <f t="shared" si="391"/>
        <v>0</v>
      </c>
    </row>
    <row r="1299" spans="2:20" x14ac:dyDescent="0.25">
      <c r="B1299" s="122">
        <v>2031</v>
      </c>
      <c r="C1299" s="122">
        <v>0</v>
      </c>
      <c r="D1299" s="122">
        <f t="shared" si="382"/>
        <v>720</v>
      </c>
      <c r="E1299" s="122">
        <f t="shared" si="383"/>
        <v>0</v>
      </c>
      <c r="F1299" s="122">
        <v>50</v>
      </c>
      <c r="G1299" s="122" t="s">
        <v>208</v>
      </c>
      <c r="H1299" s="122">
        <f t="shared" si="384"/>
        <v>0</v>
      </c>
      <c r="I1299" s="124">
        <f t="shared" si="385"/>
        <v>0</v>
      </c>
      <c r="J1299" s="122">
        <f t="shared" si="386"/>
        <v>0</v>
      </c>
      <c r="L1299" s="122">
        <v>2031</v>
      </c>
      <c r="M1299" s="122">
        <v>0</v>
      </c>
      <c r="N1299" s="122">
        <f t="shared" si="387"/>
        <v>960</v>
      </c>
      <c r="O1299" s="122">
        <f t="shared" si="388"/>
        <v>0</v>
      </c>
      <c r="P1299" s="122">
        <v>80</v>
      </c>
      <c r="Q1299" s="122" t="s">
        <v>208</v>
      </c>
      <c r="R1299" s="122">
        <f t="shared" si="389"/>
        <v>0</v>
      </c>
      <c r="S1299" s="124">
        <f t="shared" si="390"/>
        <v>0</v>
      </c>
      <c r="T1299" s="122">
        <f t="shared" si="391"/>
        <v>0</v>
      </c>
    </row>
    <row r="1300" spans="2:20" x14ac:dyDescent="0.25">
      <c r="B1300" s="122">
        <v>2032</v>
      </c>
      <c r="C1300" s="122">
        <v>0</v>
      </c>
      <c r="D1300" s="122">
        <f t="shared" si="382"/>
        <v>720</v>
      </c>
      <c r="E1300" s="122">
        <f t="shared" si="383"/>
        <v>0</v>
      </c>
      <c r="F1300" s="122">
        <v>50</v>
      </c>
      <c r="G1300" s="122" t="s">
        <v>208</v>
      </c>
      <c r="H1300" s="122">
        <f t="shared" si="384"/>
        <v>0</v>
      </c>
      <c r="I1300" s="124">
        <f t="shared" si="385"/>
        <v>0</v>
      </c>
      <c r="J1300" s="122">
        <f t="shared" si="386"/>
        <v>0</v>
      </c>
      <c r="L1300" s="122">
        <v>2032</v>
      </c>
      <c r="M1300" s="122">
        <v>0</v>
      </c>
      <c r="N1300" s="122">
        <f t="shared" si="387"/>
        <v>960</v>
      </c>
      <c r="O1300" s="122">
        <f t="shared" si="388"/>
        <v>0</v>
      </c>
      <c r="P1300" s="122">
        <v>80</v>
      </c>
      <c r="Q1300" s="122" t="s">
        <v>208</v>
      </c>
      <c r="R1300" s="122">
        <f t="shared" si="389"/>
        <v>0</v>
      </c>
      <c r="S1300" s="124">
        <f t="shared" si="390"/>
        <v>0</v>
      </c>
      <c r="T1300" s="122">
        <f t="shared" si="391"/>
        <v>0</v>
      </c>
    </row>
    <row r="1301" spans="2:20" x14ac:dyDescent="0.25">
      <c r="B1301" s="122">
        <v>2033</v>
      </c>
      <c r="C1301" s="122">
        <v>0</v>
      </c>
      <c r="D1301" s="122">
        <f t="shared" si="382"/>
        <v>720</v>
      </c>
      <c r="E1301" s="122">
        <f t="shared" si="383"/>
        <v>0</v>
      </c>
      <c r="F1301" s="122">
        <v>50</v>
      </c>
      <c r="G1301" s="122" t="s">
        <v>208</v>
      </c>
      <c r="H1301" s="122">
        <f t="shared" si="384"/>
        <v>0</v>
      </c>
      <c r="I1301" s="124">
        <f t="shared" si="385"/>
        <v>0</v>
      </c>
      <c r="J1301" s="122">
        <f t="shared" si="386"/>
        <v>0</v>
      </c>
      <c r="L1301" s="122">
        <v>2033</v>
      </c>
      <c r="M1301" s="122">
        <v>0</v>
      </c>
      <c r="N1301" s="122">
        <f t="shared" si="387"/>
        <v>960</v>
      </c>
      <c r="O1301" s="122">
        <f t="shared" si="388"/>
        <v>0</v>
      </c>
      <c r="P1301" s="122">
        <v>80</v>
      </c>
      <c r="Q1301" s="122" t="s">
        <v>208</v>
      </c>
      <c r="R1301" s="122">
        <f t="shared" si="389"/>
        <v>0</v>
      </c>
      <c r="S1301" s="124">
        <f t="shared" si="390"/>
        <v>0</v>
      </c>
      <c r="T1301" s="122">
        <f t="shared" si="391"/>
        <v>0</v>
      </c>
    </row>
    <row r="1302" spans="2:20" x14ac:dyDescent="0.25">
      <c r="B1302" s="122">
        <v>2034</v>
      </c>
      <c r="C1302" s="122">
        <v>0</v>
      </c>
      <c r="D1302" s="122">
        <f t="shared" si="382"/>
        <v>720</v>
      </c>
      <c r="E1302" s="122">
        <f t="shared" si="383"/>
        <v>0</v>
      </c>
      <c r="F1302" s="122">
        <v>50</v>
      </c>
      <c r="G1302" s="122" t="s">
        <v>208</v>
      </c>
      <c r="H1302" s="122">
        <f t="shared" si="384"/>
        <v>0</v>
      </c>
      <c r="I1302" s="124">
        <f t="shared" si="385"/>
        <v>0</v>
      </c>
      <c r="J1302" s="122">
        <f t="shared" si="386"/>
        <v>0</v>
      </c>
      <c r="L1302" s="122">
        <v>2034</v>
      </c>
      <c r="M1302" s="122">
        <v>0</v>
      </c>
      <c r="N1302" s="122">
        <f t="shared" si="387"/>
        <v>960</v>
      </c>
      <c r="O1302" s="122">
        <f t="shared" si="388"/>
        <v>0</v>
      </c>
      <c r="P1302" s="122">
        <v>80</v>
      </c>
      <c r="Q1302" s="122" t="s">
        <v>208</v>
      </c>
      <c r="R1302" s="122">
        <f t="shared" si="389"/>
        <v>0</v>
      </c>
      <c r="S1302" s="124">
        <f t="shared" si="390"/>
        <v>0</v>
      </c>
      <c r="T1302" s="122">
        <f t="shared" si="391"/>
        <v>0</v>
      </c>
    </row>
    <row r="1303" spans="2:20" x14ac:dyDescent="0.25">
      <c r="B1303" s="122">
        <v>2035</v>
      </c>
      <c r="C1303" s="122">
        <v>0</v>
      </c>
      <c r="D1303" s="122">
        <f t="shared" si="382"/>
        <v>720</v>
      </c>
      <c r="E1303" s="122">
        <f t="shared" si="383"/>
        <v>0</v>
      </c>
      <c r="F1303" s="122">
        <v>50</v>
      </c>
      <c r="G1303" s="122" t="s">
        <v>208</v>
      </c>
      <c r="H1303" s="122">
        <f t="shared" si="384"/>
        <v>0</v>
      </c>
      <c r="I1303" s="124">
        <f t="shared" si="385"/>
        <v>0</v>
      </c>
      <c r="J1303" s="122">
        <f t="shared" si="386"/>
        <v>0</v>
      </c>
      <c r="L1303" s="122">
        <v>2035</v>
      </c>
      <c r="M1303" s="122">
        <v>0</v>
      </c>
      <c r="N1303" s="122">
        <f t="shared" si="387"/>
        <v>960</v>
      </c>
      <c r="O1303" s="122">
        <f t="shared" si="388"/>
        <v>0</v>
      </c>
      <c r="P1303" s="122">
        <v>80</v>
      </c>
      <c r="Q1303" s="122" t="s">
        <v>208</v>
      </c>
      <c r="R1303" s="122">
        <f t="shared" si="389"/>
        <v>0</v>
      </c>
      <c r="S1303" s="124">
        <f t="shared" si="390"/>
        <v>0</v>
      </c>
      <c r="T1303" s="122">
        <f t="shared" si="391"/>
        <v>0</v>
      </c>
    </row>
    <row r="1304" spans="2:20" x14ac:dyDescent="0.25">
      <c r="B1304" s="122">
        <v>2036</v>
      </c>
      <c r="C1304" s="122">
        <v>0</v>
      </c>
      <c r="D1304" s="122">
        <f t="shared" si="382"/>
        <v>720</v>
      </c>
      <c r="E1304" s="122">
        <f t="shared" si="383"/>
        <v>0</v>
      </c>
      <c r="F1304" s="122">
        <v>50</v>
      </c>
      <c r="G1304" s="122" t="s">
        <v>208</v>
      </c>
      <c r="H1304" s="122">
        <f t="shared" si="384"/>
        <v>0</v>
      </c>
      <c r="I1304" s="124">
        <f t="shared" si="385"/>
        <v>0</v>
      </c>
      <c r="J1304" s="122">
        <f t="shared" si="386"/>
        <v>0</v>
      </c>
      <c r="L1304" s="122">
        <v>2036</v>
      </c>
      <c r="M1304" s="122">
        <v>0</v>
      </c>
      <c r="N1304" s="122">
        <f t="shared" si="387"/>
        <v>960</v>
      </c>
      <c r="O1304" s="122">
        <f t="shared" si="388"/>
        <v>0</v>
      </c>
      <c r="P1304" s="122">
        <v>80</v>
      </c>
      <c r="Q1304" s="122" t="s">
        <v>208</v>
      </c>
      <c r="R1304" s="122">
        <f t="shared" si="389"/>
        <v>0</v>
      </c>
      <c r="S1304" s="124">
        <f t="shared" si="390"/>
        <v>0</v>
      </c>
      <c r="T1304" s="122">
        <f t="shared" si="391"/>
        <v>0</v>
      </c>
    </row>
    <row r="1305" spans="2:20" x14ac:dyDescent="0.25">
      <c r="B1305" s="122">
        <v>2037</v>
      </c>
      <c r="C1305" s="122">
        <v>0</v>
      </c>
      <c r="D1305" s="122">
        <f t="shared" si="382"/>
        <v>720</v>
      </c>
      <c r="E1305" s="122">
        <f t="shared" si="383"/>
        <v>0</v>
      </c>
      <c r="F1305" s="122">
        <v>50</v>
      </c>
      <c r="G1305" s="122" t="s">
        <v>208</v>
      </c>
      <c r="H1305" s="122">
        <f t="shared" si="384"/>
        <v>0</v>
      </c>
      <c r="I1305" s="124">
        <f t="shared" si="385"/>
        <v>0</v>
      </c>
      <c r="J1305" s="122">
        <f t="shared" si="386"/>
        <v>0</v>
      </c>
      <c r="L1305" s="122">
        <v>2037</v>
      </c>
      <c r="M1305" s="122">
        <v>0</v>
      </c>
      <c r="N1305" s="122">
        <f t="shared" si="387"/>
        <v>960</v>
      </c>
      <c r="O1305" s="122">
        <f t="shared" si="388"/>
        <v>0</v>
      </c>
      <c r="P1305" s="122">
        <v>80</v>
      </c>
      <c r="Q1305" s="122" t="s">
        <v>208</v>
      </c>
      <c r="R1305" s="122">
        <f t="shared" si="389"/>
        <v>0</v>
      </c>
      <c r="S1305" s="124">
        <f t="shared" si="390"/>
        <v>0</v>
      </c>
      <c r="T1305" s="122">
        <f t="shared" si="391"/>
        <v>0</v>
      </c>
    </row>
    <row r="1306" spans="2:20" x14ac:dyDescent="0.25">
      <c r="B1306" s="122">
        <v>2038</v>
      </c>
      <c r="C1306" s="122">
        <v>0</v>
      </c>
      <c r="D1306" s="122">
        <f t="shared" si="382"/>
        <v>720</v>
      </c>
      <c r="E1306" s="122">
        <f t="shared" si="383"/>
        <v>0</v>
      </c>
      <c r="F1306" s="122">
        <v>50</v>
      </c>
      <c r="G1306" s="122" t="s">
        <v>208</v>
      </c>
      <c r="H1306" s="122">
        <f t="shared" si="384"/>
        <v>0</v>
      </c>
      <c r="I1306" s="124">
        <f t="shared" si="385"/>
        <v>0</v>
      </c>
      <c r="J1306" s="122">
        <f t="shared" si="386"/>
        <v>0</v>
      </c>
      <c r="L1306" s="122">
        <v>2038</v>
      </c>
      <c r="M1306" s="122">
        <v>0</v>
      </c>
      <c r="N1306" s="122">
        <f t="shared" si="387"/>
        <v>960</v>
      </c>
      <c r="O1306" s="122">
        <f t="shared" si="388"/>
        <v>0</v>
      </c>
      <c r="P1306" s="122">
        <v>80</v>
      </c>
      <c r="Q1306" s="122" t="s">
        <v>208</v>
      </c>
      <c r="R1306" s="122">
        <f t="shared" si="389"/>
        <v>0</v>
      </c>
      <c r="S1306" s="124">
        <f t="shared" si="390"/>
        <v>0</v>
      </c>
      <c r="T1306" s="122">
        <f t="shared" si="391"/>
        <v>0</v>
      </c>
    </row>
    <row r="1307" spans="2:20" x14ac:dyDescent="0.25">
      <c r="B1307" s="122">
        <v>2039</v>
      </c>
      <c r="C1307" s="122">
        <v>0</v>
      </c>
      <c r="D1307" s="122">
        <f t="shared" si="382"/>
        <v>720</v>
      </c>
      <c r="E1307" s="122">
        <f t="shared" si="383"/>
        <v>0</v>
      </c>
      <c r="F1307" s="122">
        <v>50</v>
      </c>
      <c r="G1307" s="122" t="s">
        <v>208</v>
      </c>
      <c r="H1307" s="122">
        <f t="shared" si="384"/>
        <v>0</v>
      </c>
      <c r="I1307" s="124">
        <f t="shared" si="385"/>
        <v>0</v>
      </c>
      <c r="J1307" s="122">
        <f t="shared" si="386"/>
        <v>0</v>
      </c>
      <c r="L1307" s="122">
        <v>2039</v>
      </c>
      <c r="M1307" s="122">
        <v>0</v>
      </c>
      <c r="N1307" s="122">
        <f t="shared" si="387"/>
        <v>960</v>
      </c>
      <c r="O1307" s="122">
        <f t="shared" si="388"/>
        <v>0</v>
      </c>
      <c r="P1307" s="122">
        <v>80</v>
      </c>
      <c r="Q1307" s="122" t="s">
        <v>208</v>
      </c>
      <c r="R1307" s="122">
        <f t="shared" si="389"/>
        <v>0</v>
      </c>
      <c r="S1307" s="124">
        <f t="shared" si="390"/>
        <v>0</v>
      </c>
      <c r="T1307" s="122">
        <f t="shared" si="391"/>
        <v>0</v>
      </c>
    </row>
    <row r="1308" spans="2:20" x14ac:dyDescent="0.25">
      <c r="B1308" s="122">
        <v>2040</v>
      </c>
      <c r="C1308" s="122">
        <v>0</v>
      </c>
      <c r="D1308" s="122">
        <f t="shared" si="382"/>
        <v>720</v>
      </c>
      <c r="E1308" s="122">
        <f t="shared" si="383"/>
        <v>0</v>
      </c>
      <c r="F1308" s="122">
        <v>50</v>
      </c>
      <c r="G1308" s="122" t="s">
        <v>208</v>
      </c>
      <c r="H1308" s="122">
        <f t="shared" si="384"/>
        <v>0</v>
      </c>
      <c r="I1308" s="124">
        <f t="shared" si="385"/>
        <v>0</v>
      </c>
      <c r="J1308" s="122">
        <f t="shared" si="386"/>
        <v>0</v>
      </c>
      <c r="L1308" s="122">
        <v>2040</v>
      </c>
      <c r="M1308" s="122">
        <v>0</v>
      </c>
      <c r="N1308" s="122">
        <f t="shared" si="387"/>
        <v>960</v>
      </c>
      <c r="O1308" s="122">
        <f t="shared" si="388"/>
        <v>0</v>
      </c>
      <c r="P1308" s="122">
        <v>80</v>
      </c>
      <c r="Q1308" s="122" t="s">
        <v>208</v>
      </c>
      <c r="R1308" s="122">
        <f t="shared" si="389"/>
        <v>0</v>
      </c>
      <c r="S1308" s="124">
        <f t="shared" si="390"/>
        <v>0</v>
      </c>
      <c r="T1308" s="122">
        <f t="shared" si="391"/>
        <v>0</v>
      </c>
    </row>
    <row r="1309" spans="2:20" x14ac:dyDescent="0.25">
      <c r="B1309" s="122">
        <v>2041</v>
      </c>
      <c r="C1309" s="122">
        <v>0</v>
      </c>
      <c r="D1309" s="122">
        <f t="shared" si="382"/>
        <v>720</v>
      </c>
      <c r="E1309" s="122">
        <f t="shared" si="383"/>
        <v>0</v>
      </c>
      <c r="F1309" s="122">
        <v>50</v>
      </c>
      <c r="G1309" s="122" t="s">
        <v>208</v>
      </c>
      <c r="H1309" s="122">
        <f t="shared" si="384"/>
        <v>0</v>
      </c>
      <c r="I1309" s="124">
        <f t="shared" si="385"/>
        <v>0</v>
      </c>
      <c r="J1309" s="122">
        <f t="shared" si="386"/>
        <v>0</v>
      </c>
      <c r="L1309" s="122">
        <v>2041</v>
      </c>
      <c r="M1309" s="122">
        <v>0</v>
      </c>
      <c r="N1309" s="122">
        <f t="shared" si="387"/>
        <v>960</v>
      </c>
      <c r="O1309" s="122">
        <f t="shared" si="388"/>
        <v>0</v>
      </c>
      <c r="P1309" s="122">
        <v>80</v>
      </c>
      <c r="Q1309" s="122" t="s">
        <v>208</v>
      </c>
      <c r="R1309" s="122">
        <f t="shared" si="389"/>
        <v>0</v>
      </c>
      <c r="S1309" s="124">
        <f t="shared" si="390"/>
        <v>0</v>
      </c>
      <c r="T1309" s="122">
        <f t="shared" si="391"/>
        <v>0</v>
      </c>
    </row>
    <row r="1310" spans="2:20" x14ac:dyDescent="0.25">
      <c r="B1310" s="122">
        <v>2042</v>
      </c>
      <c r="C1310" s="122">
        <v>0</v>
      </c>
      <c r="D1310" s="122">
        <f t="shared" si="382"/>
        <v>720</v>
      </c>
      <c r="E1310" s="122">
        <f t="shared" si="383"/>
        <v>0</v>
      </c>
      <c r="F1310" s="122">
        <v>50</v>
      </c>
      <c r="G1310" s="122" t="s">
        <v>208</v>
      </c>
      <c r="H1310" s="122">
        <f t="shared" si="384"/>
        <v>0</v>
      </c>
      <c r="I1310" s="124">
        <f t="shared" si="385"/>
        <v>0</v>
      </c>
      <c r="J1310" s="122">
        <f t="shared" si="386"/>
        <v>0</v>
      </c>
      <c r="L1310" s="122">
        <v>2042</v>
      </c>
      <c r="M1310" s="122">
        <v>0</v>
      </c>
      <c r="N1310" s="122">
        <f t="shared" si="387"/>
        <v>960</v>
      </c>
      <c r="O1310" s="122">
        <f t="shared" si="388"/>
        <v>0</v>
      </c>
      <c r="P1310" s="122">
        <v>80</v>
      </c>
      <c r="Q1310" s="122" t="s">
        <v>208</v>
      </c>
      <c r="R1310" s="122">
        <f t="shared" si="389"/>
        <v>0</v>
      </c>
      <c r="S1310" s="124">
        <f t="shared" si="390"/>
        <v>0</v>
      </c>
      <c r="T1310" s="122">
        <f t="shared" si="391"/>
        <v>0</v>
      </c>
    </row>
    <row r="1311" spans="2:20" x14ac:dyDescent="0.25">
      <c r="B1311" s="122">
        <v>2043</v>
      </c>
      <c r="C1311" s="122">
        <v>0</v>
      </c>
      <c r="D1311" s="122">
        <f t="shared" si="382"/>
        <v>720</v>
      </c>
      <c r="E1311" s="122">
        <f t="shared" si="383"/>
        <v>0</v>
      </c>
      <c r="F1311" s="122">
        <v>50</v>
      </c>
      <c r="G1311" s="122" t="s">
        <v>208</v>
      </c>
      <c r="H1311" s="122">
        <f t="shared" si="384"/>
        <v>0</v>
      </c>
      <c r="I1311" s="124">
        <f t="shared" si="385"/>
        <v>0</v>
      </c>
      <c r="J1311" s="122">
        <f t="shared" si="386"/>
        <v>0</v>
      </c>
      <c r="L1311" s="122">
        <v>2043</v>
      </c>
      <c r="M1311" s="122">
        <v>0</v>
      </c>
      <c r="N1311" s="122">
        <f t="shared" si="387"/>
        <v>960</v>
      </c>
      <c r="O1311" s="122">
        <f t="shared" si="388"/>
        <v>0</v>
      </c>
      <c r="P1311" s="122">
        <v>80</v>
      </c>
      <c r="Q1311" s="122" t="s">
        <v>208</v>
      </c>
      <c r="R1311" s="122">
        <f t="shared" si="389"/>
        <v>0</v>
      </c>
      <c r="S1311" s="124">
        <f t="shared" si="390"/>
        <v>0</v>
      </c>
      <c r="T1311" s="122">
        <f t="shared" si="391"/>
        <v>0</v>
      </c>
    </row>
    <row r="1312" spans="2:20" x14ac:dyDescent="0.25">
      <c r="B1312" s="122">
        <v>2044</v>
      </c>
      <c r="C1312" s="122">
        <v>0</v>
      </c>
      <c r="D1312" s="122">
        <f t="shared" si="382"/>
        <v>720</v>
      </c>
      <c r="E1312" s="122">
        <f t="shared" si="383"/>
        <v>0</v>
      </c>
      <c r="F1312" s="122">
        <v>50</v>
      </c>
      <c r="G1312" s="122" t="s">
        <v>208</v>
      </c>
      <c r="H1312" s="122">
        <f t="shared" si="384"/>
        <v>0</v>
      </c>
      <c r="I1312" s="124">
        <f t="shared" si="385"/>
        <v>0</v>
      </c>
      <c r="J1312" s="122">
        <f t="shared" si="386"/>
        <v>0</v>
      </c>
      <c r="L1312" s="122">
        <v>2044</v>
      </c>
      <c r="M1312" s="122">
        <v>0</v>
      </c>
      <c r="N1312" s="122">
        <f t="shared" si="387"/>
        <v>960</v>
      </c>
      <c r="O1312" s="122">
        <f t="shared" si="388"/>
        <v>0</v>
      </c>
      <c r="P1312" s="122">
        <v>80</v>
      </c>
      <c r="Q1312" s="122" t="s">
        <v>208</v>
      </c>
      <c r="R1312" s="122">
        <f t="shared" si="389"/>
        <v>0</v>
      </c>
      <c r="S1312" s="124">
        <f t="shared" si="390"/>
        <v>0</v>
      </c>
      <c r="T1312" s="122">
        <f t="shared" si="391"/>
        <v>0</v>
      </c>
    </row>
    <row r="1314" spans="2:20" x14ac:dyDescent="0.25">
      <c r="B1314" s="290" t="s">
        <v>229</v>
      </c>
      <c r="C1314" s="290"/>
      <c r="L1314" s="290" t="s">
        <v>338</v>
      </c>
      <c r="M1314" s="290"/>
    </row>
    <row r="1315" spans="2:20" x14ac:dyDescent="0.25">
      <c r="B1315" s="289" t="s">
        <v>22</v>
      </c>
      <c r="C1315" s="289" t="s">
        <v>203</v>
      </c>
      <c r="D1315" s="289" t="s">
        <v>204</v>
      </c>
      <c r="E1315" s="289" t="s">
        <v>201</v>
      </c>
      <c r="F1315" s="289" t="s">
        <v>202</v>
      </c>
      <c r="G1315" s="289" t="s">
        <v>151</v>
      </c>
      <c r="H1315" s="289" t="s">
        <v>205</v>
      </c>
      <c r="I1315" s="289" t="s">
        <v>206</v>
      </c>
      <c r="J1315" s="289" t="s">
        <v>434</v>
      </c>
      <c r="L1315" s="289" t="s">
        <v>22</v>
      </c>
      <c r="M1315" s="289" t="s">
        <v>203</v>
      </c>
      <c r="N1315" s="289" t="s">
        <v>204</v>
      </c>
      <c r="O1315" s="289" t="s">
        <v>201</v>
      </c>
      <c r="P1315" s="289" t="s">
        <v>202</v>
      </c>
      <c r="Q1315" s="289" t="s">
        <v>151</v>
      </c>
      <c r="R1315" s="289" t="s">
        <v>205</v>
      </c>
      <c r="S1315" s="289" t="s">
        <v>206</v>
      </c>
      <c r="T1315" s="289" t="s">
        <v>434</v>
      </c>
    </row>
    <row r="1316" spans="2:20" x14ac:dyDescent="0.25">
      <c r="B1316" s="289"/>
      <c r="C1316" s="289"/>
      <c r="D1316" s="289"/>
      <c r="E1316" s="289"/>
      <c r="F1316" s="289"/>
      <c r="G1316" s="289"/>
      <c r="H1316" s="289"/>
      <c r="I1316" s="289"/>
      <c r="J1316" s="289"/>
      <c r="L1316" s="289"/>
      <c r="M1316" s="289"/>
      <c r="N1316" s="289"/>
      <c r="O1316" s="289"/>
      <c r="P1316" s="289"/>
      <c r="Q1316" s="289"/>
      <c r="R1316" s="289"/>
      <c r="S1316" s="289"/>
      <c r="T1316" s="289"/>
    </row>
    <row r="1317" spans="2:20" x14ac:dyDescent="0.25">
      <c r="B1317" s="289"/>
      <c r="C1317" s="289"/>
      <c r="D1317" s="289"/>
      <c r="E1317" s="289"/>
      <c r="F1317" s="289"/>
      <c r="G1317" s="289"/>
      <c r="H1317" s="289"/>
      <c r="I1317" s="289"/>
      <c r="J1317" s="289"/>
      <c r="L1317" s="289"/>
      <c r="M1317" s="289"/>
      <c r="N1317" s="289"/>
      <c r="O1317" s="289"/>
      <c r="P1317" s="289"/>
      <c r="Q1317" s="289"/>
      <c r="R1317" s="289"/>
      <c r="S1317" s="289"/>
      <c r="T1317" s="289"/>
    </row>
    <row r="1318" spans="2:20" x14ac:dyDescent="0.25">
      <c r="B1318" s="122">
        <v>2025</v>
      </c>
      <c r="C1318" s="122" cm="1">
        <f t="array" ref="C1318:C1337">TRANSPOSE('Proyeksi Fasum (3)'!D330:W330)</f>
        <v>1</v>
      </c>
      <c r="D1318" s="184">
        <v>16000</v>
      </c>
      <c r="E1318" s="122">
        <f>C1318*D1318</f>
        <v>16000</v>
      </c>
      <c r="F1318" s="122">
        <v>1000</v>
      </c>
      <c r="G1318" s="122" t="s">
        <v>218</v>
      </c>
      <c r="H1318" s="122">
        <f>F1318*C1318</f>
        <v>1000</v>
      </c>
      <c r="I1318" s="124">
        <f>H1318/86400</f>
        <v>1.1574074074074073E-2</v>
      </c>
      <c r="J1318" s="122">
        <f>H1318/1000</f>
        <v>1</v>
      </c>
      <c r="L1318" s="122">
        <v>2025</v>
      </c>
      <c r="M1318" s="122" cm="1">
        <f t="array" ref="M1318:M1337">TRANSPOSE('Proyeksi Fasum (3)'!D331:W331)</f>
        <v>1</v>
      </c>
      <c r="N1318" s="184">
        <v>16000</v>
      </c>
      <c r="O1318" s="122">
        <f>M1318*N1318</f>
        <v>16000</v>
      </c>
      <c r="P1318" s="122">
        <v>500</v>
      </c>
      <c r="Q1318" s="122" t="s">
        <v>218</v>
      </c>
      <c r="R1318" s="122">
        <f>P1318*M1318</f>
        <v>500</v>
      </c>
      <c r="S1318" s="124">
        <f>R1318/86400</f>
        <v>5.7870370370370367E-3</v>
      </c>
      <c r="T1318" s="122">
        <f>R1318/1000</f>
        <v>0.5</v>
      </c>
    </row>
    <row r="1319" spans="2:20" x14ac:dyDescent="0.25">
      <c r="B1319" s="122">
        <v>2026</v>
      </c>
      <c r="C1319" s="122">
        <v>1</v>
      </c>
      <c r="D1319" s="184">
        <v>16000</v>
      </c>
      <c r="E1319" s="122">
        <f t="shared" ref="E1319:E1337" si="392">C1319*D1319</f>
        <v>16000</v>
      </c>
      <c r="F1319" s="122">
        <v>1000</v>
      </c>
      <c r="G1319" s="122" t="s">
        <v>218</v>
      </c>
      <c r="H1319" s="122">
        <f t="shared" ref="H1319:H1337" si="393">F1319*C1319</f>
        <v>1000</v>
      </c>
      <c r="I1319" s="124">
        <f t="shared" ref="I1319:I1337" si="394">H1319/86400</f>
        <v>1.1574074074074073E-2</v>
      </c>
      <c r="J1319" s="122">
        <f t="shared" ref="J1319:J1337" si="395">H1319/1000</f>
        <v>1</v>
      </c>
      <c r="L1319" s="122">
        <v>2026</v>
      </c>
      <c r="M1319" s="122">
        <v>1</v>
      </c>
      <c r="N1319" s="184">
        <v>16000</v>
      </c>
      <c r="O1319" s="122">
        <f t="shared" ref="O1319:O1337" si="396">M1319*N1319</f>
        <v>16000</v>
      </c>
      <c r="P1319" s="122">
        <v>500</v>
      </c>
      <c r="Q1319" s="122" t="s">
        <v>218</v>
      </c>
      <c r="R1319" s="122">
        <f t="shared" ref="R1319:R1337" si="397">P1319*M1319</f>
        <v>500</v>
      </c>
      <c r="S1319" s="124">
        <f t="shared" ref="S1319:S1337" si="398">R1319/86400</f>
        <v>5.7870370370370367E-3</v>
      </c>
      <c r="T1319" s="122">
        <f t="shared" ref="T1319:T1337" si="399">R1319/1000</f>
        <v>0.5</v>
      </c>
    </row>
    <row r="1320" spans="2:20" x14ac:dyDescent="0.25">
      <c r="B1320" s="122">
        <v>2027</v>
      </c>
      <c r="C1320" s="122">
        <v>1</v>
      </c>
      <c r="D1320" s="184">
        <v>16000</v>
      </c>
      <c r="E1320" s="122">
        <f t="shared" si="392"/>
        <v>16000</v>
      </c>
      <c r="F1320" s="122">
        <v>1000</v>
      </c>
      <c r="G1320" s="122" t="s">
        <v>218</v>
      </c>
      <c r="H1320" s="122">
        <f t="shared" si="393"/>
        <v>1000</v>
      </c>
      <c r="I1320" s="124">
        <f t="shared" si="394"/>
        <v>1.1574074074074073E-2</v>
      </c>
      <c r="J1320" s="122">
        <f t="shared" si="395"/>
        <v>1</v>
      </c>
      <c r="L1320" s="122">
        <v>2027</v>
      </c>
      <c r="M1320" s="122">
        <v>1</v>
      </c>
      <c r="N1320" s="184">
        <v>16000</v>
      </c>
      <c r="O1320" s="122">
        <f t="shared" si="396"/>
        <v>16000</v>
      </c>
      <c r="P1320" s="122">
        <v>500</v>
      </c>
      <c r="Q1320" s="122" t="s">
        <v>218</v>
      </c>
      <c r="R1320" s="122">
        <f t="shared" si="397"/>
        <v>500</v>
      </c>
      <c r="S1320" s="124">
        <f t="shared" si="398"/>
        <v>5.7870370370370367E-3</v>
      </c>
      <c r="T1320" s="122">
        <f t="shared" si="399"/>
        <v>0.5</v>
      </c>
    </row>
    <row r="1321" spans="2:20" x14ac:dyDescent="0.25">
      <c r="B1321" s="122">
        <v>2028</v>
      </c>
      <c r="C1321" s="122">
        <v>1</v>
      </c>
      <c r="D1321" s="184">
        <v>16000</v>
      </c>
      <c r="E1321" s="122">
        <f t="shared" si="392"/>
        <v>16000</v>
      </c>
      <c r="F1321" s="122">
        <v>1000</v>
      </c>
      <c r="G1321" s="122" t="s">
        <v>218</v>
      </c>
      <c r="H1321" s="122">
        <f t="shared" si="393"/>
        <v>1000</v>
      </c>
      <c r="I1321" s="124">
        <f t="shared" si="394"/>
        <v>1.1574074074074073E-2</v>
      </c>
      <c r="J1321" s="122">
        <f t="shared" si="395"/>
        <v>1</v>
      </c>
      <c r="L1321" s="122">
        <v>2028</v>
      </c>
      <c r="M1321" s="122">
        <v>1</v>
      </c>
      <c r="N1321" s="184">
        <v>16000</v>
      </c>
      <c r="O1321" s="122">
        <f t="shared" si="396"/>
        <v>16000</v>
      </c>
      <c r="P1321" s="122">
        <v>500</v>
      </c>
      <c r="Q1321" s="122" t="s">
        <v>218</v>
      </c>
      <c r="R1321" s="122">
        <f t="shared" si="397"/>
        <v>500</v>
      </c>
      <c r="S1321" s="124">
        <f t="shared" si="398"/>
        <v>5.7870370370370367E-3</v>
      </c>
      <c r="T1321" s="122">
        <f t="shared" si="399"/>
        <v>0.5</v>
      </c>
    </row>
    <row r="1322" spans="2:20" x14ac:dyDescent="0.25">
      <c r="B1322" s="122">
        <v>2029</v>
      </c>
      <c r="C1322" s="122">
        <v>1</v>
      </c>
      <c r="D1322" s="184">
        <v>16000</v>
      </c>
      <c r="E1322" s="122">
        <f t="shared" si="392"/>
        <v>16000</v>
      </c>
      <c r="F1322" s="122">
        <v>1000</v>
      </c>
      <c r="G1322" s="122" t="s">
        <v>218</v>
      </c>
      <c r="H1322" s="122">
        <f t="shared" si="393"/>
        <v>1000</v>
      </c>
      <c r="I1322" s="124">
        <f t="shared" si="394"/>
        <v>1.1574074074074073E-2</v>
      </c>
      <c r="J1322" s="122">
        <f t="shared" si="395"/>
        <v>1</v>
      </c>
      <c r="L1322" s="122">
        <v>2029</v>
      </c>
      <c r="M1322" s="122">
        <v>1</v>
      </c>
      <c r="N1322" s="184">
        <v>16000</v>
      </c>
      <c r="O1322" s="122">
        <f t="shared" si="396"/>
        <v>16000</v>
      </c>
      <c r="P1322" s="122">
        <v>500</v>
      </c>
      <c r="Q1322" s="122" t="s">
        <v>218</v>
      </c>
      <c r="R1322" s="122">
        <f t="shared" si="397"/>
        <v>500</v>
      </c>
      <c r="S1322" s="124">
        <f t="shared" si="398"/>
        <v>5.7870370370370367E-3</v>
      </c>
      <c r="T1322" s="122">
        <f t="shared" si="399"/>
        <v>0.5</v>
      </c>
    </row>
    <row r="1323" spans="2:20" x14ac:dyDescent="0.25">
      <c r="B1323" s="122">
        <v>2030</v>
      </c>
      <c r="C1323" s="122">
        <v>1</v>
      </c>
      <c r="D1323" s="184">
        <v>16000</v>
      </c>
      <c r="E1323" s="122">
        <f t="shared" si="392"/>
        <v>16000</v>
      </c>
      <c r="F1323" s="122">
        <v>1000</v>
      </c>
      <c r="G1323" s="122" t="s">
        <v>218</v>
      </c>
      <c r="H1323" s="122">
        <f t="shared" si="393"/>
        <v>1000</v>
      </c>
      <c r="I1323" s="124">
        <f t="shared" si="394"/>
        <v>1.1574074074074073E-2</v>
      </c>
      <c r="J1323" s="122">
        <f t="shared" si="395"/>
        <v>1</v>
      </c>
      <c r="L1323" s="122">
        <v>2030</v>
      </c>
      <c r="M1323" s="122">
        <v>1</v>
      </c>
      <c r="N1323" s="184">
        <v>16000</v>
      </c>
      <c r="O1323" s="122">
        <f t="shared" si="396"/>
        <v>16000</v>
      </c>
      <c r="P1323" s="122">
        <v>500</v>
      </c>
      <c r="Q1323" s="122" t="s">
        <v>218</v>
      </c>
      <c r="R1323" s="122">
        <f t="shared" si="397"/>
        <v>500</v>
      </c>
      <c r="S1323" s="124">
        <f t="shared" si="398"/>
        <v>5.7870370370370367E-3</v>
      </c>
      <c r="T1323" s="122">
        <f t="shared" si="399"/>
        <v>0.5</v>
      </c>
    </row>
    <row r="1324" spans="2:20" x14ac:dyDescent="0.25">
      <c r="B1324" s="122">
        <v>2031</v>
      </c>
      <c r="C1324" s="122">
        <v>1</v>
      </c>
      <c r="D1324" s="184">
        <v>16000</v>
      </c>
      <c r="E1324" s="122">
        <f t="shared" si="392"/>
        <v>16000</v>
      </c>
      <c r="F1324" s="122">
        <v>1000</v>
      </c>
      <c r="G1324" s="122" t="s">
        <v>218</v>
      </c>
      <c r="H1324" s="122">
        <f t="shared" si="393"/>
        <v>1000</v>
      </c>
      <c r="I1324" s="124">
        <f t="shared" si="394"/>
        <v>1.1574074074074073E-2</v>
      </c>
      <c r="J1324" s="122">
        <f t="shared" si="395"/>
        <v>1</v>
      </c>
      <c r="L1324" s="122">
        <v>2031</v>
      </c>
      <c r="M1324" s="122">
        <v>1</v>
      </c>
      <c r="N1324" s="184">
        <v>16000</v>
      </c>
      <c r="O1324" s="122">
        <f t="shared" si="396"/>
        <v>16000</v>
      </c>
      <c r="P1324" s="122">
        <v>500</v>
      </c>
      <c r="Q1324" s="122" t="s">
        <v>218</v>
      </c>
      <c r="R1324" s="122">
        <f t="shared" si="397"/>
        <v>500</v>
      </c>
      <c r="S1324" s="124">
        <f t="shared" si="398"/>
        <v>5.7870370370370367E-3</v>
      </c>
      <c r="T1324" s="122">
        <f t="shared" si="399"/>
        <v>0.5</v>
      </c>
    </row>
    <row r="1325" spans="2:20" x14ac:dyDescent="0.25">
      <c r="B1325" s="122">
        <v>2032</v>
      </c>
      <c r="C1325" s="122">
        <v>1</v>
      </c>
      <c r="D1325" s="184">
        <v>16000</v>
      </c>
      <c r="E1325" s="122">
        <f t="shared" si="392"/>
        <v>16000</v>
      </c>
      <c r="F1325" s="122">
        <v>1000</v>
      </c>
      <c r="G1325" s="122" t="s">
        <v>218</v>
      </c>
      <c r="H1325" s="122">
        <f t="shared" si="393"/>
        <v>1000</v>
      </c>
      <c r="I1325" s="124">
        <f t="shared" si="394"/>
        <v>1.1574074074074073E-2</v>
      </c>
      <c r="J1325" s="122">
        <f t="shared" si="395"/>
        <v>1</v>
      </c>
      <c r="L1325" s="122">
        <v>2032</v>
      </c>
      <c r="M1325" s="122">
        <v>1</v>
      </c>
      <c r="N1325" s="184">
        <v>16000</v>
      </c>
      <c r="O1325" s="122">
        <f t="shared" si="396"/>
        <v>16000</v>
      </c>
      <c r="P1325" s="122">
        <v>500</v>
      </c>
      <c r="Q1325" s="122" t="s">
        <v>218</v>
      </c>
      <c r="R1325" s="122">
        <f t="shared" si="397"/>
        <v>500</v>
      </c>
      <c r="S1325" s="124">
        <f t="shared" si="398"/>
        <v>5.7870370370370367E-3</v>
      </c>
      <c r="T1325" s="122">
        <f t="shared" si="399"/>
        <v>0.5</v>
      </c>
    </row>
    <row r="1326" spans="2:20" x14ac:dyDescent="0.25">
      <c r="B1326" s="122">
        <v>2033</v>
      </c>
      <c r="C1326" s="122">
        <v>1</v>
      </c>
      <c r="D1326" s="184">
        <v>16000</v>
      </c>
      <c r="E1326" s="122">
        <f t="shared" si="392"/>
        <v>16000</v>
      </c>
      <c r="F1326" s="122">
        <v>1000</v>
      </c>
      <c r="G1326" s="122" t="s">
        <v>218</v>
      </c>
      <c r="H1326" s="122">
        <f t="shared" si="393"/>
        <v>1000</v>
      </c>
      <c r="I1326" s="124">
        <f t="shared" si="394"/>
        <v>1.1574074074074073E-2</v>
      </c>
      <c r="J1326" s="122">
        <f t="shared" si="395"/>
        <v>1</v>
      </c>
      <c r="L1326" s="122">
        <v>2033</v>
      </c>
      <c r="M1326" s="122">
        <v>1</v>
      </c>
      <c r="N1326" s="184">
        <v>16000</v>
      </c>
      <c r="O1326" s="122">
        <f t="shared" si="396"/>
        <v>16000</v>
      </c>
      <c r="P1326" s="122">
        <v>500</v>
      </c>
      <c r="Q1326" s="122" t="s">
        <v>218</v>
      </c>
      <c r="R1326" s="122">
        <f t="shared" si="397"/>
        <v>500</v>
      </c>
      <c r="S1326" s="124">
        <f t="shared" si="398"/>
        <v>5.7870370370370367E-3</v>
      </c>
      <c r="T1326" s="122">
        <f t="shared" si="399"/>
        <v>0.5</v>
      </c>
    </row>
    <row r="1327" spans="2:20" x14ac:dyDescent="0.25">
      <c r="B1327" s="122">
        <v>2034</v>
      </c>
      <c r="C1327" s="122">
        <v>1</v>
      </c>
      <c r="D1327" s="184">
        <v>16000</v>
      </c>
      <c r="E1327" s="122">
        <f t="shared" si="392"/>
        <v>16000</v>
      </c>
      <c r="F1327" s="122">
        <v>1000</v>
      </c>
      <c r="G1327" s="122" t="s">
        <v>218</v>
      </c>
      <c r="H1327" s="122">
        <f t="shared" si="393"/>
        <v>1000</v>
      </c>
      <c r="I1327" s="124">
        <f t="shared" si="394"/>
        <v>1.1574074074074073E-2</v>
      </c>
      <c r="J1327" s="122">
        <f t="shared" si="395"/>
        <v>1</v>
      </c>
      <c r="L1327" s="122">
        <v>2034</v>
      </c>
      <c r="M1327" s="122">
        <v>1</v>
      </c>
      <c r="N1327" s="184">
        <v>16000</v>
      </c>
      <c r="O1327" s="122">
        <f t="shared" si="396"/>
        <v>16000</v>
      </c>
      <c r="P1327" s="122">
        <v>500</v>
      </c>
      <c r="Q1327" s="122" t="s">
        <v>218</v>
      </c>
      <c r="R1327" s="122">
        <f t="shared" si="397"/>
        <v>500</v>
      </c>
      <c r="S1327" s="124">
        <f t="shared" si="398"/>
        <v>5.7870370370370367E-3</v>
      </c>
      <c r="T1327" s="122">
        <f t="shared" si="399"/>
        <v>0.5</v>
      </c>
    </row>
    <row r="1328" spans="2:20" x14ac:dyDescent="0.25">
      <c r="B1328" s="122">
        <v>2035</v>
      </c>
      <c r="C1328" s="122">
        <v>1</v>
      </c>
      <c r="D1328" s="184">
        <v>16000</v>
      </c>
      <c r="E1328" s="122">
        <f t="shared" si="392"/>
        <v>16000</v>
      </c>
      <c r="F1328" s="122">
        <v>1000</v>
      </c>
      <c r="G1328" s="122" t="s">
        <v>218</v>
      </c>
      <c r="H1328" s="122">
        <f t="shared" si="393"/>
        <v>1000</v>
      </c>
      <c r="I1328" s="124">
        <f t="shared" si="394"/>
        <v>1.1574074074074073E-2</v>
      </c>
      <c r="J1328" s="122">
        <f t="shared" si="395"/>
        <v>1</v>
      </c>
      <c r="L1328" s="122">
        <v>2035</v>
      </c>
      <c r="M1328" s="122">
        <v>1</v>
      </c>
      <c r="N1328" s="184">
        <v>16000</v>
      </c>
      <c r="O1328" s="122">
        <f t="shared" si="396"/>
        <v>16000</v>
      </c>
      <c r="P1328" s="122">
        <v>500</v>
      </c>
      <c r="Q1328" s="122" t="s">
        <v>218</v>
      </c>
      <c r="R1328" s="122">
        <f t="shared" si="397"/>
        <v>500</v>
      </c>
      <c r="S1328" s="124">
        <f t="shared" si="398"/>
        <v>5.7870370370370367E-3</v>
      </c>
      <c r="T1328" s="122">
        <f t="shared" si="399"/>
        <v>0.5</v>
      </c>
    </row>
    <row r="1329" spans="2:20" x14ac:dyDescent="0.25">
      <c r="B1329" s="122">
        <v>2036</v>
      </c>
      <c r="C1329" s="122">
        <v>1</v>
      </c>
      <c r="D1329" s="184">
        <v>16000</v>
      </c>
      <c r="E1329" s="122">
        <f t="shared" si="392"/>
        <v>16000</v>
      </c>
      <c r="F1329" s="122">
        <v>1000</v>
      </c>
      <c r="G1329" s="122" t="s">
        <v>218</v>
      </c>
      <c r="H1329" s="122">
        <f t="shared" si="393"/>
        <v>1000</v>
      </c>
      <c r="I1329" s="124">
        <f t="shared" si="394"/>
        <v>1.1574074074074073E-2</v>
      </c>
      <c r="J1329" s="122">
        <f t="shared" si="395"/>
        <v>1</v>
      </c>
      <c r="L1329" s="122">
        <v>2036</v>
      </c>
      <c r="M1329" s="122">
        <v>1</v>
      </c>
      <c r="N1329" s="184">
        <v>16000</v>
      </c>
      <c r="O1329" s="122">
        <f t="shared" si="396"/>
        <v>16000</v>
      </c>
      <c r="P1329" s="122">
        <v>500</v>
      </c>
      <c r="Q1329" s="122" t="s">
        <v>218</v>
      </c>
      <c r="R1329" s="122">
        <f t="shared" si="397"/>
        <v>500</v>
      </c>
      <c r="S1329" s="124">
        <f t="shared" si="398"/>
        <v>5.7870370370370367E-3</v>
      </c>
      <c r="T1329" s="122">
        <f t="shared" si="399"/>
        <v>0.5</v>
      </c>
    </row>
    <row r="1330" spans="2:20" x14ac:dyDescent="0.25">
      <c r="B1330" s="122">
        <v>2037</v>
      </c>
      <c r="C1330" s="122">
        <v>1</v>
      </c>
      <c r="D1330" s="184">
        <v>16000</v>
      </c>
      <c r="E1330" s="122">
        <f t="shared" si="392"/>
        <v>16000</v>
      </c>
      <c r="F1330" s="122">
        <v>1000</v>
      </c>
      <c r="G1330" s="122" t="s">
        <v>218</v>
      </c>
      <c r="H1330" s="122">
        <f t="shared" si="393"/>
        <v>1000</v>
      </c>
      <c r="I1330" s="124">
        <f t="shared" si="394"/>
        <v>1.1574074074074073E-2</v>
      </c>
      <c r="J1330" s="122">
        <f t="shared" si="395"/>
        <v>1</v>
      </c>
      <c r="L1330" s="122">
        <v>2037</v>
      </c>
      <c r="M1330" s="122">
        <v>1</v>
      </c>
      <c r="N1330" s="184">
        <v>16000</v>
      </c>
      <c r="O1330" s="122">
        <f t="shared" si="396"/>
        <v>16000</v>
      </c>
      <c r="P1330" s="122">
        <v>500</v>
      </c>
      <c r="Q1330" s="122" t="s">
        <v>218</v>
      </c>
      <c r="R1330" s="122">
        <f t="shared" si="397"/>
        <v>500</v>
      </c>
      <c r="S1330" s="124">
        <f t="shared" si="398"/>
        <v>5.7870370370370367E-3</v>
      </c>
      <c r="T1330" s="122">
        <f t="shared" si="399"/>
        <v>0.5</v>
      </c>
    </row>
    <row r="1331" spans="2:20" x14ac:dyDescent="0.25">
      <c r="B1331" s="122">
        <v>2038</v>
      </c>
      <c r="C1331" s="122">
        <v>2</v>
      </c>
      <c r="D1331" s="184">
        <v>16000</v>
      </c>
      <c r="E1331" s="122">
        <f t="shared" si="392"/>
        <v>32000</v>
      </c>
      <c r="F1331" s="122">
        <v>1000</v>
      </c>
      <c r="G1331" s="122" t="s">
        <v>218</v>
      </c>
      <c r="H1331" s="122">
        <f t="shared" si="393"/>
        <v>2000</v>
      </c>
      <c r="I1331" s="124">
        <f t="shared" si="394"/>
        <v>2.3148148148148147E-2</v>
      </c>
      <c r="J1331" s="122">
        <f t="shared" si="395"/>
        <v>2</v>
      </c>
      <c r="L1331" s="122">
        <v>2038</v>
      </c>
      <c r="M1331" s="122">
        <v>2</v>
      </c>
      <c r="N1331" s="184">
        <v>16000</v>
      </c>
      <c r="O1331" s="122">
        <f t="shared" si="396"/>
        <v>32000</v>
      </c>
      <c r="P1331" s="122">
        <v>500</v>
      </c>
      <c r="Q1331" s="122" t="s">
        <v>218</v>
      </c>
      <c r="R1331" s="122">
        <f t="shared" si="397"/>
        <v>1000</v>
      </c>
      <c r="S1331" s="124">
        <f t="shared" si="398"/>
        <v>1.1574074074074073E-2</v>
      </c>
      <c r="T1331" s="122">
        <f t="shared" si="399"/>
        <v>1</v>
      </c>
    </row>
    <row r="1332" spans="2:20" x14ac:dyDescent="0.25">
      <c r="B1332" s="122">
        <v>2039</v>
      </c>
      <c r="C1332" s="122">
        <v>2</v>
      </c>
      <c r="D1332" s="184">
        <v>16000</v>
      </c>
      <c r="E1332" s="122">
        <f t="shared" si="392"/>
        <v>32000</v>
      </c>
      <c r="F1332" s="122">
        <v>1000</v>
      </c>
      <c r="G1332" s="122" t="s">
        <v>218</v>
      </c>
      <c r="H1332" s="122">
        <f t="shared" si="393"/>
        <v>2000</v>
      </c>
      <c r="I1332" s="124">
        <f t="shared" si="394"/>
        <v>2.3148148148148147E-2</v>
      </c>
      <c r="J1332" s="122">
        <f t="shared" si="395"/>
        <v>2</v>
      </c>
      <c r="L1332" s="122">
        <v>2039</v>
      </c>
      <c r="M1332" s="122">
        <v>2</v>
      </c>
      <c r="N1332" s="184">
        <v>16000</v>
      </c>
      <c r="O1332" s="122">
        <f t="shared" si="396"/>
        <v>32000</v>
      </c>
      <c r="P1332" s="122">
        <v>500</v>
      </c>
      <c r="Q1332" s="122" t="s">
        <v>218</v>
      </c>
      <c r="R1332" s="122">
        <f t="shared" si="397"/>
        <v>1000</v>
      </c>
      <c r="S1332" s="124">
        <f t="shared" si="398"/>
        <v>1.1574074074074073E-2</v>
      </c>
      <c r="T1332" s="122">
        <f t="shared" si="399"/>
        <v>1</v>
      </c>
    </row>
    <row r="1333" spans="2:20" x14ac:dyDescent="0.25">
      <c r="B1333" s="122">
        <v>2040</v>
      </c>
      <c r="C1333" s="122">
        <v>2</v>
      </c>
      <c r="D1333" s="184">
        <v>16000</v>
      </c>
      <c r="E1333" s="122">
        <f t="shared" si="392"/>
        <v>32000</v>
      </c>
      <c r="F1333" s="122">
        <v>1000</v>
      </c>
      <c r="G1333" s="122" t="s">
        <v>218</v>
      </c>
      <c r="H1333" s="122">
        <f t="shared" si="393"/>
        <v>2000</v>
      </c>
      <c r="I1333" s="124">
        <f t="shared" si="394"/>
        <v>2.3148148148148147E-2</v>
      </c>
      <c r="J1333" s="122">
        <f t="shared" si="395"/>
        <v>2</v>
      </c>
      <c r="L1333" s="122">
        <v>2040</v>
      </c>
      <c r="M1333" s="122">
        <v>2</v>
      </c>
      <c r="N1333" s="184">
        <v>16000</v>
      </c>
      <c r="O1333" s="122">
        <f t="shared" si="396"/>
        <v>32000</v>
      </c>
      <c r="P1333" s="122">
        <v>500</v>
      </c>
      <c r="Q1333" s="122" t="s">
        <v>218</v>
      </c>
      <c r="R1333" s="122">
        <f t="shared" si="397"/>
        <v>1000</v>
      </c>
      <c r="S1333" s="124">
        <f t="shared" si="398"/>
        <v>1.1574074074074073E-2</v>
      </c>
      <c r="T1333" s="122">
        <f t="shared" si="399"/>
        <v>1</v>
      </c>
    </row>
    <row r="1334" spans="2:20" x14ac:dyDescent="0.25">
      <c r="B1334" s="122">
        <v>2041</v>
      </c>
      <c r="C1334" s="122">
        <v>2</v>
      </c>
      <c r="D1334" s="184">
        <v>16000</v>
      </c>
      <c r="E1334" s="122">
        <f t="shared" si="392"/>
        <v>32000</v>
      </c>
      <c r="F1334" s="122">
        <v>1000</v>
      </c>
      <c r="G1334" s="122" t="s">
        <v>218</v>
      </c>
      <c r="H1334" s="122">
        <f t="shared" si="393"/>
        <v>2000</v>
      </c>
      <c r="I1334" s="124">
        <f t="shared" si="394"/>
        <v>2.3148148148148147E-2</v>
      </c>
      <c r="J1334" s="122">
        <f t="shared" si="395"/>
        <v>2</v>
      </c>
      <c r="L1334" s="122">
        <v>2041</v>
      </c>
      <c r="M1334" s="122">
        <v>2</v>
      </c>
      <c r="N1334" s="184">
        <v>16000</v>
      </c>
      <c r="O1334" s="122">
        <f t="shared" si="396"/>
        <v>32000</v>
      </c>
      <c r="P1334" s="122">
        <v>500</v>
      </c>
      <c r="Q1334" s="122" t="s">
        <v>218</v>
      </c>
      <c r="R1334" s="122">
        <f t="shared" si="397"/>
        <v>1000</v>
      </c>
      <c r="S1334" s="124">
        <f t="shared" si="398"/>
        <v>1.1574074074074073E-2</v>
      </c>
      <c r="T1334" s="122">
        <f t="shared" si="399"/>
        <v>1</v>
      </c>
    </row>
    <row r="1335" spans="2:20" x14ac:dyDescent="0.25">
      <c r="B1335" s="122">
        <v>2042</v>
      </c>
      <c r="C1335" s="122">
        <v>2</v>
      </c>
      <c r="D1335" s="184">
        <v>16000</v>
      </c>
      <c r="E1335" s="122">
        <f t="shared" si="392"/>
        <v>32000</v>
      </c>
      <c r="F1335" s="122">
        <v>1000</v>
      </c>
      <c r="G1335" s="122" t="s">
        <v>218</v>
      </c>
      <c r="H1335" s="122">
        <f t="shared" si="393"/>
        <v>2000</v>
      </c>
      <c r="I1335" s="124">
        <f t="shared" si="394"/>
        <v>2.3148148148148147E-2</v>
      </c>
      <c r="J1335" s="122">
        <f t="shared" si="395"/>
        <v>2</v>
      </c>
      <c r="L1335" s="122">
        <v>2042</v>
      </c>
      <c r="M1335" s="122">
        <v>2</v>
      </c>
      <c r="N1335" s="184">
        <v>16000</v>
      </c>
      <c r="O1335" s="122">
        <f t="shared" si="396"/>
        <v>32000</v>
      </c>
      <c r="P1335" s="122">
        <v>500</v>
      </c>
      <c r="Q1335" s="122" t="s">
        <v>218</v>
      </c>
      <c r="R1335" s="122">
        <f t="shared" si="397"/>
        <v>1000</v>
      </c>
      <c r="S1335" s="124">
        <f t="shared" si="398"/>
        <v>1.1574074074074073E-2</v>
      </c>
      <c r="T1335" s="122">
        <f t="shared" si="399"/>
        <v>1</v>
      </c>
    </row>
    <row r="1336" spans="2:20" x14ac:dyDescent="0.25">
      <c r="B1336" s="122">
        <v>2043</v>
      </c>
      <c r="C1336" s="122">
        <v>2</v>
      </c>
      <c r="D1336" s="184">
        <v>16000</v>
      </c>
      <c r="E1336" s="122">
        <f t="shared" si="392"/>
        <v>32000</v>
      </c>
      <c r="F1336" s="122">
        <v>1000</v>
      </c>
      <c r="G1336" s="122" t="s">
        <v>218</v>
      </c>
      <c r="H1336" s="122">
        <f t="shared" si="393"/>
        <v>2000</v>
      </c>
      <c r="I1336" s="124">
        <f t="shared" si="394"/>
        <v>2.3148148148148147E-2</v>
      </c>
      <c r="J1336" s="122">
        <f t="shared" si="395"/>
        <v>2</v>
      </c>
      <c r="L1336" s="122">
        <v>2043</v>
      </c>
      <c r="M1336" s="122">
        <v>2</v>
      </c>
      <c r="N1336" s="184">
        <v>16000</v>
      </c>
      <c r="O1336" s="122">
        <f t="shared" si="396"/>
        <v>32000</v>
      </c>
      <c r="P1336" s="122">
        <v>500</v>
      </c>
      <c r="Q1336" s="122" t="s">
        <v>218</v>
      </c>
      <c r="R1336" s="122">
        <f t="shared" si="397"/>
        <v>1000</v>
      </c>
      <c r="S1336" s="124">
        <f t="shared" si="398"/>
        <v>1.1574074074074073E-2</v>
      </c>
      <c r="T1336" s="122">
        <f t="shared" si="399"/>
        <v>1</v>
      </c>
    </row>
    <row r="1337" spans="2:20" x14ac:dyDescent="0.25">
      <c r="B1337" s="122">
        <v>2044</v>
      </c>
      <c r="C1337" s="122">
        <v>2</v>
      </c>
      <c r="D1337" s="184">
        <v>16000</v>
      </c>
      <c r="E1337" s="122">
        <f t="shared" si="392"/>
        <v>32000</v>
      </c>
      <c r="F1337" s="122">
        <v>1000</v>
      </c>
      <c r="G1337" s="122" t="s">
        <v>218</v>
      </c>
      <c r="H1337" s="122">
        <f t="shared" si="393"/>
        <v>2000</v>
      </c>
      <c r="I1337" s="124">
        <f t="shared" si="394"/>
        <v>2.3148148148148147E-2</v>
      </c>
      <c r="J1337" s="122">
        <f t="shared" si="395"/>
        <v>2</v>
      </c>
      <c r="L1337" s="122">
        <v>2044</v>
      </c>
      <c r="M1337" s="122">
        <v>2</v>
      </c>
      <c r="N1337" s="184">
        <v>16000</v>
      </c>
      <c r="O1337" s="122">
        <f t="shared" si="396"/>
        <v>32000</v>
      </c>
      <c r="P1337" s="122">
        <v>500</v>
      </c>
      <c r="Q1337" s="122" t="s">
        <v>218</v>
      </c>
      <c r="R1337" s="122">
        <f t="shared" si="397"/>
        <v>1000</v>
      </c>
      <c r="S1337" s="124">
        <f t="shared" si="398"/>
        <v>1.1574074074074073E-2</v>
      </c>
      <c r="T1337" s="122">
        <f t="shared" si="399"/>
        <v>1</v>
      </c>
    </row>
    <row r="1339" spans="2:20" x14ac:dyDescent="0.25">
      <c r="B1339" s="290" t="s">
        <v>339</v>
      </c>
      <c r="C1339" s="290"/>
      <c r="D1339" s="290"/>
      <c r="L1339" s="290" t="s">
        <v>340</v>
      </c>
      <c r="M1339" s="290"/>
      <c r="N1339" s="290"/>
    </row>
    <row r="1340" spans="2:20" x14ac:dyDescent="0.25">
      <c r="B1340" s="289" t="s">
        <v>22</v>
      </c>
      <c r="C1340" s="289" t="s">
        <v>203</v>
      </c>
      <c r="D1340" s="289" t="s">
        <v>204</v>
      </c>
      <c r="E1340" s="289" t="s">
        <v>201</v>
      </c>
      <c r="F1340" s="289" t="s">
        <v>202</v>
      </c>
      <c r="G1340" s="289" t="s">
        <v>151</v>
      </c>
      <c r="H1340" s="289" t="s">
        <v>205</v>
      </c>
      <c r="I1340" s="289" t="s">
        <v>206</v>
      </c>
      <c r="J1340" s="289" t="s">
        <v>434</v>
      </c>
      <c r="L1340" s="289" t="s">
        <v>22</v>
      </c>
      <c r="M1340" s="289" t="s">
        <v>203</v>
      </c>
      <c r="N1340" s="289" t="s">
        <v>204</v>
      </c>
      <c r="O1340" s="289" t="s">
        <v>201</v>
      </c>
      <c r="P1340" s="289" t="s">
        <v>202</v>
      </c>
      <c r="Q1340" s="289" t="s">
        <v>151</v>
      </c>
      <c r="R1340" s="289" t="s">
        <v>205</v>
      </c>
      <c r="S1340" s="289" t="s">
        <v>206</v>
      </c>
      <c r="T1340" s="289" t="s">
        <v>434</v>
      </c>
    </row>
    <row r="1341" spans="2:20" x14ac:dyDescent="0.25">
      <c r="B1341" s="289"/>
      <c r="C1341" s="289"/>
      <c r="D1341" s="289"/>
      <c r="E1341" s="289"/>
      <c r="F1341" s="289"/>
      <c r="G1341" s="289"/>
      <c r="H1341" s="289"/>
      <c r="I1341" s="289"/>
      <c r="J1341" s="289"/>
      <c r="L1341" s="289"/>
      <c r="M1341" s="289"/>
      <c r="N1341" s="289"/>
      <c r="O1341" s="289"/>
      <c r="P1341" s="289"/>
      <c r="Q1341" s="289"/>
      <c r="R1341" s="289"/>
      <c r="S1341" s="289"/>
      <c r="T1341" s="289"/>
    </row>
    <row r="1342" spans="2:20" x14ac:dyDescent="0.25">
      <c r="B1342" s="289"/>
      <c r="C1342" s="289"/>
      <c r="D1342" s="289"/>
      <c r="E1342" s="289"/>
      <c r="F1342" s="289"/>
      <c r="G1342" s="289"/>
      <c r="H1342" s="289"/>
      <c r="I1342" s="289"/>
      <c r="J1342" s="289"/>
      <c r="L1342" s="289"/>
      <c r="M1342" s="289"/>
      <c r="N1342" s="289"/>
      <c r="O1342" s="289"/>
      <c r="P1342" s="289"/>
      <c r="Q1342" s="289"/>
      <c r="R1342" s="289"/>
      <c r="S1342" s="289"/>
      <c r="T1342" s="289"/>
    </row>
    <row r="1343" spans="2:20" x14ac:dyDescent="0.25">
      <c r="B1343" s="122">
        <v>2025</v>
      </c>
      <c r="C1343" s="122" cm="1">
        <f t="array" ref="C1343:C1362">TRANSPOSE('Proyeksi Fasum (3)'!D333:W333)</f>
        <v>1</v>
      </c>
      <c r="D1343" s="122">
        <v>20</v>
      </c>
      <c r="E1343" s="122">
        <f>C1343*D1343</f>
        <v>20</v>
      </c>
      <c r="F1343" s="122">
        <v>50</v>
      </c>
      <c r="G1343" s="122" t="s">
        <v>220</v>
      </c>
      <c r="H1343" s="122">
        <f>E1343*F1343</f>
        <v>1000</v>
      </c>
      <c r="I1343" s="124">
        <f>H1343/86400</f>
        <v>1.1574074074074073E-2</v>
      </c>
      <c r="J1343" s="122">
        <f>H1343/1000</f>
        <v>1</v>
      </c>
      <c r="L1343" s="122">
        <v>2025</v>
      </c>
      <c r="M1343" s="122" cm="1">
        <f t="array" ref="M1343:M1362">TRANSPOSE('Proyeksi Fasum (3)'!D334:W334)</f>
        <v>0</v>
      </c>
      <c r="N1343" s="122">
        <v>20</v>
      </c>
      <c r="O1343" s="122">
        <f>M1343*N1343</f>
        <v>0</v>
      </c>
      <c r="P1343" s="122">
        <v>50</v>
      </c>
      <c r="Q1343" s="122" t="s">
        <v>220</v>
      </c>
      <c r="R1343" s="122">
        <f>O1343*P1343</f>
        <v>0</v>
      </c>
      <c r="S1343" s="124">
        <f>R1343/86400</f>
        <v>0</v>
      </c>
      <c r="T1343" s="122">
        <f>R1343/1000</f>
        <v>0</v>
      </c>
    </row>
    <row r="1344" spans="2:20" x14ac:dyDescent="0.25">
      <c r="B1344" s="122">
        <v>2026</v>
      </c>
      <c r="C1344" s="122">
        <v>1</v>
      </c>
      <c r="D1344" s="122">
        <v>20</v>
      </c>
      <c r="E1344" s="122">
        <f t="shared" ref="E1344:E1362" si="400">C1344*D1344</f>
        <v>20</v>
      </c>
      <c r="F1344" s="122">
        <v>50</v>
      </c>
      <c r="G1344" s="122" t="s">
        <v>220</v>
      </c>
      <c r="H1344" s="122">
        <f t="shared" ref="H1344:H1362" si="401">E1344*F1344</f>
        <v>1000</v>
      </c>
      <c r="I1344" s="124">
        <f t="shared" ref="I1344:I1362" si="402">H1344/86400</f>
        <v>1.1574074074074073E-2</v>
      </c>
      <c r="J1344" s="122">
        <f t="shared" ref="J1344:J1362" si="403">H1344/1000</f>
        <v>1</v>
      </c>
      <c r="L1344" s="122">
        <v>2026</v>
      </c>
      <c r="M1344" s="122">
        <v>0</v>
      </c>
      <c r="N1344" s="122">
        <v>20</v>
      </c>
      <c r="O1344" s="122">
        <f t="shared" ref="O1344:O1362" si="404">M1344*N1344</f>
        <v>0</v>
      </c>
      <c r="P1344" s="122">
        <v>50</v>
      </c>
      <c r="Q1344" s="122" t="s">
        <v>220</v>
      </c>
      <c r="R1344" s="122">
        <f t="shared" ref="R1344:R1362" si="405">O1344*P1344</f>
        <v>0</v>
      </c>
      <c r="S1344" s="124">
        <f t="shared" ref="S1344:S1362" si="406">R1344/86400</f>
        <v>0</v>
      </c>
      <c r="T1344" s="122">
        <f t="shared" ref="T1344:T1362" si="407">R1344/1000</f>
        <v>0</v>
      </c>
    </row>
    <row r="1345" spans="2:20" x14ac:dyDescent="0.25">
      <c r="B1345" s="122">
        <v>2027</v>
      </c>
      <c r="C1345" s="122">
        <v>1</v>
      </c>
      <c r="D1345" s="122">
        <v>20</v>
      </c>
      <c r="E1345" s="122">
        <f t="shared" si="400"/>
        <v>20</v>
      </c>
      <c r="F1345" s="122">
        <v>50</v>
      </c>
      <c r="G1345" s="122" t="s">
        <v>220</v>
      </c>
      <c r="H1345" s="122">
        <f t="shared" si="401"/>
        <v>1000</v>
      </c>
      <c r="I1345" s="124">
        <f t="shared" si="402"/>
        <v>1.1574074074074073E-2</v>
      </c>
      <c r="J1345" s="122">
        <f t="shared" si="403"/>
        <v>1</v>
      </c>
      <c r="L1345" s="122">
        <v>2027</v>
      </c>
      <c r="M1345" s="122">
        <v>0</v>
      </c>
      <c r="N1345" s="122">
        <v>20</v>
      </c>
      <c r="O1345" s="122">
        <f t="shared" si="404"/>
        <v>0</v>
      </c>
      <c r="P1345" s="122">
        <v>50</v>
      </c>
      <c r="Q1345" s="122" t="s">
        <v>220</v>
      </c>
      <c r="R1345" s="122">
        <f t="shared" si="405"/>
        <v>0</v>
      </c>
      <c r="S1345" s="124">
        <f t="shared" si="406"/>
        <v>0</v>
      </c>
      <c r="T1345" s="122">
        <f t="shared" si="407"/>
        <v>0</v>
      </c>
    </row>
    <row r="1346" spans="2:20" x14ac:dyDescent="0.25">
      <c r="B1346" s="122">
        <v>2028</v>
      </c>
      <c r="C1346" s="122">
        <v>1</v>
      </c>
      <c r="D1346" s="122">
        <v>20</v>
      </c>
      <c r="E1346" s="122">
        <f t="shared" si="400"/>
        <v>20</v>
      </c>
      <c r="F1346" s="122">
        <v>50</v>
      </c>
      <c r="G1346" s="122" t="s">
        <v>220</v>
      </c>
      <c r="H1346" s="122">
        <f t="shared" si="401"/>
        <v>1000</v>
      </c>
      <c r="I1346" s="124">
        <f t="shared" si="402"/>
        <v>1.1574074074074073E-2</v>
      </c>
      <c r="J1346" s="122">
        <f t="shared" si="403"/>
        <v>1</v>
      </c>
      <c r="L1346" s="122">
        <v>2028</v>
      </c>
      <c r="M1346" s="122">
        <v>0</v>
      </c>
      <c r="N1346" s="122">
        <v>20</v>
      </c>
      <c r="O1346" s="122">
        <f t="shared" si="404"/>
        <v>0</v>
      </c>
      <c r="P1346" s="122">
        <v>50</v>
      </c>
      <c r="Q1346" s="122" t="s">
        <v>220</v>
      </c>
      <c r="R1346" s="122">
        <f t="shared" si="405"/>
        <v>0</v>
      </c>
      <c r="S1346" s="124">
        <f t="shared" si="406"/>
        <v>0</v>
      </c>
      <c r="T1346" s="122">
        <f t="shared" si="407"/>
        <v>0</v>
      </c>
    </row>
    <row r="1347" spans="2:20" x14ac:dyDescent="0.25">
      <c r="B1347" s="122">
        <v>2029</v>
      </c>
      <c r="C1347" s="122">
        <v>1</v>
      </c>
      <c r="D1347" s="122">
        <v>20</v>
      </c>
      <c r="E1347" s="122">
        <f t="shared" si="400"/>
        <v>20</v>
      </c>
      <c r="F1347" s="122">
        <v>50</v>
      </c>
      <c r="G1347" s="122" t="s">
        <v>220</v>
      </c>
      <c r="H1347" s="122">
        <f t="shared" si="401"/>
        <v>1000</v>
      </c>
      <c r="I1347" s="124">
        <f t="shared" si="402"/>
        <v>1.1574074074074073E-2</v>
      </c>
      <c r="J1347" s="122">
        <f t="shared" si="403"/>
        <v>1</v>
      </c>
      <c r="L1347" s="122">
        <v>2029</v>
      </c>
      <c r="M1347" s="122">
        <v>0</v>
      </c>
      <c r="N1347" s="122">
        <v>20</v>
      </c>
      <c r="O1347" s="122">
        <f t="shared" si="404"/>
        <v>0</v>
      </c>
      <c r="P1347" s="122">
        <v>50</v>
      </c>
      <c r="Q1347" s="122" t="s">
        <v>220</v>
      </c>
      <c r="R1347" s="122">
        <f t="shared" si="405"/>
        <v>0</v>
      </c>
      <c r="S1347" s="124">
        <f t="shared" si="406"/>
        <v>0</v>
      </c>
      <c r="T1347" s="122">
        <f t="shared" si="407"/>
        <v>0</v>
      </c>
    </row>
    <row r="1348" spans="2:20" x14ac:dyDescent="0.25">
      <c r="B1348" s="122">
        <v>2030</v>
      </c>
      <c r="C1348" s="122">
        <v>1</v>
      </c>
      <c r="D1348" s="122">
        <v>20</v>
      </c>
      <c r="E1348" s="122">
        <f t="shared" si="400"/>
        <v>20</v>
      </c>
      <c r="F1348" s="122">
        <v>50</v>
      </c>
      <c r="G1348" s="122" t="s">
        <v>220</v>
      </c>
      <c r="H1348" s="122">
        <f t="shared" si="401"/>
        <v>1000</v>
      </c>
      <c r="I1348" s="124">
        <f t="shared" si="402"/>
        <v>1.1574074074074073E-2</v>
      </c>
      <c r="J1348" s="122">
        <f t="shared" si="403"/>
        <v>1</v>
      </c>
      <c r="L1348" s="122">
        <v>2030</v>
      </c>
      <c r="M1348" s="122">
        <v>0</v>
      </c>
      <c r="N1348" s="122">
        <v>20</v>
      </c>
      <c r="O1348" s="122">
        <f t="shared" si="404"/>
        <v>0</v>
      </c>
      <c r="P1348" s="122">
        <v>50</v>
      </c>
      <c r="Q1348" s="122" t="s">
        <v>220</v>
      </c>
      <c r="R1348" s="122">
        <f t="shared" si="405"/>
        <v>0</v>
      </c>
      <c r="S1348" s="124">
        <f t="shared" si="406"/>
        <v>0</v>
      </c>
      <c r="T1348" s="122">
        <f t="shared" si="407"/>
        <v>0</v>
      </c>
    </row>
    <row r="1349" spans="2:20" x14ac:dyDescent="0.25">
      <c r="B1349" s="122">
        <v>2031</v>
      </c>
      <c r="C1349" s="122">
        <v>1</v>
      </c>
      <c r="D1349" s="122">
        <v>20</v>
      </c>
      <c r="E1349" s="122">
        <f t="shared" si="400"/>
        <v>20</v>
      </c>
      <c r="F1349" s="122">
        <v>50</v>
      </c>
      <c r="G1349" s="122" t="s">
        <v>220</v>
      </c>
      <c r="H1349" s="122">
        <f t="shared" si="401"/>
        <v>1000</v>
      </c>
      <c r="I1349" s="124">
        <f t="shared" si="402"/>
        <v>1.1574074074074073E-2</v>
      </c>
      <c r="J1349" s="122">
        <f t="shared" si="403"/>
        <v>1</v>
      </c>
      <c r="L1349" s="122">
        <v>2031</v>
      </c>
      <c r="M1349" s="122">
        <v>0</v>
      </c>
      <c r="N1349" s="122">
        <v>20</v>
      </c>
      <c r="O1349" s="122">
        <f t="shared" si="404"/>
        <v>0</v>
      </c>
      <c r="P1349" s="122">
        <v>50</v>
      </c>
      <c r="Q1349" s="122" t="s">
        <v>220</v>
      </c>
      <c r="R1349" s="122">
        <f t="shared" si="405"/>
        <v>0</v>
      </c>
      <c r="S1349" s="124">
        <f t="shared" si="406"/>
        <v>0</v>
      </c>
      <c r="T1349" s="122">
        <f t="shared" si="407"/>
        <v>0</v>
      </c>
    </row>
    <row r="1350" spans="2:20" x14ac:dyDescent="0.25">
      <c r="B1350" s="122">
        <v>2032</v>
      </c>
      <c r="C1350" s="122">
        <v>1</v>
      </c>
      <c r="D1350" s="122">
        <v>20</v>
      </c>
      <c r="E1350" s="122">
        <f t="shared" si="400"/>
        <v>20</v>
      </c>
      <c r="F1350" s="122">
        <v>50</v>
      </c>
      <c r="G1350" s="122" t="s">
        <v>220</v>
      </c>
      <c r="H1350" s="122">
        <f t="shared" si="401"/>
        <v>1000</v>
      </c>
      <c r="I1350" s="124">
        <f t="shared" si="402"/>
        <v>1.1574074074074073E-2</v>
      </c>
      <c r="J1350" s="122">
        <f t="shared" si="403"/>
        <v>1</v>
      </c>
      <c r="L1350" s="122">
        <v>2032</v>
      </c>
      <c r="M1350" s="122">
        <v>0</v>
      </c>
      <c r="N1350" s="122">
        <v>20</v>
      </c>
      <c r="O1350" s="122">
        <f t="shared" si="404"/>
        <v>0</v>
      </c>
      <c r="P1350" s="122">
        <v>50</v>
      </c>
      <c r="Q1350" s="122" t="s">
        <v>220</v>
      </c>
      <c r="R1350" s="122">
        <f t="shared" si="405"/>
        <v>0</v>
      </c>
      <c r="S1350" s="124">
        <f t="shared" si="406"/>
        <v>0</v>
      </c>
      <c r="T1350" s="122">
        <f t="shared" si="407"/>
        <v>0</v>
      </c>
    </row>
    <row r="1351" spans="2:20" x14ac:dyDescent="0.25">
      <c r="B1351" s="122">
        <v>2033</v>
      </c>
      <c r="C1351" s="122">
        <v>1</v>
      </c>
      <c r="D1351" s="122">
        <v>20</v>
      </c>
      <c r="E1351" s="122">
        <f t="shared" si="400"/>
        <v>20</v>
      </c>
      <c r="F1351" s="122">
        <v>50</v>
      </c>
      <c r="G1351" s="122" t="s">
        <v>220</v>
      </c>
      <c r="H1351" s="122">
        <f t="shared" si="401"/>
        <v>1000</v>
      </c>
      <c r="I1351" s="124">
        <f t="shared" si="402"/>
        <v>1.1574074074074073E-2</v>
      </c>
      <c r="J1351" s="122">
        <f t="shared" si="403"/>
        <v>1</v>
      </c>
      <c r="L1351" s="122">
        <v>2033</v>
      </c>
      <c r="M1351" s="122">
        <v>0</v>
      </c>
      <c r="N1351" s="122">
        <v>20</v>
      </c>
      <c r="O1351" s="122">
        <f t="shared" si="404"/>
        <v>0</v>
      </c>
      <c r="P1351" s="122">
        <v>50</v>
      </c>
      <c r="Q1351" s="122" t="s">
        <v>220</v>
      </c>
      <c r="R1351" s="122">
        <f t="shared" si="405"/>
        <v>0</v>
      </c>
      <c r="S1351" s="124">
        <f t="shared" si="406"/>
        <v>0</v>
      </c>
      <c r="T1351" s="122">
        <f t="shared" si="407"/>
        <v>0</v>
      </c>
    </row>
    <row r="1352" spans="2:20" x14ac:dyDescent="0.25">
      <c r="B1352" s="122">
        <v>2034</v>
      </c>
      <c r="C1352" s="122">
        <v>1</v>
      </c>
      <c r="D1352" s="122">
        <v>20</v>
      </c>
      <c r="E1352" s="122">
        <f t="shared" si="400"/>
        <v>20</v>
      </c>
      <c r="F1352" s="122">
        <v>50</v>
      </c>
      <c r="G1352" s="122" t="s">
        <v>220</v>
      </c>
      <c r="H1352" s="122">
        <f t="shared" si="401"/>
        <v>1000</v>
      </c>
      <c r="I1352" s="124">
        <f t="shared" si="402"/>
        <v>1.1574074074074073E-2</v>
      </c>
      <c r="J1352" s="122">
        <f t="shared" si="403"/>
        <v>1</v>
      </c>
      <c r="L1352" s="122">
        <v>2034</v>
      </c>
      <c r="M1352" s="122">
        <v>0</v>
      </c>
      <c r="N1352" s="122">
        <v>20</v>
      </c>
      <c r="O1352" s="122">
        <f t="shared" si="404"/>
        <v>0</v>
      </c>
      <c r="P1352" s="122">
        <v>50</v>
      </c>
      <c r="Q1352" s="122" t="s">
        <v>220</v>
      </c>
      <c r="R1352" s="122">
        <f t="shared" si="405"/>
        <v>0</v>
      </c>
      <c r="S1352" s="124">
        <f t="shared" si="406"/>
        <v>0</v>
      </c>
      <c r="T1352" s="122">
        <f t="shared" si="407"/>
        <v>0</v>
      </c>
    </row>
    <row r="1353" spans="2:20" x14ac:dyDescent="0.25">
      <c r="B1353" s="122">
        <v>2035</v>
      </c>
      <c r="C1353" s="122">
        <v>1</v>
      </c>
      <c r="D1353" s="122">
        <v>20</v>
      </c>
      <c r="E1353" s="122">
        <f t="shared" si="400"/>
        <v>20</v>
      </c>
      <c r="F1353" s="122">
        <v>50</v>
      </c>
      <c r="G1353" s="122" t="s">
        <v>220</v>
      </c>
      <c r="H1353" s="122">
        <f t="shared" si="401"/>
        <v>1000</v>
      </c>
      <c r="I1353" s="124">
        <f t="shared" si="402"/>
        <v>1.1574074074074073E-2</v>
      </c>
      <c r="J1353" s="122">
        <f t="shared" si="403"/>
        <v>1</v>
      </c>
      <c r="L1353" s="122">
        <v>2035</v>
      </c>
      <c r="M1353" s="122">
        <v>0</v>
      </c>
      <c r="N1353" s="122">
        <v>20</v>
      </c>
      <c r="O1353" s="122">
        <f t="shared" si="404"/>
        <v>0</v>
      </c>
      <c r="P1353" s="122">
        <v>50</v>
      </c>
      <c r="Q1353" s="122" t="s">
        <v>220</v>
      </c>
      <c r="R1353" s="122">
        <f t="shared" si="405"/>
        <v>0</v>
      </c>
      <c r="S1353" s="124">
        <f t="shared" si="406"/>
        <v>0</v>
      </c>
      <c r="T1353" s="122">
        <f t="shared" si="407"/>
        <v>0</v>
      </c>
    </row>
    <row r="1354" spans="2:20" x14ac:dyDescent="0.25">
      <c r="B1354" s="122">
        <v>2036</v>
      </c>
      <c r="C1354" s="122">
        <v>1</v>
      </c>
      <c r="D1354" s="122">
        <v>20</v>
      </c>
      <c r="E1354" s="122">
        <f t="shared" si="400"/>
        <v>20</v>
      </c>
      <c r="F1354" s="122">
        <v>50</v>
      </c>
      <c r="G1354" s="122" t="s">
        <v>220</v>
      </c>
      <c r="H1354" s="122">
        <f t="shared" si="401"/>
        <v>1000</v>
      </c>
      <c r="I1354" s="124">
        <f t="shared" si="402"/>
        <v>1.1574074074074073E-2</v>
      </c>
      <c r="J1354" s="122">
        <f t="shared" si="403"/>
        <v>1</v>
      </c>
      <c r="L1354" s="122">
        <v>2036</v>
      </c>
      <c r="M1354" s="122">
        <v>0</v>
      </c>
      <c r="N1354" s="122">
        <v>20</v>
      </c>
      <c r="O1354" s="122">
        <f t="shared" si="404"/>
        <v>0</v>
      </c>
      <c r="P1354" s="122">
        <v>50</v>
      </c>
      <c r="Q1354" s="122" t="s">
        <v>220</v>
      </c>
      <c r="R1354" s="122">
        <f t="shared" si="405"/>
        <v>0</v>
      </c>
      <c r="S1354" s="124">
        <f t="shared" si="406"/>
        <v>0</v>
      </c>
      <c r="T1354" s="122">
        <f t="shared" si="407"/>
        <v>0</v>
      </c>
    </row>
    <row r="1355" spans="2:20" x14ac:dyDescent="0.25">
      <c r="B1355" s="122">
        <v>2037</v>
      </c>
      <c r="C1355" s="122">
        <v>1</v>
      </c>
      <c r="D1355" s="122">
        <v>20</v>
      </c>
      <c r="E1355" s="122">
        <f t="shared" si="400"/>
        <v>20</v>
      </c>
      <c r="F1355" s="122">
        <v>50</v>
      </c>
      <c r="G1355" s="122" t="s">
        <v>220</v>
      </c>
      <c r="H1355" s="122">
        <f t="shared" si="401"/>
        <v>1000</v>
      </c>
      <c r="I1355" s="124">
        <f t="shared" si="402"/>
        <v>1.1574074074074073E-2</v>
      </c>
      <c r="J1355" s="122">
        <f t="shared" si="403"/>
        <v>1</v>
      </c>
      <c r="L1355" s="122">
        <v>2037</v>
      </c>
      <c r="M1355" s="122">
        <v>0</v>
      </c>
      <c r="N1355" s="122">
        <v>20</v>
      </c>
      <c r="O1355" s="122">
        <f t="shared" si="404"/>
        <v>0</v>
      </c>
      <c r="P1355" s="122">
        <v>50</v>
      </c>
      <c r="Q1355" s="122" t="s">
        <v>220</v>
      </c>
      <c r="R1355" s="122">
        <f t="shared" si="405"/>
        <v>0</v>
      </c>
      <c r="S1355" s="124">
        <f t="shared" si="406"/>
        <v>0</v>
      </c>
      <c r="T1355" s="122">
        <f t="shared" si="407"/>
        <v>0</v>
      </c>
    </row>
    <row r="1356" spans="2:20" x14ac:dyDescent="0.25">
      <c r="B1356" s="122">
        <v>2038</v>
      </c>
      <c r="C1356" s="122">
        <v>2</v>
      </c>
      <c r="D1356" s="122">
        <v>20</v>
      </c>
      <c r="E1356" s="122">
        <f t="shared" si="400"/>
        <v>40</v>
      </c>
      <c r="F1356" s="122">
        <v>50</v>
      </c>
      <c r="G1356" s="122" t="s">
        <v>220</v>
      </c>
      <c r="H1356" s="122">
        <f t="shared" si="401"/>
        <v>2000</v>
      </c>
      <c r="I1356" s="124">
        <f t="shared" si="402"/>
        <v>2.3148148148148147E-2</v>
      </c>
      <c r="J1356" s="122">
        <f t="shared" si="403"/>
        <v>2</v>
      </c>
      <c r="L1356" s="122">
        <v>2038</v>
      </c>
      <c r="M1356" s="122">
        <v>0</v>
      </c>
      <c r="N1356" s="122">
        <v>20</v>
      </c>
      <c r="O1356" s="122">
        <f t="shared" si="404"/>
        <v>0</v>
      </c>
      <c r="P1356" s="122">
        <v>50</v>
      </c>
      <c r="Q1356" s="122" t="s">
        <v>220</v>
      </c>
      <c r="R1356" s="122">
        <f t="shared" si="405"/>
        <v>0</v>
      </c>
      <c r="S1356" s="124">
        <f t="shared" si="406"/>
        <v>0</v>
      </c>
      <c r="T1356" s="122">
        <f t="shared" si="407"/>
        <v>0</v>
      </c>
    </row>
    <row r="1357" spans="2:20" x14ac:dyDescent="0.25">
      <c r="B1357" s="122">
        <v>2039</v>
      </c>
      <c r="C1357" s="122">
        <v>2</v>
      </c>
      <c r="D1357" s="122">
        <v>20</v>
      </c>
      <c r="E1357" s="122">
        <f t="shared" si="400"/>
        <v>40</v>
      </c>
      <c r="F1357" s="122">
        <v>50</v>
      </c>
      <c r="G1357" s="122" t="s">
        <v>220</v>
      </c>
      <c r="H1357" s="122">
        <f t="shared" si="401"/>
        <v>2000</v>
      </c>
      <c r="I1357" s="124">
        <f t="shared" si="402"/>
        <v>2.3148148148148147E-2</v>
      </c>
      <c r="J1357" s="122">
        <f t="shared" si="403"/>
        <v>2</v>
      </c>
      <c r="L1357" s="122">
        <v>2039</v>
      </c>
      <c r="M1357" s="122">
        <v>0</v>
      </c>
      <c r="N1357" s="122">
        <v>20</v>
      </c>
      <c r="O1357" s="122">
        <f t="shared" si="404"/>
        <v>0</v>
      </c>
      <c r="P1357" s="122">
        <v>50</v>
      </c>
      <c r="Q1357" s="122" t="s">
        <v>220</v>
      </c>
      <c r="R1357" s="122">
        <f t="shared" si="405"/>
        <v>0</v>
      </c>
      <c r="S1357" s="124">
        <f t="shared" si="406"/>
        <v>0</v>
      </c>
      <c r="T1357" s="122">
        <f t="shared" si="407"/>
        <v>0</v>
      </c>
    </row>
    <row r="1358" spans="2:20" x14ac:dyDescent="0.25">
      <c r="B1358" s="122">
        <v>2040</v>
      </c>
      <c r="C1358" s="122">
        <v>2</v>
      </c>
      <c r="D1358" s="122">
        <v>20</v>
      </c>
      <c r="E1358" s="122">
        <f t="shared" si="400"/>
        <v>40</v>
      </c>
      <c r="F1358" s="122">
        <v>50</v>
      </c>
      <c r="G1358" s="122" t="s">
        <v>220</v>
      </c>
      <c r="H1358" s="122">
        <f t="shared" si="401"/>
        <v>2000</v>
      </c>
      <c r="I1358" s="124">
        <f t="shared" si="402"/>
        <v>2.3148148148148147E-2</v>
      </c>
      <c r="J1358" s="122">
        <f t="shared" si="403"/>
        <v>2</v>
      </c>
      <c r="L1358" s="122">
        <v>2040</v>
      </c>
      <c r="M1358" s="122">
        <v>0</v>
      </c>
      <c r="N1358" s="122">
        <v>20</v>
      </c>
      <c r="O1358" s="122">
        <f t="shared" si="404"/>
        <v>0</v>
      </c>
      <c r="P1358" s="122">
        <v>50</v>
      </c>
      <c r="Q1358" s="122" t="s">
        <v>220</v>
      </c>
      <c r="R1358" s="122">
        <f t="shared" si="405"/>
        <v>0</v>
      </c>
      <c r="S1358" s="124">
        <f t="shared" si="406"/>
        <v>0</v>
      </c>
      <c r="T1358" s="122">
        <f t="shared" si="407"/>
        <v>0</v>
      </c>
    </row>
    <row r="1359" spans="2:20" x14ac:dyDescent="0.25">
      <c r="B1359" s="122">
        <v>2041</v>
      </c>
      <c r="C1359" s="122">
        <v>2</v>
      </c>
      <c r="D1359" s="122">
        <v>20</v>
      </c>
      <c r="E1359" s="122">
        <f t="shared" si="400"/>
        <v>40</v>
      </c>
      <c r="F1359" s="122">
        <v>50</v>
      </c>
      <c r="G1359" s="122" t="s">
        <v>220</v>
      </c>
      <c r="H1359" s="122">
        <f t="shared" si="401"/>
        <v>2000</v>
      </c>
      <c r="I1359" s="124">
        <f t="shared" si="402"/>
        <v>2.3148148148148147E-2</v>
      </c>
      <c r="J1359" s="122">
        <f t="shared" si="403"/>
        <v>2</v>
      </c>
      <c r="L1359" s="122">
        <v>2041</v>
      </c>
      <c r="M1359" s="122">
        <v>0</v>
      </c>
      <c r="N1359" s="122">
        <v>20</v>
      </c>
      <c r="O1359" s="122">
        <f t="shared" si="404"/>
        <v>0</v>
      </c>
      <c r="P1359" s="122">
        <v>50</v>
      </c>
      <c r="Q1359" s="122" t="s">
        <v>220</v>
      </c>
      <c r="R1359" s="122">
        <f t="shared" si="405"/>
        <v>0</v>
      </c>
      <c r="S1359" s="124">
        <f t="shared" si="406"/>
        <v>0</v>
      </c>
      <c r="T1359" s="122">
        <f t="shared" si="407"/>
        <v>0</v>
      </c>
    </row>
    <row r="1360" spans="2:20" x14ac:dyDescent="0.25">
      <c r="B1360" s="122">
        <v>2042</v>
      </c>
      <c r="C1360" s="122">
        <v>2</v>
      </c>
      <c r="D1360" s="122">
        <v>20</v>
      </c>
      <c r="E1360" s="122">
        <f t="shared" si="400"/>
        <v>40</v>
      </c>
      <c r="F1360" s="122">
        <v>50</v>
      </c>
      <c r="G1360" s="122" t="s">
        <v>220</v>
      </c>
      <c r="H1360" s="122">
        <f t="shared" si="401"/>
        <v>2000</v>
      </c>
      <c r="I1360" s="124">
        <f t="shared" si="402"/>
        <v>2.3148148148148147E-2</v>
      </c>
      <c r="J1360" s="122">
        <f t="shared" si="403"/>
        <v>2</v>
      </c>
      <c r="L1360" s="122">
        <v>2042</v>
      </c>
      <c r="M1360" s="122">
        <v>0</v>
      </c>
      <c r="N1360" s="122">
        <v>20</v>
      </c>
      <c r="O1360" s="122">
        <f t="shared" si="404"/>
        <v>0</v>
      </c>
      <c r="P1360" s="122">
        <v>50</v>
      </c>
      <c r="Q1360" s="122" t="s">
        <v>220</v>
      </c>
      <c r="R1360" s="122">
        <f t="shared" si="405"/>
        <v>0</v>
      </c>
      <c r="S1360" s="124">
        <f t="shared" si="406"/>
        <v>0</v>
      </c>
      <c r="T1360" s="122">
        <f t="shared" si="407"/>
        <v>0</v>
      </c>
    </row>
    <row r="1361" spans="2:20" x14ac:dyDescent="0.25">
      <c r="B1361" s="122">
        <v>2043</v>
      </c>
      <c r="C1361" s="122">
        <v>2</v>
      </c>
      <c r="D1361" s="122">
        <v>20</v>
      </c>
      <c r="E1361" s="122">
        <f t="shared" si="400"/>
        <v>40</v>
      </c>
      <c r="F1361" s="122">
        <v>50</v>
      </c>
      <c r="G1361" s="122" t="s">
        <v>220</v>
      </c>
      <c r="H1361" s="122">
        <f t="shared" si="401"/>
        <v>2000</v>
      </c>
      <c r="I1361" s="124">
        <f t="shared" si="402"/>
        <v>2.3148148148148147E-2</v>
      </c>
      <c r="J1361" s="122">
        <f t="shared" si="403"/>
        <v>2</v>
      </c>
      <c r="L1361" s="122">
        <v>2043</v>
      </c>
      <c r="M1361" s="122">
        <v>0</v>
      </c>
      <c r="N1361" s="122">
        <v>20</v>
      </c>
      <c r="O1361" s="122">
        <f t="shared" si="404"/>
        <v>0</v>
      </c>
      <c r="P1361" s="122">
        <v>50</v>
      </c>
      <c r="Q1361" s="122" t="s">
        <v>220</v>
      </c>
      <c r="R1361" s="122">
        <f t="shared" si="405"/>
        <v>0</v>
      </c>
      <c r="S1361" s="124">
        <f t="shared" si="406"/>
        <v>0</v>
      </c>
      <c r="T1361" s="122">
        <f t="shared" si="407"/>
        <v>0</v>
      </c>
    </row>
    <row r="1362" spans="2:20" x14ac:dyDescent="0.25">
      <c r="B1362" s="122">
        <v>2044</v>
      </c>
      <c r="C1362" s="122">
        <v>2</v>
      </c>
      <c r="D1362" s="122">
        <v>20</v>
      </c>
      <c r="E1362" s="122">
        <f t="shared" si="400"/>
        <v>40</v>
      </c>
      <c r="F1362" s="122">
        <v>50</v>
      </c>
      <c r="G1362" s="122" t="s">
        <v>220</v>
      </c>
      <c r="H1362" s="122">
        <f t="shared" si="401"/>
        <v>2000</v>
      </c>
      <c r="I1362" s="124">
        <f t="shared" si="402"/>
        <v>2.3148148148148147E-2</v>
      </c>
      <c r="J1362" s="122">
        <f t="shared" si="403"/>
        <v>2</v>
      </c>
      <c r="L1362" s="122">
        <v>2044</v>
      </c>
      <c r="M1362" s="122">
        <v>0</v>
      </c>
      <c r="N1362" s="122">
        <v>20</v>
      </c>
      <c r="O1362" s="122">
        <f t="shared" si="404"/>
        <v>0</v>
      </c>
      <c r="P1362" s="122">
        <v>50</v>
      </c>
      <c r="Q1362" s="122" t="s">
        <v>220</v>
      </c>
      <c r="R1362" s="122">
        <f t="shared" si="405"/>
        <v>0</v>
      </c>
      <c r="S1362" s="124">
        <f t="shared" si="406"/>
        <v>0</v>
      </c>
      <c r="T1362" s="122">
        <f t="shared" si="407"/>
        <v>0</v>
      </c>
    </row>
    <row r="1364" spans="2:20" x14ac:dyDescent="0.25">
      <c r="B1364" s="290" t="s">
        <v>341</v>
      </c>
      <c r="C1364" s="290"/>
      <c r="D1364" s="290"/>
      <c r="L1364" s="290" t="s">
        <v>342</v>
      </c>
      <c r="M1364" s="290"/>
      <c r="N1364" s="290"/>
    </row>
    <row r="1365" spans="2:20" x14ac:dyDescent="0.25">
      <c r="B1365" s="289" t="s">
        <v>22</v>
      </c>
      <c r="C1365" s="289" t="s">
        <v>203</v>
      </c>
      <c r="D1365" s="289" t="s">
        <v>204</v>
      </c>
      <c r="E1365" s="289" t="s">
        <v>201</v>
      </c>
      <c r="F1365" s="289" t="s">
        <v>202</v>
      </c>
      <c r="G1365" s="289" t="s">
        <v>151</v>
      </c>
      <c r="H1365" s="289" t="s">
        <v>205</v>
      </c>
      <c r="I1365" s="289" t="s">
        <v>206</v>
      </c>
      <c r="J1365" s="289" t="s">
        <v>434</v>
      </c>
      <c r="L1365" s="289" t="s">
        <v>22</v>
      </c>
      <c r="M1365" s="289" t="s">
        <v>203</v>
      </c>
      <c r="N1365" s="289" t="s">
        <v>204</v>
      </c>
      <c r="O1365" s="289" t="s">
        <v>201</v>
      </c>
      <c r="P1365" s="289" t="s">
        <v>202</v>
      </c>
      <c r="Q1365" s="289" t="s">
        <v>151</v>
      </c>
      <c r="R1365" s="289" t="s">
        <v>205</v>
      </c>
      <c r="S1365" s="289" t="s">
        <v>206</v>
      </c>
      <c r="T1365" s="289" t="s">
        <v>434</v>
      </c>
    </row>
    <row r="1366" spans="2:20" x14ac:dyDescent="0.25">
      <c r="B1366" s="289"/>
      <c r="C1366" s="289"/>
      <c r="D1366" s="289"/>
      <c r="E1366" s="289"/>
      <c r="F1366" s="289"/>
      <c r="G1366" s="289"/>
      <c r="H1366" s="289"/>
      <c r="I1366" s="289"/>
      <c r="J1366" s="289"/>
      <c r="L1366" s="289"/>
      <c r="M1366" s="289"/>
      <c r="N1366" s="289"/>
      <c r="O1366" s="289"/>
      <c r="P1366" s="289"/>
      <c r="Q1366" s="289"/>
      <c r="R1366" s="289"/>
      <c r="S1366" s="289"/>
      <c r="T1366" s="289"/>
    </row>
    <row r="1367" spans="2:20" x14ac:dyDescent="0.25">
      <c r="B1367" s="289"/>
      <c r="C1367" s="289"/>
      <c r="D1367" s="289"/>
      <c r="E1367" s="289"/>
      <c r="F1367" s="289"/>
      <c r="G1367" s="289"/>
      <c r="H1367" s="289"/>
      <c r="I1367" s="289"/>
      <c r="J1367" s="289"/>
      <c r="L1367" s="289"/>
      <c r="M1367" s="289"/>
      <c r="N1367" s="289"/>
      <c r="O1367" s="289"/>
      <c r="P1367" s="289"/>
      <c r="Q1367" s="289"/>
      <c r="R1367" s="289"/>
      <c r="S1367" s="289"/>
      <c r="T1367" s="289"/>
    </row>
    <row r="1368" spans="2:20" x14ac:dyDescent="0.25">
      <c r="B1368" s="122">
        <v>2025</v>
      </c>
      <c r="C1368" s="122" cm="1">
        <f t="array" ref="C1368:C1387">TRANSPOSE('Proyeksi Fasum (3)'!D336:W336)</f>
        <v>2</v>
      </c>
      <c r="D1368" s="122">
        <v>250</v>
      </c>
      <c r="E1368" s="122">
        <f>C1368*D1368</f>
        <v>500</v>
      </c>
      <c r="F1368" s="122">
        <v>2000</v>
      </c>
      <c r="G1368" s="122" t="s">
        <v>218</v>
      </c>
      <c r="H1368" s="122">
        <f>F1368*C1368</f>
        <v>4000</v>
      </c>
      <c r="I1368" s="124">
        <f>H1368/86400</f>
        <v>4.6296296296296294E-2</v>
      </c>
      <c r="J1368" s="122">
        <f>H1368/1000</f>
        <v>4</v>
      </c>
      <c r="L1368" s="122">
        <v>2025</v>
      </c>
      <c r="M1368" s="122" cm="1">
        <f t="array" ref="M1368:M1387">TRANSPOSE('Proyeksi Fasum (3)'!D337:W337)</f>
        <v>0</v>
      </c>
      <c r="N1368" s="122">
        <v>250</v>
      </c>
      <c r="O1368" s="122">
        <f>M1368*N1368</f>
        <v>0</v>
      </c>
      <c r="P1368" s="122">
        <v>1000</v>
      </c>
      <c r="Q1368" s="122" t="s">
        <v>218</v>
      </c>
      <c r="R1368" s="122">
        <f>P1368*M1368</f>
        <v>0</v>
      </c>
      <c r="S1368" s="124">
        <f>R1368/86400</f>
        <v>0</v>
      </c>
      <c r="T1368" s="122">
        <f>R1368/1000</f>
        <v>0</v>
      </c>
    </row>
    <row r="1369" spans="2:20" x14ac:dyDescent="0.25">
      <c r="B1369" s="122">
        <v>2026</v>
      </c>
      <c r="C1369" s="122">
        <v>2</v>
      </c>
      <c r="D1369" s="122">
        <v>250</v>
      </c>
      <c r="E1369" s="122">
        <f t="shared" ref="E1369:E1387" si="408">C1369*D1369</f>
        <v>500</v>
      </c>
      <c r="F1369" s="122">
        <v>2000</v>
      </c>
      <c r="G1369" s="122" t="s">
        <v>218</v>
      </c>
      <c r="H1369" s="122">
        <f t="shared" ref="H1369:H1387" si="409">F1369*C1369</f>
        <v>4000</v>
      </c>
      <c r="I1369" s="124">
        <f t="shared" ref="I1369:I1387" si="410">H1369/86400</f>
        <v>4.6296296296296294E-2</v>
      </c>
      <c r="J1369" s="122">
        <f t="shared" ref="J1369:J1387" si="411">H1369/1000</f>
        <v>4</v>
      </c>
      <c r="L1369" s="122">
        <v>2026</v>
      </c>
      <c r="M1369" s="122">
        <v>0</v>
      </c>
      <c r="N1369" s="122">
        <v>250</v>
      </c>
      <c r="O1369" s="122">
        <f t="shared" ref="O1369:O1387" si="412">M1369*N1369</f>
        <v>0</v>
      </c>
      <c r="P1369" s="122">
        <v>1000</v>
      </c>
      <c r="Q1369" s="122" t="s">
        <v>218</v>
      </c>
      <c r="R1369" s="122">
        <f t="shared" ref="R1369:R1387" si="413">P1369*M1369</f>
        <v>0</v>
      </c>
      <c r="S1369" s="124">
        <f t="shared" ref="S1369:S1387" si="414">R1369/86400</f>
        <v>0</v>
      </c>
      <c r="T1369" s="122">
        <f t="shared" ref="T1369:T1387" si="415">R1369/1000</f>
        <v>0</v>
      </c>
    </row>
    <row r="1370" spans="2:20" x14ac:dyDescent="0.25">
      <c r="B1370" s="122">
        <v>2027</v>
      </c>
      <c r="C1370" s="122">
        <v>2</v>
      </c>
      <c r="D1370" s="122">
        <v>250</v>
      </c>
      <c r="E1370" s="122">
        <f t="shared" si="408"/>
        <v>500</v>
      </c>
      <c r="F1370" s="122">
        <v>2000</v>
      </c>
      <c r="G1370" s="122" t="s">
        <v>218</v>
      </c>
      <c r="H1370" s="122">
        <f t="shared" si="409"/>
        <v>4000</v>
      </c>
      <c r="I1370" s="124">
        <f t="shared" si="410"/>
        <v>4.6296296296296294E-2</v>
      </c>
      <c r="J1370" s="122">
        <f t="shared" si="411"/>
        <v>4</v>
      </c>
      <c r="L1370" s="122">
        <v>2027</v>
      </c>
      <c r="M1370" s="122">
        <v>0</v>
      </c>
      <c r="N1370" s="122">
        <v>250</v>
      </c>
      <c r="O1370" s="122">
        <f t="shared" si="412"/>
        <v>0</v>
      </c>
      <c r="P1370" s="122">
        <v>1000</v>
      </c>
      <c r="Q1370" s="122" t="s">
        <v>218</v>
      </c>
      <c r="R1370" s="122">
        <f t="shared" si="413"/>
        <v>0</v>
      </c>
      <c r="S1370" s="124">
        <f t="shared" si="414"/>
        <v>0</v>
      </c>
      <c r="T1370" s="122">
        <f t="shared" si="415"/>
        <v>0</v>
      </c>
    </row>
    <row r="1371" spans="2:20" x14ac:dyDescent="0.25">
      <c r="B1371" s="122">
        <v>2028</v>
      </c>
      <c r="C1371" s="122">
        <v>2</v>
      </c>
      <c r="D1371" s="122">
        <v>250</v>
      </c>
      <c r="E1371" s="122">
        <f t="shared" si="408"/>
        <v>500</v>
      </c>
      <c r="F1371" s="122">
        <v>2000</v>
      </c>
      <c r="G1371" s="122" t="s">
        <v>218</v>
      </c>
      <c r="H1371" s="122">
        <f t="shared" si="409"/>
        <v>4000</v>
      </c>
      <c r="I1371" s="124">
        <f t="shared" si="410"/>
        <v>4.6296296296296294E-2</v>
      </c>
      <c r="J1371" s="122">
        <f t="shared" si="411"/>
        <v>4</v>
      </c>
      <c r="L1371" s="122">
        <v>2028</v>
      </c>
      <c r="M1371" s="122">
        <v>0</v>
      </c>
      <c r="N1371" s="122">
        <v>250</v>
      </c>
      <c r="O1371" s="122">
        <f t="shared" si="412"/>
        <v>0</v>
      </c>
      <c r="P1371" s="122">
        <v>1000</v>
      </c>
      <c r="Q1371" s="122" t="s">
        <v>218</v>
      </c>
      <c r="R1371" s="122">
        <f t="shared" si="413"/>
        <v>0</v>
      </c>
      <c r="S1371" s="124">
        <f t="shared" si="414"/>
        <v>0</v>
      </c>
      <c r="T1371" s="122">
        <f t="shared" si="415"/>
        <v>0</v>
      </c>
    </row>
    <row r="1372" spans="2:20" x14ac:dyDescent="0.25">
      <c r="B1372" s="122">
        <v>2029</v>
      </c>
      <c r="C1372" s="122">
        <v>2</v>
      </c>
      <c r="D1372" s="122">
        <v>250</v>
      </c>
      <c r="E1372" s="122">
        <f t="shared" si="408"/>
        <v>500</v>
      </c>
      <c r="F1372" s="122">
        <v>2000</v>
      </c>
      <c r="G1372" s="122" t="s">
        <v>218</v>
      </c>
      <c r="H1372" s="122">
        <f t="shared" si="409"/>
        <v>4000</v>
      </c>
      <c r="I1372" s="124">
        <f t="shared" si="410"/>
        <v>4.6296296296296294E-2</v>
      </c>
      <c r="J1372" s="122">
        <f t="shared" si="411"/>
        <v>4</v>
      </c>
      <c r="L1372" s="122">
        <v>2029</v>
      </c>
      <c r="M1372" s="122">
        <v>0</v>
      </c>
      <c r="N1372" s="122">
        <v>250</v>
      </c>
      <c r="O1372" s="122">
        <f t="shared" si="412"/>
        <v>0</v>
      </c>
      <c r="P1372" s="122">
        <v>1000</v>
      </c>
      <c r="Q1372" s="122" t="s">
        <v>218</v>
      </c>
      <c r="R1372" s="122">
        <f t="shared" si="413"/>
        <v>0</v>
      </c>
      <c r="S1372" s="124">
        <f t="shared" si="414"/>
        <v>0</v>
      </c>
      <c r="T1372" s="122">
        <f t="shared" si="415"/>
        <v>0</v>
      </c>
    </row>
    <row r="1373" spans="2:20" x14ac:dyDescent="0.25">
      <c r="B1373" s="122">
        <v>2030</v>
      </c>
      <c r="C1373" s="122">
        <v>2</v>
      </c>
      <c r="D1373" s="122">
        <v>250</v>
      </c>
      <c r="E1373" s="122">
        <f t="shared" si="408"/>
        <v>500</v>
      </c>
      <c r="F1373" s="122">
        <v>2000</v>
      </c>
      <c r="G1373" s="122" t="s">
        <v>218</v>
      </c>
      <c r="H1373" s="122">
        <f t="shared" si="409"/>
        <v>4000</v>
      </c>
      <c r="I1373" s="124">
        <f t="shared" si="410"/>
        <v>4.6296296296296294E-2</v>
      </c>
      <c r="J1373" s="122">
        <f t="shared" si="411"/>
        <v>4</v>
      </c>
      <c r="L1373" s="122">
        <v>2030</v>
      </c>
      <c r="M1373" s="122">
        <v>0</v>
      </c>
      <c r="N1373" s="122">
        <v>250</v>
      </c>
      <c r="O1373" s="122">
        <f t="shared" si="412"/>
        <v>0</v>
      </c>
      <c r="P1373" s="122">
        <v>1000</v>
      </c>
      <c r="Q1373" s="122" t="s">
        <v>218</v>
      </c>
      <c r="R1373" s="122">
        <f t="shared" si="413"/>
        <v>0</v>
      </c>
      <c r="S1373" s="124">
        <f t="shared" si="414"/>
        <v>0</v>
      </c>
      <c r="T1373" s="122">
        <f t="shared" si="415"/>
        <v>0</v>
      </c>
    </row>
    <row r="1374" spans="2:20" x14ac:dyDescent="0.25">
      <c r="B1374" s="122">
        <v>2031</v>
      </c>
      <c r="C1374" s="122">
        <v>3</v>
      </c>
      <c r="D1374" s="122">
        <v>250</v>
      </c>
      <c r="E1374" s="122">
        <f t="shared" si="408"/>
        <v>750</v>
      </c>
      <c r="F1374" s="122">
        <v>2000</v>
      </c>
      <c r="G1374" s="122" t="s">
        <v>218</v>
      </c>
      <c r="H1374" s="122">
        <f t="shared" si="409"/>
        <v>6000</v>
      </c>
      <c r="I1374" s="124">
        <f t="shared" si="410"/>
        <v>6.9444444444444448E-2</v>
      </c>
      <c r="J1374" s="122">
        <f t="shared" si="411"/>
        <v>6</v>
      </c>
      <c r="L1374" s="122">
        <v>2031</v>
      </c>
      <c r="M1374" s="122">
        <v>0</v>
      </c>
      <c r="N1374" s="122">
        <v>250</v>
      </c>
      <c r="O1374" s="122">
        <f t="shared" si="412"/>
        <v>0</v>
      </c>
      <c r="P1374" s="122">
        <v>1000</v>
      </c>
      <c r="Q1374" s="122" t="s">
        <v>218</v>
      </c>
      <c r="R1374" s="122">
        <f t="shared" si="413"/>
        <v>0</v>
      </c>
      <c r="S1374" s="124">
        <f t="shared" si="414"/>
        <v>0</v>
      </c>
      <c r="T1374" s="122">
        <f t="shared" si="415"/>
        <v>0</v>
      </c>
    </row>
    <row r="1375" spans="2:20" x14ac:dyDescent="0.25">
      <c r="B1375" s="122">
        <v>2032</v>
      </c>
      <c r="C1375" s="122">
        <v>3</v>
      </c>
      <c r="D1375" s="122">
        <v>250</v>
      </c>
      <c r="E1375" s="122">
        <f t="shared" si="408"/>
        <v>750</v>
      </c>
      <c r="F1375" s="122">
        <v>2000</v>
      </c>
      <c r="G1375" s="122" t="s">
        <v>218</v>
      </c>
      <c r="H1375" s="122">
        <f t="shared" si="409"/>
        <v>6000</v>
      </c>
      <c r="I1375" s="124">
        <f t="shared" si="410"/>
        <v>6.9444444444444448E-2</v>
      </c>
      <c r="J1375" s="122">
        <f t="shared" si="411"/>
        <v>6</v>
      </c>
      <c r="L1375" s="122">
        <v>2032</v>
      </c>
      <c r="M1375" s="122">
        <v>0</v>
      </c>
      <c r="N1375" s="122">
        <v>250</v>
      </c>
      <c r="O1375" s="122">
        <f t="shared" si="412"/>
        <v>0</v>
      </c>
      <c r="P1375" s="122">
        <v>1000</v>
      </c>
      <c r="Q1375" s="122" t="s">
        <v>218</v>
      </c>
      <c r="R1375" s="122">
        <f t="shared" si="413"/>
        <v>0</v>
      </c>
      <c r="S1375" s="124">
        <f t="shared" si="414"/>
        <v>0</v>
      </c>
      <c r="T1375" s="122">
        <f t="shared" si="415"/>
        <v>0</v>
      </c>
    </row>
    <row r="1376" spans="2:20" x14ac:dyDescent="0.25">
      <c r="B1376" s="122">
        <v>2033</v>
      </c>
      <c r="C1376" s="122">
        <v>3</v>
      </c>
      <c r="D1376" s="122">
        <v>250</v>
      </c>
      <c r="E1376" s="122">
        <f t="shared" si="408"/>
        <v>750</v>
      </c>
      <c r="F1376" s="122">
        <v>2000</v>
      </c>
      <c r="G1376" s="122" t="s">
        <v>218</v>
      </c>
      <c r="H1376" s="122">
        <f t="shared" si="409"/>
        <v>6000</v>
      </c>
      <c r="I1376" s="124">
        <f t="shared" si="410"/>
        <v>6.9444444444444448E-2</v>
      </c>
      <c r="J1376" s="122">
        <f t="shared" si="411"/>
        <v>6</v>
      </c>
      <c r="L1376" s="122">
        <v>2033</v>
      </c>
      <c r="M1376" s="122">
        <v>0</v>
      </c>
      <c r="N1376" s="122">
        <v>250</v>
      </c>
      <c r="O1376" s="122">
        <f t="shared" si="412"/>
        <v>0</v>
      </c>
      <c r="P1376" s="122">
        <v>1000</v>
      </c>
      <c r="Q1376" s="122" t="s">
        <v>218</v>
      </c>
      <c r="R1376" s="122">
        <f t="shared" si="413"/>
        <v>0</v>
      </c>
      <c r="S1376" s="124">
        <f t="shared" si="414"/>
        <v>0</v>
      </c>
      <c r="T1376" s="122">
        <f t="shared" si="415"/>
        <v>0</v>
      </c>
    </row>
    <row r="1377" spans="2:20" x14ac:dyDescent="0.25">
      <c r="B1377" s="122">
        <v>2034</v>
      </c>
      <c r="C1377" s="122">
        <v>3</v>
      </c>
      <c r="D1377" s="122">
        <v>250</v>
      </c>
      <c r="E1377" s="122">
        <f t="shared" si="408"/>
        <v>750</v>
      </c>
      <c r="F1377" s="122">
        <v>2000</v>
      </c>
      <c r="G1377" s="122" t="s">
        <v>218</v>
      </c>
      <c r="H1377" s="122">
        <f t="shared" si="409"/>
        <v>6000</v>
      </c>
      <c r="I1377" s="124">
        <f t="shared" si="410"/>
        <v>6.9444444444444448E-2</v>
      </c>
      <c r="J1377" s="122">
        <f t="shared" si="411"/>
        <v>6</v>
      </c>
      <c r="L1377" s="122">
        <v>2034</v>
      </c>
      <c r="M1377" s="122">
        <v>0</v>
      </c>
      <c r="N1377" s="122">
        <v>250</v>
      </c>
      <c r="O1377" s="122">
        <f t="shared" si="412"/>
        <v>0</v>
      </c>
      <c r="P1377" s="122">
        <v>1000</v>
      </c>
      <c r="Q1377" s="122" t="s">
        <v>218</v>
      </c>
      <c r="R1377" s="122">
        <f t="shared" si="413"/>
        <v>0</v>
      </c>
      <c r="S1377" s="124">
        <f t="shared" si="414"/>
        <v>0</v>
      </c>
      <c r="T1377" s="122">
        <f t="shared" si="415"/>
        <v>0</v>
      </c>
    </row>
    <row r="1378" spans="2:20" x14ac:dyDescent="0.25">
      <c r="B1378" s="122">
        <v>2035</v>
      </c>
      <c r="C1378" s="122">
        <v>3</v>
      </c>
      <c r="D1378" s="122">
        <v>250</v>
      </c>
      <c r="E1378" s="122">
        <f t="shared" si="408"/>
        <v>750</v>
      </c>
      <c r="F1378" s="122">
        <v>2000</v>
      </c>
      <c r="G1378" s="122" t="s">
        <v>218</v>
      </c>
      <c r="H1378" s="122">
        <f t="shared" si="409"/>
        <v>6000</v>
      </c>
      <c r="I1378" s="124">
        <f t="shared" si="410"/>
        <v>6.9444444444444448E-2</v>
      </c>
      <c r="J1378" s="122">
        <f t="shared" si="411"/>
        <v>6</v>
      </c>
      <c r="L1378" s="122">
        <v>2035</v>
      </c>
      <c r="M1378" s="122">
        <v>0</v>
      </c>
      <c r="N1378" s="122">
        <v>250</v>
      </c>
      <c r="O1378" s="122">
        <f t="shared" si="412"/>
        <v>0</v>
      </c>
      <c r="P1378" s="122">
        <v>1000</v>
      </c>
      <c r="Q1378" s="122" t="s">
        <v>218</v>
      </c>
      <c r="R1378" s="122">
        <f t="shared" si="413"/>
        <v>0</v>
      </c>
      <c r="S1378" s="124">
        <f t="shared" si="414"/>
        <v>0</v>
      </c>
      <c r="T1378" s="122">
        <f t="shared" si="415"/>
        <v>0</v>
      </c>
    </row>
    <row r="1379" spans="2:20" x14ac:dyDescent="0.25">
      <c r="B1379" s="122">
        <v>2036</v>
      </c>
      <c r="C1379" s="122">
        <v>3</v>
      </c>
      <c r="D1379" s="122">
        <v>250</v>
      </c>
      <c r="E1379" s="122">
        <f t="shared" si="408"/>
        <v>750</v>
      </c>
      <c r="F1379" s="122">
        <v>2000</v>
      </c>
      <c r="G1379" s="122" t="s">
        <v>218</v>
      </c>
      <c r="H1379" s="122">
        <f t="shared" si="409"/>
        <v>6000</v>
      </c>
      <c r="I1379" s="124">
        <f t="shared" si="410"/>
        <v>6.9444444444444448E-2</v>
      </c>
      <c r="J1379" s="122">
        <f t="shared" si="411"/>
        <v>6</v>
      </c>
      <c r="L1379" s="122">
        <v>2036</v>
      </c>
      <c r="M1379" s="122">
        <v>0</v>
      </c>
      <c r="N1379" s="122">
        <v>250</v>
      </c>
      <c r="O1379" s="122">
        <f t="shared" si="412"/>
        <v>0</v>
      </c>
      <c r="P1379" s="122">
        <v>1000</v>
      </c>
      <c r="Q1379" s="122" t="s">
        <v>218</v>
      </c>
      <c r="R1379" s="122">
        <f t="shared" si="413"/>
        <v>0</v>
      </c>
      <c r="S1379" s="124">
        <f t="shared" si="414"/>
        <v>0</v>
      </c>
      <c r="T1379" s="122">
        <f t="shared" si="415"/>
        <v>0</v>
      </c>
    </row>
    <row r="1380" spans="2:20" x14ac:dyDescent="0.25">
      <c r="B1380" s="122">
        <v>2037</v>
      </c>
      <c r="C1380" s="122">
        <v>3</v>
      </c>
      <c r="D1380" s="122">
        <v>250</v>
      </c>
      <c r="E1380" s="122">
        <f t="shared" si="408"/>
        <v>750</v>
      </c>
      <c r="F1380" s="122">
        <v>2000</v>
      </c>
      <c r="G1380" s="122" t="s">
        <v>218</v>
      </c>
      <c r="H1380" s="122">
        <f t="shared" si="409"/>
        <v>6000</v>
      </c>
      <c r="I1380" s="124">
        <f t="shared" si="410"/>
        <v>6.9444444444444448E-2</v>
      </c>
      <c r="J1380" s="122">
        <f t="shared" si="411"/>
        <v>6</v>
      </c>
      <c r="L1380" s="122">
        <v>2037</v>
      </c>
      <c r="M1380" s="122">
        <v>0</v>
      </c>
      <c r="N1380" s="122">
        <v>250</v>
      </c>
      <c r="O1380" s="122">
        <f t="shared" si="412"/>
        <v>0</v>
      </c>
      <c r="P1380" s="122">
        <v>1000</v>
      </c>
      <c r="Q1380" s="122" t="s">
        <v>218</v>
      </c>
      <c r="R1380" s="122">
        <f t="shared" si="413"/>
        <v>0</v>
      </c>
      <c r="S1380" s="124">
        <f t="shared" si="414"/>
        <v>0</v>
      </c>
      <c r="T1380" s="122">
        <f t="shared" si="415"/>
        <v>0</v>
      </c>
    </row>
    <row r="1381" spans="2:20" x14ac:dyDescent="0.25">
      <c r="B1381" s="122">
        <v>2038</v>
      </c>
      <c r="C1381" s="122">
        <v>3</v>
      </c>
      <c r="D1381" s="122">
        <v>250</v>
      </c>
      <c r="E1381" s="122">
        <f t="shared" si="408"/>
        <v>750</v>
      </c>
      <c r="F1381" s="122">
        <v>2000</v>
      </c>
      <c r="G1381" s="122" t="s">
        <v>218</v>
      </c>
      <c r="H1381" s="122">
        <f t="shared" si="409"/>
        <v>6000</v>
      </c>
      <c r="I1381" s="124">
        <f t="shared" si="410"/>
        <v>6.9444444444444448E-2</v>
      </c>
      <c r="J1381" s="122">
        <f t="shared" si="411"/>
        <v>6</v>
      </c>
      <c r="L1381" s="122">
        <v>2038</v>
      </c>
      <c r="M1381" s="122">
        <v>0</v>
      </c>
      <c r="N1381" s="122">
        <v>250</v>
      </c>
      <c r="O1381" s="122">
        <f t="shared" si="412"/>
        <v>0</v>
      </c>
      <c r="P1381" s="122">
        <v>1000</v>
      </c>
      <c r="Q1381" s="122" t="s">
        <v>218</v>
      </c>
      <c r="R1381" s="122">
        <f t="shared" si="413"/>
        <v>0</v>
      </c>
      <c r="S1381" s="124">
        <f t="shared" si="414"/>
        <v>0</v>
      </c>
      <c r="T1381" s="122">
        <f t="shared" si="415"/>
        <v>0</v>
      </c>
    </row>
    <row r="1382" spans="2:20" x14ac:dyDescent="0.25">
      <c r="B1382" s="122">
        <v>2039</v>
      </c>
      <c r="C1382" s="122">
        <v>3</v>
      </c>
      <c r="D1382" s="122">
        <v>250</v>
      </c>
      <c r="E1382" s="122">
        <f t="shared" si="408"/>
        <v>750</v>
      </c>
      <c r="F1382" s="122">
        <v>2000</v>
      </c>
      <c r="G1382" s="122" t="s">
        <v>218</v>
      </c>
      <c r="H1382" s="122">
        <f t="shared" si="409"/>
        <v>6000</v>
      </c>
      <c r="I1382" s="124">
        <f t="shared" si="410"/>
        <v>6.9444444444444448E-2</v>
      </c>
      <c r="J1382" s="122">
        <f t="shared" si="411"/>
        <v>6</v>
      </c>
      <c r="L1382" s="122">
        <v>2039</v>
      </c>
      <c r="M1382" s="122">
        <v>0</v>
      </c>
      <c r="N1382" s="122">
        <v>250</v>
      </c>
      <c r="O1382" s="122">
        <f t="shared" si="412"/>
        <v>0</v>
      </c>
      <c r="P1382" s="122">
        <v>1000</v>
      </c>
      <c r="Q1382" s="122" t="s">
        <v>218</v>
      </c>
      <c r="R1382" s="122">
        <f t="shared" si="413"/>
        <v>0</v>
      </c>
      <c r="S1382" s="124">
        <f t="shared" si="414"/>
        <v>0</v>
      </c>
      <c r="T1382" s="122">
        <f t="shared" si="415"/>
        <v>0</v>
      </c>
    </row>
    <row r="1383" spans="2:20" x14ac:dyDescent="0.25">
      <c r="B1383" s="122">
        <v>2040</v>
      </c>
      <c r="C1383" s="122">
        <v>3</v>
      </c>
      <c r="D1383" s="122">
        <v>250</v>
      </c>
      <c r="E1383" s="122">
        <f t="shared" si="408"/>
        <v>750</v>
      </c>
      <c r="F1383" s="122">
        <v>2000</v>
      </c>
      <c r="G1383" s="122" t="s">
        <v>218</v>
      </c>
      <c r="H1383" s="122">
        <f t="shared" si="409"/>
        <v>6000</v>
      </c>
      <c r="I1383" s="124">
        <f t="shared" si="410"/>
        <v>6.9444444444444448E-2</v>
      </c>
      <c r="J1383" s="122">
        <f t="shared" si="411"/>
        <v>6</v>
      </c>
      <c r="L1383" s="122">
        <v>2040</v>
      </c>
      <c r="M1383" s="122">
        <v>0</v>
      </c>
      <c r="N1383" s="122">
        <v>250</v>
      </c>
      <c r="O1383" s="122">
        <f t="shared" si="412"/>
        <v>0</v>
      </c>
      <c r="P1383" s="122">
        <v>1000</v>
      </c>
      <c r="Q1383" s="122" t="s">
        <v>218</v>
      </c>
      <c r="R1383" s="122">
        <f t="shared" si="413"/>
        <v>0</v>
      </c>
      <c r="S1383" s="124">
        <f t="shared" si="414"/>
        <v>0</v>
      </c>
      <c r="T1383" s="122">
        <f t="shared" si="415"/>
        <v>0</v>
      </c>
    </row>
    <row r="1384" spans="2:20" x14ac:dyDescent="0.25">
      <c r="B1384" s="122">
        <v>2041</v>
      </c>
      <c r="C1384" s="122">
        <v>3</v>
      </c>
      <c r="D1384" s="122">
        <v>250</v>
      </c>
      <c r="E1384" s="122">
        <f t="shared" si="408"/>
        <v>750</v>
      </c>
      <c r="F1384" s="122">
        <v>2000</v>
      </c>
      <c r="G1384" s="122" t="s">
        <v>218</v>
      </c>
      <c r="H1384" s="122">
        <f t="shared" si="409"/>
        <v>6000</v>
      </c>
      <c r="I1384" s="124">
        <f t="shared" si="410"/>
        <v>6.9444444444444448E-2</v>
      </c>
      <c r="J1384" s="122">
        <f t="shared" si="411"/>
        <v>6</v>
      </c>
      <c r="L1384" s="122">
        <v>2041</v>
      </c>
      <c r="M1384" s="122">
        <v>0</v>
      </c>
      <c r="N1384" s="122">
        <v>250</v>
      </c>
      <c r="O1384" s="122">
        <f t="shared" si="412"/>
        <v>0</v>
      </c>
      <c r="P1384" s="122">
        <v>1000</v>
      </c>
      <c r="Q1384" s="122" t="s">
        <v>218</v>
      </c>
      <c r="R1384" s="122">
        <f t="shared" si="413"/>
        <v>0</v>
      </c>
      <c r="S1384" s="124">
        <f t="shared" si="414"/>
        <v>0</v>
      </c>
      <c r="T1384" s="122">
        <f t="shared" si="415"/>
        <v>0</v>
      </c>
    </row>
    <row r="1385" spans="2:20" x14ac:dyDescent="0.25">
      <c r="B1385" s="122">
        <v>2042</v>
      </c>
      <c r="C1385" s="122">
        <v>3</v>
      </c>
      <c r="D1385" s="122">
        <v>250</v>
      </c>
      <c r="E1385" s="122">
        <f t="shared" si="408"/>
        <v>750</v>
      </c>
      <c r="F1385" s="122">
        <v>2000</v>
      </c>
      <c r="G1385" s="122" t="s">
        <v>218</v>
      </c>
      <c r="H1385" s="122">
        <f t="shared" si="409"/>
        <v>6000</v>
      </c>
      <c r="I1385" s="124">
        <f t="shared" si="410"/>
        <v>6.9444444444444448E-2</v>
      </c>
      <c r="J1385" s="122">
        <f t="shared" si="411"/>
        <v>6</v>
      </c>
      <c r="L1385" s="122">
        <v>2042</v>
      </c>
      <c r="M1385" s="122">
        <v>0</v>
      </c>
      <c r="N1385" s="122">
        <v>250</v>
      </c>
      <c r="O1385" s="122">
        <f t="shared" si="412"/>
        <v>0</v>
      </c>
      <c r="P1385" s="122">
        <v>1000</v>
      </c>
      <c r="Q1385" s="122" t="s">
        <v>218</v>
      </c>
      <c r="R1385" s="122">
        <f t="shared" si="413"/>
        <v>0</v>
      </c>
      <c r="S1385" s="124">
        <f t="shared" si="414"/>
        <v>0</v>
      </c>
      <c r="T1385" s="122">
        <f t="shared" si="415"/>
        <v>0</v>
      </c>
    </row>
    <row r="1386" spans="2:20" x14ac:dyDescent="0.25">
      <c r="B1386" s="122">
        <v>2043</v>
      </c>
      <c r="C1386" s="122">
        <v>3</v>
      </c>
      <c r="D1386" s="122">
        <v>250</v>
      </c>
      <c r="E1386" s="122">
        <f t="shared" si="408"/>
        <v>750</v>
      </c>
      <c r="F1386" s="122">
        <v>2000</v>
      </c>
      <c r="G1386" s="122" t="s">
        <v>218</v>
      </c>
      <c r="H1386" s="122">
        <f t="shared" si="409"/>
        <v>6000</v>
      </c>
      <c r="I1386" s="124">
        <f t="shared" si="410"/>
        <v>6.9444444444444448E-2</v>
      </c>
      <c r="J1386" s="122">
        <f t="shared" si="411"/>
        <v>6</v>
      </c>
      <c r="L1386" s="122">
        <v>2043</v>
      </c>
      <c r="M1386" s="122">
        <v>0</v>
      </c>
      <c r="N1386" s="122">
        <v>250</v>
      </c>
      <c r="O1386" s="122">
        <f t="shared" si="412"/>
        <v>0</v>
      </c>
      <c r="P1386" s="122">
        <v>1000</v>
      </c>
      <c r="Q1386" s="122" t="s">
        <v>218</v>
      </c>
      <c r="R1386" s="122">
        <f t="shared" si="413"/>
        <v>0</v>
      </c>
      <c r="S1386" s="124">
        <f t="shared" si="414"/>
        <v>0</v>
      </c>
      <c r="T1386" s="122">
        <f t="shared" si="415"/>
        <v>0</v>
      </c>
    </row>
    <row r="1387" spans="2:20" x14ac:dyDescent="0.25">
      <c r="B1387" s="122">
        <v>2044</v>
      </c>
      <c r="C1387" s="122">
        <v>3</v>
      </c>
      <c r="D1387" s="122">
        <v>250</v>
      </c>
      <c r="E1387" s="122">
        <f t="shared" si="408"/>
        <v>750</v>
      </c>
      <c r="F1387" s="122">
        <v>2000</v>
      </c>
      <c r="G1387" s="122" t="s">
        <v>218</v>
      </c>
      <c r="H1387" s="122">
        <f t="shared" si="409"/>
        <v>6000</v>
      </c>
      <c r="I1387" s="124">
        <f t="shared" si="410"/>
        <v>6.9444444444444448E-2</v>
      </c>
      <c r="J1387" s="122">
        <f t="shared" si="411"/>
        <v>6</v>
      </c>
      <c r="L1387" s="122">
        <v>2044</v>
      </c>
      <c r="M1387" s="122">
        <v>0</v>
      </c>
      <c r="N1387" s="122">
        <v>250</v>
      </c>
      <c r="O1387" s="122">
        <f t="shared" si="412"/>
        <v>0</v>
      </c>
      <c r="P1387" s="122">
        <v>1000</v>
      </c>
      <c r="Q1387" s="122" t="s">
        <v>218</v>
      </c>
      <c r="R1387" s="122">
        <f t="shared" si="413"/>
        <v>0</v>
      </c>
      <c r="S1387" s="124">
        <f t="shared" si="414"/>
        <v>0</v>
      </c>
      <c r="T1387" s="122">
        <f t="shared" si="415"/>
        <v>0</v>
      </c>
    </row>
    <row r="1389" spans="2:20" x14ac:dyDescent="0.25">
      <c r="B1389" s="290" t="s">
        <v>343</v>
      </c>
      <c r="C1389" s="290"/>
      <c r="L1389" s="290" t="s">
        <v>344</v>
      </c>
      <c r="M1389" s="290"/>
      <c r="N1389" s="290"/>
      <c r="O1389" s="116"/>
    </row>
    <row r="1390" spans="2:20" x14ac:dyDescent="0.25">
      <c r="B1390" s="289" t="s">
        <v>22</v>
      </c>
      <c r="C1390" s="289" t="s">
        <v>203</v>
      </c>
      <c r="D1390" s="289" t="s">
        <v>315</v>
      </c>
      <c r="E1390" s="289" t="s">
        <v>314</v>
      </c>
      <c r="F1390" s="289" t="s">
        <v>202</v>
      </c>
      <c r="G1390" s="289" t="s">
        <v>151</v>
      </c>
      <c r="H1390" s="289" t="s">
        <v>205</v>
      </c>
      <c r="I1390" s="289" t="s">
        <v>206</v>
      </c>
      <c r="J1390" s="289" t="s">
        <v>434</v>
      </c>
      <c r="L1390" s="289" t="s">
        <v>22</v>
      </c>
      <c r="M1390" s="289" t="s">
        <v>203</v>
      </c>
      <c r="N1390" s="289" t="s">
        <v>204</v>
      </c>
      <c r="O1390" s="289" t="s">
        <v>201</v>
      </c>
      <c r="P1390" s="289" t="s">
        <v>202</v>
      </c>
      <c r="Q1390" s="289" t="s">
        <v>151</v>
      </c>
      <c r="R1390" s="289" t="s">
        <v>205</v>
      </c>
      <c r="S1390" s="289" t="s">
        <v>206</v>
      </c>
      <c r="T1390" s="289" t="s">
        <v>434</v>
      </c>
    </row>
    <row r="1391" spans="2:20" x14ac:dyDescent="0.25">
      <c r="B1391" s="289"/>
      <c r="C1391" s="289"/>
      <c r="D1391" s="289"/>
      <c r="E1391" s="289"/>
      <c r="F1391" s="289"/>
      <c r="G1391" s="289"/>
      <c r="H1391" s="289"/>
      <c r="I1391" s="289"/>
      <c r="J1391" s="289"/>
      <c r="L1391" s="289"/>
      <c r="M1391" s="289"/>
      <c r="N1391" s="289"/>
      <c r="O1391" s="289"/>
      <c r="P1391" s="289"/>
      <c r="Q1391" s="289"/>
      <c r="R1391" s="289"/>
      <c r="S1391" s="289"/>
      <c r="T1391" s="289"/>
    </row>
    <row r="1392" spans="2:20" x14ac:dyDescent="0.25">
      <c r="B1392" s="289"/>
      <c r="C1392" s="289"/>
      <c r="D1392" s="289"/>
      <c r="E1392" s="289"/>
      <c r="F1392" s="289"/>
      <c r="G1392" s="289"/>
      <c r="H1392" s="289"/>
      <c r="I1392" s="289"/>
      <c r="J1392" s="289"/>
      <c r="L1392" s="289"/>
      <c r="M1392" s="289"/>
      <c r="N1392" s="289"/>
      <c r="O1392" s="289"/>
      <c r="P1392" s="289"/>
      <c r="Q1392" s="289"/>
      <c r="R1392" s="289"/>
      <c r="S1392" s="289"/>
      <c r="T1392" s="289"/>
    </row>
    <row r="1393" spans="2:20" x14ac:dyDescent="0.25">
      <c r="B1393" s="122">
        <v>2025</v>
      </c>
      <c r="C1393" s="122" cm="1">
        <f t="array" ref="C1393:C1412">TRANSPOSE('Proyeksi Fasum (3)'!D339:W339)</f>
        <v>0</v>
      </c>
      <c r="D1393" s="122">
        <v>50</v>
      </c>
      <c r="E1393" s="122">
        <f>C1393*D1393</f>
        <v>0</v>
      </c>
      <c r="F1393" s="122">
        <v>150</v>
      </c>
      <c r="G1393" s="122" t="s">
        <v>316</v>
      </c>
      <c r="H1393" s="122">
        <f>E1393*F1393</f>
        <v>0</v>
      </c>
      <c r="I1393" s="124">
        <f>H1393/86400</f>
        <v>0</v>
      </c>
      <c r="J1393" s="122">
        <f>H1393/1000</f>
        <v>0</v>
      </c>
      <c r="L1393" s="122">
        <v>2025</v>
      </c>
      <c r="M1393" s="122" cm="1">
        <f t="array" ref="M1393:M1412">TRANSPOSE('Proyeksi Fasum (3)'!D340:W340)</f>
        <v>0</v>
      </c>
      <c r="N1393" s="122"/>
      <c r="O1393" s="122"/>
      <c r="P1393" s="122">
        <v>10090</v>
      </c>
      <c r="Q1393" s="122" t="s">
        <v>218</v>
      </c>
      <c r="R1393" s="122">
        <f>P1393*M1393</f>
        <v>0</v>
      </c>
      <c r="S1393" s="124">
        <f>R1393/86400</f>
        <v>0</v>
      </c>
      <c r="T1393" s="122">
        <f>R1393/1000</f>
        <v>0</v>
      </c>
    </row>
    <row r="1394" spans="2:20" x14ac:dyDescent="0.25">
      <c r="B1394" s="122">
        <v>2026</v>
      </c>
      <c r="C1394" s="122">
        <v>0</v>
      </c>
      <c r="D1394" s="122">
        <v>50</v>
      </c>
      <c r="E1394" s="122">
        <f t="shared" ref="E1394:E1412" si="416">C1394*D1394</f>
        <v>0</v>
      </c>
      <c r="F1394" s="122">
        <v>150</v>
      </c>
      <c r="G1394" s="122" t="s">
        <v>316</v>
      </c>
      <c r="H1394" s="122">
        <f t="shared" ref="H1394:H1412" si="417">E1394*F1394</f>
        <v>0</v>
      </c>
      <c r="I1394" s="124">
        <f t="shared" ref="I1394:I1412" si="418">H1394/86400</f>
        <v>0</v>
      </c>
      <c r="J1394" s="122">
        <f t="shared" ref="J1394:J1412" si="419">H1394/1000</f>
        <v>0</v>
      </c>
      <c r="L1394" s="122">
        <v>2026</v>
      </c>
      <c r="M1394" s="122">
        <v>0</v>
      </c>
      <c r="N1394" s="122"/>
      <c r="O1394" s="122"/>
      <c r="P1394" s="122">
        <v>10090</v>
      </c>
      <c r="Q1394" s="122" t="s">
        <v>218</v>
      </c>
      <c r="R1394" s="122">
        <f t="shared" ref="R1394:R1412" si="420">P1394*M1394</f>
        <v>0</v>
      </c>
      <c r="S1394" s="124">
        <f t="shared" ref="S1394:S1412" si="421">R1394/86400</f>
        <v>0</v>
      </c>
      <c r="T1394" s="122">
        <f t="shared" ref="T1394:T1412" si="422">R1394/1000</f>
        <v>0</v>
      </c>
    </row>
    <row r="1395" spans="2:20" x14ac:dyDescent="0.25">
      <c r="B1395" s="122">
        <v>2027</v>
      </c>
      <c r="C1395" s="122">
        <v>0</v>
      </c>
      <c r="D1395" s="122">
        <v>50</v>
      </c>
      <c r="E1395" s="122">
        <f t="shared" si="416"/>
        <v>0</v>
      </c>
      <c r="F1395" s="122">
        <v>150</v>
      </c>
      <c r="G1395" s="122" t="s">
        <v>316</v>
      </c>
      <c r="H1395" s="122">
        <f t="shared" si="417"/>
        <v>0</v>
      </c>
      <c r="I1395" s="124">
        <f t="shared" si="418"/>
        <v>0</v>
      </c>
      <c r="J1395" s="122">
        <f t="shared" si="419"/>
        <v>0</v>
      </c>
      <c r="L1395" s="122">
        <v>2027</v>
      </c>
      <c r="M1395" s="122">
        <v>0</v>
      </c>
      <c r="N1395" s="122"/>
      <c r="O1395" s="122"/>
      <c r="P1395" s="122">
        <v>10090</v>
      </c>
      <c r="Q1395" s="122" t="s">
        <v>218</v>
      </c>
      <c r="R1395" s="122">
        <f t="shared" si="420"/>
        <v>0</v>
      </c>
      <c r="S1395" s="124">
        <f t="shared" si="421"/>
        <v>0</v>
      </c>
      <c r="T1395" s="122">
        <f t="shared" si="422"/>
        <v>0</v>
      </c>
    </row>
    <row r="1396" spans="2:20" x14ac:dyDescent="0.25">
      <c r="B1396" s="122">
        <v>2028</v>
      </c>
      <c r="C1396" s="122">
        <v>0</v>
      </c>
      <c r="D1396" s="122">
        <v>50</v>
      </c>
      <c r="E1396" s="122">
        <f t="shared" si="416"/>
        <v>0</v>
      </c>
      <c r="F1396" s="122">
        <v>150</v>
      </c>
      <c r="G1396" s="122" t="s">
        <v>316</v>
      </c>
      <c r="H1396" s="122">
        <f t="shared" si="417"/>
        <v>0</v>
      </c>
      <c r="I1396" s="124">
        <f t="shared" si="418"/>
        <v>0</v>
      </c>
      <c r="J1396" s="122">
        <f t="shared" si="419"/>
        <v>0</v>
      </c>
      <c r="L1396" s="122">
        <v>2028</v>
      </c>
      <c r="M1396" s="122">
        <v>0</v>
      </c>
      <c r="N1396" s="122"/>
      <c r="O1396" s="122"/>
      <c r="P1396" s="122">
        <v>10090</v>
      </c>
      <c r="Q1396" s="122" t="s">
        <v>218</v>
      </c>
      <c r="R1396" s="122">
        <f t="shared" si="420"/>
        <v>0</v>
      </c>
      <c r="S1396" s="124">
        <f t="shared" si="421"/>
        <v>0</v>
      </c>
      <c r="T1396" s="122">
        <f t="shared" si="422"/>
        <v>0</v>
      </c>
    </row>
    <row r="1397" spans="2:20" x14ac:dyDescent="0.25">
      <c r="B1397" s="122">
        <v>2029</v>
      </c>
      <c r="C1397" s="122">
        <v>0</v>
      </c>
      <c r="D1397" s="122">
        <v>50</v>
      </c>
      <c r="E1397" s="122">
        <f t="shared" si="416"/>
        <v>0</v>
      </c>
      <c r="F1397" s="122">
        <v>150</v>
      </c>
      <c r="G1397" s="122" t="s">
        <v>316</v>
      </c>
      <c r="H1397" s="122">
        <f t="shared" si="417"/>
        <v>0</v>
      </c>
      <c r="I1397" s="124">
        <f t="shared" si="418"/>
        <v>0</v>
      </c>
      <c r="J1397" s="122">
        <f t="shared" si="419"/>
        <v>0</v>
      </c>
      <c r="L1397" s="122">
        <v>2029</v>
      </c>
      <c r="M1397" s="122">
        <v>0</v>
      </c>
      <c r="N1397" s="122"/>
      <c r="O1397" s="122"/>
      <c r="P1397" s="122">
        <v>10090</v>
      </c>
      <c r="Q1397" s="122" t="s">
        <v>218</v>
      </c>
      <c r="R1397" s="122">
        <f t="shared" si="420"/>
        <v>0</v>
      </c>
      <c r="S1397" s="124">
        <f t="shared" si="421"/>
        <v>0</v>
      </c>
      <c r="T1397" s="122">
        <f t="shared" si="422"/>
        <v>0</v>
      </c>
    </row>
    <row r="1398" spans="2:20" x14ac:dyDescent="0.25">
      <c r="B1398" s="122">
        <v>2030</v>
      </c>
      <c r="C1398" s="122">
        <v>0</v>
      </c>
      <c r="D1398" s="122">
        <v>50</v>
      </c>
      <c r="E1398" s="122">
        <f t="shared" si="416"/>
        <v>0</v>
      </c>
      <c r="F1398" s="122">
        <v>150</v>
      </c>
      <c r="G1398" s="122" t="s">
        <v>316</v>
      </c>
      <c r="H1398" s="122">
        <f t="shared" si="417"/>
        <v>0</v>
      </c>
      <c r="I1398" s="124">
        <f t="shared" si="418"/>
        <v>0</v>
      </c>
      <c r="J1398" s="122">
        <f t="shared" si="419"/>
        <v>0</v>
      </c>
      <c r="L1398" s="122">
        <v>2030</v>
      </c>
      <c r="M1398" s="122">
        <v>0</v>
      </c>
      <c r="N1398" s="122"/>
      <c r="O1398" s="122"/>
      <c r="P1398" s="122">
        <v>10090</v>
      </c>
      <c r="Q1398" s="122" t="s">
        <v>218</v>
      </c>
      <c r="R1398" s="122">
        <f t="shared" si="420"/>
        <v>0</v>
      </c>
      <c r="S1398" s="124">
        <f t="shared" si="421"/>
        <v>0</v>
      </c>
      <c r="T1398" s="122">
        <f t="shared" si="422"/>
        <v>0</v>
      </c>
    </row>
    <row r="1399" spans="2:20" x14ac:dyDescent="0.25">
      <c r="B1399" s="122">
        <v>2031</v>
      </c>
      <c r="C1399" s="122">
        <v>0</v>
      </c>
      <c r="D1399" s="122">
        <v>50</v>
      </c>
      <c r="E1399" s="122">
        <f t="shared" si="416"/>
        <v>0</v>
      </c>
      <c r="F1399" s="122">
        <v>150</v>
      </c>
      <c r="G1399" s="122" t="s">
        <v>316</v>
      </c>
      <c r="H1399" s="122">
        <f t="shared" si="417"/>
        <v>0</v>
      </c>
      <c r="I1399" s="124">
        <f t="shared" si="418"/>
        <v>0</v>
      </c>
      <c r="J1399" s="122">
        <f t="shared" si="419"/>
        <v>0</v>
      </c>
      <c r="L1399" s="122">
        <v>2031</v>
      </c>
      <c r="M1399" s="122">
        <v>0</v>
      </c>
      <c r="N1399" s="122"/>
      <c r="O1399" s="122"/>
      <c r="P1399" s="122">
        <v>10090</v>
      </c>
      <c r="Q1399" s="122" t="s">
        <v>218</v>
      </c>
      <c r="R1399" s="122">
        <f t="shared" si="420"/>
        <v>0</v>
      </c>
      <c r="S1399" s="124">
        <f t="shared" si="421"/>
        <v>0</v>
      </c>
      <c r="T1399" s="122">
        <f t="shared" si="422"/>
        <v>0</v>
      </c>
    </row>
    <row r="1400" spans="2:20" x14ac:dyDescent="0.25">
      <c r="B1400" s="122">
        <v>2032</v>
      </c>
      <c r="C1400" s="122">
        <v>0</v>
      </c>
      <c r="D1400" s="122">
        <v>50</v>
      </c>
      <c r="E1400" s="122">
        <f t="shared" si="416"/>
        <v>0</v>
      </c>
      <c r="F1400" s="122">
        <v>150</v>
      </c>
      <c r="G1400" s="122" t="s">
        <v>316</v>
      </c>
      <c r="H1400" s="122">
        <f t="shared" si="417"/>
        <v>0</v>
      </c>
      <c r="I1400" s="124">
        <f t="shared" si="418"/>
        <v>0</v>
      </c>
      <c r="J1400" s="122">
        <f t="shared" si="419"/>
        <v>0</v>
      </c>
      <c r="L1400" s="122">
        <v>2032</v>
      </c>
      <c r="M1400" s="122">
        <v>0</v>
      </c>
      <c r="N1400" s="122"/>
      <c r="O1400" s="122"/>
      <c r="P1400" s="122">
        <v>10090</v>
      </c>
      <c r="Q1400" s="122" t="s">
        <v>218</v>
      </c>
      <c r="R1400" s="122">
        <f t="shared" si="420"/>
        <v>0</v>
      </c>
      <c r="S1400" s="124">
        <f t="shared" si="421"/>
        <v>0</v>
      </c>
      <c r="T1400" s="122">
        <f t="shared" si="422"/>
        <v>0</v>
      </c>
    </row>
    <row r="1401" spans="2:20" x14ac:dyDescent="0.25">
      <c r="B1401" s="122">
        <v>2033</v>
      </c>
      <c r="C1401" s="122">
        <v>0</v>
      </c>
      <c r="D1401" s="122">
        <v>50</v>
      </c>
      <c r="E1401" s="122">
        <f t="shared" si="416"/>
        <v>0</v>
      </c>
      <c r="F1401" s="122">
        <v>150</v>
      </c>
      <c r="G1401" s="122" t="s">
        <v>316</v>
      </c>
      <c r="H1401" s="122">
        <f t="shared" si="417"/>
        <v>0</v>
      </c>
      <c r="I1401" s="124">
        <f t="shared" si="418"/>
        <v>0</v>
      </c>
      <c r="J1401" s="122">
        <f t="shared" si="419"/>
        <v>0</v>
      </c>
      <c r="L1401" s="122">
        <v>2033</v>
      </c>
      <c r="M1401" s="122">
        <v>0</v>
      </c>
      <c r="N1401" s="122"/>
      <c r="O1401" s="122"/>
      <c r="P1401" s="122">
        <v>10090</v>
      </c>
      <c r="Q1401" s="122" t="s">
        <v>218</v>
      </c>
      <c r="R1401" s="122">
        <f t="shared" si="420"/>
        <v>0</v>
      </c>
      <c r="S1401" s="124">
        <f t="shared" si="421"/>
        <v>0</v>
      </c>
      <c r="T1401" s="122">
        <f t="shared" si="422"/>
        <v>0</v>
      </c>
    </row>
    <row r="1402" spans="2:20" x14ac:dyDescent="0.25">
      <c r="B1402" s="122">
        <v>2034</v>
      </c>
      <c r="C1402" s="122">
        <v>0</v>
      </c>
      <c r="D1402" s="122">
        <v>50</v>
      </c>
      <c r="E1402" s="122">
        <f t="shared" si="416"/>
        <v>0</v>
      </c>
      <c r="F1402" s="122">
        <v>150</v>
      </c>
      <c r="G1402" s="122" t="s">
        <v>316</v>
      </c>
      <c r="H1402" s="122">
        <f t="shared" si="417"/>
        <v>0</v>
      </c>
      <c r="I1402" s="124">
        <f t="shared" si="418"/>
        <v>0</v>
      </c>
      <c r="J1402" s="122">
        <f t="shared" si="419"/>
        <v>0</v>
      </c>
      <c r="L1402" s="122">
        <v>2034</v>
      </c>
      <c r="M1402" s="122">
        <v>0</v>
      </c>
      <c r="N1402" s="122"/>
      <c r="O1402" s="122"/>
      <c r="P1402" s="122">
        <v>10090</v>
      </c>
      <c r="Q1402" s="122" t="s">
        <v>218</v>
      </c>
      <c r="R1402" s="122">
        <f t="shared" si="420"/>
        <v>0</v>
      </c>
      <c r="S1402" s="124">
        <f t="shared" si="421"/>
        <v>0</v>
      </c>
      <c r="T1402" s="122">
        <f t="shared" si="422"/>
        <v>0</v>
      </c>
    </row>
    <row r="1403" spans="2:20" x14ac:dyDescent="0.25">
      <c r="B1403" s="122">
        <v>2035</v>
      </c>
      <c r="C1403" s="122">
        <v>0</v>
      </c>
      <c r="D1403" s="122">
        <v>50</v>
      </c>
      <c r="E1403" s="122">
        <f t="shared" si="416"/>
        <v>0</v>
      </c>
      <c r="F1403" s="122">
        <v>150</v>
      </c>
      <c r="G1403" s="122" t="s">
        <v>316</v>
      </c>
      <c r="H1403" s="122">
        <f t="shared" si="417"/>
        <v>0</v>
      </c>
      <c r="I1403" s="124">
        <f t="shared" si="418"/>
        <v>0</v>
      </c>
      <c r="J1403" s="122">
        <f t="shared" si="419"/>
        <v>0</v>
      </c>
      <c r="L1403" s="122">
        <v>2035</v>
      </c>
      <c r="M1403" s="122">
        <v>0</v>
      </c>
      <c r="N1403" s="122"/>
      <c r="O1403" s="122"/>
      <c r="P1403" s="122">
        <v>10090</v>
      </c>
      <c r="Q1403" s="122" t="s">
        <v>218</v>
      </c>
      <c r="R1403" s="122">
        <f t="shared" si="420"/>
        <v>0</v>
      </c>
      <c r="S1403" s="124">
        <f t="shared" si="421"/>
        <v>0</v>
      </c>
      <c r="T1403" s="122">
        <f t="shared" si="422"/>
        <v>0</v>
      </c>
    </row>
    <row r="1404" spans="2:20" x14ac:dyDescent="0.25">
      <c r="B1404" s="122">
        <v>2036</v>
      </c>
      <c r="C1404" s="122">
        <v>0</v>
      </c>
      <c r="D1404" s="122">
        <v>50</v>
      </c>
      <c r="E1404" s="122">
        <f t="shared" si="416"/>
        <v>0</v>
      </c>
      <c r="F1404" s="122">
        <v>150</v>
      </c>
      <c r="G1404" s="122" t="s">
        <v>316</v>
      </c>
      <c r="H1404" s="122">
        <f t="shared" si="417"/>
        <v>0</v>
      </c>
      <c r="I1404" s="124">
        <f t="shared" si="418"/>
        <v>0</v>
      </c>
      <c r="J1404" s="122">
        <f t="shared" si="419"/>
        <v>0</v>
      </c>
      <c r="L1404" s="122">
        <v>2036</v>
      </c>
      <c r="M1404" s="122">
        <v>0</v>
      </c>
      <c r="N1404" s="122"/>
      <c r="O1404" s="122"/>
      <c r="P1404" s="122">
        <v>10090</v>
      </c>
      <c r="Q1404" s="122" t="s">
        <v>218</v>
      </c>
      <c r="R1404" s="122">
        <f t="shared" si="420"/>
        <v>0</v>
      </c>
      <c r="S1404" s="124">
        <f t="shared" si="421"/>
        <v>0</v>
      </c>
      <c r="T1404" s="122">
        <f t="shared" si="422"/>
        <v>0</v>
      </c>
    </row>
    <row r="1405" spans="2:20" x14ac:dyDescent="0.25">
      <c r="B1405" s="122">
        <v>2037</v>
      </c>
      <c r="C1405" s="122">
        <v>0</v>
      </c>
      <c r="D1405" s="122">
        <v>50</v>
      </c>
      <c r="E1405" s="122">
        <f t="shared" si="416"/>
        <v>0</v>
      </c>
      <c r="F1405" s="122">
        <v>150</v>
      </c>
      <c r="G1405" s="122" t="s">
        <v>316</v>
      </c>
      <c r="H1405" s="122">
        <f t="shared" si="417"/>
        <v>0</v>
      </c>
      <c r="I1405" s="124">
        <f t="shared" si="418"/>
        <v>0</v>
      </c>
      <c r="J1405" s="122">
        <f t="shared" si="419"/>
        <v>0</v>
      </c>
      <c r="L1405" s="122">
        <v>2037</v>
      </c>
      <c r="M1405" s="122">
        <v>0</v>
      </c>
      <c r="N1405" s="122"/>
      <c r="O1405" s="122"/>
      <c r="P1405" s="122">
        <v>10090</v>
      </c>
      <c r="Q1405" s="122" t="s">
        <v>218</v>
      </c>
      <c r="R1405" s="122">
        <f t="shared" si="420"/>
        <v>0</v>
      </c>
      <c r="S1405" s="124">
        <f t="shared" si="421"/>
        <v>0</v>
      </c>
      <c r="T1405" s="122">
        <f t="shared" si="422"/>
        <v>0</v>
      </c>
    </row>
    <row r="1406" spans="2:20" x14ac:dyDescent="0.25">
      <c r="B1406" s="122">
        <v>2038</v>
      </c>
      <c r="C1406" s="122">
        <v>0</v>
      </c>
      <c r="D1406" s="122">
        <v>50</v>
      </c>
      <c r="E1406" s="122">
        <f t="shared" si="416"/>
        <v>0</v>
      </c>
      <c r="F1406" s="122">
        <v>150</v>
      </c>
      <c r="G1406" s="122" t="s">
        <v>316</v>
      </c>
      <c r="H1406" s="122">
        <f t="shared" si="417"/>
        <v>0</v>
      </c>
      <c r="I1406" s="124">
        <f t="shared" si="418"/>
        <v>0</v>
      </c>
      <c r="J1406" s="122">
        <f t="shared" si="419"/>
        <v>0</v>
      </c>
      <c r="L1406" s="122">
        <v>2038</v>
      </c>
      <c r="M1406" s="122">
        <v>0</v>
      </c>
      <c r="N1406" s="122"/>
      <c r="O1406" s="122"/>
      <c r="P1406" s="122">
        <v>10090</v>
      </c>
      <c r="Q1406" s="122" t="s">
        <v>218</v>
      </c>
      <c r="R1406" s="122">
        <f t="shared" si="420"/>
        <v>0</v>
      </c>
      <c r="S1406" s="124">
        <f t="shared" si="421"/>
        <v>0</v>
      </c>
      <c r="T1406" s="122">
        <f t="shared" si="422"/>
        <v>0</v>
      </c>
    </row>
    <row r="1407" spans="2:20" x14ac:dyDescent="0.25">
      <c r="B1407" s="122">
        <v>2039</v>
      </c>
      <c r="C1407" s="122">
        <v>0</v>
      </c>
      <c r="D1407" s="122">
        <v>50</v>
      </c>
      <c r="E1407" s="122">
        <f t="shared" si="416"/>
        <v>0</v>
      </c>
      <c r="F1407" s="122">
        <v>150</v>
      </c>
      <c r="G1407" s="122" t="s">
        <v>316</v>
      </c>
      <c r="H1407" s="122">
        <f t="shared" si="417"/>
        <v>0</v>
      </c>
      <c r="I1407" s="124">
        <f t="shared" si="418"/>
        <v>0</v>
      </c>
      <c r="J1407" s="122">
        <f t="shared" si="419"/>
        <v>0</v>
      </c>
      <c r="L1407" s="122">
        <v>2039</v>
      </c>
      <c r="M1407" s="122">
        <v>0</v>
      </c>
      <c r="N1407" s="122"/>
      <c r="O1407" s="122"/>
      <c r="P1407" s="122">
        <v>10090</v>
      </c>
      <c r="Q1407" s="122" t="s">
        <v>218</v>
      </c>
      <c r="R1407" s="122">
        <f t="shared" si="420"/>
        <v>0</v>
      </c>
      <c r="S1407" s="124">
        <f t="shared" si="421"/>
        <v>0</v>
      </c>
      <c r="T1407" s="122">
        <f t="shared" si="422"/>
        <v>0</v>
      </c>
    </row>
    <row r="1408" spans="2:20" x14ac:dyDescent="0.25">
      <c r="B1408" s="122">
        <v>2040</v>
      </c>
      <c r="C1408" s="122">
        <v>0</v>
      </c>
      <c r="D1408" s="122">
        <v>50</v>
      </c>
      <c r="E1408" s="122">
        <f t="shared" si="416"/>
        <v>0</v>
      </c>
      <c r="F1408" s="122">
        <v>150</v>
      </c>
      <c r="G1408" s="122" t="s">
        <v>316</v>
      </c>
      <c r="H1408" s="122">
        <f t="shared" si="417"/>
        <v>0</v>
      </c>
      <c r="I1408" s="124">
        <f t="shared" si="418"/>
        <v>0</v>
      </c>
      <c r="J1408" s="122">
        <f t="shared" si="419"/>
        <v>0</v>
      </c>
      <c r="L1408" s="122">
        <v>2040</v>
      </c>
      <c r="M1408" s="122">
        <v>0</v>
      </c>
      <c r="N1408" s="122"/>
      <c r="O1408" s="122"/>
      <c r="P1408" s="122">
        <v>10090</v>
      </c>
      <c r="Q1408" s="122" t="s">
        <v>218</v>
      </c>
      <c r="R1408" s="122">
        <f t="shared" si="420"/>
        <v>0</v>
      </c>
      <c r="S1408" s="124">
        <f t="shared" si="421"/>
        <v>0</v>
      </c>
      <c r="T1408" s="122">
        <f t="shared" si="422"/>
        <v>0</v>
      </c>
    </row>
    <row r="1409" spans="2:20" x14ac:dyDescent="0.25">
      <c r="B1409" s="122">
        <v>2041</v>
      </c>
      <c r="C1409" s="122">
        <v>0</v>
      </c>
      <c r="D1409" s="122">
        <v>50</v>
      </c>
      <c r="E1409" s="122">
        <f t="shared" si="416"/>
        <v>0</v>
      </c>
      <c r="F1409" s="122">
        <v>150</v>
      </c>
      <c r="G1409" s="122" t="s">
        <v>316</v>
      </c>
      <c r="H1409" s="122">
        <f t="shared" si="417"/>
        <v>0</v>
      </c>
      <c r="I1409" s="124">
        <f t="shared" si="418"/>
        <v>0</v>
      </c>
      <c r="J1409" s="122">
        <f t="shared" si="419"/>
        <v>0</v>
      </c>
      <c r="L1409" s="122">
        <v>2041</v>
      </c>
      <c r="M1409" s="122">
        <v>0</v>
      </c>
      <c r="N1409" s="122"/>
      <c r="O1409" s="122"/>
      <c r="P1409" s="122">
        <v>10090</v>
      </c>
      <c r="Q1409" s="122" t="s">
        <v>218</v>
      </c>
      <c r="R1409" s="122">
        <f t="shared" si="420"/>
        <v>0</v>
      </c>
      <c r="S1409" s="124">
        <f t="shared" si="421"/>
        <v>0</v>
      </c>
      <c r="T1409" s="122">
        <f t="shared" si="422"/>
        <v>0</v>
      </c>
    </row>
    <row r="1410" spans="2:20" x14ac:dyDescent="0.25">
      <c r="B1410" s="122">
        <v>2042</v>
      </c>
      <c r="C1410" s="122">
        <v>0</v>
      </c>
      <c r="D1410" s="122">
        <v>50</v>
      </c>
      <c r="E1410" s="122">
        <f t="shared" si="416"/>
        <v>0</v>
      </c>
      <c r="F1410" s="122">
        <v>150</v>
      </c>
      <c r="G1410" s="122" t="s">
        <v>316</v>
      </c>
      <c r="H1410" s="122">
        <f t="shared" si="417"/>
        <v>0</v>
      </c>
      <c r="I1410" s="124">
        <f t="shared" si="418"/>
        <v>0</v>
      </c>
      <c r="J1410" s="122">
        <f t="shared" si="419"/>
        <v>0</v>
      </c>
      <c r="L1410" s="122">
        <v>2042</v>
      </c>
      <c r="M1410" s="122">
        <v>0</v>
      </c>
      <c r="N1410" s="122"/>
      <c r="O1410" s="122"/>
      <c r="P1410" s="122">
        <v>10090</v>
      </c>
      <c r="Q1410" s="122" t="s">
        <v>218</v>
      </c>
      <c r="R1410" s="122">
        <f t="shared" si="420"/>
        <v>0</v>
      </c>
      <c r="S1410" s="124">
        <f t="shared" si="421"/>
        <v>0</v>
      </c>
      <c r="T1410" s="122">
        <f t="shared" si="422"/>
        <v>0</v>
      </c>
    </row>
    <row r="1411" spans="2:20" x14ac:dyDescent="0.25">
      <c r="B1411" s="122">
        <v>2043</v>
      </c>
      <c r="C1411" s="122">
        <v>0</v>
      </c>
      <c r="D1411" s="122">
        <v>50</v>
      </c>
      <c r="E1411" s="122">
        <f t="shared" si="416"/>
        <v>0</v>
      </c>
      <c r="F1411" s="122">
        <v>150</v>
      </c>
      <c r="G1411" s="122" t="s">
        <v>316</v>
      </c>
      <c r="H1411" s="122">
        <f t="shared" si="417"/>
        <v>0</v>
      </c>
      <c r="I1411" s="124">
        <f t="shared" si="418"/>
        <v>0</v>
      </c>
      <c r="J1411" s="122">
        <f t="shared" si="419"/>
        <v>0</v>
      </c>
      <c r="L1411" s="122">
        <v>2043</v>
      </c>
      <c r="M1411" s="122">
        <v>0</v>
      </c>
      <c r="N1411" s="122"/>
      <c r="O1411" s="122"/>
      <c r="P1411" s="122">
        <v>10090</v>
      </c>
      <c r="Q1411" s="122" t="s">
        <v>218</v>
      </c>
      <c r="R1411" s="122">
        <f t="shared" si="420"/>
        <v>0</v>
      </c>
      <c r="S1411" s="124">
        <f t="shared" si="421"/>
        <v>0</v>
      </c>
      <c r="T1411" s="122">
        <f t="shared" si="422"/>
        <v>0</v>
      </c>
    </row>
    <row r="1412" spans="2:20" x14ac:dyDescent="0.25">
      <c r="B1412" s="122">
        <v>2044</v>
      </c>
      <c r="C1412" s="122">
        <v>0</v>
      </c>
      <c r="D1412" s="122">
        <v>50</v>
      </c>
      <c r="E1412" s="122">
        <f t="shared" si="416"/>
        <v>0</v>
      </c>
      <c r="F1412" s="122">
        <v>150</v>
      </c>
      <c r="G1412" s="122" t="s">
        <v>316</v>
      </c>
      <c r="H1412" s="122">
        <f t="shared" si="417"/>
        <v>0</v>
      </c>
      <c r="I1412" s="124">
        <f t="shared" si="418"/>
        <v>0</v>
      </c>
      <c r="J1412" s="122">
        <f t="shared" si="419"/>
        <v>0</v>
      </c>
      <c r="L1412" s="122">
        <v>2044</v>
      </c>
      <c r="M1412" s="122">
        <v>0</v>
      </c>
      <c r="N1412" s="122"/>
      <c r="O1412" s="122"/>
      <c r="P1412" s="122">
        <v>10090</v>
      </c>
      <c r="Q1412" s="122" t="s">
        <v>218</v>
      </c>
      <c r="R1412" s="122">
        <f t="shared" si="420"/>
        <v>0</v>
      </c>
      <c r="S1412" s="124">
        <f t="shared" si="421"/>
        <v>0</v>
      </c>
      <c r="T1412" s="122">
        <f t="shared" si="422"/>
        <v>0</v>
      </c>
    </row>
    <row r="1414" spans="2:20" x14ac:dyDescent="0.25">
      <c r="B1414" s="290" t="s">
        <v>345</v>
      </c>
      <c r="C1414" s="290"/>
      <c r="D1414" s="290"/>
      <c r="L1414" s="290" t="s">
        <v>346</v>
      </c>
      <c r="M1414" s="290"/>
      <c r="N1414" s="290"/>
    </row>
    <row r="1415" spans="2:20" x14ac:dyDescent="0.25">
      <c r="B1415" s="289" t="s">
        <v>22</v>
      </c>
      <c r="C1415" s="289" t="s">
        <v>203</v>
      </c>
      <c r="D1415" s="289" t="s">
        <v>204</v>
      </c>
      <c r="E1415" s="289" t="s">
        <v>201</v>
      </c>
      <c r="F1415" s="289" t="s">
        <v>202</v>
      </c>
      <c r="G1415" s="289" t="s">
        <v>151</v>
      </c>
      <c r="H1415" s="289" t="s">
        <v>205</v>
      </c>
      <c r="I1415" s="289" t="s">
        <v>206</v>
      </c>
      <c r="J1415" s="289" t="s">
        <v>434</v>
      </c>
      <c r="L1415" s="289" t="s">
        <v>22</v>
      </c>
      <c r="M1415" s="289" t="s">
        <v>203</v>
      </c>
      <c r="N1415" s="289" t="s">
        <v>317</v>
      </c>
      <c r="O1415" s="289" t="s">
        <v>318</v>
      </c>
      <c r="P1415" s="289" t="s">
        <v>202</v>
      </c>
      <c r="Q1415" s="289" t="s">
        <v>151</v>
      </c>
      <c r="R1415" s="289" t="s">
        <v>205</v>
      </c>
      <c r="S1415" s="289" t="s">
        <v>206</v>
      </c>
      <c r="T1415" s="289" t="s">
        <v>434</v>
      </c>
    </row>
    <row r="1416" spans="2:20" x14ac:dyDescent="0.25">
      <c r="B1416" s="289"/>
      <c r="C1416" s="289"/>
      <c r="D1416" s="289"/>
      <c r="E1416" s="289"/>
      <c r="F1416" s="289"/>
      <c r="G1416" s="289"/>
      <c r="H1416" s="289"/>
      <c r="I1416" s="289"/>
      <c r="J1416" s="289"/>
      <c r="L1416" s="289"/>
      <c r="M1416" s="289"/>
      <c r="N1416" s="289"/>
      <c r="O1416" s="289"/>
      <c r="P1416" s="289"/>
      <c r="Q1416" s="289"/>
      <c r="R1416" s="289"/>
      <c r="S1416" s="289"/>
      <c r="T1416" s="289"/>
    </row>
    <row r="1417" spans="2:20" x14ac:dyDescent="0.25">
      <c r="B1417" s="289"/>
      <c r="C1417" s="289"/>
      <c r="D1417" s="289"/>
      <c r="E1417" s="289"/>
      <c r="F1417" s="289"/>
      <c r="G1417" s="289"/>
      <c r="H1417" s="289"/>
      <c r="I1417" s="289"/>
      <c r="J1417" s="289"/>
      <c r="L1417" s="289"/>
      <c r="M1417" s="289"/>
      <c r="N1417" s="289"/>
      <c r="O1417" s="289"/>
      <c r="P1417" s="289"/>
      <c r="Q1417" s="289"/>
      <c r="R1417" s="289"/>
      <c r="S1417" s="289"/>
      <c r="T1417" s="289"/>
    </row>
    <row r="1418" spans="2:20" x14ac:dyDescent="0.25">
      <c r="B1418" s="122">
        <v>2025</v>
      </c>
      <c r="C1418" s="122" cm="1">
        <f t="array" ref="C1418:C1437">TRANSPOSE('Proyeksi Fasum (3)'!D341:W341)</f>
        <v>0</v>
      </c>
      <c r="D1418" s="122"/>
      <c r="E1418" s="122"/>
      <c r="F1418" s="122">
        <v>10000</v>
      </c>
      <c r="G1418" s="122" t="s">
        <v>218</v>
      </c>
      <c r="H1418" s="122">
        <f>F1418*C1418</f>
        <v>0</v>
      </c>
      <c r="I1418" s="124">
        <f>H1418/86400</f>
        <v>0</v>
      </c>
      <c r="J1418" s="122">
        <f>H1418/1000</f>
        <v>0</v>
      </c>
      <c r="L1418" s="122">
        <v>2025</v>
      </c>
      <c r="M1418" s="122" cm="1">
        <f t="array" ref="M1418:M1437">TRANSPOSE('Proyeksi Fasum (3)'!D342:W342)</f>
        <v>0</v>
      </c>
      <c r="N1418" s="122">
        <v>1</v>
      </c>
      <c r="O1418" s="122">
        <f>M1418*N1418</f>
        <v>0</v>
      </c>
      <c r="P1418" s="122">
        <v>0.3</v>
      </c>
      <c r="Q1418" s="122" t="s">
        <v>319</v>
      </c>
      <c r="R1418" s="122">
        <f>P1418*O1418*86400</f>
        <v>0</v>
      </c>
      <c r="S1418" s="124">
        <f>R1418/86400</f>
        <v>0</v>
      </c>
      <c r="T1418" s="122">
        <f>R1418/1000</f>
        <v>0</v>
      </c>
    </row>
    <row r="1419" spans="2:20" x14ac:dyDescent="0.25">
      <c r="B1419" s="122">
        <v>2026</v>
      </c>
      <c r="C1419" s="122">
        <v>0</v>
      </c>
      <c r="D1419" s="122"/>
      <c r="E1419" s="122"/>
      <c r="F1419" s="122">
        <v>10000</v>
      </c>
      <c r="G1419" s="122" t="s">
        <v>218</v>
      </c>
      <c r="H1419" s="122">
        <f t="shared" ref="H1419:H1437" si="423">F1419*C1419</f>
        <v>0</v>
      </c>
      <c r="I1419" s="124">
        <f t="shared" ref="I1419:I1437" si="424">H1419/86400</f>
        <v>0</v>
      </c>
      <c r="J1419" s="122">
        <f t="shared" ref="J1419:J1437" si="425">H1419/1000</f>
        <v>0</v>
      </c>
      <c r="L1419" s="122">
        <v>2026</v>
      </c>
      <c r="M1419" s="122">
        <v>0</v>
      </c>
      <c r="N1419" s="122">
        <v>1</v>
      </c>
      <c r="O1419" s="122">
        <f t="shared" ref="O1419:O1437" si="426">M1419*N1419</f>
        <v>0</v>
      </c>
      <c r="P1419" s="122">
        <v>0.3</v>
      </c>
      <c r="Q1419" s="122" t="s">
        <v>319</v>
      </c>
      <c r="R1419" s="122">
        <f t="shared" ref="R1419:R1437" si="427">P1419*O1419*86400</f>
        <v>0</v>
      </c>
      <c r="S1419" s="124">
        <f t="shared" ref="S1419:S1437" si="428">R1419/86400</f>
        <v>0</v>
      </c>
      <c r="T1419" s="122">
        <f t="shared" ref="T1419:T1437" si="429">R1419/1000</f>
        <v>0</v>
      </c>
    </row>
    <row r="1420" spans="2:20" x14ac:dyDescent="0.25">
      <c r="B1420" s="122">
        <v>2027</v>
      </c>
      <c r="C1420" s="122">
        <v>0</v>
      </c>
      <c r="D1420" s="122"/>
      <c r="E1420" s="122"/>
      <c r="F1420" s="122">
        <v>10000</v>
      </c>
      <c r="G1420" s="122" t="s">
        <v>218</v>
      </c>
      <c r="H1420" s="122">
        <f t="shared" si="423"/>
        <v>0</v>
      </c>
      <c r="I1420" s="124">
        <f t="shared" si="424"/>
        <v>0</v>
      </c>
      <c r="J1420" s="122">
        <f t="shared" si="425"/>
        <v>0</v>
      </c>
      <c r="L1420" s="122">
        <v>2027</v>
      </c>
      <c r="M1420" s="122">
        <v>0</v>
      </c>
      <c r="N1420" s="122">
        <v>1</v>
      </c>
      <c r="O1420" s="122">
        <f t="shared" si="426"/>
        <v>0</v>
      </c>
      <c r="P1420" s="122">
        <v>0.3</v>
      </c>
      <c r="Q1420" s="122" t="s">
        <v>319</v>
      </c>
      <c r="R1420" s="122">
        <f t="shared" si="427"/>
        <v>0</v>
      </c>
      <c r="S1420" s="124">
        <f t="shared" si="428"/>
        <v>0</v>
      </c>
      <c r="T1420" s="122">
        <f t="shared" si="429"/>
        <v>0</v>
      </c>
    </row>
    <row r="1421" spans="2:20" x14ac:dyDescent="0.25">
      <c r="B1421" s="122">
        <v>2028</v>
      </c>
      <c r="C1421" s="122">
        <v>0</v>
      </c>
      <c r="D1421" s="122"/>
      <c r="E1421" s="122"/>
      <c r="F1421" s="122">
        <v>10000</v>
      </c>
      <c r="G1421" s="122" t="s">
        <v>218</v>
      </c>
      <c r="H1421" s="122">
        <f t="shared" si="423"/>
        <v>0</v>
      </c>
      <c r="I1421" s="124">
        <f t="shared" si="424"/>
        <v>0</v>
      </c>
      <c r="J1421" s="122">
        <f t="shared" si="425"/>
        <v>0</v>
      </c>
      <c r="L1421" s="122">
        <v>2028</v>
      </c>
      <c r="M1421" s="122">
        <v>0</v>
      </c>
      <c r="N1421" s="122">
        <v>1</v>
      </c>
      <c r="O1421" s="122">
        <f t="shared" si="426"/>
        <v>0</v>
      </c>
      <c r="P1421" s="122">
        <v>0.3</v>
      </c>
      <c r="Q1421" s="122" t="s">
        <v>319</v>
      </c>
      <c r="R1421" s="122">
        <f t="shared" si="427"/>
        <v>0</v>
      </c>
      <c r="S1421" s="124">
        <f t="shared" si="428"/>
        <v>0</v>
      </c>
      <c r="T1421" s="122">
        <f t="shared" si="429"/>
        <v>0</v>
      </c>
    </row>
    <row r="1422" spans="2:20" x14ac:dyDescent="0.25">
      <c r="B1422" s="122">
        <v>2029</v>
      </c>
      <c r="C1422" s="122">
        <v>0</v>
      </c>
      <c r="D1422" s="122"/>
      <c r="E1422" s="122"/>
      <c r="F1422" s="122">
        <v>10000</v>
      </c>
      <c r="G1422" s="122" t="s">
        <v>218</v>
      </c>
      <c r="H1422" s="122">
        <f t="shared" si="423"/>
        <v>0</v>
      </c>
      <c r="I1422" s="124">
        <f t="shared" si="424"/>
        <v>0</v>
      </c>
      <c r="J1422" s="122">
        <f t="shared" si="425"/>
        <v>0</v>
      </c>
      <c r="L1422" s="122">
        <v>2029</v>
      </c>
      <c r="M1422" s="122">
        <v>0</v>
      </c>
      <c r="N1422" s="122">
        <v>1</v>
      </c>
      <c r="O1422" s="122">
        <f t="shared" si="426"/>
        <v>0</v>
      </c>
      <c r="P1422" s="122">
        <v>0.3</v>
      </c>
      <c r="Q1422" s="122" t="s">
        <v>319</v>
      </c>
      <c r="R1422" s="122">
        <f t="shared" si="427"/>
        <v>0</v>
      </c>
      <c r="S1422" s="124">
        <f t="shared" si="428"/>
        <v>0</v>
      </c>
      <c r="T1422" s="122">
        <f t="shared" si="429"/>
        <v>0</v>
      </c>
    </row>
    <row r="1423" spans="2:20" x14ac:dyDescent="0.25">
      <c r="B1423" s="122">
        <v>2030</v>
      </c>
      <c r="C1423" s="122">
        <v>0</v>
      </c>
      <c r="D1423" s="122"/>
      <c r="E1423" s="122"/>
      <c r="F1423" s="122">
        <v>10000</v>
      </c>
      <c r="G1423" s="122" t="s">
        <v>218</v>
      </c>
      <c r="H1423" s="122">
        <f t="shared" si="423"/>
        <v>0</v>
      </c>
      <c r="I1423" s="124">
        <f t="shared" si="424"/>
        <v>0</v>
      </c>
      <c r="J1423" s="122">
        <f t="shared" si="425"/>
        <v>0</v>
      </c>
      <c r="L1423" s="122">
        <v>2030</v>
      </c>
      <c r="M1423" s="122">
        <v>0</v>
      </c>
      <c r="N1423" s="122">
        <v>1</v>
      </c>
      <c r="O1423" s="122">
        <f t="shared" si="426"/>
        <v>0</v>
      </c>
      <c r="P1423" s="122">
        <v>0.3</v>
      </c>
      <c r="Q1423" s="122" t="s">
        <v>319</v>
      </c>
      <c r="R1423" s="122">
        <f t="shared" si="427"/>
        <v>0</v>
      </c>
      <c r="S1423" s="124">
        <f t="shared" si="428"/>
        <v>0</v>
      </c>
      <c r="T1423" s="122">
        <f t="shared" si="429"/>
        <v>0</v>
      </c>
    </row>
    <row r="1424" spans="2:20" x14ac:dyDescent="0.25">
      <c r="B1424" s="122">
        <v>2031</v>
      </c>
      <c r="C1424" s="122">
        <v>0</v>
      </c>
      <c r="D1424" s="122"/>
      <c r="E1424" s="122"/>
      <c r="F1424" s="122">
        <v>10000</v>
      </c>
      <c r="G1424" s="122" t="s">
        <v>218</v>
      </c>
      <c r="H1424" s="122">
        <f t="shared" si="423"/>
        <v>0</v>
      </c>
      <c r="I1424" s="124">
        <f t="shared" si="424"/>
        <v>0</v>
      </c>
      <c r="J1424" s="122">
        <f t="shared" si="425"/>
        <v>0</v>
      </c>
      <c r="L1424" s="122">
        <v>2031</v>
      </c>
      <c r="M1424" s="122">
        <v>0</v>
      </c>
      <c r="N1424" s="122">
        <v>1</v>
      </c>
      <c r="O1424" s="122">
        <f t="shared" si="426"/>
        <v>0</v>
      </c>
      <c r="P1424" s="122">
        <v>0.3</v>
      </c>
      <c r="Q1424" s="122" t="s">
        <v>319</v>
      </c>
      <c r="R1424" s="122">
        <f t="shared" si="427"/>
        <v>0</v>
      </c>
      <c r="S1424" s="124">
        <f t="shared" si="428"/>
        <v>0</v>
      </c>
      <c r="T1424" s="122">
        <f t="shared" si="429"/>
        <v>0</v>
      </c>
    </row>
    <row r="1425" spans="2:20" x14ac:dyDescent="0.25">
      <c r="B1425" s="122">
        <v>2032</v>
      </c>
      <c r="C1425" s="122">
        <v>0</v>
      </c>
      <c r="D1425" s="122"/>
      <c r="E1425" s="122"/>
      <c r="F1425" s="122">
        <v>10000</v>
      </c>
      <c r="G1425" s="122" t="s">
        <v>218</v>
      </c>
      <c r="H1425" s="122">
        <f t="shared" si="423"/>
        <v>0</v>
      </c>
      <c r="I1425" s="124">
        <f t="shared" si="424"/>
        <v>0</v>
      </c>
      <c r="J1425" s="122">
        <f t="shared" si="425"/>
        <v>0</v>
      </c>
      <c r="L1425" s="122">
        <v>2032</v>
      </c>
      <c r="M1425" s="122">
        <v>0</v>
      </c>
      <c r="N1425" s="122">
        <v>1</v>
      </c>
      <c r="O1425" s="122">
        <f t="shared" si="426"/>
        <v>0</v>
      </c>
      <c r="P1425" s="122">
        <v>0.3</v>
      </c>
      <c r="Q1425" s="122" t="s">
        <v>319</v>
      </c>
      <c r="R1425" s="122">
        <f t="shared" si="427"/>
        <v>0</v>
      </c>
      <c r="S1425" s="124">
        <f t="shared" si="428"/>
        <v>0</v>
      </c>
      <c r="T1425" s="122">
        <f t="shared" si="429"/>
        <v>0</v>
      </c>
    </row>
    <row r="1426" spans="2:20" x14ac:dyDescent="0.25">
      <c r="B1426" s="122">
        <v>2033</v>
      </c>
      <c r="C1426" s="122">
        <v>0</v>
      </c>
      <c r="D1426" s="122"/>
      <c r="E1426" s="122"/>
      <c r="F1426" s="122">
        <v>10000</v>
      </c>
      <c r="G1426" s="122" t="s">
        <v>218</v>
      </c>
      <c r="H1426" s="122">
        <f t="shared" si="423"/>
        <v>0</v>
      </c>
      <c r="I1426" s="124">
        <f t="shared" si="424"/>
        <v>0</v>
      </c>
      <c r="J1426" s="122">
        <f t="shared" si="425"/>
        <v>0</v>
      </c>
      <c r="L1426" s="122">
        <v>2033</v>
      </c>
      <c r="M1426" s="122">
        <v>0</v>
      </c>
      <c r="N1426" s="122">
        <v>1</v>
      </c>
      <c r="O1426" s="122">
        <f t="shared" si="426"/>
        <v>0</v>
      </c>
      <c r="P1426" s="122">
        <v>0.3</v>
      </c>
      <c r="Q1426" s="122" t="s">
        <v>319</v>
      </c>
      <c r="R1426" s="122">
        <f t="shared" si="427"/>
        <v>0</v>
      </c>
      <c r="S1426" s="124">
        <f t="shared" si="428"/>
        <v>0</v>
      </c>
      <c r="T1426" s="122">
        <f t="shared" si="429"/>
        <v>0</v>
      </c>
    </row>
    <row r="1427" spans="2:20" x14ac:dyDescent="0.25">
      <c r="B1427" s="122">
        <v>2034</v>
      </c>
      <c r="C1427" s="122">
        <v>0</v>
      </c>
      <c r="D1427" s="122"/>
      <c r="E1427" s="122"/>
      <c r="F1427" s="122">
        <v>10000</v>
      </c>
      <c r="G1427" s="122" t="s">
        <v>218</v>
      </c>
      <c r="H1427" s="122">
        <f t="shared" si="423"/>
        <v>0</v>
      </c>
      <c r="I1427" s="124">
        <f t="shared" si="424"/>
        <v>0</v>
      </c>
      <c r="J1427" s="122">
        <f t="shared" si="425"/>
        <v>0</v>
      </c>
      <c r="L1427" s="122">
        <v>2034</v>
      </c>
      <c r="M1427" s="122">
        <v>0</v>
      </c>
      <c r="N1427" s="122">
        <v>1</v>
      </c>
      <c r="O1427" s="122">
        <f t="shared" si="426"/>
        <v>0</v>
      </c>
      <c r="P1427" s="122">
        <v>0.3</v>
      </c>
      <c r="Q1427" s="122" t="s">
        <v>319</v>
      </c>
      <c r="R1427" s="122">
        <f t="shared" si="427"/>
        <v>0</v>
      </c>
      <c r="S1427" s="124">
        <f t="shared" si="428"/>
        <v>0</v>
      </c>
      <c r="T1427" s="122">
        <f t="shared" si="429"/>
        <v>0</v>
      </c>
    </row>
    <row r="1428" spans="2:20" x14ac:dyDescent="0.25">
      <c r="B1428" s="122">
        <v>2035</v>
      </c>
      <c r="C1428" s="122">
        <v>0</v>
      </c>
      <c r="D1428" s="122"/>
      <c r="E1428" s="122"/>
      <c r="F1428" s="122">
        <v>10000</v>
      </c>
      <c r="G1428" s="122" t="s">
        <v>218</v>
      </c>
      <c r="H1428" s="122">
        <f t="shared" si="423"/>
        <v>0</v>
      </c>
      <c r="I1428" s="124">
        <f t="shared" si="424"/>
        <v>0</v>
      </c>
      <c r="J1428" s="122">
        <f t="shared" si="425"/>
        <v>0</v>
      </c>
      <c r="L1428" s="122">
        <v>2035</v>
      </c>
      <c r="M1428" s="122">
        <v>0</v>
      </c>
      <c r="N1428" s="122">
        <v>1</v>
      </c>
      <c r="O1428" s="122">
        <f t="shared" si="426"/>
        <v>0</v>
      </c>
      <c r="P1428" s="122">
        <v>0.3</v>
      </c>
      <c r="Q1428" s="122" t="s">
        <v>319</v>
      </c>
      <c r="R1428" s="122">
        <f t="shared" si="427"/>
        <v>0</v>
      </c>
      <c r="S1428" s="124">
        <f t="shared" si="428"/>
        <v>0</v>
      </c>
      <c r="T1428" s="122">
        <f t="shared" si="429"/>
        <v>0</v>
      </c>
    </row>
    <row r="1429" spans="2:20" x14ac:dyDescent="0.25">
      <c r="B1429" s="122">
        <v>2036</v>
      </c>
      <c r="C1429" s="122">
        <v>0</v>
      </c>
      <c r="D1429" s="122"/>
      <c r="E1429" s="122"/>
      <c r="F1429" s="122">
        <v>10000</v>
      </c>
      <c r="G1429" s="122" t="s">
        <v>218</v>
      </c>
      <c r="H1429" s="122">
        <f t="shared" si="423"/>
        <v>0</v>
      </c>
      <c r="I1429" s="124">
        <f t="shared" si="424"/>
        <v>0</v>
      </c>
      <c r="J1429" s="122">
        <f t="shared" si="425"/>
        <v>0</v>
      </c>
      <c r="L1429" s="122">
        <v>2036</v>
      </c>
      <c r="M1429" s="122">
        <v>0</v>
      </c>
      <c r="N1429" s="122">
        <v>1</v>
      </c>
      <c r="O1429" s="122">
        <f t="shared" si="426"/>
        <v>0</v>
      </c>
      <c r="P1429" s="122">
        <v>0.3</v>
      </c>
      <c r="Q1429" s="122" t="s">
        <v>319</v>
      </c>
      <c r="R1429" s="122">
        <f t="shared" si="427"/>
        <v>0</v>
      </c>
      <c r="S1429" s="124">
        <f t="shared" si="428"/>
        <v>0</v>
      </c>
      <c r="T1429" s="122">
        <f t="shared" si="429"/>
        <v>0</v>
      </c>
    </row>
    <row r="1430" spans="2:20" x14ac:dyDescent="0.25">
      <c r="B1430" s="122">
        <v>2037</v>
      </c>
      <c r="C1430" s="122">
        <v>0</v>
      </c>
      <c r="D1430" s="122"/>
      <c r="E1430" s="122"/>
      <c r="F1430" s="122">
        <v>10000</v>
      </c>
      <c r="G1430" s="122" t="s">
        <v>218</v>
      </c>
      <c r="H1430" s="122">
        <f t="shared" si="423"/>
        <v>0</v>
      </c>
      <c r="I1430" s="124">
        <f t="shared" si="424"/>
        <v>0</v>
      </c>
      <c r="J1430" s="122">
        <f t="shared" si="425"/>
        <v>0</v>
      </c>
      <c r="L1430" s="122">
        <v>2037</v>
      </c>
      <c r="M1430" s="122">
        <v>0</v>
      </c>
      <c r="N1430" s="122">
        <v>1</v>
      </c>
      <c r="O1430" s="122">
        <f t="shared" si="426"/>
        <v>0</v>
      </c>
      <c r="P1430" s="122">
        <v>0.3</v>
      </c>
      <c r="Q1430" s="122" t="s">
        <v>319</v>
      </c>
      <c r="R1430" s="122">
        <f t="shared" si="427"/>
        <v>0</v>
      </c>
      <c r="S1430" s="124">
        <f t="shared" si="428"/>
        <v>0</v>
      </c>
      <c r="T1430" s="122">
        <f t="shared" si="429"/>
        <v>0</v>
      </c>
    </row>
    <row r="1431" spans="2:20" x14ac:dyDescent="0.25">
      <c r="B1431" s="122">
        <v>2038</v>
      </c>
      <c r="C1431" s="122">
        <v>0</v>
      </c>
      <c r="D1431" s="122"/>
      <c r="E1431" s="122"/>
      <c r="F1431" s="122">
        <v>10000</v>
      </c>
      <c r="G1431" s="122" t="s">
        <v>218</v>
      </c>
      <c r="H1431" s="122">
        <f t="shared" si="423"/>
        <v>0</v>
      </c>
      <c r="I1431" s="124">
        <f t="shared" si="424"/>
        <v>0</v>
      </c>
      <c r="J1431" s="122">
        <f t="shared" si="425"/>
        <v>0</v>
      </c>
      <c r="L1431" s="122">
        <v>2038</v>
      </c>
      <c r="M1431" s="122">
        <v>0</v>
      </c>
      <c r="N1431" s="122">
        <v>1</v>
      </c>
      <c r="O1431" s="122">
        <f t="shared" si="426"/>
        <v>0</v>
      </c>
      <c r="P1431" s="122">
        <v>0.3</v>
      </c>
      <c r="Q1431" s="122" t="s">
        <v>319</v>
      </c>
      <c r="R1431" s="122">
        <f t="shared" si="427"/>
        <v>0</v>
      </c>
      <c r="S1431" s="124">
        <f t="shared" si="428"/>
        <v>0</v>
      </c>
      <c r="T1431" s="122">
        <f t="shared" si="429"/>
        <v>0</v>
      </c>
    </row>
    <row r="1432" spans="2:20" x14ac:dyDescent="0.25">
      <c r="B1432" s="122">
        <v>2039</v>
      </c>
      <c r="C1432" s="122">
        <v>0</v>
      </c>
      <c r="D1432" s="122"/>
      <c r="E1432" s="122"/>
      <c r="F1432" s="122">
        <v>10000</v>
      </c>
      <c r="G1432" s="122" t="s">
        <v>218</v>
      </c>
      <c r="H1432" s="122">
        <f t="shared" si="423"/>
        <v>0</v>
      </c>
      <c r="I1432" s="124">
        <f t="shared" si="424"/>
        <v>0</v>
      </c>
      <c r="J1432" s="122">
        <f t="shared" si="425"/>
        <v>0</v>
      </c>
      <c r="L1432" s="122">
        <v>2039</v>
      </c>
      <c r="M1432" s="122">
        <v>0</v>
      </c>
      <c r="N1432" s="122">
        <v>1</v>
      </c>
      <c r="O1432" s="122">
        <f t="shared" si="426"/>
        <v>0</v>
      </c>
      <c r="P1432" s="122">
        <v>0.3</v>
      </c>
      <c r="Q1432" s="122" t="s">
        <v>319</v>
      </c>
      <c r="R1432" s="122">
        <f t="shared" si="427"/>
        <v>0</v>
      </c>
      <c r="S1432" s="124">
        <f t="shared" si="428"/>
        <v>0</v>
      </c>
      <c r="T1432" s="122">
        <f t="shared" si="429"/>
        <v>0</v>
      </c>
    </row>
    <row r="1433" spans="2:20" x14ac:dyDescent="0.25">
      <c r="B1433" s="122">
        <v>2040</v>
      </c>
      <c r="C1433" s="122">
        <v>0</v>
      </c>
      <c r="D1433" s="122"/>
      <c r="E1433" s="122"/>
      <c r="F1433" s="122">
        <v>10000</v>
      </c>
      <c r="G1433" s="122" t="s">
        <v>218</v>
      </c>
      <c r="H1433" s="122">
        <f t="shared" si="423"/>
        <v>0</v>
      </c>
      <c r="I1433" s="124">
        <f t="shared" si="424"/>
        <v>0</v>
      </c>
      <c r="J1433" s="122">
        <f t="shared" si="425"/>
        <v>0</v>
      </c>
      <c r="L1433" s="122">
        <v>2040</v>
      </c>
      <c r="M1433" s="122">
        <v>0</v>
      </c>
      <c r="N1433" s="122">
        <v>1</v>
      </c>
      <c r="O1433" s="122">
        <f t="shared" si="426"/>
        <v>0</v>
      </c>
      <c r="P1433" s="122">
        <v>0.3</v>
      </c>
      <c r="Q1433" s="122" t="s">
        <v>319</v>
      </c>
      <c r="R1433" s="122">
        <f t="shared" si="427"/>
        <v>0</v>
      </c>
      <c r="S1433" s="124">
        <f t="shared" si="428"/>
        <v>0</v>
      </c>
      <c r="T1433" s="122">
        <f t="shared" si="429"/>
        <v>0</v>
      </c>
    </row>
    <row r="1434" spans="2:20" x14ac:dyDescent="0.25">
      <c r="B1434" s="122">
        <v>2041</v>
      </c>
      <c r="C1434" s="122">
        <v>0</v>
      </c>
      <c r="D1434" s="122"/>
      <c r="E1434" s="122"/>
      <c r="F1434" s="122">
        <v>10000</v>
      </c>
      <c r="G1434" s="122" t="s">
        <v>218</v>
      </c>
      <c r="H1434" s="122">
        <f t="shared" si="423"/>
        <v>0</v>
      </c>
      <c r="I1434" s="124">
        <f t="shared" si="424"/>
        <v>0</v>
      </c>
      <c r="J1434" s="122">
        <f t="shared" si="425"/>
        <v>0</v>
      </c>
      <c r="L1434" s="122">
        <v>2041</v>
      </c>
      <c r="M1434" s="122">
        <v>0</v>
      </c>
      <c r="N1434" s="122">
        <v>1</v>
      </c>
      <c r="O1434" s="122">
        <f t="shared" si="426"/>
        <v>0</v>
      </c>
      <c r="P1434" s="122">
        <v>0.3</v>
      </c>
      <c r="Q1434" s="122" t="s">
        <v>319</v>
      </c>
      <c r="R1434" s="122">
        <f t="shared" si="427"/>
        <v>0</v>
      </c>
      <c r="S1434" s="124">
        <f t="shared" si="428"/>
        <v>0</v>
      </c>
      <c r="T1434" s="122">
        <f t="shared" si="429"/>
        <v>0</v>
      </c>
    </row>
    <row r="1435" spans="2:20" x14ac:dyDescent="0.25">
      <c r="B1435" s="122">
        <v>2042</v>
      </c>
      <c r="C1435" s="122">
        <v>0</v>
      </c>
      <c r="D1435" s="122"/>
      <c r="E1435" s="122"/>
      <c r="F1435" s="122">
        <v>10000</v>
      </c>
      <c r="G1435" s="122" t="s">
        <v>218</v>
      </c>
      <c r="H1435" s="122">
        <f t="shared" si="423"/>
        <v>0</v>
      </c>
      <c r="I1435" s="124">
        <f t="shared" si="424"/>
        <v>0</v>
      </c>
      <c r="J1435" s="122">
        <f t="shared" si="425"/>
        <v>0</v>
      </c>
      <c r="L1435" s="122">
        <v>2042</v>
      </c>
      <c r="M1435" s="122">
        <v>0</v>
      </c>
      <c r="N1435" s="122">
        <v>1</v>
      </c>
      <c r="O1435" s="122">
        <f t="shared" si="426"/>
        <v>0</v>
      </c>
      <c r="P1435" s="122">
        <v>0.3</v>
      </c>
      <c r="Q1435" s="122" t="s">
        <v>319</v>
      </c>
      <c r="R1435" s="122">
        <f t="shared" si="427"/>
        <v>0</v>
      </c>
      <c r="S1435" s="124">
        <f t="shared" si="428"/>
        <v>0</v>
      </c>
      <c r="T1435" s="122">
        <f t="shared" si="429"/>
        <v>0</v>
      </c>
    </row>
    <row r="1436" spans="2:20" x14ac:dyDescent="0.25">
      <c r="B1436" s="122">
        <v>2043</v>
      </c>
      <c r="C1436" s="122">
        <v>0</v>
      </c>
      <c r="D1436" s="122"/>
      <c r="E1436" s="122"/>
      <c r="F1436" s="122">
        <v>10000</v>
      </c>
      <c r="G1436" s="122" t="s">
        <v>218</v>
      </c>
      <c r="H1436" s="122">
        <f t="shared" si="423"/>
        <v>0</v>
      </c>
      <c r="I1436" s="124">
        <f t="shared" si="424"/>
        <v>0</v>
      </c>
      <c r="J1436" s="122">
        <f t="shared" si="425"/>
        <v>0</v>
      </c>
      <c r="L1436" s="122">
        <v>2043</v>
      </c>
      <c r="M1436" s="122">
        <v>0</v>
      </c>
      <c r="N1436" s="122">
        <v>1</v>
      </c>
      <c r="O1436" s="122">
        <f t="shared" si="426"/>
        <v>0</v>
      </c>
      <c r="P1436" s="122">
        <v>0.3</v>
      </c>
      <c r="Q1436" s="122" t="s">
        <v>319</v>
      </c>
      <c r="R1436" s="122">
        <f t="shared" si="427"/>
        <v>0</v>
      </c>
      <c r="S1436" s="124">
        <f t="shared" si="428"/>
        <v>0</v>
      </c>
      <c r="T1436" s="122">
        <f t="shared" si="429"/>
        <v>0</v>
      </c>
    </row>
    <row r="1437" spans="2:20" x14ac:dyDescent="0.25">
      <c r="B1437" s="122">
        <v>2044</v>
      </c>
      <c r="C1437" s="122">
        <v>0</v>
      </c>
      <c r="D1437" s="122"/>
      <c r="E1437" s="122"/>
      <c r="F1437" s="122">
        <v>10000</v>
      </c>
      <c r="G1437" s="122" t="s">
        <v>218</v>
      </c>
      <c r="H1437" s="122">
        <f t="shared" si="423"/>
        <v>0</v>
      </c>
      <c r="I1437" s="124">
        <f t="shared" si="424"/>
        <v>0</v>
      </c>
      <c r="J1437" s="122">
        <f t="shared" si="425"/>
        <v>0</v>
      </c>
      <c r="L1437" s="122">
        <v>2044</v>
      </c>
      <c r="M1437" s="122">
        <v>0</v>
      </c>
      <c r="N1437" s="122">
        <v>1</v>
      </c>
      <c r="O1437" s="122">
        <f t="shared" si="426"/>
        <v>0</v>
      </c>
      <c r="P1437" s="122">
        <v>0.3</v>
      </c>
      <c r="Q1437" s="122" t="s">
        <v>319</v>
      </c>
      <c r="R1437" s="122">
        <f t="shared" si="427"/>
        <v>0</v>
      </c>
      <c r="S1437" s="124">
        <f t="shared" si="428"/>
        <v>0</v>
      </c>
      <c r="T1437" s="122">
        <f t="shared" si="429"/>
        <v>0</v>
      </c>
    </row>
    <row r="1439" spans="2:20" x14ac:dyDescent="0.25">
      <c r="B1439" s="290" t="s">
        <v>347</v>
      </c>
      <c r="C1439" s="290"/>
      <c r="D1439" s="290"/>
    </row>
    <row r="1440" spans="2:20" x14ac:dyDescent="0.25">
      <c r="B1440" s="289" t="s">
        <v>22</v>
      </c>
      <c r="C1440" s="289" t="s">
        <v>203</v>
      </c>
      <c r="D1440" s="289" t="s">
        <v>204</v>
      </c>
      <c r="E1440" s="289" t="s">
        <v>201</v>
      </c>
      <c r="F1440" s="289" t="s">
        <v>202</v>
      </c>
      <c r="G1440" s="289" t="s">
        <v>151</v>
      </c>
      <c r="H1440" s="289" t="s">
        <v>205</v>
      </c>
      <c r="I1440" s="289" t="s">
        <v>206</v>
      </c>
      <c r="J1440" s="289" t="s">
        <v>434</v>
      </c>
    </row>
    <row r="1441" spans="2:10" x14ac:dyDescent="0.25">
      <c r="B1441" s="289"/>
      <c r="C1441" s="289"/>
      <c r="D1441" s="289"/>
      <c r="E1441" s="289"/>
      <c r="F1441" s="289"/>
      <c r="G1441" s="289"/>
      <c r="H1441" s="289"/>
      <c r="I1441" s="289"/>
      <c r="J1441" s="289"/>
    </row>
    <row r="1442" spans="2:10" x14ac:dyDescent="0.25">
      <c r="B1442" s="289"/>
      <c r="C1442" s="289"/>
      <c r="D1442" s="289"/>
      <c r="E1442" s="289"/>
      <c r="F1442" s="289"/>
      <c r="G1442" s="289"/>
      <c r="H1442" s="289"/>
      <c r="I1442" s="289"/>
      <c r="J1442" s="289"/>
    </row>
    <row r="1443" spans="2:10" x14ac:dyDescent="0.25">
      <c r="B1443" s="122">
        <v>2025</v>
      </c>
      <c r="C1443" s="122" cm="1">
        <f t="array" ref="C1443:C1462">TRANSPOSE('Proyeksi Fasum (3)'!D343:W343)</f>
        <v>0</v>
      </c>
      <c r="D1443" s="122">
        <v>50</v>
      </c>
      <c r="E1443" s="122">
        <f>C1443*D1443</f>
        <v>0</v>
      </c>
      <c r="F1443" s="122">
        <v>50</v>
      </c>
      <c r="G1443" s="122" t="s">
        <v>348</v>
      </c>
      <c r="H1443" s="122">
        <f>E1443*F1443</f>
        <v>0</v>
      </c>
      <c r="I1443" s="124">
        <f>H1443/86400</f>
        <v>0</v>
      </c>
      <c r="J1443" s="122">
        <f>H1443/1000</f>
        <v>0</v>
      </c>
    </row>
    <row r="1444" spans="2:10" x14ac:dyDescent="0.25">
      <c r="B1444" s="122">
        <v>2026</v>
      </c>
      <c r="C1444" s="122">
        <v>0</v>
      </c>
      <c r="D1444" s="122">
        <v>50</v>
      </c>
      <c r="E1444" s="122">
        <f t="shared" ref="E1444:E1462" si="430">C1444*D1444</f>
        <v>0</v>
      </c>
      <c r="F1444" s="122">
        <v>50</v>
      </c>
      <c r="G1444" s="122" t="s">
        <v>348</v>
      </c>
      <c r="H1444" s="122">
        <f t="shared" ref="H1444:H1462" si="431">E1444*F1444</f>
        <v>0</v>
      </c>
      <c r="I1444" s="124">
        <f t="shared" ref="I1444:I1462" si="432">H1444/86400</f>
        <v>0</v>
      </c>
      <c r="J1444" s="122">
        <f t="shared" ref="J1444:J1462" si="433">H1444/1000</f>
        <v>0</v>
      </c>
    </row>
    <row r="1445" spans="2:10" x14ac:dyDescent="0.25">
      <c r="B1445" s="122">
        <v>2027</v>
      </c>
      <c r="C1445" s="122">
        <v>0</v>
      </c>
      <c r="D1445" s="122">
        <v>50</v>
      </c>
      <c r="E1445" s="122">
        <f t="shared" si="430"/>
        <v>0</v>
      </c>
      <c r="F1445" s="122">
        <v>50</v>
      </c>
      <c r="G1445" s="122" t="s">
        <v>348</v>
      </c>
      <c r="H1445" s="122">
        <f t="shared" si="431"/>
        <v>0</v>
      </c>
      <c r="I1445" s="124">
        <f t="shared" si="432"/>
        <v>0</v>
      </c>
      <c r="J1445" s="122">
        <f t="shared" si="433"/>
        <v>0</v>
      </c>
    </row>
    <row r="1446" spans="2:10" x14ac:dyDescent="0.25">
      <c r="B1446" s="122">
        <v>2028</v>
      </c>
      <c r="C1446" s="122">
        <v>0</v>
      </c>
      <c r="D1446" s="122">
        <v>50</v>
      </c>
      <c r="E1446" s="122">
        <f t="shared" si="430"/>
        <v>0</v>
      </c>
      <c r="F1446" s="122">
        <v>50</v>
      </c>
      <c r="G1446" s="122" t="s">
        <v>348</v>
      </c>
      <c r="H1446" s="122">
        <f t="shared" si="431"/>
        <v>0</v>
      </c>
      <c r="I1446" s="124">
        <f t="shared" si="432"/>
        <v>0</v>
      </c>
      <c r="J1446" s="122">
        <f t="shared" si="433"/>
        <v>0</v>
      </c>
    </row>
    <row r="1447" spans="2:10" x14ac:dyDescent="0.25">
      <c r="B1447" s="122">
        <v>2029</v>
      </c>
      <c r="C1447" s="122">
        <v>0</v>
      </c>
      <c r="D1447" s="122">
        <v>50</v>
      </c>
      <c r="E1447" s="122">
        <f t="shared" si="430"/>
        <v>0</v>
      </c>
      <c r="F1447" s="122">
        <v>50</v>
      </c>
      <c r="G1447" s="122" t="s">
        <v>348</v>
      </c>
      <c r="H1447" s="122">
        <f t="shared" si="431"/>
        <v>0</v>
      </c>
      <c r="I1447" s="124">
        <f t="shared" si="432"/>
        <v>0</v>
      </c>
      <c r="J1447" s="122">
        <f t="shared" si="433"/>
        <v>0</v>
      </c>
    </row>
    <row r="1448" spans="2:10" x14ac:dyDescent="0.25">
      <c r="B1448" s="122">
        <v>2030</v>
      </c>
      <c r="C1448" s="122">
        <v>0</v>
      </c>
      <c r="D1448" s="122">
        <v>50</v>
      </c>
      <c r="E1448" s="122">
        <f t="shared" si="430"/>
        <v>0</v>
      </c>
      <c r="F1448" s="122">
        <v>50</v>
      </c>
      <c r="G1448" s="122" t="s">
        <v>348</v>
      </c>
      <c r="H1448" s="122">
        <f t="shared" si="431"/>
        <v>0</v>
      </c>
      <c r="I1448" s="124">
        <f t="shared" si="432"/>
        <v>0</v>
      </c>
      <c r="J1448" s="122">
        <f t="shared" si="433"/>
        <v>0</v>
      </c>
    </row>
    <row r="1449" spans="2:10" x14ac:dyDescent="0.25">
      <c r="B1449" s="122">
        <v>2031</v>
      </c>
      <c r="C1449" s="122">
        <v>0</v>
      </c>
      <c r="D1449" s="122">
        <v>50</v>
      </c>
      <c r="E1449" s="122">
        <f t="shared" si="430"/>
        <v>0</v>
      </c>
      <c r="F1449" s="122">
        <v>50</v>
      </c>
      <c r="G1449" s="122" t="s">
        <v>348</v>
      </c>
      <c r="H1449" s="122">
        <f t="shared" si="431"/>
        <v>0</v>
      </c>
      <c r="I1449" s="124">
        <f t="shared" si="432"/>
        <v>0</v>
      </c>
      <c r="J1449" s="122">
        <f t="shared" si="433"/>
        <v>0</v>
      </c>
    </row>
    <row r="1450" spans="2:10" x14ac:dyDescent="0.25">
      <c r="B1450" s="122">
        <v>2032</v>
      </c>
      <c r="C1450" s="122">
        <v>0</v>
      </c>
      <c r="D1450" s="122">
        <v>50</v>
      </c>
      <c r="E1450" s="122">
        <f t="shared" si="430"/>
        <v>0</v>
      </c>
      <c r="F1450" s="122">
        <v>50</v>
      </c>
      <c r="G1450" s="122" t="s">
        <v>348</v>
      </c>
      <c r="H1450" s="122">
        <f t="shared" si="431"/>
        <v>0</v>
      </c>
      <c r="I1450" s="124">
        <f t="shared" si="432"/>
        <v>0</v>
      </c>
      <c r="J1450" s="122">
        <f t="shared" si="433"/>
        <v>0</v>
      </c>
    </row>
    <row r="1451" spans="2:10" x14ac:dyDescent="0.25">
      <c r="B1451" s="122">
        <v>2033</v>
      </c>
      <c r="C1451" s="122">
        <v>0</v>
      </c>
      <c r="D1451" s="122">
        <v>50</v>
      </c>
      <c r="E1451" s="122">
        <f t="shared" si="430"/>
        <v>0</v>
      </c>
      <c r="F1451" s="122">
        <v>50</v>
      </c>
      <c r="G1451" s="122" t="s">
        <v>348</v>
      </c>
      <c r="H1451" s="122">
        <f t="shared" si="431"/>
        <v>0</v>
      </c>
      <c r="I1451" s="124">
        <f t="shared" si="432"/>
        <v>0</v>
      </c>
      <c r="J1451" s="122">
        <f t="shared" si="433"/>
        <v>0</v>
      </c>
    </row>
    <row r="1452" spans="2:10" x14ac:dyDescent="0.25">
      <c r="B1452" s="122">
        <v>2034</v>
      </c>
      <c r="C1452" s="122">
        <v>0</v>
      </c>
      <c r="D1452" s="122">
        <v>50</v>
      </c>
      <c r="E1452" s="122">
        <f t="shared" si="430"/>
        <v>0</v>
      </c>
      <c r="F1452" s="122">
        <v>50</v>
      </c>
      <c r="G1452" s="122" t="s">
        <v>348</v>
      </c>
      <c r="H1452" s="122">
        <f t="shared" si="431"/>
        <v>0</v>
      </c>
      <c r="I1452" s="124">
        <f t="shared" si="432"/>
        <v>0</v>
      </c>
      <c r="J1452" s="122">
        <f t="shared" si="433"/>
        <v>0</v>
      </c>
    </row>
    <row r="1453" spans="2:10" x14ac:dyDescent="0.25">
      <c r="B1453" s="122">
        <v>2035</v>
      </c>
      <c r="C1453" s="122">
        <v>0</v>
      </c>
      <c r="D1453" s="122">
        <v>50</v>
      </c>
      <c r="E1453" s="122">
        <f t="shared" si="430"/>
        <v>0</v>
      </c>
      <c r="F1453" s="122">
        <v>50</v>
      </c>
      <c r="G1453" s="122" t="s">
        <v>348</v>
      </c>
      <c r="H1453" s="122">
        <f t="shared" si="431"/>
        <v>0</v>
      </c>
      <c r="I1453" s="124">
        <f t="shared" si="432"/>
        <v>0</v>
      </c>
      <c r="J1453" s="122">
        <f t="shared" si="433"/>
        <v>0</v>
      </c>
    </row>
    <row r="1454" spans="2:10" x14ac:dyDescent="0.25">
      <c r="B1454" s="122">
        <v>2036</v>
      </c>
      <c r="C1454" s="122">
        <v>0</v>
      </c>
      <c r="D1454" s="122">
        <v>50</v>
      </c>
      <c r="E1454" s="122">
        <f t="shared" si="430"/>
        <v>0</v>
      </c>
      <c r="F1454" s="122">
        <v>50</v>
      </c>
      <c r="G1454" s="122" t="s">
        <v>348</v>
      </c>
      <c r="H1454" s="122">
        <f t="shared" si="431"/>
        <v>0</v>
      </c>
      <c r="I1454" s="124">
        <f t="shared" si="432"/>
        <v>0</v>
      </c>
      <c r="J1454" s="122">
        <f t="shared" si="433"/>
        <v>0</v>
      </c>
    </row>
    <row r="1455" spans="2:10" x14ac:dyDescent="0.25">
      <c r="B1455" s="122">
        <v>2037</v>
      </c>
      <c r="C1455" s="122">
        <v>0</v>
      </c>
      <c r="D1455" s="122">
        <v>50</v>
      </c>
      <c r="E1455" s="122">
        <f t="shared" si="430"/>
        <v>0</v>
      </c>
      <c r="F1455" s="122">
        <v>50</v>
      </c>
      <c r="G1455" s="122" t="s">
        <v>348</v>
      </c>
      <c r="H1455" s="122">
        <f t="shared" si="431"/>
        <v>0</v>
      </c>
      <c r="I1455" s="124">
        <f t="shared" si="432"/>
        <v>0</v>
      </c>
      <c r="J1455" s="122">
        <f t="shared" si="433"/>
        <v>0</v>
      </c>
    </row>
    <row r="1456" spans="2:10" x14ac:dyDescent="0.25">
      <c r="B1456" s="122">
        <v>2038</v>
      </c>
      <c r="C1456" s="122">
        <v>0</v>
      </c>
      <c r="D1456" s="122">
        <v>50</v>
      </c>
      <c r="E1456" s="122">
        <f t="shared" si="430"/>
        <v>0</v>
      </c>
      <c r="F1456" s="122">
        <v>50</v>
      </c>
      <c r="G1456" s="122" t="s">
        <v>348</v>
      </c>
      <c r="H1456" s="122">
        <f t="shared" si="431"/>
        <v>0</v>
      </c>
      <c r="I1456" s="124">
        <f t="shared" si="432"/>
        <v>0</v>
      </c>
      <c r="J1456" s="122">
        <f t="shared" si="433"/>
        <v>0</v>
      </c>
    </row>
    <row r="1457" spans="1:21" x14ac:dyDescent="0.25">
      <c r="B1457" s="122">
        <v>2039</v>
      </c>
      <c r="C1457" s="122">
        <v>0</v>
      </c>
      <c r="D1457" s="122">
        <v>50</v>
      </c>
      <c r="E1457" s="122">
        <f t="shared" si="430"/>
        <v>0</v>
      </c>
      <c r="F1457" s="122">
        <v>50</v>
      </c>
      <c r="G1457" s="122" t="s">
        <v>348</v>
      </c>
      <c r="H1457" s="122">
        <f t="shared" si="431"/>
        <v>0</v>
      </c>
      <c r="I1457" s="124">
        <f t="shared" si="432"/>
        <v>0</v>
      </c>
      <c r="J1457" s="122">
        <f t="shared" si="433"/>
        <v>0</v>
      </c>
    </row>
    <row r="1458" spans="1:21" x14ac:dyDescent="0.25">
      <c r="B1458" s="122">
        <v>2040</v>
      </c>
      <c r="C1458" s="122">
        <v>0</v>
      </c>
      <c r="D1458" s="122">
        <v>50</v>
      </c>
      <c r="E1458" s="122">
        <f t="shared" si="430"/>
        <v>0</v>
      </c>
      <c r="F1458" s="122">
        <v>50</v>
      </c>
      <c r="G1458" s="122" t="s">
        <v>348</v>
      </c>
      <c r="H1458" s="122">
        <f t="shared" si="431"/>
        <v>0</v>
      </c>
      <c r="I1458" s="124">
        <f t="shared" si="432"/>
        <v>0</v>
      </c>
      <c r="J1458" s="122">
        <f t="shared" si="433"/>
        <v>0</v>
      </c>
    </row>
    <row r="1459" spans="1:21" x14ac:dyDescent="0.25">
      <c r="B1459" s="122">
        <v>2041</v>
      </c>
      <c r="C1459" s="122">
        <v>0</v>
      </c>
      <c r="D1459" s="122">
        <v>50</v>
      </c>
      <c r="E1459" s="122">
        <f t="shared" si="430"/>
        <v>0</v>
      </c>
      <c r="F1459" s="122">
        <v>50</v>
      </c>
      <c r="G1459" s="122" t="s">
        <v>348</v>
      </c>
      <c r="H1459" s="122">
        <f t="shared" si="431"/>
        <v>0</v>
      </c>
      <c r="I1459" s="124">
        <f t="shared" si="432"/>
        <v>0</v>
      </c>
      <c r="J1459" s="122">
        <f t="shared" si="433"/>
        <v>0</v>
      </c>
    </row>
    <row r="1460" spans="1:21" x14ac:dyDescent="0.25">
      <c r="B1460" s="122">
        <v>2042</v>
      </c>
      <c r="C1460" s="122">
        <v>0</v>
      </c>
      <c r="D1460" s="122">
        <v>50</v>
      </c>
      <c r="E1460" s="122">
        <f t="shared" si="430"/>
        <v>0</v>
      </c>
      <c r="F1460" s="122">
        <v>50</v>
      </c>
      <c r="G1460" s="122" t="s">
        <v>348</v>
      </c>
      <c r="H1460" s="122">
        <f t="shared" si="431"/>
        <v>0</v>
      </c>
      <c r="I1460" s="124">
        <f t="shared" si="432"/>
        <v>0</v>
      </c>
      <c r="J1460" s="122">
        <f t="shared" si="433"/>
        <v>0</v>
      </c>
    </row>
    <row r="1461" spans="1:21" x14ac:dyDescent="0.25">
      <c r="B1461" s="122">
        <v>2043</v>
      </c>
      <c r="C1461" s="122">
        <v>0</v>
      </c>
      <c r="D1461" s="122">
        <v>50</v>
      </c>
      <c r="E1461" s="122">
        <f t="shared" si="430"/>
        <v>0</v>
      </c>
      <c r="F1461" s="122">
        <v>50</v>
      </c>
      <c r="G1461" s="122" t="s">
        <v>348</v>
      </c>
      <c r="H1461" s="122">
        <f t="shared" si="431"/>
        <v>0</v>
      </c>
      <c r="I1461" s="124">
        <f t="shared" si="432"/>
        <v>0</v>
      </c>
      <c r="J1461" s="122">
        <f t="shared" si="433"/>
        <v>0</v>
      </c>
    </row>
    <row r="1462" spans="1:21" x14ac:dyDescent="0.25">
      <c r="B1462" s="122">
        <v>2044</v>
      </c>
      <c r="C1462" s="122">
        <v>0</v>
      </c>
      <c r="D1462" s="122">
        <v>50</v>
      </c>
      <c r="E1462" s="122">
        <f t="shared" si="430"/>
        <v>0</v>
      </c>
      <c r="F1462" s="122">
        <v>50</v>
      </c>
      <c r="G1462" s="122" t="s">
        <v>348</v>
      </c>
      <c r="H1462" s="122">
        <f t="shared" si="431"/>
        <v>0</v>
      </c>
      <c r="I1462" s="124">
        <f t="shared" si="432"/>
        <v>0</v>
      </c>
      <c r="J1462" s="122">
        <f t="shared" si="433"/>
        <v>0</v>
      </c>
    </row>
    <row r="1465" spans="1:21" x14ac:dyDescent="0.25">
      <c r="A1465" s="273">
        <v>8</v>
      </c>
      <c r="B1465" s="291" t="s">
        <v>130</v>
      </c>
      <c r="C1465" s="250"/>
      <c r="D1465" s="250"/>
      <c r="E1465" s="250"/>
      <c r="F1465" s="250"/>
      <c r="G1465" s="250"/>
      <c r="H1465" s="250"/>
      <c r="I1465" s="250"/>
      <c r="J1465" s="250"/>
      <c r="K1465" s="250"/>
      <c r="L1465" s="250"/>
      <c r="M1465" s="250"/>
      <c r="N1465" s="250"/>
      <c r="O1465" s="250"/>
      <c r="P1465" s="250"/>
      <c r="Q1465" s="250"/>
      <c r="R1465" s="250"/>
      <c r="S1465" s="250"/>
      <c r="T1465" s="250"/>
      <c r="U1465" s="250"/>
    </row>
    <row r="1466" spans="1:21" x14ac:dyDescent="0.25">
      <c r="A1466" s="273"/>
    </row>
    <row r="1467" spans="1:21" x14ac:dyDescent="0.25">
      <c r="A1467" s="273"/>
    </row>
    <row r="1468" spans="1:21" x14ac:dyDescent="0.25">
      <c r="A1468" s="273"/>
    </row>
    <row r="1469" spans="1:21" x14ac:dyDescent="0.25">
      <c r="B1469" s="183" t="s">
        <v>200</v>
      </c>
      <c r="L1469" s="183" t="s">
        <v>209</v>
      </c>
    </row>
    <row r="1470" spans="1:21" x14ac:dyDescent="0.25">
      <c r="B1470" s="289" t="s">
        <v>22</v>
      </c>
      <c r="C1470" s="289" t="s">
        <v>203</v>
      </c>
      <c r="D1470" s="289" t="s">
        <v>204</v>
      </c>
      <c r="E1470" s="289" t="s">
        <v>201</v>
      </c>
      <c r="F1470" s="289" t="s">
        <v>202</v>
      </c>
      <c r="G1470" s="289" t="s">
        <v>151</v>
      </c>
      <c r="H1470" s="289" t="s">
        <v>205</v>
      </c>
      <c r="I1470" s="289" t="s">
        <v>206</v>
      </c>
      <c r="J1470" s="289" t="s">
        <v>434</v>
      </c>
      <c r="L1470" s="289" t="s">
        <v>22</v>
      </c>
      <c r="M1470" s="289" t="s">
        <v>203</v>
      </c>
      <c r="N1470" s="289" t="s">
        <v>204</v>
      </c>
      <c r="O1470" s="289" t="s">
        <v>201</v>
      </c>
      <c r="P1470" s="289" t="s">
        <v>202</v>
      </c>
      <c r="Q1470" s="289" t="s">
        <v>151</v>
      </c>
      <c r="R1470" s="289" t="s">
        <v>205</v>
      </c>
      <c r="S1470" s="289" t="s">
        <v>206</v>
      </c>
      <c r="T1470" s="289" t="s">
        <v>434</v>
      </c>
    </row>
    <row r="1471" spans="1:21" x14ac:dyDescent="0.25">
      <c r="B1471" s="289"/>
      <c r="C1471" s="289"/>
      <c r="D1471" s="289"/>
      <c r="E1471" s="289"/>
      <c r="F1471" s="289"/>
      <c r="G1471" s="289"/>
      <c r="H1471" s="289"/>
      <c r="I1471" s="289"/>
      <c r="J1471" s="289"/>
      <c r="L1471" s="289"/>
      <c r="M1471" s="289"/>
      <c r="N1471" s="289"/>
      <c r="O1471" s="289"/>
      <c r="P1471" s="289"/>
      <c r="Q1471" s="289"/>
      <c r="R1471" s="289"/>
      <c r="S1471" s="289"/>
      <c r="T1471" s="289"/>
    </row>
    <row r="1472" spans="1:21" x14ac:dyDescent="0.25">
      <c r="B1472" s="289"/>
      <c r="C1472" s="289"/>
      <c r="D1472" s="289"/>
      <c r="E1472" s="289"/>
      <c r="F1472" s="289"/>
      <c r="G1472" s="289"/>
      <c r="H1472" s="289"/>
      <c r="I1472" s="289"/>
      <c r="J1472" s="289"/>
      <c r="L1472" s="289"/>
      <c r="M1472" s="289"/>
      <c r="N1472" s="289"/>
      <c r="O1472" s="289"/>
      <c r="P1472" s="289"/>
      <c r="Q1472" s="289"/>
      <c r="R1472" s="289"/>
      <c r="S1472" s="289"/>
      <c r="T1472" s="289"/>
    </row>
    <row r="1473" spans="2:20" x14ac:dyDescent="0.25">
      <c r="B1473" s="122">
        <v>2025</v>
      </c>
      <c r="C1473" s="122" cm="1">
        <f t="array" ref="C1473:C1492">TRANSPOSE('Proyeksi Fasum (3)'!D374:W374)</f>
        <v>0</v>
      </c>
      <c r="D1473" s="122">
        <f>4*30</f>
        <v>120</v>
      </c>
      <c r="E1473" s="122">
        <f>C1473*D1473</f>
        <v>0</v>
      </c>
      <c r="F1473" s="122">
        <v>40</v>
      </c>
      <c r="G1473" s="122" t="s">
        <v>208</v>
      </c>
      <c r="H1473" s="122">
        <f>E1473*F1473</f>
        <v>0</v>
      </c>
      <c r="I1473" s="124">
        <f>H1473/86400</f>
        <v>0</v>
      </c>
      <c r="J1473" s="122">
        <f>H1473/1000</f>
        <v>0</v>
      </c>
      <c r="L1473" s="122">
        <v>2025</v>
      </c>
      <c r="M1473" s="122" cm="1">
        <f t="array" ref="M1473:M1492">TRANSPOSE('Proyeksi Fasum (3)'!D375:W375)</f>
        <v>1</v>
      </c>
      <c r="N1473" s="122">
        <f>12*40</f>
        <v>480</v>
      </c>
      <c r="O1473" s="122">
        <f>M1473*N1473</f>
        <v>480</v>
      </c>
      <c r="P1473" s="122">
        <v>40</v>
      </c>
      <c r="Q1473" s="122" t="s">
        <v>208</v>
      </c>
      <c r="R1473" s="122">
        <f>O1473*P1473</f>
        <v>19200</v>
      </c>
      <c r="S1473" s="124">
        <f>R1473/86400</f>
        <v>0.22222222222222221</v>
      </c>
      <c r="T1473" s="122">
        <f>R1473/1000</f>
        <v>19.2</v>
      </c>
    </row>
    <row r="1474" spans="2:20" x14ac:dyDescent="0.25">
      <c r="B1474" s="122">
        <v>2026</v>
      </c>
      <c r="C1474" s="122">
        <v>0</v>
      </c>
      <c r="D1474" s="122">
        <f t="shared" ref="D1474:D1492" si="434">4*30</f>
        <v>120</v>
      </c>
      <c r="E1474" s="122">
        <f t="shared" ref="E1474:E1492" si="435">C1474*D1474</f>
        <v>0</v>
      </c>
      <c r="F1474" s="122">
        <v>40</v>
      </c>
      <c r="G1474" s="122" t="s">
        <v>208</v>
      </c>
      <c r="H1474" s="122">
        <f t="shared" ref="H1474:H1492" si="436">E1474*F1474</f>
        <v>0</v>
      </c>
      <c r="I1474" s="124">
        <f t="shared" ref="I1474:I1492" si="437">H1474/86400</f>
        <v>0</v>
      </c>
      <c r="J1474" s="122">
        <f t="shared" ref="J1474:J1492" si="438">H1474/1000</f>
        <v>0</v>
      </c>
      <c r="L1474" s="122">
        <v>2026</v>
      </c>
      <c r="M1474" s="122">
        <v>1</v>
      </c>
      <c r="N1474" s="122">
        <f t="shared" ref="N1474:N1492" si="439">12*40</f>
        <v>480</v>
      </c>
      <c r="O1474" s="122">
        <f t="shared" ref="O1474:O1492" si="440">M1474*N1474</f>
        <v>480</v>
      </c>
      <c r="P1474" s="122">
        <v>40</v>
      </c>
      <c r="Q1474" s="122" t="s">
        <v>208</v>
      </c>
      <c r="R1474" s="122">
        <f t="shared" ref="R1474:R1492" si="441">O1474*P1474</f>
        <v>19200</v>
      </c>
      <c r="S1474" s="124">
        <f t="shared" ref="S1474:S1492" si="442">R1474/86400</f>
        <v>0.22222222222222221</v>
      </c>
      <c r="T1474" s="122">
        <f t="shared" ref="T1474:T1492" si="443">R1474/1000</f>
        <v>19.2</v>
      </c>
    </row>
    <row r="1475" spans="2:20" x14ac:dyDescent="0.25">
      <c r="B1475" s="122">
        <v>2027</v>
      </c>
      <c r="C1475" s="122">
        <v>0</v>
      </c>
      <c r="D1475" s="122">
        <f t="shared" si="434"/>
        <v>120</v>
      </c>
      <c r="E1475" s="122">
        <f t="shared" si="435"/>
        <v>0</v>
      </c>
      <c r="F1475" s="122">
        <v>40</v>
      </c>
      <c r="G1475" s="122" t="s">
        <v>208</v>
      </c>
      <c r="H1475" s="122">
        <f t="shared" si="436"/>
        <v>0</v>
      </c>
      <c r="I1475" s="124">
        <f t="shared" si="437"/>
        <v>0</v>
      </c>
      <c r="J1475" s="122">
        <f t="shared" si="438"/>
        <v>0</v>
      </c>
      <c r="L1475" s="122">
        <v>2027</v>
      </c>
      <c r="M1475" s="122">
        <v>1</v>
      </c>
      <c r="N1475" s="122">
        <f t="shared" si="439"/>
        <v>480</v>
      </c>
      <c r="O1475" s="122">
        <f t="shared" si="440"/>
        <v>480</v>
      </c>
      <c r="P1475" s="122">
        <v>40</v>
      </c>
      <c r="Q1475" s="122" t="s">
        <v>208</v>
      </c>
      <c r="R1475" s="122">
        <f t="shared" si="441"/>
        <v>19200</v>
      </c>
      <c r="S1475" s="124">
        <f t="shared" si="442"/>
        <v>0.22222222222222221</v>
      </c>
      <c r="T1475" s="122">
        <f t="shared" si="443"/>
        <v>19.2</v>
      </c>
    </row>
    <row r="1476" spans="2:20" x14ac:dyDescent="0.25">
      <c r="B1476" s="122">
        <v>2028</v>
      </c>
      <c r="C1476" s="122">
        <v>0</v>
      </c>
      <c r="D1476" s="122">
        <f t="shared" si="434"/>
        <v>120</v>
      </c>
      <c r="E1476" s="122">
        <f t="shared" si="435"/>
        <v>0</v>
      </c>
      <c r="F1476" s="122">
        <v>40</v>
      </c>
      <c r="G1476" s="122" t="s">
        <v>208</v>
      </c>
      <c r="H1476" s="122">
        <f t="shared" si="436"/>
        <v>0</v>
      </c>
      <c r="I1476" s="124">
        <f t="shared" si="437"/>
        <v>0</v>
      </c>
      <c r="J1476" s="122">
        <f t="shared" si="438"/>
        <v>0</v>
      </c>
      <c r="L1476" s="122">
        <v>2028</v>
      </c>
      <c r="M1476" s="122">
        <v>1</v>
      </c>
      <c r="N1476" s="122">
        <f t="shared" si="439"/>
        <v>480</v>
      </c>
      <c r="O1476" s="122">
        <f t="shared" si="440"/>
        <v>480</v>
      </c>
      <c r="P1476" s="122">
        <v>40</v>
      </c>
      <c r="Q1476" s="122" t="s">
        <v>208</v>
      </c>
      <c r="R1476" s="122">
        <f t="shared" si="441"/>
        <v>19200</v>
      </c>
      <c r="S1476" s="124">
        <f t="shared" si="442"/>
        <v>0.22222222222222221</v>
      </c>
      <c r="T1476" s="122">
        <f t="shared" si="443"/>
        <v>19.2</v>
      </c>
    </row>
    <row r="1477" spans="2:20" x14ac:dyDescent="0.25">
      <c r="B1477" s="122">
        <v>2029</v>
      </c>
      <c r="C1477" s="122">
        <v>0</v>
      </c>
      <c r="D1477" s="122">
        <f t="shared" si="434"/>
        <v>120</v>
      </c>
      <c r="E1477" s="122">
        <f t="shared" si="435"/>
        <v>0</v>
      </c>
      <c r="F1477" s="122">
        <v>40</v>
      </c>
      <c r="G1477" s="122" t="s">
        <v>208</v>
      </c>
      <c r="H1477" s="122">
        <f t="shared" si="436"/>
        <v>0</v>
      </c>
      <c r="I1477" s="124">
        <f t="shared" si="437"/>
        <v>0</v>
      </c>
      <c r="J1477" s="122">
        <f t="shared" si="438"/>
        <v>0</v>
      </c>
      <c r="L1477" s="122">
        <v>2029</v>
      </c>
      <c r="M1477" s="122">
        <v>1</v>
      </c>
      <c r="N1477" s="122">
        <f t="shared" si="439"/>
        <v>480</v>
      </c>
      <c r="O1477" s="122">
        <f t="shared" si="440"/>
        <v>480</v>
      </c>
      <c r="P1477" s="122">
        <v>40</v>
      </c>
      <c r="Q1477" s="122" t="s">
        <v>208</v>
      </c>
      <c r="R1477" s="122">
        <f t="shared" si="441"/>
        <v>19200</v>
      </c>
      <c r="S1477" s="124">
        <f t="shared" si="442"/>
        <v>0.22222222222222221</v>
      </c>
      <c r="T1477" s="122">
        <f t="shared" si="443"/>
        <v>19.2</v>
      </c>
    </row>
    <row r="1478" spans="2:20" x14ac:dyDescent="0.25">
      <c r="B1478" s="122">
        <v>2030</v>
      </c>
      <c r="C1478" s="122">
        <v>0</v>
      </c>
      <c r="D1478" s="122">
        <f t="shared" si="434"/>
        <v>120</v>
      </c>
      <c r="E1478" s="122">
        <f t="shared" si="435"/>
        <v>0</v>
      </c>
      <c r="F1478" s="122">
        <v>40</v>
      </c>
      <c r="G1478" s="122" t="s">
        <v>208</v>
      </c>
      <c r="H1478" s="122">
        <f t="shared" si="436"/>
        <v>0</v>
      </c>
      <c r="I1478" s="124">
        <f t="shared" si="437"/>
        <v>0</v>
      </c>
      <c r="J1478" s="122">
        <f t="shared" si="438"/>
        <v>0</v>
      </c>
      <c r="L1478" s="122">
        <v>2030</v>
      </c>
      <c r="M1478" s="122">
        <v>2</v>
      </c>
      <c r="N1478" s="122">
        <f t="shared" si="439"/>
        <v>480</v>
      </c>
      <c r="O1478" s="122">
        <f t="shared" si="440"/>
        <v>960</v>
      </c>
      <c r="P1478" s="122">
        <v>40</v>
      </c>
      <c r="Q1478" s="122" t="s">
        <v>208</v>
      </c>
      <c r="R1478" s="122">
        <f t="shared" si="441"/>
        <v>38400</v>
      </c>
      <c r="S1478" s="124">
        <f t="shared" si="442"/>
        <v>0.44444444444444442</v>
      </c>
      <c r="T1478" s="122">
        <f t="shared" si="443"/>
        <v>38.4</v>
      </c>
    </row>
    <row r="1479" spans="2:20" x14ac:dyDescent="0.25">
      <c r="B1479" s="122">
        <v>2031</v>
      </c>
      <c r="C1479" s="122">
        <v>0</v>
      </c>
      <c r="D1479" s="122">
        <f t="shared" si="434"/>
        <v>120</v>
      </c>
      <c r="E1479" s="122">
        <f t="shared" si="435"/>
        <v>0</v>
      </c>
      <c r="F1479" s="122">
        <v>40</v>
      </c>
      <c r="G1479" s="122" t="s">
        <v>208</v>
      </c>
      <c r="H1479" s="122">
        <f t="shared" si="436"/>
        <v>0</v>
      </c>
      <c r="I1479" s="124">
        <f t="shared" si="437"/>
        <v>0</v>
      </c>
      <c r="J1479" s="122">
        <f t="shared" si="438"/>
        <v>0</v>
      </c>
      <c r="L1479" s="122">
        <v>2031</v>
      </c>
      <c r="M1479" s="122">
        <v>2</v>
      </c>
      <c r="N1479" s="122">
        <f t="shared" si="439"/>
        <v>480</v>
      </c>
      <c r="O1479" s="122">
        <f t="shared" si="440"/>
        <v>960</v>
      </c>
      <c r="P1479" s="122">
        <v>40</v>
      </c>
      <c r="Q1479" s="122" t="s">
        <v>208</v>
      </c>
      <c r="R1479" s="122">
        <f t="shared" si="441"/>
        <v>38400</v>
      </c>
      <c r="S1479" s="124">
        <f t="shared" si="442"/>
        <v>0.44444444444444442</v>
      </c>
      <c r="T1479" s="122">
        <f t="shared" si="443"/>
        <v>38.4</v>
      </c>
    </row>
    <row r="1480" spans="2:20" x14ac:dyDescent="0.25">
      <c r="B1480" s="122">
        <v>2032</v>
      </c>
      <c r="C1480" s="122">
        <v>0</v>
      </c>
      <c r="D1480" s="122">
        <f t="shared" si="434"/>
        <v>120</v>
      </c>
      <c r="E1480" s="122">
        <f t="shared" si="435"/>
        <v>0</v>
      </c>
      <c r="F1480" s="122">
        <v>40</v>
      </c>
      <c r="G1480" s="122" t="s">
        <v>208</v>
      </c>
      <c r="H1480" s="122">
        <f t="shared" si="436"/>
        <v>0</v>
      </c>
      <c r="I1480" s="124">
        <f t="shared" si="437"/>
        <v>0</v>
      </c>
      <c r="J1480" s="122">
        <f t="shared" si="438"/>
        <v>0</v>
      </c>
      <c r="L1480" s="122">
        <v>2032</v>
      </c>
      <c r="M1480" s="122">
        <v>2</v>
      </c>
      <c r="N1480" s="122">
        <f t="shared" si="439"/>
        <v>480</v>
      </c>
      <c r="O1480" s="122">
        <f t="shared" si="440"/>
        <v>960</v>
      </c>
      <c r="P1480" s="122">
        <v>40</v>
      </c>
      <c r="Q1480" s="122" t="s">
        <v>208</v>
      </c>
      <c r="R1480" s="122">
        <f t="shared" si="441"/>
        <v>38400</v>
      </c>
      <c r="S1480" s="124">
        <f t="shared" si="442"/>
        <v>0.44444444444444442</v>
      </c>
      <c r="T1480" s="122">
        <f t="shared" si="443"/>
        <v>38.4</v>
      </c>
    </row>
    <row r="1481" spans="2:20" x14ac:dyDescent="0.25">
      <c r="B1481" s="122">
        <v>2033</v>
      </c>
      <c r="C1481" s="122">
        <v>0</v>
      </c>
      <c r="D1481" s="122">
        <f t="shared" si="434"/>
        <v>120</v>
      </c>
      <c r="E1481" s="122">
        <f t="shared" si="435"/>
        <v>0</v>
      </c>
      <c r="F1481" s="122">
        <v>40</v>
      </c>
      <c r="G1481" s="122" t="s">
        <v>208</v>
      </c>
      <c r="H1481" s="122">
        <f t="shared" si="436"/>
        <v>0</v>
      </c>
      <c r="I1481" s="124">
        <f t="shared" si="437"/>
        <v>0</v>
      </c>
      <c r="J1481" s="122">
        <f t="shared" si="438"/>
        <v>0</v>
      </c>
      <c r="L1481" s="122">
        <v>2033</v>
      </c>
      <c r="M1481" s="122">
        <v>2</v>
      </c>
      <c r="N1481" s="122">
        <f t="shared" si="439"/>
        <v>480</v>
      </c>
      <c r="O1481" s="122">
        <f t="shared" si="440"/>
        <v>960</v>
      </c>
      <c r="P1481" s="122">
        <v>40</v>
      </c>
      <c r="Q1481" s="122" t="s">
        <v>208</v>
      </c>
      <c r="R1481" s="122">
        <f t="shared" si="441"/>
        <v>38400</v>
      </c>
      <c r="S1481" s="124">
        <f t="shared" si="442"/>
        <v>0.44444444444444442</v>
      </c>
      <c r="T1481" s="122">
        <f t="shared" si="443"/>
        <v>38.4</v>
      </c>
    </row>
    <row r="1482" spans="2:20" x14ac:dyDescent="0.25">
      <c r="B1482" s="122">
        <v>2034</v>
      </c>
      <c r="C1482" s="122">
        <v>0</v>
      </c>
      <c r="D1482" s="122">
        <f t="shared" si="434"/>
        <v>120</v>
      </c>
      <c r="E1482" s="122">
        <f t="shared" si="435"/>
        <v>0</v>
      </c>
      <c r="F1482" s="122">
        <v>40</v>
      </c>
      <c r="G1482" s="122" t="s">
        <v>208</v>
      </c>
      <c r="H1482" s="122">
        <f t="shared" si="436"/>
        <v>0</v>
      </c>
      <c r="I1482" s="124">
        <f t="shared" si="437"/>
        <v>0</v>
      </c>
      <c r="J1482" s="122">
        <f t="shared" si="438"/>
        <v>0</v>
      </c>
      <c r="L1482" s="122">
        <v>2034</v>
      </c>
      <c r="M1482" s="122">
        <v>2</v>
      </c>
      <c r="N1482" s="122">
        <f t="shared" si="439"/>
        <v>480</v>
      </c>
      <c r="O1482" s="122">
        <f t="shared" si="440"/>
        <v>960</v>
      </c>
      <c r="P1482" s="122">
        <v>40</v>
      </c>
      <c r="Q1482" s="122" t="s">
        <v>208</v>
      </c>
      <c r="R1482" s="122">
        <f t="shared" si="441"/>
        <v>38400</v>
      </c>
      <c r="S1482" s="124">
        <f t="shared" si="442"/>
        <v>0.44444444444444442</v>
      </c>
      <c r="T1482" s="122">
        <f t="shared" si="443"/>
        <v>38.4</v>
      </c>
    </row>
    <row r="1483" spans="2:20" x14ac:dyDescent="0.25">
      <c r="B1483" s="122">
        <v>2035</v>
      </c>
      <c r="C1483" s="122">
        <v>0</v>
      </c>
      <c r="D1483" s="122">
        <f t="shared" si="434"/>
        <v>120</v>
      </c>
      <c r="E1483" s="122">
        <f t="shared" si="435"/>
        <v>0</v>
      </c>
      <c r="F1483" s="122">
        <v>40</v>
      </c>
      <c r="G1483" s="122" t="s">
        <v>208</v>
      </c>
      <c r="H1483" s="122">
        <f t="shared" si="436"/>
        <v>0</v>
      </c>
      <c r="I1483" s="124">
        <f t="shared" si="437"/>
        <v>0</v>
      </c>
      <c r="J1483" s="122">
        <f t="shared" si="438"/>
        <v>0</v>
      </c>
      <c r="L1483" s="122">
        <v>2035</v>
      </c>
      <c r="M1483" s="122">
        <v>2</v>
      </c>
      <c r="N1483" s="122">
        <f t="shared" si="439"/>
        <v>480</v>
      </c>
      <c r="O1483" s="122">
        <f t="shared" si="440"/>
        <v>960</v>
      </c>
      <c r="P1483" s="122">
        <v>40</v>
      </c>
      <c r="Q1483" s="122" t="s">
        <v>208</v>
      </c>
      <c r="R1483" s="122">
        <f t="shared" si="441"/>
        <v>38400</v>
      </c>
      <c r="S1483" s="124">
        <f t="shared" si="442"/>
        <v>0.44444444444444442</v>
      </c>
      <c r="T1483" s="122">
        <f t="shared" si="443"/>
        <v>38.4</v>
      </c>
    </row>
    <row r="1484" spans="2:20" x14ac:dyDescent="0.25">
      <c r="B1484" s="122">
        <v>2036</v>
      </c>
      <c r="C1484" s="122">
        <v>0</v>
      </c>
      <c r="D1484" s="122">
        <f t="shared" si="434"/>
        <v>120</v>
      </c>
      <c r="E1484" s="122">
        <f t="shared" si="435"/>
        <v>0</v>
      </c>
      <c r="F1484" s="122">
        <v>40</v>
      </c>
      <c r="G1484" s="122" t="s">
        <v>208</v>
      </c>
      <c r="H1484" s="122">
        <f t="shared" si="436"/>
        <v>0</v>
      </c>
      <c r="I1484" s="124">
        <f t="shared" si="437"/>
        <v>0</v>
      </c>
      <c r="J1484" s="122">
        <f t="shared" si="438"/>
        <v>0</v>
      </c>
      <c r="L1484" s="122">
        <v>2036</v>
      </c>
      <c r="M1484" s="122">
        <v>2</v>
      </c>
      <c r="N1484" s="122">
        <f t="shared" si="439"/>
        <v>480</v>
      </c>
      <c r="O1484" s="122">
        <f t="shared" si="440"/>
        <v>960</v>
      </c>
      <c r="P1484" s="122">
        <v>40</v>
      </c>
      <c r="Q1484" s="122" t="s">
        <v>208</v>
      </c>
      <c r="R1484" s="122">
        <f t="shared" si="441"/>
        <v>38400</v>
      </c>
      <c r="S1484" s="124">
        <f t="shared" si="442"/>
        <v>0.44444444444444442</v>
      </c>
      <c r="T1484" s="122">
        <f t="shared" si="443"/>
        <v>38.4</v>
      </c>
    </row>
    <row r="1485" spans="2:20" x14ac:dyDescent="0.25">
      <c r="B1485" s="122">
        <v>2037</v>
      </c>
      <c r="C1485" s="122">
        <v>0</v>
      </c>
      <c r="D1485" s="122">
        <f t="shared" si="434"/>
        <v>120</v>
      </c>
      <c r="E1485" s="122">
        <f t="shared" si="435"/>
        <v>0</v>
      </c>
      <c r="F1485" s="122">
        <v>40</v>
      </c>
      <c r="G1485" s="122" t="s">
        <v>208</v>
      </c>
      <c r="H1485" s="122">
        <f t="shared" si="436"/>
        <v>0</v>
      </c>
      <c r="I1485" s="124">
        <f t="shared" si="437"/>
        <v>0</v>
      </c>
      <c r="J1485" s="122">
        <f t="shared" si="438"/>
        <v>0</v>
      </c>
      <c r="L1485" s="122">
        <v>2037</v>
      </c>
      <c r="M1485" s="122">
        <v>2</v>
      </c>
      <c r="N1485" s="122">
        <f t="shared" si="439"/>
        <v>480</v>
      </c>
      <c r="O1485" s="122">
        <f t="shared" si="440"/>
        <v>960</v>
      </c>
      <c r="P1485" s="122">
        <v>40</v>
      </c>
      <c r="Q1485" s="122" t="s">
        <v>208</v>
      </c>
      <c r="R1485" s="122">
        <f t="shared" si="441"/>
        <v>38400</v>
      </c>
      <c r="S1485" s="124">
        <f t="shared" si="442"/>
        <v>0.44444444444444442</v>
      </c>
      <c r="T1485" s="122">
        <f t="shared" si="443"/>
        <v>38.4</v>
      </c>
    </row>
    <row r="1486" spans="2:20" x14ac:dyDescent="0.25">
      <c r="B1486" s="122">
        <v>2038</v>
      </c>
      <c r="C1486" s="122">
        <v>0</v>
      </c>
      <c r="D1486" s="122">
        <f t="shared" si="434"/>
        <v>120</v>
      </c>
      <c r="E1486" s="122">
        <f t="shared" si="435"/>
        <v>0</v>
      </c>
      <c r="F1486" s="122">
        <v>40</v>
      </c>
      <c r="G1486" s="122" t="s">
        <v>208</v>
      </c>
      <c r="H1486" s="122">
        <f t="shared" si="436"/>
        <v>0</v>
      </c>
      <c r="I1486" s="124">
        <f t="shared" si="437"/>
        <v>0</v>
      </c>
      <c r="J1486" s="122">
        <f t="shared" si="438"/>
        <v>0</v>
      </c>
      <c r="L1486" s="122">
        <v>2038</v>
      </c>
      <c r="M1486" s="122">
        <v>2</v>
      </c>
      <c r="N1486" s="122">
        <f t="shared" si="439"/>
        <v>480</v>
      </c>
      <c r="O1486" s="122">
        <f t="shared" si="440"/>
        <v>960</v>
      </c>
      <c r="P1486" s="122">
        <v>40</v>
      </c>
      <c r="Q1486" s="122" t="s">
        <v>208</v>
      </c>
      <c r="R1486" s="122">
        <f t="shared" si="441"/>
        <v>38400</v>
      </c>
      <c r="S1486" s="124">
        <f t="shared" si="442"/>
        <v>0.44444444444444442</v>
      </c>
      <c r="T1486" s="122">
        <f t="shared" si="443"/>
        <v>38.4</v>
      </c>
    </row>
    <row r="1487" spans="2:20" x14ac:dyDescent="0.25">
      <c r="B1487" s="122">
        <v>2039</v>
      </c>
      <c r="C1487" s="122">
        <v>0</v>
      </c>
      <c r="D1487" s="122">
        <f t="shared" si="434"/>
        <v>120</v>
      </c>
      <c r="E1487" s="122">
        <f t="shared" si="435"/>
        <v>0</v>
      </c>
      <c r="F1487" s="122">
        <v>40</v>
      </c>
      <c r="G1487" s="122" t="s">
        <v>208</v>
      </c>
      <c r="H1487" s="122">
        <f t="shared" si="436"/>
        <v>0</v>
      </c>
      <c r="I1487" s="124">
        <f t="shared" si="437"/>
        <v>0</v>
      </c>
      <c r="J1487" s="122">
        <f t="shared" si="438"/>
        <v>0</v>
      </c>
      <c r="L1487" s="122">
        <v>2039</v>
      </c>
      <c r="M1487" s="122">
        <v>2</v>
      </c>
      <c r="N1487" s="122">
        <f t="shared" si="439"/>
        <v>480</v>
      </c>
      <c r="O1487" s="122">
        <f t="shared" si="440"/>
        <v>960</v>
      </c>
      <c r="P1487" s="122">
        <v>40</v>
      </c>
      <c r="Q1487" s="122" t="s">
        <v>208</v>
      </c>
      <c r="R1487" s="122">
        <f t="shared" si="441"/>
        <v>38400</v>
      </c>
      <c r="S1487" s="124">
        <f t="shared" si="442"/>
        <v>0.44444444444444442</v>
      </c>
      <c r="T1487" s="122">
        <f t="shared" si="443"/>
        <v>38.4</v>
      </c>
    </row>
    <row r="1488" spans="2:20" x14ac:dyDescent="0.25">
      <c r="B1488" s="122">
        <v>2040</v>
      </c>
      <c r="C1488" s="122">
        <v>0</v>
      </c>
      <c r="D1488" s="122">
        <f t="shared" si="434"/>
        <v>120</v>
      </c>
      <c r="E1488" s="122">
        <f t="shared" si="435"/>
        <v>0</v>
      </c>
      <c r="F1488" s="122">
        <v>40</v>
      </c>
      <c r="G1488" s="122" t="s">
        <v>208</v>
      </c>
      <c r="H1488" s="122">
        <f t="shared" si="436"/>
        <v>0</v>
      </c>
      <c r="I1488" s="124">
        <f t="shared" si="437"/>
        <v>0</v>
      </c>
      <c r="J1488" s="122">
        <f t="shared" si="438"/>
        <v>0</v>
      </c>
      <c r="L1488" s="122">
        <v>2040</v>
      </c>
      <c r="M1488" s="122">
        <v>2</v>
      </c>
      <c r="N1488" s="122">
        <f t="shared" si="439"/>
        <v>480</v>
      </c>
      <c r="O1488" s="122">
        <f t="shared" si="440"/>
        <v>960</v>
      </c>
      <c r="P1488" s="122">
        <v>40</v>
      </c>
      <c r="Q1488" s="122" t="s">
        <v>208</v>
      </c>
      <c r="R1488" s="122">
        <f t="shared" si="441"/>
        <v>38400</v>
      </c>
      <c r="S1488" s="124">
        <f t="shared" si="442"/>
        <v>0.44444444444444442</v>
      </c>
      <c r="T1488" s="122">
        <f t="shared" si="443"/>
        <v>38.4</v>
      </c>
    </row>
    <row r="1489" spans="2:20" x14ac:dyDescent="0.25">
      <c r="B1489" s="122">
        <v>2041</v>
      </c>
      <c r="C1489" s="122">
        <v>0</v>
      </c>
      <c r="D1489" s="122">
        <f t="shared" si="434"/>
        <v>120</v>
      </c>
      <c r="E1489" s="122">
        <f t="shared" si="435"/>
        <v>0</v>
      </c>
      <c r="F1489" s="122">
        <v>40</v>
      </c>
      <c r="G1489" s="122" t="s">
        <v>208</v>
      </c>
      <c r="H1489" s="122">
        <f t="shared" si="436"/>
        <v>0</v>
      </c>
      <c r="I1489" s="124">
        <f t="shared" si="437"/>
        <v>0</v>
      </c>
      <c r="J1489" s="122">
        <f t="shared" si="438"/>
        <v>0</v>
      </c>
      <c r="L1489" s="122">
        <v>2041</v>
      </c>
      <c r="M1489" s="122">
        <v>2</v>
      </c>
      <c r="N1489" s="122">
        <f t="shared" si="439"/>
        <v>480</v>
      </c>
      <c r="O1489" s="122">
        <f t="shared" si="440"/>
        <v>960</v>
      </c>
      <c r="P1489" s="122">
        <v>40</v>
      </c>
      <c r="Q1489" s="122" t="s">
        <v>208</v>
      </c>
      <c r="R1489" s="122">
        <f t="shared" si="441"/>
        <v>38400</v>
      </c>
      <c r="S1489" s="124">
        <f t="shared" si="442"/>
        <v>0.44444444444444442</v>
      </c>
      <c r="T1489" s="122">
        <f t="shared" si="443"/>
        <v>38.4</v>
      </c>
    </row>
    <row r="1490" spans="2:20" x14ac:dyDescent="0.25">
      <c r="B1490" s="122">
        <v>2042</v>
      </c>
      <c r="C1490" s="122">
        <v>0</v>
      </c>
      <c r="D1490" s="122">
        <f t="shared" si="434"/>
        <v>120</v>
      </c>
      <c r="E1490" s="122">
        <f t="shared" si="435"/>
        <v>0</v>
      </c>
      <c r="F1490" s="122">
        <v>40</v>
      </c>
      <c r="G1490" s="122" t="s">
        <v>208</v>
      </c>
      <c r="H1490" s="122">
        <f t="shared" si="436"/>
        <v>0</v>
      </c>
      <c r="I1490" s="124">
        <f t="shared" si="437"/>
        <v>0</v>
      </c>
      <c r="J1490" s="122">
        <f t="shared" si="438"/>
        <v>0</v>
      </c>
      <c r="L1490" s="122">
        <v>2042</v>
      </c>
      <c r="M1490" s="122">
        <v>2</v>
      </c>
      <c r="N1490" s="122">
        <f t="shared" si="439"/>
        <v>480</v>
      </c>
      <c r="O1490" s="122">
        <f t="shared" si="440"/>
        <v>960</v>
      </c>
      <c r="P1490" s="122">
        <v>40</v>
      </c>
      <c r="Q1490" s="122" t="s">
        <v>208</v>
      </c>
      <c r="R1490" s="122">
        <f t="shared" si="441"/>
        <v>38400</v>
      </c>
      <c r="S1490" s="124">
        <f t="shared" si="442"/>
        <v>0.44444444444444442</v>
      </c>
      <c r="T1490" s="122">
        <f t="shared" si="443"/>
        <v>38.4</v>
      </c>
    </row>
    <row r="1491" spans="2:20" x14ac:dyDescent="0.25">
      <c r="B1491" s="122">
        <v>2043</v>
      </c>
      <c r="C1491" s="122">
        <v>0</v>
      </c>
      <c r="D1491" s="122">
        <f t="shared" si="434"/>
        <v>120</v>
      </c>
      <c r="E1491" s="122">
        <f t="shared" si="435"/>
        <v>0</v>
      </c>
      <c r="F1491" s="122">
        <v>40</v>
      </c>
      <c r="G1491" s="122" t="s">
        <v>208</v>
      </c>
      <c r="H1491" s="122">
        <f t="shared" si="436"/>
        <v>0</v>
      </c>
      <c r="I1491" s="124">
        <f t="shared" si="437"/>
        <v>0</v>
      </c>
      <c r="J1491" s="122">
        <f t="shared" si="438"/>
        <v>0</v>
      </c>
      <c r="L1491" s="122">
        <v>2043</v>
      </c>
      <c r="M1491" s="122">
        <v>2</v>
      </c>
      <c r="N1491" s="122">
        <f t="shared" si="439"/>
        <v>480</v>
      </c>
      <c r="O1491" s="122">
        <f t="shared" si="440"/>
        <v>960</v>
      </c>
      <c r="P1491" s="122">
        <v>40</v>
      </c>
      <c r="Q1491" s="122" t="s">
        <v>208</v>
      </c>
      <c r="R1491" s="122">
        <f t="shared" si="441"/>
        <v>38400</v>
      </c>
      <c r="S1491" s="124">
        <f t="shared" si="442"/>
        <v>0.44444444444444442</v>
      </c>
      <c r="T1491" s="122">
        <f t="shared" si="443"/>
        <v>38.4</v>
      </c>
    </row>
    <row r="1492" spans="2:20" x14ac:dyDescent="0.25">
      <c r="B1492" s="122">
        <v>2044</v>
      </c>
      <c r="C1492" s="122">
        <v>0</v>
      </c>
      <c r="D1492" s="122">
        <f t="shared" si="434"/>
        <v>120</v>
      </c>
      <c r="E1492" s="122">
        <f t="shared" si="435"/>
        <v>0</v>
      </c>
      <c r="F1492" s="122">
        <v>40</v>
      </c>
      <c r="G1492" s="122" t="s">
        <v>208</v>
      </c>
      <c r="H1492" s="122">
        <f t="shared" si="436"/>
        <v>0</v>
      </c>
      <c r="I1492" s="124">
        <f t="shared" si="437"/>
        <v>0</v>
      </c>
      <c r="J1492" s="122">
        <f t="shared" si="438"/>
        <v>0</v>
      </c>
      <c r="L1492" s="122">
        <v>2044</v>
      </c>
      <c r="M1492" s="122">
        <v>2</v>
      </c>
      <c r="N1492" s="122">
        <f t="shared" si="439"/>
        <v>480</v>
      </c>
      <c r="O1492" s="122">
        <f t="shared" si="440"/>
        <v>960</v>
      </c>
      <c r="P1492" s="122">
        <v>40</v>
      </c>
      <c r="Q1492" s="122" t="s">
        <v>208</v>
      </c>
      <c r="R1492" s="122">
        <f t="shared" si="441"/>
        <v>38400</v>
      </c>
      <c r="S1492" s="124">
        <f t="shared" si="442"/>
        <v>0.44444444444444442</v>
      </c>
      <c r="T1492" s="122">
        <f t="shared" si="443"/>
        <v>38.4</v>
      </c>
    </row>
    <row r="1494" spans="2:20" x14ac:dyDescent="0.25">
      <c r="B1494" s="290" t="s">
        <v>210</v>
      </c>
      <c r="C1494" s="290"/>
      <c r="L1494" s="290" t="s">
        <v>211</v>
      </c>
      <c r="M1494" s="290"/>
    </row>
    <row r="1495" spans="2:20" x14ac:dyDescent="0.25">
      <c r="B1495" s="289" t="s">
        <v>22</v>
      </c>
      <c r="C1495" s="289" t="s">
        <v>203</v>
      </c>
      <c r="D1495" s="289" t="s">
        <v>204</v>
      </c>
      <c r="E1495" s="289" t="s">
        <v>201</v>
      </c>
      <c r="F1495" s="289" t="s">
        <v>202</v>
      </c>
      <c r="G1495" s="289" t="s">
        <v>151</v>
      </c>
      <c r="H1495" s="289" t="s">
        <v>205</v>
      </c>
      <c r="I1495" s="289" t="s">
        <v>206</v>
      </c>
      <c r="J1495" s="289" t="s">
        <v>434</v>
      </c>
      <c r="L1495" s="289" t="s">
        <v>22</v>
      </c>
      <c r="M1495" s="289" t="s">
        <v>203</v>
      </c>
      <c r="N1495" s="289" t="s">
        <v>204</v>
      </c>
      <c r="O1495" s="289" t="s">
        <v>201</v>
      </c>
      <c r="P1495" s="289" t="s">
        <v>202</v>
      </c>
      <c r="Q1495" s="289" t="s">
        <v>151</v>
      </c>
      <c r="R1495" s="289" t="s">
        <v>205</v>
      </c>
      <c r="S1495" s="289" t="s">
        <v>206</v>
      </c>
      <c r="T1495" s="289" t="s">
        <v>434</v>
      </c>
    </row>
    <row r="1496" spans="2:20" x14ac:dyDescent="0.25">
      <c r="B1496" s="289"/>
      <c r="C1496" s="289"/>
      <c r="D1496" s="289"/>
      <c r="E1496" s="289"/>
      <c r="F1496" s="289"/>
      <c r="G1496" s="289"/>
      <c r="H1496" s="289"/>
      <c r="I1496" s="289"/>
      <c r="J1496" s="289"/>
      <c r="L1496" s="289"/>
      <c r="M1496" s="289"/>
      <c r="N1496" s="289"/>
      <c r="O1496" s="289"/>
      <c r="P1496" s="289"/>
      <c r="Q1496" s="289"/>
      <c r="R1496" s="289"/>
      <c r="S1496" s="289"/>
      <c r="T1496" s="289"/>
    </row>
    <row r="1497" spans="2:20" x14ac:dyDescent="0.25">
      <c r="B1497" s="289"/>
      <c r="C1497" s="289"/>
      <c r="D1497" s="289"/>
      <c r="E1497" s="289"/>
      <c r="F1497" s="289"/>
      <c r="G1497" s="289"/>
      <c r="H1497" s="289"/>
      <c r="I1497" s="289"/>
      <c r="J1497" s="289"/>
      <c r="L1497" s="289"/>
      <c r="M1497" s="289"/>
      <c r="N1497" s="289"/>
      <c r="O1497" s="289"/>
      <c r="P1497" s="289"/>
      <c r="Q1497" s="289"/>
      <c r="R1497" s="289"/>
      <c r="S1497" s="289"/>
      <c r="T1497" s="289"/>
    </row>
    <row r="1498" spans="2:20" x14ac:dyDescent="0.25">
      <c r="B1498" s="122">
        <v>2025</v>
      </c>
      <c r="C1498" s="122" cm="1">
        <f t="array" ref="C1498:C1517">TRANSPOSE('Proyeksi Fasum (3)'!D376:W376)</f>
        <v>0</v>
      </c>
      <c r="D1498" s="122">
        <f>18*40</f>
        <v>720</v>
      </c>
      <c r="E1498" s="122">
        <f>C1498*D1498</f>
        <v>0</v>
      </c>
      <c r="F1498" s="122">
        <v>50</v>
      </c>
      <c r="G1498" s="122" t="s">
        <v>208</v>
      </c>
      <c r="H1498" s="122">
        <f>E1498*F1498</f>
        <v>0</v>
      </c>
      <c r="I1498" s="124">
        <f>H1498/86400</f>
        <v>0</v>
      </c>
      <c r="J1498" s="122">
        <f>H1498/1000</f>
        <v>0</v>
      </c>
      <c r="L1498" s="122">
        <v>2025</v>
      </c>
      <c r="M1498" s="122" cm="1">
        <f t="array" ref="M1498:M1517">TRANSPOSE('Proyeksi Fasum (3)'!D377:W377)</f>
        <v>0</v>
      </c>
      <c r="N1498" s="122">
        <f>24*40</f>
        <v>960</v>
      </c>
      <c r="O1498" s="122">
        <f>M1498*N1498</f>
        <v>0</v>
      </c>
      <c r="P1498" s="122">
        <v>80</v>
      </c>
      <c r="Q1498" s="122" t="s">
        <v>208</v>
      </c>
      <c r="R1498" s="122">
        <f>O1498*P1498</f>
        <v>0</v>
      </c>
      <c r="S1498" s="124">
        <f>R1498/86400</f>
        <v>0</v>
      </c>
      <c r="T1498" s="122">
        <f>R1498/1000</f>
        <v>0</v>
      </c>
    </row>
    <row r="1499" spans="2:20" x14ac:dyDescent="0.25">
      <c r="B1499" s="122">
        <v>2026</v>
      </c>
      <c r="C1499" s="122">
        <v>0</v>
      </c>
      <c r="D1499" s="122">
        <f t="shared" ref="D1499:D1517" si="444">18*40</f>
        <v>720</v>
      </c>
      <c r="E1499" s="122">
        <f t="shared" ref="E1499:E1517" si="445">C1499*D1499</f>
        <v>0</v>
      </c>
      <c r="F1499" s="122">
        <v>50</v>
      </c>
      <c r="G1499" s="122" t="s">
        <v>208</v>
      </c>
      <c r="H1499" s="122">
        <f t="shared" ref="H1499:H1517" si="446">E1499*F1499</f>
        <v>0</v>
      </c>
      <c r="I1499" s="124">
        <f t="shared" ref="I1499:I1517" si="447">H1499/86400</f>
        <v>0</v>
      </c>
      <c r="J1499" s="122">
        <f t="shared" ref="J1499:J1517" si="448">H1499/1000</f>
        <v>0</v>
      </c>
      <c r="L1499" s="122">
        <v>2026</v>
      </c>
      <c r="M1499" s="122">
        <v>0</v>
      </c>
      <c r="N1499" s="122">
        <f t="shared" ref="N1499:N1517" si="449">24*40</f>
        <v>960</v>
      </c>
      <c r="O1499" s="122">
        <f t="shared" ref="O1499:O1517" si="450">M1499*N1499</f>
        <v>0</v>
      </c>
      <c r="P1499" s="122">
        <v>80</v>
      </c>
      <c r="Q1499" s="122" t="s">
        <v>208</v>
      </c>
      <c r="R1499" s="122">
        <f t="shared" ref="R1499:R1517" si="451">O1499*P1499</f>
        <v>0</v>
      </c>
      <c r="S1499" s="124">
        <f t="shared" ref="S1499:S1517" si="452">R1499/86400</f>
        <v>0</v>
      </c>
      <c r="T1499" s="122">
        <f t="shared" ref="T1499:T1517" si="453">R1499/1000</f>
        <v>0</v>
      </c>
    </row>
    <row r="1500" spans="2:20" x14ac:dyDescent="0.25">
      <c r="B1500" s="122">
        <v>2027</v>
      </c>
      <c r="C1500" s="122">
        <v>0</v>
      </c>
      <c r="D1500" s="122">
        <f t="shared" si="444"/>
        <v>720</v>
      </c>
      <c r="E1500" s="122">
        <f t="shared" si="445"/>
        <v>0</v>
      </c>
      <c r="F1500" s="122">
        <v>50</v>
      </c>
      <c r="G1500" s="122" t="s">
        <v>208</v>
      </c>
      <c r="H1500" s="122">
        <f t="shared" si="446"/>
        <v>0</v>
      </c>
      <c r="I1500" s="124">
        <f t="shared" si="447"/>
        <v>0</v>
      </c>
      <c r="J1500" s="122">
        <f t="shared" si="448"/>
        <v>0</v>
      </c>
      <c r="L1500" s="122">
        <v>2027</v>
      </c>
      <c r="M1500" s="122">
        <v>0</v>
      </c>
      <c r="N1500" s="122">
        <f t="shared" si="449"/>
        <v>960</v>
      </c>
      <c r="O1500" s="122">
        <f t="shared" si="450"/>
        <v>0</v>
      </c>
      <c r="P1500" s="122">
        <v>80</v>
      </c>
      <c r="Q1500" s="122" t="s">
        <v>208</v>
      </c>
      <c r="R1500" s="122">
        <f t="shared" si="451"/>
        <v>0</v>
      </c>
      <c r="S1500" s="124">
        <f t="shared" si="452"/>
        <v>0</v>
      </c>
      <c r="T1500" s="122">
        <f t="shared" si="453"/>
        <v>0</v>
      </c>
    </row>
    <row r="1501" spans="2:20" x14ac:dyDescent="0.25">
      <c r="B1501" s="122">
        <v>2028</v>
      </c>
      <c r="C1501" s="122">
        <v>0</v>
      </c>
      <c r="D1501" s="122">
        <f t="shared" si="444"/>
        <v>720</v>
      </c>
      <c r="E1501" s="122">
        <f t="shared" si="445"/>
        <v>0</v>
      </c>
      <c r="F1501" s="122">
        <v>50</v>
      </c>
      <c r="G1501" s="122" t="s">
        <v>208</v>
      </c>
      <c r="H1501" s="122">
        <f t="shared" si="446"/>
        <v>0</v>
      </c>
      <c r="I1501" s="124">
        <f t="shared" si="447"/>
        <v>0</v>
      </c>
      <c r="J1501" s="122">
        <f t="shared" si="448"/>
        <v>0</v>
      </c>
      <c r="L1501" s="122">
        <v>2028</v>
      </c>
      <c r="M1501" s="122">
        <v>0</v>
      </c>
      <c r="N1501" s="122">
        <f t="shared" si="449"/>
        <v>960</v>
      </c>
      <c r="O1501" s="122">
        <f t="shared" si="450"/>
        <v>0</v>
      </c>
      <c r="P1501" s="122">
        <v>80</v>
      </c>
      <c r="Q1501" s="122" t="s">
        <v>208</v>
      </c>
      <c r="R1501" s="122">
        <f t="shared" si="451"/>
        <v>0</v>
      </c>
      <c r="S1501" s="124">
        <f t="shared" si="452"/>
        <v>0</v>
      </c>
      <c r="T1501" s="122">
        <f t="shared" si="453"/>
        <v>0</v>
      </c>
    </row>
    <row r="1502" spans="2:20" x14ac:dyDescent="0.25">
      <c r="B1502" s="122">
        <v>2029</v>
      </c>
      <c r="C1502" s="122">
        <v>0</v>
      </c>
      <c r="D1502" s="122">
        <f t="shared" si="444"/>
        <v>720</v>
      </c>
      <c r="E1502" s="122">
        <f t="shared" si="445"/>
        <v>0</v>
      </c>
      <c r="F1502" s="122">
        <v>50</v>
      </c>
      <c r="G1502" s="122" t="s">
        <v>208</v>
      </c>
      <c r="H1502" s="122">
        <f t="shared" si="446"/>
        <v>0</v>
      </c>
      <c r="I1502" s="124">
        <f t="shared" si="447"/>
        <v>0</v>
      </c>
      <c r="J1502" s="122">
        <f t="shared" si="448"/>
        <v>0</v>
      </c>
      <c r="L1502" s="122">
        <v>2029</v>
      </c>
      <c r="M1502" s="122">
        <v>0</v>
      </c>
      <c r="N1502" s="122">
        <f t="shared" si="449"/>
        <v>960</v>
      </c>
      <c r="O1502" s="122">
        <f t="shared" si="450"/>
        <v>0</v>
      </c>
      <c r="P1502" s="122">
        <v>80</v>
      </c>
      <c r="Q1502" s="122" t="s">
        <v>208</v>
      </c>
      <c r="R1502" s="122">
        <f t="shared" si="451"/>
        <v>0</v>
      </c>
      <c r="S1502" s="124">
        <f t="shared" si="452"/>
        <v>0</v>
      </c>
      <c r="T1502" s="122">
        <f t="shared" si="453"/>
        <v>0</v>
      </c>
    </row>
    <row r="1503" spans="2:20" x14ac:dyDescent="0.25">
      <c r="B1503" s="122">
        <v>2030</v>
      </c>
      <c r="C1503" s="122">
        <v>0</v>
      </c>
      <c r="D1503" s="122">
        <f t="shared" si="444"/>
        <v>720</v>
      </c>
      <c r="E1503" s="122">
        <f t="shared" si="445"/>
        <v>0</v>
      </c>
      <c r="F1503" s="122">
        <v>50</v>
      </c>
      <c r="G1503" s="122" t="s">
        <v>208</v>
      </c>
      <c r="H1503" s="122">
        <f t="shared" si="446"/>
        <v>0</v>
      </c>
      <c r="I1503" s="124">
        <f t="shared" si="447"/>
        <v>0</v>
      </c>
      <c r="J1503" s="122">
        <f t="shared" si="448"/>
        <v>0</v>
      </c>
      <c r="L1503" s="122">
        <v>2030</v>
      </c>
      <c r="M1503" s="122">
        <v>0</v>
      </c>
      <c r="N1503" s="122">
        <f t="shared" si="449"/>
        <v>960</v>
      </c>
      <c r="O1503" s="122">
        <f t="shared" si="450"/>
        <v>0</v>
      </c>
      <c r="P1503" s="122">
        <v>80</v>
      </c>
      <c r="Q1503" s="122" t="s">
        <v>208</v>
      </c>
      <c r="R1503" s="122">
        <f t="shared" si="451"/>
        <v>0</v>
      </c>
      <c r="S1503" s="124">
        <f t="shared" si="452"/>
        <v>0</v>
      </c>
      <c r="T1503" s="122">
        <f t="shared" si="453"/>
        <v>0</v>
      </c>
    </row>
    <row r="1504" spans="2:20" x14ac:dyDescent="0.25">
      <c r="B1504" s="122">
        <v>2031</v>
      </c>
      <c r="C1504" s="122">
        <v>0</v>
      </c>
      <c r="D1504" s="122">
        <f t="shared" si="444"/>
        <v>720</v>
      </c>
      <c r="E1504" s="122">
        <f t="shared" si="445"/>
        <v>0</v>
      </c>
      <c r="F1504" s="122">
        <v>50</v>
      </c>
      <c r="G1504" s="122" t="s">
        <v>208</v>
      </c>
      <c r="H1504" s="122">
        <f t="shared" si="446"/>
        <v>0</v>
      </c>
      <c r="I1504" s="124">
        <f t="shared" si="447"/>
        <v>0</v>
      </c>
      <c r="J1504" s="122">
        <f t="shared" si="448"/>
        <v>0</v>
      </c>
      <c r="L1504" s="122">
        <v>2031</v>
      </c>
      <c r="M1504" s="122">
        <v>0</v>
      </c>
      <c r="N1504" s="122">
        <f t="shared" si="449"/>
        <v>960</v>
      </c>
      <c r="O1504" s="122">
        <f t="shared" si="450"/>
        <v>0</v>
      </c>
      <c r="P1504" s="122">
        <v>80</v>
      </c>
      <c r="Q1504" s="122" t="s">
        <v>208</v>
      </c>
      <c r="R1504" s="122">
        <f t="shared" si="451"/>
        <v>0</v>
      </c>
      <c r="S1504" s="124">
        <f t="shared" si="452"/>
        <v>0</v>
      </c>
      <c r="T1504" s="122">
        <f t="shared" si="453"/>
        <v>0</v>
      </c>
    </row>
    <row r="1505" spans="2:20" x14ac:dyDescent="0.25">
      <c r="B1505" s="122">
        <v>2032</v>
      </c>
      <c r="C1505" s="122">
        <v>0</v>
      </c>
      <c r="D1505" s="122">
        <f t="shared" si="444"/>
        <v>720</v>
      </c>
      <c r="E1505" s="122">
        <f t="shared" si="445"/>
        <v>0</v>
      </c>
      <c r="F1505" s="122">
        <v>50</v>
      </c>
      <c r="G1505" s="122" t="s">
        <v>208</v>
      </c>
      <c r="H1505" s="122">
        <f t="shared" si="446"/>
        <v>0</v>
      </c>
      <c r="I1505" s="124">
        <f t="shared" si="447"/>
        <v>0</v>
      </c>
      <c r="J1505" s="122">
        <f t="shared" si="448"/>
        <v>0</v>
      </c>
      <c r="L1505" s="122">
        <v>2032</v>
      </c>
      <c r="M1505" s="122">
        <v>0</v>
      </c>
      <c r="N1505" s="122">
        <f t="shared" si="449"/>
        <v>960</v>
      </c>
      <c r="O1505" s="122">
        <f t="shared" si="450"/>
        <v>0</v>
      </c>
      <c r="P1505" s="122">
        <v>80</v>
      </c>
      <c r="Q1505" s="122" t="s">
        <v>208</v>
      </c>
      <c r="R1505" s="122">
        <f t="shared" si="451"/>
        <v>0</v>
      </c>
      <c r="S1505" s="124">
        <f t="shared" si="452"/>
        <v>0</v>
      </c>
      <c r="T1505" s="122">
        <f t="shared" si="453"/>
        <v>0</v>
      </c>
    </row>
    <row r="1506" spans="2:20" x14ac:dyDescent="0.25">
      <c r="B1506" s="122">
        <v>2033</v>
      </c>
      <c r="C1506" s="122">
        <v>0</v>
      </c>
      <c r="D1506" s="122">
        <f t="shared" si="444"/>
        <v>720</v>
      </c>
      <c r="E1506" s="122">
        <f t="shared" si="445"/>
        <v>0</v>
      </c>
      <c r="F1506" s="122">
        <v>50</v>
      </c>
      <c r="G1506" s="122" t="s">
        <v>208</v>
      </c>
      <c r="H1506" s="122">
        <f t="shared" si="446"/>
        <v>0</v>
      </c>
      <c r="I1506" s="124">
        <f t="shared" si="447"/>
        <v>0</v>
      </c>
      <c r="J1506" s="122">
        <f t="shared" si="448"/>
        <v>0</v>
      </c>
      <c r="L1506" s="122">
        <v>2033</v>
      </c>
      <c r="M1506" s="122">
        <v>0</v>
      </c>
      <c r="N1506" s="122">
        <f t="shared" si="449"/>
        <v>960</v>
      </c>
      <c r="O1506" s="122">
        <f t="shared" si="450"/>
        <v>0</v>
      </c>
      <c r="P1506" s="122">
        <v>80</v>
      </c>
      <c r="Q1506" s="122" t="s">
        <v>208</v>
      </c>
      <c r="R1506" s="122">
        <f t="shared" si="451"/>
        <v>0</v>
      </c>
      <c r="S1506" s="124">
        <f t="shared" si="452"/>
        <v>0</v>
      </c>
      <c r="T1506" s="122">
        <f t="shared" si="453"/>
        <v>0</v>
      </c>
    </row>
    <row r="1507" spans="2:20" x14ac:dyDescent="0.25">
      <c r="B1507" s="122">
        <v>2034</v>
      </c>
      <c r="C1507" s="122">
        <v>0</v>
      </c>
      <c r="D1507" s="122">
        <f t="shared" si="444"/>
        <v>720</v>
      </c>
      <c r="E1507" s="122">
        <f t="shared" si="445"/>
        <v>0</v>
      </c>
      <c r="F1507" s="122">
        <v>50</v>
      </c>
      <c r="G1507" s="122" t="s">
        <v>208</v>
      </c>
      <c r="H1507" s="122">
        <f t="shared" si="446"/>
        <v>0</v>
      </c>
      <c r="I1507" s="124">
        <f t="shared" si="447"/>
        <v>0</v>
      </c>
      <c r="J1507" s="122">
        <f t="shared" si="448"/>
        <v>0</v>
      </c>
      <c r="L1507" s="122">
        <v>2034</v>
      </c>
      <c r="M1507" s="122">
        <v>0</v>
      </c>
      <c r="N1507" s="122">
        <f t="shared" si="449"/>
        <v>960</v>
      </c>
      <c r="O1507" s="122">
        <f t="shared" si="450"/>
        <v>0</v>
      </c>
      <c r="P1507" s="122">
        <v>80</v>
      </c>
      <c r="Q1507" s="122" t="s">
        <v>208</v>
      </c>
      <c r="R1507" s="122">
        <f t="shared" si="451"/>
        <v>0</v>
      </c>
      <c r="S1507" s="124">
        <f t="shared" si="452"/>
        <v>0</v>
      </c>
      <c r="T1507" s="122">
        <f t="shared" si="453"/>
        <v>0</v>
      </c>
    </row>
    <row r="1508" spans="2:20" x14ac:dyDescent="0.25">
      <c r="B1508" s="122">
        <v>2035</v>
      </c>
      <c r="C1508" s="122">
        <v>0</v>
      </c>
      <c r="D1508" s="122">
        <f t="shared" si="444"/>
        <v>720</v>
      </c>
      <c r="E1508" s="122">
        <f t="shared" si="445"/>
        <v>0</v>
      </c>
      <c r="F1508" s="122">
        <v>50</v>
      </c>
      <c r="G1508" s="122" t="s">
        <v>208</v>
      </c>
      <c r="H1508" s="122">
        <f t="shared" si="446"/>
        <v>0</v>
      </c>
      <c r="I1508" s="124">
        <f t="shared" si="447"/>
        <v>0</v>
      </c>
      <c r="J1508" s="122">
        <f t="shared" si="448"/>
        <v>0</v>
      </c>
      <c r="L1508" s="122">
        <v>2035</v>
      </c>
      <c r="M1508" s="122">
        <v>0</v>
      </c>
      <c r="N1508" s="122">
        <f t="shared" si="449"/>
        <v>960</v>
      </c>
      <c r="O1508" s="122">
        <f t="shared" si="450"/>
        <v>0</v>
      </c>
      <c r="P1508" s="122">
        <v>80</v>
      </c>
      <c r="Q1508" s="122" t="s">
        <v>208</v>
      </c>
      <c r="R1508" s="122">
        <f t="shared" si="451"/>
        <v>0</v>
      </c>
      <c r="S1508" s="124">
        <f t="shared" si="452"/>
        <v>0</v>
      </c>
      <c r="T1508" s="122">
        <f t="shared" si="453"/>
        <v>0</v>
      </c>
    </row>
    <row r="1509" spans="2:20" x14ac:dyDescent="0.25">
      <c r="B1509" s="122">
        <v>2036</v>
      </c>
      <c r="C1509" s="122">
        <v>0</v>
      </c>
      <c r="D1509" s="122">
        <f t="shared" si="444"/>
        <v>720</v>
      </c>
      <c r="E1509" s="122">
        <f t="shared" si="445"/>
        <v>0</v>
      </c>
      <c r="F1509" s="122">
        <v>50</v>
      </c>
      <c r="G1509" s="122" t="s">
        <v>208</v>
      </c>
      <c r="H1509" s="122">
        <f t="shared" si="446"/>
        <v>0</v>
      </c>
      <c r="I1509" s="124">
        <f t="shared" si="447"/>
        <v>0</v>
      </c>
      <c r="J1509" s="122">
        <f t="shared" si="448"/>
        <v>0</v>
      </c>
      <c r="L1509" s="122">
        <v>2036</v>
      </c>
      <c r="M1509" s="122">
        <v>0</v>
      </c>
      <c r="N1509" s="122">
        <f t="shared" si="449"/>
        <v>960</v>
      </c>
      <c r="O1509" s="122">
        <f t="shared" si="450"/>
        <v>0</v>
      </c>
      <c r="P1509" s="122">
        <v>80</v>
      </c>
      <c r="Q1509" s="122" t="s">
        <v>208</v>
      </c>
      <c r="R1509" s="122">
        <f t="shared" si="451"/>
        <v>0</v>
      </c>
      <c r="S1509" s="124">
        <f t="shared" si="452"/>
        <v>0</v>
      </c>
      <c r="T1509" s="122">
        <f t="shared" si="453"/>
        <v>0</v>
      </c>
    </row>
    <row r="1510" spans="2:20" x14ac:dyDescent="0.25">
      <c r="B1510" s="122">
        <v>2037</v>
      </c>
      <c r="C1510" s="122">
        <v>0</v>
      </c>
      <c r="D1510" s="122">
        <f t="shared" si="444"/>
        <v>720</v>
      </c>
      <c r="E1510" s="122">
        <f t="shared" si="445"/>
        <v>0</v>
      </c>
      <c r="F1510" s="122">
        <v>50</v>
      </c>
      <c r="G1510" s="122" t="s">
        <v>208</v>
      </c>
      <c r="H1510" s="122">
        <f t="shared" si="446"/>
        <v>0</v>
      </c>
      <c r="I1510" s="124">
        <f t="shared" si="447"/>
        <v>0</v>
      </c>
      <c r="J1510" s="122">
        <f t="shared" si="448"/>
        <v>0</v>
      </c>
      <c r="L1510" s="122">
        <v>2037</v>
      </c>
      <c r="M1510" s="122">
        <v>0</v>
      </c>
      <c r="N1510" s="122">
        <f t="shared" si="449"/>
        <v>960</v>
      </c>
      <c r="O1510" s="122">
        <f t="shared" si="450"/>
        <v>0</v>
      </c>
      <c r="P1510" s="122">
        <v>80</v>
      </c>
      <c r="Q1510" s="122" t="s">
        <v>208</v>
      </c>
      <c r="R1510" s="122">
        <f t="shared" si="451"/>
        <v>0</v>
      </c>
      <c r="S1510" s="124">
        <f t="shared" si="452"/>
        <v>0</v>
      </c>
      <c r="T1510" s="122">
        <f t="shared" si="453"/>
        <v>0</v>
      </c>
    </row>
    <row r="1511" spans="2:20" x14ac:dyDescent="0.25">
      <c r="B1511" s="122">
        <v>2038</v>
      </c>
      <c r="C1511" s="122">
        <v>0</v>
      </c>
      <c r="D1511" s="122">
        <f t="shared" si="444"/>
        <v>720</v>
      </c>
      <c r="E1511" s="122">
        <f t="shared" si="445"/>
        <v>0</v>
      </c>
      <c r="F1511" s="122">
        <v>50</v>
      </c>
      <c r="G1511" s="122" t="s">
        <v>208</v>
      </c>
      <c r="H1511" s="122">
        <f t="shared" si="446"/>
        <v>0</v>
      </c>
      <c r="I1511" s="124">
        <f t="shared" si="447"/>
        <v>0</v>
      </c>
      <c r="J1511" s="122">
        <f t="shared" si="448"/>
        <v>0</v>
      </c>
      <c r="L1511" s="122">
        <v>2038</v>
      </c>
      <c r="M1511" s="122">
        <v>0</v>
      </c>
      <c r="N1511" s="122">
        <f t="shared" si="449"/>
        <v>960</v>
      </c>
      <c r="O1511" s="122">
        <f t="shared" si="450"/>
        <v>0</v>
      </c>
      <c r="P1511" s="122">
        <v>80</v>
      </c>
      <c r="Q1511" s="122" t="s">
        <v>208</v>
      </c>
      <c r="R1511" s="122">
        <f t="shared" si="451"/>
        <v>0</v>
      </c>
      <c r="S1511" s="124">
        <f t="shared" si="452"/>
        <v>0</v>
      </c>
      <c r="T1511" s="122">
        <f t="shared" si="453"/>
        <v>0</v>
      </c>
    </row>
    <row r="1512" spans="2:20" x14ac:dyDescent="0.25">
      <c r="B1512" s="122">
        <v>2039</v>
      </c>
      <c r="C1512" s="122">
        <v>0</v>
      </c>
      <c r="D1512" s="122">
        <f t="shared" si="444"/>
        <v>720</v>
      </c>
      <c r="E1512" s="122">
        <f t="shared" si="445"/>
        <v>0</v>
      </c>
      <c r="F1512" s="122">
        <v>50</v>
      </c>
      <c r="G1512" s="122" t="s">
        <v>208</v>
      </c>
      <c r="H1512" s="122">
        <f t="shared" si="446"/>
        <v>0</v>
      </c>
      <c r="I1512" s="124">
        <f t="shared" si="447"/>
        <v>0</v>
      </c>
      <c r="J1512" s="122">
        <f t="shared" si="448"/>
        <v>0</v>
      </c>
      <c r="L1512" s="122">
        <v>2039</v>
      </c>
      <c r="M1512" s="122">
        <v>0</v>
      </c>
      <c r="N1512" s="122">
        <f t="shared" si="449"/>
        <v>960</v>
      </c>
      <c r="O1512" s="122">
        <f t="shared" si="450"/>
        <v>0</v>
      </c>
      <c r="P1512" s="122">
        <v>80</v>
      </c>
      <c r="Q1512" s="122" t="s">
        <v>208</v>
      </c>
      <c r="R1512" s="122">
        <f t="shared" si="451"/>
        <v>0</v>
      </c>
      <c r="S1512" s="124">
        <f t="shared" si="452"/>
        <v>0</v>
      </c>
      <c r="T1512" s="122">
        <f t="shared" si="453"/>
        <v>0</v>
      </c>
    </row>
    <row r="1513" spans="2:20" x14ac:dyDescent="0.25">
      <c r="B1513" s="122">
        <v>2040</v>
      </c>
      <c r="C1513" s="122">
        <v>0</v>
      </c>
      <c r="D1513" s="122">
        <f t="shared" si="444"/>
        <v>720</v>
      </c>
      <c r="E1513" s="122">
        <f t="shared" si="445"/>
        <v>0</v>
      </c>
      <c r="F1513" s="122">
        <v>50</v>
      </c>
      <c r="G1513" s="122" t="s">
        <v>208</v>
      </c>
      <c r="H1513" s="122">
        <f t="shared" si="446"/>
        <v>0</v>
      </c>
      <c r="I1513" s="124">
        <f t="shared" si="447"/>
        <v>0</v>
      </c>
      <c r="J1513" s="122">
        <f t="shared" si="448"/>
        <v>0</v>
      </c>
      <c r="L1513" s="122">
        <v>2040</v>
      </c>
      <c r="M1513" s="122">
        <v>0</v>
      </c>
      <c r="N1513" s="122">
        <f t="shared" si="449"/>
        <v>960</v>
      </c>
      <c r="O1513" s="122">
        <f t="shared" si="450"/>
        <v>0</v>
      </c>
      <c r="P1513" s="122">
        <v>80</v>
      </c>
      <c r="Q1513" s="122" t="s">
        <v>208</v>
      </c>
      <c r="R1513" s="122">
        <f t="shared" si="451"/>
        <v>0</v>
      </c>
      <c r="S1513" s="124">
        <f t="shared" si="452"/>
        <v>0</v>
      </c>
      <c r="T1513" s="122">
        <f t="shared" si="453"/>
        <v>0</v>
      </c>
    </row>
    <row r="1514" spans="2:20" x14ac:dyDescent="0.25">
      <c r="B1514" s="122">
        <v>2041</v>
      </c>
      <c r="C1514" s="122">
        <v>0</v>
      </c>
      <c r="D1514" s="122">
        <f t="shared" si="444"/>
        <v>720</v>
      </c>
      <c r="E1514" s="122">
        <f t="shared" si="445"/>
        <v>0</v>
      </c>
      <c r="F1514" s="122">
        <v>50</v>
      </c>
      <c r="G1514" s="122" t="s">
        <v>208</v>
      </c>
      <c r="H1514" s="122">
        <f t="shared" si="446"/>
        <v>0</v>
      </c>
      <c r="I1514" s="124">
        <f t="shared" si="447"/>
        <v>0</v>
      </c>
      <c r="J1514" s="122">
        <f t="shared" si="448"/>
        <v>0</v>
      </c>
      <c r="L1514" s="122">
        <v>2041</v>
      </c>
      <c r="M1514" s="122">
        <v>0</v>
      </c>
      <c r="N1514" s="122">
        <f t="shared" si="449"/>
        <v>960</v>
      </c>
      <c r="O1514" s="122">
        <f t="shared" si="450"/>
        <v>0</v>
      </c>
      <c r="P1514" s="122">
        <v>80</v>
      </c>
      <c r="Q1514" s="122" t="s">
        <v>208</v>
      </c>
      <c r="R1514" s="122">
        <f t="shared" si="451"/>
        <v>0</v>
      </c>
      <c r="S1514" s="124">
        <f t="shared" si="452"/>
        <v>0</v>
      </c>
      <c r="T1514" s="122">
        <f t="shared" si="453"/>
        <v>0</v>
      </c>
    </row>
    <row r="1515" spans="2:20" x14ac:dyDescent="0.25">
      <c r="B1515" s="122">
        <v>2042</v>
      </c>
      <c r="C1515" s="122">
        <v>0</v>
      </c>
      <c r="D1515" s="122">
        <f t="shared" si="444"/>
        <v>720</v>
      </c>
      <c r="E1515" s="122">
        <f t="shared" si="445"/>
        <v>0</v>
      </c>
      <c r="F1515" s="122">
        <v>50</v>
      </c>
      <c r="G1515" s="122" t="s">
        <v>208</v>
      </c>
      <c r="H1515" s="122">
        <f t="shared" si="446"/>
        <v>0</v>
      </c>
      <c r="I1515" s="124">
        <f t="shared" si="447"/>
        <v>0</v>
      </c>
      <c r="J1515" s="122">
        <f t="shared" si="448"/>
        <v>0</v>
      </c>
      <c r="L1515" s="122">
        <v>2042</v>
      </c>
      <c r="M1515" s="122">
        <v>0</v>
      </c>
      <c r="N1515" s="122">
        <f t="shared" si="449"/>
        <v>960</v>
      </c>
      <c r="O1515" s="122">
        <f t="shared" si="450"/>
        <v>0</v>
      </c>
      <c r="P1515" s="122">
        <v>80</v>
      </c>
      <c r="Q1515" s="122" t="s">
        <v>208</v>
      </c>
      <c r="R1515" s="122">
        <f t="shared" si="451"/>
        <v>0</v>
      </c>
      <c r="S1515" s="124">
        <f t="shared" si="452"/>
        <v>0</v>
      </c>
      <c r="T1515" s="122">
        <f t="shared" si="453"/>
        <v>0</v>
      </c>
    </row>
    <row r="1516" spans="2:20" x14ac:dyDescent="0.25">
      <c r="B1516" s="122">
        <v>2043</v>
      </c>
      <c r="C1516" s="122">
        <v>0</v>
      </c>
      <c r="D1516" s="122">
        <f t="shared" si="444"/>
        <v>720</v>
      </c>
      <c r="E1516" s="122">
        <f t="shared" si="445"/>
        <v>0</v>
      </c>
      <c r="F1516" s="122">
        <v>50</v>
      </c>
      <c r="G1516" s="122" t="s">
        <v>208</v>
      </c>
      <c r="H1516" s="122">
        <f t="shared" si="446"/>
        <v>0</v>
      </c>
      <c r="I1516" s="124">
        <f t="shared" si="447"/>
        <v>0</v>
      </c>
      <c r="J1516" s="122">
        <f t="shared" si="448"/>
        <v>0</v>
      </c>
      <c r="L1516" s="122">
        <v>2043</v>
      </c>
      <c r="M1516" s="122">
        <v>0</v>
      </c>
      <c r="N1516" s="122">
        <f t="shared" si="449"/>
        <v>960</v>
      </c>
      <c r="O1516" s="122">
        <f t="shared" si="450"/>
        <v>0</v>
      </c>
      <c r="P1516" s="122">
        <v>80</v>
      </c>
      <c r="Q1516" s="122" t="s">
        <v>208</v>
      </c>
      <c r="R1516" s="122">
        <f t="shared" si="451"/>
        <v>0</v>
      </c>
      <c r="S1516" s="124">
        <f t="shared" si="452"/>
        <v>0</v>
      </c>
      <c r="T1516" s="122">
        <f t="shared" si="453"/>
        <v>0</v>
      </c>
    </row>
    <row r="1517" spans="2:20" x14ac:dyDescent="0.25">
      <c r="B1517" s="122">
        <v>2044</v>
      </c>
      <c r="C1517" s="122">
        <v>0</v>
      </c>
      <c r="D1517" s="122">
        <f t="shared" si="444"/>
        <v>720</v>
      </c>
      <c r="E1517" s="122">
        <f t="shared" si="445"/>
        <v>0</v>
      </c>
      <c r="F1517" s="122">
        <v>50</v>
      </c>
      <c r="G1517" s="122" t="s">
        <v>208</v>
      </c>
      <c r="H1517" s="122">
        <f t="shared" si="446"/>
        <v>0</v>
      </c>
      <c r="I1517" s="124">
        <f t="shared" si="447"/>
        <v>0</v>
      </c>
      <c r="J1517" s="122">
        <f t="shared" si="448"/>
        <v>0</v>
      </c>
      <c r="L1517" s="122">
        <v>2044</v>
      </c>
      <c r="M1517" s="122">
        <v>0</v>
      </c>
      <c r="N1517" s="122">
        <f t="shared" si="449"/>
        <v>960</v>
      </c>
      <c r="O1517" s="122">
        <f t="shared" si="450"/>
        <v>0</v>
      </c>
      <c r="P1517" s="122">
        <v>80</v>
      </c>
      <c r="Q1517" s="122" t="s">
        <v>208</v>
      </c>
      <c r="R1517" s="122">
        <f t="shared" si="451"/>
        <v>0</v>
      </c>
      <c r="S1517" s="124">
        <f t="shared" si="452"/>
        <v>0</v>
      </c>
      <c r="T1517" s="122">
        <f t="shared" si="453"/>
        <v>0</v>
      </c>
    </row>
    <row r="1519" spans="2:20" x14ac:dyDescent="0.25">
      <c r="B1519" s="290" t="s">
        <v>229</v>
      </c>
      <c r="C1519" s="290"/>
      <c r="L1519" s="290" t="s">
        <v>338</v>
      </c>
      <c r="M1519" s="290"/>
    </row>
    <row r="1520" spans="2:20" x14ac:dyDescent="0.25">
      <c r="B1520" s="289" t="s">
        <v>22</v>
      </c>
      <c r="C1520" s="289" t="s">
        <v>203</v>
      </c>
      <c r="D1520" s="289" t="s">
        <v>204</v>
      </c>
      <c r="E1520" s="289" t="s">
        <v>201</v>
      </c>
      <c r="F1520" s="289" t="s">
        <v>202</v>
      </c>
      <c r="G1520" s="289" t="s">
        <v>151</v>
      </c>
      <c r="H1520" s="289" t="s">
        <v>205</v>
      </c>
      <c r="I1520" s="289" t="s">
        <v>206</v>
      </c>
      <c r="J1520" s="289" t="s">
        <v>434</v>
      </c>
      <c r="L1520" s="289" t="s">
        <v>22</v>
      </c>
      <c r="M1520" s="289" t="s">
        <v>203</v>
      </c>
      <c r="N1520" s="289" t="s">
        <v>204</v>
      </c>
      <c r="O1520" s="289" t="s">
        <v>201</v>
      </c>
      <c r="P1520" s="289" t="s">
        <v>202</v>
      </c>
      <c r="Q1520" s="289" t="s">
        <v>151</v>
      </c>
      <c r="R1520" s="289" t="s">
        <v>205</v>
      </c>
      <c r="S1520" s="289" t="s">
        <v>206</v>
      </c>
      <c r="T1520" s="289" t="s">
        <v>434</v>
      </c>
    </row>
    <row r="1521" spans="2:20" x14ac:dyDescent="0.25">
      <c r="B1521" s="289"/>
      <c r="C1521" s="289"/>
      <c r="D1521" s="289"/>
      <c r="E1521" s="289"/>
      <c r="F1521" s="289"/>
      <c r="G1521" s="289"/>
      <c r="H1521" s="289"/>
      <c r="I1521" s="289"/>
      <c r="J1521" s="289"/>
      <c r="L1521" s="289"/>
      <c r="M1521" s="289"/>
      <c r="N1521" s="289"/>
      <c r="O1521" s="289"/>
      <c r="P1521" s="289"/>
      <c r="Q1521" s="289"/>
      <c r="R1521" s="289"/>
      <c r="S1521" s="289"/>
      <c r="T1521" s="289"/>
    </row>
    <row r="1522" spans="2:20" x14ac:dyDescent="0.25">
      <c r="B1522" s="289"/>
      <c r="C1522" s="289"/>
      <c r="D1522" s="289"/>
      <c r="E1522" s="289"/>
      <c r="F1522" s="289"/>
      <c r="G1522" s="289"/>
      <c r="H1522" s="289"/>
      <c r="I1522" s="289"/>
      <c r="J1522" s="289"/>
      <c r="L1522" s="289"/>
      <c r="M1522" s="289"/>
      <c r="N1522" s="289"/>
      <c r="O1522" s="289"/>
      <c r="P1522" s="289"/>
      <c r="Q1522" s="289"/>
      <c r="R1522" s="289"/>
      <c r="S1522" s="289"/>
      <c r="T1522" s="289"/>
    </row>
    <row r="1523" spans="2:20" x14ac:dyDescent="0.25">
      <c r="B1523" s="122">
        <v>2025</v>
      </c>
      <c r="C1523" s="122" cm="1">
        <f t="array" ref="C1523:C1542">TRANSPOSE('Proyeksi Fasum (3)'!D379:W379)</f>
        <v>1</v>
      </c>
      <c r="D1523" s="184">
        <v>16000</v>
      </c>
      <c r="E1523" s="122">
        <f>C1523*D1523</f>
        <v>16000</v>
      </c>
      <c r="F1523" s="122">
        <v>1000</v>
      </c>
      <c r="G1523" s="122" t="s">
        <v>218</v>
      </c>
      <c r="H1523" s="122">
        <f>F1523*C1523</f>
        <v>1000</v>
      </c>
      <c r="I1523" s="124">
        <f>H1523/86400</f>
        <v>1.1574074074074073E-2</v>
      </c>
      <c r="J1523" s="122">
        <f>H1523/1000</f>
        <v>1</v>
      </c>
      <c r="L1523" s="122">
        <v>2025</v>
      </c>
      <c r="M1523" s="122" cm="1">
        <f t="array" ref="M1523:M1542">TRANSPOSE('Proyeksi Fasum (3)'!D380:W380)</f>
        <v>1</v>
      </c>
      <c r="N1523" s="184">
        <v>16000</v>
      </c>
      <c r="O1523" s="122">
        <f>M1523*N1523</f>
        <v>16000</v>
      </c>
      <c r="P1523" s="122">
        <v>500</v>
      </c>
      <c r="Q1523" s="122" t="s">
        <v>218</v>
      </c>
      <c r="R1523" s="122">
        <f>P1523*M1523</f>
        <v>500</v>
      </c>
      <c r="S1523" s="124">
        <f>R1523/86400</f>
        <v>5.7870370370370367E-3</v>
      </c>
      <c r="T1523" s="122">
        <f>R1523/1000</f>
        <v>0.5</v>
      </c>
    </row>
    <row r="1524" spans="2:20" x14ac:dyDescent="0.25">
      <c r="B1524" s="122">
        <v>2026</v>
      </c>
      <c r="C1524" s="122">
        <v>1</v>
      </c>
      <c r="D1524" s="184">
        <v>16000</v>
      </c>
      <c r="E1524" s="122">
        <f t="shared" ref="E1524:E1542" si="454">C1524*D1524</f>
        <v>16000</v>
      </c>
      <c r="F1524" s="122">
        <v>1000</v>
      </c>
      <c r="G1524" s="122" t="s">
        <v>218</v>
      </c>
      <c r="H1524" s="122">
        <f t="shared" ref="H1524:H1542" si="455">F1524*C1524</f>
        <v>1000</v>
      </c>
      <c r="I1524" s="124">
        <f t="shared" ref="I1524:I1542" si="456">H1524/86400</f>
        <v>1.1574074074074073E-2</v>
      </c>
      <c r="J1524" s="122">
        <f t="shared" ref="J1524:J1542" si="457">H1524/1000</f>
        <v>1</v>
      </c>
      <c r="L1524" s="122">
        <v>2026</v>
      </c>
      <c r="M1524" s="122">
        <v>1</v>
      </c>
      <c r="N1524" s="184">
        <v>16000</v>
      </c>
      <c r="O1524" s="122">
        <f t="shared" ref="O1524:O1542" si="458">M1524*N1524</f>
        <v>16000</v>
      </c>
      <c r="P1524" s="122">
        <v>500</v>
      </c>
      <c r="Q1524" s="122" t="s">
        <v>218</v>
      </c>
      <c r="R1524" s="122">
        <f t="shared" ref="R1524:R1542" si="459">P1524*M1524</f>
        <v>500</v>
      </c>
      <c r="S1524" s="124">
        <f t="shared" ref="S1524:S1542" si="460">R1524/86400</f>
        <v>5.7870370370370367E-3</v>
      </c>
      <c r="T1524" s="122">
        <f t="shared" ref="T1524:T1542" si="461">R1524/1000</f>
        <v>0.5</v>
      </c>
    </row>
    <row r="1525" spans="2:20" x14ac:dyDescent="0.25">
      <c r="B1525" s="122">
        <v>2027</v>
      </c>
      <c r="C1525" s="122">
        <v>1</v>
      </c>
      <c r="D1525" s="184">
        <v>16000</v>
      </c>
      <c r="E1525" s="122">
        <f t="shared" si="454"/>
        <v>16000</v>
      </c>
      <c r="F1525" s="122">
        <v>1000</v>
      </c>
      <c r="G1525" s="122" t="s">
        <v>218</v>
      </c>
      <c r="H1525" s="122">
        <f t="shared" si="455"/>
        <v>1000</v>
      </c>
      <c r="I1525" s="124">
        <f t="shared" si="456"/>
        <v>1.1574074074074073E-2</v>
      </c>
      <c r="J1525" s="122">
        <f t="shared" si="457"/>
        <v>1</v>
      </c>
      <c r="L1525" s="122">
        <v>2027</v>
      </c>
      <c r="M1525" s="122">
        <v>1</v>
      </c>
      <c r="N1525" s="184">
        <v>16000</v>
      </c>
      <c r="O1525" s="122">
        <f t="shared" si="458"/>
        <v>16000</v>
      </c>
      <c r="P1525" s="122">
        <v>500</v>
      </c>
      <c r="Q1525" s="122" t="s">
        <v>218</v>
      </c>
      <c r="R1525" s="122">
        <f t="shared" si="459"/>
        <v>500</v>
      </c>
      <c r="S1525" s="124">
        <f t="shared" si="460"/>
        <v>5.7870370370370367E-3</v>
      </c>
      <c r="T1525" s="122">
        <f t="shared" si="461"/>
        <v>0.5</v>
      </c>
    </row>
    <row r="1526" spans="2:20" x14ac:dyDescent="0.25">
      <c r="B1526" s="122">
        <v>2028</v>
      </c>
      <c r="C1526" s="122">
        <v>1</v>
      </c>
      <c r="D1526" s="184">
        <v>16000</v>
      </c>
      <c r="E1526" s="122">
        <f t="shared" si="454"/>
        <v>16000</v>
      </c>
      <c r="F1526" s="122">
        <v>1000</v>
      </c>
      <c r="G1526" s="122" t="s">
        <v>218</v>
      </c>
      <c r="H1526" s="122">
        <f t="shared" si="455"/>
        <v>1000</v>
      </c>
      <c r="I1526" s="124">
        <f t="shared" si="456"/>
        <v>1.1574074074074073E-2</v>
      </c>
      <c r="J1526" s="122">
        <f t="shared" si="457"/>
        <v>1</v>
      </c>
      <c r="L1526" s="122">
        <v>2028</v>
      </c>
      <c r="M1526" s="122">
        <v>1</v>
      </c>
      <c r="N1526" s="184">
        <v>16000</v>
      </c>
      <c r="O1526" s="122">
        <f t="shared" si="458"/>
        <v>16000</v>
      </c>
      <c r="P1526" s="122">
        <v>500</v>
      </c>
      <c r="Q1526" s="122" t="s">
        <v>218</v>
      </c>
      <c r="R1526" s="122">
        <f t="shared" si="459"/>
        <v>500</v>
      </c>
      <c r="S1526" s="124">
        <f t="shared" si="460"/>
        <v>5.7870370370370367E-3</v>
      </c>
      <c r="T1526" s="122">
        <f t="shared" si="461"/>
        <v>0.5</v>
      </c>
    </row>
    <row r="1527" spans="2:20" x14ac:dyDescent="0.25">
      <c r="B1527" s="122">
        <v>2029</v>
      </c>
      <c r="C1527" s="122">
        <v>1</v>
      </c>
      <c r="D1527" s="184">
        <v>16000</v>
      </c>
      <c r="E1527" s="122">
        <f t="shared" si="454"/>
        <v>16000</v>
      </c>
      <c r="F1527" s="122">
        <v>1000</v>
      </c>
      <c r="G1527" s="122" t="s">
        <v>218</v>
      </c>
      <c r="H1527" s="122">
        <f t="shared" si="455"/>
        <v>1000</v>
      </c>
      <c r="I1527" s="124">
        <f t="shared" si="456"/>
        <v>1.1574074074074073E-2</v>
      </c>
      <c r="J1527" s="122">
        <f t="shared" si="457"/>
        <v>1</v>
      </c>
      <c r="L1527" s="122">
        <v>2029</v>
      </c>
      <c r="M1527" s="122">
        <v>1</v>
      </c>
      <c r="N1527" s="184">
        <v>16000</v>
      </c>
      <c r="O1527" s="122">
        <f t="shared" si="458"/>
        <v>16000</v>
      </c>
      <c r="P1527" s="122">
        <v>500</v>
      </c>
      <c r="Q1527" s="122" t="s">
        <v>218</v>
      </c>
      <c r="R1527" s="122">
        <f t="shared" si="459"/>
        <v>500</v>
      </c>
      <c r="S1527" s="124">
        <f t="shared" si="460"/>
        <v>5.7870370370370367E-3</v>
      </c>
      <c r="T1527" s="122">
        <f t="shared" si="461"/>
        <v>0.5</v>
      </c>
    </row>
    <row r="1528" spans="2:20" x14ac:dyDescent="0.25">
      <c r="B1528" s="122">
        <v>2030</v>
      </c>
      <c r="C1528" s="122">
        <v>2</v>
      </c>
      <c r="D1528" s="184">
        <v>16000</v>
      </c>
      <c r="E1528" s="122">
        <f t="shared" si="454"/>
        <v>32000</v>
      </c>
      <c r="F1528" s="122">
        <v>1000</v>
      </c>
      <c r="G1528" s="122" t="s">
        <v>218</v>
      </c>
      <c r="H1528" s="122">
        <f t="shared" si="455"/>
        <v>2000</v>
      </c>
      <c r="I1528" s="124">
        <f t="shared" si="456"/>
        <v>2.3148148148148147E-2</v>
      </c>
      <c r="J1528" s="122">
        <f t="shared" si="457"/>
        <v>2</v>
      </c>
      <c r="L1528" s="122">
        <v>2030</v>
      </c>
      <c r="M1528" s="122">
        <v>2</v>
      </c>
      <c r="N1528" s="184">
        <v>16000</v>
      </c>
      <c r="O1528" s="122">
        <f t="shared" si="458"/>
        <v>32000</v>
      </c>
      <c r="P1528" s="122">
        <v>500</v>
      </c>
      <c r="Q1528" s="122" t="s">
        <v>218</v>
      </c>
      <c r="R1528" s="122">
        <f t="shared" si="459"/>
        <v>1000</v>
      </c>
      <c r="S1528" s="124">
        <f t="shared" si="460"/>
        <v>1.1574074074074073E-2</v>
      </c>
      <c r="T1528" s="122">
        <f t="shared" si="461"/>
        <v>1</v>
      </c>
    </row>
    <row r="1529" spans="2:20" x14ac:dyDescent="0.25">
      <c r="B1529" s="122">
        <v>2031</v>
      </c>
      <c r="C1529" s="122">
        <v>2</v>
      </c>
      <c r="D1529" s="184">
        <v>16000</v>
      </c>
      <c r="E1529" s="122">
        <f t="shared" si="454"/>
        <v>32000</v>
      </c>
      <c r="F1529" s="122">
        <v>1000</v>
      </c>
      <c r="G1529" s="122" t="s">
        <v>218</v>
      </c>
      <c r="H1529" s="122">
        <f t="shared" si="455"/>
        <v>2000</v>
      </c>
      <c r="I1529" s="124">
        <f t="shared" si="456"/>
        <v>2.3148148148148147E-2</v>
      </c>
      <c r="J1529" s="122">
        <f t="shared" si="457"/>
        <v>2</v>
      </c>
      <c r="L1529" s="122">
        <v>2031</v>
      </c>
      <c r="M1529" s="122">
        <v>2</v>
      </c>
      <c r="N1529" s="184">
        <v>16000</v>
      </c>
      <c r="O1529" s="122">
        <f t="shared" si="458"/>
        <v>32000</v>
      </c>
      <c r="P1529" s="122">
        <v>500</v>
      </c>
      <c r="Q1529" s="122" t="s">
        <v>218</v>
      </c>
      <c r="R1529" s="122">
        <f t="shared" si="459"/>
        <v>1000</v>
      </c>
      <c r="S1529" s="124">
        <f t="shared" si="460"/>
        <v>1.1574074074074073E-2</v>
      </c>
      <c r="T1529" s="122">
        <f t="shared" si="461"/>
        <v>1</v>
      </c>
    </row>
    <row r="1530" spans="2:20" x14ac:dyDescent="0.25">
      <c r="B1530" s="122">
        <v>2032</v>
      </c>
      <c r="C1530" s="122">
        <v>2</v>
      </c>
      <c r="D1530" s="184">
        <v>16000</v>
      </c>
      <c r="E1530" s="122">
        <f t="shared" si="454"/>
        <v>32000</v>
      </c>
      <c r="F1530" s="122">
        <v>1000</v>
      </c>
      <c r="G1530" s="122" t="s">
        <v>218</v>
      </c>
      <c r="H1530" s="122">
        <f t="shared" si="455"/>
        <v>2000</v>
      </c>
      <c r="I1530" s="124">
        <f t="shared" si="456"/>
        <v>2.3148148148148147E-2</v>
      </c>
      <c r="J1530" s="122">
        <f t="shared" si="457"/>
        <v>2</v>
      </c>
      <c r="L1530" s="122">
        <v>2032</v>
      </c>
      <c r="M1530" s="122">
        <v>2</v>
      </c>
      <c r="N1530" s="184">
        <v>16000</v>
      </c>
      <c r="O1530" s="122">
        <f t="shared" si="458"/>
        <v>32000</v>
      </c>
      <c r="P1530" s="122">
        <v>500</v>
      </c>
      <c r="Q1530" s="122" t="s">
        <v>218</v>
      </c>
      <c r="R1530" s="122">
        <f t="shared" si="459"/>
        <v>1000</v>
      </c>
      <c r="S1530" s="124">
        <f t="shared" si="460"/>
        <v>1.1574074074074073E-2</v>
      </c>
      <c r="T1530" s="122">
        <f t="shared" si="461"/>
        <v>1</v>
      </c>
    </row>
    <row r="1531" spans="2:20" x14ac:dyDescent="0.25">
      <c r="B1531" s="122">
        <v>2033</v>
      </c>
      <c r="C1531" s="122">
        <v>2</v>
      </c>
      <c r="D1531" s="184">
        <v>16000</v>
      </c>
      <c r="E1531" s="122">
        <f t="shared" si="454"/>
        <v>32000</v>
      </c>
      <c r="F1531" s="122">
        <v>1000</v>
      </c>
      <c r="G1531" s="122" t="s">
        <v>218</v>
      </c>
      <c r="H1531" s="122">
        <f t="shared" si="455"/>
        <v>2000</v>
      </c>
      <c r="I1531" s="124">
        <f t="shared" si="456"/>
        <v>2.3148148148148147E-2</v>
      </c>
      <c r="J1531" s="122">
        <f t="shared" si="457"/>
        <v>2</v>
      </c>
      <c r="L1531" s="122">
        <v>2033</v>
      </c>
      <c r="M1531" s="122">
        <v>2</v>
      </c>
      <c r="N1531" s="184">
        <v>16000</v>
      </c>
      <c r="O1531" s="122">
        <f t="shared" si="458"/>
        <v>32000</v>
      </c>
      <c r="P1531" s="122">
        <v>500</v>
      </c>
      <c r="Q1531" s="122" t="s">
        <v>218</v>
      </c>
      <c r="R1531" s="122">
        <f t="shared" si="459"/>
        <v>1000</v>
      </c>
      <c r="S1531" s="124">
        <f t="shared" si="460"/>
        <v>1.1574074074074073E-2</v>
      </c>
      <c r="T1531" s="122">
        <f t="shared" si="461"/>
        <v>1</v>
      </c>
    </row>
    <row r="1532" spans="2:20" x14ac:dyDescent="0.25">
      <c r="B1532" s="122">
        <v>2034</v>
      </c>
      <c r="C1532" s="122">
        <v>2</v>
      </c>
      <c r="D1532" s="184">
        <v>16000</v>
      </c>
      <c r="E1532" s="122">
        <f t="shared" si="454"/>
        <v>32000</v>
      </c>
      <c r="F1532" s="122">
        <v>1000</v>
      </c>
      <c r="G1532" s="122" t="s">
        <v>218</v>
      </c>
      <c r="H1532" s="122">
        <f t="shared" si="455"/>
        <v>2000</v>
      </c>
      <c r="I1532" s="124">
        <f t="shared" si="456"/>
        <v>2.3148148148148147E-2</v>
      </c>
      <c r="J1532" s="122">
        <f t="shared" si="457"/>
        <v>2</v>
      </c>
      <c r="L1532" s="122">
        <v>2034</v>
      </c>
      <c r="M1532" s="122">
        <v>2</v>
      </c>
      <c r="N1532" s="184">
        <v>16000</v>
      </c>
      <c r="O1532" s="122">
        <f t="shared" si="458"/>
        <v>32000</v>
      </c>
      <c r="P1532" s="122">
        <v>500</v>
      </c>
      <c r="Q1532" s="122" t="s">
        <v>218</v>
      </c>
      <c r="R1532" s="122">
        <f t="shared" si="459"/>
        <v>1000</v>
      </c>
      <c r="S1532" s="124">
        <f t="shared" si="460"/>
        <v>1.1574074074074073E-2</v>
      </c>
      <c r="T1532" s="122">
        <f t="shared" si="461"/>
        <v>1</v>
      </c>
    </row>
    <row r="1533" spans="2:20" x14ac:dyDescent="0.25">
      <c r="B1533" s="122">
        <v>2035</v>
      </c>
      <c r="C1533" s="122">
        <v>2</v>
      </c>
      <c r="D1533" s="184">
        <v>16000</v>
      </c>
      <c r="E1533" s="122">
        <f t="shared" si="454"/>
        <v>32000</v>
      </c>
      <c r="F1533" s="122">
        <v>1000</v>
      </c>
      <c r="G1533" s="122" t="s">
        <v>218</v>
      </c>
      <c r="H1533" s="122">
        <f t="shared" si="455"/>
        <v>2000</v>
      </c>
      <c r="I1533" s="124">
        <f t="shared" si="456"/>
        <v>2.3148148148148147E-2</v>
      </c>
      <c r="J1533" s="122">
        <f t="shared" si="457"/>
        <v>2</v>
      </c>
      <c r="L1533" s="122">
        <v>2035</v>
      </c>
      <c r="M1533" s="122">
        <v>2</v>
      </c>
      <c r="N1533" s="184">
        <v>16000</v>
      </c>
      <c r="O1533" s="122">
        <f t="shared" si="458"/>
        <v>32000</v>
      </c>
      <c r="P1533" s="122">
        <v>500</v>
      </c>
      <c r="Q1533" s="122" t="s">
        <v>218</v>
      </c>
      <c r="R1533" s="122">
        <f t="shared" si="459"/>
        <v>1000</v>
      </c>
      <c r="S1533" s="124">
        <f t="shared" si="460"/>
        <v>1.1574074074074073E-2</v>
      </c>
      <c r="T1533" s="122">
        <f t="shared" si="461"/>
        <v>1</v>
      </c>
    </row>
    <row r="1534" spans="2:20" x14ac:dyDescent="0.25">
      <c r="B1534" s="122">
        <v>2036</v>
      </c>
      <c r="C1534" s="122">
        <v>2</v>
      </c>
      <c r="D1534" s="184">
        <v>16000</v>
      </c>
      <c r="E1534" s="122">
        <f t="shared" si="454"/>
        <v>32000</v>
      </c>
      <c r="F1534" s="122">
        <v>1000</v>
      </c>
      <c r="G1534" s="122" t="s">
        <v>218</v>
      </c>
      <c r="H1534" s="122">
        <f t="shared" si="455"/>
        <v>2000</v>
      </c>
      <c r="I1534" s="124">
        <f t="shared" si="456"/>
        <v>2.3148148148148147E-2</v>
      </c>
      <c r="J1534" s="122">
        <f t="shared" si="457"/>
        <v>2</v>
      </c>
      <c r="L1534" s="122">
        <v>2036</v>
      </c>
      <c r="M1534" s="122">
        <v>2</v>
      </c>
      <c r="N1534" s="184">
        <v>16000</v>
      </c>
      <c r="O1534" s="122">
        <f t="shared" si="458"/>
        <v>32000</v>
      </c>
      <c r="P1534" s="122">
        <v>500</v>
      </c>
      <c r="Q1534" s="122" t="s">
        <v>218</v>
      </c>
      <c r="R1534" s="122">
        <f t="shared" si="459"/>
        <v>1000</v>
      </c>
      <c r="S1534" s="124">
        <f t="shared" si="460"/>
        <v>1.1574074074074073E-2</v>
      </c>
      <c r="T1534" s="122">
        <f t="shared" si="461"/>
        <v>1</v>
      </c>
    </row>
    <row r="1535" spans="2:20" x14ac:dyDescent="0.25">
      <c r="B1535" s="122">
        <v>2037</v>
      </c>
      <c r="C1535" s="122">
        <v>2</v>
      </c>
      <c r="D1535" s="184">
        <v>16000</v>
      </c>
      <c r="E1535" s="122">
        <f t="shared" si="454"/>
        <v>32000</v>
      </c>
      <c r="F1535" s="122">
        <v>1000</v>
      </c>
      <c r="G1535" s="122" t="s">
        <v>218</v>
      </c>
      <c r="H1535" s="122">
        <f t="shared" si="455"/>
        <v>2000</v>
      </c>
      <c r="I1535" s="124">
        <f t="shared" si="456"/>
        <v>2.3148148148148147E-2</v>
      </c>
      <c r="J1535" s="122">
        <f t="shared" si="457"/>
        <v>2</v>
      </c>
      <c r="L1535" s="122">
        <v>2037</v>
      </c>
      <c r="M1535" s="122">
        <v>2</v>
      </c>
      <c r="N1535" s="184">
        <v>16000</v>
      </c>
      <c r="O1535" s="122">
        <f t="shared" si="458"/>
        <v>32000</v>
      </c>
      <c r="P1535" s="122">
        <v>500</v>
      </c>
      <c r="Q1535" s="122" t="s">
        <v>218</v>
      </c>
      <c r="R1535" s="122">
        <f t="shared" si="459"/>
        <v>1000</v>
      </c>
      <c r="S1535" s="124">
        <f t="shared" si="460"/>
        <v>1.1574074074074073E-2</v>
      </c>
      <c r="T1535" s="122">
        <f t="shared" si="461"/>
        <v>1</v>
      </c>
    </row>
    <row r="1536" spans="2:20" x14ac:dyDescent="0.25">
      <c r="B1536" s="122">
        <v>2038</v>
      </c>
      <c r="C1536" s="122">
        <v>2</v>
      </c>
      <c r="D1536" s="184">
        <v>16000</v>
      </c>
      <c r="E1536" s="122">
        <f t="shared" si="454"/>
        <v>32000</v>
      </c>
      <c r="F1536" s="122">
        <v>1000</v>
      </c>
      <c r="G1536" s="122" t="s">
        <v>218</v>
      </c>
      <c r="H1536" s="122">
        <f t="shared" si="455"/>
        <v>2000</v>
      </c>
      <c r="I1536" s="124">
        <f t="shared" si="456"/>
        <v>2.3148148148148147E-2</v>
      </c>
      <c r="J1536" s="122">
        <f t="shared" si="457"/>
        <v>2</v>
      </c>
      <c r="L1536" s="122">
        <v>2038</v>
      </c>
      <c r="M1536" s="122">
        <v>2</v>
      </c>
      <c r="N1536" s="184">
        <v>16000</v>
      </c>
      <c r="O1536" s="122">
        <f t="shared" si="458"/>
        <v>32000</v>
      </c>
      <c r="P1536" s="122">
        <v>500</v>
      </c>
      <c r="Q1536" s="122" t="s">
        <v>218</v>
      </c>
      <c r="R1536" s="122">
        <f t="shared" si="459"/>
        <v>1000</v>
      </c>
      <c r="S1536" s="124">
        <f t="shared" si="460"/>
        <v>1.1574074074074073E-2</v>
      </c>
      <c r="T1536" s="122">
        <f t="shared" si="461"/>
        <v>1</v>
      </c>
    </row>
    <row r="1537" spans="2:20" x14ac:dyDescent="0.25">
      <c r="B1537" s="122">
        <v>2039</v>
      </c>
      <c r="C1537" s="122">
        <v>2</v>
      </c>
      <c r="D1537" s="184">
        <v>16000</v>
      </c>
      <c r="E1537" s="122">
        <f t="shared" si="454"/>
        <v>32000</v>
      </c>
      <c r="F1537" s="122">
        <v>1000</v>
      </c>
      <c r="G1537" s="122" t="s">
        <v>218</v>
      </c>
      <c r="H1537" s="122">
        <f t="shared" si="455"/>
        <v>2000</v>
      </c>
      <c r="I1537" s="124">
        <f t="shared" si="456"/>
        <v>2.3148148148148147E-2</v>
      </c>
      <c r="J1537" s="122">
        <f t="shared" si="457"/>
        <v>2</v>
      </c>
      <c r="L1537" s="122">
        <v>2039</v>
      </c>
      <c r="M1537" s="122">
        <v>2</v>
      </c>
      <c r="N1537" s="184">
        <v>16000</v>
      </c>
      <c r="O1537" s="122">
        <f t="shared" si="458"/>
        <v>32000</v>
      </c>
      <c r="P1537" s="122">
        <v>500</v>
      </c>
      <c r="Q1537" s="122" t="s">
        <v>218</v>
      </c>
      <c r="R1537" s="122">
        <f t="shared" si="459"/>
        <v>1000</v>
      </c>
      <c r="S1537" s="124">
        <f t="shared" si="460"/>
        <v>1.1574074074074073E-2</v>
      </c>
      <c r="T1537" s="122">
        <f t="shared" si="461"/>
        <v>1</v>
      </c>
    </row>
    <row r="1538" spans="2:20" x14ac:dyDescent="0.25">
      <c r="B1538" s="122">
        <v>2040</v>
      </c>
      <c r="C1538" s="122">
        <v>2</v>
      </c>
      <c r="D1538" s="184">
        <v>16000</v>
      </c>
      <c r="E1538" s="122">
        <f t="shared" si="454"/>
        <v>32000</v>
      </c>
      <c r="F1538" s="122">
        <v>1000</v>
      </c>
      <c r="G1538" s="122" t="s">
        <v>218</v>
      </c>
      <c r="H1538" s="122">
        <f t="shared" si="455"/>
        <v>2000</v>
      </c>
      <c r="I1538" s="124">
        <f t="shared" si="456"/>
        <v>2.3148148148148147E-2</v>
      </c>
      <c r="J1538" s="122">
        <f t="shared" si="457"/>
        <v>2</v>
      </c>
      <c r="L1538" s="122">
        <v>2040</v>
      </c>
      <c r="M1538" s="122">
        <v>2</v>
      </c>
      <c r="N1538" s="184">
        <v>16000</v>
      </c>
      <c r="O1538" s="122">
        <f t="shared" si="458"/>
        <v>32000</v>
      </c>
      <c r="P1538" s="122">
        <v>500</v>
      </c>
      <c r="Q1538" s="122" t="s">
        <v>218</v>
      </c>
      <c r="R1538" s="122">
        <f t="shared" si="459"/>
        <v>1000</v>
      </c>
      <c r="S1538" s="124">
        <f t="shared" si="460"/>
        <v>1.1574074074074073E-2</v>
      </c>
      <c r="T1538" s="122">
        <f t="shared" si="461"/>
        <v>1</v>
      </c>
    </row>
    <row r="1539" spans="2:20" x14ac:dyDescent="0.25">
      <c r="B1539" s="122">
        <v>2041</v>
      </c>
      <c r="C1539" s="122">
        <v>2</v>
      </c>
      <c r="D1539" s="184">
        <v>16000</v>
      </c>
      <c r="E1539" s="122">
        <f t="shared" si="454"/>
        <v>32000</v>
      </c>
      <c r="F1539" s="122">
        <v>1000</v>
      </c>
      <c r="G1539" s="122" t="s">
        <v>218</v>
      </c>
      <c r="H1539" s="122">
        <f t="shared" si="455"/>
        <v>2000</v>
      </c>
      <c r="I1539" s="124">
        <f t="shared" si="456"/>
        <v>2.3148148148148147E-2</v>
      </c>
      <c r="J1539" s="122">
        <f t="shared" si="457"/>
        <v>2</v>
      </c>
      <c r="L1539" s="122">
        <v>2041</v>
      </c>
      <c r="M1539" s="122">
        <v>2</v>
      </c>
      <c r="N1539" s="184">
        <v>16000</v>
      </c>
      <c r="O1539" s="122">
        <f t="shared" si="458"/>
        <v>32000</v>
      </c>
      <c r="P1539" s="122">
        <v>500</v>
      </c>
      <c r="Q1539" s="122" t="s">
        <v>218</v>
      </c>
      <c r="R1539" s="122">
        <f t="shared" si="459"/>
        <v>1000</v>
      </c>
      <c r="S1539" s="124">
        <f t="shared" si="460"/>
        <v>1.1574074074074073E-2</v>
      </c>
      <c r="T1539" s="122">
        <f t="shared" si="461"/>
        <v>1</v>
      </c>
    </row>
    <row r="1540" spans="2:20" x14ac:dyDescent="0.25">
      <c r="B1540" s="122">
        <v>2042</v>
      </c>
      <c r="C1540" s="122">
        <v>2</v>
      </c>
      <c r="D1540" s="184">
        <v>16000</v>
      </c>
      <c r="E1540" s="122">
        <f t="shared" si="454"/>
        <v>32000</v>
      </c>
      <c r="F1540" s="122">
        <v>1000</v>
      </c>
      <c r="G1540" s="122" t="s">
        <v>218</v>
      </c>
      <c r="H1540" s="122">
        <f t="shared" si="455"/>
        <v>2000</v>
      </c>
      <c r="I1540" s="124">
        <f t="shared" si="456"/>
        <v>2.3148148148148147E-2</v>
      </c>
      <c r="J1540" s="122">
        <f t="shared" si="457"/>
        <v>2</v>
      </c>
      <c r="L1540" s="122">
        <v>2042</v>
      </c>
      <c r="M1540" s="122">
        <v>2</v>
      </c>
      <c r="N1540" s="184">
        <v>16000</v>
      </c>
      <c r="O1540" s="122">
        <f t="shared" si="458"/>
        <v>32000</v>
      </c>
      <c r="P1540" s="122">
        <v>500</v>
      </c>
      <c r="Q1540" s="122" t="s">
        <v>218</v>
      </c>
      <c r="R1540" s="122">
        <f t="shared" si="459"/>
        <v>1000</v>
      </c>
      <c r="S1540" s="124">
        <f t="shared" si="460"/>
        <v>1.1574074074074073E-2</v>
      </c>
      <c r="T1540" s="122">
        <f t="shared" si="461"/>
        <v>1</v>
      </c>
    </row>
    <row r="1541" spans="2:20" x14ac:dyDescent="0.25">
      <c r="B1541" s="122">
        <v>2043</v>
      </c>
      <c r="C1541" s="122">
        <v>2</v>
      </c>
      <c r="D1541" s="184">
        <v>16000</v>
      </c>
      <c r="E1541" s="122">
        <f t="shared" si="454"/>
        <v>32000</v>
      </c>
      <c r="F1541" s="122">
        <v>1000</v>
      </c>
      <c r="G1541" s="122" t="s">
        <v>218</v>
      </c>
      <c r="H1541" s="122">
        <f t="shared" si="455"/>
        <v>2000</v>
      </c>
      <c r="I1541" s="124">
        <f t="shared" si="456"/>
        <v>2.3148148148148147E-2</v>
      </c>
      <c r="J1541" s="122">
        <f t="shared" si="457"/>
        <v>2</v>
      </c>
      <c r="L1541" s="122">
        <v>2043</v>
      </c>
      <c r="M1541" s="122">
        <v>2</v>
      </c>
      <c r="N1541" s="184">
        <v>16000</v>
      </c>
      <c r="O1541" s="122">
        <f t="shared" si="458"/>
        <v>32000</v>
      </c>
      <c r="P1541" s="122">
        <v>500</v>
      </c>
      <c r="Q1541" s="122" t="s">
        <v>218</v>
      </c>
      <c r="R1541" s="122">
        <f t="shared" si="459"/>
        <v>1000</v>
      </c>
      <c r="S1541" s="124">
        <f t="shared" si="460"/>
        <v>1.1574074074074073E-2</v>
      </c>
      <c r="T1541" s="122">
        <f t="shared" si="461"/>
        <v>1</v>
      </c>
    </row>
    <row r="1542" spans="2:20" x14ac:dyDescent="0.25">
      <c r="B1542" s="122">
        <v>2044</v>
      </c>
      <c r="C1542" s="122">
        <v>2</v>
      </c>
      <c r="D1542" s="184">
        <v>16000</v>
      </c>
      <c r="E1542" s="122">
        <f t="shared" si="454"/>
        <v>32000</v>
      </c>
      <c r="F1542" s="122">
        <v>1000</v>
      </c>
      <c r="G1542" s="122" t="s">
        <v>218</v>
      </c>
      <c r="H1542" s="122">
        <f t="shared" si="455"/>
        <v>2000</v>
      </c>
      <c r="I1542" s="124">
        <f t="shared" si="456"/>
        <v>2.3148148148148147E-2</v>
      </c>
      <c r="J1542" s="122">
        <f t="shared" si="457"/>
        <v>2</v>
      </c>
      <c r="L1542" s="122">
        <v>2044</v>
      </c>
      <c r="M1542" s="122">
        <v>2</v>
      </c>
      <c r="N1542" s="184">
        <v>16000</v>
      </c>
      <c r="O1542" s="122">
        <f t="shared" si="458"/>
        <v>32000</v>
      </c>
      <c r="P1542" s="122">
        <v>500</v>
      </c>
      <c r="Q1542" s="122" t="s">
        <v>218</v>
      </c>
      <c r="R1542" s="122">
        <f t="shared" si="459"/>
        <v>1000</v>
      </c>
      <c r="S1542" s="124">
        <f t="shared" si="460"/>
        <v>1.1574074074074073E-2</v>
      </c>
      <c r="T1542" s="122">
        <f t="shared" si="461"/>
        <v>1</v>
      </c>
    </row>
    <row r="1544" spans="2:20" x14ac:dyDescent="0.25">
      <c r="B1544" s="290" t="s">
        <v>339</v>
      </c>
      <c r="C1544" s="290"/>
      <c r="D1544" s="290"/>
      <c r="L1544" s="290" t="s">
        <v>340</v>
      </c>
      <c r="M1544" s="290"/>
      <c r="N1544" s="290"/>
    </row>
    <row r="1545" spans="2:20" x14ac:dyDescent="0.25">
      <c r="B1545" s="289" t="s">
        <v>22</v>
      </c>
      <c r="C1545" s="289" t="s">
        <v>203</v>
      </c>
      <c r="D1545" s="289" t="s">
        <v>204</v>
      </c>
      <c r="E1545" s="289" t="s">
        <v>201</v>
      </c>
      <c r="F1545" s="289" t="s">
        <v>202</v>
      </c>
      <c r="G1545" s="289" t="s">
        <v>151</v>
      </c>
      <c r="H1545" s="289" t="s">
        <v>205</v>
      </c>
      <c r="I1545" s="289" t="s">
        <v>206</v>
      </c>
      <c r="J1545" s="289" t="s">
        <v>434</v>
      </c>
      <c r="L1545" s="289" t="s">
        <v>22</v>
      </c>
      <c r="M1545" s="289" t="s">
        <v>203</v>
      </c>
      <c r="N1545" s="289" t="s">
        <v>204</v>
      </c>
      <c r="O1545" s="289" t="s">
        <v>201</v>
      </c>
      <c r="P1545" s="289" t="s">
        <v>202</v>
      </c>
      <c r="Q1545" s="289" t="s">
        <v>151</v>
      </c>
      <c r="R1545" s="289" t="s">
        <v>205</v>
      </c>
      <c r="S1545" s="289" t="s">
        <v>206</v>
      </c>
      <c r="T1545" s="289" t="s">
        <v>434</v>
      </c>
    </row>
    <row r="1546" spans="2:20" x14ac:dyDescent="0.25">
      <c r="B1546" s="289"/>
      <c r="C1546" s="289"/>
      <c r="D1546" s="289"/>
      <c r="E1546" s="289"/>
      <c r="F1546" s="289"/>
      <c r="G1546" s="289"/>
      <c r="H1546" s="289"/>
      <c r="I1546" s="289"/>
      <c r="J1546" s="289"/>
      <c r="L1546" s="289"/>
      <c r="M1546" s="289"/>
      <c r="N1546" s="289"/>
      <c r="O1546" s="289"/>
      <c r="P1546" s="289"/>
      <c r="Q1546" s="289"/>
      <c r="R1546" s="289"/>
      <c r="S1546" s="289"/>
      <c r="T1546" s="289"/>
    </row>
    <row r="1547" spans="2:20" x14ac:dyDescent="0.25">
      <c r="B1547" s="289"/>
      <c r="C1547" s="289"/>
      <c r="D1547" s="289"/>
      <c r="E1547" s="289"/>
      <c r="F1547" s="289"/>
      <c r="G1547" s="289"/>
      <c r="H1547" s="289"/>
      <c r="I1547" s="289"/>
      <c r="J1547" s="289"/>
      <c r="L1547" s="289"/>
      <c r="M1547" s="289"/>
      <c r="N1547" s="289"/>
      <c r="O1547" s="289"/>
      <c r="P1547" s="289"/>
      <c r="Q1547" s="289"/>
      <c r="R1547" s="289"/>
      <c r="S1547" s="289"/>
      <c r="T1547" s="289"/>
    </row>
    <row r="1548" spans="2:20" x14ac:dyDescent="0.25">
      <c r="B1548" s="122">
        <v>2025</v>
      </c>
      <c r="C1548" s="122" cm="1">
        <f t="array" ref="C1548:C1567">TRANSPOSE('Proyeksi Fasum (3)'!D382:W382)</f>
        <v>1</v>
      </c>
      <c r="D1548" s="122">
        <v>20</v>
      </c>
      <c r="E1548" s="122">
        <f>C1548*D1548</f>
        <v>20</v>
      </c>
      <c r="F1548" s="122">
        <v>50</v>
      </c>
      <c r="G1548" s="122" t="s">
        <v>220</v>
      </c>
      <c r="H1548" s="122">
        <f>E1548*F1548</f>
        <v>1000</v>
      </c>
      <c r="I1548" s="124">
        <f>H1548/86400</f>
        <v>1.1574074074074073E-2</v>
      </c>
      <c r="J1548" s="122">
        <f>H1548/1000</f>
        <v>1</v>
      </c>
      <c r="L1548" s="122">
        <v>2025</v>
      </c>
      <c r="M1548" s="122" cm="1">
        <f t="array" ref="M1548:M1567">TRANSPOSE('Proyeksi Fasum (3)'!D383:W383)</f>
        <v>0</v>
      </c>
      <c r="N1548" s="122">
        <v>20</v>
      </c>
      <c r="O1548" s="122">
        <f>M1548*N1548</f>
        <v>0</v>
      </c>
      <c r="P1548" s="122">
        <v>50</v>
      </c>
      <c r="Q1548" s="122" t="s">
        <v>220</v>
      </c>
      <c r="R1548" s="122">
        <f>O1548*P1548</f>
        <v>0</v>
      </c>
      <c r="S1548" s="124">
        <f>R1548/86400</f>
        <v>0</v>
      </c>
      <c r="T1548" s="122">
        <f>R1548/1000</f>
        <v>0</v>
      </c>
    </row>
    <row r="1549" spans="2:20" x14ac:dyDescent="0.25">
      <c r="B1549" s="122">
        <v>2026</v>
      </c>
      <c r="C1549" s="122">
        <v>1</v>
      </c>
      <c r="D1549" s="122">
        <v>20</v>
      </c>
      <c r="E1549" s="122">
        <f t="shared" ref="E1549:E1567" si="462">C1549*D1549</f>
        <v>20</v>
      </c>
      <c r="F1549" s="122">
        <v>50</v>
      </c>
      <c r="G1549" s="122" t="s">
        <v>220</v>
      </c>
      <c r="H1549" s="122">
        <f t="shared" ref="H1549:H1567" si="463">E1549*F1549</f>
        <v>1000</v>
      </c>
      <c r="I1549" s="124">
        <f t="shared" ref="I1549:I1567" si="464">H1549/86400</f>
        <v>1.1574074074074073E-2</v>
      </c>
      <c r="J1549" s="122">
        <f t="shared" ref="J1549:J1567" si="465">H1549/1000</f>
        <v>1</v>
      </c>
      <c r="L1549" s="122">
        <v>2026</v>
      </c>
      <c r="M1549" s="122">
        <v>0</v>
      </c>
      <c r="N1549" s="122">
        <v>20</v>
      </c>
      <c r="O1549" s="122">
        <f t="shared" ref="O1549:O1567" si="466">M1549*N1549</f>
        <v>0</v>
      </c>
      <c r="P1549" s="122">
        <v>50</v>
      </c>
      <c r="Q1549" s="122" t="s">
        <v>220</v>
      </c>
      <c r="R1549" s="122">
        <f t="shared" ref="R1549:R1567" si="467">O1549*P1549</f>
        <v>0</v>
      </c>
      <c r="S1549" s="124">
        <f t="shared" ref="S1549:S1567" si="468">R1549/86400</f>
        <v>0</v>
      </c>
      <c r="T1549" s="122">
        <f t="shared" ref="T1549:T1567" si="469">R1549/1000</f>
        <v>0</v>
      </c>
    </row>
    <row r="1550" spans="2:20" x14ac:dyDescent="0.25">
      <c r="B1550" s="122">
        <v>2027</v>
      </c>
      <c r="C1550" s="122">
        <v>1</v>
      </c>
      <c r="D1550" s="122">
        <v>20</v>
      </c>
      <c r="E1550" s="122">
        <f t="shared" si="462"/>
        <v>20</v>
      </c>
      <c r="F1550" s="122">
        <v>50</v>
      </c>
      <c r="G1550" s="122" t="s">
        <v>220</v>
      </c>
      <c r="H1550" s="122">
        <f t="shared" si="463"/>
        <v>1000</v>
      </c>
      <c r="I1550" s="124">
        <f t="shared" si="464"/>
        <v>1.1574074074074073E-2</v>
      </c>
      <c r="J1550" s="122">
        <f t="shared" si="465"/>
        <v>1</v>
      </c>
      <c r="L1550" s="122">
        <v>2027</v>
      </c>
      <c r="M1550" s="122">
        <v>0</v>
      </c>
      <c r="N1550" s="122">
        <v>20</v>
      </c>
      <c r="O1550" s="122">
        <f t="shared" si="466"/>
        <v>0</v>
      </c>
      <c r="P1550" s="122">
        <v>50</v>
      </c>
      <c r="Q1550" s="122" t="s">
        <v>220</v>
      </c>
      <c r="R1550" s="122">
        <f t="shared" si="467"/>
        <v>0</v>
      </c>
      <c r="S1550" s="124">
        <f t="shared" si="468"/>
        <v>0</v>
      </c>
      <c r="T1550" s="122">
        <f t="shared" si="469"/>
        <v>0</v>
      </c>
    </row>
    <row r="1551" spans="2:20" x14ac:dyDescent="0.25">
      <c r="B1551" s="122">
        <v>2028</v>
      </c>
      <c r="C1551" s="122">
        <v>1</v>
      </c>
      <c r="D1551" s="122">
        <v>20</v>
      </c>
      <c r="E1551" s="122">
        <f t="shared" si="462"/>
        <v>20</v>
      </c>
      <c r="F1551" s="122">
        <v>50</v>
      </c>
      <c r="G1551" s="122" t="s">
        <v>220</v>
      </c>
      <c r="H1551" s="122">
        <f t="shared" si="463"/>
        <v>1000</v>
      </c>
      <c r="I1551" s="124">
        <f t="shared" si="464"/>
        <v>1.1574074074074073E-2</v>
      </c>
      <c r="J1551" s="122">
        <f t="shared" si="465"/>
        <v>1</v>
      </c>
      <c r="L1551" s="122">
        <v>2028</v>
      </c>
      <c r="M1551" s="122">
        <v>0</v>
      </c>
      <c r="N1551" s="122">
        <v>20</v>
      </c>
      <c r="O1551" s="122">
        <f t="shared" si="466"/>
        <v>0</v>
      </c>
      <c r="P1551" s="122">
        <v>50</v>
      </c>
      <c r="Q1551" s="122" t="s">
        <v>220</v>
      </c>
      <c r="R1551" s="122">
        <f t="shared" si="467"/>
        <v>0</v>
      </c>
      <c r="S1551" s="124">
        <f t="shared" si="468"/>
        <v>0</v>
      </c>
      <c r="T1551" s="122">
        <f t="shared" si="469"/>
        <v>0</v>
      </c>
    </row>
    <row r="1552" spans="2:20" x14ac:dyDescent="0.25">
      <c r="B1552" s="122">
        <v>2029</v>
      </c>
      <c r="C1552" s="122">
        <v>1</v>
      </c>
      <c r="D1552" s="122">
        <v>20</v>
      </c>
      <c r="E1552" s="122">
        <f t="shared" si="462"/>
        <v>20</v>
      </c>
      <c r="F1552" s="122">
        <v>50</v>
      </c>
      <c r="G1552" s="122" t="s">
        <v>220</v>
      </c>
      <c r="H1552" s="122">
        <f t="shared" si="463"/>
        <v>1000</v>
      </c>
      <c r="I1552" s="124">
        <f t="shared" si="464"/>
        <v>1.1574074074074073E-2</v>
      </c>
      <c r="J1552" s="122">
        <f t="shared" si="465"/>
        <v>1</v>
      </c>
      <c r="L1552" s="122">
        <v>2029</v>
      </c>
      <c r="M1552" s="122">
        <v>0</v>
      </c>
      <c r="N1552" s="122">
        <v>20</v>
      </c>
      <c r="O1552" s="122">
        <f t="shared" si="466"/>
        <v>0</v>
      </c>
      <c r="P1552" s="122">
        <v>50</v>
      </c>
      <c r="Q1552" s="122" t="s">
        <v>220</v>
      </c>
      <c r="R1552" s="122">
        <f t="shared" si="467"/>
        <v>0</v>
      </c>
      <c r="S1552" s="124">
        <f t="shared" si="468"/>
        <v>0</v>
      </c>
      <c r="T1552" s="122">
        <f t="shared" si="469"/>
        <v>0</v>
      </c>
    </row>
    <row r="1553" spans="2:20" x14ac:dyDescent="0.25">
      <c r="B1553" s="122">
        <v>2030</v>
      </c>
      <c r="C1553" s="122">
        <v>2</v>
      </c>
      <c r="D1553" s="122">
        <v>20</v>
      </c>
      <c r="E1553" s="122">
        <f t="shared" si="462"/>
        <v>40</v>
      </c>
      <c r="F1553" s="122">
        <v>50</v>
      </c>
      <c r="G1553" s="122" t="s">
        <v>220</v>
      </c>
      <c r="H1553" s="122">
        <f t="shared" si="463"/>
        <v>2000</v>
      </c>
      <c r="I1553" s="124">
        <f t="shared" si="464"/>
        <v>2.3148148148148147E-2</v>
      </c>
      <c r="J1553" s="122">
        <f t="shared" si="465"/>
        <v>2</v>
      </c>
      <c r="L1553" s="122">
        <v>2030</v>
      </c>
      <c r="M1553" s="122">
        <v>0</v>
      </c>
      <c r="N1553" s="122">
        <v>20</v>
      </c>
      <c r="O1553" s="122">
        <f t="shared" si="466"/>
        <v>0</v>
      </c>
      <c r="P1553" s="122">
        <v>50</v>
      </c>
      <c r="Q1553" s="122" t="s">
        <v>220</v>
      </c>
      <c r="R1553" s="122">
        <f t="shared" si="467"/>
        <v>0</v>
      </c>
      <c r="S1553" s="124">
        <f t="shared" si="468"/>
        <v>0</v>
      </c>
      <c r="T1553" s="122">
        <f t="shared" si="469"/>
        <v>0</v>
      </c>
    </row>
    <row r="1554" spans="2:20" x14ac:dyDescent="0.25">
      <c r="B1554" s="122">
        <v>2031</v>
      </c>
      <c r="C1554" s="122">
        <v>2</v>
      </c>
      <c r="D1554" s="122">
        <v>20</v>
      </c>
      <c r="E1554" s="122">
        <f t="shared" si="462"/>
        <v>40</v>
      </c>
      <c r="F1554" s="122">
        <v>50</v>
      </c>
      <c r="G1554" s="122" t="s">
        <v>220</v>
      </c>
      <c r="H1554" s="122">
        <f t="shared" si="463"/>
        <v>2000</v>
      </c>
      <c r="I1554" s="124">
        <f t="shared" si="464"/>
        <v>2.3148148148148147E-2</v>
      </c>
      <c r="J1554" s="122">
        <f t="shared" si="465"/>
        <v>2</v>
      </c>
      <c r="L1554" s="122">
        <v>2031</v>
      </c>
      <c r="M1554" s="122">
        <v>0</v>
      </c>
      <c r="N1554" s="122">
        <v>20</v>
      </c>
      <c r="O1554" s="122">
        <f t="shared" si="466"/>
        <v>0</v>
      </c>
      <c r="P1554" s="122">
        <v>50</v>
      </c>
      <c r="Q1554" s="122" t="s">
        <v>220</v>
      </c>
      <c r="R1554" s="122">
        <f t="shared" si="467"/>
        <v>0</v>
      </c>
      <c r="S1554" s="124">
        <f t="shared" si="468"/>
        <v>0</v>
      </c>
      <c r="T1554" s="122">
        <f t="shared" si="469"/>
        <v>0</v>
      </c>
    </row>
    <row r="1555" spans="2:20" x14ac:dyDescent="0.25">
      <c r="B1555" s="122">
        <v>2032</v>
      </c>
      <c r="C1555" s="122">
        <v>2</v>
      </c>
      <c r="D1555" s="122">
        <v>20</v>
      </c>
      <c r="E1555" s="122">
        <f t="shared" si="462"/>
        <v>40</v>
      </c>
      <c r="F1555" s="122">
        <v>50</v>
      </c>
      <c r="G1555" s="122" t="s">
        <v>220</v>
      </c>
      <c r="H1555" s="122">
        <f t="shared" si="463"/>
        <v>2000</v>
      </c>
      <c r="I1555" s="124">
        <f t="shared" si="464"/>
        <v>2.3148148148148147E-2</v>
      </c>
      <c r="J1555" s="122">
        <f t="shared" si="465"/>
        <v>2</v>
      </c>
      <c r="L1555" s="122">
        <v>2032</v>
      </c>
      <c r="M1555" s="122">
        <v>0</v>
      </c>
      <c r="N1555" s="122">
        <v>20</v>
      </c>
      <c r="O1555" s="122">
        <f t="shared" si="466"/>
        <v>0</v>
      </c>
      <c r="P1555" s="122">
        <v>50</v>
      </c>
      <c r="Q1555" s="122" t="s">
        <v>220</v>
      </c>
      <c r="R1555" s="122">
        <f t="shared" si="467"/>
        <v>0</v>
      </c>
      <c r="S1555" s="124">
        <f t="shared" si="468"/>
        <v>0</v>
      </c>
      <c r="T1555" s="122">
        <f t="shared" si="469"/>
        <v>0</v>
      </c>
    </row>
    <row r="1556" spans="2:20" x14ac:dyDescent="0.25">
      <c r="B1556" s="122">
        <v>2033</v>
      </c>
      <c r="C1556" s="122">
        <v>2</v>
      </c>
      <c r="D1556" s="122">
        <v>20</v>
      </c>
      <c r="E1556" s="122">
        <f t="shared" si="462"/>
        <v>40</v>
      </c>
      <c r="F1556" s="122">
        <v>50</v>
      </c>
      <c r="G1556" s="122" t="s">
        <v>220</v>
      </c>
      <c r="H1556" s="122">
        <f t="shared" si="463"/>
        <v>2000</v>
      </c>
      <c r="I1556" s="124">
        <f t="shared" si="464"/>
        <v>2.3148148148148147E-2</v>
      </c>
      <c r="J1556" s="122">
        <f t="shared" si="465"/>
        <v>2</v>
      </c>
      <c r="L1556" s="122">
        <v>2033</v>
      </c>
      <c r="M1556" s="122">
        <v>0</v>
      </c>
      <c r="N1556" s="122">
        <v>20</v>
      </c>
      <c r="O1556" s="122">
        <f t="shared" si="466"/>
        <v>0</v>
      </c>
      <c r="P1556" s="122">
        <v>50</v>
      </c>
      <c r="Q1556" s="122" t="s">
        <v>220</v>
      </c>
      <c r="R1556" s="122">
        <f t="shared" si="467"/>
        <v>0</v>
      </c>
      <c r="S1556" s="124">
        <f t="shared" si="468"/>
        <v>0</v>
      </c>
      <c r="T1556" s="122">
        <f t="shared" si="469"/>
        <v>0</v>
      </c>
    </row>
    <row r="1557" spans="2:20" x14ac:dyDescent="0.25">
      <c r="B1557" s="122">
        <v>2034</v>
      </c>
      <c r="C1557" s="122">
        <v>2</v>
      </c>
      <c r="D1557" s="122">
        <v>20</v>
      </c>
      <c r="E1557" s="122">
        <f t="shared" si="462"/>
        <v>40</v>
      </c>
      <c r="F1557" s="122">
        <v>50</v>
      </c>
      <c r="G1557" s="122" t="s">
        <v>220</v>
      </c>
      <c r="H1557" s="122">
        <f t="shared" si="463"/>
        <v>2000</v>
      </c>
      <c r="I1557" s="124">
        <f t="shared" si="464"/>
        <v>2.3148148148148147E-2</v>
      </c>
      <c r="J1557" s="122">
        <f t="shared" si="465"/>
        <v>2</v>
      </c>
      <c r="L1557" s="122">
        <v>2034</v>
      </c>
      <c r="M1557" s="122">
        <v>0</v>
      </c>
      <c r="N1557" s="122">
        <v>20</v>
      </c>
      <c r="O1557" s="122">
        <f t="shared" si="466"/>
        <v>0</v>
      </c>
      <c r="P1557" s="122">
        <v>50</v>
      </c>
      <c r="Q1557" s="122" t="s">
        <v>220</v>
      </c>
      <c r="R1557" s="122">
        <f t="shared" si="467"/>
        <v>0</v>
      </c>
      <c r="S1557" s="124">
        <f t="shared" si="468"/>
        <v>0</v>
      </c>
      <c r="T1557" s="122">
        <f t="shared" si="469"/>
        <v>0</v>
      </c>
    </row>
    <row r="1558" spans="2:20" x14ac:dyDescent="0.25">
      <c r="B1558" s="122">
        <v>2035</v>
      </c>
      <c r="C1558" s="122">
        <v>2</v>
      </c>
      <c r="D1558" s="122">
        <v>20</v>
      </c>
      <c r="E1558" s="122">
        <f t="shared" si="462"/>
        <v>40</v>
      </c>
      <c r="F1558" s="122">
        <v>50</v>
      </c>
      <c r="G1558" s="122" t="s">
        <v>220</v>
      </c>
      <c r="H1558" s="122">
        <f t="shared" si="463"/>
        <v>2000</v>
      </c>
      <c r="I1558" s="124">
        <f t="shared" si="464"/>
        <v>2.3148148148148147E-2</v>
      </c>
      <c r="J1558" s="122">
        <f t="shared" si="465"/>
        <v>2</v>
      </c>
      <c r="L1558" s="122">
        <v>2035</v>
      </c>
      <c r="M1558" s="122">
        <v>0</v>
      </c>
      <c r="N1558" s="122">
        <v>20</v>
      </c>
      <c r="O1558" s="122">
        <f t="shared" si="466"/>
        <v>0</v>
      </c>
      <c r="P1558" s="122">
        <v>50</v>
      </c>
      <c r="Q1558" s="122" t="s">
        <v>220</v>
      </c>
      <c r="R1558" s="122">
        <f t="shared" si="467"/>
        <v>0</v>
      </c>
      <c r="S1558" s="124">
        <f t="shared" si="468"/>
        <v>0</v>
      </c>
      <c r="T1558" s="122">
        <f t="shared" si="469"/>
        <v>0</v>
      </c>
    </row>
    <row r="1559" spans="2:20" x14ac:dyDescent="0.25">
      <c r="B1559" s="122">
        <v>2036</v>
      </c>
      <c r="C1559" s="122">
        <v>2</v>
      </c>
      <c r="D1559" s="122">
        <v>20</v>
      </c>
      <c r="E1559" s="122">
        <f t="shared" si="462"/>
        <v>40</v>
      </c>
      <c r="F1559" s="122">
        <v>50</v>
      </c>
      <c r="G1559" s="122" t="s">
        <v>220</v>
      </c>
      <c r="H1559" s="122">
        <f t="shared" si="463"/>
        <v>2000</v>
      </c>
      <c r="I1559" s="124">
        <f t="shared" si="464"/>
        <v>2.3148148148148147E-2</v>
      </c>
      <c r="J1559" s="122">
        <f t="shared" si="465"/>
        <v>2</v>
      </c>
      <c r="L1559" s="122">
        <v>2036</v>
      </c>
      <c r="M1559" s="122">
        <v>0</v>
      </c>
      <c r="N1559" s="122">
        <v>20</v>
      </c>
      <c r="O1559" s="122">
        <f t="shared" si="466"/>
        <v>0</v>
      </c>
      <c r="P1559" s="122">
        <v>50</v>
      </c>
      <c r="Q1559" s="122" t="s">
        <v>220</v>
      </c>
      <c r="R1559" s="122">
        <f t="shared" si="467"/>
        <v>0</v>
      </c>
      <c r="S1559" s="124">
        <f t="shared" si="468"/>
        <v>0</v>
      </c>
      <c r="T1559" s="122">
        <f t="shared" si="469"/>
        <v>0</v>
      </c>
    </row>
    <row r="1560" spans="2:20" x14ac:dyDescent="0.25">
      <c r="B1560" s="122">
        <v>2037</v>
      </c>
      <c r="C1560" s="122">
        <v>2</v>
      </c>
      <c r="D1560" s="122">
        <v>20</v>
      </c>
      <c r="E1560" s="122">
        <f t="shared" si="462"/>
        <v>40</v>
      </c>
      <c r="F1560" s="122">
        <v>50</v>
      </c>
      <c r="G1560" s="122" t="s">
        <v>220</v>
      </c>
      <c r="H1560" s="122">
        <f t="shared" si="463"/>
        <v>2000</v>
      </c>
      <c r="I1560" s="124">
        <f t="shared" si="464"/>
        <v>2.3148148148148147E-2</v>
      </c>
      <c r="J1560" s="122">
        <f t="shared" si="465"/>
        <v>2</v>
      </c>
      <c r="L1560" s="122">
        <v>2037</v>
      </c>
      <c r="M1560" s="122">
        <v>0</v>
      </c>
      <c r="N1560" s="122">
        <v>20</v>
      </c>
      <c r="O1560" s="122">
        <f t="shared" si="466"/>
        <v>0</v>
      </c>
      <c r="P1560" s="122">
        <v>50</v>
      </c>
      <c r="Q1560" s="122" t="s">
        <v>220</v>
      </c>
      <c r="R1560" s="122">
        <f t="shared" si="467"/>
        <v>0</v>
      </c>
      <c r="S1560" s="124">
        <f t="shared" si="468"/>
        <v>0</v>
      </c>
      <c r="T1560" s="122">
        <f t="shared" si="469"/>
        <v>0</v>
      </c>
    </row>
    <row r="1561" spans="2:20" x14ac:dyDescent="0.25">
      <c r="B1561" s="122">
        <v>2038</v>
      </c>
      <c r="C1561" s="122">
        <v>2</v>
      </c>
      <c r="D1561" s="122">
        <v>20</v>
      </c>
      <c r="E1561" s="122">
        <f t="shared" si="462"/>
        <v>40</v>
      </c>
      <c r="F1561" s="122">
        <v>50</v>
      </c>
      <c r="G1561" s="122" t="s">
        <v>220</v>
      </c>
      <c r="H1561" s="122">
        <f t="shared" si="463"/>
        <v>2000</v>
      </c>
      <c r="I1561" s="124">
        <f t="shared" si="464"/>
        <v>2.3148148148148147E-2</v>
      </c>
      <c r="J1561" s="122">
        <f t="shared" si="465"/>
        <v>2</v>
      </c>
      <c r="L1561" s="122">
        <v>2038</v>
      </c>
      <c r="M1561" s="122">
        <v>0</v>
      </c>
      <c r="N1561" s="122">
        <v>20</v>
      </c>
      <c r="O1561" s="122">
        <f t="shared" si="466"/>
        <v>0</v>
      </c>
      <c r="P1561" s="122">
        <v>50</v>
      </c>
      <c r="Q1561" s="122" t="s">
        <v>220</v>
      </c>
      <c r="R1561" s="122">
        <f t="shared" si="467"/>
        <v>0</v>
      </c>
      <c r="S1561" s="124">
        <f t="shared" si="468"/>
        <v>0</v>
      </c>
      <c r="T1561" s="122">
        <f t="shared" si="469"/>
        <v>0</v>
      </c>
    </row>
    <row r="1562" spans="2:20" x14ac:dyDescent="0.25">
      <c r="B1562" s="122">
        <v>2039</v>
      </c>
      <c r="C1562" s="122">
        <v>2</v>
      </c>
      <c r="D1562" s="122">
        <v>20</v>
      </c>
      <c r="E1562" s="122">
        <f t="shared" si="462"/>
        <v>40</v>
      </c>
      <c r="F1562" s="122">
        <v>50</v>
      </c>
      <c r="G1562" s="122" t="s">
        <v>220</v>
      </c>
      <c r="H1562" s="122">
        <f t="shared" si="463"/>
        <v>2000</v>
      </c>
      <c r="I1562" s="124">
        <f t="shared" si="464"/>
        <v>2.3148148148148147E-2</v>
      </c>
      <c r="J1562" s="122">
        <f t="shared" si="465"/>
        <v>2</v>
      </c>
      <c r="L1562" s="122">
        <v>2039</v>
      </c>
      <c r="M1562" s="122">
        <v>0</v>
      </c>
      <c r="N1562" s="122">
        <v>20</v>
      </c>
      <c r="O1562" s="122">
        <f t="shared" si="466"/>
        <v>0</v>
      </c>
      <c r="P1562" s="122">
        <v>50</v>
      </c>
      <c r="Q1562" s="122" t="s">
        <v>220</v>
      </c>
      <c r="R1562" s="122">
        <f t="shared" si="467"/>
        <v>0</v>
      </c>
      <c r="S1562" s="124">
        <f t="shared" si="468"/>
        <v>0</v>
      </c>
      <c r="T1562" s="122">
        <f t="shared" si="469"/>
        <v>0</v>
      </c>
    </row>
    <row r="1563" spans="2:20" x14ac:dyDescent="0.25">
      <c r="B1563" s="122">
        <v>2040</v>
      </c>
      <c r="C1563" s="122">
        <v>2</v>
      </c>
      <c r="D1563" s="122">
        <v>20</v>
      </c>
      <c r="E1563" s="122">
        <f t="shared" si="462"/>
        <v>40</v>
      </c>
      <c r="F1563" s="122">
        <v>50</v>
      </c>
      <c r="G1563" s="122" t="s">
        <v>220</v>
      </c>
      <c r="H1563" s="122">
        <f t="shared" si="463"/>
        <v>2000</v>
      </c>
      <c r="I1563" s="124">
        <f t="shared" si="464"/>
        <v>2.3148148148148147E-2</v>
      </c>
      <c r="J1563" s="122">
        <f t="shared" si="465"/>
        <v>2</v>
      </c>
      <c r="L1563" s="122">
        <v>2040</v>
      </c>
      <c r="M1563" s="122">
        <v>0</v>
      </c>
      <c r="N1563" s="122">
        <v>20</v>
      </c>
      <c r="O1563" s="122">
        <f t="shared" si="466"/>
        <v>0</v>
      </c>
      <c r="P1563" s="122">
        <v>50</v>
      </c>
      <c r="Q1563" s="122" t="s">
        <v>220</v>
      </c>
      <c r="R1563" s="122">
        <f t="shared" si="467"/>
        <v>0</v>
      </c>
      <c r="S1563" s="124">
        <f t="shared" si="468"/>
        <v>0</v>
      </c>
      <c r="T1563" s="122">
        <f t="shared" si="469"/>
        <v>0</v>
      </c>
    </row>
    <row r="1564" spans="2:20" x14ac:dyDescent="0.25">
      <c r="B1564" s="122">
        <v>2041</v>
      </c>
      <c r="C1564" s="122">
        <v>2</v>
      </c>
      <c r="D1564" s="122">
        <v>20</v>
      </c>
      <c r="E1564" s="122">
        <f t="shared" si="462"/>
        <v>40</v>
      </c>
      <c r="F1564" s="122">
        <v>50</v>
      </c>
      <c r="G1564" s="122" t="s">
        <v>220</v>
      </c>
      <c r="H1564" s="122">
        <f t="shared" si="463"/>
        <v>2000</v>
      </c>
      <c r="I1564" s="124">
        <f t="shared" si="464"/>
        <v>2.3148148148148147E-2</v>
      </c>
      <c r="J1564" s="122">
        <f t="shared" si="465"/>
        <v>2</v>
      </c>
      <c r="L1564" s="122">
        <v>2041</v>
      </c>
      <c r="M1564" s="122">
        <v>0</v>
      </c>
      <c r="N1564" s="122">
        <v>20</v>
      </c>
      <c r="O1564" s="122">
        <f t="shared" si="466"/>
        <v>0</v>
      </c>
      <c r="P1564" s="122">
        <v>50</v>
      </c>
      <c r="Q1564" s="122" t="s">
        <v>220</v>
      </c>
      <c r="R1564" s="122">
        <f t="shared" si="467"/>
        <v>0</v>
      </c>
      <c r="S1564" s="124">
        <f t="shared" si="468"/>
        <v>0</v>
      </c>
      <c r="T1564" s="122">
        <f t="shared" si="469"/>
        <v>0</v>
      </c>
    </row>
    <row r="1565" spans="2:20" x14ac:dyDescent="0.25">
      <c r="B1565" s="122">
        <v>2042</v>
      </c>
      <c r="C1565" s="122">
        <v>2</v>
      </c>
      <c r="D1565" s="122">
        <v>20</v>
      </c>
      <c r="E1565" s="122">
        <f t="shared" si="462"/>
        <v>40</v>
      </c>
      <c r="F1565" s="122">
        <v>50</v>
      </c>
      <c r="G1565" s="122" t="s">
        <v>220</v>
      </c>
      <c r="H1565" s="122">
        <f t="shared" si="463"/>
        <v>2000</v>
      </c>
      <c r="I1565" s="124">
        <f t="shared" si="464"/>
        <v>2.3148148148148147E-2</v>
      </c>
      <c r="J1565" s="122">
        <f t="shared" si="465"/>
        <v>2</v>
      </c>
      <c r="L1565" s="122">
        <v>2042</v>
      </c>
      <c r="M1565" s="122">
        <v>0</v>
      </c>
      <c r="N1565" s="122">
        <v>20</v>
      </c>
      <c r="O1565" s="122">
        <f t="shared" si="466"/>
        <v>0</v>
      </c>
      <c r="P1565" s="122">
        <v>50</v>
      </c>
      <c r="Q1565" s="122" t="s">
        <v>220</v>
      </c>
      <c r="R1565" s="122">
        <f t="shared" si="467"/>
        <v>0</v>
      </c>
      <c r="S1565" s="124">
        <f t="shared" si="468"/>
        <v>0</v>
      </c>
      <c r="T1565" s="122">
        <f t="shared" si="469"/>
        <v>0</v>
      </c>
    </row>
    <row r="1566" spans="2:20" x14ac:dyDescent="0.25">
      <c r="B1566" s="122">
        <v>2043</v>
      </c>
      <c r="C1566" s="122">
        <v>2</v>
      </c>
      <c r="D1566" s="122">
        <v>20</v>
      </c>
      <c r="E1566" s="122">
        <f t="shared" si="462"/>
        <v>40</v>
      </c>
      <c r="F1566" s="122">
        <v>50</v>
      </c>
      <c r="G1566" s="122" t="s">
        <v>220</v>
      </c>
      <c r="H1566" s="122">
        <f t="shared" si="463"/>
        <v>2000</v>
      </c>
      <c r="I1566" s="124">
        <f t="shared" si="464"/>
        <v>2.3148148148148147E-2</v>
      </c>
      <c r="J1566" s="122">
        <f t="shared" si="465"/>
        <v>2</v>
      </c>
      <c r="L1566" s="122">
        <v>2043</v>
      </c>
      <c r="M1566" s="122">
        <v>0</v>
      </c>
      <c r="N1566" s="122">
        <v>20</v>
      </c>
      <c r="O1566" s="122">
        <f t="shared" si="466"/>
        <v>0</v>
      </c>
      <c r="P1566" s="122">
        <v>50</v>
      </c>
      <c r="Q1566" s="122" t="s">
        <v>220</v>
      </c>
      <c r="R1566" s="122">
        <f t="shared" si="467"/>
        <v>0</v>
      </c>
      <c r="S1566" s="124">
        <f t="shared" si="468"/>
        <v>0</v>
      </c>
      <c r="T1566" s="122">
        <f t="shared" si="469"/>
        <v>0</v>
      </c>
    </row>
    <row r="1567" spans="2:20" x14ac:dyDescent="0.25">
      <c r="B1567" s="122">
        <v>2044</v>
      </c>
      <c r="C1567" s="122">
        <v>2</v>
      </c>
      <c r="D1567" s="122">
        <v>20</v>
      </c>
      <c r="E1567" s="122">
        <f t="shared" si="462"/>
        <v>40</v>
      </c>
      <c r="F1567" s="122">
        <v>50</v>
      </c>
      <c r="G1567" s="122" t="s">
        <v>220</v>
      </c>
      <c r="H1567" s="122">
        <f t="shared" si="463"/>
        <v>2000</v>
      </c>
      <c r="I1567" s="124">
        <f t="shared" si="464"/>
        <v>2.3148148148148147E-2</v>
      </c>
      <c r="J1567" s="122">
        <f t="shared" si="465"/>
        <v>2</v>
      </c>
      <c r="L1567" s="122">
        <v>2044</v>
      </c>
      <c r="M1567" s="122">
        <v>0</v>
      </c>
      <c r="N1567" s="122">
        <v>20</v>
      </c>
      <c r="O1567" s="122">
        <f t="shared" si="466"/>
        <v>0</v>
      </c>
      <c r="P1567" s="122">
        <v>50</v>
      </c>
      <c r="Q1567" s="122" t="s">
        <v>220</v>
      </c>
      <c r="R1567" s="122">
        <f t="shared" si="467"/>
        <v>0</v>
      </c>
      <c r="S1567" s="124">
        <f t="shared" si="468"/>
        <v>0</v>
      </c>
      <c r="T1567" s="122">
        <f t="shared" si="469"/>
        <v>0</v>
      </c>
    </row>
    <row r="1569" spans="2:20" x14ac:dyDescent="0.25">
      <c r="B1569" s="290" t="s">
        <v>341</v>
      </c>
      <c r="C1569" s="290"/>
      <c r="D1569" s="290"/>
      <c r="L1569" s="290" t="s">
        <v>342</v>
      </c>
      <c r="M1569" s="290"/>
      <c r="N1569" s="290"/>
    </row>
    <row r="1570" spans="2:20" x14ac:dyDescent="0.25">
      <c r="B1570" s="289" t="s">
        <v>22</v>
      </c>
      <c r="C1570" s="289" t="s">
        <v>203</v>
      </c>
      <c r="D1570" s="289" t="s">
        <v>204</v>
      </c>
      <c r="E1570" s="289" t="s">
        <v>201</v>
      </c>
      <c r="F1570" s="289" t="s">
        <v>202</v>
      </c>
      <c r="G1570" s="289" t="s">
        <v>151</v>
      </c>
      <c r="H1570" s="289" t="s">
        <v>205</v>
      </c>
      <c r="I1570" s="289" t="s">
        <v>206</v>
      </c>
      <c r="J1570" s="289" t="s">
        <v>434</v>
      </c>
      <c r="L1570" s="289" t="s">
        <v>22</v>
      </c>
      <c r="M1570" s="289" t="s">
        <v>203</v>
      </c>
      <c r="N1570" s="289" t="s">
        <v>204</v>
      </c>
      <c r="O1570" s="289" t="s">
        <v>201</v>
      </c>
      <c r="P1570" s="289" t="s">
        <v>202</v>
      </c>
      <c r="Q1570" s="289" t="s">
        <v>151</v>
      </c>
      <c r="R1570" s="289" t="s">
        <v>205</v>
      </c>
      <c r="S1570" s="289" t="s">
        <v>206</v>
      </c>
      <c r="T1570" s="289" t="s">
        <v>434</v>
      </c>
    </row>
    <row r="1571" spans="2:20" x14ac:dyDescent="0.25">
      <c r="B1571" s="289"/>
      <c r="C1571" s="289"/>
      <c r="D1571" s="289"/>
      <c r="E1571" s="289"/>
      <c r="F1571" s="289"/>
      <c r="G1571" s="289"/>
      <c r="H1571" s="289"/>
      <c r="I1571" s="289"/>
      <c r="J1571" s="289"/>
      <c r="L1571" s="289"/>
      <c r="M1571" s="289"/>
      <c r="N1571" s="289"/>
      <c r="O1571" s="289"/>
      <c r="P1571" s="289"/>
      <c r="Q1571" s="289"/>
      <c r="R1571" s="289"/>
      <c r="S1571" s="289"/>
      <c r="T1571" s="289"/>
    </row>
    <row r="1572" spans="2:20" x14ac:dyDescent="0.25">
      <c r="B1572" s="289"/>
      <c r="C1572" s="289"/>
      <c r="D1572" s="289"/>
      <c r="E1572" s="289"/>
      <c r="F1572" s="289"/>
      <c r="G1572" s="289"/>
      <c r="H1572" s="289"/>
      <c r="I1572" s="289"/>
      <c r="J1572" s="289"/>
      <c r="L1572" s="289"/>
      <c r="M1572" s="289"/>
      <c r="N1572" s="289"/>
      <c r="O1572" s="289"/>
      <c r="P1572" s="289"/>
      <c r="Q1572" s="289"/>
      <c r="R1572" s="289"/>
      <c r="S1572" s="289"/>
      <c r="T1572" s="289"/>
    </row>
    <row r="1573" spans="2:20" x14ac:dyDescent="0.25">
      <c r="B1573" s="122">
        <v>2025</v>
      </c>
      <c r="C1573" s="122" cm="1">
        <f t="array" ref="C1573:C1592">TRANSPOSE('Proyeksi Fasum (3)'!D385:W385)</f>
        <v>3</v>
      </c>
      <c r="D1573" s="122">
        <v>250</v>
      </c>
      <c r="E1573" s="122">
        <f>C1573*D1573</f>
        <v>750</v>
      </c>
      <c r="F1573" s="122">
        <v>2000</v>
      </c>
      <c r="G1573" s="122" t="s">
        <v>218</v>
      </c>
      <c r="H1573" s="122">
        <f>F1573*C1573</f>
        <v>6000</v>
      </c>
      <c r="I1573" s="124">
        <f>H1573/86400</f>
        <v>6.9444444444444448E-2</v>
      </c>
      <c r="J1573" s="122">
        <f>H1573/1000</f>
        <v>6</v>
      </c>
      <c r="L1573" s="122">
        <v>2025</v>
      </c>
      <c r="M1573" s="122" cm="1">
        <f t="array" ref="M1573:M1592">TRANSPOSE('Proyeksi Fasum (3)'!D386:W386)</f>
        <v>0</v>
      </c>
      <c r="N1573" s="122">
        <v>250</v>
      </c>
      <c r="O1573" s="122">
        <f>M1573*N1573</f>
        <v>0</v>
      </c>
      <c r="P1573" s="122">
        <v>1000</v>
      </c>
      <c r="Q1573" s="122" t="s">
        <v>218</v>
      </c>
      <c r="R1573" s="122">
        <f>P1573*M1573</f>
        <v>0</v>
      </c>
      <c r="S1573" s="124">
        <f>R1573/86400</f>
        <v>0</v>
      </c>
      <c r="T1573" s="122">
        <f>R1573/1000</f>
        <v>0</v>
      </c>
    </row>
    <row r="1574" spans="2:20" x14ac:dyDescent="0.25">
      <c r="B1574" s="122">
        <v>2026</v>
      </c>
      <c r="C1574" s="122">
        <v>3</v>
      </c>
      <c r="D1574" s="122">
        <v>250</v>
      </c>
      <c r="E1574" s="122">
        <f t="shared" ref="E1574:E1592" si="470">C1574*D1574</f>
        <v>750</v>
      </c>
      <c r="F1574" s="122">
        <v>2000</v>
      </c>
      <c r="G1574" s="122" t="s">
        <v>218</v>
      </c>
      <c r="H1574" s="122">
        <f t="shared" ref="H1574:H1592" si="471">F1574*C1574</f>
        <v>6000</v>
      </c>
      <c r="I1574" s="124">
        <f t="shared" ref="I1574:I1592" si="472">H1574/86400</f>
        <v>6.9444444444444448E-2</v>
      </c>
      <c r="J1574" s="122">
        <f t="shared" ref="J1574:J1592" si="473">H1574/1000</f>
        <v>6</v>
      </c>
      <c r="L1574" s="122">
        <v>2026</v>
      </c>
      <c r="M1574" s="122">
        <v>0</v>
      </c>
      <c r="N1574" s="122">
        <v>250</v>
      </c>
      <c r="O1574" s="122">
        <f t="shared" ref="O1574:O1592" si="474">M1574*N1574</f>
        <v>0</v>
      </c>
      <c r="P1574" s="122">
        <v>1000</v>
      </c>
      <c r="Q1574" s="122" t="s">
        <v>218</v>
      </c>
      <c r="R1574" s="122">
        <f t="shared" ref="R1574:R1592" si="475">P1574*M1574</f>
        <v>0</v>
      </c>
      <c r="S1574" s="124">
        <f t="shared" ref="S1574:S1592" si="476">R1574/86400</f>
        <v>0</v>
      </c>
      <c r="T1574" s="122">
        <f t="shared" ref="T1574:T1592" si="477">R1574/1000</f>
        <v>0</v>
      </c>
    </row>
    <row r="1575" spans="2:20" x14ac:dyDescent="0.25">
      <c r="B1575" s="122">
        <v>2027</v>
      </c>
      <c r="C1575" s="122">
        <v>3</v>
      </c>
      <c r="D1575" s="122">
        <v>250</v>
      </c>
      <c r="E1575" s="122">
        <f t="shared" si="470"/>
        <v>750</v>
      </c>
      <c r="F1575" s="122">
        <v>2000</v>
      </c>
      <c r="G1575" s="122" t="s">
        <v>218</v>
      </c>
      <c r="H1575" s="122">
        <f t="shared" si="471"/>
        <v>6000</v>
      </c>
      <c r="I1575" s="124">
        <f t="shared" si="472"/>
        <v>6.9444444444444448E-2</v>
      </c>
      <c r="J1575" s="122">
        <f t="shared" si="473"/>
        <v>6</v>
      </c>
      <c r="L1575" s="122">
        <v>2027</v>
      </c>
      <c r="M1575" s="122">
        <v>0</v>
      </c>
      <c r="N1575" s="122">
        <v>250</v>
      </c>
      <c r="O1575" s="122">
        <f t="shared" si="474"/>
        <v>0</v>
      </c>
      <c r="P1575" s="122">
        <v>1000</v>
      </c>
      <c r="Q1575" s="122" t="s">
        <v>218</v>
      </c>
      <c r="R1575" s="122">
        <f t="shared" si="475"/>
        <v>0</v>
      </c>
      <c r="S1575" s="124">
        <f t="shared" si="476"/>
        <v>0</v>
      </c>
      <c r="T1575" s="122">
        <f t="shared" si="477"/>
        <v>0</v>
      </c>
    </row>
    <row r="1576" spans="2:20" x14ac:dyDescent="0.25">
      <c r="B1576" s="122">
        <v>2028</v>
      </c>
      <c r="C1576" s="122">
        <v>3</v>
      </c>
      <c r="D1576" s="122">
        <v>250</v>
      </c>
      <c r="E1576" s="122">
        <f t="shared" si="470"/>
        <v>750</v>
      </c>
      <c r="F1576" s="122">
        <v>2000</v>
      </c>
      <c r="G1576" s="122" t="s">
        <v>218</v>
      </c>
      <c r="H1576" s="122">
        <f t="shared" si="471"/>
        <v>6000</v>
      </c>
      <c r="I1576" s="124">
        <f t="shared" si="472"/>
        <v>6.9444444444444448E-2</v>
      </c>
      <c r="J1576" s="122">
        <f t="shared" si="473"/>
        <v>6</v>
      </c>
      <c r="L1576" s="122">
        <v>2028</v>
      </c>
      <c r="M1576" s="122">
        <v>0</v>
      </c>
      <c r="N1576" s="122">
        <v>250</v>
      </c>
      <c r="O1576" s="122">
        <f t="shared" si="474"/>
        <v>0</v>
      </c>
      <c r="P1576" s="122">
        <v>1000</v>
      </c>
      <c r="Q1576" s="122" t="s">
        <v>218</v>
      </c>
      <c r="R1576" s="122">
        <f t="shared" si="475"/>
        <v>0</v>
      </c>
      <c r="S1576" s="124">
        <f t="shared" si="476"/>
        <v>0</v>
      </c>
      <c r="T1576" s="122">
        <f t="shared" si="477"/>
        <v>0</v>
      </c>
    </row>
    <row r="1577" spans="2:20" x14ac:dyDescent="0.25">
      <c r="B1577" s="122">
        <v>2029</v>
      </c>
      <c r="C1577" s="122">
        <v>3</v>
      </c>
      <c r="D1577" s="122">
        <v>250</v>
      </c>
      <c r="E1577" s="122">
        <f t="shared" si="470"/>
        <v>750</v>
      </c>
      <c r="F1577" s="122">
        <v>2000</v>
      </c>
      <c r="G1577" s="122" t="s">
        <v>218</v>
      </c>
      <c r="H1577" s="122">
        <f t="shared" si="471"/>
        <v>6000</v>
      </c>
      <c r="I1577" s="124">
        <f t="shared" si="472"/>
        <v>6.9444444444444448E-2</v>
      </c>
      <c r="J1577" s="122">
        <f t="shared" si="473"/>
        <v>6</v>
      </c>
      <c r="L1577" s="122">
        <v>2029</v>
      </c>
      <c r="M1577" s="122">
        <v>0</v>
      </c>
      <c r="N1577" s="122">
        <v>250</v>
      </c>
      <c r="O1577" s="122">
        <f t="shared" si="474"/>
        <v>0</v>
      </c>
      <c r="P1577" s="122">
        <v>1000</v>
      </c>
      <c r="Q1577" s="122" t="s">
        <v>218</v>
      </c>
      <c r="R1577" s="122">
        <f t="shared" si="475"/>
        <v>0</v>
      </c>
      <c r="S1577" s="124">
        <f t="shared" si="476"/>
        <v>0</v>
      </c>
      <c r="T1577" s="122">
        <f t="shared" si="477"/>
        <v>0</v>
      </c>
    </row>
    <row r="1578" spans="2:20" x14ac:dyDescent="0.25">
      <c r="B1578" s="122">
        <v>2030</v>
      </c>
      <c r="C1578" s="122">
        <v>3</v>
      </c>
      <c r="D1578" s="122">
        <v>250</v>
      </c>
      <c r="E1578" s="122">
        <f t="shared" si="470"/>
        <v>750</v>
      </c>
      <c r="F1578" s="122">
        <v>2000</v>
      </c>
      <c r="G1578" s="122" t="s">
        <v>218</v>
      </c>
      <c r="H1578" s="122">
        <f t="shared" si="471"/>
        <v>6000</v>
      </c>
      <c r="I1578" s="124">
        <f t="shared" si="472"/>
        <v>6.9444444444444448E-2</v>
      </c>
      <c r="J1578" s="122">
        <f t="shared" si="473"/>
        <v>6</v>
      </c>
      <c r="L1578" s="122">
        <v>2030</v>
      </c>
      <c r="M1578" s="122">
        <v>0</v>
      </c>
      <c r="N1578" s="122">
        <v>250</v>
      </c>
      <c r="O1578" s="122">
        <f t="shared" si="474"/>
        <v>0</v>
      </c>
      <c r="P1578" s="122">
        <v>1000</v>
      </c>
      <c r="Q1578" s="122" t="s">
        <v>218</v>
      </c>
      <c r="R1578" s="122">
        <f t="shared" si="475"/>
        <v>0</v>
      </c>
      <c r="S1578" s="124">
        <f t="shared" si="476"/>
        <v>0</v>
      </c>
      <c r="T1578" s="122">
        <f t="shared" si="477"/>
        <v>0</v>
      </c>
    </row>
    <row r="1579" spans="2:20" x14ac:dyDescent="0.25">
      <c r="B1579" s="122">
        <v>2031</v>
      </c>
      <c r="C1579" s="122">
        <v>3</v>
      </c>
      <c r="D1579" s="122">
        <v>250</v>
      </c>
      <c r="E1579" s="122">
        <f t="shared" si="470"/>
        <v>750</v>
      </c>
      <c r="F1579" s="122">
        <v>2000</v>
      </c>
      <c r="G1579" s="122" t="s">
        <v>218</v>
      </c>
      <c r="H1579" s="122">
        <f t="shared" si="471"/>
        <v>6000</v>
      </c>
      <c r="I1579" s="124">
        <f t="shared" si="472"/>
        <v>6.9444444444444448E-2</v>
      </c>
      <c r="J1579" s="122">
        <f t="shared" si="473"/>
        <v>6</v>
      </c>
      <c r="L1579" s="122">
        <v>2031</v>
      </c>
      <c r="M1579" s="122">
        <v>0</v>
      </c>
      <c r="N1579" s="122">
        <v>250</v>
      </c>
      <c r="O1579" s="122">
        <f t="shared" si="474"/>
        <v>0</v>
      </c>
      <c r="P1579" s="122">
        <v>1000</v>
      </c>
      <c r="Q1579" s="122" t="s">
        <v>218</v>
      </c>
      <c r="R1579" s="122">
        <f t="shared" si="475"/>
        <v>0</v>
      </c>
      <c r="S1579" s="124">
        <f t="shared" si="476"/>
        <v>0</v>
      </c>
      <c r="T1579" s="122">
        <f t="shared" si="477"/>
        <v>0</v>
      </c>
    </row>
    <row r="1580" spans="2:20" x14ac:dyDescent="0.25">
      <c r="B1580" s="122">
        <v>2032</v>
      </c>
      <c r="C1580" s="122">
        <v>3</v>
      </c>
      <c r="D1580" s="122">
        <v>250</v>
      </c>
      <c r="E1580" s="122">
        <f t="shared" si="470"/>
        <v>750</v>
      </c>
      <c r="F1580" s="122">
        <v>2000</v>
      </c>
      <c r="G1580" s="122" t="s">
        <v>218</v>
      </c>
      <c r="H1580" s="122">
        <f t="shared" si="471"/>
        <v>6000</v>
      </c>
      <c r="I1580" s="124">
        <f t="shared" si="472"/>
        <v>6.9444444444444448E-2</v>
      </c>
      <c r="J1580" s="122">
        <f t="shared" si="473"/>
        <v>6</v>
      </c>
      <c r="L1580" s="122">
        <v>2032</v>
      </c>
      <c r="M1580" s="122">
        <v>0</v>
      </c>
      <c r="N1580" s="122">
        <v>250</v>
      </c>
      <c r="O1580" s="122">
        <f t="shared" si="474"/>
        <v>0</v>
      </c>
      <c r="P1580" s="122">
        <v>1000</v>
      </c>
      <c r="Q1580" s="122" t="s">
        <v>218</v>
      </c>
      <c r="R1580" s="122">
        <f t="shared" si="475"/>
        <v>0</v>
      </c>
      <c r="S1580" s="124">
        <f t="shared" si="476"/>
        <v>0</v>
      </c>
      <c r="T1580" s="122">
        <f t="shared" si="477"/>
        <v>0</v>
      </c>
    </row>
    <row r="1581" spans="2:20" x14ac:dyDescent="0.25">
      <c r="B1581" s="122">
        <v>2033</v>
      </c>
      <c r="C1581" s="122">
        <v>3</v>
      </c>
      <c r="D1581" s="122">
        <v>250</v>
      </c>
      <c r="E1581" s="122">
        <f t="shared" si="470"/>
        <v>750</v>
      </c>
      <c r="F1581" s="122">
        <v>2000</v>
      </c>
      <c r="G1581" s="122" t="s">
        <v>218</v>
      </c>
      <c r="H1581" s="122">
        <f t="shared" si="471"/>
        <v>6000</v>
      </c>
      <c r="I1581" s="124">
        <f t="shared" si="472"/>
        <v>6.9444444444444448E-2</v>
      </c>
      <c r="J1581" s="122">
        <f t="shared" si="473"/>
        <v>6</v>
      </c>
      <c r="L1581" s="122">
        <v>2033</v>
      </c>
      <c r="M1581" s="122">
        <v>0</v>
      </c>
      <c r="N1581" s="122">
        <v>250</v>
      </c>
      <c r="O1581" s="122">
        <f t="shared" si="474"/>
        <v>0</v>
      </c>
      <c r="P1581" s="122">
        <v>1000</v>
      </c>
      <c r="Q1581" s="122" t="s">
        <v>218</v>
      </c>
      <c r="R1581" s="122">
        <f t="shared" si="475"/>
        <v>0</v>
      </c>
      <c r="S1581" s="124">
        <f t="shared" si="476"/>
        <v>0</v>
      </c>
      <c r="T1581" s="122">
        <f t="shared" si="477"/>
        <v>0</v>
      </c>
    </row>
    <row r="1582" spans="2:20" x14ac:dyDescent="0.25">
      <c r="B1582" s="122">
        <v>2034</v>
      </c>
      <c r="C1582" s="122">
        <v>3</v>
      </c>
      <c r="D1582" s="122">
        <v>250</v>
      </c>
      <c r="E1582" s="122">
        <f t="shared" si="470"/>
        <v>750</v>
      </c>
      <c r="F1582" s="122">
        <v>2000</v>
      </c>
      <c r="G1582" s="122" t="s">
        <v>218</v>
      </c>
      <c r="H1582" s="122">
        <f t="shared" si="471"/>
        <v>6000</v>
      </c>
      <c r="I1582" s="124">
        <f t="shared" si="472"/>
        <v>6.9444444444444448E-2</v>
      </c>
      <c r="J1582" s="122">
        <f t="shared" si="473"/>
        <v>6</v>
      </c>
      <c r="L1582" s="122">
        <v>2034</v>
      </c>
      <c r="M1582" s="122">
        <v>0</v>
      </c>
      <c r="N1582" s="122">
        <v>250</v>
      </c>
      <c r="O1582" s="122">
        <f t="shared" si="474"/>
        <v>0</v>
      </c>
      <c r="P1582" s="122">
        <v>1000</v>
      </c>
      <c r="Q1582" s="122" t="s">
        <v>218</v>
      </c>
      <c r="R1582" s="122">
        <f t="shared" si="475"/>
        <v>0</v>
      </c>
      <c r="S1582" s="124">
        <f t="shared" si="476"/>
        <v>0</v>
      </c>
      <c r="T1582" s="122">
        <f t="shared" si="477"/>
        <v>0</v>
      </c>
    </row>
    <row r="1583" spans="2:20" x14ac:dyDescent="0.25">
      <c r="B1583" s="122">
        <v>2035</v>
      </c>
      <c r="C1583" s="122">
        <v>4</v>
      </c>
      <c r="D1583" s="122">
        <v>250</v>
      </c>
      <c r="E1583" s="122">
        <f t="shared" si="470"/>
        <v>1000</v>
      </c>
      <c r="F1583" s="122">
        <v>2000</v>
      </c>
      <c r="G1583" s="122" t="s">
        <v>218</v>
      </c>
      <c r="H1583" s="122">
        <f t="shared" si="471"/>
        <v>8000</v>
      </c>
      <c r="I1583" s="124">
        <f t="shared" si="472"/>
        <v>9.2592592592592587E-2</v>
      </c>
      <c r="J1583" s="122">
        <f t="shared" si="473"/>
        <v>8</v>
      </c>
      <c r="L1583" s="122">
        <v>2035</v>
      </c>
      <c r="M1583" s="122">
        <v>0</v>
      </c>
      <c r="N1583" s="122">
        <v>250</v>
      </c>
      <c r="O1583" s="122">
        <f t="shared" si="474"/>
        <v>0</v>
      </c>
      <c r="P1583" s="122">
        <v>1000</v>
      </c>
      <c r="Q1583" s="122" t="s">
        <v>218</v>
      </c>
      <c r="R1583" s="122">
        <f t="shared" si="475"/>
        <v>0</v>
      </c>
      <c r="S1583" s="124">
        <f t="shared" si="476"/>
        <v>0</v>
      </c>
      <c r="T1583" s="122">
        <f t="shared" si="477"/>
        <v>0</v>
      </c>
    </row>
    <row r="1584" spans="2:20" x14ac:dyDescent="0.25">
      <c r="B1584" s="122">
        <v>2036</v>
      </c>
      <c r="C1584" s="122">
        <v>4</v>
      </c>
      <c r="D1584" s="122">
        <v>250</v>
      </c>
      <c r="E1584" s="122">
        <f t="shared" si="470"/>
        <v>1000</v>
      </c>
      <c r="F1584" s="122">
        <v>2000</v>
      </c>
      <c r="G1584" s="122" t="s">
        <v>218</v>
      </c>
      <c r="H1584" s="122">
        <f t="shared" si="471"/>
        <v>8000</v>
      </c>
      <c r="I1584" s="124">
        <f t="shared" si="472"/>
        <v>9.2592592592592587E-2</v>
      </c>
      <c r="J1584" s="122">
        <f t="shared" si="473"/>
        <v>8</v>
      </c>
      <c r="L1584" s="122">
        <v>2036</v>
      </c>
      <c r="M1584" s="122">
        <v>0</v>
      </c>
      <c r="N1584" s="122">
        <v>250</v>
      </c>
      <c r="O1584" s="122">
        <f t="shared" si="474"/>
        <v>0</v>
      </c>
      <c r="P1584" s="122">
        <v>1000</v>
      </c>
      <c r="Q1584" s="122" t="s">
        <v>218</v>
      </c>
      <c r="R1584" s="122">
        <f t="shared" si="475"/>
        <v>0</v>
      </c>
      <c r="S1584" s="124">
        <f t="shared" si="476"/>
        <v>0</v>
      </c>
      <c r="T1584" s="122">
        <f t="shared" si="477"/>
        <v>0</v>
      </c>
    </row>
    <row r="1585" spans="2:20" x14ac:dyDescent="0.25">
      <c r="B1585" s="122">
        <v>2037</v>
      </c>
      <c r="C1585" s="122">
        <v>4</v>
      </c>
      <c r="D1585" s="122">
        <v>250</v>
      </c>
      <c r="E1585" s="122">
        <f t="shared" si="470"/>
        <v>1000</v>
      </c>
      <c r="F1585" s="122">
        <v>2000</v>
      </c>
      <c r="G1585" s="122" t="s">
        <v>218</v>
      </c>
      <c r="H1585" s="122">
        <f t="shared" si="471"/>
        <v>8000</v>
      </c>
      <c r="I1585" s="124">
        <f t="shared" si="472"/>
        <v>9.2592592592592587E-2</v>
      </c>
      <c r="J1585" s="122">
        <f t="shared" si="473"/>
        <v>8</v>
      </c>
      <c r="L1585" s="122">
        <v>2037</v>
      </c>
      <c r="M1585" s="122">
        <v>0</v>
      </c>
      <c r="N1585" s="122">
        <v>250</v>
      </c>
      <c r="O1585" s="122">
        <f t="shared" si="474"/>
        <v>0</v>
      </c>
      <c r="P1585" s="122">
        <v>1000</v>
      </c>
      <c r="Q1585" s="122" t="s">
        <v>218</v>
      </c>
      <c r="R1585" s="122">
        <f t="shared" si="475"/>
        <v>0</v>
      </c>
      <c r="S1585" s="124">
        <f t="shared" si="476"/>
        <v>0</v>
      </c>
      <c r="T1585" s="122">
        <f t="shared" si="477"/>
        <v>0</v>
      </c>
    </row>
    <row r="1586" spans="2:20" x14ac:dyDescent="0.25">
      <c r="B1586" s="122">
        <v>2038</v>
      </c>
      <c r="C1586" s="122">
        <v>4</v>
      </c>
      <c r="D1586" s="122">
        <v>250</v>
      </c>
      <c r="E1586" s="122">
        <f t="shared" si="470"/>
        <v>1000</v>
      </c>
      <c r="F1586" s="122">
        <v>2000</v>
      </c>
      <c r="G1586" s="122" t="s">
        <v>218</v>
      </c>
      <c r="H1586" s="122">
        <f t="shared" si="471"/>
        <v>8000</v>
      </c>
      <c r="I1586" s="124">
        <f t="shared" si="472"/>
        <v>9.2592592592592587E-2</v>
      </c>
      <c r="J1586" s="122">
        <f t="shared" si="473"/>
        <v>8</v>
      </c>
      <c r="L1586" s="122">
        <v>2038</v>
      </c>
      <c r="M1586" s="122">
        <v>0</v>
      </c>
      <c r="N1586" s="122">
        <v>250</v>
      </c>
      <c r="O1586" s="122">
        <f t="shared" si="474"/>
        <v>0</v>
      </c>
      <c r="P1586" s="122">
        <v>1000</v>
      </c>
      <c r="Q1586" s="122" t="s">
        <v>218</v>
      </c>
      <c r="R1586" s="122">
        <f t="shared" si="475"/>
        <v>0</v>
      </c>
      <c r="S1586" s="124">
        <f t="shared" si="476"/>
        <v>0</v>
      </c>
      <c r="T1586" s="122">
        <f t="shared" si="477"/>
        <v>0</v>
      </c>
    </row>
    <row r="1587" spans="2:20" x14ac:dyDescent="0.25">
      <c r="B1587" s="122">
        <v>2039</v>
      </c>
      <c r="C1587" s="122">
        <v>4</v>
      </c>
      <c r="D1587" s="122">
        <v>250</v>
      </c>
      <c r="E1587" s="122">
        <f t="shared" si="470"/>
        <v>1000</v>
      </c>
      <c r="F1587" s="122">
        <v>2000</v>
      </c>
      <c r="G1587" s="122" t="s">
        <v>218</v>
      </c>
      <c r="H1587" s="122">
        <f t="shared" si="471"/>
        <v>8000</v>
      </c>
      <c r="I1587" s="124">
        <f t="shared" si="472"/>
        <v>9.2592592592592587E-2</v>
      </c>
      <c r="J1587" s="122">
        <f t="shared" si="473"/>
        <v>8</v>
      </c>
      <c r="L1587" s="122">
        <v>2039</v>
      </c>
      <c r="M1587" s="122">
        <v>0</v>
      </c>
      <c r="N1587" s="122">
        <v>250</v>
      </c>
      <c r="O1587" s="122">
        <f t="shared" si="474"/>
        <v>0</v>
      </c>
      <c r="P1587" s="122">
        <v>1000</v>
      </c>
      <c r="Q1587" s="122" t="s">
        <v>218</v>
      </c>
      <c r="R1587" s="122">
        <f t="shared" si="475"/>
        <v>0</v>
      </c>
      <c r="S1587" s="124">
        <f t="shared" si="476"/>
        <v>0</v>
      </c>
      <c r="T1587" s="122">
        <f t="shared" si="477"/>
        <v>0</v>
      </c>
    </row>
    <row r="1588" spans="2:20" x14ac:dyDescent="0.25">
      <c r="B1588" s="122">
        <v>2040</v>
      </c>
      <c r="C1588" s="122">
        <v>4</v>
      </c>
      <c r="D1588" s="122">
        <v>250</v>
      </c>
      <c r="E1588" s="122">
        <f t="shared" si="470"/>
        <v>1000</v>
      </c>
      <c r="F1588" s="122">
        <v>2000</v>
      </c>
      <c r="G1588" s="122" t="s">
        <v>218</v>
      </c>
      <c r="H1588" s="122">
        <f t="shared" si="471"/>
        <v>8000</v>
      </c>
      <c r="I1588" s="124">
        <f t="shared" si="472"/>
        <v>9.2592592592592587E-2</v>
      </c>
      <c r="J1588" s="122">
        <f t="shared" si="473"/>
        <v>8</v>
      </c>
      <c r="L1588" s="122">
        <v>2040</v>
      </c>
      <c r="M1588" s="122">
        <v>0</v>
      </c>
      <c r="N1588" s="122">
        <v>250</v>
      </c>
      <c r="O1588" s="122">
        <f t="shared" si="474"/>
        <v>0</v>
      </c>
      <c r="P1588" s="122">
        <v>1000</v>
      </c>
      <c r="Q1588" s="122" t="s">
        <v>218</v>
      </c>
      <c r="R1588" s="122">
        <f t="shared" si="475"/>
        <v>0</v>
      </c>
      <c r="S1588" s="124">
        <f t="shared" si="476"/>
        <v>0</v>
      </c>
      <c r="T1588" s="122">
        <f t="shared" si="477"/>
        <v>0</v>
      </c>
    </row>
    <row r="1589" spans="2:20" x14ac:dyDescent="0.25">
      <c r="B1589" s="122">
        <v>2041</v>
      </c>
      <c r="C1589" s="122">
        <v>4</v>
      </c>
      <c r="D1589" s="122">
        <v>250</v>
      </c>
      <c r="E1589" s="122">
        <f t="shared" si="470"/>
        <v>1000</v>
      </c>
      <c r="F1589" s="122">
        <v>2000</v>
      </c>
      <c r="G1589" s="122" t="s">
        <v>218</v>
      </c>
      <c r="H1589" s="122">
        <f t="shared" si="471"/>
        <v>8000</v>
      </c>
      <c r="I1589" s="124">
        <f t="shared" si="472"/>
        <v>9.2592592592592587E-2</v>
      </c>
      <c r="J1589" s="122">
        <f t="shared" si="473"/>
        <v>8</v>
      </c>
      <c r="L1589" s="122">
        <v>2041</v>
      </c>
      <c r="M1589" s="122">
        <v>0</v>
      </c>
      <c r="N1589" s="122">
        <v>250</v>
      </c>
      <c r="O1589" s="122">
        <f t="shared" si="474"/>
        <v>0</v>
      </c>
      <c r="P1589" s="122">
        <v>1000</v>
      </c>
      <c r="Q1589" s="122" t="s">
        <v>218</v>
      </c>
      <c r="R1589" s="122">
        <f t="shared" si="475"/>
        <v>0</v>
      </c>
      <c r="S1589" s="124">
        <f t="shared" si="476"/>
        <v>0</v>
      </c>
      <c r="T1589" s="122">
        <f t="shared" si="477"/>
        <v>0</v>
      </c>
    </row>
    <row r="1590" spans="2:20" x14ac:dyDescent="0.25">
      <c r="B1590" s="122">
        <v>2042</v>
      </c>
      <c r="C1590" s="122">
        <v>4</v>
      </c>
      <c r="D1590" s="122">
        <v>250</v>
      </c>
      <c r="E1590" s="122">
        <f t="shared" si="470"/>
        <v>1000</v>
      </c>
      <c r="F1590" s="122">
        <v>2000</v>
      </c>
      <c r="G1590" s="122" t="s">
        <v>218</v>
      </c>
      <c r="H1590" s="122">
        <f t="shared" si="471"/>
        <v>8000</v>
      </c>
      <c r="I1590" s="124">
        <f t="shared" si="472"/>
        <v>9.2592592592592587E-2</v>
      </c>
      <c r="J1590" s="122">
        <f t="shared" si="473"/>
        <v>8</v>
      </c>
      <c r="L1590" s="122">
        <v>2042</v>
      </c>
      <c r="M1590" s="122">
        <v>0</v>
      </c>
      <c r="N1590" s="122">
        <v>250</v>
      </c>
      <c r="O1590" s="122">
        <f t="shared" si="474"/>
        <v>0</v>
      </c>
      <c r="P1590" s="122">
        <v>1000</v>
      </c>
      <c r="Q1590" s="122" t="s">
        <v>218</v>
      </c>
      <c r="R1590" s="122">
        <f t="shared" si="475"/>
        <v>0</v>
      </c>
      <c r="S1590" s="124">
        <f t="shared" si="476"/>
        <v>0</v>
      </c>
      <c r="T1590" s="122">
        <f t="shared" si="477"/>
        <v>0</v>
      </c>
    </row>
    <row r="1591" spans="2:20" x14ac:dyDescent="0.25">
      <c r="B1591" s="122">
        <v>2043</v>
      </c>
      <c r="C1591" s="122">
        <v>4</v>
      </c>
      <c r="D1591" s="122">
        <v>250</v>
      </c>
      <c r="E1591" s="122">
        <f t="shared" si="470"/>
        <v>1000</v>
      </c>
      <c r="F1591" s="122">
        <v>2000</v>
      </c>
      <c r="G1591" s="122" t="s">
        <v>218</v>
      </c>
      <c r="H1591" s="122">
        <f t="shared" si="471"/>
        <v>8000</v>
      </c>
      <c r="I1591" s="124">
        <f t="shared" si="472"/>
        <v>9.2592592592592587E-2</v>
      </c>
      <c r="J1591" s="122">
        <f t="shared" si="473"/>
        <v>8</v>
      </c>
      <c r="L1591" s="122">
        <v>2043</v>
      </c>
      <c r="M1591" s="122">
        <v>0</v>
      </c>
      <c r="N1591" s="122">
        <v>250</v>
      </c>
      <c r="O1591" s="122">
        <f t="shared" si="474"/>
        <v>0</v>
      </c>
      <c r="P1591" s="122">
        <v>1000</v>
      </c>
      <c r="Q1591" s="122" t="s">
        <v>218</v>
      </c>
      <c r="R1591" s="122">
        <f t="shared" si="475"/>
        <v>0</v>
      </c>
      <c r="S1591" s="124">
        <f t="shared" si="476"/>
        <v>0</v>
      </c>
      <c r="T1591" s="122">
        <f t="shared" si="477"/>
        <v>0</v>
      </c>
    </row>
    <row r="1592" spans="2:20" x14ac:dyDescent="0.25">
      <c r="B1592" s="122">
        <v>2044</v>
      </c>
      <c r="C1592" s="122">
        <v>4</v>
      </c>
      <c r="D1592" s="122">
        <v>250</v>
      </c>
      <c r="E1592" s="122">
        <f t="shared" si="470"/>
        <v>1000</v>
      </c>
      <c r="F1592" s="122">
        <v>2000</v>
      </c>
      <c r="G1592" s="122" t="s">
        <v>218</v>
      </c>
      <c r="H1592" s="122">
        <f t="shared" si="471"/>
        <v>8000</v>
      </c>
      <c r="I1592" s="124">
        <f t="shared" si="472"/>
        <v>9.2592592592592587E-2</v>
      </c>
      <c r="J1592" s="122">
        <f t="shared" si="473"/>
        <v>8</v>
      </c>
      <c r="L1592" s="122">
        <v>2044</v>
      </c>
      <c r="M1592" s="122">
        <v>0</v>
      </c>
      <c r="N1592" s="122">
        <v>250</v>
      </c>
      <c r="O1592" s="122">
        <f t="shared" si="474"/>
        <v>0</v>
      </c>
      <c r="P1592" s="122">
        <v>1000</v>
      </c>
      <c r="Q1592" s="122" t="s">
        <v>218</v>
      </c>
      <c r="R1592" s="122">
        <f t="shared" si="475"/>
        <v>0</v>
      </c>
      <c r="S1592" s="124">
        <f t="shared" si="476"/>
        <v>0</v>
      </c>
      <c r="T1592" s="122">
        <f t="shared" si="477"/>
        <v>0</v>
      </c>
    </row>
    <row r="1594" spans="2:20" x14ac:dyDescent="0.25">
      <c r="B1594" s="290" t="s">
        <v>343</v>
      </c>
      <c r="C1594" s="290"/>
      <c r="L1594" s="290" t="s">
        <v>344</v>
      </c>
      <c r="M1594" s="290"/>
      <c r="N1594" s="290"/>
      <c r="O1594" s="116"/>
    </row>
    <row r="1595" spans="2:20" x14ac:dyDescent="0.25">
      <c r="B1595" s="289" t="s">
        <v>22</v>
      </c>
      <c r="C1595" s="289" t="s">
        <v>203</v>
      </c>
      <c r="D1595" s="289" t="s">
        <v>315</v>
      </c>
      <c r="E1595" s="289" t="s">
        <v>314</v>
      </c>
      <c r="F1595" s="289" t="s">
        <v>202</v>
      </c>
      <c r="G1595" s="289" t="s">
        <v>151</v>
      </c>
      <c r="H1595" s="289" t="s">
        <v>205</v>
      </c>
      <c r="I1595" s="289" t="s">
        <v>206</v>
      </c>
      <c r="J1595" s="289" t="s">
        <v>434</v>
      </c>
      <c r="L1595" s="289" t="s">
        <v>22</v>
      </c>
      <c r="M1595" s="289" t="s">
        <v>203</v>
      </c>
      <c r="N1595" s="289" t="s">
        <v>204</v>
      </c>
      <c r="O1595" s="289" t="s">
        <v>201</v>
      </c>
      <c r="P1595" s="289" t="s">
        <v>202</v>
      </c>
      <c r="Q1595" s="289" t="s">
        <v>151</v>
      </c>
      <c r="R1595" s="289" t="s">
        <v>205</v>
      </c>
      <c r="S1595" s="289" t="s">
        <v>206</v>
      </c>
      <c r="T1595" s="289" t="s">
        <v>434</v>
      </c>
    </row>
    <row r="1596" spans="2:20" x14ac:dyDescent="0.25">
      <c r="B1596" s="289"/>
      <c r="C1596" s="289"/>
      <c r="D1596" s="289"/>
      <c r="E1596" s="289"/>
      <c r="F1596" s="289"/>
      <c r="G1596" s="289"/>
      <c r="H1596" s="289"/>
      <c r="I1596" s="289"/>
      <c r="J1596" s="289"/>
      <c r="L1596" s="289"/>
      <c r="M1596" s="289"/>
      <c r="N1596" s="289"/>
      <c r="O1596" s="289"/>
      <c r="P1596" s="289"/>
      <c r="Q1596" s="289"/>
      <c r="R1596" s="289"/>
      <c r="S1596" s="289"/>
      <c r="T1596" s="289"/>
    </row>
    <row r="1597" spans="2:20" x14ac:dyDescent="0.25">
      <c r="B1597" s="289"/>
      <c r="C1597" s="289"/>
      <c r="D1597" s="289"/>
      <c r="E1597" s="289"/>
      <c r="F1597" s="289"/>
      <c r="G1597" s="289"/>
      <c r="H1597" s="289"/>
      <c r="I1597" s="289"/>
      <c r="J1597" s="289"/>
      <c r="L1597" s="289"/>
      <c r="M1597" s="289"/>
      <c r="N1597" s="289"/>
      <c r="O1597" s="289"/>
      <c r="P1597" s="289"/>
      <c r="Q1597" s="289"/>
      <c r="R1597" s="289"/>
      <c r="S1597" s="289"/>
      <c r="T1597" s="289"/>
    </row>
    <row r="1598" spans="2:20" x14ac:dyDescent="0.25">
      <c r="B1598" s="122">
        <v>2025</v>
      </c>
      <c r="C1598" s="122" cm="1">
        <f t="array" ref="C1598:C1617">TRANSPOSE('Proyeksi Fasum (3)'!D388:W388)</f>
        <v>0</v>
      </c>
      <c r="D1598" s="122">
        <v>50</v>
      </c>
      <c r="E1598" s="122">
        <f>C1598*D1598</f>
        <v>0</v>
      </c>
      <c r="F1598" s="122">
        <v>150</v>
      </c>
      <c r="G1598" s="122" t="s">
        <v>316</v>
      </c>
      <c r="H1598" s="122">
        <f>E1598*F1598</f>
        <v>0</v>
      </c>
      <c r="I1598" s="124">
        <f>H1598/86400</f>
        <v>0</v>
      </c>
      <c r="J1598" s="122">
        <f>H1598/1000</f>
        <v>0</v>
      </c>
      <c r="L1598" s="122">
        <v>2025</v>
      </c>
      <c r="M1598" s="122" cm="1">
        <f t="array" ref="M1598:M1617">TRANSPOSE('Proyeksi Fasum (3)'!D389:W389)</f>
        <v>0</v>
      </c>
      <c r="N1598" s="122"/>
      <c r="O1598" s="122"/>
      <c r="P1598" s="122">
        <v>10090</v>
      </c>
      <c r="Q1598" s="122" t="s">
        <v>218</v>
      </c>
      <c r="R1598" s="122">
        <f>P1598*M1598</f>
        <v>0</v>
      </c>
      <c r="S1598" s="124">
        <f>R1598/86400</f>
        <v>0</v>
      </c>
      <c r="T1598" s="122">
        <f>R1598/1000</f>
        <v>0</v>
      </c>
    </row>
    <row r="1599" spans="2:20" x14ac:dyDescent="0.25">
      <c r="B1599" s="122">
        <v>2026</v>
      </c>
      <c r="C1599" s="122">
        <v>0</v>
      </c>
      <c r="D1599" s="122">
        <v>50</v>
      </c>
      <c r="E1599" s="122">
        <f t="shared" ref="E1599:E1617" si="478">C1599*D1599</f>
        <v>0</v>
      </c>
      <c r="F1599" s="122">
        <v>150</v>
      </c>
      <c r="G1599" s="122" t="s">
        <v>316</v>
      </c>
      <c r="H1599" s="122">
        <f t="shared" ref="H1599:H1617" si="479">E1599*F1599</f>
        <v>0</v>
      </c>
      <c r="I1599" s="124">
        <f t="shared" ref="I1599:I1617" si="480">H1599/86400</f>
        <v>0</v>
      </c>
      <c r="J1599" s="122">
        <f t="shared" ref="J1599:J1617" si="481">H1599/1000</f>
        <v>0</v>
      </c>
      <c r="L1599" s="122">
        <v>2026</v>
      </c>
      <c r="M1599" s="122">
        <v>0</v>
      </c>
      <c r="N1599" s="122"/>
      <c r="O1599" s="122"/>
      <c r="P1599" s="122">
        <v>10090</v>
      </c>
      <c r="Q1599" s="122" t="s">
        <v>218</v>
      </c>
      <c r="R1599" s="122">
        <f t="shared" ref="R1599:R1617" si="482">P1599*M1599</f>
        <v>0</v>
      </c>
      <c r="S1599" s="124">
        <f t="shared" ref="S1599:S1617" si="483">R1599/86400</f>
        <v>0</v>
      </c>
      <c r="T1599" s="122">
        <f t="shared" ref="T1599:T1617" si="484">R1599/1000</f>
        <v>0</v>
      </c>
    </row>
    <row r="1600" spans="2:20" x14ac:dyDescent="0.25">
      <c r="B1600" s="122">
        <v>2027</v>
      </c>
      <c r="C1600" s="122">
        <v>0</v>
      </c>
      <c r="D1600" s="122">
        <v>50</v>
      </c>
      <c r="E1600" s="122">
        <f t="shared" si="478"/>
        <v>0</v>
      </c>
      <c r="F1600" s="122">
        <v>150</v>
      </c>
      <c r="G1600" s="122" t="s">
        <v>316</v>
      </c>
      <c r="H1600" s="122">
        <f t="shared" si="479"/>
        <v>0</v>
      </c>
      <c r="I1600" s="124">
        <f t="shared" si="480"/>
        <v>0</v>
      </c>
      <c r="J1600" s="122">
        <f t="shared" si="481"/>
        <v>0</v>
      </c>
      <c r="L1600" s="122">
        <v>2027</v>
      </c>
      <c r="M1600" s="122">
        <v>0</v>
      </c>
      <c r="N1600" s="122"/>
      <c r="O1600" s="122"/>
      <c r="P1600" s="122">
        <v>10090</v>
      </c>
      <c r="Q1600" s="122" t="s">
        <v>218</v>
      </c>
      <c r="R1600" s="122">
        <f t="shared" si="482"/>
        <v>0</v>
      </c>
      <c r="S1600" s="124">
        <f t="shared" si="483"/>
        <v>0</v>
      </c>
      <c r="T1600" s="122">
        <f t="shared" si="484"/>
        <v>0</v>
      </c>
    </row>
    <row r="1601" spans="2:20" x14ac:dyDescent="0.25">
      <c r="B1601" s="122">
        <v>2028</v>
      </c>
      <c r="C1601" s="122">
        <v>0</v>
      </c>
      <c r="D1601" s="122">
        <v>50</v>
      </c>
      <c r="E1601" s="122">
        <f t="shared" si="478"/>
        <v>0</v>
      </c>
      <c r="F1601" s="122">
        <v>150</v>
      </c>
      <c r="G1601" s="122" t="s">
        <v>316</v>
      </c>
      <c r="H1601" s="122">
        <f t="shared" si="479"/>
        <v>0</v>
      </c>
      <c r="I1601" s="124">
        <f t="shared" si="480"/>
        <v>0</v>
      </c>
      <c r="J1601" s="122">
        <f t="shared" si="481"/>
        <v>0</v>
      </c>
      <c r="L1601" s="122">
        <v>2028</v>
      </c>
      <c r="M1601" s="122">
        <v>0</v>
      </c>
      <c r="N1601" s="122"/>
      <c r="O1601" s="122"/>
      <c r="P1601" s="122">
        <v>10090</v>
      </c>
      <c r="Q1601" s="122" t="s">
        <v>218</v>
      </c>
      <c r="R1601" s="122">
        <f t="shared" si="482"/>
        <v>0</v>
      </c>
      <c r="S1601" s="124">
        <f t="shared" si="483"/>
        <v>0</v>
      </c>
      <c r="T1601" s="122">
        <f t="shared" si="484"/>
        <v>0</v>
      </c>
    </row>
    <row r="1602" spans="2:20" x14ac:dyDescent="0.25">
      <c r="B1602" s="122">
        <v>2029</v>
      </c>
      <c r="C1602" s="122">
        <v>0</v>
      </c>
      <c r="D1602" s="122">
        <v>50</v>
      </c>
      <c r="E1602" s="122">
        <f t="shared" si="478"/>
        <v>0</v>
      </c>
      <c r="F1602" s="122">
        <v>150</v>
      </c>
      <c r="G1602" s="122" t="s">
        <v>316</v>
      </c>
      <c r="H1602" s="122">
        <f t="shared" si="479"/>
        <v>0</v>
      </c>
      <c r="I1602" s="124">
        <f t="shared" si="480"/>
        <v>0</v>
      </c>
      <c r="J1602" s="122">
        <f t="shared" si="481"/>
        <v>0</v>
      </c>
      <c r="L1602" s="122">
        <v>2029</v>
      </c>
      <c r="M1602" s="122">
        <v>0</v>
      </c>
      <c r="N1602" s="122"/>
      <c r="O1602" s="122"/>
      <c r="P1602" s="122">
        <v>10090</v>
      </c>
      <c r="Q1602" s="122" t="s">
        <v>218</v>
      </c>
      <c r="R1602" s="122">
        <f t="shared" si="482"/>
        <v>0</v>
      </c>
      <c r="S1602" s="124">
        <f t="shared" si="483"/>
        <v>0</v>
      </c>
      <c r="T1602" s="122">
        <f t="shared" si="484"/>
        <v>0</v>
      </c>
    </row>
    <row r="1603" spans="2:20" x14ac:dyDescent="0.25">
      <c r="B1603" s="122">
        <v>2030</v>
      </c>
      <c r="C1603" s="122">
        <v>0</v>
      </c>
      <c r="D1603" s="122">
        <v>50</v>
      </c>
      <c r="E1603" s="122">
        <f t="shared" si="478"/>
        <v>0</v>
      </c>
      <c r="F1603" s="122">
        <v>150</v>
      </c>
      <c r="G1603" s="122" t="s">
        <v>316</v>
      </c>
      <c r="H1603" s="122">
        <f t="shared" si="479"/>
        <v>0</v>
      </c>
      <c r="I1603" s="124">
        <f t="shared" si="480"/>
        <v>0</v>
      </c>
      <c r="J1603" s="122">
        <f t="shared" si="481"/>
        <v>0</v>
      </c>
      <c r="L1603" s="122">
        <v>2030</v>
      </c>
      <c r="M1603" s="122">
        <v>0</v>
      </c>
      <c r="N1603" s="122"/>
      <c r="O1603" s="122"/>
      <c r="P1603" s="122">
        <v>10090</v>
      </c>
      <c r="Q1603" s="122" t="s">
        <v>218</v>
      </c>
      <c r="R1603" s="122">
        <f t="shared" si="482"/>
        <v>0</v>
      </c>
      <c r="S1603" s="124">
        <f t="shared" si="483"/>
        <v>0</v>
      </c>
      <c r="T1603" s="122">
        <f t="shared" si="484"/>
        <v>0</v>
      </c>
    </row>
    <row r="1604" spans="2:20" x14ac:dyDescent="0.25">
      <c r="B1604" s="122">
        <v>2031</v>
      </c>
      <c r="C1604" s="122">
        <v>0</v>
      </c>
      <c r="D1604" s="122">
        <v>50</v>
      </c>
      <c r="E1604" s="122">
        <f t="shared" si="478"/>
        <v>0</v>
      </c>
      <c r="F1604" s="122">
        <v>150</v>
      </c>
      <c r="G1604" s="122" t="s">
        <v>316</v>
      </c>
      <c r="H1604" s="122">
        <f t="shared" si="479"/>
        <v>0</v>
      </c>
      <c r="I1604" s="124">
        <f t="shared" si="480"/>
        <v>0</v>
      </c>
      <c r="J1604" s="122">
        <f t="shared" si="481"/>
        <v>0</v>
      </c>
      <c r="L1604" s="122">
        <v>2031</v>
      </c>
      <c r="M1604" s="122">
        <v>0</v>
      </c>
      <c r="N1604" s="122"/>
      <c r="O1604" s="122"/>
      <c r="P1604" s="122">
        <v>10090</v>
      </c>
      <c r="Q1604" s="122" t="s">
        <v>218</v>
      </c>
      <c r="R1604" s="122">
        <f t="shared" si="482"/>
        <v>0</v>
      </c>
      <c r="S1604" s="124">
        <f t="shared" si="483"/>
        <v>0</v>
      </c>
      <c r="T1604" s="122">
        <f t="shared" si="484"/>
        <v>0</v>
      </c>
    </row>
    <row r="1605" spans="2:20" x14ac:dyDescent="0.25">
      <c r="B1605" s="122">
        <v>2032</v>
      </c>
      <c r="C1605" s="122">
        <v>0</v>
      </c>
      <c r="D1605" s="122">
        <v>50</v>
      </c>
      <c r="E1605" s="122">
        <f t="shared" si="478"/>
        <v>0</v>
      </c>
      <c r="F1605" s="122">
        <v>150</v>
      </c>
      <c r="G1605" s="122" t="s">
        <v>316</v>
      </c>
      <c r="H1605" s="122">
        <f t="shared" si="479"/>
        <v>0</v>
      </c>
      <c r="I1605" s="124">
        <f t="shared" si="480"/>
        <v>0</v>
      </c>
      <c r="J1605" s="122">
        <f t="shared" si="481"/>
        <v>0</v>
      </c>
      <c r="L1605" s="122">
        <v>2032</v>
      </c>
      <c r="M1605" s="122">
        <v>0</v>
      </c>
      <c r="N1605" s="122"/>
      <c r="O1605" s="122"/>
      <c r="P1605" s="122">
        <v>10090</v>
      </c>
      <c r="Q1605" s="122" t="s">
        <v>218</v>
      </c>
      <c r="R1605" s="122">
        <f t="shared" si="482"/>
        <v>0</v>
      </c>
      <c r="S1605" s="124">
        <f t="shared" si="483"/>
        <v>0</v>
      </c>
      <c r="T1605" s="122">
        <f t="shared" si="484"/>
        <v>0</v>
      </c>
    </row>
    <row r="1606" spans="2:20" x14ac:dyDescent="0.25">
      <c r="B1606" s="122">
        <v>2033</v>
      </c>
      <c r="C1606" s="122">
        <v>0</v>
      </c>
      <c r="D1606" s="122">
        <v>50</v>
      </c>
      <c r="E1606" s="122">
        <f t="shared" si="478"/>
        <v>0</v>
      </c>
      <c r="F1606" s="122">
        <v>150</v>
      </c>
      <c r="G1606" s="122" t="s">
        <v>316</v>
      </c>
      <c r="H1606" s="122">
        <f t="shared" si="479"/>
        <v>0</v>
      </c>
      <c r="I1606" s="124">
        <f t="shared" si="480"/>
        <v>0</v>
      </c>
      <c r="J1606" s="122">
        <f t="shared" si="481"/>
        <v>0</v>
      </c>
      <c r="L1606" s="122">
        <v>2033</v>
      </c>
      <c r="M1606" s="122">
        <v>0</v>
      </c>
      <c r="N1606" s="122"/>
      <c r="O1606" s="122"/>
      <c r="P1606" s="122">
        <v>10090</v>
      </c>
      <c r="Q1606" s="122" t="s">
        <v>218</v>
      </c>
      <c r="R1606" s="122">
        <f t="shared" si="482"/>
        <v>0</v>
      </c>
      <c r="S1606" s="124">
        <f t="shared" si="483"/>
        <v>0</v>
      </c>
      <c r="T1606" s="122">
        <f t="shared" si="484"/>
        <v>0</v>
      </c>
    </row>
    <row r="1607" spans="2:20" x14ac:dyDescent="0.25">
      <c r="B1607" s="122">
        <v>2034</v>
      </c>
      <c r="C1607" s="122">
        <v>0</v>
      </c>
      <c r="D1607" s="122">
        <v>50</v>
      </c>
      <c r="E1607" s="122">
        <f t="shared" si="478"/>
        <v>0</v>
      </c>
      <c r="F1607" s="122">
        <v>150</v>
      </c>
      <c r="G1607" s="122" t="s">
        <v>316</v>
      </c>
      <c r="H1607" s="122">
        <f t="shared" si="479"/>
        <v>0</v>
      </c>
      <c r="I1607" s="124">
        <f t="shared" si="480"/>
        <v>0</v>
      </c>
      <c r="J1607" s="122">
        <f t="shared" si="481"/>
        <v>0</v>
      </c>
      <c r="L1607" s="122">
        <v>2034</v>
      </c>
      <c r="M1607" s="122">
        <v>0</v>
      </c>
      <c r="N1607" s="122"/>
      <c r="O1607" s="122"/>
      <c r="P1607" s="122">
        <v>10090</v>
      </c>
      <c r="Q1607" s="122" t="s">
        <v>218</v>
      </c>
      <c r="R1607" s="122">
        <f t="shared" si="482"/>
        <v>0</v>
      </c>
      <c r="S1607" s="124">
        <f t="shared" si="483"/>
        <v>0</v>
      </c>
      <c r="T1607" s="122">
        <f t="shared" si="484"/>
        <v>0</v>
      </c>
    </row>
    <row r="1608" spans="2:20" x14ac:dyDescent="0.25">
      <c r="B1608" s="122">
        <v>2035</v>
      </c>
      <c r="C1608" s="122">
        <v>0</v>
      </c>
      <c r="D1608" s="122">
        <v>50</v>
      </c>
      <c r="E1608" s="122">
        <f t="shared" si="478"/>
        <v>0</v>
      </c>
      <c r="F1608" s="122">
        <v>150</v>
      </c>
      <c r="G1608" s="122" t="s">
        <v>316</v>
      </c>
      <c r="H1608" s="122">
        <f t="shared" si="479"/>
        <v>0</v>
      </c>
      <c r="I1608" s="124">
        <f t="shared" si="480"/>
        <v>0</v>
      </c>
      <c r="J1608" s="122">
        <f t="shared" si="481"/>
        <v>0</v>
      </c>
      <c r="L1608" s="122">
        <v>2035</v>
      </c>
      <c r="M1608" s="122">
        <v>0</v>
      </c>
      <c r="N1608" s="122"/>
      <c r="O1608" s="122"/>
      <c r="P1608" s="122">
        <v>10090</v>
      </c>
      <c r="Q1608" s="122" t="s">
        <v>218</v>
      </c>
      <c r="R1608" s="122">
        <f t="shared" si="482"/>
        <v>0</v>
      </c>
      <c r="S1608" s="124">
        <f t="shared" si="483"/>
        <v>0</v>
      </c>
      <c r="T1608" s="122">
        <f t="shared" si="484"/>
        <v>0</v>
      </c>
    </row>
    <row r="1609" spans="2:20" x14ac:dyDescent="0.25">
      <c r="B1609" s="122">
        <v>2036</v>
      </c>
      <c r="C1609" s="122">
        <v>0</v>
      </c>
      <c r="D1609" s="122">
        <v>50</v>
      </c>
      <c r="E1609" s="122">
        <f t="shared" si="478"/>
        <v>0</v>
      </c>
      <c r="F1609" s="122">
        <v>150</v>
      </c>
      <c r="G1609" s="122" t="s">
        <v>316</v>
      </c>
      <c r="H1609" s="122">
        <f t="shared" si="479"/>
        <v>0</v>
      </c>
      <c r="I1609" s="124">
        <f t="shared" si="480"/>
        <v>0</v>
      </c>
      <c r="J1609" s="122">
        <f t="shared" si="481"/>
        <v>0</v>
      </c>
      <c r="L1609" s="122">
        <v>2036</v>
      </c>
      <c r="M1609" s="122">
        <v>0</v>
      </c>
      <c r="N1609" s="122"/>
      <c r="O1609" s="122"/>
      <c r="P1609" s="122">
        <v>10090</v>
      </c>
      <c r="Q1609" s="122" t="s">
        <v>218</v>
      </c>
      <c r="R1609" s="122">
        <f t="shared" si="482"/>
        <v>0</v>
      </c>
      <c r="S1609" s="124">
        <f t="shared" si="483"/>
        <v>0</v>
      </c>
      <c r="T1609" s="122">
        <f t="shared" si="484"/>
        <v>0</v>
      </c>
    </row>
    <row r="1610" spans="2:20" x14ac:dyDescent="0.25">
      <c r="B1610" s="122">
        <v>2037</v>
      </c>
      <c r="C1610" s="122">
        <v>0</v>
      </c>
      <c r="D1610" s="122">
        <v>50</v>
      </c>
      <c r="E1610" s="122">
        <f t="shared" si="478"/>
        <v>0</v>
      </c>
      <c r="F1610" s="122">
        <v>150</v>
      </c>
      <c r="G1610" s="122" t="s">
        <v>316</v>
      </c>
      <c r="H1610" s="122">
        <f t="shared" si="479"/>
        <v>0</v>
      </c>
      <c r="I1610" s="124">
        <f t="shared" si="480"/>
        <v>0</v>
      </c>
      <c r="J1610" s="122">
        <f t="shared" si="481"/>
        <v>0</v>
      </c>
      <c r="L1610" s="122">
        <v>2037</v>
      </c>
      <c r="M1610" s="122">
        <v>0</v>
      </c>
      <c r="N1610" s="122"/>
      <c r="O1610" s="122"/>
      <c r="P1610" s="122">
        <v>10090</v>
      </c>
      <c r="Q1610" s="122" t="s">
        <v>218</v>
      </c>
      <c r="R1610" s="122">
        <f t="shared" si="482"/>
        <v>0</v>
      </c>
      <c r="S1610" s="124">
        <f t="shared" si="483"/>
        <v>0</v>
      </c>
      <c r="T1610" s="122">
        <f t="shared" si="484"/>
        <v>0</v>
      </c>
    </row>
    <row r="1611" spans="2:20" x14ac:dyDescent="0.25">
      <c r="B1611" s="122">
        <v>2038</v>
      </c>
      <c r="C1611" s="122">
        <v>0</v>
      </c>
      <c r="D1611" s="122">
        <v>50</v>
      </c>
      <c r="E1611" s="122">
        <f t="shared" si="478"/>
        <v>0</v>
      </c>
      <c r="F1611" s="122">
        <v>150</v>
      </c>
      <c r="G1611" s="122" t="s">
        <v>316</v>
      </c>
      <c r="H1611" s="122">
        <f t="shared" si="479"/>
        <v>0</v>
      </c>
      <c r="I1611" s="124">
        <f t="shared" si="480"/>
        <v>0</v>
      </c>
      <c r="J1611" s="122">
        <f t="shared" si="481"/>
        <v>0</v>
      </c>
      <c r="L1611" s="122">
        <v>2038</v>
      </c>
      <c r="M1611" s="122">
        <v>0</v>
      </c>
      <c r="N1611" s="122"/>
      <c r="O1611" s="122"/>
      <c r="P1611" s="122">
        <v>10090</v>
      </c>
      <c r="Q1611" s="122" t="s">
        <v>218</v>
      </c>
      <c r="R1611" s="122">
        <f t="shared" si="482"/>
        <v>0</v>
      </c>
      <c r="S1611" s="124">
        <f t="shared" si="483"/>
        <v>0</v>
      </c>
      <c r="T1611" s="122">
        <f t="shared" si="484"/>
        <v>0</v>
      </c>
    </row>
    <row r="1612" spans="2:20" x14ac:dyDescent="0.25">
      <c r="B1612" s="122">
        <v>2039</v>
      </c>
      <c r="C1612" s="122">
        <v>0</v>
      </c>
      <c r="D1612" s="122">
        <v>50</v>
      </c>
      <c r="E1612" s="122">
        <f t="shared" si="478"/>
        <v>0</v>
      </c>
      <c r="F1612" s="122">
        <v>150</v>
      </c>
      <c r="G1612" s="122" t="s">
        <v>316</v>
      </c>
      <c r="H1612" s="122">
        <f t="shared" si="479"/>
        <v>0</v>
      </c>
      <c r="I1612" s="124">
        <f t="shared" si="480"/>
        <v>0</v>
      </c>
      <c r="J1612" s="122">
        <f t="shared" si="481"/>
        <v>0</v>
      </c>
      <c r="L1612" s="122">
        <v>2039</v>
      </c>
      <c r="M1612" s="122">
        <v>0</v>
      </c>
      <c r="N1612" s="122"/>
      <c r="O1612" s="122"/>
      <c r="P1612" s="122">
        <v>10090</v>
      </c>
      <c r="Q1612" s="122" t="s">
        <v>218</v>
      </c>
      <c r="R1612" s="122">
        <f t="shared" si="482"/>
        <v>0</v>
      </c>
      <c r="S1612" s="124">
        <f t="shared" si="483"/>
        <v>0</v>
      </c>
      <c r="T1612" s="122">
        <f t="shared" si="484"/>
        <v>0</v>
      </c>
    </row>
    <row r="1613" spans="2:20" x14ac:dyDescent="0.25">
      <c r="B1613" s="122">
        <v>2040</v>
      </c>
      <c r="C1613" s="122">
        <v>0</v>
      </c>
      <c r="D1613" s="122">
        <v>50</v>
      </c>
      <c r="E1613" s="122">
        <f t="shared" si="478"/>
        <v>0</v>
      </c>
      <c r="F1613" s="122">
        <v>150</v>
      </c>
      <c r="G1613" s="122" t="s">
        <v>316</v>
      </c>
      <c r="H1613" s="122">
        <f t="shared" si="479"/>
        <v>0</v>
      </c>
      <c r="I1613" s="124">
        <f t="shared" si="480"/>
        <v>0</v>
      </c>
      <c r="J1613" s="122">
        <f t="shared" si="481"/>
        <v>0</v>
      </c>
      <c r="L1613" s="122">
        <v>2040</v>
      </c>
      <c r="M1613" s="122">
        <v>0</v>
      </c>
      <c r="N1613" s="122"/>
      <c r="O1613" s="122"/>
      <c r="P1613" s="122">
        <v>10090</v>
      </c>
      <c r="Q1613" s="122" t="s">
        <v>218</v>
      </c>
      <c r="R1613" s="122">
        <f t="shared" si="482"/>
        <v>0</v>
      </c>
      <c r="S1613" s="124">
        <f t="shared" si="483"/>
        <v>0</v>
      </c>
      <c r="T1613" s="122">
        <f t="shared" si="484"/>
        <v>0</v>
      </c>
    </row>
    <row r="1614" spans="2:20" x14ac:dyDescent="0.25">
      <c r="B1614" s="122">
        <v>2041</v>
      </c>
      <c r="C1614" s="122">
        <v>0</v>
      </c>
      <c r="D1614" s="122">
        <v>50</v>
      </c>
      <c r="E1614" s="122">
        <f t="shared" si="478"/>
        <v>0</v>
      </c>
      <c r="F1614" s="122">
        <v>150</v>
      </c>
      <c r="G1614" s="122" t="s">
        <v>316</v>
      </c>
      <c r="H1614" s="122">
        <f t="shared" si="479"/>
        <v>0</v>
      </c>
      <c r="I1614" s="124">
        <f t="shared" si="480"/>
        <v>0</v>
      </c>
      <c r="J1614" s="122">
        <f t="shared" si="481"/>
        <v>0</v>
      </c>
      <c r="L1614" s="122">
        <v>2041</v>
      </c>
      <c r="M1614" s="122">
        <v>0</v>
      </c>
      <c r="N1614" s="122"/>
      <c r="O1614" s="122"/>
      <c r="P1614" s="122">
        <v>10090</v>
      </c>
      <c r="Q1614" s="122" t="s">
        <v>218</v>
      </c>
      <c r="R1614" s="122">
        <f t="shared" si="482"/>
        <v>0</v>
      </c>
      <c r="S1614" s="124">
        <f t="shared" si="483"/>
        <v>0</v>
      </c>
      <c r="T1614" s="122">
        <f t="shared" si="484"/>
        <v>0</v>
      </c>
    </row>
    <row r="1615" spans="2:20" x14ac:dyDescent="0.25">
      <c r="B1615" s="122">
        <v>2042</v>
      </c>
      <c r="C1615" s="122">
        <v>0</v>
      </c>
      <c r="D1615" s="122">
        <v>50</v>
      </c>
      <c r="E1615" s="122">
        <f t="shared" si="478"/>
        <v>0</v>
      </c>
      <c r="F1615" s="122">
        <v>150</v>
      </c>
      <c r="G1615" s="122" t="s">
        <v>316</v>
      </c>
      <c r="H1615" s="122">
        <f t="shared" si="479"/>
        <v>0</v>
      </c>
      <c r="I1615" s="124">
        <f t="shared" si="480"/>
        <v>0</v>
      </c>
      <c r="J1615" s="122">
        <f t="shared" si="481"/>
        <v>0</v>
      </c>
      <c r="L1615" s="122">
        <v>2042</v>
      </c>
      <c r="M1615" s="122">
        <v>0</v>
      </c>
      <c r="N1615" s="122"/>
      <c r="O1615" s="122"/>
      <c r="P1615" s="122">
        <v>10090</v>
      </c>
      <c r="Q1615" s="122" t="s">
        <v>218</v>
      </c>
      <c r="R1615" s="122">
        <f t="shared" si="482"/>
        <v>0</v>
      </c>
      <c r="S1615" s="124">
        <f t="shared" si="483"/>
        <v>0</v>
      </c>
      <c r="T1615" s="122">
        <f t="shared" si="484"/>
        <v>0</v>
      </c>
    </row>
    <row r="1616" spans="2:20" x14ac:dyDescent="0.25">
      <c r="B1616" s="122">
        <v>2043</v>
      </c>
      <c r="C1616" s="122">
        <v>0</v>
      </c>
      <c r="D1616" s="122">
        <v>50</v>
      </c>
      <c r="E1616" s="122">
        <f t="shared" si="478"/>
        <v>0</v>
      </c>
      <c r="F1616" s="122">
        <v>150</v>
      </c>
      <c r="G1616" s="122" t="s">
        <v>316</v>
      </c>
      <c r="H1616" s="122">
        <f t="shared" si="479"/>
        <v>0</v>
      </c>
      <c r="I1616" s="124">
        <f t="shared" si="480"/>
        <v>0</v>
      </c>
      <c r="J1616" s="122">
        <f t="shared" si="481"/>
        <v>0</v>
      </c>
      <c r="L1616" s="122">
        <v>2043</v>
      </c>
      <c r="M1616" s="122">
        <v>0</v>
      </c>
      <c r="N1616" s="122"/>
      <c r="O1616" s="122"/>
      <c r="P1616" s="122">
        <v>10090</v>
      </c>
      <c r="Q1616" s="122" t="s">
        <v>218</v>
      </c>
      <c r="R1616" s="122">
        <f t="shared" si="482"/>
        <v>0</v>
      </c>
      <c r="S1616" s="124">
        <f t="shared" si="483"/>
        <v>0</v>
      </c>
      <c r="T1616" s="122">
        <f t="shared" si="484"/>
        <v>0</v>
      </c>
    </row>
    <row r="1617" spans="2:20" x14ac:dyDescent="0.25">
      <c r="B1617" s="122">
        <v>2044</v>
      </c>
      <c r="C1617" s="122">
        <v>0</v>
      </c>
      <c r="D1617" s="122">
        <v>50</v>
      </c>
      <c r="E1617" s="122">
        <f t="shared" si="478"/>
        <v>0</v>
      </c>
      <c r="F1617" s="122">
        <v>150</v>
      </c>
      <c r="G1617" s="122" t="s">
        <v>316</v>
      </c>
      <c r="H1617" s="122">
        <f t="shared" si="479"/>
        <v>0</v>
      </c>
      <c r="I1617" s="124">
        <f t="shared" si="480"/>
        <v>0</v>
      </c>
      <c r="J1617" s="122">
        <f t="shared" si="481"/>
        <v>0</v>
      </c>
      <c r="L1617" s="122">
        <v>2044</v>
      </c>
      <c r="M1617" s="122">
        <v>0</v>
      </c>
      <c r="N1617" s="122"/>
      <c r="O1617" s="122"/>
      <c r="P1617" s="122">
        <v>10090</v>
      </c>
      <c r="Q1617" s="122" t="s">
        <v>218</v>
      </c>
      <c r="R1617" s="122">
        <f t="shared" si="482"/>
        <v>0</v>
      </c>
      <c r="S1617" s="124">
        <f t="shared" si="483"/>
        <v>0</v>
      </c>
      <c r="T1617" s="122">
        <f t="shared" si="484"/>
        <v>0</v>
      </c>
    </row>
    <row r="1619" spans="2:20" x14ac:dyDescent="0.25">
      <c r="B1619" s="290" t="s">
        <v>345</v>
      </c>
      <c r="C1619" s="290"/>
      <c r="D1619" s="290"/>
      <c r="L1619" s="290" t="s">
        <v>346</v>
      </c>
      <c r="M1619" s="290"/>
      <c r="N1619" s="290"/>
    </row>
    <row r="1620" spans="2:20" x14ac:dyDescent="0.25">
      <c r="B1620" s="289" t="s">
        <v>22</v>
      </c>
      <c r="C1620" s="289" t="s">
        <v>203</v>
      </c>
      <c r="D1620" s="289" t="s">
        <v>204</v>
      </c>
      <c r="E1620" s="289" t="s">
        <v>201</v>
      </c>
      <c r="F1620" s="289" t="s">
        <v>202</v>
      </c>
      <c r="G1620" s="289" t="s">
        <v>151</v>
      </c>
      <c r="H1620" s="289" t="s">
        <v>205</v>
      </c>
      <c r="I1620" s="289" t="s">
        <v>206</v>
      </c>
      <c r="J1620" s="289" t="s">
        <v>434</v>
      </c>
      <c r="L1620" s="289" t="s">
        <v>22</v>
      </c>
      <c r="M1620" s="289" t="s">
        <v>203</v>
      </c>
      <c r="N1620" s="289" t="s">
        <v>317</v>
      </c>
      <c r="O1620" s="289" t="s">
        <v>318</v>
      </c>
      <c r="P1620" s="289" t="s">
        <v>202</v>
      </c>
      <c r="Q1620" s="289" t="s">
        <v>151</v>
      </c>
      <c r="R1620" s="289" t="s">
        <v>205</v>
      </c>
      <c r="S1620" s="289" t="s">
        <v>206</v>
      </c>
      <c r="T1620" s="289" t="s">
        <v>434</v>
      </c>
    </row>
    <row r="1621" spans="2:20" x14ac:dyDescent="0.25">
      <c r="B1621" s="289"/>
      <c r="C1621" s="289"/>
      <c r="D1621" s="289"/>
      <c r="E1621" s="289"/>
      <c r="F1621" s="289"/>
      <c r="G1621" s="289"/>
      <c r="H1621" s="289"/>
      <c r="I1621" s="289"/>
      <c r="J1621" s="289"/>
      <c r="L1621" s="289"/>
      <c r="M1621" s="289"/>
      <c r="N1621" s="289"/>
      <c r="O1621" s="289"/>
      <c r="P1621" s="289"/>
      <c r="Q1621" s="289"/>
      <c r="R1621" s="289"/>
      <c r="S1621" s="289"/>
      <c r="T1621" s="289"/>
    </row>
    <row r="1622" spans="2:20" x14ac:dyDescent="0.25">
      <c r="B1622" s="289"/>
      <c r="C1622" s="289"/>
      <c r="D1622" s="289"/>
      <c r="E1622" s="289"/>
      <c r="F1622" s="289"/>
      <c r="G1622" s="289"/>
      <c r="H1622" s="289"/>
      <c r="I1622" s="289"/>
      <c r="J1622" s="289"/>
      <c r="L1622" s="289"/>
      <c r="M1622" s="289"/>
      <c r="N1622" s="289"/>
      <c r="O1622" s="289"/>
      <c r="P1622" s="289"/>
      <c r="Q1622" s="289"/>
      <c r="R1622" s="289"/>
      <c r="S1622" s="289"/>
      <c r="T1622" s="289"/>
    </row>
    <row r="1623" spans="2:20" x14ac:dyDescent="0.25">
      <c r="B1623" s="122">
        <v>2025</v>
      </c>
      <c r="C1623" s="122" cm="1">
        <f t="array" ref="C1623:C1642">TRANSPOSE('Proyeksi Fasum (3)'!D390:W390)</f>
        <v>0</v>
      </c>
      <c r="D1623" s="122"/>
      <c r="E1623" s="122"/>
      <c r="F1623" s="122">
        <v>10000</v>
      </c>
      <c r="G1623" s="122" t="s">
        <v>218</v>
      </c>
      <c r="H1623" s="122">
        <f>F1623*C1623</f>
        <v>0</v>
      </c>
      <c r="I1623" s="124">
        <f>H1623/86400</f>
        <v>0</v>
      </c>
      <c r="J1623" s="122">
        <f>H1623/1000</f>
        <v>0</v>
      </c>
      <c r="L1623" s="122">
        <v>2025</v>
      </c>
      <c r="M1623" s="122" cm="1">
        <f t="array" ref="M1623:M1642">TRANSPOSE('Proyeksi Fasum (3)'!D391:W391)</f>
        <v>0</v>
      </c>
      <c r="N1623" s="122">
        <v>1</v>
      </c>
      <c r="O1623" s="122">
        <f>M1623*N1623</f>
        <v>0</v>
      </c>
      <c r="P1623" s="122">
        <v>0.3</v>
      </c>
      <c r="Q1623" s="122" t="s">
        <v>319</v>
      </c>
      <c r="R1623" s="122">
        <f>P1623*O1623*86400</f>
        <v>0</v>
      </c>
      <c r="S1623" s="124">
        <f>R1623/86400</f>
        <v>0</v>
      </c>
      <c r="T1623" s="122">
        <f>R1623/1000</f>
        <v>0</v>
      </c>
    </row>
    <row r="1624" spans="2:20" x14ac:dyDescent="0.25">
      <c r="B1624" s="122">
        <v>2026</v>
      </c>
      <c r="C1624" s="122">
        <v>0</v>
      </c>
      <c r="D1624" s="122"/>
      <c r="E1624" s="122"/>
      <c r="F1624" s="122">
        <v>10000</v>
      </c>
      <c r="G1624" s="122" t="s">
        <v>218</v>
      </c>
      <c r="H1624" s="122">
        <f t="shared" ref="H1624:H1642" si="485">F1624*C1624</f>
        <v>0</v>
      </c>
      <c r="I1624" s="124">
        <f t="shared" ref="I1624:I1642" si="486">H1624/86400</f>
        <v>0</v>
      </c>
      <c r="J1624" s="122">
        <f t="shared" ref="J1624:J1642" si="487">H1624/1000</f>
        <v>0</v>
      </c>
      <c r="L1624" s="122">
        <v>2026</v>
      </c>
      <c r="M1624" s="122">
        <v>0</v>
      </c>
      <c r="N1624" s="122">
        <v>1</v>
      </c>
      <c r="O1624" s="122">
        <f t="shared" ref="O1624:O1642" si="488">M1624*N1624</f>
        <v>0</v>
      </c>
      <c r="P1624" s="122">
        <v>0.3</v>
      </c>
      <c r="Q1624" s="122" t="s">
        <v>319</v>
      </c>
      <c r="R1624" s="122">
        <f t="shared" ref="R1624:R1642" si="489">P1624*O1624*86400</f>
        <v>0</v>
      </c>
      <c r="S1624" s="124">
        <f t="shared" ref="S1624:S1642" si="490">R1624/86400</f>
        <v>0</v>
      </c>
      <c r="T1624" s="122">
        <f t="shared" ref="T1624:T1642" si="491">R1624/1000</f>
        <v>0</v>
      </c>
    </row>
    <row r="1625" spans="2:20" x14ac:dyDescent="0.25">
      <c r="B1625" s="122">
        <v>2027</v>
      </c>
      <c r="C1625" s="122">
        <v>0</v>
      </c>
      <c r="D1625" s="122"/>
      <c r="E1625" s="122"/>
      <c r="F1625" s="122">
        <v>10000</v>
      </c>
      <c r="G1625" s="122" t="s">
        <v>218</v>
      </c>
      <c r="H1625" s="122">
        <f t="shared" si="485"/>
        <v>0</v>
      </c>
      <c r="I1625" s="124">
        <f t="shared" si="486"/>
        <v>0</v>
      </c>
      <c r="J1625" s="122">
        <f t="shared" si="487"/>
        <v>0</v>
      </c>
      <c r="L1625" s="122">
        <v>2027</v>
      </c>
      <c r="M1625" s="122">
        <v>0</v>
      </c>
      <c r="N1625" s="122">
        <v>1</v>
      </c>
      <c r="O1625" s="122">
        <f t="shared" si="488"/>
        <v>0</v>
      </c>
      <c r="P1625" s="122">
        <v>0.3</v>
      </c>
      <c r="Q1625" s="122" t="s">
        <v>319</v>
      </c>
      <c r="R1625" s="122">
        <f t="shared" si="489"/>
        <v>0</v>
      </c>
      <c r="S1625" s="124">
        <f t="shared" si="490"/>
        <v>0</v>
      </c>
      <c r="T1625" s="122">
        <f t="shared" si="491"/>
        <v>0</v>
      </c>
    </row>
    <row r="1626" spans="2:20" x14ac:dyDescent="0.25">
      <c r="B1626" s="122">
        <v>2028</v>
      </c>
      <c r="C1626" s="122">
        <v>0</v>
      </c>
      <c r="D1626" s="122"/>
      <c r="E1626" s="122"/>
      <c r="F1626" s="122">
        <v>10000</v>
      </c>
      <c r="G1626" s="122" t="s">
        <v>218</v>
      </c>
      <c r="H1626" s="122">
        <f t="shared" si="485"/>
        <v>0</v>
      </c>
      <c r="I1626" s="124">
        <f t="shared" si="486"/>
        <v>0</v>
      </c>
      <c r="J1626" s="122">
        <f t="shared" si="487"/>
        <v>0</v>
      </c>
      <c r="L1626" s="122">
        <v>2028</v>
      </c>
      <c r="M1626" s="122">
        <v>0</v>
      </c>
      <c r="N1626" s="122">
        <v>1</v>
      </c>
      <c r="O1626" s="122">
        <f t="shared" si="488"/>
        <v>0</v>
      </c>
      <c r="P1626" s="122">
        <v>0.3</v>
      </c>
      <c r="Q1626" s="122" t="s">
        <v>319</v>
      </c>
      <c r="R1626" s="122">
        <f t="shared" si="489"/>
        <v>0</v>
      </c>
      <c r="S1626" s="124">
        <f t="shared" si="490"/>
        <v>0</v>
      </c>
      <c r="T1626" s="122">
        <f t="shared" si="491"/>
        <v>0</v>
      </c>
    </row>
    <row r="1627" spans="2:20" x14ac:dyDescent="0.25">
      <c r="B1627" s="122">
        <v>2029</v>
      </c>
      <c r="C1627" s="122">
        <v>0</v>
      </c>
      <c r="D1627" s="122"/>
      <c r="E1627" s="122"/>
      <c r="F1627" s="122">
        <v>10000</v>
      </c>
      <c r="G1627" s="122" t="s">
        <v>218</v>
      </c>
      <c r="H1627" s="122">
        <f t="shared" si="485"/>
        <v>0</v>
      </c>
      <c r="I1627" s="124">
        <f t="shared" si="486"/>
        <v>0</v>
      </c>
      <c r="J1627" s="122">
        <f t="shared" si="487"/>
        <v>0</v>
      </c>
      <c r="L1627" s="122">
        <v>2029</v>
      </c>
      <c r="M1627" s="122">
        <v>0</v>
      </c>
      <c r="N1627" s="122">
        <v>1</v>
      </c>
      <c r="O1627" s="122">
        <f t="shared" si="488"/>
        <v>0</v>
      </c>
      <c r="P1627" s="122">
        <v>0.3</v>
      </c>
      <c r="Q1627" s="122" t="s">
        <v>319</v>
      </c>
      <c r="R1627" s="122">
        <f t="shared" si="489"/>
        <v>0</v>
      </c>
      <c r="S1627" s="124">
        <f t="shared" si="490"/>
        <v>0</v>
      </c>
      <c r="T1627" s="122">
        <f t="shared" si="491"/>
        <v>0</v>
      </c>
    </row>
    <row r="1628" spans="2:20" x14ac:dyDescent="0.25">
      <c r="B1628" s="122">
        <v>2030</v>
      </c>
      <c r="C1628" s="122">
        <v>0</v>
      </c>
      <c r="D1628" s="122"/>
      <c r="E1628" s="122"/>
      <c r="F1628" s="122">
        <v>10000</v>
      </c>
      <c r="G1628" s="122" t="s">
        <v>218</v>
      </c>
      <c r="H1628" s="122">
        <f t="shared" si="485"/>
        <v>0</v>
      </c>
      <c r="I1628" s="124">
        <f t="shared" si="486"/>
        <v>0</v>
      </c>
      <c r="J1628" s="122">
        <f t="shared" si="487"/>
        <v>0</v>
      </c>
      <c r="L1628" s="122">
        <v>2030</v>
      </c>
      <c r="M1628" s="122">
        <v>0</v>
      </c>
      <c r="N1628" s="122">
        <v>1</v>
      </c>
      <c r="O1628" s="122">
        <f t="shared" si="488"/>
        <v>0</v>
      </c>
      <c r="P1628" s="122">
        <v>0.3</v>
      </c>
      <c r="Q1628" s="122" t="s">
        <v>319</v>
      </c>
      <c r="R1628" s="122">
        <f t="shared" si="489"/>
        <v>0</v>
      </c>
      <c r="S1628" s="124">
        <f t="shared" si="490"/>
        <v>0</v>
      </c>
      <c r="T1628" s="122">
        <f t="shared" si="491"/>
        <v>0</v>
      </c>
    </row>
    <row r="1629" spans="2:20" x14ac:dyDescent="0.25">
      <c r="B1629" s="122">
        <v>2031</v>
      </c>
      <c r="C1629" s="122">
        <v>0</v>
      </c>
      <c r="D1629" s="122"/>
      <c r="E1629" s="122"/>
      <c r="F1629" s="122">
        <v>10000</v>
      </c>
      <c r="G1629" s="122" t="s">
        <v>218</v>
      </c>
      <c r="H1629" s="122">
        <f t="shared" si="485"/>
        <v>0</v>
      </c>
      <c r="I1629" s="124">
        <f t="shared" si="486"/>
        <v>0</v>
      </c>
      <c r="J1629" s="122">
        <f t="shared" si="487"/>
        <v>0</v>
      </c>
      <c r="L1629" s="122">
        <v>2031</v>
      </c>
      <c r="M1629" s="122">
        <v>0</v>
      </c>
      <c r="N1629" s="122">
        <v>1</v>
      </c>
      <c r="O1629" s="122">
        <f t="shared" si="488"/>
        <v>0</v>
      </c>
      <c r="P1629" s="122">
        <v>0.3</v>
      </c>
      <c r="Q1629" s="122" t="s">
        <v>319</v>
      </c>
      <c r="R1629" s="122">
        <f t="shared" si="489"/>
        <v>0</v>
      </c>
      <c r="S1629" s="124">
        <f t="shared" si="490"/>
        <v>0</v>
      </c>
      <c r="T1629" s="122">
        <f t="shared" si="491"/>
        <v>0</v>
      </c>
    </row>
    <row r="1630" spans="2:20" x14ac:dyDescent="0.25">
      <c r="B1630" s="122">
        <v>2032</v>
      </c>
      <c r="C1630" s="122">
        <v>0</v>
      </c>
      <c r="D1630" s="122"/>
      <c r="E1630" s="122"/>
      <c r="F1630" s="122">
        <v>10000</v>
      </c>
      <c r="G1630" s="122" t="s">
        <v>218</v>
      </c>
      <c r="H1630" s="122">
        <f t="shared" si="485"/>
        <v>0</v>
      </c>
      <c r="I1630" s="124">
        <f t="shared" si="486"/>
        <v>0</v>
      </c>
      <c r="J1630" s="122">
        <f t="shared" si="487"/>
        <v>0</v>
      </c>
      <c r="L1630" s="122">
        <v>2032</v>
      </c>
      <c r="M1630" s="122">
        <v>0</v>
      </c>
      <c r="N1630" s="122">
        <v>1</v>
      </c>
      <c r="O1630" s="122">
        <f t="shared" si="488"/>
        <v>0</v>
      </c>
      <c r="P1630" s="122">
        <v>0.3</v>
      </c>
      <c r="Q1630" s="122" t="s">
        <v>319</v>
      </c>
      <c r="R1630" s="122">
        <f t="shared" si="489"/>
        <v>0</v>
      </c>
      <c r="S1630" s="124">
        <f t="shared" si="490"/>
        <v>0</v>
      </c>
      <c r="T1630" s="122">
        <f t="shared" si="491"/>
        <v>0</v>
      </c>
    </row>
    <row r="1631" spans="2:20" x14ac:dyDescent="0.25">
      <c r="B1631" s="122">
        <v>2033</v>
      </c>
      <c r="C1631" s="122">
        <v>0</v>
      </c>
      <c r="D1631" s="122"/>
      <c r="E1631" s="122"/>
      <c r="F1631" s="122">
        <v>10000</v>
      </c>
      <c r="G1631" s="122" t="s">
        <v>218</v>
      </c>
      <c r="H1631" s="122">
        <f t="shared" si="485"/>
        <v>0</v>
      </c>
      <c r="I1631" s="124">
        <f t="shared" si="486"/>
        <v>0</v>
      </c>
      <c r="J1631" s="122">
        <f t="shared" si="487"/>
        <v>0</v>
      </c>
      <c r="L1631" s="122">
        <v>2033</v>
      </c>
      <c r="M1631" s="122">
        <v>0</v>
      </c>
      <c r="N1631" s="122">
        <v>1</v>
      </c>
      <c r="O1631" s="122">
        <f t="shared" si="488"/>
        <v>0</v>
      </c>
      <c r="P1631" s="122">
        <v>0.3</v>
      </c>
      <c r="Q1631" s="122" t="s">
        <v>319</v>
      </c>
      <c r="R1631" s="122">
        <f t="shared" si="489"/>
        <v>0</v>
      </c>
      <c r="S1631" s="124">
        <f t="shared" si="490"/>
        <v>0</v>
      </c>
      <c r="T1631" s="122">
        <f t="shared" si="491"/>
        <v>0</v>
      </c>
    </row>
    <row r="1632" spans="2:20" x14ac:dyDescent="0.25">
      <c r="B1632" s="122">
        <v>2034</v>
      </c>
      <c r="C1632" s="122">
        <v>0</v>
      </c>
      <c r="D1632" s="122"/>
      <c r="E1632" s="122"/>
      <c r="F1632" s="122">
        <v>10000</v>
      </c>
      <c r="G1632" s="122" t="s">
        <v>218</v>
      </c>
      <c r="H1632" s="122">
        <f t="shared" si="485"/>
        <v>0</v>
      </c>
      <c r="I1632" s="124">
        <f t="shared" si="486"/>
        <v>0</v>
      </c>
      <c r="J1632" s="122">
        <f t="shared" si="487"/>
        <v>0</v>
      </c>
      <c r="L1632" s="122">
        <v>2034</v>
      </c>
      <c r="M1632" s="122">
        <v>0</v>
      </c>
      <c r="N1632" s="122">
        <v>1</v>
      </c>
      <c r="O1632" s="122">
        <f t="shared" si="488"/>
        <v>0</v>
      </c>
      <c r="P1632" s="122">
        <v>0.3</v>
      </c>
      <c r="Q1632" s="122" t="s">
        <v>319</v>
      </c>
      <c r="R1632" s="122">
        <f t="shared" si="489"/>
        <v>0</v>
      </c>
      <c r="S1632" s="124">
        <f t="shared" si="490"/>
        <v>0</v>
      </c>
      <c r="T1632" s="122">
        <f t="shared" si="491"/>
        <v>0</v>
      </c>
    </row>
    <row r="1633" spans="2:20" x14ac:dyDescent="0.25">
      <c r="B1633" s="122">
        <v>2035</v>
      </c>
      <c r="C1633" s="122">
        <v>0</v>
      </c>
      <c r="D1633" s="122"/>
      <c r="E1633" s="122"/>
      <c r="F1633" s="122">
        <v>10000</v>
      </c>
      <c r="G1633" s="122" t="s">
        <v>218</v>
      </c>
      <c r="H1633" s="122">
        <f t="shared" si="485"/>
        <v>0</v>
      </c>
      <c r="I1633" s="124">
        <f t="shared" si="486"/>
        <v>0</v>
      </c>
      <c r="J1633" s="122">
        <f t="shared" si="487"/>
        <v>0</v>
      </c>
      <c r="L1633" s="122">
        <v>2035</v>
      </c>
      <c r="M1633" s="122">
        <v>0</v>
      </c>
      <c r="N1633" s="122">
        <v>1</v>
      </c>
      <c r="O1633" s="122">
        <f t="shared" si="488"/>
        <v>0</v>
      </c>
      <c r="P1633" s="122">
        <v>0.3</v>
      </c>
      <c r="Q1633" s="122" t="s">
        <v>319</v>
      </c>
      <c r="R1633" s="122">
        <f t="shared" si="489"/>
        <v>0</v>
      </c>
      <c r="S1633" s="124">
        <f t="shared" si="490"/>
        <v>0</v>
      </c>
      <c r="T1633" s="122">
        <f t="shared" si="491"/>
        <v>0</v>
      </c>
    </row>
    <row r="1634" spans="2:20" x14ac:dyDescent="0.25">
      <c r="B1634" s="122">
        <v>2036</v>
      </c>
      <c r="C1634" s="122">
        <v>0</v>
      </c>
      <c r="D1634" s="122"/>
      <c r="E1634" s="122"/>
      <c r="F1634" s="122">
        <v>10000</v>
      </c>
      <c r="G1634" s="122" t="s">
        <v>218</v>
      </c>
      <c r="H1634" s="122">
        <f t="shared" si="485"/>
        <v>0</v>
      </c>
      <c r="I1634" s="124">
        <f t="shared" si="486"/>
        <v>0</v>
      </c>
      <c r="J1634" s="122">
        <f t="shared" si="487"/>
        <v>0</v>
      </c>
      <c r="L1634" s="122">
        <v>2036</v>
      </c>
      <c r="M1634" s="122">
        <v>0</v>
      </c>
      <c r="N1634" s="122">
        <v>1</v>
      </c>
      <c r="O1634" s="122">
        <f t="shared" si="488"/>
        <v>0</v>
      </c>
      <c r="P1634" s="122">
        <v>0.3</v>
      </c>
      <c r="Q1634" s="122" t="s">
        <v>319</v>
      </c>
      <c r="R1634" s="122">
        <f t="shared" si="489"/>
        <v>0</v>
      </c>
      <c r="S1634" s="124">
        <f t="shared" si="490"/>
        <v>0</v>
      </c>
      <c r="T1634" s="122">
        <f t="shared" si="491"/>
        <v>0</v>
      </c>
    </row>
    <row r="1635" spans="2:20" x14ac:dyDescent="0.25">
      <c r="B1635" s="122">
        <v>2037</v>
      </c>
      <c r="C1635" s="122">
        <v>0</v>
      </c>
      <c r="D1635" s="122"/>
      <c r="E1635" s="122"/>
      <c r="F1635" s="122">
        <v>10000</v>
      </c>
      <c r="G1635" s="122" t="s">
        <v>218</v>
      </c>
      <c r="H1635" s="122">
        <f t="shared" si="485"/>
        <v>0</v>
      </c>
      <c r="I1635" s="124">
        <f t="shared" si="486"/>
        <v>0</v>
      </c>
      <c r="J1635" s="122">
        <f t="shared" si="487"/>
        <v>0</v>
      </c>
      <c r="L1635" s="122">
        <v>2037</v>
      </c>
      <c r="M1635" s="122">
        <v>0</v>
      </c>
      <c r="N1635" s="122">
        <v>1</v>
      </c>
      <c r="O1635" s="122">
        <f t="shared" si="488"/>
        <v>0</v>
      </c>
      <c r="P1635" s="122">
        <v>0.3</v>
      </c>
      <c r="Q1635" s="122" t="s">
        <v>319</v>
      </c>
      <c r="R1635" s="122">
        <f t="shared" si="489"/>
        <v>0</v>
      </c>
      <c r="S1635" s="124">
        <f t="shared" si="490"/>
        <v>0</v>
      </c>
      <c r="T1635" s="122">
        <f t="shared" si="491"/>
        <v>0</v>
      </c>
    </row>
    <row r="1636" spans="2:20" x14ac:dyDescent="0.25">
      <c r="B1636" s="122">
        <v>2038</v>
      </c>
      <c r="C1636" s="122">
        <v>0</v>
      </c>
      <c r="D1636" s="122"/>
      <c r="E1636" s="122"/>
      <c r="F1636" s="122">
        <v>10000</v>
      </c>
      <c r="G1636" s="122" t="s">
        <v>218</v>
      </c>
      <c r="H1636" s="122">
        <f t="shared" si="485"/>
        <v>0</v>
      </c>
      <c r="I1636" s="124">
        <f t="shared" si="486"/>
        <v>0</v>
      </c>
      <c r="J1636" s="122">
        <f t="shared" si="487"/>
        <v>0</v>
      </c>
      <c r="L1636" s="122">
        <v>2038</v>
      </c>
      <c r="M1636" s="122">
        <v>0</v>
      </c>
      <c r="N1636" s="122">
        <v>1</v>
      </c>
      <c r="O1636" s="122">
        <f t="shared" si="488"/>
        <v>0</v>
      </c>
      <c r="P1636" s="122">
        <v>0.3</v>
      </c>
      <c r="Q1636" s="122" t="s">
        <v>319</v>
      </c>
      <c r="R1636" s="122">
        <f t="shared" si="489"/>
        <v>0</v>
      </c>
      <c r="S1636" s="124">
        <f t="shared" si="490"/>
        <v>0</v>
      </c>
      <c r="T1636" s="122">
        <f t="shared" si="491"/>
        <v>0</v>
      </c>
    </row>
    <row r="1637" spans="2:20" x14ac:dyDescent="0.25">
      <c r="B1637" s="122">
        <v>2039</v>
      </c>
      <c r="C1637" s="122">
        <v>0</v>
      </c>
      <c r="D1637" s="122"/>
      <c r="E1637" s="122"/>
      <c r="F1637" s="122">
        <v>10000</v>
      </c>
      <c r="G1637" s="122" t="s">
        <v>218</v>
      </c>
      <c r="H1637" s="122">
        <f t="shared" si="485"/>
        <v>0</v>
      </c>
      <c r="I1637" s="124">
        <f t="shared" si="486"/>
        <v>0</v>
      </c>
      <c r="J1637" s="122">
        <f t="shared" si="487"/>
        <v>0</v>
      </c>
      <c r="L1637" s="122">
        <v>2039</v>
      </c>
      <c r="M1637" s="122">
        <v>0</v>
      </c>
      <c r="N1637" s="122">
        <v>1</v>
      </c>
      <c r="O1637" s="122">
        <f t="shared" si="488"/>
        <v>0</v>
      </c>
      <c r="P1637" s="122">
        <v>0.3</v>
      </c>
      <c r="Q1637" s="122" t="s">
        <v>319</v>
      </c>
      <c r="R1637" s="122">
        <f t="shared" si="489"/>
        <v>0</v>
      </c>
      <c r="S1637" s="124">
        <f t="shared" si="490"/>
        <v>0</v>
      </c>
      <c r="T1637" s="122">
        <f t="shared" si="491"/>
        <v>0</v>
      </c>
    </row>
    <row r="1638" spans="2:20" x14ac:dyDescent="0.25">
      <c r="B1638" s="122">
        <v>2040</v>
      </c>
      <c r="C1638" s="122">
        <v>0</v>
      </c>
      <c r="D1638" s="122"/>
      <c r="E1638" s="122"/>
      <c r="F1638" s="122">
        <v>10000</v>
      </c>
      <c r="G1638" s="122" t="s">
        <v>218</v>
      </c>
      <c r="H1638" s="122">
        <f t="shared" si="485"/>
        <v>0</v>
      </c>
      <c r="I1638" s="124">
        <f t="shared" si="486"/>
        <v>0</v>
      </c>
      <c r="J1638" s="122">
        <f t="shared" si="487"/>
        <v>0</v>
      </c>
      <c r="L1638" s="122">
        <v>2040</v>
      </c>
      <c r="M1638" s="122">
        <v>0</v>
      </c>
      <c r="N1638" s="122">
        <v>1</v>
      </c>
      <c r="O1638" s="122">
        <f t="shared" si="488"/>
        <v>0</v>
      </c>
      <c r="P1638" s="122">
        <v>0.3</v>
      </c>
      <c r="Q1638" s="122" t="s">
        <v>319</v>
      </c>
      <c r="R1638" s="122">
        <f t="shared" si="489"/>
        <v>0</v>
      </c>
      <c r="S1638" s="124">
        <f t="shared" si="490"/>
        <v>0</v>
      </c>
      <c r="T1638" s="122">
        <f t="shared" si="491"/>
        <v>0</v>
      </c>
    </row>
    <row r="1639" spans="2:20" x14ac:dyDescent="0.25">
      <c r="B1639" s="122">
        <v>2041</v>
      </c>
      <c r="C1639" s="122">
        <v>0</v>
      </c>
      <c r="D1639" s="122"/>
      <c r="E1639" s="122"/>
      <c r="F1639" s="122">
        <v>10000</v>
      </c>
      <c r="G1639" s="122" t="s">
        <v>218</v>
      </c>
      <c r="H1639" s="122">
        <f t="shared" si="485"/>
        <v>0</v>
      </c>
      <c r="I1639" s="124">
        <f t="shared" si="486"/>
        <v>0</v>
      </c>
      <c r="J1639" s="122">
        <f t="shared" si="487"/>
        <v>0</v>
      </c>
      <c r="L1639" s="122">
        <v>2041</v>
      </c>
      <c r="M1639" s="122">
        <v>0</v>
      </c>
      <c r="N1639" s="122">
        <v>1</v>
      </c>
      <c r="O1639" s="122">
        <f t="shared" si="488"/>
        <v>0</v>
      </c>
      <c r="P1639" s="122">
        <v>0.3</v>
      </c>
      <c r="Q1639" s="122" t="s">
        <v>319</v>
      </c>
      <c r="R1639" s="122">
        <f t="shared" si="489"/>
        <v>0</v>
      </c>
      <c r="S1639" s="124">
        <f t="shared" si="490"/>
        <v>0</v>
      </c>
      <c r="T1639" s="122">
        <f t="shared" si="491"/>
        <v>0</v>
      </c>
    </row>
    <row r="1640" spans="2:20" x14ac:dyDescent="0.25">
      <c r="B1640" s="122">
        <v>2042</v>
      </c>
      <c r="C1640" s="122">
        <v>0</v>
      </c>
      <c r="D1640" s="122"/>
      <c r="E1640" s="122"/>
      <c r="F1640" s="122">
        <v>10000</v>
      </c>
      <c r="G1640" s="122" t="s">
        <v>218</v>
      </c>
      <c r="H1640" s="122">
        <f t="shared" si="485"/>
        <v>0</v>
      </c>
      <c r="I1640" s="124">
        <f t="shared" si="486"/>
        <v>0</v>
      </c>
      <c r="J1640" s="122">
        <f t="shared" si="487"/>
        <v>0</v>
      </c>
      <c r="L1640" s="122">
        <v>2042</v>
      </c>
      <c r="M1640" s="122">
        <v>0</v>
      </c>
      <c r="N1640" s="122">
        <v>1</v>
      </c>
      <c r="O1640" s="122">
        <f t="shared" si="488"/>
        <v>0</v>
      </c>
      <c r="P1640" s="122">
        <v>0.3</v>
      </c>
      <c r="Q1640" s="122" t="s">
        <v>319</v>
      </c>
      <c r="R1640" s="122">
        <f t="shared" si="489"/>
        <v>0</v>
      </c>
      <c r="S1640" s="124">
        <f t="shared" si="490"/>
        <v>0</v>
      </c>
      <c r="T1640" s="122">
        <f t="shared" si="491"/>
        <v>0</v>
      </c>
    </row>
    <row r="1641" spans="2:20" x14ac:dyDescent="0.25">
      <c r="B1641" s="122">
        <v>2043</v>
      </c>
      <c r="C1641" s="122">
        <v>0</v>
      </c>
      <c r="D1641" s="122"/>
      <c r="E1641" s="122"/>
      <c r="F1641" s="122">
        <v>10000</v>
      </c>
      <c r="G1641" s="122" t="s">
        <v>218</v>
      </c>
      <c r="H1641" s="122">
        <f t="shared" si="485"/>
        <v>0</v>
      </c>
      <c r="I1641" s="124">
        <f t="shared" si="486"/>
        <v>0</v>
      </c>
      <c r="J1641" s="122">
        <f t="shared" si="487"/>
        <v>0</v>
      </c>
      <c r="L1641" s="122">
        <v>2043</v>
      </c>
      <c r="M1641" s="122">
        <v>0</v>
      </c>
      <c r="N1641" s="122">
        <v>1</v>
      </c>
      <c r="O1641" s="122">
        <f t="shared" si="488"/>
        <v>0</v>
      </c>
      <c r="P1641" s="122">
        <v>0.3</v>
      </c>
      <c r="Q1641" s="122" t="s">
        <v>319</v>
      </c>
      <c r="R1641" s="122">
        <f t="shared" si="489"/>
        <v>0</v>
      </c>
      <c r="S1641" s="124">
        <f t="shared" si="490"/>
        <v>0</v>
      </c>
      <c r="T1641" s="122">
        <f t="shared" si="491"/>
        <v>0</v>
      </c>
    </row>
    <row r="1642" spans="2:20" x14ac:dyDescent="0.25">
      <c r="B1642" s="122">
        <v>2044</v>
      </c>
      <c r="C1642" s="122">
        <v>0</v>
      </c>
      <c r="D1642" s="122"/>
      <c r="E1642" s="122"/>
      <c r="F1642" s="122">
        <v>10000</v>
      </c>
      <c r="G1642" s="122" t="s">
        <v>218</v>
      </c>
      <c r="H1642" s="122">
        <f t="shared" si="485"/>
        <v>0</v>
      </c>
      <c r="I1642" s="124">
        <f t="shared" si="486"/>
        <v>0</v>
      </c>
      <c r="J1642" s="122">
        <f t="shared" si="487"/>
        <v>0</v>
      </c>
      <c r="L1642" s="122">
        <v>2044</v>
      </c>
      <c r="M1642" s="122">
        <v>0</v>
      </c>
      <c r="N1642" s="122">
        <v>1</v>
      </c>
      <c r="O1642" s="122">
        <f t="shared" si="488"/>
        <v>0</v>
      </c>
      <c r="P1642" s="122">
        <v>0.3</v>
      </c>
      <c r="Q1642" s="122" t="s">
        <v>319</v>
      </c>
      <c r="R1642" s="122">
        <f t="shared" si="489"/>
        <v>0</v>
      </c>
      <c r="S1642" s="124">
        <f t="shared" si="490"/>
        <v>0</v>
      </c>
      <c r="T1642" s="122">
        <f t="shared" si="491"/>
        <v>0</v>
      </c>
    </row>
    <row r="1644" spans="2:20" x14ac:dyDescent="0.25">
      <c r="B1644" s="290" t="s">
        <v>347</v>
      </c>
      <c r="C1644" s="290"/>
      <c r="D1644" s="290"/>
    </row>
    <row r="1645" spans="2:20" x14ac:dyDescent="0.25">
      <c r="B1645" s="289" t="s">
        <v>22</v>
      </c>
      <c r="C1645" s="289" t="s">
        <v>203</v>
      </c>
      <c r="D1645" s="289" t="s">
        <v>204</v>
      </c>
      <c r="E1645" s="289" t="s">
        <v>201</v>
      </c>
      <c r="F1645" s="289" t="s">
        <v>202</v>
      </c>
      <c r="G1645" s="289" t="s">
        <v>151</v>
      </c>
      <c r="H1645" s="289" t="s">
        <v>205</v>
      </c>
      <c r="I1645" s="289" t="s">
        <v>206</v>
      </c>
      <c r="J1645" s="289" t="s">
        <v>434</v>
      </c>
    </row>
    <row r="1646" spans="2:20" x14ac:dyDescent="0.25">
      <c r="B1646" s="289"/>
      <c r="C1646" s="289"/>
      <c r="D1646" s="289"/>
      <c r="E1646" s="289"/>
      <c r="F1646" s="289"/>
      <c r="G1646" s="289"/>
      <c r="H1646" s="289"/>
      <c r="I1646" s="289"/>
      <c r="J1646" s="289"/>
    </row>
    <row r="1647" spans="2:20" x14ac:dyDescent="0.25">
      <c r="B1647" s="289"/>
      <c r="C1647" s="289"/>
      <c r="D1647" s="289"/>
      <c r="E1647" s="289"/>
      <c r="F1647" s="289"/>
      <c r="G1647" s="289"/>
      <c r="H1647" s="289"/>
      <c r="I1647" s="289"/>
      <c r="J1647" s="289"/>
    </row>
    <row r="1648" spans="2:20" x14ac:dyDescent="0.25">
      <c r="B1648" s="122">
        <v>2025</v>
      </c>
      <c r="C1648" s="122" cm="1">
        <f t="array" ref="C1648:C1667">TRANSPOSE('Proyeksi Fasum (3)'!D392:W392)</f>
        <v>0</v>
      </c>
      <c r="D1648" s="122">
        <v>50</v>
      </c>
      <c r="E1648" s="122">
        <f>C1648*D1648</f>
        <v>0</v>
      </c>
      <c r="F1648" s="122">
        <v>50</v>
      </c>
      <c r="G1648" s="122" t="s">
        <v>348</v>
      </c>
      <c r="H1648" s="122">
        <f>E1648*F1648</f>
        <v>0</v>
      </c>
      <c r="I1648" s="124">
        <f>H1648/86400</f>
        <v>0</v>
      </c>
      <c r="J1648" s="122">
        <f>H1648/1000</f>
        <v>0</v>
      </c>
    </row>
    <row r="1649" spans="2:10" x14ac:dyDescent="0.25">
      <c r="B1649" s="122">
        <v>2026</v>
      </c>
      <c r="C1649" s="122">
        <v>0</v>
      </c>
      <c r="D1649" s="122">
        <v>50</v>
      </c>
      <c r="E1649" s="122">
        <f t="shared" ref="E1649:E1667" si="492">C1649*D1649</f>
        <v>0</v>
      </c>
      <c r="F1649" s="122">
        <v>50</v>
      </c>
      <c r="G1649" s="122" t="s">
        <v>348</v>
      </c>
      <c r="H1649" s="122">
        <f t="shared" ref="H1649:H1667" si="493">E1649*F1649</f>
        <v>0</v>
      </c>
      <c r="I1649" s="124">
        <f t="shared" ref="I1649:I1667" si="494">H1649/86400</f>
        <v>0</v>
      </c>
      <c r="J1649" s="122">
        <f t="shared" ref="J1649:J1667" si="495">H1649/1000</f>
        <v>0</v>
      </c>
    </row>
    <row r="1650" spans="2:10" x14ac:dyDescent="0.25">
      <c r="B1650" s="122">
        <v>2027</v>
      </c>
      <c r="C1650" s="122">
        <v>0</v>
      </c>
      <c r="D1650" s="122">
        <v>50</v>
      </c>
      <c r="E1650" s="122">
        <f t="shared" si="492"/>
        <v>0</v>
      </c>
      <c r="F1650" s="122">
        <v>50</v>
      </c>
      <c r="G1650" s="122" t="s">
        <v>348</v>
      </c>
      <c r="H1650" s="122">
        <f t="shared" si="493"/>
        <v>0</v>
      </c>
      <c r="I1650" s="124">
        <f t="shared" si="494"/>
        <v>0</v>
      </c>
      <c r="J1650" s="122">
        <f t="shared" si="495"/>
        <v>0</v>
      </c>
    </row>
    <row r="1651" spans="2:10" x14ac:dyDescent="0.25">
      <c r="B1651" s="122">
        <v>2028</v>
      </c>
      <c r="C1651" s="122">
        <v>0</v>
      </c>
      <c r="D1651" s="122">
        <v>50</v>
      </c>
      <c r="E1651" s="122">
        <f t="shared" si="492"/>
        <v>0</v>
      </c>
      <c r="F1651" s="122">
        <v>50</v>
      </c>
      <c r="G1651" s="122" t="s">
        <v>348</v>
      </c>
      <c r="H1651" s="122">
        <f t="shared" si="493"/>
        <v>0</v>
      </c>
      <c r="I1651" s="124">
        <f t="shared" si="494"/>
        <v>0</v>
      </c>
      <c r="J1651" s="122">
        <f t="shared" si="495"/>
        <v>0</v>
      </c>
    </row>
    <row r="1652" spans="2:10" x14ac:dyDescent="0.25">
      <c r="B1652" s="122">
        <v>2029</v>
      </c>
      <c r="C1652" s="122">
        <v>0</v>
      </c>
      <c r="D1652" s="122">
        <v>50</v>
      </c>
      <c r="E1652" s="122">
        <f t="shared" si="492"/>
        <v>0</v>
      </c>
      <c r="F1652" s="122">
        <v>50</v>
      </c>
      <c r="G1652" s="122" t="s">
        <v>348</v>
      </c>
      <c r="H1652" s="122">
        <f t="shared" si="493"/>
        <v>0</v>
      </c>
      <c r="I1652" s="124">
        <f t="shared" si="494"/>
        <v>0</v>
      </c>
      <c r="J1652" s="122">
        <f t="shared" si="495"/>
        <v>0</v>
      </c>
    </row>
    <row r="1653" spans="2:10" x14ac:dyDescent="0.25">
      <c r="B1653" s="122">
        <v>2030</v>
      </c>
      <c r="C1653" s="122">
        <v>0</v>
      </c>
      <c r="D1653" s="122">
        <v>50</v>
      </c>
      <c r="E1653" s="122">
        <f t="shared" si="492"/>
        <v>0</v>
      </c>
      <c r="F1653" s="122">
        <v>50</v>
      </c>
      <c r="G1653" s="122" t="s">
        <v>348</v>
      </c>
      <c r="H1653" s="122">
        <f t="shared" si="493"/>
        <v>0</v>
      </c>
      <c r="I1653" s="124">
        <f t="shared" si="494"/>
        <v>0</v>
      </c>
      <c r="J1653" s="122">
        <f t="shared" si="495"/>
        <v>0</v>
      </c>
    </row>
    <row r="1654" spans="2:10" x14ac:dyDescent="0.25">
      <c r="B1654" s="122">
        <v>2031</v>
      </c>
      <c r="C1654" s="122">
        <v>0</v>
      </c>
      <c r="D1654" s="122">
        <v>50</v>
      </c>
      <c r="E1654" s="122">
        <f t="shared" si="492"/>
        <v>0</v>
      </c>
      <c r="F1654" s="122">
        <v>50</v>
      </c>
      <c r="G1654" s="122" t="s">
        <v>348</v>
      </c>
      <c r="H1654" s="122">
        <f t="shared" si="493"/>
        <v>0</v>
      </c>
      <c r="I1654" s="124">
        <f t="shared" si="494"/>
        <v>0</v>
      </c>
      <c r="J1654" s="122">
        <f t="shared" si="495"/>
        <v>0</v>
      </c>
    </row>
    <row r="1655" spans="2:10" x14ac:dyDescent="0.25">
      <c r="B1655" s="122">
        <v>2032</v>
      </c>
      <c r="C1655" s="122">
        <v>0</v>
      </c>
      <c r="D1655" s="122">
        <v>50</v>
      </c>
      <c r="E1655" s="122">
        <f t="shared" si="492"/>
        <v>0</v>
      </c>
      <c r="F1655" s="122">
        <v>50</v>
      </c>
      <c r="G1655" s="122" t="s">
        <v>348</v>
      </c>
      <c r="H1655" s="122">
        <f t="shared" si="493"/>
        <v>0</v>
      </c>
      <c r="I1655" s="124">
        <f t="shared" si="494"/>
        <v>0</v>
      </c>
      <c r="J1655" s="122">
        <f t="shared" si="495"/>
        <v>0</v>
      </c>
    </row>
    <row r="1656" spans="2:10" x14ac:dyDescent="0.25">
      <c r="B1656" s="122">
        <v>2033</v>
      </c>
      <c r="C1656" s="122">
        <v>0</v>
      </c>
      <c r="D1656" s="122">
        <v>50</v>
      </c>
      <c r="E1656" s="122">
        <f t="shared" si="492"/>
        <v>0</v>
      </c>
      <c r="F1656" s="122">
        <v>50</v>
      </c>
      <c r="G1656" s="122" t="s">
        <v>348</v>
      </c>
      <c r="H1656" s="122">
        <f t="shared" si="493"/>
        <v>0</v>
      </c>
      <c r="I1656" s="124">
        <f t="shared" si="494"/>
        <v>0</v>
      </c>
      <c r="J1656" s="122">
        <f t="shared" si="495"/>
        <v>0</v>
      </c>
    </row>
    <row r="1657" spans="2:10" x14ac:dyDescent="0.25">
      <c r="B1657" s="122">
        <v>2034</v>
      </c>
      <c r="C1657" s="122">
        <v>0</v>
      </c>
      <c r="D1657" s="122">
        <v>50</v>
      </c>
      <c r="E1657" s="122">
        <f t="shared" si="492"/>
        <v>0</v>
      </c>
      <c r="F1657" s="122">
        <v>50</v>
      </c>
      <c r="G1657" s="122" t="s">
        <v>348</v>
      </c>
      <c r="H1657" s="122">
        <f t="shared" si="493"/>
        <v>0</v>
      </c>
      <c r="I1657" s="124">
        <f t="shared" si="494"/>
        <v>0</v>
      </c>
      <c r="J1657" s="122">
        <f t="shared" si="495"/>
        <v>0</v>
      </c>
    </row>
    <row r="1658" spans="2:10" x14ac:dyDescent="0.25">
      <c r="B1658" s="122">
        <v>2035</v>
      </c>
      <c r="C1658" s="122">
        <v>0</v>
      </c>
      <c r="D1658" s="122">
        <v>50</v>
      </c>
      <c r="E1658" s="122">
        <f t="shared" si="492"/>
        <v>0</v>
      </c>
      <c r="F1658" s="122">
        <v>50</v>
      </c>
      <c r="G1658" s="122" t="s">
        <v>348</v>
      </c>
      <c r="H1658" s="122">
        <f t="shared" si="493"/>
        <v>0</v>
      </c>
      <c r="I1658" s="124">
        <f t="shared" si="494"/>
        <v>0</v>
      </c>
      <c r="J1658" s="122">
        <f t="shared" si="495"/>
        <v>0</v>
      </c>
    </row>
    <row r="1659" spans="2:10" x14ac:dyDescent="0.25">
      <c r="B1659" s="122">
        <v>2036</v>
      </c>
      <c r="C1659" s="122">
        <v>0</v>
      </c>
      <c r="D1659" s="122">
        <v>50</v>
      </c>
      <c r="E1659" s="122">
        <f t="shared" si="492"/>
        <v>0</v>
      </c>
      <c r="F1659" s="122">
        <v>50</v>
      </c>
      <c r="G1659" s="122" t="s">
        <v>348</v>
      </c>
      <c r="H1659" s="122">
        <f t="shared" si="493"/>
        <v>0</v>
      </c>
      <c r="I1659" s="124">
        <f t="shared" si="494"/>
        <v>0</v>
      </c>
      <c r="J1659" s="122">
        <f t="shared" si="495"/>
        <v>0</v>
      </c>
    </row>
    <row r="1660" spans="2:10" x14ac:dyDescent="0.25">
      <c r="B1660" s="122">
        <v>2037</v>
      </c>
      <c r="C1660" s="122">
        <v>0</v>
      </c>
      <c r="D1660" s="122">
        <v>50</v>
      </c>
      <c r="E1660" s="122">
        <f t="shared" si="492"/>
        <v>0</v>
      </c>
      <c r="F1660" s="122">
        <v>50</v>
      </c>
      <c r="G1660" s="122" t="s">
        <v>348</v>
      </c>
      <c r="H1660" s="122">
        <f t="shared" si="493"/>
        <v>0</v>
      </c>
      <c r="I1660" s="124">
        <f t="shared" si="494"/>
        <v>0</v>
      </c>
      <c r="J1660" s="122">
        <f t="shared" si="495"/>
        <v>0</v>
      </c>
    </row>
    <row r="1661" spans="2:10" x14ac:dyDescent="0.25">
      <c r="B1661" s="122">
        <v>2038</v>
      </c>
      <c r="C1661" s="122">
        <v>0</v>
      </c>
      <c r="D1661" s="122">
        <v>50</v>
      </c>
      <c r="E1661" s="122">
        <f t="shared" si="492"/>
        <v>0</v>
      </c>
      <c r="F1661" s="122">
        <v>50</v>
      </c>
      <c r="G1661" s="122" t="s">
        <v>348</v>
      </c>
      <c r="H1661" s="122">
        <f t="shared" si="493"/>
        <v>0</v>
      </c>
      <c r="I1661" s="124">
        <f t="shared" si="494"/>
        <v>0</v>
      </c>
      <c r="J1661" s="122">
        <f t="shared" si="495"/>
        <v>0</v>
      </c>
    </row>
    <row r="1662" spans="2:10" x14ac:dyDescent="0.25">
      <c r="B1662" s="122">
        <v>2039</v>
      </c>
      <c r="C1662" s="122">
        <v>0</v>
      </c>
      <c r="D1662" s="122">
        <v>50</v>
      </c>
      <c r="E1662" s="122">
        <f t="shared" si="492"/>
        <v>0</v>
      </c>
      <c r="F1662" s="122">
        <v>50</v>
      </c>
      <c r="G1662" s="122" t="s">
        <v>348</v>
      </c>
      <c r="H1662" s="122">
        <f t="shared" si="493"/>
        <v>0</v>
      </c>
      <c r="I1662" s="124">
        <f t="shared" si="494"/>
        <v>0</v>
      </c>
      <c r="J1662" s="122">
        <f t="shared" si="495"/>
        <v>0</v>
      </c>
    </row>
    <row r="1663" spans="2:10" x14ac:dyDescent="0.25">
      <c r="B1663" s="122">
        <v>2040</v>
      </c>
      <c r="C1663" s="122">
        <v>0</v>
      </c>
      <c r="D1663" s="122">
        <v>50</v>
      </c>
      <c r="E1663" s="122">
        <f t="shared" si="492"/>
        <v>0</v>
      </c>
      <c r="F1663" s="122">
        <v>50</v>
      </c>
      <c r="G1663" s="122" t="s">
        <v>348</v>
      </c>
      <c r="H1663" s="122">
        <f t="shared" si="493"/>
        <v>0</v>
      </c>
      <c r="I1663" s="124">
        <f t="shared" si="494"/>
        <v>0</v>
      </c>
      <c r="J1663" s="122">
        <f t="shared" si="495"/>
        <v>0</v>
      </c>
    </row>
    <row r="1664" spans="2:10" x14ac:dyDescent="0.25">
      <c r="B1664" s="122">
        <v>2041</v>
      </c>
      <c r="C1664" s="122">
        <v>0</v>
      </c>
      <c r="D1664" s="122">
        <v>50</v>
      </c>
      <c r="E1664" s="122">
        <f t="shared" si="492"/>
        <v>0</v>
      </c>
      <c r="F1664" s="122">
        <v>50</v>
      </c>
      <c r="G1664" s="122" t="s">
        <v>348</v>
      </c>
      <c r="H1664" s="122">
        <f t="shared" si="493"/>
        <v>0</v>
      </c>
      <c r="I1664" s="124">
        <f t="shared" si="494"/>
        <v>0</v>
      </c>
      <c r="J1664" s="122">
        <f t="shared" si="495"/>
        <v>0</v>
      </c>
    </row>
    <row r="1665" spans="1:21" x14ac:dyDescent="0.25">
      <c r="B1665" s="122">
        <v>2042</v>
      </c>
      <c r="C1665" s="122">
        <v>0</v>
      </c>
      <c r="D1665" s="122">
        <v>50</v>
      </c>
      <c r="E1665" s="122">
        <f t="shared" si="492"/>
        <v>0</v>
      </c>
      <c r="F1665" s="122">
        <v>50</v>
      </c>
      <c r="G1665" s="122" t="s">
        <v>348</v>
      </c>
      <c r="H1665" s="122">
        <f t="shared" si="493"/>
        <v>0</v>
      </c>
      <c r="I1665" s="124">
        <f t="shared" si="494"/>
        <v>0</v>
      </c>
      <c r="J1665" s="122">
        <f t="shared" si="495"/>
        <v>0</v>
      </c>
    </row>
    <row r="1666" spans="1:21" x14ac:dyDescent="0.25">
      <c r="B1666" s="122">
        <v>2043</v>
      </c>
      <c r="C1666" s="122">
        <v>0</v>
      </c>
      <c r="D1666" s="122">
        <v>50</v>
      </c>
      <c r="E1666" s="122">
        <f t="shared" si="492"/>
        <v>0</v>
      </c>
      <c r="F1666" s="122">
        <v>50</v>
      </c>
      <c r="G1666" s="122" t="s">
        <v>348</v>
      </c>
      <c r="H1666" s="122">
        <f t="shared" si="493"/>
        <v>0</v>
      </c>
      <c r="I1666" s="124">
        <f t="shared" si="494"/>
        <v>0</v>
      </c>
      <c r="J1666" s="122">
        <f t="shared" si="495"/>
        <v>0</v>
      </c>
    </row>
    <row r="1667" spans="1:21" x14ac:dyDescent="0.25">
      <c r="B1667" s="122">
        <v>2044</v>
      </c>
      <c r="C1667" s="122">
        <v>0</v>
      </c>
      <c r="D1667" s="122">
        <v>50</v>
      </c>
      <c r="E1667" s="122">
        <f t="shared" si="492"/>
        <v>0</v>
      </c>
      <c r="F1667" s="122">
        <v>50</v>
      </c>
      <c r="G1667" s="122" t="s">
        <v>348</v>
      </c>
      <c r="H1667" s="122">
        <f t="shared" si="493"/>
        <v>0</v>
      </c>
      <c r="I1667" s="124">
        <f t="shared" si="494"/>
        <v>0</v>
      </c>
      <c r="J1667" s="122">
        <f t="shared" si="495"/>
        <v>0</v>
      </c>
    </row>
    <row r="1670" spans="1:21" x14ac:dyDescent="0.25">
      <c r="A1670" s="273">
        <v>9</v>
      </c>
      <c r="B1670" s="291" t="s">
        <v>131</v>
      </c>
      <c r="C1670" s="250"/>
      <c r="D1670" s="250"/>
      <c r="E1670" s="250"/>
      <c r="F1670" s="250"/>
      <c r="G1670" s="250"/>
      <c r="H1670" s="250"/>
      <c r="I1670" s="250"/>
      <c r="J1670" s="250"/>
      <c r="K1670" s="250"/>
      <c r="L1670" s="250"/>
      <c r="M1670" s="250"/>
      <c r="N1670" s="250"/>
      <c r="O1670" s="250"/>
      <c r="P1670" s="250"/>
      <c r="Q1670" s="250"/>
      <c r="R1670" s="250"/>
      <c r="S1670" s="250"/>
      <c r="T1670" s="250"/>
      <c r="U1670" s="250"/>
    </row>
    <row r="1671" spans="1:21" x14ac:dyDescent="0.25">
      <c r="A1671" s="273"/>
    </row>
    <row r="1672" spans="1:21" x14ac:dyDescent="0.25">
      <c r="A1672" s="273"/>
    </row>
    <row r="1673" spans="1:21" x14ac:dyDescent="0.25">
      <c r="A1673" s="273"/>
    </row>
    <row r="1674" spans="1:21" x14ac:dyDescent="0.25">
      <c r="B1674" s="183" t="s">
        <v>200</v>
      </c>
      <c r="L1674" s="183" t="s">
        <v>209</v>
      </c>
    </row>
    <row r="1675" spans="1:21" x14ac:dyDescent="0.25">
      <c r="B1675" s="289" t="s">
        <v>22</v>
      </c>
      <c r="C1675" s="289" t="s">
        <v>203</v>
      </c>
      <c r="D1675" s="289" t="s">
        <v>204</v>
      </c>
      <c r="E1675" s="289" t="s">
        <v>201</v>
      </c>
      <c r="F1675" s="289" t="s">
        <v>202</v>
      </c>
      <c r="G1675" s="289" t="s">
        <v>151</v>
      </c>
      <c r="H1675" s="289" t="s">
        <v>205</v>
      </c>
      <c r="I1675" s="289" t="s">
        <v>206</v>
      </c>
      <c r="J1675" s="289" t="s">
        <v>434</v>
      </c>
      <c r="L1675" s="289" t="s">
        <v>22</v>
      </c>
      <c r="M1675" s="289" t="s">
        <v>203</v>
      </c>
      <c r="N1675" s="289" t="s">
        <v>204</v>
      </c>
      <c r="O1675" s="289" t="s">
        <v>201</v>
      </c>
      <c r="P1675" s="289" t="s">
        <v>202</v>
      </c>
      <c r="Q1675" s="289" t="s">
        <v>151</v>
      </c>
      <c r="R1675" s="289" t="s">
        <v>205</v>
      </c>
      <c r="S1675" s="289" t="s">
        <v>206</v>
      </c>
      <c r="T1675" s="289" t="s">
        <v>434</v>
      </c>
    </row>
    <row r="1676" spans="1:21" x14ac:dyDescent="0.25">
      <c r="B1676" s="289"/>
      <c r="C1676" s="289"/>
      <c r="D1676" s="289"/>
      <c r="E1676" s="289"/>
      <c r="F1676" s="289"/>
      <c r="G1676" s="289"/>
      <c r="H1676" s="289"/>
      <c r="I1676" s="289"/>
      <c r="J1676" s="289"/>
      <c r="L1676" s="289"/>
      <c r="M1676" s="289"/>
      <c r="N1676" s="289"/>
      <c r="O1676" s="289"/>
      <c r="P1676" s="289"/>
      <c r="Q1676" s="289"/>
      <c r="R1676" s="289"/>
      <c r="S1676" s="289"/>
      <c r="T1676" s="289"/>
    </row>
    <row r="1677" spans="1:21" x14ac:dyDescent="0.25">
      <c r="B1677" s="289"/>
      <c r="C1677" s="289"/>
      <c r="D1677" s="289"/>
      <c r="E1677" s="289"/>
      <c r="F1677" s="289"/>
      <c r="G1677" s="289"/>
      <c r="H1677" s="289"/>
      <c r="I1677" s="289"/>
      <c r="J1677" s="289"/>
      <c r="L1677" s="289"/>
      <c r="M1677" s="289"/>
      <c r="N1677" s="289"/>
      <c r="O1677" s="289"/>
      <c r="P1677" s="289"/>
      <c r="Q1677" s="289"/>
      <c r="R1677" s="289"/>
      <c r="S1677" s="289"/>
      <c r="T1677" s="289"/>
    </row>
    <row r="1678" spans="1:21" x14ac:dyDescent="0.25">
      <c r="B1678" s="122">
        <v>2025</v>
      </c>
      <c r="C1678" s="122" cm="1">
        <f t="array" ref="C1678:C1697">TRANSPOSE('Proyeksi Fasum (3)'!D423:W423)</f>
        <v>0</v>
      </c>
      <c r="D1678" s="122">
        <f>4*30</f>
        <v>120</v>
      </c>
      <c r="E1678" s="122">
        <f>C1678*D1678</f>
        <v>0</v>
      </c>
      <c r="F1678" s="122">
        <v>40</v>
      </c>
      <c r="G1678" s="122" t="s">
        <v>208</v>
      </c>
      <c r="H1678" s="122">
        <f>E1678*F1678</f>
        <v>0</v>
      </c>
      <c r="I1678" s="124">
        <f>H1678/86400</f>
        <v>0</v>
      </c>
      <c r="J1678" s="122">
        <f>H1678/1000</f>
        <v>0</v>
      </c>
      <c r="L1678" s="122">
        <v>2025</v>
      </c>
      <c r="M1678" s="122" cm="1">
        <f t="array" ref="M1678:M1697">TRANSPOSE('Proyeksi Fasum (3)'!D424:W424)</f>
        <v>1</v>
      </c>
      <c r="N1678" s="122">
        <f>12*40</f>
        <v>480</v>
      </c>
      <c r="O1678" s="122">
        <f>M1678*N1678</f>
        <v>480</v>
      </c>
      <c r="P1678" s="122">
        <v>40</v>
      </c>
      <c r="Q1678" s="122" t="s">
        <v>208</v>
      </c>
      <c r="R1678" s="122">
        <f>O1678*P1678</f>
        <v>19200</v>
      </c>
      <c r="S1678" s="124">
        <f>R1678/86400</f>
        <v>0.22222222222222221</v>
      </c>
      <c r="T1678" s="122">
        <f>R1678/1000</f>
        <v>19.2</v>
      </c>
    </row>
    <row r="1679" spans="1:21" x14ac:dyDescent="0.25">
      <c r="B1679" s="122">
        <v>2026</v>
      </c>
      <c r="C1679" s="122">
        <v>0</v>
      </c>
      <c r="D1679" s="122">
        <f t="shared" ref="D1679:D1697" si="496">4*30</f>
        <v>120</v>
      </c>
      <c r="E1679" s="122">
        <f t="shared" ref="E1679:E1697" si="497">C1679*D1679</f>
        <v>0</v>
      </c>
      <c r="F1679" s="122">
        <v>40</v>
      </c>
      <c r="G1679" s="122" t="s">
        <v>208</v>
      </c>
      <c r="H1679" s="122">
        <f t="shared" ref="H1679:H1697" si="498">E1679*F1679</f>
        <v>0</v>
      </c>
      <c r="I1679" s="124">
        <f t="shared" ref="I1679:I1697" si="499">H1679/86400</f>
        <v>0</v>
      </c>
      <c r="J1679" s="122">
        <f t="shared" ref="J1679:J1697" si="500">H1679/1000</f>
        <v>0</v>
      </c>
      <c r="L1679" s="122">
        <v>2026</v>
      </c>
      <c r="M1679" s="122">
        <v>1</v>
      </c>
      <c r="N1679" s="122">
        <f t="shared" ref="N1679:N1697" si="501">12*40</f>
        <v>480</v>
      </c>
      <c r="O1679" s="122">
        <f t="shared" ref="O1679:O1697" si="502">M1679*N1679</f>
        <v>480</v>
      </c>
      <c r="P1679" s="122">
        <v>40</v>
      </c>
      <c r="Q1679" s="122" t="s">
        <v>208</v>
      </c>
      <c r="R1679" s="122">
        <f t="shared" ref="R1679:R1697" si="503">O1679*P1679</f>
        <v>19200</v>
      </c>
      <c r="S1679" s="124">
        <f t="shared" ref="S1679:S1697" si="504">R1679/86400</f>
        <v>0.22222222222222221</v>
      </c>
      <c r="T1679" s="122">
        <f t="shared" ref="T1679:T1697" si="505">R1679/1000</f>
        <v>19.2</v>
      </c>
    </row>
    <row r="1680" spans="1:21" x14ac:dyDescent="0.25">
      <c r="B1680" s="122">
        <v>2027</v>
      </c>
      <c r="C1680" s="122">
        <v>0</v>
      </c>
      <c r="D1680" s="122">
        <f t="shared" si="496"/>
        <v>120</v>
      </c>
      <c r="E1680" s="122">
        <f t="shared" si="497"/>
        <v>0</v>
      </c>
      <c r="F1680" s="122">
        <v>40</v>
      </c>
      <c r="G1680" s="122" t="s">
        <v>208</v>
      </c>
      <c r="H1680" s="122">
        <f t="shared" si="498"/>
        <v>0</v>
      </c>
      <c r="I1680" s="124">
        <f t="shared" si="499"/>
        <v>0</v>
      </c>
      <c r="J1680" s="122">
        <f t="shared" si="500"/>
        <v>0</v>
      </c>
      <c r="L1680" s="122">
        <v>2027</v>
      </c>
      <c r="M1680" s="122">
        <v>1</v>
      </c>
      <c r="N1680" s="122">
        <f t="shared" si="501"/>
        <v>480</v>
      </c>
      <c r="O1680" s="122">
        <f t="shared" si="502"/>
        <v>480</v>
      </c>
      <c r="P1680" s="122">
        <v>40</v>
      </c>
      <c r="Q1680" s="122" t="s">
        <v>208</v>
      </c>
      <c r="R1680" s="122">
        <f t="shared" si="503"/>
        <v>19200</v>
      </c>
      <c r="S1680" s="124">
        <f t="shared" si="504"/>
        <v>0.22222222222222221</v>
      </c>
      <c r="T1680" s="122">
        <f t="shared" si="505"/>
        <v>19.2</v>
      </c>
    </row>
    <row r="1681" spans="2:20" x14ac:dyDescent="0.25">
      <c r="B1681" s="122">
        <v>2028</v>
      </c>
      <c r="C1681" s="122">
        <v>0</v>
      </c>
      <c r="D1681" s="122">
        <f t="shared" si="496"/>
        <v>120</v>
      </c>
      <c r="E1681" s="122">
        <f t="shared" si="497"/>
        <v>0</v>
      </c>
      <c r="F1681" s="122">
        <v>40</v>
      </c>
      <c r="G1681" s="122" t="s">
        <v>208</v>
      </c>
      <c r="H1681" s="122">
        <f t="shared" si="498"/>
        <v>0</v>
      </c>
      <c r="I1681" s="124">
        <f t="shared" si="499"/>
        <v>0</v>
      </c>
      <c r="J1681" s="122">
        <f t="shared" si="500"/>
        <v>0</v>
      </c>
      <c r="L1681" s="122">
        <v>2028</v>
      </c>
      <c r="M1681" s="122">
        <v>1</v>
      </c>
      <c r="N1681" s="122">
        <f t="shared" si="501"/>
        <v>480</v>
      </c>
      <c r="O1681" s="122">
        <f t="shared" si="502"/>
        <v>480</v>
      </c>
      <c r="P1681" s="122">
        <v>40</v>
      </c>
      <c r="Q1681" s="122" t="s">
        <v>208</v>
      </c>
      <c r="R1681" s="122">
        <f t="shared" si="503"/>
        <v>19200</v>
      </c>
      <c r="S1681" s="124">
        <f t="shared" si="504"/>
        <v>0.22222222222222221</v>
      </c>
      <c r="T1681" s="122">
        <f t="shared" si="505"/>
        <v>19.2</v>
      </c>
    </row>
    <row r="1682" spans="2:20" x14ac:dyDescent="0.25">
      <c r="B1682" s="122">
        <v>2029</v>
      </c>
      <c r="C1682" s="122">
        <v>0</v>
      </c>
      <c r="D1682" s="122">
        <f t="shared" si="496"/>
        <v>120</v>
      </c>
      <c r="E1682" s="122">
        <f t="shared" si="497"/>
        <v>0</v>
      </c>
      <c r="F1682" s="122">
        <v>40</v>
      </c>
      <c r="G1682" s="122" t="s">
        <v>208</v>
      </c>
      <c r="H1682" s="122">
        <f t="shared" si="498"/>
        <v>0</v>
      </c>
      <c r="I1682" s="124">
        <f t="shared" si="499"/>
        <v>0</v>
      </c>
      <c r="J1682" s="122">
        <f t="shared" si="500"/>
        <v>0</v>
      </c>
      <c r="L1682" s="122">
        <v>2029</v>
      </c>
      <c r="M1682" s="122">
        <v>1</v>
      </c>
      <c r="N1682" s="122">
        <f t="shared" si="501"/>
        <v>480</v>
      </c>
      <c r="O1682" s="122">
        <f t="shared" si="502"/>
        <v>480</v>
      </c>
      <c r="P1682" s="122">
        <v>40</v>
      </c>
      <c r="Q1682" s="122" t="s">
        <v>208</v>
      </c>
      <c r="R1682" s="122">
        <f t="shared" si="503"/>
        <v>19200</v>
      </c>
      <c r="S1682" s="124">
        <f t="shared" si="504"/>
        <v>0.22222222222222221</v>
      </c>
      <c r="T1682" s="122">
        <f t="shared" si="505"/>
        <v>19.2</v>
      </c>
    </row>
    <row r="1683" spans="2:20" x14ac:dyDescent="0.25">
      <c r="B1683" s="122">
        <v>2030</v>
      </c>
      <c r="C1683" s="122">
        <v>0</v>
      </c>
      <c r="D1683" s="122">
        <f t="shared" si="496"/>
        <v>120</v>
      </c>
      <c r="E1683" s="122">
        <f t="shared" si="497"/>
        <v>0</v>
      </c>
      <c r="F1683" s="122">
        <v>40</v>
      </c>
      <c r="G1683" s="122" t="s">
        <v>208</v>
      </c>
      <c r="H1683" s="122">
        <f t="shared" si="498"/>
        <v>0</v>
      </c>
      <c r="I1683" s="124">
        <f t="shared" si="499"/>
        <v>0</v>
      </c>
      <c r="J1683" s="122">
        <f t="shared" si="500"/>
        <v>0</v>
      </c>
      <c r="L1683" s="122">
        <v>2030</v>
      </c>
      <c r="M1683" s="122">
        <v>1</v>
      </c>
      <c r="N1683" s="122">
        <f t="shared" si="501"/>
        <v>480</v>
      </c>
      <c r="O1683" s="122">
        <f t="shared" si="502"/>
        <v>480</v>
      </c>
      <c r="P1683" s="122">
        <v>40</v>
      </c>
      <c r="Q1683" s="122" t="s">
        <v>208</v>
      </c>
      <c r="R1683" s="122">
        <f t="shared" si="503"/>
        <v>19200</v>
      </c>
      <c r="S1683" s="124">
        <f t="shared" si="504"/>
        <v>0.22222222222222221</v>
      </c>
      <c r="T1683" s="122">
        <f t="shared" si="505"/>
        <v>19.2</v>
      </c>
    </row>
    <row r="1684" spans="2:20" x14ac:dyDescent="0.25">
      <c r="B1684" s="122">
        <v>2031</v>
      </c>
      <c r="C1684" s="122">
        <v>0</v>
      </c>
      <c r="D1684" s="122">
        <f t="shared" si="496"/>
        <v>120</v>
      </c>
      <c r="E1684" s="122">
        <f t="shared" si="497"/>
        <v>0</v>
      </c>
      <c r="F1684" s="122">
        <v>40</v>
      </c>
      <c r="G1684" s="122" t="s">
        <v>208</v>
      </c>
      <c r="H1684" s="122">
        <f t="shared" si="498"/>
        <v>0</v>
      </c>
      <c r="I1684" s="124">
        <f t="shared" si="499"/>
        <v>0</v>
      </c>
      <c r="J1684" s="122">
        <f t="shared" si="500"/>
        <v>0</v>
      </c>
      <c r="L1684" s="122">
        <v>2031</v>
      </c>
      <c r="M1684" s="122">
        <v>1</v>
      </c>
      <c r="N1684" s="122">
        <f t="shared" si="501"/>
        <v>480</v>
      </c>
      <c r="O1684" s="122">
        <f t="shared" si="502"/>
        <v>480</v>
      </c>
      <c r="P1684" s="122">
        <v>40</v>
      </c>
      <c r="Q1684" s="122" t="s">
        <v>208</v>
      </c>
      <c r="R1684" s="122">
        <f t="shared" si="503"/>
        <v>19200</v>
      </c>
      <c r="S1684" s="124">
        <f t="shared" si="504"/>
        <v>0.22222222222222221</v>
      </c>
      <c r="T1684" s="122">
        <f t="shared" si="505"/>
        <v>19.2</v>
      </c>
    </row>
    <row r="1685" spans="2:20" x14ac:dyDescent="0.25">
      <c r="B1685" s="122">
        <v>2032</v>
      </c>
      <c r="C1685" s="122">
        <v>0</v>
      </c>
      <c r="D1685" s="122">
        <f t="shared" si="496"/>
        <v>120</v>
      </c>
      <c r="E1685" s="122">
        <f t="shared" si="497"/>
        <v>0</v>
      </c>
      <c r="F1685" s="122">
        <v>40</v>
      </c>
      <c r="G1685" s="122" t="s">
        <v>208</v>
      </c>
      <c r="H1685" s="122">
        <f t="shared" si="498"/>
        <v>0</v>
      </c>
      <c r="I1685" s="124">
        <f t="shared" si="499"/>
        <v>0</v>
      </c>
      <c r="J1685" s="122">
        <f t="shared" si="500"/>
        <v>0</v>
      </c>
      <c r="L1685" s="122">
        <v>2032</v>
      </c>
      <c r="M1685" s="122">
        <v>1</v>
      </c>
      <c r="N1685" s="122">
        <f t="shared" si="501"/>
        <v>480</v>
      </c>
      <c r="O1685" s="122">
        <f t="shared" si="502"/>
        <v>480</v>
      </c>
      <c r="P1685" s="122">
        <v>40</v>
      </c>
      <c r="Q1685" s="122" t="s">
        <v>208</v>
      </c>
      <c r="R1685" s="122">
        <f t="shared" si="503"/>
        <v>19200</v>
      </c>
      <c r="S1685" s="124">
        <f t="shared" si="504"/>
        <v>0.22222222222222221</v>
      </c>
      <c r="T1685" s="122">
        <f t="shared" si="505"/>
        <v>19.2</v>
      </c>
    </row>
    <row r="1686" spans="2:20" x14ac:dyDescent="0.25">
      <c r="B1686" s="122">
        <v>2033</v>
      </c>
      <c r="C1686" s="122">
        <v>0</v>
      </c>
      <c r="D1686" s="122">
        <f t="shared" si="496"/>
        <v>120</v>
      </c>
      <c r="E1686" s="122">
        <f t="shared" si="497"/>
        <v>0</v>
      </c>
      <c r="F1686" s="122">
        <v>40</v>
      </c>
      <c r="G1686" s="122" t="s">
        <v>208</v>
      </c>
      <c r="H1686" s="122">
        <f t="shared" si="498"/>
        <v>0</v>
      </c>
      <c r="I1686" s="124">
        <f t="shared" si="499"/>
        <v>0</v>
      </c>
      <c r="J1686" s="122">
        <f t="shared" si="500"/>
        <v>0</v>
      </c>
      <c r="L1686" s="122">
        <v>2033</v>
      </c>
      <c r="M1686" s="122">
        <v>1</v>
      </c>
      <c r="N1686" s="122">
        <f t="shared" si="501"/>
        <v>480</v>
      </c>
      <c r="O1686" s="122">
        <f t="shared" si="502"/>
        <v>480</v>
      </c>
      <c r="P1686" s="122">
        <v>40</v>
      </c>
      <c r="Q1686" s="122" t="s">
        <v>208</v>
      </c>
      <c r="R1686" s="122">
        <f t="shared" si="503"/>
        <v>19200</v>
      </c>
      <c r="S1686" s="124">
        <f t="shared" si="504"/>
        <v>0.22222222222222221</v>
      </c>
      <c r="T1686" s="122">
        <f t="shared" si="505"/>
        <v>19.2</v>
      </c>
    </row>
    <row r="1687" spans="2:20" x14ac:dyDescent="0.25">
      <c r="B1687" s="122">
        <v>2034</v>
      </c>
      <c r="C1687" s="122">
        <v>0</v>
      </c>
      <c r="D1687" s="122">
        <f t="shared" si="496"/>
        <v>120</v>
      </c>
      <c r="E1687" s="122">
        <f t="shared" si="497"/>
        <v>0</v>
      </c>
      <c r="F1687" s="122">
        <v>40</v>
      </c>
      <c r="G1687" s="122" t="s">
        <v>208</v>
      </c>
      <c r="H1687" s="122">
        <f t="shared" si="498"/>
        <v>0</v>
      </c>
      <c r="I1687" s="124">
        <f t="shared" si="499"/>
        <v>0</v>
      </c>
      <c r="J1687" s="122">
        <f t="shared" si="500"/>
        <v>0</v>
      </c>
      <c r="L1687" s="122">
        <v>2034</v>
      </c>
      <c r="M1687" s="122">
        <v>1</v>
      </c>
      <c r="N1687" s="122">
        <f t="shared" si="501"/>
        <v>480</v>
      </c>
      <c r="O1687" s="122">
        <f t="shared" si="502"/>
        <v>480</v>
      </c>
      <c r="P1687" s="122">
        <v>40</v>
      </c>
      <c r="Q1687" s="122" t="s">
        <v>208</v>
      </c>
      <c r="R1687" s="122">
        <f t="shared" si="503"/>
        <v>19200</v>
      </c>
      <c r="S1687" s="124">
        <f t="shared" si="504"/>
        <v>0.22222222222222221</v>
      </c>
      <c r="T1687" s="122">
        <f t="shared" si="505"/>
        <v>19.2</v>
      </c>
    </row>
    <row r="1688" spans="2:20" x14ac:dyDescent="0.25">
      <c r="B1688" s="122">
        <v>2035</v>
      </c>
      <c r="C1688" s="122">
        <v>0</v>
      </c>
      <c r="D1688" s="122">
        <f t="shared" si="496"/>
        <v>120</v>
      </c>
      <c r="E1688" s="122">
        <f t="shared" si="497"/>
        <v>0</v>
      </c>
      <c r="F1688" s="122">
        <v>40</v>
      </c>
      <c r="G1688" s="122" t="s">
        <v>208</v>
      </c>
      <c r="H1688" s="122">
        <f t="shared" si="498"/>
        <v>0</v>
      </c>
      <c r="I1688" s="124">
        <f t="shared" si="499"/>
        <v>0</v>
      </c>
      <c r="J1688" s="122">
        <f t="shared" si="500"/>
        <v>0</v>
      </c>
      <c r="L1688" s="122">
        <v>2035</v>
      </c>
      <c r="M1688" s="122">
        <v>1</v>
      </c>
      <c r="N1688" s="122">
        <f t="shared" si="501"/>
        <v>480</v>
      </c>
      <c r="O1688" s="122">
        <f t="shared" si="502"/>
        <v>480</v>
      </c>
      <c r="P1688" s="122">
        <v>40</v>
      </c>
      <c r="Q1688" s="122" t="s">
        <v>208</v>
      </c>
      <c r="R1688" s="122">
        <f t="shared" si="503"/>
        <v>19200</v>
      </c>
      <c r="S1688" s="124">
        <f t="shared" si="504"/>
        <v>0.22222222222222221</v>
      </c>
      <c r="T1688" s="122">
        <f t="shared" si="505"/>
        <v>19.2</v>
      </c>
    </row>
    <row r="1689" spans="2:20" x14ac:dyDescent="0.25">
      <c r="B1689" s="122">
        <v>2036</v>
      </c>
      <c r="C1689" s="122">
        <v>0</v>
      </c>
      <c r="D1689" s="122">
        <f t="shared" si="496"/>
        <v>120</v>
      </c>
      <c r="E1689" s="122">
        <f t="shared" si="497"/>
        <v>0</v>
      </c>
      <c r="F1689" s="122">
        <v>40</v>
      </c>
      <c r="G1689" s="122" t="s">
        <v>208</v>
      </c>
      <c r="H1689" s="122">
        <f t="shared" si="498"/>
        <v>0</v>
      </c>
      <c r="I1689" s="124">
        <f t="shared" si="499"/>
        <v>0</v>
      </c>
      <c r="J1689" s="122">
        <f t="shared" si="500"/>
        <v>0</v>
      </c>
      <c r="L1689" s="122">
        <v>2036</v>
      </c>
      <c r="M1689" s="122">
        <v>1</v>
      </c>
      <c r="N1689" s="122">
        <f t="shared" si="501"/>
        <v>480</v>
      </c>
      <c r="O1689" s="122">
        <f t="shared" si="502"/>
        <v>480</v>
      </c>
      <c r="P1689" s="122">
        <v>40</v>
      </c>
      <c r="Q1689" s="122" t="s">
        <v>208</v>
      </c>
      <c r="R1689" s="122">
        <f t="shared" si="503"/>
        <v>19200</v>
      </c>
      <c r="S1689" s="124">
        <f t="shared" si="504"/>
        <v>0.22222222222222221</v>
      </c>
      <c r="T1689" s="122">
        <f t="shared" si="505"/>
        <v>19.2</v>
      </c>
    </row>
    <row r="1690" spans="2:20" x14ac:dyDescent="0.25">
      <c r="B1690" s="122">
        <v>2037</v>
      </c>
      <c r="C1690" s="122">
        <v>0</v>
      </c>
      <c r="D1690" s="122">
        <f t="shared" si="496"/>
        <v>120</v>
      </c>
      <c r="E1690" s="122">
        <f t="shared" si="497"/>
        <v>0</v>
      </c>
      <c r="F1690" s="122">
        <v>40</v>
      </c>
      <c r="G1690" s="122" t="s">
        <v>208</v>
      </c>
      <c r="H1690" s="122">
        <f t="shared" si="498"/>
        <v>0</v>
      </c>
      <c r="I1690" s="124">
        <f t="shared" si="499"/>
        <v>0</v>
      </c>
      <c r="J1690" s="122">
        <f t="shared" si="500"/>
        <v>0</v>
      </c>
      <c r="L1690" s="122">
        <v>2037</v>
      </c>
      <c r="M1690" s="122">
        <v>1</v>
      </c>
      <c r="N1690" s="122">
        <f t="shared" si="501"/>
        <v>480</v>
      </c>
      <c r="O1690" s="122">
        <f t="shared" si="502"/>
        <v>480</v>
      </c>
      <c r="P1690" s="122">
        <v>40</v>
      </c>
      <c r="Q1690" s="122" t="s">
        <v>208</v>
      </c>
      <c r="R1690" s="122">
        <f t="shared" si="503"/>
        <v>19200</v>
      </c>
      <c r="S1690" s="124">
        <f t="shared" si="504"/>
        <v>0.22222222222222221</v>
      </c>
      <c r="T1690" s="122">
        <f t="shared" si="505"/>
        <v>19.2</v>
      </c>
    </row>
    <row r="1691" spans="2:20" x14ac:dyDescent="0.25">
      <c r="B1691" s="122">
        <v>2038</v>
      </c>
      <c r="C1691" s="122">
        <v>0</v>
      </c>
      <c r="D1691" s="122">
        <f t="shared" si="496"/>
        <v>120</v>
      </c>
      <c r="E1691" s="122">
        <f t="shared" si="497"/>
        <v>0</v>
      </c>
      <c r="F1691" s="122">
        <v>40</v>
      </c>
      <c r="G1691" s="122" t="s">
        <v>208</v>
      </c>
      <c r="H1691" s="122">
        <f t="shared" si="498"/>
        <v>0</v>
      </c>
      <c r="I1691" s="124">
        <f t="shared" si="499"/>
        <v>0</v>
      </c>
      <c r="J1691" s="122">
        <f t="shared" si="500"/>
        <v>0</v>
      </c>
      <c r="L1691" s="122">
        <v>2038</v>
      </c>
      <c r="M1691" s="122">
        <v>1</v>
      </c>
      <c r="N1691" s="122">
        <f t="shared" si="501"/>
        <v>480</v>
      </c>
      <c r="O1691" s="122">
        <f t="shared" si="502"/>
        <v>480</v>
      </c>
      <c r="P1691" s="122">
        <v>40</v>
      </c>
      <c r="Q1691" s="122" t="s">
        <v>208</v>
      </c>
      <c r="R1691" s="122">
        <f t="shared" si="503"/>
        <v>19200</v>
      </c>
      <c r="S1691" s="124">
        <f t="shared" si="504"/>
        <v>0.22222222222222221</v>
      </c>
      <c r="T1691" s="122">
        <f t="shared" si="505"/>
        <v>19.2</v>
      </c>
    </row>
    <row r="1692" spans="2:20" x14ac:dyDescent="0.25">
      <c r="B1692" s="122">
        <v>2039</v>
      </c>
      <c r="C1692" s="122">
        <v>0</v>
      </c>
      <c r="D1692" s="122">
        <f t="shared" si="496"/>
        <v>120</v>
      </c>
      <c r="E1692" s="122">
        <f t="shared" si="497"/>
        <v>0</v>
      </c>
      <c r="F1692" s="122">
        <v>40</v>
      </c>
      <c r="G1692" s="122" t="s">
        <v>208</v>
      </c>
      <c r="H1692" s="122">
        <f t="shared" si="498"/>
        <v>0</v>
      </c>
      <c r="I1692" s="124">
        <f t="shared" si="499"/>
        <v>0</v>
      </c>
      <c r="J1692" s="122">
        <f t="shared" si="500"/>
        <v>0</v>
      </c>
      <c r="L1692" s="122">
        <v>2039</v>
      </c>
      <c r="M1692" s="122">
        <v>1</v>
      </c>
      <c r="N1692" s="122">
        <f t="shared" si="501"/>
        <v>480</v>
      </c>
      <c r="O1692" s="122">
        <f t="shared" si="502"/>
        <v>480</v>
      </c>
      <c r="P1692" s="122">
        <v>40</v>
      </c>
      <c r="Q1692" s="122" t="s">
        <v>208</v>
      </c>
      <c r="R1692" s="122">
        <f t="shared" si="503"/>
        <v>19200</v>
      </c>
      <c r="S1692" s="124">
        <f t="shared" si="504"/>
        <v>0.22222222222222221</v>
      </c>
      <c r="T1692" s="122">
        <f t="shared" si="505"/>
        <v>19.2</v>
      </c>
    </row>
    <row r="1693" spans="2:20" x14ac:dyDescent="0.25">
      <c r="B1693" s="122">
        <v>2040</v>
      </c>
      <c r="C1693" s="122">
        <v>0</v>
      </c>
      <c r="D1693" s="122">
        <f t="shared" si="496"/>
        <v>120</v>
      </c>
      <c r="E1693" s="122">
        <f t="shared" si="497"/>
        <v>0</v>
      </c>
      <c r="F1693" s="122">
        <v>40</v>
      </c>
      <c r="G1693" s="122" t="s">
        <v>208</v>
      </c>
      <c r="H1693" s="122">
        <f t="shared" si="498"/>
        <v>0</v>
      </c>
      <c r="I1693" s="124">
        <f t="shared" si="499"/>
        <v>0</v>
      </c>
      <c r="J1693" s="122">
        <f t="shared" si="500"/>
        <v>0</v>
      </c>
      <c r="L1693" s="122">
        <v>2040</v>
      </c>
      <c r="M1693" s="122">
        <v>1</v>
      </c>
      <c r="N1693" s="122">
        <f t="shared" si="501"/>
        <v>480</v>
      </c>
      <c r="O1693" s="122">
        <f t="shared" si="502"/>
        <v>480</v>
      </c>
      <c r="P1693" s="122">
        <v>40</v>
      </c>
      <c r="Q1693" s="122" t="s">
        <v>208</v>
      </c>
      <c r="R1693" s="122">
        <f t="shared" si="503"/>
        <v>19200</v>
      </c>
      <c r="S1693" s="124">
        <f t="shared" si="504"/>
        <v>0.22222222222222221</v>
      </c>
      <c r="T1693" s="122">
        <f t="shared" si="505"/>
        <v>19.2</v>
      </c>
    </row>
    <row r="1694" spans="2:20" x14ac:dyDescent="0.25">
      <c r="B1694" s="122">
        <v>2041</v>
      </c>
      <c r="C1694" s="122">
        <v>0</v>
      </c>
      <c r="D1694" s="122">
        <f t="shared" si="496"/>
        <v>120</v>
      </c>
      <c r="E1694" s="122">
        <f t="shared" si="497"/>
        <v>0</v>
      </c>
      <c r="F1694" s="122">
        <v>40</v>
      </c>
      <c r="G1694" s="122" t="s">
        <v>208</v>
      </c>
      <c r="H1694" s="122">
        <f t="shared" si="498"/>
        <v>0</v>
      </c>
      <c r="I1694" s="124">
        <f t="shared" si="499"/>
        <v>0</v>
      </c>
      <c r="J1694" s="122">
        <f t="shared" si="500"/>
        <v>0</v>
      </c>
      <c r="L1694" s="122">
        <v>2041</v>
      </c>
      <c r="M1694" s="122">
        <v>2</v>
      </c>
      <c r="N1694" s="122">
        <f t="shared" si="501"/>
        <v>480</v>
      </c>
      <c r="O1694" s="122">
        <f t="shared" si="502"/>
        <v>960</v>
      </c>
      <c r="P1694" s="122">
        <v>40</v>
      </c>
      <c r="Q1694" s="122" t="s">
        <v>208</v>
      </c>
      <c r="R1694" s="122">
        <f t="shared" si="503"/>
        <v>38400</v>
      </c>
      <c r="S1694" s="124">
        <f t="shared" si="504"/>
        <v>0.44444444444444442</v>
      </c>
      <c r="T1694" s="122">
        <f t="shared" si="505"/>
        <v>38.4</v>
      </c>
    </row>
    <row r="1695" spans="2:20" x14ac:dyDescent="0.25">
      <c r="B1695" s="122">
        <v>2042</v>
      </c>
      <c r="C1695" s="122">
        <v>0</v>
      </c>
      <c r="D1695" s="122">
        <f t="shared" si="496"/>
        <v>120</v>
      </c>
      <c r="E1695" s="122">
        <f t="shared" si="497"/>
        <v>0</v>
      </c>
      <c r="F1695" s="122">
        <v>40</v>
      </c>
      <c r="G1695" s="122" t="s">
        <v>208</v>
      </c>
      <c r="H1695" s="122">
        <f t="shared" si="498"/>
        <v>0</v>
      </c>
      <c r="I1695" s="124">
        <f t="shared" si="499"/>
        <v>0</v>
      </c>
      <c r="J1695" s="122">
        <f t="shared" si="500"/>
        <v>0</v>
      </c>
      <c r="L1695" s="122">
        <v>2042</v>
      </c>
      <c r="M1695" s="122">
        <v>2</v>
      </c>
      <c r="N1695" s="122">
        <f t="shared" si="501"/>
        <v>480</v>
      </c>
      <c r="O1695" s="122">
        <f t="shared" si="502"/>
        <v>960</v>
      </c>
      <c r="P1695" s="122">
        <v>40</v>
      </c>
      <c r="Q1695" s="122" t="s">
        <v>208</v>
      </c>
      <c r="R1695" s="122">
        <f t="shared" si="503"/>
        <v>38400</v>
      </c>
      <c r="S1695" s="124">
        <f t="shared" si="504"/>
        <v>0.44444444444444442</v>
      </c>
      <c r="T1695" s="122">
        <f t="shared" si="505"/>
        <v>38.4</v>
      </c>
    </row>
    <row r="1696" spans="2:20" x14ac:dyDescent="0.25">
      <c r="B1696" s="122">
        <v>2043</v>
      </c>
      <c r="C1696" s="122">
        <v>0</v>
      </c>
      <c r="D1696" s="122">
        <f t="shared" si="496"/>
        <v>120</v>
      </c>
      <c r="E1696" s="122">
        <f t="shared" si="497"/>
        <v>0</v>
      </c>
      <c r="F1696" s="122">
        <v>40</v>
      </c>
      <c r="G1696" s="122" t="s">
        <v>208</v>
      </c>
      <c r="H1696" s="122">
        <f t="shared" si="498"/>
        <v>0</v>
      </c>
      <c r="I1696" s="124">
        <f t="shared" si="499"/>
        <v>0</v>
      </c>
      <c r="J1696" s="122">
        <f t="shared" si="500"/>
        <v>0</v>
      </c>
      <c r="L1696" s="122">
        <v>2043</v>
      </c>
      <c r="M1696" s="122">
        <v>2</v>
      </c>
      <c r="N1696" s="122">
        <f t="shared" si="501"/>
        <v>480</v>
      </c>
      <c r="O1696" s="122">
        <f t="shared" si="502"/>
        <v>960</v>
      </c>
      <c r="P1696" s="122">
        <v>40</v>
      </c>
      <c r="Q1696" s="122" t="s">
        <v>208</v>
      </c>
      <c r="R1696" s="122">
        <f t="shared" si="503"/>
        <v>38400</v>
      </c>
      <c r="S1696" s="124">
        <f t="shared" si="504"/>
        <v>0.44444444444444442</v>
      </c>
      <c r="T1696" s="122">
        <f t="shared" si="505"/>
        <v>38.4</v>
      </c>
    </row>
    <row r="1697" spans="2:20" x14ac:dyDescent="0.25">
      <c r="B1697" s="122">
        <v>2044</v>
      </c>
      <c r="C1697" s="122">
        <v>0</v>
      </c>
      <c r="D1697" s="122">
        <f t="shared" si="496"/>
        <v>120</v>
      </c>
      <c r="E1697" s="122">
        <f t="shared" si="497"/>
        <v>0</v>
      </c>
      <c r="F1697" s="122">
        <v>40</v>
      </c>
      <c r="G1697" s="122" t="s">
        <v>208</v>
      </c>
      <c r="H1697" s="122">
        <f t="shared" si="498"/>
        <v>0</v>
      </c>
      <c r="I1697" s="124">
        <f t="shared" si="499"/>
        <v>0</v>
      </c>
      <c r="J1697" s="122">
        <f t="shared" si="500"/>
        <v>0</v>
      </c>
      <c r="L1697" s="122">
        <v>2044</v>
      </c>
      <c r="M1697" s="122">
        <v>2</v>
      </c>
      <c r="N1697" s="122">
        <f t="shared" si="501"/>
        <v>480</v>
      </c>
      <c r="O1697" s="122">
        <f t="shared" si="502"/>
        <v>960</v>
      </c>
      <c r="P1697" s="122">
        <v>40</v>
      </c>
      <c r="Q1697" s="122" t="s">
        <v>208</v>
      </c>
      <c r="R1697" s="122">
        <f t="shared" si="503"/>
        <v>38400</v>
      </c>
      <c r="S1697" s="124">
        <f t="shared" si="504"/>
        <v>0.44444444444444442</v>
      </c>
      <c r="T1697" s="122">
        <f t="shared" si="505"/>
        <v>38.4</v>
      </c>
    </row>
    <row r="1699" spans="2:20" x14ac:dyDescent="0.25">
      <c r="B1699" s="290" t="s">
        <v>210</v>
      </c>
      <c r="C1699" s="290"/>
      <c r="L1699" s="290" t="s">
        <v>211</v>
      </c>
      <c r="M1699" s="290"/>
    </row>
    <row r="1700" spans="2:20" x14ac:dyDescent="0.25">
      <c r="B1700" s="289" t="s">
        <v>22</v>
      </c>
      <c r="C1700" s="289" t="s">
        <v>203</v>
      </c>
      <c r="D1700" s="289" t="s">
        <v>204</v>
      </c>
      <c r="E1700" s="289" t="s">
        <v>201</v>
      </c>
      <c r="F1700" s="289" t="s">
        <v>202</v>
      </c>
      <c r="G1700" s="289" t="s">
        <v>151</v>
      </c>
      <c r="H1700" s="289" t="s">
        <v>205</v>
      </c>
      <c r="I1700" s="289" t="s">
        <v>206</v>
      </c>
      <c r="J1700" s="289" t="s">
        <v>434</v>
      </c>
      <c r="L1700" s="289" t="s">
        <v>22</v>
      </c>
      <c r="M1700" s="289" t="s">
        <v>203</v>
      </c>
      <c r="N1700" s="289" t="s">
        <v>204</v>
      </c>
      <c r="O1700" s="289" t="s">
        <v>201</v>
      </c>
      <c r="P1700" s="289" t="s">
        <v>202</v>
      </c>
      <c r="Q1700" s="289" t="s">
        <v>151</v>
      </c>
      <c r="R1700" s="289" t="s">
        <v>205</v>
      </c>
      <c r="S1700" s="289" t="s">
        <v>206</v>
      </c>
      <c r="T1700" s="289" t="s">
        <v>434</v>
      </c>
    </row>
    <row r="1701" spans="2:20" x14ac:dyDescent="0.25">
      <c r="B1701" s="289"/>
      <c r="C1701" s="289"/>
      <c r="D1701" s="289"/>
      <c r="E1701" s="289"/>
      <c r="F1701" s="289"/>
      <c r="G1701" s="289"/>
      <c r="H1701" s="289"/>
      <c r="I1701" s="289"/>
      <c r="J1701" s="289"/>
      <c r="L1701" s="289"/>
      <c r="M1701" s="289"/>
      <c r="N1701" s="289"/>
      <c r="O1701" s="289"/>
      <c r="P1701" s="289"/>
      <c r="Q1701" s="289"/>
      <c r="R1701" s="289"/>
      <c r="S1701" s="289"/>
      <c r="T1701" s="289"/>
    </row>
    <row r="1702" spans="2:20" x14ac:dyDescent="0.25">
      <c r="B1702" s="289"/>
      <c r="C1702" s="289"/>
      <c r="D1702" s="289"/>
      <c r="E1702" s="289"/>
      <c r="F1702" s="289"/>
      <c r="G1702" s="289"/>
      <c r="H1702" s="289"/>
      <c r="I1702" s="289"/>
      <c r="J1702" s="289"/>
      <c r="L1702" s="289"/>
      <c r="M1702" s="289"/>
      <c r="N1702" s="289"/>
      <c r="O1702" s="289"/>
      <c r="P1702" s="289"/>
      <c r="Q1702" s="289"/>
      <c r="R1702" s="289"/>
      <c r="S1702" s="289"/>
      <c r="T1702" s="289"/>
    </row>
    <row r="1703" spans="2:20" x14ac:dyDescent="0.25">
      <c r="B1703" s="122">
        <v>2025</v>
      </c>
      <c r="C1703" s="122" cm="1">
        <f t="array" ref="C1703:C1722">TRANSPOSE('Proyeksi Fasum (3)'!D425:W425)</f>
        <v>0</v>
      </c>
      <c r="D1703" s="122">
        <f>18*40</f>
        <v>720</v>
      </c>
      <c r="E1703" s="122">
        <f>C1703*D1703</f>
        <v>0</v>
      </c>
      <c r="F1703" s="122">
        <v>50</v>
      </c>
      <c r="G1703" s="122" t="s">
        <v>208</v>
      </c>
      <c r="H1703" s="122">
        <f>E1703*F1703</f>
        <v>0</v>
      </c>
      <c r="I1703" s="124">
        <f>H1703/86400</f>
        <v>0</v>
      </c>
      <c r="J1703" s="122">
        <f>H1703/1000</f>
        <v>0</v>
      </c>
      <c r="L1703" s="122">
        <v>2025</v>
      </c>
      <c r="M1703" s="122" cm="1">
        <f t="array" ref="M1703:M1722">TRANSPOSE('Proyeksi Fasum (3)'!D426:W426)</f>
        <v>0</v>
      </c>
      <c r="N1703" s="122">
        <f>24*40</f>
        <v>960</v>
      </c>
      <c r="O1703" s="122">
        <f>M1703*N1703</f>
        <v>0</v>
      </c>
      <c r="P1703" s="122">
        <v>80</v>
      </c>
      <c r="Q1703" s="122" t="s">
        <v>208</v>
      </c>
      <c r="R1703" s="122">
        <f>O1703*P1703</f>
        <v>0</v>
      </c>
      <c r="S1703" s="124">
        <f>R1703/86400</f>
        <v>0</v>
      </c>
      <c r="T1703" s="122">
        <f>R1703/1000</f>
        <v>0</v>
      </c>
    </row>
    <row r="1704" spans="2:20" x14ac:dyDescent="0.25">
      <c r="B1704" s="122">
        <v>2026</v>
      </c>
      <c r="C1704" s="122">
        <v>0</v>
      </c>
      <c r="D1704" s="122">
        <f t="shared" ref="D1704:D1722" si="506">18*40</f>
        <v>720</v>
      </c>
      <c r="E1704" s="122">
        <f t="shared" ref="E1704:E1722" si="507">C1704*D1704</f>
        <v>0</v>
      </c>
      <c r="F1704" s="122">
        <v>50</v>
      </c>
      <c r="G1704" s="122" t="s">
        <v>208</v>
      </c>
      <c r="H1704" s="122">
        <f t="shared" ref="H1704:H1722" si="508">E1704*F1704</f>
        <v>0</v>
      </c>
      <c r="I1704" s="124">
        <f t="shared" ref="I1704:I1722" si="509">H1704/86400</f>
        <v>0</v>
      </c>
      <c r="J1704" s="122">
        <f t="shared" ref="J1704:J1722" si="510">H1704/1000</f>
        <v>0</v>
      </c>
      <c r="L1704" s="122">
        <v>2026</v>
      </c>
      <c r="M1704" s="122">
        <v>0</v>
      </c>
      <c r="N1704" s="122">
        <f t="shared" ref="N1704:N1722" si="511">24*40</f>
        <v>960</v>
      </c>
      <c r="O1704" s="122">
        <f t="shared" ref="O1704:O1722" si="512">M1704*N1704</f>
        <v>0</v>
      </c>
      <c r="P1704" s="122">
        <v>80</v>
      </c>
      <c r="Q1704" s="122" t="s">
        <v>208</v>
      </c>
      <c r="R1704" s="122">
        <f t="shared" ref="R1704:R1722" si="513">O1704*P1704</f>
        <v>0</v>
      </c>
      <c r="S1704" s="124">
        <f t="shared" ref="S1704:S1722" si="514">R1704/86400</f>
        <v>0</v>
      </c>
      <c r="T1704" s="122">
        <f t="shared" ref="T1704:T1722" si="515">R1704/1000</f>
        <v>0</v>
      </c>
    </row>
    <row r="1705" spans="2:20" x14ac:dyDescent="0.25">
      <c r="B1705" s="122">
        <v>2027</v>
      </c>
      <c r="C1705" s="122">
        <v>0</v>
      </c>
      <c r="D1705" s="122">
        <f t="shared" si="506"/>
        <v>720</v>
      </c>
      <c r="E1705" s="122">
        <f t="shared" si="507"/>
        <v>0</v>
      </c>
      <c r="F1705" s="122">
        <v>50</v>
      </c>
      <c r="G1705" s="122" t="s">
        <v>208</v>
      </c>
      <c r="H1705" s="122">
        <f t="shared" si="508"/>
        <v>0</v>
      </c>
      <c r="I1705" s="124">
        <f t="shared" si="509"/>
        <v>0</v>
      </c>
      <c r="J1705" s="122">
        <f t="shared" si="510"/>
        <v>0</v>
      </c>
      <c r="L1705" s="122">
        <v>2027</v>
      </c>
      <c r="M1705" s="122">
        <v>0</v>
      </c>
      <c r="N1705" s="122">
        <f t="shared" si="511"/>
        <v>960</v>
      </c>
      <c r="O1705" s="122">
        <f t="shared" si="512"/>
        <v>0</v>
      </c>
      <c r="P1705" s="122">
        <v>80</v>
      </c>
      <c r="Q1705" s="122" t="s">
        <v>208</v>
      </c>
      <c r="R1705" s="122">
        <f t="shared" si="513"/>
        <v>0</v>
      </c>
      <c r="S1705" s="124">
        <f t="shared" si="514"/>
        <v>0</v>
      </c>
      <c r="T1705" s="122">
        <f t="shared" si="515"/>
        <v>0</v>
      </c>
    </row>
    <row r="1706" spans="2:20" x14ac:dyDescent="0.25">
      <c r="B1706" s="122">
        <v>2028</v>
      </c>
      <c r="C1706" s="122">
        <v>0</v>
      </c>
      <c r="D1706" s="122">
        <f t="shared" si="506"/>
        <v>720</v>
      </c>
      <c r="E1706" s="122">
        <f t="shared" si="507"/>
        <v>0</v>
      </c>
      <c r="F1706" s="122">
        <v>50</v>
      </c>
      <c r="G1706" s="122" t="s">
        <v>208</v>
      </c>
      <c r="H1706" s="122">
        <f t="shared" si="508"/>
        <v>0</v>
      </c>
      <c r="I1706" s="124">
        <f t="shared" si="509"/>
        <v>0</v>
      </c>
      <c r="J1706" s="122">
        <f t="shared" si="510"/>
        <v>0</v>
      </c>
      <c r="L1706" s="122">
        <v>2028</v>
      </c>
      <c r="M1706" s="122">
        <v>0</v>
      </c>
      <c r="N1706" s="122">
        <f t="shared" si="511"/>
        <v>960</v>
      </c>
      <c r="O1706" s="122">
        <f t="shared" si="512"/>
        <v>0</v>
      </c>
      <c r="P1706" s="122">
        <v>80</v>
      </c>
      <c r="Q1706" s="122" t="s">
        <v>208</v>
      </c>
      <c r="R1706" s="122">
        <f t="shared" si="513"/>
        <v>0</v>
      </c>
      <c r="S1706" s="124">
        <f t="shared" si="514"/>
        <v>0</v>
      </c>
      <c r="T1706" s="122">
        <f t="shared" si="515"/>
        <v>0</v>
      </c>
    </row>
    <row r="1707" spans="2:20" x14ac:dyDescent="0.25">
      <c r="B1707" s="122">
        <v>2029</v>
      </c>
      <c r="C1707" s="122">
        <v>0</v>
      </c>
      <c r="D1707" s="122">
        <f t="shared" si="506"/>
        <v>720</v>
      </c>
      <c r="E1707" s="122">
        <f t="shared" si="507"/>
        <v>0</v>
      </c>
      <c r="F1707" s="122">
        <v>50</v>
      </c>
      <c r="G1707" s="122" t="s">
        <v>208</v>
      </c>
      <c r="H1707" s="122">
        <f t="shared" si="508"/>
        <v>0</v>
      </c>
      <c r="I1707" s="124">
        <f t="shared" si="509"/>
        <v>0</v>
      </c>
      <c r="J1707" s="122">
        <f t="shared" si="510"/>
        <v>0</v>
      </c>
      <c r="L1707" s="122">
        <v>2029</v>
      </c>
      <c r="M1707" s="122">
        <v>0</v>
      </c>
      <c r="N1707" s="122">
        <f t="shared" si="511"/>
        <v>960</v>
      </c>
      <c r="O1707" s="122">
        <f t="shared" si="512"/>
        <v>0</v>
      </c>
      <c r="P1707" s="122">
        <v>80</v>
      </c>
      <c r="Q1707" s="122" t="s">
        <v>208</v>
      </c>
      <c r="R1707" s="122">
        <f t="shared" si="513"/>
        <v>0</v>
      </c>
      <c r="S1707" s="124">
        <f t="shared" si="514"/>
        <v>0</v>
      </c>
      <c r="T1707" s="122">
        <f t="shared" si="515"/>
        <v>0</v>
      </c>
    </row>
    <row r="1708" spans="2:20" x14ac:dyDescent="0.25">
      <c r="B1708" s="122">
        <v>2030</v>
      </c>
      <c r="C1708" s="122">
        <v>0</v>
      </c>
      <c r="D1708" s="122">
        <f t="shared" si="506"/>
        <v>720</v>
      </c>
      <c r="E1708" s="122">
        <f t="shared" si="507"/>
        <v>0</v>
      </c>
      <c r="F1708" s="122">
        <v>50</v>
      </c>
      <c r="G1708" s="122" t="s">
        <v>208</v>
      </c>
      <c r="H1708" s="122">
        <f t="shared" si="508"/>
        <v>0</v>
      </c>
      <c r="I1708" s="124">
        <f t="shared" si="509"/>
        <v>0</v>
      </c>
      <c r="J1708" s="122">
        <f t="shared" si="510"/>
        <v>0</v>
      </c>
      <c r="L1708" s="122">
        <v>2030</v>
      </c>
      <c r="M1708" s="122">
        <v>0</v>
      </c>
      <c r="N1708" s="122">
        <f t="shared" si="511"/>
        <v>960</v>
      </c>
      <c r="O1708" s="122">
        <f t="shared" si="512"/>
        <v>0</v>
      </c>
      <c r="P1708" s="122">
        <v>80</v>
      </c>
      <c r="Q1708" s="122" t="s">
        <v>208</v>
      </c>
      <c r="R1708" s="122">
        <f t="shared" si="513"/>
        <v>0</v>
      </c>
      <c r="S1708" s="124">
        <f t="shared" si="514"/>
        <v>0</v>
      </c>
      <c r="T1708" s="122">
        <f t="shared" si="515"/>
        <v>0</v>
      </c>
    </row>
    <row r="1709" spans="2:20" x14ac:dyDescent="0.25">
      <c r="B1709" s="122">
        <v>2031</v>
      </c>
      <c r="C1709" s="122">
        <v>0</v>
      </c>
      <c r="D1709" s="122">
        <f t="shared" si="506"/>
        <v>720</v>
      </c>
      <c r="E1709" s="122">
        <f t="shared" si="507"/>
        <v>0</v>
      </c>
      <c r="F1709" s="122">
        <v>50</v>
      </c>
      <c r="G1709" s="122" t="s">
        <v>208</v>
      </c>
      <c r="H1709" s="122">
        <f t="shared" si="508"/>
        <v>0</v>
      </c>
      <c r="I1709" s="124">
        <f t="shared" si="509"/>
        <v>0</v>
      </c>
      <c r="J1709" s="122">
        <f t="shared" si="510"/>
        <v>0</v>
      </c>
      <c r="L1709" s="122">
        <v>2031</v>
      </c>
      <c r="M1709" s="122">
        <v>0</v>
      </c>
      <c r="N1709" s="122">
        <f t="shared" si="511"/>
        <v>960</v>
      </c>
      <c r="O1709" s="122">
        <f t="shared" si="512"/>
        <v>0</v>
      </c>
      <c r="P1709" s="122">
        <v>80</v>
      </c>
      <c r="Q1709" s="122" t="s">
        <v>208</v>
      </c>
      <c r="R1709" s="122">
        <f t="shared" si="513"/>
        <v>0</v>
      </c>
      <c r="S1709" s="124">
        <f t="shared" si="514"/>
        <v>0</v>
      </c>
      <c r="T1709" s="122">
        <f t="shared" si="515"/>
        <v>0</v>
      </c>
    </row>
    <row r="1710" spans="2:20" x14ac:dyDescent="0.25">
      <c r="B1710" s="122">
        <v>2032</v>
      </c>
      <c r="C1710" s="122">
        <v>0</v>
      </c>
      <c r="D1710" s="122">
        <f t="shared" si="506"/>
        <v>720</v>
      </c>
      <c r="E1710" s="122">
        <f t="shared" si="507"/>
        <v>0</v>
      </c>
      <c r="F1710" s="122">
        <v>50</v>
      </c>
      <c r="G1710" s="122" t="s">
        <v>208</v>
      </c>
      <c r="H1710" s="122">
        <f t="shared" si="508"/>
        <v>0</v>
      </c>
      <c r="I1710" s="124">
        <f t="shared" si="509"/>
        <v>0</v>
      </c>
      <c r="J1710" s="122">
        <f t="shared" si="510"/>
        <v>0</v>
      </c>
      <c r="L1710" s="122">
        <v>2032</v>
      </c>
      <c r="M1710" s="122">
        <v>0</v>
      </c>
      <c r="N1710" s="122">
        <f t="shared" si="511"/>
        <v>960</v>
      </c>
      <c r="O1710" s="122">
        <f t="shared" si="512"/>
        <v>0</v>
      </c>
      <c r="P1710" s="122">
        <v>80</v>
      </c>
      <c r="Q1710" s="122" t="s">
        <v>208</v>
      </c>
      <c r="R1710" s="122">
        <f t="shared" si="513"/>
        <v>0</v>
      </c>
      <c r="S1710" s="124">
        <f t="shared" si="514"/>
        <v>0</v>
      </c>
      <c r="T1710" s="122">
        <f t="shared" si="515"/>
        <v>0</v>
      </c>
    </row>
    <row r="1711" spans="2:20" x14ac:dyDescent="0.25">
      <c r="B1711" s="122">
        <v>2033</v>
      </c>
      <c r="C1711" s="122">
        <v>0</v>
      </c>
      <c r="D1711" s="122">
        <f t="shared" si="506"/>
        <v>720</v>
      </c>
      <c r="E1711" s="122">
        <f t="shared" si="507"/>
        <v>0</v>
      </c>
      <c r="F1711" s="122">
        <v>50</v>
      </c>
      <c r="G1711" s="122" t="s">
        <v>208</v>
      </c>
      <c r="H1711" s="122">
        <f t="shared" si="508"/>
        <v>0</v>
      </c>
      <c r="I1711" s="124">
        <f t="shared" si="509"/>
        <v>0</v>
      </c>
      <c r="J1711" s="122">
        <f t="shared" si="510"/>
        <v>0</v>
      </c>
      <c r="L1711" s="122">
        <v>2033</v>
      </c>
      <c r="M1711" s="122">
        <v>0</v>
      </c>
      <c r="N1711" s="122">
        <f t="shared" si="511"/>
        <v>960</v>
      </c>
      <c r="O1711" s="122">
        <f t="shared" si="512"/>
        <v>0</v>
      </c>
      <c r="P1711" s="122">
        <v>80</v>
      </c>
      <c r="Q1711" s="122" t="s">
        <v>208</v>
      </c>
      <c r="R1711" s="122">
        <f t="shared" si="513"/>
        <v>0</v>
      </c>
      <c r="S1711" s="124">
        <f t="shared" si="514"/>
        <v>0</v>
      </c>
      <c r="T1711" s="122">
        <f t="shared" si="515"/>
        <v>0</v>
      </c>
    </row>
    <row r="1712" spans="2:20" x14ac:dyDescent="0.25">
      <c r="B1712" s="122">
        <v>2034</v>
      </c>
      <c r="C1712" s="122">
        <v>0</v>
      </c>
      <c r="D1712" s="122">
        <f t="shared" si="506"/>
        <v>720</v>
      </c>
      <c r="E1712" s="122">
        <f t="shared" si="507"/>
        <v>0</v>
      </c>
      <c r="F1712" s="122">
        <v>50</v>
      </c>
      <c r="G1712" s="122" t="s">
        <v>208</v>
      </c>
      <c r="H1712" s="122">
        <f t="shared" si="508"/>
        <v>0</v>
      </c>
      <c r="I1712" s="124">
        <f t="shared" si="509"/>
        <v>0</v>
      </c>
      <c r="J1712" s="122">
        <f t="shared" si="510"/>
        <v>0</v>
      </c>
      <c r="L1712" s="122">
        <v>2034</v>
      </c>
      <c r="M1712" s="122">
        <v>0</v>
      </c>
      <c r="N1712" s="122">
        <f t="shared" si="511"/>
        <v>960</v>
      </c>
      <c r="O1712" s="122">
        <f t="shared" si="512"/>
        <v>0</v>
      </c>
      <c r="P1712" s="122">
        <v>80</v>
      </c>
      <c r="Q1712" s="122" t="s">
        <v>208</v>
      </c>
      <c r="R1712" s="122">
        <f t="shared" si="513"/>
        <v>0</v>
      </c>
      <c r="S1712" s="124">
        <f t="shared" si="514"/>
        <v>0</v>
      </c>
      <c r="T1712" s="122">
        <f t="shared" si="515"/>
        <v>0</v>
      </c>
    </row>
    <row r="1713" spans="2:20" x14ac:dyDescent="0.25">
      <c r="B1713" s="122">
        <v>2035</v>
      </c>
      <c r="C1713" s="122">
        <v>0</v>
      </c>
      <c r="D1713" s="122">
        <f t="shared" si="506"/>
        <v>720</v>
      </c>
      <c r="E1713" s="122">
        <f t="shared" si="507"/>
        <v>0</v>
      </c>
      <c r="F1713" s="122">
        <v>50</v>
      </c>
      <c r="G1713" s="122" t="s">
        <v>208</v>
      </c>
      <c r="H1713" s="122">
        <f t="shared" si="508"/>
        <v>0</v>
      </c>
      <c r="I1713" s="124">
        <f t="shared" si="509"/>
        <v>0</v>
      </c>
      <c r="J1713" s="122">
        <f t="shared" si="510"/>
        <v>0</v>
      </c>
      <c r="L1713" s="122">
        <v>2035</v>
      </c>
      <c r="M1713" s="122">
        <v>0</v>
      </c>
      <c r="N1713" s="122">
        <f t="shared" si="511"/>
        <v>960</v>
      </c>
      <c r="O1713" s="122">
        <f t="shared" si="512"/>
        <v>0</v>
      </c>
      <c r="P1713" s="122">
        <v>80</v>
      </c>
      <c r="Q1713" s="122" t="s">
        <v>208</v>
      </c>
      <c r="R1713" s="122">
        <f t="shared" si="513"/>
        <v>0</v>
      </c>
      <c r="S1713" s="124">
        <f t="shared" si="514"/>
        <v>0</v>
      </c>
      <c r="T1713" s="122">
        <f t="shared" si="515"/>
        <v>0</v>
      </c>
    </row>
    <row r="1714" spans="2:20" x14ac:dyDescent="0.25">
      <c r="B1714" s="122">
        <v>2036</v>
      </c>
      <c r="C1714" s="122">
        <v>0</v>
      </c>
      <c r="D1714" s="122">
        <f t="shared" si="506"/>
        <v>720</v>
      </c>
      <c r="E1714" s="122">
        <f t="shared" si="507"/>
        <v>0</v>
      </c>
      <c r="F1714" s="122">
        <v>50</v>
      </c>
      <c r="G1714" s="122" t="s">
        <v>208</v>
      </c>
      <c r="H1714" s="122">
        <f t="shared" si="508"/>
        <v>0</v>
      </c>
      <c r="I1714" s="124">
        <f t="shared" si="509"/>
        <v>0</v>
      </c>
      <c r="J1714" s="122">
        <f t="shared" si="510"/>
        <v>0</v>
      </c>
      <c r="L1714" s="122">
        <v>2036</v>
      </c>
      <c r="M1714" s="122">
        <v>0</v>
      </c>
      <c r="N1714" s="122">
        <f t="shared" si="511"/>
        <v>960</v>
      </c>
      <c r="O1714" s="122">
        <f t="shared" si="512"/>
        <v>0</v>
      </c>
      <c r="P1714" s="122">
        <v>80</v>
      </c>
      <c r="Q1714" s="122" t="s">
        <v>208</v>
      </c>
      <c r="R1714" s="122">
        <f t="shared" si="513"/>
        <v>0</v>
      </c>
      <c r="S1714" s="124">
        <f t="shared" si="514"/>
        <v>0</v>
      </c>
      <c r="T1714" s="122">
        <f t="shared" si="515"/>
        <v>0</v>
      </c>
    </row>
    <row r="1715" spans="2:20" x14ac:dyDescent="0.25">
      <c r="B1715" s="122">
        <v>2037</v>
      </c>
      <c r="C1715" s="122">
        <v>0</v>
      </c>
      <c r="D1715" s="122">
        <f t="shared" si="506"/>
        <v>720</v>
      </c>
      <c r="E1715" s="122">
        <f t="shared" si="507"/>
        <v>0</v>
      </c>
      <c r="F1715" s="122">
        <v>50</v>
      </c>
      <c r="G1715" s="122" t="s">
        <v>208</v>
      </c>
      <c r="H1715" s="122">
        <f t="shared" si="508"/>
        <v>0</v>
      </c>
      <c r="I1715" s="124">
        <f t="shared" si="509"/>
        <v>0</v>
      </c>
      <c r="J1715" s="122">
        <f t="shared" si="510"/>
        <v>0</v>
      </c>
      <c r="L1715" s="122">
        <v>2037</v>
      </c>
      <c r="M1715" s="122">
        <v>0</v>
      </c>
      <c r="N1715" s="122">
        <f t="shared" si="511"/>
        <v>960</v>
      </c>
      <c r="O1715" s="122">
        <f t="shared" si="512"/>
        <v>0</v>
      </c>
      <c r="P1715" s="122">
        <v>80</v>
      </c>
      <c r="Q1715" s="122" t="s">
        <v>208</v>
      </c>
      <c r="R1715" s="122">
        <f t="shared" si="513"/>
        <v>0</v>
      </c>
      <c r="S1715" s="124">
        <f t="shared" si="514"/>
        <v>0</v>
      </c>
      <c r="T1715" s="122">
        <f t="shared" si="515"/>
        <v>0</v>
      </c>
    </row>
    <row r="1716" spans="2:20" x14ac:dyDescent="0.25">
      <c r="B1716" s="122">
        <v>2038</v>
      </c>
      <c r="C1716" s="122">
        <v>0</v>
      </c>
      <c r="D1716" s="122">
        <f t="shared" si="506"/>
        <v>720</v>
      </c>
      <c r="E1716" s="122">
        <f t="shared" si="507"/>
        <v>0</v>
      </c>
      <c r="F1716" s="122">
        <v>50</v>
      </c>
      <c r="G1716" s="122" t="s">
        <v>208</v>
      </c>
      <c r="H1716" s="122">
        <f t="shared" si="508"/>
        <v>0</v>
      </c>
      <c r="I1716" s="124">
        <f t="shared" si="509"/>
        <v>0</v>
      </c>
      <c r="J1716" s="122">
        <f t="shared" si="510"/>
        <v>0</v>
      </c>
      <c r="L1716" s="122">
        <v>2038</v>
      </c>
      <c r="M1716" s="122">
        <v>0</v>
      </c>
      <c r="N1716" s="122">
        <f t="shared" si="511"/>
        <v>960</v>
      </c>
      <c r="O1716" s="122">
        <f t="shared" si="512"/>
        <v>0</v>
      </c>
      <c r="P1716" s="122">
        <v>80</v>
      </c>
      <c r="Q1716" s="122" t="s">
        <v>208</v>
      </c>
      <c r="R1716" s="122">
        <f t="shared" si="513"/>
        <v>0</v>
      </c>
      <c r="S1716" s="124">
        <f t="shared" si="514"/>
        <v>0</v>
      </c>
      <c r="T1716" s="122">
        <f t="shared" si="515"/>
        <v>0</v>
      </c>
    </row>
    <row r="1717" spans="2:20" x14ac:dyDescent="0.25">
      <c r="B1717" s="122">
        <v>2039</v>
      </c>
      <c r="C1717" s="122">
        <v>0</v>
      </c>
      <c r="D1717" s="122">
        <f t="shared" si="506"/>
        <v>720</v>
      </c>
      <c r="E1717" s="122">
        <f t="shared" si="507"/>
        <v>0</v>
      </c>
      <c r="F1717" s="122">
        <v>50</v>
      </c>
      <c r="G1717" s="122" t="s">
        <v>208</v>
      </c>
      <c r="H1717" s="122">
        <f t="shared" si="508"/>
        <v>0</v>
      </c>
      <c r="I1717" s="124">
        <f t="shared" si="509"/>
        <v>0</v>
      </c>
      <c r="J1717" s="122">
        <f t="shared" si="510"/>
        <v>0</v>
      </c>
      <c r="L1717" s="122">
        <v>2039</v>
      </c>
      <c r="M1717" s="122">
        <v>0</v>
      </c>
      <c r="N1717" s="122">
        <f t="shared" si="511"/>
        <v>960</v>
      </c>
      <c r="O1717" s="122">
        <f t="shared" si="512"/>
        <v>0</v>
      </c>
      <c r="P1717" s="122">
        <v>80</v>
      </c>
      <c r="Q1717" s="122" t="s">
        <v>208</v>
      </c>
      <c r="R1717" s="122">
        <f t="shared" si="513"/>
        <v>0</v>
      </c>
      <c r="S1717" s="124">
        <f t="shared" si="514"/>
        <v>0</v>
      </c>
      <c r="T1717" s="122">
        <f t="shared" si="515"/>
        <v>0</v>
      </c>
    </row>
    <row r="1718" spans="2:20" x14ac:dyDescent="0.25">
      <c r="B1718" s="122">
        <v>2040</v>
      </c>
      <c r="C1718" s="122">
        <v>0</v>
      </c>
      <c r="D1718" s="122">
        <f t="shared" si="506"/>
        <v>720</v>
      </c>
      <c r="E1718" s="122">
        <f t="shared" si="507"/>
        <v>0</v>
      </c>
      <c r="F1718" s="122">
        <v>50</v>
      </c>
      <c r="G1718" s="122" t="s">
        <v>208</v>
      </c>
      <c r="H1718" s="122">
        <f t="shared" si="508"/>
        <v>0</v>
      </c>
      <c r="I1718" s="124">
        <f t="shared" si="509"/>
        <v>0</v>
      </c>
      <c r="J1718" s="122">
        <f t="shared" si="510"/>
        <v>0</v>
      </c>
      <c r="L1718" s="122">
        <v>2040</v>
      </c>
      <c r="M1718" s="122">
        <v>0</v>
      </c>
      <c r="N1718" s="122">
        <f t="shared" si="511"/>
        <v>960</v>
      </c>
      <c r="O1718" s="122">
        <f t="shared" si="512"/>
        <v>0</v>
      </c>
      <c r="P1718" s="122">
        <v>80</v>
      </c>
      <c r="Q1718" s="122" t="s">
        <v>208</v>
      </c>
      <c r="R1718" s="122">
        <f t="shared" si="513"/>
        <v>0</v>
      </c>
      <c r="S1718" s="124">
        <f t="shared" si="514"/>
        <v>0</v>
      </c>
      <c r="T1718" s="122">
        <f t="shared" si="515"/>
        <v>0</v>
      </c>
    </row>
    <row r="1719" spans="2:20" x14ac:dyDescent="0.25">
      <c r="B1719" s="122">
        <v>2041</v>
      </c>
      <c r="C1719" s="122">
        <v>0</v>
      </c>
      <c r="D1719" s="122">
        <f t="shared" si="506"/>
        <v>720</v>
      </c>
      <c r="E1719" s="122">
        <f t="shared" si="507"/>
        <v>0</v>
      </c>
      <c r="F1719" s="122">
        <v>50</v>
      </c>
      <c r="G1719" s="122" t="s">
        <v>208</v>
      </c>
      <c r="H1719" s="122">
        <f t="shared" si="508"/>
        <v>0</v>
      </c>
      <c r="I1719" s="124">
        <f t="shared" si="509"/>
        <v>0</v>
      </c>
      <c r="J1719" s="122">
        <f t="shared" si="510"/>
        <v>0</v>
      </c>
      <c r="L1719" s="122">
        <v>2041</v>
      </c>
      <c r="M1719" s="122">
        <v>0</v>
      </c>
      <c r="N1719" s="122">
        <f t="shared" si="511"/>
        <v>960</v>
      </c>
      <c r="O1719" s="122">
        <f t="shared" si="512"/>
        <v>0</v>
      </c>
      <c r="P1719" s="122">
        <v>80</v>
      </c>
      <c r="Q1719" s="122" t="s">
        <v>208</v>
      </c>
      <c r="R1719" s="122">
        <f t="shared" si="513"/>
        <v>0</v>
      </c>
      <c r="S1719" s="124">
        <f t="shared" si="514"/>
        <v>0</v>
      </c>
      <c r="T1719" s="122">
        <f t="shared" si="515"/>
        <v>0</v>
      </c>
    </row>
    <row r="1720" spans="2:20" x14ac:dyDescent="0.25">
      <c r="B1720" s="122">
        <v>2042</v>
      </c>
      <c r="C1720" s="122">
        <v>0</v>
      </c>
      <c r="D1720" s="122">
        <f t="shared" si="506"/>
        <v>720</v>
      </c>
      <c r="E1720" s="122">
        <f t="shared" si="507"/>
        <v>0</v>
      </c>
      <c r="F1720" s="122">
        <v>50</v>
      </c>
      <c r="G1720" s="122" t="s">
        <v>208</v>
      </c>
      <c r="H1720" s="122">
        <f t="shared" si="508"/>
        <v>0</v>
      </c>
      <c r="I1720" s="124">
        <f t="shared" si="509"/>
        <v>0</v>
      </c>
      <c r="J1720" s="122">
        <f t="shared" si="510"/>
        <v>0</v>
      </c>
      <c r="L1720" s="122">
        <v>2042</v>
      </c>
      <c r="M1720" s="122">
        <v>0</v>
      </c>
      <c r="N1720" s="122">
        <f t="shared" si="511"/>
        <v>960</v>
      </c>
      <c r="O1720" s="122">
        <f t="shared" si="512"/>
        <v>0</v>
      </c>
      <c r="P1720" s="122">
        <v>80</v>
      </c>
      <c r="Q1720" s="122" t="s">
        <v>208</v>
      </c>
      <c r="R1720" s="122">
        <f t="shared" si="513"/>
        <v>0</v>
      </c>
      <c r="S1720" s="124">
        <f t="shared" si="514"/>
        <v>0</v>
      </c>
      <c r="T1720" s="122">
        <f t="shared" si="515"/>
        <v>0</v>
      </c>
    </row>
    <row r="1721" spans="2:20" x14ac:dyDescent="0.25">
      <c r="B1721" s="122">
        <v>2043</v>
      </c>
      <c r="C1721" s="122">
        <v>0</v>
      </c>
      <c r="D1721" s="122">
        <f t="shared" si="506"/>
        <v>720</v>
      </c>
      <c r="E1721" s="122">
        <f t="shared" si="507"/>
        <v>0</v>
      </c>
      <c r="F1721" s="122">
        <v>50</v>
      </c>
      <c r="G1721" s="122" t="s">
        <v>208</v>
      </c>
      <c r="H1721" s="122">
        <f t="shared" si="508"/>
        <v>0</v>
      </c>
      <c r="I1721" s="124">
        <f t="shared" si="509"/>
        <v>0</v>
      </c>
      <c r="J1721" s="122">
        <f t="shared" si="510"/>
        <v>0</v>
      </c>
      <c r="L1721" s="122">
        <v>2043</v>
      </c>
      <c r="M1721" s="122">
        <v>0</v>
      </c>
      <c r="N1721" s="122">
        <f t="shared" si="511"/>
        <v>960</v>
      </c>
      <c r="O1721" s="122">
        <f t="shared" si="512"/>
        <v>0</v>
      </c>
      <c r="P1721" s="122">
        <v>80</v>
      </c>
      <c r="Q1721" s="122" t="s">
        <v>208</v>
      </c>
      <c r="R1721" s="122">
        <f t="shared" si="513"/>
        <v>0</v>
      </c>
      <c r="S1721" s="124">
        <f t="shared" si="514"/>
        <v>0</v>
      </c>
      <c r="T1721" s="122">
        <f t="shared" si="515"/>
        <v>0</v>
      </c>
    </row>
    <row r="1722" spans="2:20" x14ac:dyDescent="0.25">
      <c r="B1722" s="122">
        <v>2044</v>
      </c>
      <c r="C1722" s="122">
        <v>0</v>
      </c>
      <c r="D1722" s="122">
        <f t="shared" si="506"/>
        <v>720</v>
      </c>
      <c r="E1722" s="122">
        <f t="shared" si="507"/>
        <v>0</v>
      </c>
      <c r="F1722" s="122">
        <v>50</v>
      </c>
      <c r="G1722" s="122" t="s">
        <v>208</v>
      </c>
      <c r="H1722" s="122">
        <f t="shared" si="508"/>
        <v>0</v>
      </c>
      <c r="I1722" s="124">
        <f t="shared" si="509"/>
        <v>0</v>
      </c>
      <c r="J1722" s="122">
        <f t="shared" si="510"/>
        <v>0</v>
      </c>
      <c r="L1722" s="122">
        <v>2044</v>
      </c>
      <c r="M1722" s="122">
        <v>0</v>
      </c>
      <c r="N1722" s="122">
        <f t="shared" si="511"/>
        <v>960</v>
      </c>
      <c r="O1722" s="122">
        <f t="shared" si="512"/>
        <v>0</v>
      </c>
      <c r="P1722" s="122">
        <v>80</v>
      </c>
      <c r="Q1722" s="122" t="s">
        <v>208</v>
      </c>
      <c r="R1722" s="122">
        <f t="shared" si="513"/>
        <v>0</v>
      </c>
      <c r="S1722" s="124">
        <f t="shared" si="514"/>
        <v>0</v>
      </c>
      <c r="T1722" s="122">
        <f t="shared" si="515"/>
        <v>0</v>
      </c>
    </row>
    <row r="1724" spans="2:20" x14ac:dyDescent="0.25">
      <c r="B1724" s="290" t="s">
        <v>229</v>
      </c>
      <c r="C1724" s="290"/>
      <c r="L1724" s="290" t="s">
        <v>338</v>
      </c>
      <c r="M1724" s="290"/>
    </row>
    <row r="1725" spans="2:20" x14ac:dyDescent="0.25">
      <c r="B1725" s="289" t="s">
        <v>22</v>
      </c>
      <c r="C1725" s="289" t="s">
        <v>203</v>
      </c>
      <c r="D1725" s="289" t="s">
        <v>204</v>
      </c>
      <c r="E1725" s="289" t="s">
        <v>201</v>
      </c>
      <c r="F1725" s="289" t="s">
        <v>202</v>
      </c>
      <c r="G1725" s="289" t="s">
        <v>151</v>
      </c>
      <c r="H1725" s="289" t="s">
        <v>205</v>
      </c>
      <c r="I1725" s="289" t="s">
        <v>206</v>
      </c>
      <c r="J1725" s="289" t="s">
        <v>434</v>
      </c>
      <c r="L1725" s="289" t="s">
        <v>22</v>
      </c>
      <c r="M1725" s="289" t="s">
        <v>203</v>
      </c>
      <c r="N1725" s="289" t="s">
        <v>204</v>
      </c>
      <c r="O1725" s="289" t="s">
        <v>201</v>
      </c>
      <c r="P1725" s="289" t="s">
        <v>202</v>
      </c>
      <c r="Q1725" s="289" t="s">
        <v>151</v>
      </c>
      <c r="R1725" s="289" t="s">
        <v>205</v>
      </c>
      <c r="S1725" s="289" t="s">
        <v>206</v>
      </c>
      <c r="T1725" s="289" t="s">
        <v>434</v>
      </c>
    </row>
    <row r="1726" spans="2:20" x14ac:dyDescent="0.25">
      <c r="B1726" s="289"/>
      <c r="C1726" s="289"/>
      <c r="D1726" s="289"/>
      <c r="E1726" s="289"/>
      <c r="F1726" s="289"/>
      <c r="G1726" s="289"/>
      <c r="H1726" s="289"/>
      <c r="I1726" s="289"/>
      <c r="J1726" s="289"/>
      <c r="L1726" s="289"/>
      <c r="M1726" s="289"/>
      <c r="N1726" s="289"/>
      <c r="O1726" s="289"/>
      <c r="P1726" s="289"/>
      <c r="Q1726" s="289"/>
      <c r="R1726" s="289"/>
      <c r="S1726" s="289"/>
      <c r="T1726" s="289"/>
    </row>
    <row r="1727" spans="2:20" x14ac:dyDescent="0.25">
      <c r="B1727" s="289"/>
      <c r="C1727" s="289"/>
      <c r="D1727" s="289"/>
      <c r="E1727" s="289"/>
      <c r="F1727" s="289"/>
      <c r="G1727" s="289"/>
      <c r="H1727" s="289"/>
      <c r="I1727" s="289"/>
      <c r="J1727" s="289"/>
      <c r="L1727" s="289"/>
      <c r="M1727" s="289"/>
      <c r="N1727" s="289"/>
      <c r="O1727" s="289"/>
      <c r="P1727" s="289"/>
      <c r="Q1727" s="289"/>
      <c r="R1727" s="289"/>
      <c r="S1727" s="289"/>
      <c r="T1727" s="289"/>
    </row>
    <row r="1728" spans="2:20" x14ac:dyDescent="0.25">
      <c r="B1728" s="122">
        <v>2025</v>
      </c>
      <c r="C1728" s="122" cm="1">
        <f t="array" ref="C1728:C1747">TRANSPOSE('Proyeksi Fasum (3)'!D428:W428)</f>
        <v>1</v>
      </c>
      <c r="D1728" s="184">
        <v>16000</v>
      </c>
      <c r="E1728" s="122">
        <f>C1728*D1728</f>
        <v>16000</v>
      </c>
      <c r="F1728" s="122">
        <v>1000</v>
      </c>
      <c r="G1728" s="122" t="s">
        <v>218</v>
      </c>
      <c r="H1728" s="122">
        <f>F1728*C1728</f>
        <v>1000</v>
      </c>
      <c r="I1728" s="124">
        <f>H1728/86400</f>
        <v>1.1574074074074073E-2</v>
      </c>
      <c r="J1728" s="122">
        <f>H1728/1000</f>
        <v>1</v>
      </c>
      <c r="L1728" s="122">
        <v>2025</v>
      </c>
      <c r="M1728" s="122" cm="1">
        <f t="array" ref="M1728:M1747">TRANSPOSE('Proyeksi Fasum (3)'!D429:W429)</f>
        <v>1</v>
      </c>
      <c r="N1728" s="184">
        <v>16000</v>
      </c>
      <c r="O1728" s="122">
        <f>M1728*N1728</f>
        <v>16000</v>
      </c>
      <c r="P1728" s="122">
        <v>500</v>
      </c>
      <c r="Q1728" s="122" t="s">
        <v>218</v>
      </c>
      <c r="R1728" s="122">
        <f>P1728*M1728</f>
        <v>500</v>
      </c>
      <c r="S1728" s="124">
        <f>R1728/86400</f>
        <v>5.7870370370370367E-3</v>
      </c>
      <c r="T1728" s="122">
        <f>R1728/1000</f>
        <v>0.5</v>
      </c>
    </row>
    <row r="1729" spans="2:20" x14ac:dyDescent="0.25">
      <c r="B1729" s="122">
        <v>2026</v>
      </c>
      <c r="C1729" s="122">
        <v>1</v>
      </c>
      <c r="D1729" s="184">
        <v>16000</v>
      </c>
      <c r="E1729" s="122">
        <f t="shared" ref="E1729:E1747" si="516">C1729*D1729</f>
        <v>16000</v>
      </c>
      <c r="F1729" s="122">
        <v>1000</v>
      </c>
      <c r="G1729" s="122" t="s">
        <v>218</v>
      </c>
      <c r="H1729" s="122">
        <f t="shared" ref="H1729:H1747" si="517">F1729*C1729</f>
        <v>1000</v>
      </c>
      <c r="I1729" s="124">
        <f t="shared" ref="I1729:I1747" si="518">H1729/86400</f>
        <v>1.1574074074074073E-2</v>
      </c>
      <c r="J1729" s="122">
        <f t="shared" ref="J1729:J1747" si="519">H1729/1000</f>
        <v>1</v>
      </c>
      <c r="L1729" s="122">
        <v>2026</v>
      </c>
      <c r="M1729" s="122">
        <v>1</v>
      </c>
      <c r="N1729" s="184">
        <v>16000</v>
      </c>
      <c r="O1729" s="122">
        <f t="shared" ref="O1729:O1747" si="520">M1729*N1729</f>
        <v>16000</v>
      </c>
      <c r="P1729" s="122">
        <v>500</v>
      </c>
      <c r="Q1729" s="122" t="s">
        <v>218</v>
      </c>
      <c r="R1729" s="122">
        <f t="shared" ref="R1729:R1747" si="521">P1729*M1729</f>
        <v>500</v>
      </c>
      <c r="S1729" s="124">
        <f t="shared" ref="S1729:S1747" si="522">R1729/86400</f>
        <v>5.7870370370370367E-3</v>
      </c>
      <c r="T1729" s="122">
        <f t="shared" ref="T1729:T1747" si="523">R1729/1000</f>
        <v>0.5</v>
      </c>
    </row>
    <row r="1730" spans="2:20" x14ac:dyDescent="0.25">
      <c r="B1730" s="122">
        <v>2027</v>
      </c>
      <c r="C1730" s="122">
        <v>1</v>
      </c>
      <c r="D1730" s="184">
        <v>16000</v>
      </c>
      <c r="E1730" s="122">
        <f t="shared" si="516"/>
        <v>16000</v>
      </c>
      <c r="F1730" s="122">
        <v>1000</v>
      </c>
      <c r="G1730" s="122" t="s">
        <v>218</v>
      </c>
      <c r="H1730" s="122">
        <f t="shared" si="517"/>
        <v>1000</v>
      </c>
      <c r="I1730" s="124">
        <f t="shared" si="518"/>
        <v>1.1574074074074073E-2</v>
      </c>
      <c r="J1730" s="122">
        <f t="shared" si="519"/>
        <v>1</v>
      </c>
      <c r="L1730" s="122">
        <v>2027</v>
      </c>
      <c r="M1730" s="122">
        <v>1</v>
      </c>
      <c r="N1730" s="184">
        <v>16000</v>
      </c>
      <c r="O1730" s="122">
        <f t="shared" si="520"/>
        <v>16000</v>
      </c>
      <c r="P1730" s="122">
        <v>500</v>
      </c>
      <c r="Q1730" s="122" t="s">
        <v>218</v>
      </c>
      <c r="R1730" s="122">
        <f t="shared" si="521"/>
        <v>500</v>
      </c>
      <c r="S1730" s="124">
        <f t="shared" si="522"/>
        <v>5.7870370370370367E-3</v>
      </c>
      <c r="T1730" s="122">
        <f t="shared" si="523"/>
        <v>0.5</v>
      </c>
    </row>
    <row r="1731" spans="2:20" x14ac:dyDescent="0.25">
      <c r="B1731" s="122">
        <v>2028</v>
      </c>
      <c r="C1731" s="122">
        <v>1</v>
      </c>
      <c r="D1731" s="184">
        <v>16000</v>
      </c>
      <c r="E1731" s="122">
        <f t="shared" si="516"/>
        <v>16000</v>
      </c>
      <c r="F1731" s="122">
        <v>1000</v>
      </c>
      <c r="G1731" s="122" t="s">
        <v>218</v>
      </c>
      <c r="H1731" s="122">
        <f t="shared" si="517"/>
        <v>1000</v>
      </c>
      <c r="I1731" s="124">
        <f t="shared" si="518"/>
        <v>1.1574074074074073E-2</v>
      </c>
      <c r="J1731" s="122">
        <f t="shared" si="519"/>
        <v>1</v>
      </c>
      <c r="L1731" s="122">
        <v>2028</v>
      </c>
      <c r="M1731" s="122">
        <v>1</v>
      </c>
      <c r="N1731" s="184">
        <v>16000</v>
      </c>
      <c r="O1731" s="122">
        <f t="shared" si="520"/>
        <v>16000</v>
      </c>
      <c r="P1731" s="122">
        <v>500</v>
      </c>
      <c r="Q1731" s="122" t="s">
        <v>218</v>
      </c>
      <c r="R1731" s="122">
        <f t="shared" si="521"/>
        <v>500</v>
      </c>
      <c r="S1731" s="124">
        <f t="shared" si="522"/>
        <v>5.7870370370370367E-3</v>
      </c>
      <c r="T1731" s="122">
        <f t="shared" si="523"/>
        <v>0.5</v>
      </c>
    </row>
    <row r="1732" spans="2:20" x14ac:dyDescent="0.25">
      <c r="B1732" s="122">
        <v>2029</v>
      </c>
      <c r="C1732" s="122">
        <v>1</v>
      </c>
      <c r="D1732" s="184">
        <v>16000</v>
      </c>
      <c r="E1732" s="122">
        <f t="shared" si="516"/>
        <v>16000</v>
      </c>
      <c r="F1732" s="122">
        <v>1000</v>
      </c>
      <c r="G1732" s="122" t="s">
        <v>218</v>
      </c>
      <c r="H1732" s="122">
        <f t="shared" si="517"/>
        <v>1000</v>
      </c>
      <c r="I1732" s="124">
        <f t="shared" si="518"/>
        <v>1.1574074074074073E-2</v>
      </c>
      <c r="J1732" s="122">
        <f t="shared" si="519"/>
        <v>1</v>
      </c>
      <c r="L1732" s="122">
        <v>2029</v>
      </c>
      <c r="M1732" s="122">
        <v>1</v>
      </c>
      <c r="N1732" s="184">
        <v>16000</v>
      </c>
      <c r="O1732" s="122">
        <f t="shared" si="520"/>
        <v>16000</v>
      </c>
      <c r="P1732" s="122">
        <v>500</v>
      </c>
      <c r="Q1732" s="122" t="s">
        <v>218</v>
      </c>
      <c r="R1732" s="122">
        <f t="shared" si="521"/>
        <v>500</v>
      </c>
      <c r="S1732" s="124">
        <f t="shared" si="522"/>
        <v>5.7870370370370367E-3</v>
      </c>
      <c r="T1732" s="122">
        <f t="shared" si="523"/>
        <v>0.5</v>
      </c>
    </row>
    <row r="1733" spans="2:20" x14ac:dyDescent="0.25">
      <c r="B1733" s="122">
        <v>2030</v>
      </c>
      <c r="C1733" s="122">
        <v>1</v>
      </c>
      <c r="D1733" s="184">
        <v>16000</v>
      </c>
      <c r="E1733" s="122">
        <f t="shared" si="516"/>
        <v>16000</v>
      </c>
      <c r="F1733" s="122">
        <v>1000</v>
      </c>
      <c r="G1733" s="122" t="s">
        <v>218</v>
      </c>
      <c r="H1733" s="122">
        <f t="shared" si="517"/>
        <v>1000</v>
      </c>
      <c r="I1733" s="124">
        <f t="shared" si="518"/>
        <v>1.1574074074074073E-2</v>
      </c>
      <c r="J1733" s="122">
        <f t="shared" si="519"/>
        <v>1</v>
      </c>
      <c r="L1733" s="122">
        <v>2030</v>
      </c>
      <c r="M1733" s="122">
        <v>1</v>
      </c>
      <c r="N1733" s="184">
        <v>16000</v>
      </c>
      <c r="O1733" s="122">
        <f t="shared" si="520"/>
        <v>16000</v>
      </c>
      <c r="P1733" s="122">
        <v>500</v>
      </c>
      <c r="Q1733" s="122" t="s">
        <v>218</v>
      </c>
      <c r="R1733" s="122">
        <f t="shared" si="521"/>
        <v>500</v>
      </c>
      <c r="S1733" s="124">
        <f t="shared" si="522"/>
        <v>5.7870370370370367E-3</v>
      </c>
      <c r="T1733" s="122">
        <f t="shared" si="523"/>
        <v>0.5</v>
      </c>
    </row>
    <row r="1734" spans="2:20" x14ac:dyDescent="0.25">
      <c r="B1734" s="122">
        <v>2031</v>
      </c>
      <c r="C1734" s="122">
        <v>1</v>
      </c>
      <c r="D1734" s="184">
        <v>16000</v>
      </c>
      <c r="E1734" s="122">
        <f t="shared" si="516"/>
        <v>16000</v>
      </c>
      <c r="F1734" s="122">
        <v>1000</v>
      </c>
      <c r="G1734" s="122" t="s">
        <v>218</v>
      </c>
      <c r="H1734" s="122">
        <f t="shared" si="517"/>
        <v>1000</v>
      </c>
      <c r="I1734" s="124">
        <f t="shared" si="518"/>
        <v>1.1574074074074073E-2</v>
      </c>
      <c r="J1734" s="122">
        <f t="shared" si="519"/>
        <v>1</v>
      </c>
      <c r="L1734" s="122">
        <v>2031</v>
      </c>
      <c r="M1734" s="122">
        <v>1</v>
      </c>
      <c r="N1734" s="184">
        <v>16000</v>
      </c>
      <c r="O1734" s="122">
        <f t="shared" si="520"/>
        <v>16000</v>
      </c>
      <c r="P1734" s="122">
        <v>500</v>
      </c>
      <c r="Q1734" s="122" t="s">
        <v>218</v>
      </c>
      <c r="R1734" s="122">
        <f t="shared" si="521"/>
        <v>500</v>
      </c>
      <c r="S1734" s="124">
        <f t="shared" si="522"/>
        <v>5.7870370370370367E-3</v>
      </c>
      <c r="T1734" s="122">
        <f t="shared" si="523"/>
        <v>0.5</v>
      </c>
    </row>
    <row r="1735" spans="2:20" x14ac:dyDescent="0.25">
      <c r="B1735" s="122">
        <v>2032</v>
      </c>
      <c r="C1735" s="122">
        <v>1</v>
      </c>
      <c r="D1735" s="184">
        <v>16000</v>
      </c>
      <c r="E1735" s="122">
        <f t="shared" si="516"/>
        <v>16000</v>
      </c>
      <c r="F1735" s="122">
        <v>1000</v>
      </c>
      <c r="G1735" s="122" t="s">
        <v>218</v>
      </c>
      <c r="H1735" s="122">
        <f t="shared" si="517"/>
        <v>1000</v>
      </c>
      <c r="I1735" s="124">
        <f t="shared" si="518"/>
        <v>1.1574074074074073E-2</v>
      </c>
      <c r="J1735" s="122">
        <f t="shared" si="519"/>
        <v>1</v>
      </c>
      <c r="L1735" s="122">
        <v>2032</v>
      </c>
      <c r="M1735" s="122">
        <v>1</v>
      </c>
      <c r="N1735" s="184">
        <v>16000</v>
      </c>
      <c r="O1735" s="122">
        <f t="shared" si="520"/>
        <v>16000</v>
      </c>
      <c r="P1735" s="122">
        <v>500</v>
      </c>
      <c r="Q1735" s="122" t="s">
        <v>218</v>
      </c>
      <c r="R1735" s="122">
        <f t="shared" si="521"/>
        <v>500</v>
      </c>
      <c r="S1735" s="124">
        <f t="shared" si="522"/>
        <v>5.7870370370370367E-3</v>
      </c>
      <c r="T1735" s="122">
        <f t="shared" si="523"/>
        <v>0.5</v>
      </c>
    </row>
    <row r="1736" spans="2:20" x14ac:dyDescent="0.25">
      <c r="B1736" s="122">
        <v>2033</v>
      </c>
      <c r="C1736" s="122">
        <v>1</v>
      </c>
      <c r="D1736" s="184">
        <v>16000</v>
      </c>
      <c r="E1736" s="122">
        <f t="shared" si="516"/>
        <v>16000</v>
      </c>
      <c r="F1736" s="122">
        <v>1000</v>
      </c>
      <c r="G1736" s="122" t="s">
        <v>218</v>
      </c>
      <c r="H1736" s="122">
        <f t="shared" si="517"/>
        <v>1000</v>
      </c>
      <c r="I1736" s="124">
        <f t="shared" si="518"/>
        <v>1.1574074074074073E-2</v>
      </c>
      <c r="J1736" s="122">
        <f t="shared" si="519"/>
        <v>1</v>
      </c>
      <c r="L1736" s="122">
        <v>2033</v>
      </c>
      <c r="M1736" s="122">
        <v>1</v>
      </c>
      <c r="N1736" s="184">
        <v>16000</v>
      </c>
      <c r="O1736" s="122">
        <f t="shared" si="520"/>
        <v>16000</v>
      </c>
      <c r="P1736" s="122">
        <v>500</v>
      </c>
      <c r="Q1736" s="122" t="s">
        <v>218</v>
      </c>
      <c r="R1736" s="122">
        <f t="shared" si="521"/>
        <v>500</v>
      </c>
      <c r="S1736" s="124">
        <f t="shared" si="522"/>
        <v>5.7870370370370367E-3</v>
      </c>
      <c r="T1736" s="122">
        <f t="shared" si="523"/>
        <v>0.5</v>
      </c>
    </row>
    <row r="1737" spans="2:20" x14ac:dyDescent="0.25">
      <c r="B1737" s="122">
        <v>2034</v>
      </c>
      <c r="C1737" s="122">
        <v>1</v>
      </c>
      <c r="D1737" s="184">
        <v>16000</v>
      </c>
      <c r="E1737" s="122">
        <f t="shared" si="516"/>
        <v>16000</v>
      </c>
      <c r="F1737" s="122">
        <v>1000</v>
      </c>
      <c r="G1737" s="122" t="s">
        <v>218</v>
      </c>
      <c r="H1737" s="122">
        <f t="shared" si="517"/>
        <v>1000</v>
      </c>
      <c r="I1737" s="124">
        <f t="shared" si="518"/>
        <v>1.1574074074074073E-2</v>
      </c>
      <c r="J1737" s="122">
        <f t="shared" si="519"/>
        <v>1</v>
      </c>
      <c r="L1737" s="122">
        <v>2034</v>
      </c>
      <c r="M1737" s="122">
        <v>1</v>
      </c>
      <c r="N1737" s="184">
        <v>16000</v>
      </c>
      <c r="O1737" s="122">
        <f t="shared" si="520"/>
        <v>16000</v>
      </c>
      <c r="P1737" s="122">
        <v>500</v>
      </c>
      <c r="Q1737" s="122" t="s">
        <v>218</v>
      </c>
      <c r="R1737" s="122">
        <f t="shared" si="521"/>
        <v>500</v>
      </c>
      <c r="S1737" s="124">
        <f t="shared" si="522"/>
        <v>5.7870370370370367E-3</v>
      </c>
      <c r="T1737" s="122">
        <f t="shared" si="523"/>
        <v>0.5</v>
      </c>
    </row>
    <row r="1738" spans="2:20" x14ac:dyDescent="0.25">
      <c r="B1738" s="122">
        <v>2035</v>
      </c>
      <c r="C1738" s="122">
        <v>1</v>
      </c>
      <c r="D1738" s="184">
        <v>16000</v>
      </c>
      <c r="E1738" s="122">
        <f t="shared" si="516"/>
        <v>16000</v>
      </c>
      <c r="F1738" s="122">
        <v>1000</v>
      </c>
      <c r="G1738" s="122" t="s">
        <v>218</v>
      </c>
      <c r="H1738" s="122">
        <f t="shared" si="517"/>
        <v>1000</v>
      </c>
      <c r="I1738" s="124">
        <f t="shared" si="518"/>
        <v>1.1574074074074073E-2</v>
      </c>
      <c r="J1738" s="122">
        <f t="shared" si="519"/>
        <v>1</v>
      </c>
      <c r="L1738" s="122">
        <v>2035</v>
      </c>
      <c r="M1738" s="122">
        <v>1</v>
      </c>
      <c r="N1738" s="184">
        <v>16000</v>
      </c>
      <c r="O1738" s="122">
        <f t="shared" si="520"/>
        <v>16000</v>
      </c>
      <c r="P1738" s="122">
        <v>500</v>
      </c>
      <c r="Q1738" s="122" t="s">
        <v>218</v>
      </c>
      <c r="R1738" s="122">
        <f t="shared" si="521"/>
        <v>500</v>
      </c>
      <c r="S1738" s="124">
        <f t="shared" si="522"/>
        <v>5.7870370370370367E-3</v>
      </c>
      <c r="T1738" s="122">
        <f t="shared" si="523"/>
        <v>0.5</v>
      </c>
    </row>
    <row r="1739" spans="2:20" x14ac:dyDescent="0.25">
      <c r="B1739" s="122">
        <v>2036</v>
      </c>
      <c r="C1739" s="122">
        <v>1</v>
      </c>
      <c r="D1739" s="184">
        <v>16000</v>
      </c>
      <c r="E1739" s="122">
        <f t="shared" si="516"/>
        <v>16000</v>
      </c>
      <c r="F1739" s="122">
        <v>1000</v>
      </c>
      <c r="G1739" s="122" t="s">
        <v>218</v>
      </c>
      <c r="H1739" s="122">
        <f t="shared" si="517"/>
        <v>1000</v>
      </c>
      <c r="I1739" s="124">
        <f t="shared" si="518"/>
        <v>1.1574074074074073E-2</v>
      </c>
      <c r="J1739" s="122">
        <f t="shared" si="519"/>
        <v>1</v>
      </c>
      <c r="L1739" s="122">
        <v>2036</v>
      </c>
      <c r="M1739" s="122">
        <v>1</v>
      </c>
      <c r="N1739" s="184">
        <v>16000</v>
      </c>
      <c r="O1739" s="122">
        <f t="shared" si="520"/>
        <v>16000</v>
      </c>
      <c r="P1739" s="122">
        <v>500</v>
      </c>
      <c r="Q1739" s="122" t="s">
        <v>218</v>
      </c>
      <c r="R1739" s="122">
        <f t="shared" si="521"/>
        <v>500</v>
      </c>
      <c r="S1739" s="124">
        <f t="shared" si="522"/>
        <v>5.7870370370370367E-3</v>
      </c>
      <c r="T1739" s="122">
        <f t="shared" si="523"/>
        <v>0.5</v>
      </c>
    </row>
    <row r="1740" spans="2:20" x14ac:dyDescent="0.25">
      <c r="B1740" s="122">
        <v>2037</v>
      </c>
      <c r="C1740" s="122">
        <v>1</v>
      </c>
      <c r="D1740" s="184">
        <v>16000</v>
      </c>
      <c r="E1740" s="122">
        <f t="shared" si="516"/>
        <v>16000</v>
      </c>
      <c r="F1740" s="122">
        <v>1000</v>
      </c>
      <c r="G1740" s="122" t="s">
        <v>218</v>
      </c>
      <c r="H1740" s="122">
        <f t="shared" si="517"/>
        <v>1000</v>
      </c>
      <c r="I1740" s="124">
        <f t="shared" si="518"/>
        <v>1.1574074074074073E-2</v>
      </c>
      <c r="J1740" s="122">
        <f t="shared" si="519"/>
        <v>1</v>
      </c>
      <c r="L1740" s="122">
        <v>2037</v>
      </c>
      <c r="M1740" s="122">
        <v>1</v>
      </c>
      <c r="N1740" s="184">
        <v>16000</v>
      </c>
      <c r="O1740" s="122">
        <f t="shared" si="520"/>
        <v>16000</v>
      </c>
      <c r="P1740" s="122">
        <v>500</v>
      </c>
      <c r="Q1740" s="122" t="s">
        <v>218</v>
      </c>
      <c r="R1740" s="122">
        <f t="shared" si="521"/>
        <v>500</v>
      </c>
      <c r="S1740" s="124">
        <f t="shared" si="522"/>
        <v>5.7870370370370367E-3</v>
      </c>
      <c r="T1740" s="122">
        <f t="shared" si="523"/>
        <v>0.5</v>
      </c>
    </row>
    <row r="1741" spans="2:20" x14ac:dyDescent="0.25">
      <c r="B1741" s="122">
        <v>2038</v>
      </c>
      <c r="C1741" s="122">
        <v>1</v>
      </c>
      <c r="D1741" s="184">
        <v>16000</v>
      </c>
      <c r="E1741" s="122">
        <f t="shared" si="516"/>
        <v>16000</v>
      </c>
      <c r="F1741" s="122">
        <v>1000</v>
      </c>
      <c r="G1741" s="122" t="s">
        <v>218</v>
      </c>
      <c r="H1741" s="122">
        <f t="shared" si="517"/>
        <v>1000</v>
      </c>
      <c r="I1741" s="124">
        <f t="shared" si="518"/>
        <v>1.1574074074074073E-2</v>
      </c>
      <c r="J1741" s="122">
        <f t="shared" si="519"/>
        <v>1</v>
      </c>
      <c r="L1741" s="122">
        <v>2038</v>
      </c>
      <c r="M1741" s="122">
        <v>1</v>
      </c>
      <c r="N1741" s="184">
        <v>16000</v>
      </c>
      <c r="O1741" s="122">
        <f t="shared" si="520"/>
        <v>16000</v>
      </c>
      <c r="P1741" s="122">
        <v>500</v>
      </c>
      <c r="Q1741" s="122" t="s">
        <v>218</v>
      </c>
      <c r="R1741" s="122">
        <f t="shared" si="521"/>
        <v>500</v>
      </c>
      <c r="S1741" s="124">
        <f t="shared" si="522"/>
        <v>5.7870370370370367E-3</v>
      </c>
      <c r="T1741" s="122">
        <f t="shared" si="523"/>
        <v>0.5</v>
      </c>
    </row>
    <row r="1742" spans="2:20" x14ac:dyDescent="0.25">
      <c r="B1742" s="122">
        <v>2039</v>
      </c>
      <c r="C1742" s="122">
        <v>1</v>
      </c>
      <c r="D1742" s="184">
        <v>16000</v>
      </c>
      <c r="E1742" s="122">
        <f t="shared" si="516"/>
        <v>16000</v>
      </c>
      <c r="F1742" s="122">
        <v>1000</v>
      </c>
      <c r="G1742" s="122" t="s">
        <v>218</v>
      </c>
      <c r="H1742" s="122">
        <f t="shared" si="517"/>
        <v>1000</v>
      </c>
      <c r="I1742" s="124">
        <f t="shared" si="518"/>
        <v>1.1574074074074073E-2</v>
      </c>
      <c r="J1742" s="122">
        <f t="shared" si="519"/>
        <v>1</v>
      </c>
      <c r="L1742" s="122">
        <v>2039</v>
      </c>
      <c r="M1742" s="122">
        <v>1</v>
      </c>
      <c r="N1742" s="184">
        <v>16000</v>
      </c>
      <c r="O1742" s="122">
        <f t="shared" si="520"/>
        <v>16000</v>
      </c>
      <c r="P1742" s="122">
        <v>500</v>
      </c>
      <c r="Q1742" s="122" t="s">
        <v>218</v>
      </c>
      <c r="R1742" s="122">
        <f t="shared" si="521"/>
        <v>500</v>
      </c>
      <c r="S1742" s="124">
        <f t="shared" si="522"/>
        <v>5.7870370370370367E-3</v>
      </c>
      <c r="T1742" s="122">
        <f t="shared" si="523"/>
        <v>0.5</v>
      </c>
    </row>
    <row r="1743" spans="2:20" x14ac:dyDescent="0.25">
      <c r="B1743" s="122">
        <v>2040</v>
      </c>
      <c r="C1743" s="122">
        <v>1</v>
      </c>
      <c r="D1743" s="184">
        <v>16000</v>
      </c>
      <c r="E1743" s="122">
        <f t="shared" si="516"/>
        <v>16000</v>
      </c>
      <c r="F1743" s="122">
        <v>1000</v>
      </c>
      <c r="G1743" s="122" t="s">
        <v>218</v>
      </c>
      <c r="H1743" s="122">
        <f t="shared" si="517"/>
        <v>1000</v>
      </c>
      <c r="I1743" s="124">
        <f t="shared" si="518"/>
        <v>1.1574074074074073E-2</v>
      </c>
      <c r="J1743" s="122">
        <f t="shared" si="519"/>
        <v>1</v>
      </c>
      <c r="L1743" s="122">
        <v>2040</v>
      </c>
      <c r="M1743" s="122">
        <v>1</v>
      </c>
      <c r="N1743" s="184">
        <v>16000</v>
      </c>
      <c r="O1743" s="122">
        <f t="shared" si="520"/>
        <v>16000</v>
      </c>
      <c r="P1743" s="122">
        <v>500</v>
      </c>
      <c r="Q1743" s="122" t="s">
        <v>218</v>
      </c>
      <c r="R1743" s="122">
        <f t="shared" si="521"/>
        <v>500</v>
      </c>
      <c r="S1743" s="124">
        <f t="shared" si="522"/>
        <v>5.7870370370370367E-3</v>
      </c>
      <c r="T1743" s="122">
        <f t="shared" si="523"/>
        <v>0.5</v>
      </c>
    </row>
    <row r="1744" spans="2:20" x14ac:dyDescent="0.25">
      <c r="B1744" s="122">
        <v>2041</v>
      </c>
      <c r="C1744" s="122">
        <v>2</v>
      </c>
      <c r="D1744" s="184">
        <v>16000</v>
      </c>
      <c r="E1744" s="122">
        <f t="shared" si="516"/>
        <v>32000</v>
      </c>
      <c r="F1744" s="122">
        <v>1000</v>
      </c>
      <c r="G1744" s="122" t="s">
        <v>218</v>
      </c>
      <c r="H1744" s="122">
        <f t="shared" si="517"/>
        <v>2000</v>
      </c>
      <c r="I1744" s="124">
        <f t="shared" si="518"/>
        <v>2.3148148148148147E-2</v>
      </c>
      <c r="J1744" s="122">
        <f t="shared" si="519"/>
        <v>2</v>
      </c>
      <c r="L1744" s="122">
        <v>2041</v>
      </c>
      <c r="M1744" s="122">
        <v>2</v>
      </c>
      <c r="N1744" s="184">
        <v>16000</v>
      </c>
      <c r="O1744" s="122">
        <f t="shared" si="520"/>
        <v>32000</v>
      </c>
      <c r="P1744" s="122">
        <v>500</v>
      </c>
      <c r="Q1744" s="122" t="s">
        <v>218</v>
      </c>
      <c r="R1744" s="122">
        <f t="shared" si="521"/>
        <v>1000</v>
      </c>
      <c r="S1744" s="124">
        <f t="shared" si="522"/>
        <v>1.1574074074074073E-2</v>
      </c>
      <c r="T1744" s="122">
        <f t="shared" si="523"/>
        <v>1</v>
      </c>
    </row>
    <row r="1745" spans="2:20" x14ac:dyDescent="0.25">
      <c r="B1745" s="122">
        <v>2042</v>
      </c>
      <c r="C1745" s="122">
        <v>2</v>
      </c>
      <c r="D1745" s="184">
        <v>16000</v>
      </c>
      <c r="E1745" s="122">
        <f t="shared" si="516"/>
        <v>32000</v>
      </c>
      <c r="F1745" s="122">
        <v>1000</v>
      </c>
      <c r="G1745" s="122" t="s">
        <v>218</v>
      </c>
      <c r="H1745" s="122">
        <f t="shared" si="517"/>
        <v>2000</v>
      </c>
      <c r="I1745" s="124">
        <f t="shared" si="518"/>
        <v>2.3148148148148147E-2</v>
      </c>
      <c r="J1745" s="122">
        <f t="shared" si="519"/>
        <v>2</v>
      </c>
      <c r="L1745" s="122">
        <v>2042</v>
      </c>
      <c r="M1745" s="122">
        <v>2</v>
      </c>
      <c r="N1745" s="184">
        <v>16000</v>
      </c>
      <c r="O1745" s="122">
        <f t="shared" si="520"/>
        <v>32000</v>
      </c>
      <c r="P1745" s="122">
        <v>500</v>
      </c>
      <c r="Q1745" s="122" t="s">
        <v>218</v>
      </c>
      <c r="R1745" s="122">
        <f t="shared" si="521"/>
        <v>1000</v>
      </c>
      <c r="S1745" s="124">
        <f t="shared" si="522"/>
        <v>1.1574074074074073E-2</v>
      </c>
      <c r="T1745" s="122">
        <f t="shared" si="523"/>
        <v>1</v>
      </c>
    </row>
    <row r="1746" spans="2:20" x14ac:dyDescent="0.25">
      <c r="B1746" s="122">
        <v>2043</v>
      </c>
      <c r="C1746" s="122">
        <v>2</v>
      </c>
      <c r="D1746" s="184">
        <v>16000</v>
      </c>
      <c r="E1746" s="122">
        <f t="shared" si="516"/>
        <v>32000</v>
      </c>
      <c r="F1746" s="122">
        <v>1000</v>
      </c>
      <c r="G1746" s="122" t="s">
        <v>218</v>
      </c>
      <c r="H1746" s="122">
        <f t="shared" si="517"/>
        <v>2000</v>
      </c>
      <c r="I1746" s="124">
        <f t="shared" si="518"/>
        <v>2.3148148148148147E-2</v>
      </c>
      <c r="J1746" s="122">
        <f t="shared" si="519"/>
        <v>2</v>
      </c>
      <c r="L1746" s="122">
        <v>2043</v>
      </c>
      <c r="M1746" s="122">
        <v>2</v>
      </c>
      <c r="N1746" s="184">
        <v>16000</v>
      </c>
      <c r="O1746" s="122">
        <f t="shared" si="520"/>
        <v>32000</v>
      </c>
      <c r="P1746" s="122">
        <v>500</v>
      </c>
      <c r="Q1746" s="122" t="s">
        <v>218</v>
      </c>
      <c r="R1746" s="122">
        <f t="shared" si="521"/>
        <v>1000</v>
      </c>
      <c r="S1746" s="124">
        <f t="shared" si="522"/>
        <v>1.1574074074074073E-2</v>
      </c>
      <c r="T1746" s="122">
        <f t="shared" si="523"/>
        <v>1</v>
      </c>
    </row>
    <row r="1747" spans="2:20" x14ac:dyDescent="0.25">
      <c r="B1747" s="122">
        <v>2044</v>
      </c>
      <c r="C1747" s="122">
        <v>2</v>
      </c>
      <c r="D1747" s="184">
        <v>16000</v>
      </c>
      <c r="E1747" s="122">
        <f t="shared" si="516"/>
        <v>32000</v>
      </c>
      <c r="F1747" s="122">
        <v>1000</v>
      </c>
      <c r="G1747" s="122" t="s">
        <v>218</v>
      </c>
      <c r="H1747" s="122">
        <f t="shared" si="517"/>
        <v>2000</v>
      </c>
      <c r="I1747" s="124">
        <f t="shared" si="518"/>
        <v>2.3148148148148147E-2</v>
      </c>
      <c r="J1747" s="122">
        <f t="shared" si="519"/>
        <v>2</v>
      </c>
      <c r="L1747" s="122">
        <v>2044</v>
      </c>
      <c r="M1747" s="122">
        <v>2</v>
      </c>
      <c r="N1747" s="184">
        <v>16000</v>
      </c>
      <c r="O1747" s="122">
        <f t="shared" si="520"/>
        <v>32000</v>
      </c>
      <c r="P1747" s="122">
        <v>500</v>
      </c>
      <c r="Q1747" s="122" t="s">
        <v>218</v>
      </c>
      <c r="R1747" s="122">
        <f t="shared" si="521"/>
        <v>1000</v>
      </c>
      <c r="S1747" s="124">
        <f t="shared" si="522"/>
        <v>1.1574074074074073E-2</v>
      </c>
      <c r="T1747" s="122">
        <f t="shared" si="523"/>
        <v>1</v>
      </c>
    </row>
    <row r="1749" spans="2:20" x14ac:dyDescent="0.25">
      <c r="B1749" s="290" t="s">
        <v>339</v>
      </c>
      <c r="C1749" s="290"/>
      <c r="D1749" s="290"/>
      <c r="L1749" s="290" t="s">
        <v>340</v>
      </c>
      <c r="M1749" s="290"/>
      <c r="N1749" s="290"/>
    </row>
    <row r="1750" spans="2:20" x14ac:dyDescent="0.25">
      <c r="B1750" s="289" t="s">
        <v>22</v>
      </c>
      <c r="C1750" s="289" t="s">
        <v>203</v>
      </c>
      <c r="D1750" s="289" t="s">
        <v>204</v>
      </c>
      <c r="E1750" s="289" t="s">
        <v>201</v>
      </c>
      <c r="F1750" s="289" t="s">
        <v>202</v>
      </c>
      <c r="G1750" s="289" t="s">
        <v>151</v>
      </c>
      <c r="H1750" s="289" t="s">
        <v>205</v>
      </c>
      <c r="I1750" s="289" t="s">
        <v>206</v>
      </c>
      <c r="J1750" s="289" t="s">
        <v>434</v>
      </c>
      <c r="L1750" s="289" t="s">
        <v>22</v>
      </c>
      <c r="M1750" s="289" t="s">
        <v>203</v>
      </c>
      <c r="N1750" s="289" t="s">
        <v>204</v>
      </c>
      <c r="O1750" s="289" t="s">
        <v>201</v>
      </c>
      <c r="P1750" s="289" t="s">
        <v>202</v>
      </c>
      <c r="Q1750" s="289" t="s">
        <v>151</v>
      </c>
      <c r="R1750" s="289" t="s">
        <v>205</v>
      </c>
      <c r="S1750" s="289" t="s">
        <v>206</v>
      </c>
      <c r="T1750" s="289" t="s">
        <v>434</v>
      </c>
    </row>
    <row r="1751" spans="2:20" x14ac:dyDescent="0.25">
      <c r="B1751" s="289"/>
      <c r="C1751" s="289"/>
      <c r="D1751" s="289"/>
      <c r="E1751" s="289"/>
      <c r="F1751" s="289"/>
      <c r="G1751" s="289"/>
      <c r="H1751" s="289"/>
      <c r="I1751" s="289"/>
      <c r="J1751" s="289"/>
      <c r="L1751" s="289"/>
      <c r="M1751" s="289"/>
      <c r="N1751" s="289"/>
      <c r="O1751" s="289"/>
      <c r="P1751" s="289"/>
      <c r="Q1751" s="289"/>
      <c r="R1751" s="289"/>
      <c r="S1751" s="289"/>
      <c r="T1751" s="289"/>
    </row>
    <row r="1752" spans="2:20" x14ac:dyDescent="0.25">
      <c r="B1752" s="289"/>
      <c r="C1752" s="289"/>
      <c r="D1752" s="289"/>
      <c r="E1752" s="289"/>
      <c r="F1752" s="289"/>
      <c r="G1752" s="289"/>
      <c r="H1752" s="289"/>
      <c r="I1752" s="289"/>
      <c r="J1752" s="289"/>
      <c r="L1752" s="289"/>
      <c r="M1752" s="289"/>
      <c r="N1752" s="289"/>
      <c r="O1752" s="289"/>
      <c r="P1752" s="289"/>
      <c r="Q1752" s="289"/>
      <c r="R1752" s="289"/>
      <c r="S1752" s="289"/>
      <c r="T1752" s="289"/>
    </row>
    <row r="1753" spans="2:20" x14ac:dyDescent="0.25">
      <c r="B1753" s="122">
        <v>2025</v>
      </c>
      <c r="C1753" s="122" cm="1">
        <f t="array" ref="C1753:C1772">TRANSPOSE('Proyeksi Fasum (3)'!D431:W431)</f>
        <v>1</v>
      </c>
      <c r="D1753" s="122">
        <v>20</v>
      </c>
      <c r="E1753" s="122">
        <f>C1753*D1753</f>
        <v>20</v>
      </c>
      <c r="F1753" s="122">
        <v>50</v>
      </c>
      <c r="G1753" s="122" t="s">
        <v>220</v>
      </c>
      <c r="H1753" s="122">
        <f>E1753*F1753</f>
        <v>1000</v>
      </c>
      <c r="I1753" s="124">
        <f>H1753/86400</f>
        <v>1.1574074074074073E-2</v>
      </c>
      <c r="J1753" s="122">
        <f>H1753/1000</f>
        <v>1</v>
      </c>
      <c r="L1753" s="122">
        <v>2025</v>
      </c>
      <c r="M1753" s="122" cm="1">
        <f t="array" ref="M1753:M1772">TRANSPOSE('Proyeksi Fasum (3)'!D432:W432)</f>
        <v>0</v>
      </c>
      <c r="N1753" s="122">
        <v>20</v>
      </c>
      <c r="O1753" s="122">
        <f>M1753*N1753</f>
        <v>0</v>
      </c>
      <c r="P1753" s="122">
        <v>50</v>
      </c>
      <c r="Q1753" s="122" t="s">
        <v>220</v>
      </c>
      <c r="R1753" s="122">
        <f>O1753*P1753</f>
        <v>0</v>
      </c>
      <c r="S1753" s="124">
        <f>R1753/86400</f>
        <v>0</v>
      </c>
      <c r="T1753" s="122">
        <f>R1753/1000</f>
        <v>0</v>
      </c>
    </row>
    <row r="1754" spans="2:20" x14ac:dyDescent="0.25">
      <c r="B1754" s="122">
        <v>2026</v>
      </c>
      <c r="C1754" s="122">
        <v>1</v>
      </c>
      <c r="D1754" s="122">
        <v>20</v>
      </c>
      <c r="E1754" s="122">
        <f t="shared" ref="E1754:E1772" si="524">C1754*D1754</f>
        <v>20</v>
      </c>
      <c r="F1754" s="122">
        <v>50</v>
      </c>
      <c r="G1754" s="122" t="s">
        <v>220</v>
      </c>
      <c r="H1754" s="122">
        <f t="shared" ref="H1754:H1772" si="525">E1754*F1754</f>
        <v>1000</v>
      </c>
      <c r="I1754" s="124">
        <f t="shared" ref="I1754:I1772" si="526">H1754/86400</f>
        <v>1.1574074074074073E-2</v>
      </c>
      <c r="J1754" s="122">
        <f t="shared" ref="J1754:J1772" si="527">H1754/1000</f>
        <v>1</v>
      </c>
      <c r="L1754" s="122">
        <v>2026</v>
      </c>
      <c r="M1754" s="122">
        <v>0</v>
      </c>
      <c r="N1754" s="122">
        <v>20</v>
      </c>
      <c r="O1754" s="122">
        <f t="shared" ref="O1754:O1772" si="528">M1754*N1754</f>
        <v>0</v>
      </c>
      <c r="P1754" s="122">
        <v>50</v>
      </c>
      <c r="Q1754" s="122" t="s">
        <v>220</v>
      </c>
      <c r="R1754" s="122">
        <f t="shared" ref="R1754:R1772" si="529">O1754*P1754</f>
        <v>0</v>
      </c>
      <c r="S1754" s="124">
        <f t="shared" ref="S1754:S1772" si="530">R1754/86400</f>
        <v>0</v>
      </c>
      <c r="T1754" s="122">
        <f t="shared" ref="T1754:T1772" si="531">R1754/1000</f>
        <v>0</v>
      </c>
    </row>
    <row r="1755" spans="2:20" x14ac:dyDescent="0.25">
      <c r="B1755" s="122">
        <v>2027</v>
      </c>
      <c r="C1755" s="122">
        <v>1</v>
      </c>
      <c r="D1755" s="122">
        <v>20</v>
      </c>
      <c r="E1755" s="122">
        <f t="shared" si="524"/>
        <v>20</v>
      </c>
      <c r="F1755" s="122">
        <v>50</v>
      </c>
      <c r="G1755" s="122" t="s">
        <v>220</v>
      </c>
      <c r="H1755" s="122">
        <f t="shared" si="525"/>
        <v>1000</v>
      </c>
      <c r="I1755" s="124">
        <f t="shared" si="526"/>
        <v>1.1574074074074073E-2</v>
      </c>
      <c r="J1755" s="122">
        <f t="shared" si="527"/>
        <v>1</v>
      </c>
      <c r="L1755" s="122">
        <v>2027</v>
      </c>
      <c r="M1755" s="122">
        <v>0</v>
      </c>
      <c r="N1755" s="122">
        <v>20</v>
      </c>
      <c r="O1755" s="122">
        <f t="shared" si="528"/>
        <v>0</v>
      </c>
      <c r="P1755" s="122">
        <v>50</v>
      </c>
      <c r="Q1755" s="122" t="s">
        <v>220</v>
      </c>
      <c r="R1755" s="122">
        <f t="shared" si="529"/>
        <v>0</v>
      </c>
      <c r="S1755" s="124">
        <f t="shared" si="530"/>
        <v>0</v>
      </c>
      <c r="T1755" s="122">
        <f t="shared" si="531"/>
        <v>0</v>
      </c>
    </row>
    <row r="1756" spans="2:20" x14ac:dyDescent="0.25">
      <c r="B1756" s="122">
        <v>2028</v>
      </c>
      <c r="C1756" s="122">
        <v>1</v>
      </c>
      <c r="D1756" s="122">
        <v>20</v>
      </c>
      <c r="E1756" s="122">
        <f t="shared" si="524"/>
        <v>20</v>
      </c>
      <c r="F1756" s="122">
        <v>50</v>
      </c>
      <c r="G1756" s="122" t="s">
        <v>220</v>
      </c>
      <c r="H1756" s="122">
        <f t="shared" si="525"/>
        <v>1000</v>
      </c>
      <c r="I1756" s="124">
        <f t="shared" si="526"/>
        <v>1.1574074074074073E-2</v>
      </c>
      <c r="J1756" s="122">
        <f t="shared" si="527"/>
        <v>1</v>
      </c>
      <c r="L1756" s="122">
        <v>2028</v>
      </c>
      <c r="M1756" s="122">
        <v>0</v>
      </c>
      <c r="N1756" s="122">
        <v>20</v>
      </c>
      <c r="O1756" s="122">
        <f t="shared" si="528"/>
        <v>0</v>
      </c>
      <c r="P1756" s="122">
        <v>50</v>
      </c>
      <c r="Q1756" s="122" t="s">
        <v>220</v>
      </c>
      <c r="R1756" s="122">
        <f t="shared" si="529"/>
        <v>0</v>
      </c>
      <c r="S1756" s="124">
        <f t="shared" si="530"/>
        <v>0</v>
      </c>
      <c r="T1756" s="122">
        <f t="shared" si="531"/>
        <v>0</v>
      </c>
    </row>
    <row r="1757" spans="2:20" x14ac:dyDescent="0.25">
      <c r="B1757" s="122">
        <v>2029</v>
      </c>
      <c r="C1757" s="122">
        <v>1</v>
      </c>
      <c r="D1757" s="122">
        <v>20</v>
      </c>
      <c r="E1757" s="122">
        <f t="shared" si="524"/>
        <v>20</v>
      </c>
      <c r="F1757" s="122">
        <v>50</v>
      </c>
      <c r="G1757" s="122" t="s">
        <v>220</v>
      </c>
      <c r="H1757" s="122">
        <f t="shared" si="525"/>
        <v>1000</v>
      </c>
      <c r="I1757" s="124">
        <f t="shared" si="526"/>
        <v>1.1574074074074073E-2</v>
      </c>
      <c r="J1757" s="122">
        <f t="shared" si="527"/>
        <v>1</v>
      </c>
      <c r="L1757" s="122">
        <v>2029</v>
      </c>
      <c r="M1757" s="122">
        <v>0</v>
      </c>
      <c r="N1757" s="122">
        <v>20</v>
      </c>
      <c r="O1757" s="122">
        <f t="shared" si="528"/>
        <v>0</v>
      </c>
      <c r="P1757" s="122">
        <v>50</v>
      </c>
      <c r="Q1757" s="122" t="s">
        <v>220</v>
      </c>
      <c r="R1757" s="122">
        <f t="shared" si="529"/>
        <v>0</v>
      </c>
      <c r="S1757" s="124">
        <f t="shared" si="530"/>
        <v>0</v>
      </c>
      <c r="T1757" s="122">
        <f t="shared" si="531"/>
        <v>0</v>
      </c>
    </row>
    <row r="1758" spans="2:20" x14ac:dyDescent="0.25">
      <c r="B1758" s="122">
        <v>2030</v>
      </c>
      <c r="C1758" s="122">
        <v>1</v>
      </c>
      <c r="D1758" s="122">
        <v>20</v>
      </c>
      <c r="E1758" s="122">
        <f t="shared" si="524"/>
        <v>20</v>
      </c>
      <c r="F1758" s="122">
        <v>50</v>
      </c>
      <c r="G1758" s="122" t="s">
        <v>220</v>
      </c>
      <c r="H1758" s="122">
        <f t="shared" si="525"/>
        <v>1000</v>
      </c>
      <c r="I1758" s="124">
        <f t="shared" si="526"/>
        <v>1.1574074074074073E-2</v>
      </c>
      <c r="J1758" s="122">
        <f t="shared" si="527"/>
        <v>1</v>
      </c>
      <c r="L1758" s="122">
        <v>2030</v>
      </c>
      <c r="M1758" s="122">
        <v>0</v>
      </c>
      <c r="N1758" s="122">
        <v>20</v>
      </c>
      <c r="O1758" s="122">
        <f t="shared" si="528"/>
        <v>0</v>
      </c>
      <c r="P1758" s="122">
        <v>50</v>
      </c>
      <c r="Q1758" s="122" t="s">
        <v>220</v>
      </c>
      <c r="R1758" s="122">
        <f t="shared" si="529"/>
        <v>0</v>
      </c>
      <c r="S1758" s="124">
        <f t="shared" si="530"/>
        <v>0</v>
      </c>
      <c r="T1758" s="122">
        <f t="shared" si="531"/>
        <v>0</v>
      </c>
    </row>
    <row r="1759" spans="2:20" x14ac:dyDescent="0.25">
      <c r="B1759" s="122">
        <v>2031</v>
      </c>
      <c r="C1759" s="122">
        <v>1</v>
      </c>
      <c r="D1759" s="122">
        <v>20</v>
      </c>
      <c r="E1759" s="122">
        <f t="shared" si="524"/>
        <v>20</v>
      </c>
      <c r="F1759" s="122">
        <v>50</v>
      </c>
      <c r="G1759" s="122" t="s">
        <v>220</v>
      </c>
      <c r="H1759" s="122">
        <f t="shared" si="525"/>
        <v>1000</v>
      </c>
      <c r="I1759" s="124">
        <f t="shared" si="526"/>
        <v>1.1574074074074073E-2</v>
      </c>
      <c r="J1759" s="122">
        <f t="shared" si="527"/>
        <v>1</v>
      </c>
      <c r="L1759" s="122">
        <v>2031</v>
      </c>
      <c r="M1759" s="122">
        <v>0</v>
      </c>
      <c r="N1759" s="122">
        <v>20</v>
      </c>
      <c r="O1759" s="122">
        <f t="shared" si="528"/>
        <v>0</v>
      </c>
      <c r="P1759" s="122">
        <v>50</v>
      </c>
      <c r="Q1759" s="122" t="s">
        <v>220</v>
      </c>
      <c r="R1759" s="122">
        <f t="shared" si="529"/>
        <v>0</v>
      </c>
      <c r="S1759" s="124">
        <f t="shared" si="530"/>
        <v>0</v>
      </c>
      <c r="T1759" s="122">
        <f t="shared" si="531"/>
        <v>0</v>
      </c>
    </row>
    <row r="1760" spans="2:20" x14ac:dyDescent="0.25">
      <c r="B1760" s="122">
        <v>2032</v>
      </c>
      <c r="C1760" s="122">
        <v>1</v>
      </c>
      <c r="D1760" s="122">
        <v>20</v>
      </c>
      <c r="E1760" s="122">
        <f t="shared" si="524"/>
        <v>20</v>
      </c>
      <c r="F1760" s="122">
        <v>50</v>
      </c>
      <c r="G1760" s="122" t="s">
        <v>220</v>
      </c>
      <c r="H1760" s="122">
        <f t="shared" si="525"/>
        <v>1000</v>
      </c>
      <c r="I1760" s="124">
        <f t="shared" si="526"/>
        <v>1.1574074074074073E-2</v>
      </c>
      <c r="J1760" s="122">
        <f t="shared" si="527"/>
        <v>1</v>
      </c>
      <c r="L1760" s="122">
        <v>2032</v>
      </c>
      <c r="M1760" s="122">
        <v>0</v>
      </c>
      <c r="N1760" s="122">
        <v>20</v>
      </c>
      <c r="O1760" s="122">
        <f t="shared" si="528"/>
        <v>0</v>
      </c>
      <c r="P1760" s="122">
        <v>50</v>
      </c>
      <c r="Q1760" s="122" t="s">
        <v>220</v>
      </c>
      <c r="R1760" s="122">
        <f t="shared" si="529"/>
        <v>0</v>
      </c>
      <c r="S1760" s="124">
        <f t="shared" si="530"/>
        <v>0</v>
      </c>
      <c r="T1760" s="122">
        <f t="shared" si="531"/>
        <v>0</v>
      </c>
    </row>
    <row r="1761" spans="2:20" x14ac:dyDescent="0.25">
      <c r="B1761" s="122">
        <v>2033</v>
      </c>
      <c r="C1761" s="122">
        <v>1</v>
      </c>
      <c r="D1761" s="122">
        <v>20</v>
      </c>
      <c r="E1761" s="122">
        <f t="shared" si="524"/>
        <v>20</v>
      </c>
      <c r="F1761" s="122">
        <v>50</v>
      </c>
      <c r="G1761" s="122" t="s">
        <v>220</v>
      </c>
      <c r="H1761" s="122">
        <f t="shared" si="525"/>
        <v>1000</v>
      </c>
      <c r="I1761" s="124">
        <f t="shared" si="526"/>
        <v>1.1574074074074073E-2</v>
      </c>
      <c r="J1761" s="122">
        <f t="shared" si="527"/>
        <v>1</v>
      </c>
      <c r="L1761" s="122">
        <v>2033</v>
      </c>
      <c r="M1761" s="122">
        <v>0</v>
      </c>
      <c r="N1761" s="122">
        <v>20</v>
      </c>
      <c r="O1761" s="122">
        <f t="shared" si="528"/>
        <v>0</v>
      </c>
      <c r="P1761" s="122">
        <v>50</v>
      </c>
      <c r="Q1761" s="122" t="s">
        <v>220</v>
      </c>
      <c r="R1761" s="122">
        <f t="shared" si="529"/>
        <v>0</v>
      </c>
      <c r="S1761" s="124">
        <f t="shared" si="530"/>
        <v>0</v>
      </c>
      <c r="T1761" s="122">
        <f t="shared" si="531"/>
        <v>0</v>
      </c>
    </row>
    <row r="1762" spans="2:20" x14ac:dyDescent="0.25">
      <c r="B1762" s="122">
        <v>2034</v>
      </c>
      <c r="C1762" s="122">
        <v>1</v>
      </c>
      <c r="D1762" s="122">
        <v>20</v>
      </c>
      <c r="E1762" s="122">
        <f t="shared" si="524"/>
        <v>20</v>
      </c>
      <c r="F1762" s="122">
        <v>50</v>
      </c>
      <c r="G1762" s="122" t="s">
        <v>220</v>
      </c>
      <c r="H1762" s="122">
        <f t="shared" si="525"/>
        <v>1000</v>
      </c>
      <c r="I1762" s="124">
        <f t="shared" si="526"/>
        <v>1.1574074074074073E-2</v>
      </c>
      <c r="J1762" s="122">
        <f t="shared" si="527"/>
        <v>1</v>
      </c>
      <c r="L1762" s="122">
        <v>2034</v>
      </c>
      <c r="M1762" s="122">
        <v>0</v>
      </c>
      <c r="N1762" s="122">
        <v>20</v>
      </c>
      <c r="O1762" s="122">
        <f t="shared" si="528"/>
        <v>0</v>
      </c>
      <c r="P1762" s="122">
        <v>50</v>
      </c>
      <c r="Q1762" s="122" t="s">
        <v>220</v>
      </c>
      <c r="R1762" s="122">
        <f t="shared" si="529"/>
        <v>0</v>
      </c>
      <c r="S1762" s="124">
        <f t="shared" si="530"/>
        <v>0</v>
      </c>
      <c r="T1762" s="122">
        <f t="shared" si="531"/>
        <v>0</v>
      </c>
    </row>
    <row r="1763" spans="2:20" x14ac:dyDescent="0.25">
      <c r="B1763" s="122">
        <v>2035</v>
      </c>
      <c r="C1763" s="122">
        <v>1</v>
      </c>
      <c r="D1763" s="122">
        <v>20</v>
      </c>
      <c r="E1763" s="122">
        <f t="shared" si="524"/>
        <v>20</v>
      </c>
      <c r="F1763" s="122">
        <v>50</v>
      </c>
      <c r="G1763" s="122" t="s">
        <v>220</v>
      </c>
      <c r="H1763" s="122">
        <f t="shared" si="525"/>
        <v>1000</v>
      </c>
      <c r="I1763" s="124">
        <f t="shared" si="526"/>
        <v>1.1574074074074073E-2</v>
      </c>
      <c r="J1763" s="122">
        <f t="shared" si="527"/>
        <v>1</v>
      </c>
      <c r="L1763" s="122">
        <v>2035</v>
      </c>
      <c r="M1763" s="122">
        <v>0</v>
      </c>
      <c r="N1763" s="122">
        <v>20</v>
      </c>
      <c r="O1763" s="122">
        <f t="shared" si="528"/>
        <v>0</v>
      </c>
      <c r="P1763" s="122">
        <v>50</v>
      </c>
      <c r="Q1763" s="122" t="s">
        <v>220</v>
      </c>
      <c r="R1763" s="122">
        <f t="shared" si="529"/>
        <v>0</v>
      </c>
      <c r="S1763" s="124">
        <f t="shared" si="530"/>
        <v>0</v>
      </c>
      <c r="T1763" s="122">
        <f t="shared" si="531"/>
        <v>0</v>
      </c>
    </row>
    <row r="1764" spans="2:20" x14ac:dyDescent="0.25">
      <c r="B1764" s="122">
        <v>2036</v>
      </c>
      <c r="C1764" s="122">
        <v>1</v>
      </c>
      <c r="D1764" s="122">
        <v>20</v>
      </c>
      <c r="E1764" s="122">
        <f t="shared" si="524"/>
        <v>20</v>
      </c>
      <c r="F1764" s="122">
        <v>50</v>
      </c>
      <c r="G1764" s="122" t="s">
        <v>220</v>
      </c>
      <c r="H1764" s="122">
        <f t="shared" si="525"/>
        <v>1000</v>
      </c>
      <c r="I1764" s="124">
        <f t="shared" si="526"/>
        <v>1.1574074074074073E-2</v>
      </c>
      <c r="J1764" s="122">
        <f t="shared" si="527"/>
        <v>1</v>
      </c>
      <c r="L1764" s="122">
        <v>2036</v>
      </c>
      <c r="M1764" s="122">
        <v>0</v>
      </c>
      <c r="N1764" s="122">
        <v>20</v>
      </c>
      <c r="O1764" s="122">
        <f t="shared" si="528"/>
        <v>0</v>
      </c>
      <c r="P1764" s="122">
        <v>50</v>
      </c>
      <c r="Q1764" s="122" t="s">
        <v>220</v>
      </c>
      <c r="R1764" s="122">
        <f t="shared" si="529"/>
        <v>0</v>
      </c>
      <c r="S1764" s="124">
        <f t="shared" si="530"/>
        <v>0</v>
      </c>
      <c r="T1764" s="122">
        <f t="shared" si="531"/>
        <v>0</v>
      </c>
    </row>
    <row r="1765" spans="2:20" x14ac:dyDescent="0.25">
      <c r="B1765" s="122">
        <v>2037</v>
      </c>
      <c r="C1765" s="122">
        <v>1</v>
      </c>
      <c r="D1765" s="122">
        <v>20</v>
      </c>
      <c r="E1765" s="122">
        <f t="shared" si="524"/>
        <v>20</v>
      </c>
      <c r="F1765" s="122">
        <v>50</v>
      </c>
      <c r="G1765" s="122" t="s">
        <v>220</v>
      </c>
      <c r="H1765" s="122">
        <f t="shared" si="525"/>
        <v>1000</v>
      </c>
      <c r="I1765" s="124">
        <f t="shared" si="526"/>
        <v>1.1574074074074073E-2</v>
      </c>
      <c r="J1765" s="122">
        <f t="shared" si="527"/>
        <v>1</v>
      </c>
      <c r="L1765" s="122">
        <v>2037</v>
      </c>
      <c r="M1765" s="122">
        <v>0</v>
      </c>
      <c r="N1765" s="122">
        <v>20</v>
      </c>
      <c r="O1765" s="122">
        <f t="shared" si="528"/>
        <v>0</v>
      </c>
      <c r="P1765" s="122">
        <v>50</v>
      </c>
      <c r="Q1765" s="122" t="s">
        <v>220</v>
      </c>
      <c r="R1765" s="122">
        <f t="shared" si="529"/>
        <v>0</v>
      </c>
      <c r="S1765" s="124">
        <f t="shared" si="530"/>
        <v>0</v>
      </c>
      <c r="T1765" s="122">
        <f t="shared" si="531"/>
        <v>0</v>
      </c>
    </row>
    <row r="1766" spans="2:20" x14ac:dyDescent="0.25">
      <c r="B1766" s="122">
        <v>2038</v>
      </c>
      <c r="C1766" s="122">
        <v>1</v>
      </c>
      <c r="D1766" s="122">
        <v>20</v>
      </c>
      <c r="E1766" s="122">
        <f t="shared" si="524"/>
        <v>20</v>
      </c>
      <c r="F1766" s="122">
        <v>50</v>
      </c>
      <c r="G1766" s="122" t="s">
        <v>220</v>
      </c>
      <c r="H1766" s="122">
        <f t="shared" si="525"/>
        <v>1000</v>
      </c>
      <c r="I1766" s="124">
        <f t="shared" si="526"/>
        <v>1.1574074074074073E-2</v>
      </c>
      <c r="J1766" s="122">
        <f t="shared" si="527"/>
        <v>1</v>
      </c>
      <c r="L1766" s="122">
        <v>2038</v>
      </c>
      <c r="M1766" s="122">
        <v>0</v>
      </c>
      <c r="N1766" s="122">
        <v>20</v>
      </c>
      <c r="O1766" s="122">
        <f t="shared" si="528"/>
        <v>0</v>
      </c>
      <c r="P1766" s="122">
        <v>50</v>
      </c>
      <c r="Q1766" s="122" t="s">
        <v>220</v>
      </c>
      <c r="R1766" s="122">
        <f t="shared" si="529"/>
        <v>0</v>
      </c>
      <c r="S1766" s="124">
        <f t="shared" si="530"/>
        <v>0</v>
      </c>
      <c r="T1766" s="122">
        <f t="shared" si="531"/>
        <v>0</v>
      </c>
    </row>
    <row r="1767" spans="2:20" x14ac:dyDescent="0.25">
      <c r="B1767" s="122">
        <v>2039</v>
      </c>
      <c r="C1767" s="122">
        <v>1</v>
      </c>
      <c r="D1767" s="122">
        <v>20</v>
      </c>
      <c r="E1767" s="122">
        <f t="shared" si="524"/>
        <v>20</v>
      </c>
      <c r="F1767" s="122">
        <v>50</v>
      </c>
      <c r="G1767" s="122" t="s">
        <v>220</v>
      </c>
      <c r="H1767" s="122">
        <f t="shared" si="525"/>
        <v>1000</v>
      </c>
      <c r="I1767" s="124">
        <f t="shared" si="526"/>
        <v>1.1574074074074073E-2</v>
      </c>
      <c r="J1767" s="122">
        <f t="shared" si="527"/>
        <v>1</v>
      </c>
      <c r="L1767" s="122">
        <v>2039</v>
      </c>
      <c r="M1767" s="122">
        <v>0</v>
      </c>
      <c r="N1767" s="122">
        <v>20</v>
      </c>
      <c r="O1767" s="122">
        <f t="shared" si="528"/>
        <v>0</v>
      </c>
      <c r="P1767" s="122">
        <v>50</v>
      </c>
      <c r="Q1767" s="122" t="s">
        <v>220</v>
      </c>
      <c r="R1767" s="122">
        <f t="shared" si="529"/>
        <v>0</v>
      </c>
      <c r="S1767" s="124">
        <f t="shared" si="530"/>
        <v>0</v>
      </c>
      <c r="T1767" s="122">
        <f t="shared" si="531"/>
        <v>0</v>
      </c>
    </row>
    <row r="1768" spans="2:20" x14ac:dyDescent="0.25">
      <c r="B1768" s="122">
        <v>2040</v>
      </c>
      <c r="C1768" s="122">
        <v>1</v>
      </c>
      <c r="D1768" s="122">
        <v>20</v>
      </c>
      <c r="E1768" s="122">
        <f t="shared" si="524"/>
        <v>20</v>
      </c>
      <c r="F1768" s="122">
        <v>50</v>
      </c>
      <c r="G1768" s="122" t="s">
        <v>220</v>
      </c>
      <c r="H1768" s="122">
        <f t="shared" si="525"/>
        <v>1000</v>
      </c>
      <c r="I1768" s="124">
        <f t="shared" si="526"/>
        <v>1.1574074074074073E-2</v>
      </c>
      <c r="J1768" s="122">
        <f t="shared" si="527"/>
        <v>1</v>
      </c>
      <c r="L1768" s="122">
        <v>2040</v>
      </c>
      <c r="M1768" s="122">
        <v>0</v>
      </c>
      <c r="N1768" s="122">
        <v>20</v>
      </c>
      <c r="O1768" s="122">
        <f t="shared" si="528"/>
        <v>0</v>
      </c>
      <c r="P1768" s="122">
        <v>50</v>
      </c>
      <c r="Q1768" s="122" t="s">
        <v>220</v>
      </c>
      <c r="R1768" s="122">
        <f t="shared" si="529"/>
        <v>0</v>
      </c>
      <c r="S1768" s="124">
        <f t="shared" si="530"/>
        <v>0</v>
      </c>
      <c r="T1768" s="122">
        <f t="shared" si="531"/>
        <v>0</v>
      </c>
    </row>
    <row r="1769" spans="2:20" x14ac:dyDescent="0.25">
      <c r="B1769" s="122">
        <v>2041</v>
      </c>
      <c r="C1769" s="122">
        <v>2</v>
      </c>
      <c r="D1769" s="122">
        <v>20</v>
      </c>
      <c r="E1769" s="122">
        <f t="shared" si="524"/>
        <v>40</v>
      </c>
      <c r="F1769" s="122">
        <v>50</v>
      </c>
      <c r="G1769" s="122" t="s">
        <v>220</v>
      </c>
      <c r="H1769" s="122">
        <f t="shared" si="525"/>
        <v>2000</v>
      </c>
      <c r="I1769" s="124">
        <f t="shared" si="526"/>
        <v>2.3148148148148147E-2</v>
      </c>
      <c r="J1769" s="122">
        <f t="shared" si="527"/>
        <v>2</v>
      </c>
      <c r="L1769" s="122">
        <v>2041</v>
      </c>
      <c r="M1769" s="122">
        <v>0</v>
      </c>
      <c r="N1769" s="122">
        <v>20</v>
      </c>
      <c r="O1769" s="122">
        <f t="shared" si="528"/>
        <v>0</v>
      </c>
      <c r="P1769" s="122">
        <v>50</v>
      </c>
      <c r="Q1769" s="122" t="s">
        <v>220</v>
      </c>
      <c r="R1769" s="122">
        <f t="shared" si="529"/>
        <v>0</v>
      </c>
      <c r="S1769" s="124">
        <f t="shared" si="530"/>
        <v>0</v>
      </c>
      <c r="T1769" s="122">
        <f t="shared" si="531"/>
        <v>0</v>
      </c>
    </row>
    <row r="1770" spans="2:20" x14ac:dyDescent="0.25">
      <c r="B1770" s="122">
        <v>2042</v>
      </c>
      <c r="C1770" s="122">
        <v>2</v>
      </c>
      <c r="D1770" s="122">
        <v>20</v>
      </c>
      <c r="E1770" s="122">
        <f t="shared" si="524"/>
        <v>40</v>
      </c>
      <c r="F1770" s="122">
        <v>50</v>
      </c>
      <c r="G1770" s="122" t="s">
        <v>220</v>
      </c>
      <c r="H1770" s="122">
        <f t="shared" si="525"/>
        <v>2000</v>
      </c>
      <c r="I1770" s="124">
        <f t="shared" si="526"/>
        <v>2.3148148148148147E-2</v>
      </c>
      <c r="J1770" s="122">
        <f t="shared" si="527"/>
        <v>2</v>
      </c>
      <c r="L1770" s="122">
        <v>2042</v>
      </c>
      <c r="M1770" s="122">
        <v>0</v>
      </c>
      <c r="N1770" s="122">
        <v>20</v>
      </c>
      <c r="O1770" s="122">
        <f t="shared" si="528"/>
        <v>0</v>
      </c>
      <c r="P1770" s="122">
        <v>50</v>
      </c>
      <c r="Q1770" s="122" t="s">
        <v>220</v>
      </c>
      <c r="R1770" s="122">
        <f t="shared" si="529"/>
        <v>0</v>
      </c>
      <c r="S1770" s="124">
        <f t="shared" si="530"/>
        <v>0</v>
      </c>
      <c r="T1770" s="122">
        <f t="shared" si="531"/>
        <v>0</v>
      </c>
    </row>
    <row r="1771" spans="2:20" x14ac:dyDescent="0.25">
      <c r="B1771" s="122">
        <v>2043</v>
      </c>
      <c r="C1771" s="122">
        <v>2</v>
      </c>
      <c r="D1771" s="122">
        <v>20</v>
      </c>
      <c r="E1771" s="122">
        <f t="shared" si="524"/>
        <v>40</v>
      </c>
      <c r="F1771" s="122">
        <v>50</v>
      </c>
      <c r="G1771" s="122" t="s">
        <v>220</v>
      </c>
      <c r="H1771" s="122">
        <f t="shared" si="525"/>
        <v>2000</v>
      </c>
      <c r="I1771" s="124">
        <f t="shared" si="526"/>
        <v>2.3148148148148147E-2</v>
      </c>
      <c r="J1771" s="122">
        <f t="shared" si="527"/>
        <v>2</v>
      </c>
      <c r="L1771" s="122">
        <v>2043</v>
      </c>
      <c r="M1771" s="122">
        <v>0</v>
      </c>
      <c r="N1771" s="122">
        <v>20</v>
      </c>
      <c r="O1771" s="122">
        <f t="shared" si="528"/>
        <v>0</v>
      </c>
      <c r="P1771" s="122">
        <v>50</v>
      </c>
      <c r="Q1771" s="122" t="s">
        <v>220</v>
      </c>
      <c r="R1771" s="122">
        <f t="shared" si="529"/>
        <v>0</v>
      </c>
      <c r="S1771" s="124">
        <f t="shared" si="530"/>
        <v>0</v>
      </c>
      <c r="T1771" s="122">
        <f t="shared" si="531"/>
        <v>0</v>
      </c>
    </row>
    <row r="1772" spans="2:20" x14ac:dyDescent="0.25">
      <c r="B1772" s="122">
        <v>2044</v>
      </c>
      <c r="C1772" s="122">
        <v>2</v>
      </c>
      <c r="D1772" s="122">
        <v>20</v>
      </c>
      <c r="E1772" s="122">
        <f t="shared" si="524"/>
        <v>40</v>
      </c>
      <c r="F1772" s="122">
        <v>50</v>
      </c>
      <c r="G1772" s="122" t="s">
        <v>220</v>
      </c>
      <c r="H1772" s="122">
        <f t="shared" si="525"/>
        <v>2000</v>
      </c>
      <c r="I1772" s="124">
        <f t="shared" si="526"/>
        <v>2.3148148148148147E-2</v>
      </c>
      <c r="J1772" s="122">
        <f t="shared" si="527"/>
        <v>2</v>
      </c>
      <c r="L1772" s="122">
        <v>2044</v>
      </c>
      <c r="M1772" s="122">
        <v>0</v>
      </c>
      <c r="N1772" s="122">
        <v>20</v>
      </c>
      <c r="O1772" s="122">
        <f t="shared" si="528"/>
        <v>0</v>
      </c>
      <c r="P1772" s="122">
        <v>50</v>
      </c>
      <c r="Q1772" s="122" t="s">
        <v>220</v>
      </c>
      <c r="R1772" s="122">
        <f t="shared" si="529"/>
        <v>0</v>
      </c>
      <c r="S1772" s="124">
        <f t="shared" si="530"/>
        <v>0</v>
      </c>
      <c r="T1772" s="122">
        <f t="shared" si="531"/>
        <v>0</v>
      </c>
    </row>
    <row r="1774" spans="2:20" x14ac:dyDescent="0.25">
      <c r="B1774" s="290" t="s">
        <v>341</v>
      </c>
      <c r="C1774" s="290"/>
      <c r="D1774" s="290"/>
      <c r="L1774" s="290" t="s">
        <v>342</v>
      </c>
      <c r="M1774" s="290"/>
      <c r="N1774" s="290"/>
    </row>
    <row r="1775" spans="2:20" x14ac:dyDescent="0.25">
      <c r="B1775" s="289" t="s">
        <v>22</v>
      </c>
      <c r="C1775" s="289" t="s">
        <v>203</v>
      </c>
      <c r="D1775" s="289" t="s">
        <v>204</v>
      </c>
      <c r="E1775" s="289" t="s">
        <v>201</v>
      </c>
      <c r="F1775" s="289" t="s">
        <v>202</v>
      </c>
      <c r="G1775" s="289" t="s">
        <v>151</v>
      </c>
      <c r="H1775" s="289" t="s">
        <v>205</v>
      </c>
      <c r="I1775" s="289" t="s">
        <v>206</v>
      </c>
      <c r="J1775" s="289" t="s">
        <v>434</v>
      </c>
      <c r="L1775" s="289" t="s">
        <v>22</v>
      </c>
      <c r="M1775" s="289" t="s">
        <v>203</v>
      </c>
      <c r="N1775" s="289" t="s">
        <v>204</v>
      </c>
      <c r="O1775" s="289" t="s">
        <v>201</v>
      </c>
      <c r="P1775" s="289" t="s">
        <v>202</v>
      </c>
      <c r="Q1775" s="289" t="s">
        <v>151</v>
      </c>
      <c r="R1775" s="289" t="s">
        <v>205</v>
      </c>
      <c r="S1775" s="289" t="s">
        <v>206</v>
      </c>
      <c r="T1775" s="289" t="s">
        <v>434</v>
      </c>
    </row>
    <row r="1776" spans="2:20" x14ac:dyDescent="0.25">
      <c r="B1776" s="289"/>
      <c r="C1776" s="289"/>
      <c r="D1776" s="289"/>
      <c r="E1776" s="289"/>
      <c r="F1776" s="289"/>
      <c r="G1776" s="289"/>
      <c r="H1776" s="289"/>
      <c r="I1776" s="289"/>
      <c r="J1776" s="289"/>
      <c r="L1776" s="289"/>
      <c r="M1776" s="289"/>
      <c r="N1776" s="289"/>
      <c r="O1776" s="289"/>
      <c r="P1776" s="289"/>
      <c r="Q1776" s="289"/>
      <c r="R1776" s="289"/>
      <c r="S1776" s="289"/>
      <c r="T1776" s="289"/>
    </row>
    <row r="1777" spans="2:20" x14ac:dyDescent="0.25">
      <c r="B1777" s="289"/>
      <c r="C1777" s="289"/>
      <c r="D1777" s="289"/>
      <c r="E1777" s="289"/>
      <c r="F1777" s="289"/>
      <c r="G1777" s="289"/>
      <c r="H1777" s="289"/>
      <c r="I1777" s="289"/>
      <c r="J1777" s="289"/>
      <c r="L1777" s="289"/>
      <c r="M1777" s="289"/>
      <c r="N1777" s="289"/>
      <c r="O1777" s="289"/>
      <c r="P1777" s="289"/>
      <c r="Q1777" s="289"/>
      <c r="R1777" s="289"/>
      <c r="S1777" s="289"/>
      <c r="T1777" s="289"/>
    </row>
    <row r="1778" spans="2:20" x14ac:dyDescent="0.25">
      <c r="B1778" s="122">
        <v>2025</v>
      </c>
      <c r="C1778" s="122" cm="1">
        <f t="array" ref="C1778:C1797">TRANSPOSE('Proyeksi Fasum (3)'!D434:W434)</f>
        <v>2</v>
      </c>
      <c r="D1778" s="122">
        <v>250</v>
      </c>
      <c r="E1778" s="122">
        <f>C1778*D1778</f>
        <v>500</v>
      </c>
      <c r="F1778" s="122">
        <v>2000</v>
      </c>
      <c r="G1778" s="122" t="s">
        <v>218</v>
      </c>
      <c r="H1778" s="122">
        <f>F1778*C1778</f>
        <v>4000</v>
      </c>
      <c r="I1778" s="124">
        <f>H1778/86400</f>
        <v>4.6296296296296294E-2</v>
      </c>
      <c r="J1778" s="122">
        <f>H1778/1000</f>
        <v>4</v>
      </c>
      <c r="L1778" s="122">
        <v>2025</v>
      </c>
      <c r="M1778" s="122" cm="1">
        <f t="array" ref="M1778:M1797">TRANSPOSE('Proyeksi Fasum (3)'!D435:W435)</f>
        <v>0</v>
      </c>
      <c r="N1778" s="122">
        <v>250</v>
      </c>
      <c r="O1778" s="122">
        <f>M1778*N1778</f>
        <v>0</v>
      </c>
      <c r="P1778" s="122">
        <v>1000</v>
      </c>
      <c r="Q1778" s="122" t="s">
        <v>218</v>
      </c>
      <c r="R1778" s="122">
        <f>P1778*M1778</f>
        <v>0</v>
      </c>
      <c r="S1778" s="124">
        <f>R1778/86400</f>
        <v>0</v>
      </c>
      <c r="T1778" s="122">
        <f>R1778/1000</f>
        <v>0</v>
      </c>
    </row>
    <row r="1779" spans="2:20" x14ac:dyDescent="0.25">
      <c r="B1779" s="122">
        <v>2026</v>
      </c>
      <c r="C1779" s="122">
        <v>2</v>
      </c>
      <c r="D1779" s="122">
        <v>250</v>
      </c>
      <c r="E1779" s="122">
        <f t="shared" ref="E1779:E1797" si="532">C1779*D1779</f>
        <v>500</v>
      </c>
      <c r="F1779" s="122">
        <v>2000</v>
      </c>
      <c r="G1779" s="122" t="s">
        <v>218</v>
      </c>
      <c r="H1779" s="122">
        <f t="shared" ref="H1779:H1797" si="533">F1779*C1779</f>
        <v>4000</v>
      </c>
      <c r="I1779" s="124">
        <f t="shared" ref="I1779:I1797" si="534">H1779/86400</f>
        <v>4.6296296296296294E-2</v>
      </c>
      <c r="J1779" s="122">
        <f t="shared" ref="J1779:J1797" si="535">H1779/1000</f>
        <v>4</v>
      </c>
      <c r="L1779" s="122">
        <v>2026</v>
      </c>
      <c r="M1779" s="122">
        <v>0</v>
      </c>
      <c r="N1779" s="122">
        <v>250</v>
      </c>
      <c r="O1779" s="122">
        <f t="shared" ref="O1779:O1797" si="536">M1779*N1779</f>
        <v>0</v>
      </c>
      <c r="P1779" s="122">
        <v>1000</v>
      </c>
      <c r="Q1779" s="122" t="s">
        <v>218</v>
      </c>
      <c r="R1779" s="122">
        <f t="shared" ref="R1779:R1797" si="537">P1779*M1779</f>
        <v>0</v>
      </c>
      <c r="S1779" s="124">
        <f t="shared" ref="S1779:S1797" si="538">R1779/86400</f>
        <v>0</v>
      </c>
      <c r="T1779" s="122">
        <f t="shared" ref="T1779:T1797" si="539">R1779/1000</f>
        <v>0</v>
      </c>
    </row>
    <row r="1780" spans="2:20" x14ac:dyDescent="0.25">
      <c r="B1780" s="122">
        <v>2027</v>
      </c>
      <c r="C1780" s="122">
        <v>2</v>
      </c>
      <c r="D1780" s="122">
        <v>250</v>
      </c>
      <c r="E1780" s="122">
        <f t="shared" si="532"/>
        <v>500</v>
      </c>
      <c r="F1780" s="122">
        <v>2000</v>
      </c>
      <c r="G1780" s="122" t="s">
        <v>218</v>
      </c>
      <c r="H1780" s="122">
        <f t="shared" si="533"/>
        <v>4000</v>
      </c>
      <c r="I1780" s="124">
        <f t="shared" si="534"/>
        <v>4.6296296296296294E-2</v>
      </c>
      <c r="J1780" s="122">
        <f t="shared" si="535"/>
        <v>4</v>
      </c>
      <c r="L1780" s="122">
        <v>2027</v>
      </c>
      <c r="M1780" s="122">
        <v>0</v>
      </c>
      <c r="N1780" s="122">
        <v>250</v>
      </c>
      <c r="O1780" s="122">
        <f t="shared" si="536"/>
        <v>0</v>
      </c>
      <c r="P1780" s="122">
        <v>1000</v>
      </c>
      <c r="Q1780" s="122" t="s">
        <v>218</v>
      </c>
      <c r="R1780" s="122">
        <f t="shared" si="537"/>
        <v>0</v>
      </c>
      <c r="S1780" s="124">
        <f t="shared" si="538"/>
        <v>0</v>
      </c>
      <c r="T1780" s="122">
        <f t="shared" si="539"/>
        <v>0</v>
      </c>
    </row>
    <row r="1781" spans="2:20" x14ac:dyDescent="0.25">
      <c r="B1781" s="122">
        <v>2028</v>
      </c>
      <c r="C1781" s="122">
        <v>2</v>
      </c>
      <c r="D1781" s="122">
        <v>250</v>
      </c>
      <c r="E1781" s="122">
        <f t="shared" si="532"/>
        <v>500</v>
      </c>
      <c r="F1781" s="122">
        <v>2000</v>
      </c>
      <c r="G1781" s="122" t="s">
        <v>218</v>
      </c>
      <c r="H1781" s="122">
        <f t="shared" si="533"/>
        <v>4000</v>
      </c>
      <c r="I1781" s="124">
        <f t="shared" si="534"/>
        <v>4.6296296296296294E-2</v>
      </c>
      <c r="J1781" s="122">
        <f t="shared" si="535"/>
        <v>4</v>
      </c>
      <c r="L1781" s="122">
        <v>2028</v>
      </c>
      <c r="M1781" s="122">
        <v>0</v>
      </c>
      <c r="N1781" s="122">
        <v>250</v>
      </c>
      <c r="O1781" s="122">
        <f t="shared" si="536"/>
        <v>0</v>
      </c>
      <c r="P1781" s="122">
        <v>1000</v>
      </c>
      <c r="Q1781" s="122" t="s">
        <v>218</v>
      </c>
      <c r="R1781" s="122">
        <f t="shared" si="537"/>
        <v>0</v>
      </c>
      <c r="S1781" s="124">
        <f t="shared" si="538"/>
        <v>0</v>
      </c>
      <c r="T1781" s="122">
        <f t="shared" si="539"/>
        <v>0</v>
      </c>
    </row>
    <row r="1782" spans="2:20" x14ac:dyDescent="0.25">
      <c r="B1782" s="122">
        <v>2029</v>
      </c>
      <c r="C1782" s="122">
        <v>2</v>
      </c>
      <c r="D1782" s="122">
        <v>250</v>
      </c>
      <c r="E1782" s="122">
        <f t="shared" si="532"/>
        <v>500</v>
      </c>
      <c r="F1782" s="122">
        <v>2000</v>
      </c>
      <c r="G1782" s="122" t="s">
        <v>218</v>
      </c>
      <c r="H1782" s="122">
        <f t="shared" si="533"/>
        <v>4000</v>
      </c>
      <c r="I1782" s="124">
        <f t="shared" si="534"/>
        <v>4.6296296296296294E-2</v>
      </c>
      <c r="J1782" s="122">
        <f t="shared" si="535"/>
        <v>4</v>
      </c>
      <c r="L1782" s="122">
        <v>2029</v>
      </c>
      <c r="M1782" s="122">
        <v>0</v>
      </c>
      <c r="N1782" s="122">
        <v>250</v>
      </c>
      <c r="O1782" s="122">
        <f t="shared" si="536"/>
        <v>0</v>
      </c>
      <c r="P1782" s="122">
        <v>1000</v>
      </c>
      <c r="Q1782" s="122" t="s">
        <v>218</v>
      </c>
      <c r="R1782" s="122">
        <f t="shared" si="537"/>
        <v>0</v>
      </c>
      <c r="S1782" s="124">
        <f t="shared" si="538"/>
        <v>0</v>
      </c>
      <c r="T1782" s="122">
        <f t="shared" si="539"/>
        <v>0</v>
      </c>
    </row>
    <row r="1783" spans="2:20" x14ac:dyDescent="0.25">
      <c r="B1783" s="122">
        <v>2030</v>
      </c>
      <c r="C1783" s="122">
        <v>2</v>
      </c>
      <c r="D1783" s="122">
        <v>250</v>
      </c>
      <c r="E1783" s="122">
        <f t="shared" si="532"/>
        <v>500</v>
      </c>
      <c r="F1783" s="122">
        <v>2000</v>
      </c>
      <c r="G1783" s="122" t="s">
        <v>218</v>
      </c>
      <c r="H1783" s="122">
        <f t="shared" si="533"/>
        <v>4000</v>
      </c>
      <c r="I1783" s="124">
        <f t="shared" si="534"/>
        <v>4.6296296296296294E-2</v>
      </c>
      <c r="J1783" s="122">
        <f t="shared" si="535"/>
        <v>4</v>
      </c>
      <c r="L1783" s="122">
        <v>2030</v>
      </c>
      <c r="M1783" s="122">
        <v>0</v>
      </c>
      <c r="N1783" s="122">
        <v>250</v>
      </c>
      <c r="O1783" s="122">
        <f t="shared" si="536"/>
        <v>0</v>
      </c>
      <c r="P1783" s="122">
        <v>1000</v>
      </c>
      <c r="Q1783" s="122" t="s">
        <v>218</v>
      </c>
      <c r="R1783" s="122">
        <f t="shared" si="537"/>
        <v>0</v>
      </c>
      <c r="S1783" s="124">
        <f t="shared" si="538"/>
        <v>0</v>
      </c>
      <c r="T1783" s="122">
        <f t="shared" si="539"/>
        <v>0</v>
      </c>
    </row>
    <row r="1784" spans="2:20" x14ac:dyDescent="0.25">
      <c r="B1784" s="122">
        <v>2031</v>
      </c>
      <c r="C1784" s="122">
        <v>2</v>
      </c>
      <c r="D1784" s="122">
        <v>250</v>
      </c>
      <c r="E1784" s="122">
        <f t="shared" si="532"/>
        <v>500</v>
      </c>
      <c r="F1784" s="122">
        <v>2000</v>
      </c>
      <c r="G1784" s="122" t="s">
        <v>218</v>
      </c>
      <c r="H1784" s="122">
        <f t="shared" si="533"/>
        <v>4000</v>
      </c>
      <c r="I1784" s="124">
        <f t="shared" si="534"/>
        <v>4.6296296296296294E-2</v>
      </c>
      <c r="J1784" s="122">
        <f t="shared" si="535"/>
        <v>4</v>
      </c>
      <c r="L1784" s="122">
        <v>2031</v>
      </c>
      <c r="M1784" s="122">
        <v>0</v>
      </c>
      <c r="N1784" s="122">
        <v>250</v>
      </c>
      <c r="O1784" s="122">
        <f t="shared" si="536"/>
        <v>0</v>
      </c>
      <c r="P1784" s="122">
        <v>1000</v>
      </c>
      <c r="Q1784" s="122" t="s">
        <v>218</v>
      </c>
      <c r="R1784" s="122">
        <f t="shared" si="537"/>
        <v>0</v>
      </c>
      <c r="S1784" s="124">
        <f t="shared" si="538"/>
        <v>0</v>
      </c>
      <c r="T1784" s="122">
        <f t="shared" si="539"/>
        <v>0</v>
      </c>
    </row>
    <row r="1785" spans="2:20" x14ac:dyDescent="0.25">
      <c r="B1785" s="122">
        <v>2032</v>
      </c>
      <c r="C1785" s="122">
        <v>2</v>
      </c>
      <c r="D1785" s="122">
        <v>250</v>
      </c>
      <c r="E1785" s="122">
        <f t="shared" si="532"/>
        <v>500</v>
      </c>
      <c r="F1785" s="122">
        <v>2000</v>
      </c>
      <c r="G1785" s="122" t="s">
        <v>218</v>
      </c>
      <c r="H1785" s="122">
        <f t="shared" si="533"/>
        <v>4000</v>
      </c>
      <c r="I1785" s="124">
        <f t="shared" si="534"/>
        <v>4.6296296296296294E-2</v>
      </c>
      <c r="J1785" s="122">
        <f t="shared" si="535"/>
        <v>4</v>
      </c>
      <c r="L1785" s="122">
        <v>2032</v>
      </c>
      <c r="M1785" s="122">
        <v>0</v>
      </c>
      <c r="N1785" s="122">
        <v>250</v>
      </c>
      <c r="O1785" s="122">
        <f t="shared" si="536"/>
        <v>0</v>
      </c>
      <c r="P1785" s="122">
        <v>1000</v>
      </c>
      <c r="Q1785" s="122" t="s">
        <v>218</v>
      </c>
      <c r="R1785" s="122">
        <f t="shared" si="537"/>
        <v>0</v>
      </c>
      <c r="S1785" s="124">
        <f t="shared" si="538"/>
        <v>0</v>
      </c>
      <c r="T1785" s="122">
        <f t="shared" si="539"/>
        <v>0</v>
      </c>
    </row>
    <row r="1786" spans="2:20" x14ac:dyDescent="0.25">
      <c r="B1786" s="122">
        <v>2033</v>
      </c>
      <c r="C1786" s="122">
        <v>3</v>
      </c>
      <c r="D1786" s="122">
        <v>250</v>
      </c>
      <c r="E1786" s="122">
        <f t="shared" si="532"/>
        <v>750</v>
      </c>
      <c r="F1786" s="122">
        <v>2000</v>
      </c>
      <c r="G1786" s="122" t="s">
        <v>218</v>
      </c>
      <c r="H1786" s="122">
        <f t="shared" si="533"/>
        <v>6000</v>
      </c>
      <c r="I1786" s="124">
        <f t="shared" si="534"/>
        <v>6.9444444444444448E-2</v>
      </c>
      <c r="J1786" s="122">
        <f t="shared" si="535"/>
        <v>6</v>
      </c>
      <c r="L1786" s="122">
        <v>2033</v>
      </c>
      <c r="M1786" s="122">
        <v>0</v>
      </c>
      <c r="N1786" s="122">
        <v>250</v>
      </c>
      <c r="O1786" s="122">
        <f t="shared" si="536"/>
        <v>0</v>
      </c>
      <c r="P1786" s="122">
        <v>1000</v>
      </c>
      <c r="Q1786" s="122" t="s">
        <v>218</v>
      </c>
      <c r="R1786" s="122">
        <f t="shared" si="537"/>
        <v>0</v>
      </c>
      <c r="S1786" s="124">
        <f t="shared" si="538"/>
        <v>0</v>
      </c>
      <c r="T1786" s="122">
        <f t="shared" si="539"/>
        <v>0</v>
      </c>
    </row>
    <row r="1787" spans="2:20" x14ac:dyDescent="0.25">
      <c r="B1787" s="122">
        <v>2034</v>
      </c>
      <c r="C1787" s="122">
        <v>3</v>
      </c>
      <c r="D1787" s="122">
        <v>250</v>
      </c>
      <c r="E1787" s="122">
        <f t="shared" si="532"/>
        <v>750</v>
      </c>
      <c r="F1787" s="122">
        <v>2000</v>
      </c>
      <c r="G1787" s="122" t="s">
        <v>218</v>
      </c>
      <c r="H1787" s="122">
        <f t="shared" si="533"/>
        <v>6000</v>
      </c>
      <c r="I1787" s="124">
        <f t="shared" si="534"/>
        <v>6.9444444444444448E-2</v>
      </c>
      <c r="J1787" s="122">
        <f t="shared" si="535"/>
        <v>6</v>
      </c>
      <c r="L1787" s="122">
        <v>2034</v>
      </c>
      <c r="M1787" s="122">
        <v>0</v>
      </c>
      <c r="N1787" s="122">
        <v>250</v>
      </c>
      <c r="O1787" s="122">
        <f t="shared" si="536"/>
        <v>0</v>
      </c>
      <c r="P1787" s="122">
        <v>1000</v>
      </c>
      <c r="Q1787" s="122" t="s">
        <v>218</v>
      </c>
      <c r="R1787" s="122">
        <f t="shared" si="537"/>
        <v>0</v>
      </c>
      <c r="S1787" s="124">
        <f t="shared" si="538"/>
        <v>0</v>
      </c>
      <c r="T1787" s="122">
        <f t="shared" si="539"/>
        <v>0</v>
      </c>
    </row>
    <row r="1788" spans="2:20" x14ac:dyDescent="0.25">
      <c r="B1788" s="122">
        <v>2035</v>
      </c>
      <c r="C1788" s="122">
        <v>3</v>
      </c>
      <c r="D1788" s="122">
        <v>250</v>
      </c>
      <c r="E1788" s="122">
        <f t="shared" si="532"/>
        <v>750</v>
      </c>
      <c r="F1788" s="122">
        <v>2000</v>
      </c>
      <c r="G1788" s="122" t="s">
        <v>218</v>
      </c>
      <c r="H1788" s="122">
        <f t="shared" si="533"/>
        <v>6000</v>
      </c>
      <c r="I1788" s="124">
        <f t="shared" si="534"/>
        <v>6.9444444444444448E-2</v>
      </c>
      <c r="J1788" s="122">
        <f t="shared" si="535"/>
        <v>6</v>
      </c>
      <c r="L1788" s="122">
        <v>2035</v>
      </c>
      <c r="M1788" s="122">
        <v>0</v>
      </c>
      <c r="N1788" s="122">
        <v>250</v>
      </c>
      <c r="O1788" s="122">
        <f t="shared" si="536"/>
        <v>0</v>
      </c>
      <c r="P1788" s="122">
        <v>1000</v>
      </c>
      <c r="Q1788" s="122" t="s">
        <v>218</v>
      </c>
      <c r="R1788" s="122">
        <f t="shared" si="537"/>
        <v>0</v>
      </c>
      <c r="S1788" s="124">
        <f t="shared" si="538"/>
        <v>0</v>
      </c>
      <c r="T1788" s="122">
        <f t="shared" si="539"/>
        <v>0</v>
      </c>
    </row>
    <row r="1789" spans="2:20" x14ac:dyDescent="0.25">
      <c r="B1789" s="122">
        <v>2036</v>
      </c>
      <c r="C1789" s="122">
        <v>3</v>
      </c>
      <c r="D1789" s="122">
        <v>250</v>
      </c>
      <c r="E1789" s="122">
        <f t="shared" si="532"/>
        <v>750</v>
      </c>
      <c r="F1789" s="122">
        <v>2000</v>
      </c>
      <c r="G1789" s="122" t="s">
        <v>218</v>
      </c>
      <c r="H1789" s="122">
        <f t="shared" si="533"/>
        <v>6000</v>
      </c>
      <c r="I1789" s="124">
        <f t="shared" si="534"/>
        <v>6.9444444444444448E-2</v>
      </c>
      <c r="J1789" s="122">
        <f t="shared" si="535"/>
        <v>6</v>
      </c>
      <c r="L1789" s="122">
        <v>2036</v>
      </c>
      <c r="M1789" s="122">
        <v>0</v>
      </c>
      <c r="N1789" s="122">
        <v>250</v>
      </c>
      <c r="O1789" s="122">
        <f t="shared" si="536"/>
        <v>0</v>
      </c>
      <c r="P1789" s="122">
        <v>1000</v>
      </c>
      <c r="Q1789" s="122" t="s">
        <v>218</v>
      </c>
      <c r="R1789" s="122">
        <f t="shared" si="537"/>
        <v>0</v>
      </c>
      <c r="S1789" s="124">
        <f t="shared" si="538"/>
        <v>0</v>
      </c>
      <c r="T1789" s="122">
        <f t="shared" si="539"/>
        <v>0</v>
      </c>
    </row>
    <row r="1790" spans="2:20" x14ac:dyDescent="0.25">
      <c r="B1790" s="122">
        <v>2037</v>
      </c>
      <c r="C1790" s="122">
        <v>3</v>
      </c>
      <c r="D1790" s="122">
        <v>250</v>
      </c>
      <c r="E1790" s="122">
        <f t="shared" si="532"/>
        <v>750</v>
      </c>
      <c r="F1790" s="122">
        <v>2000</v>
      </c>
      <c r="G1790" s="122" t="s">
        <v>218</v>
      </c>
      <c r="H1790" s="122">
        <f t="shared" si="533"/>
        <v>6000</v>
      </c>
      <c r="I1790" s="124">
        <f t="shared" si="534"/>
        <v>6.9444444444444448E-2</v>
      </c>
      <c r="J1790" s="122">
        <f t="shared" si="535"/>
        <v>6</v>
      </c>
      <c r="L1790" s="122">
        <v>2037</v>
      </c>
      <c r="M1790" s="122">
        <v>0</v>
      </c>
      <c r="N1790" s="122">
        <v>250</v>
      </c>
      <c r="O1790" s="122">
        <f t="shared" si="536"/>
        <v>0</v>
      </c>
      <c r="P1790" s="122">
        <v>1000</v>
      </c>
      <c r="Q1790" s="122" t="s">
        <v>218</v>
      </c>
      <c r="R1790" s="122">
        <f t="shared" si="537"/>
        <v>0</v>
      </c>
      <c r="S1790" s="124">
        <f t="shared" si="538"/>
        <v>0</v>
      </c>
      <c r="T1790" s="122">
        <f t="shared" si="539"/>
        <v>0</v>
      </c>
    </row>
    <row r="1791" spans="2:20" x14ac:dyDescent="0.25">
      <c r="B1791" s="122">
        <v>2038</v>
      </c>
      <c r="C1791" s="122">
        <v>3</v>
      </c>
      <c r="D1791" s="122">
        <v>250</v>
      </c>
      <c r="E1791" s="122">
        <f t="shared" si="532"/>
        <v>750</v>
      </c>
      <c r="F1791" s="122">
        <v>2000</v>
      </c>
      <c r="G1791" s="122" t="s">
        <v>218</v>
      </c>
      <c r="H1791" s="122">
        <f t="shared" si="533"/>
        <v>6000</v>
      </c>
      <c r="I1791" s="124">
        <f t="shared" si="534"/>
        <v>6.9444444444444448E-2</v>
      </c>
      <c r="J1791" s="122">
        <f t="shared" si="535"/>
        <v>6</v>
      </c>
      <c r="L1791" s="122">
        <v>2038</v>
      </c>
      <c r="M1791" s="122">
        <v>0</v>
      </c>
      <c r="N1791" s="122">
        <v>250</v>
      </c>
      <c r="O1791" s="122">
        <f t="shared" si="536"/>
        <v>0</v>
      </c>
      <c r="P1791" s="122">
        <v>1000</v>
      </c>
      <c r="Q1791" s="122" t="s">
        <v>218</v>
      </c>
      <c r="R1791" s="122">
        <f t="shared" si="537"/>
        <v>0</v>
      </c>
      <c r="S1791" s="124">
        <f t="shared" si="538"/>
        <v>0</v>
      </c>
      <c r="T1791" s="122">
        <f t="shared" si="539"/>
        <v>0</v>
      </c>
    </row>
    <row r="1792" spans="2:20" x14ac:dyDescent="0.25">
      <c r="B1792" s="122">
        <v>2039</v>
      </c>
      <c r="C1792" s="122">
        <v>3</v>
      </c>
      <c r="D1792" s="122">
        <v>250</v>
      </c>
      <c r="E1792" s="122">
        <f t="shared" si="532"/>
        <v>750</v>
      </c>
      <c r="F1792" s="122">
        <v>2000</v>
      </c>
      <c r="G1792" s="122" t="s">
        <v>218</v>
      </c>
      <c r="H1792" s="122">
        <f t="shared" si="533"/>
        <v>6000</v>
      </c>
      <c r="I1792" s="124">
        <f t="shared" si="534"/>
        <v>6.9444444444444448E-2</v>
      </c>
      <c r="J1792" s="122">
        <f t="shared" si="535"/>
        <v>6</v>
      </c>
      <c r="L1792" s="122">
        <v>2039</v>
      </c>
      <c r="M1792" s="122">
        <v>0</v>
      </c>
      <c r="N1792" s="122">
        <v>250</v>
      </c>
      <c r="O1792" s="122">
        <f t="shared" si="536"/>
        <v>0</v>
      </c>
      <c r="P1792" s="122">
        <v>1000</v>
      </c>
      <c r="Q1792" s="122" t="s">
        <v>218</v>
      </c>
      <c r="R1792" s="122">
        <f t="shared" si="537"/>
        <v>0</v>
      </c>
      <c r="S1792" s="124">
        <f t="shared" si="538"/>
        <v>0</v>
      </c>
      <c r="T1792" s="122">
        <f t="shared" si="539"/>
        <v>0</v>
      </c>
    </row>
    <row r="1793" spans="2:20" x14ac:dyDescent="0.25">
      <c r="B1793" s="122">
        <v>2040</v>
      </c>
      <c r="C1793" s="122">
        <v>3</v>
      </c>
      <c r="D1793" s="122">
        <v>250</v>
      </c>
      <c r="E1793" s="122">
        <f t="shared" si="532"/>
        <v>750</v>
      </c>
      <c r="F1793" s="122">
        <v>2000</v>
      </c>
      <c r="G1793" s="122" t="s">
        <v>218</v>
      </c>
      <c r="H1793" s="122">
        <f t="shared" si="533"/>
        <v>6000</v>
      </c>
      <c r="I1793" s="124">
        <f t="shared" si="534"/>
        <v>6.9444444444444448E-2</v>
      </c>
      <c r="J1793" s="122">
        <f t="shared" si="535"/>
        <v>6</v>
      </c>
      <c r="L1793" s="122">
        <v>2040</v>
      </c>
      <c r="M1793" s="122">
        <v>0</v>
      </c>
      <c r="N1793" s="122">
        <v>250</v>
      </c>
      <c r="O1793" s="122">
        <f t="shared" si="536"/>
        <v>0</v>
      </c>
      <c r="P1793" s="122">
        <v>1000</v>
      </c>
      <c r="Q1793" s="122" t="s">
        <v>218</v>
      </c>
      <c r="R1793" s="122">
        <f t="shared" si="537"/>
        <v>0</v>
      </c>
      <c r="S1793" s="124">
        <f t="shared" si="538"/>
        <v>0</v>
      </c>
      <c r="T1793" s="122">
        <f t="shared" si="539"/>
        <v>0</v>
      </c>
    </row>
    <row r="1794" spans="2:20" x14ac:dyDescent="0.25">
      <c r="B1794" s="122">
        <v>2041</v>
      </c>
      <c r="C1794" s="122">
        <v>3</v>
      </c>
      <c r="D1794" s="122">
        <v>250</v>
      </c>
      <c r="E1794" s="122">
        <f t="shared" si="532"/>
        <v>750</v>
      </c>
      <c r="F1794" s="122">
        <v>2000</v>
      </c>
      <c r="G1794" s="122" t="s">
        <v>218</v>
      </c>
      <c r="H1794" s="122">
        <f t="shared" si="533"/>
        <v>6000</v>
      </c>
      <c r="I1794" s="124">
        <f t="shared" si="534"/>
        <v>6.9444444444444448E-2</v>
      </c>
      <c r="J1794" s="122">
        <f t="shared" si="535"/>
        <v>6</v>
      </c>
      <c r="L1794" s="122">
        <v>2041</v>
      </c>
      <c r="M1794" s="122">
        <v>0</v>
      </c>
      <c r="N1794" s="122">
        <v>250</v>
      </c>
      <c r="O1794" s="122">
        <f t="shared" si="536"/>
        <v>0</v>
      </c>
      <c r="P1794" s="122">
        <v>1000</v>
      </c>
      <c r="Q1794" s="122" t="s">
        <v>218</v>
      </c>
      <c r="R1794" s="122">
        <f t="shared" si="537"/>
        <v>0</v>
      </c>
      <c r="S1794" s="124">
        <f t="shared" si="538"/>
        <v>0</v>
      </c>
      <c r="T1794" s="122">
        <f t="shared" si="539"/>
        <v>0</v>
      </c>
    </row>
    <row r="1795" spans="2:20" x14ac:dyDescent="0.25">
      <c r="B1795" s="122">
        <v>2042</v>
      </c>
      <c r="C1795" s="122">
        <v>3</v>
      </c>
      <c r="D1795" s="122">
        <v>250</v>
      </c>
      <c r="E1795" s="122">
        <f t="shared" si="532"/>
        <v>750</v>
      </c>
      <c r="F1795" s="122">
        <v>2000</v>
      </c>
      <c r="G1795" s="122" t="s">
        <v>218</v>
      </c>
      <c r="H1795" s="122">
        <f t="shared" si="533"/>
        <v>6000</v>
      </c>
      <c r="I1795" s="124">
        <f t="shared" si="534"/>
        <v>6.9444444444444448E-2</v>
      </c>
      <c r="J1795" s="122">
        <f t="shared" si="535"/>
        <v>6</v>
      </c>
      <c r="L1795" s="122">
        <v>2042</v>
      </c>
      <c r="M1795" s="122">
        <v>0</v>
      </c>
      <c r="N1795" s="122">
        <v>250</v>
      </c>
      <c r="O1795" s="122">
        <f t="shared" si="536"/>
        <v>0</v>
      </c>
      <c r="P1795" s="122">
        <v>1000</v>
      </c>
      <c r="Q1795" s="122" t="s">
        <v>218</v>
      </c>
      <c r="R1795" s="122">
        <f t="shared" si="537"/>
        <v>0</v>
      </c>
      <c r="S1795" s="124">
        <f t="shared" si="538"/>
        <v>0</v>
      </c>
      <c r="T1795" s="122">
        <f t="shared" si="539"/>
        <v>0</v>
      </c>
    </row>
    <row r="1796" spans="2:20" x14ac:dyDescent="0.25">
      <c r="B1796" s="122">
        <v>2043</v>
      </c>
      <c r="C1796" s="122">
        <v>3</v>
      </c>
      <c r="D1796" s="122">
        <v>250</v>
      </c>
      <c r="E1796" s="122">
        <f t="shared" si="532"/>
        <v>750</v>
      </c>
      <c r="F1796" s="122">
        <v>2000</v>
      </c>
      <c r="G1796" s="122" t="s">
        <v>218</v>
      </c>
      <c r="H1796" s="122">
        <f t="shared" si="533"/>
        <v>6000</v>
      </c>
      <c r="I1796" s="124">
        <f t="shared" si="534"/>
        <v>6.9444444444444448E-2</v>
      </c>
      <c r="J1796" s="122">
        <f t="shared" si="535"/>
        <v>6</v>
      </c>
      <c r="L1796" s="122">
        <v>2043</v>
      </c>
      <c r="M1796" s="122">
        <v>0</v>
      </c>
      <c r="N1796" s="122">
        <v>250</v>
      </c>
      <c r="O1796" s="122">
        <f t="shared" si="536"/>
        <v>0</v>
      </c>
      <c r="P1796" s="122">
        <v>1000</v>
      </c>
      <c r="Q1796" s="122" t="s">
        <v>218</v>
      </c>
      <c r="R1796" s="122">
        <f t="shared" si="537"/>
        <v>0</v>
      </c>
      <c r="S1796" s="124">
        <f t="shared" si="538"/>
        <v>0</v>
      </c>
      <c r="T1796" s="122">
        <f t="shared" si="539"/>
        <v>0</v>
      </c>
    </row>
    <row r="1797" spans="2:20" x14ac:dyDescent="0.25">
      <c r="B1797" s="122">
        <v>2044</v>
      </c>
      <c r="C1797" s="122">
        <v>3</v>
      </c>
      <c r="D1797" s="122">
        <v>250</v>
      </c>
      <c r="E1797" s="122">
        <f t="shared" si="532"/>
        <v>750</v>
      </c>
      <c r="F1797" s="122">
        <v>2000</v>
      </c>
      <c r="G1797" s="122" t="s">
        <v>218</v>
      </c>
      <c r="H1797" s="122">
        <f t="shared" si="533"/>
        <v>6000</v>
      </c>
      <c r="I1797" s="124">
        <f t="shared" si="534"/>
        <v>6.9444444444444448E-2</v>
      </c>
      <c r="J1797" s="122">
        <f t="shared" si="535"/>
        <v>6</v>
      </c>
      <c r="L1797" s="122">
        <v>2044</v>
      </c>
      <c r="M1797" s="122">
        <v>0</v>
      </c>
      <c r="N1797" s="122">
        <v>250</v>
      </c>
      <c r="O1797" s="122">
        <f t="shared" si="536"/>
        <v>0</v>
      </c>
      <c r="P1797" s="122">
        <v>1000</v>
      </c>
      <c r="Q1797" s="122" t="s">
        <v>218</v>
      </c>
      <c r="R1797" s="122">
        <f t="shared" si="537"/>
        <v>0</v>
      </c>
      <c r="S1797" s="124">
        <f t="shared" si="538"/>
        <v>0</v>
      </c>
      <c r="T1797" s="122">
        <f t="shared" si="539"/>
        <v>0</v>
      </c>
    </row>
    <row r="1799" spans="2:20" x14ac:dyDescent="0.25">
      <c r="B1799" s="290" t="s">
        <v>343</v>
      </c>
      <c r="C1799" s="290"/>
      <c r="L1799" s="290" t="s">
        <v>344</v>
      </c>
      <c r="M1799" s="290"/>
      <c r="N1799" s="290"/>
      <c r="O1799" s="116"/>
    </row>
    <row r="1800" spans="2:20" x14ac:dyDescent="0.25">
      <c r="B1800" s="289" t="s">
        <v>22</v>
      </c>
      <c r="C1800" s="289" t="s">
        <v>203</v>
      </c>
      <c r="D1800" s="289" t="s">
        <v>315</v>
      </c>
      <c r="E1800" s="289" t="s">
        <v>314</v>
      </c>
      <c r="F1800" s="289" t="s">
        <v>202</v>
      </c>
      <c r="G1800" s="289" t="s">
        <v>151</v>
      </c>
      <c r="H1800" s="289" t="s">
        <v>205</v>
      </c>
      <c r="I1800" s="289" t="s">
        <v>206</v>
      </c>
      <c r="J1800" s="289" t="s">
        <v>434</v>
      </c>
      <c r="L1800" s="289" t="s">
        <v>22</v>
      </c>
      <c r="M1800" s="289" t="s">
        <v>203</v>
      </c>
      <c r="N1800" s="289" t="s">
        <v>204</v>
      </c>
      <c r="O1800" s="289" t="s">
        <v>201</v>
      </c>
      <c r="P1800" s="289" t="s">
        <v>202</v>
      </c>
      <c r="Q1800" s="289" t="s">
        <v>151</v>
      </c>
      <c r="R1800" s="289" t="s">
        <v>205</v>
      </c>
      <c r="S1800" s="289" t="s">
        <v>206</v>
      </c>
      <c r="T1800" s="289" t="s">
        <v>434</v>
      </c>
    </row>
    <row r="1801" spans="2:20" x14ac:dyDescent="0.25">
      <c r="B1801" s="289"/>
      <c r="C1801" s="289"/>
      <c r="D1801" s="289"/>
      <c r="E1801" s="289"/>
      <c r="F1801" s="289"/>
      <c r="G1801" s="289"/>
      <c r="H1801" s="289"/>
      <c r="I1801" s="289"/>
      <c r="J1801" s="289"/>
      <c r="L1801" s="289"/>
      <c r="M1801" s="289"/>
      <c r="N1801" s="289"/>
      <c r="O1801" s="289"/>
      <c r="P1801" s="289"/>
      <c r="Q1801" s="289"/>
      <c r="R1801" s="289"/>
      <c r="S1801" s="289"/>
      <c r="T1801" s="289"/>
    </row>
    <row r="1802" spans="2:20" x14ac:dyDescent="0.25">
      <c r="B1802" s="289"/>
      <c r="C1802" s="289"/>
      <c r="D1802" s="289"/>
      <c r="E1802" s="289"/>
      <c r="F1802" s="289"/>
      <c r="G1802" s="289"/>
      <c r="H1802" s="289"/>
      <c r="I1802" s="289"/>
      <c r="J1802" s="289"/>
      <c r="L1802" s="289"/>
      <c r="M1802" s="289"/>
      <c r="N1802" s="289"/>
      <c r="O1802" s="289"/>
      <c r="P1802" s="289"/>
      <c r="Q1802" s="289"/>
      <c r="R1802" s="289"/>
      <c r="S1802" s="289"/>
      <c r="T1802" s="289"/>
    </row>
    <row r="1803" spans="2:20" x14ac:dyDescent="0.25">
      <c r="B1803" s="122">
        <v>2025</v>
      </c>
      <c r="C1803" s="122" cm="1">
        <f t="array" ref="C1803:C1822">TRANSPOSE('Proyeksi Fasum (3)'!D437:W437)</f>
        <v>0</v>
      </c>
      <c r="D1803" s="122">
        <v>50</v>
      </c>
      <c r="E1803" s="122">
        <f>C1803*D1803</f>
        <v>0</v>
      </c>
      <c r="F1803" s="122">
        <v>150</v>
      </c>
      <c r="G1803" s="122" t="s">
        <v>316</v>
      </c>
      <c r="H1803" s="122">
        <f>E1803*F1803</f>
        <v>0</v>
      </c>
      <c r="I1803" s="124">
        <f>H1803/86400</f>
        <v>0</v>
      </c>
      <c r="J1803" s="122">
        <f>H1803/1000</f>
        <v>0</v>
      </c>
      <c r="L1803" s="122">
        <v>2025</v>
      </c>
      <c r="M1803" s="122" cm="1">
        <f t="array" ref="M1803:M1822">TRANSPOSE('Proyeksi Fasum (3)'!D438:W438)</f>
        <v>0</v>
      </c>
      <c r="N1803" s="122"/>
      <c r="O1803" s="122"/>
      <c r="P1803" s="122">
        <v>10090</v>
      </c>
      <c r="Q1803" s="122" t="s">
        <v>218</v>
      </c>
      <c r="R1803" s="122">
        <f>P1803*M1803</f>
        <v>0</v>
      </c>
      <c r="S1803" s="124">
        <f>R1803/86400</f>
        <v>0</v>
      </c>
      <c r="T1803" s="122">
        <f>R1803/1000</f>
        <v>0</v>
      </c>
    </row>
    <row r="1804" spans="2:20" x14ac:dyDescent="0.25">
      <c r="B1804" s="122">
        <v>2026</v>
      </c>
      <c r="C1804" s="122">
        <v>0</v>
      </c>
      <c r="D1804" s="122">
        <v>50</v>
      </c>
      <c r="E1804" s="122">
        <f t="shared" ref="E1804:E1822" si="540">C1804*D1804</f>
        <v>0</v>
      </c>
      <c r="F1804" s="122">
        <v>150</v>
      </c>
      <c r="G1804" s="122" t="s">
        <v>316</v>
      </c>
      <c r="H1804" s="122">
        <f t="shared" ref="H1804:H1822" si="541">E1804*F1804</f>
        <v>0</v>
      </c>
      <c r="I1804" s="124">
        <f t="shared" ref="I1804:I1822" si="542">H1804/86400</f>
        <v>0</v>
      </c>
      <c r="J1804" s="122">
        <f t="shared" ref="J1804:J1822" si="543">H1804/1000</f>
        <v>0</v>
      </c>
      <c r="L1804" s="122">
        <v>2026</v>
      </c>
      <c r="M1804" s="122">
        <v>0</v>
      </c>
      <c r="N1804" s="122"/>
      <c r="O1804" s="122"/>
      <c r="P1804" s="122">
        <v>10090</v>
      </c>
      <c r="Q1804" s="122" t="s">
        <v>218</v>
      </c>
      <c r="R1804" s="122">
        <f t="shared" ref="R1804:R1822" si="544">P1804*M1804</f>
        <v>0</v>
      </c>
      <c r="S1804" s="124">
        <f t="shared" ref="S1804:S1822" si="545">R1804/86400</f>
        <v>0</v>
      </c>
      <c r="T1804" s="122">
        <f t="shared" ref="T1804:T1822" si="546">R1804/1000</f>
        <v>0</v>
      </c>
    </row>
    <row r="1805" spans="2:20" x14ac:dyDescent="0.25">
      <c r="B1805" s="122">
        <v>2027</v>
      </c>
      <c r="C1805" s="122">
        <v>0</v>
      </c>
      <c r="D1805" s="122">
        <v>50</v>
      </c>
      <c r="E1805" s="122">
        <f t="shared" si="540"/>
        <v>0</v>
      </c>
      <c r="F1805" s="122">
        <v>150</v>
      </c>
      <c r="G1805" s="122" t="s">
        <v>316</v>
      </c>
      <c r="H1805" s="122">
        <f t="shared" si="541"/>
        <v>0</v>
      </c>
      <c r="I1805" s="124">
        <f t="shared" si="542"/>
        <v>0</v>
      </c>
      <c r="J1805" s="122">
        <f t="shared" si="543"/>
        <v>0</v>
      </c>
      <c r="L1805" s="122">
        <v>2027</v>
      </c>
      <c r="M1805" s="122">
        <v>0</v>
      </c>
      <c r="N1805" s="122"/>
      <c r="O1805" s="122"/>
      <c r="P1805" s="122">
        <v>10090</v>
      </c>
      <c r="Q1805" s="122" t="s">
        <v>218</v>
      </c>
      <c r="R1805" s="122">
        <f t="shared" si="544"/>
        <v>0</v>
      </c>
      <c r="S1805" s="124">
        <f t="shared" si="545"/>
        <v>0</v>
      </c>
      <c r="T1805" s="122">
        <f t="shared" si="546"/>
        <v>0</v>
      </c>
    </row>
    <row r="1806" spans="2:20" x14ac:dyDescent="0.25">
      <c r="B1806" s="122">
        <v>2028</v>
      </c>
      <c r="C1806" s="122">
        <v>0</v>
      </c>
      <c r="D1806" s="122">
        <v>50</v>
      </c>
      <c r="E1806" s="122">
        <f t="shared" si="540"/>
        <v>0</v>
      </c>
      <c r="F1806" s="122">
        <v>150</v>
      </c>
      <c r="G1806" s="122" t="s">
        <v>316</v>
      </c>
      <c r="H1806" s="122">
        <f t="shared" si="541"/>
        <v>0</v>
      </c>
      <c r="I1806" s="124">
        <f t="shared" si="542"/>
        <v>0</v>
      </c>
      <c r="J1806" s="122">
        <f t="shared" si="543"/>
        <v>0</v>
      </c>
      <c r="L1806" s="122">
        <v>2028</v>
      </c>
      <c r="M1806" s="122">
        <v>0</v>
      </c>
      <c r="N1806" s="122"/>
      <c r="O1806" s="122"/>
      <c r="P1806" s="122">
        <v>10090</v>
      </c>
      <c r="Q1806" s="122" t="s">
        <v>218</v>
      </c>
      <c r="R1806" s="122">
        <f t="shared" si="544"/>
        <v>0</v>
      </c>
      <c r="S1806" s="124">
        <f t="shared" si="545"/>
        <v>0</v>
      </c>
      <c r="T1806" s="122">
        <f t="shared" si="546"/>
        <v>0</v>
      </c>
    </row>
    <row r="1807" spans="2:20" x14ac:dyDescent="0.25">
      <c r="B1807" s="122">
        <v>2029</v>
      </c>
      <c r="C1807" s="122">
        <v>0</v>
      </c>
      <c r="D1807" s="122">
        <v>50</v>
      </c>
      <c r="E1807" s="122">
        <f t="shared" si="540"/>
        <v>0</v>
      </c>
      <c r="F1807" s="122">
        <v>150</v>
      </c>
      <c r="G1807" s="122" t="s">
        <v>316</v>
      </c>
      <c r="H1807" s="122">
        <f t="shared" si="541"/>
        <v>0</v>
      </c>
      <c r="I1807" s="124">
        <f t="shared" si="542"/>
        <v>0</v>
      </c>
      <c r="J1807" s="122">
        <f t="shared" si="543"/>
        <v>0</v>
      </c>
      <c r="L1807" s="122">
        <v>2029</v>
      </c>
      <c r="M1807" s="122">
        <v>0</v>
      </c>
      <c r="N1807" s="122"/>
      <c r="O1807" s="122"/>
      <c r="P1807" s="122">
        <v>10090</v>
      </c>
      <c r="Q1807" s="122" t="s">
        <v>218</v>
      </c>
      <c r="R1807" s="122">
        <f t="shared" si="544"/>
        <v>0</v>
      </c>
      <c r="S1807" s="124">
        <f t="shared" si="545"/>
        <v>0</v>
      </c>
      <c r="T1807" s="122">
        <f t="shared" si="546"/>
        <v>0</v>
      </c>
    </row>
    <row r="1808" spans="2:20" x14ac:dyDescent="0.25">
      <c r="B1808" s="122">
        <v>2030</v>
      </c>
      <c r="C1808" s="122">
        <v>0</v>
      </c>
      <c r="D1808" s="122">
        <v>50</v>
      </c>
      <c r="E1808" s="122">
        <f t="shared" si="540"/>
        <v>0</v>
      </c>
      <c r="F1808" s="122">
        <v>150</v>
      </c>
      <c r="G1808" s="122" t="s">
        <v>316</v>
      </c>
      <c r="H1808" s="122">
        <f t="shared" si="541"/>
        <v>0</v>
      </c>
      <c r="I1808" s="124">
        <f t="shared" si="542"/>
        <v>0</v>
      </c>
      <c r="J1808" s="122">
        <f t="shared" si="543"/>
        <v>0</v>
      </c>
      <c r="L1808" s="122">
        <v>2030</v>
      </c>
      <c r="M1808" s="122">
        <v>0</v>
      </c>
      <c r="N1808" s="122"/>
      <c r="O1808" s="122"/>
      <c r="P1808" s="122">
        <v>10090</v>
      </c>
      <c r="Q1808" s="122" t="s">
        <v>218</v>
      </c>
      <c r="R1808" s="122">
        <f t="shared" si="544"/>
        <v>0</v>
      </c>
      <c r="S1808" s="124">
        <f t="shared" si="545"/>
        <v>0</v>
      </c>
      <c r="T1808" s="122">
        <f t="shared" si="546"/>
        <v>0</v>
      </c>
    </row>
    <row r="1809" spans="2:20" x14ac:dyDescent="0.25">
      <c r="B1809" s="122">
        <v>2031</v>
      </c>
      <c r="C1809" s="122">
        <v>0</v>
      </c>
      <c r="D1809" s="122">
        <v>50</v>
      </c>
      <c r="E1809" s="122">
        <f t="shared" si="540"/>
        <v>0</v>
      </c>
      <c r="F1809" s="122">
        <v>150</v>
      </c>
      <c r="G1809" s="122" t="s">
        <v>316</v>
      </c>
      <c r="H1809" s="122">
        <f t="shared" si="541"/>
        <v>0</v>
      </c>
      <c r="I1809" s="124">
        <f t="shared" si="542"/>
        <v>0</v>
      </c>
      <c r="J1809" s="122">
        <f t="shared" si="543"/>
        <v>0</v>
      </c>
      <c r="L1809" s="122">
        <v>2031</v>
      </c>
      <c r="M1809" s="122">
        <v>0</v>
      </c>
      <c r="N1809" s="122"/>
      <c r="O1809" s="122"/>
      <c r="P1809" s="122">
        <v>10090</v>
      </c>
      <c r="Q1809" s="122" t="s">
        <v>218</v>
      </c>
      <c r="R1809" s="122">
        <f t="shared" si="544"/>
        <v>0</v>
      </c>
      <c r="S1809" s="124">
        <f t="shared" si="545"/>
        <v>0</v>
      </c>
      <c r="T1809" s="122">
        <f t="shared" si="546"/>
        <v>0</v>
      </c>
    </row>
    <row r="1810" spans="2:20" x14ac:dyDescent="0.25">
      <c r="B1810" s="122">
        <v>2032</v>
      </c>
      <c r="C1810" s="122">
        <v>0</v>
      </c>
      <c r="D1810" s="122">
        <v>50</v>
      </c>
      <c r="E1810" s="122">
        <f t="shared" si="540"/>
        <v>0</v>
      </c>
      <c r="F1810" s="122">
        <v>150</v>
      </c>
      <c r="G1810" s="122" t="s">
        <v>316</v>
      </c>
      <c r="H1810" s="122">
        <f t="shared" si="541"/>
        <v>0</v>
      </c>
      <c r="I1810" s="124">
        <f t="shared" si="542"/>
        <v>0</v>
      </c>
      <c r="J1810" s="122">
        <f t="shared" si="543"/>
        <v>0</v>
      </c>
      <c r="L1810" s="122">
        <v>2032</v>
      </c>
      <c r="M1810" s="122">
        <v>0</v>
      </c>
      <c r="N1810" s="122"/>
      <c r="O1810" s="122"/>
      <c r="P1810" s="122">
        <v>10090</v>
      </c>
      <c r="Q1810" s="122" t="s">
        <v>218</v>
      </c>
      <c r="R1810" s="122">
        <f t="shared" si="544"/>
        <v>0</v>
      </c>
      <c r="S1810" s="124">
        <f t="shared" si="545"/>
        <v>0</v>
      </c>
      <c r="T1810" s="122">
        <f t="shared" si="546"/>
        <v>0</v>
      </c>
    </row>
    <row r="1811" spans="2:20" x14ac:dyDescent="0.25">
      <c r="B1811" s="122">
        <v>2033</v>
      </c>
      <c r="C1811" s="122">
        <v>0</v>
      </c>
      <c r="D1811" s="122">
        <v>50</v>
      </c>
      <c r="E1811" s="122">
        <f t="shared" si="540"/>
        <v>0</v>
      </c>
      <c r="F1811" s="122">
        <v>150</v>
      </c>
      <c r="G1811" s="122" t="s">
        <v>316</v>
      </c>
      <c r="H1811" s="122">
        <f t="shared" si="541"/>
        <v>0</v>
      </c>
      <c r="I1811" s="124">
        <f t="shared" si="542"/>
        <v>0</v>
      </c>
      <c r="J1811" s="122">
        <f t="shared" si="543"/>
        <v>0</v>
      </c>
      <c r="L1811" s="122">
        <v>2033</v>
      </c>
      <c r="M1811" s="122">
        <v>0</v>
      </c>
      <c r="N1811" s="122"/>
      <c r="O1811" s="122"/>
      <c r="P1811" s="122">
        <v>10090</v>
      </c>
      <c r="Q1811" s="122" t="s">
        <v>218</v>
      </c>
      <c r="R1811" s="122">
        <f t="shared" si="544"/>
        <v>0</v>
      </c>
      <c r="S1811" s="124">
        <f t="shared" si="545"/>
        <v>0</v>
      </c>
      <c r="T1811" s="122">
        <f t="shared" si="546"/>
        <v>0</v>
      </c>
    </row>
    <row r="1812" spans="2:20" x14ac:dyDescent="0.25">
      <c r="B1812" s="122">
        <v>2034</v>
      </c>
      <c r="C1812" s="122">
        <v>0</v>
      </c>
      <c r="D1812" s="122">
        <v>50</v>
      </c>
      <c r="E1812" s="122">
        <f t="shared" si="540"/>
        <v>0</v>
      </c>
      <c r="F1812" s="122">
        <v>150</v>
      </c>
      <c r="G1812" s="122" t="s">
        <v>316</v>
      </c>
      <c r="H1812" s="122">
        <f t="shared" si="541"/>
        <v>0</v>
      </c>
      <c r="I1812" s="124">
        <f t="shared" si="542"/>
        <v>0</v>
      </c>
      <c r="J1812" s="122">
        <f t="shared" si="543"/>
        <v>0</v>
      </c>
      <c r="L1812" s="122">
        <v>2034</v>
      </c>
      <c r="M1812" s="122">
        <v>0</v>
      </c>
      <c r="N1812" s="122"/>
      <c r="O1812" s="122"/>
      <c r="P1812" s="122">
        <v>10090</v>
      </c>
      <c r="Q1812" s="122" t="s">
        <v>218</v>
      </c>
      <c r="R1812" s="122">
        <f t="shared" si="544"/>
        <v>0</v>
      </c>
      <c r="S1812" s="124">
        <f t="shared" si="545"/>
        <v>0</v>
      </c>
      <c r="T1812" s="122">
        <f t="shared" si="546"/>
        <v>0</v>
      </c>
    </row>
    <row r="1813" spans="2:20" x14ac:dyDescent="0.25">
      <c r="B1813" s="122">
        <v>2035</v>
      </c>
      <c r="C1813" s="122">
        <v>0</v>
      </c>
      <c r="D1813" s="122">
        <v>50</v>
      </c>
      <c r="E1813" s="122">
        <f t="shared" si="540"/>
        <v>0</v>
      </c>
      <c r="F1813" s="122">
        <v>150</v>
      </c>
      <c r="G1813" s="122" t="s">
        <v>316</v>
      </c>
      <c r="H1813" s="122">
        <f t="shared" si="541"/>
        <v>0</v>
      </c>
      <c r="I1813" s="124">
        <f t="shared" si="542"/>
        <v>0</v>
      </c>
      <c r="J1813" s="122">
        <f t="shared" si="543"/>
        <v>0</v>
      </c>
      <c r="L1813" s="122">
        <v>2035</v>
      </c>
      <c r="M1813" s="122">
        <v>0</v>
      </c>
      <c r="N1813" s="122"/>
      <c r="O1813" s="122"/>
      <c r="P1813" s="122">
        <v>10090</v>
      </c>
      <c r="Q1813" s="122" t="s">
        <v>218</v>
      </c>
      <c r="R1813" s="122">
        <f t="shared" si="544"/>
        <v>0</v>
      </c>
      <c r="S1813" s="124">
        <f t="shared" si="545"/>
        <v>0</v>
      </c>
      <c r="T1813" s="122">
        <f t="shared" si="546"/>
        <v>0</v>
      </c>
    </row>
    <row r="1814" spans="2:20" x14ac:dyDescent="0.25">
      <c r="B1814" s="122">
        <v>2036</v>
      </c>
      <c r="C1814" s="122">
        <v>0</v>
      </c>
      <c r="D1814" s="122">
        <v>50</v>
      </c>
      <c r="E1814" s="122">
        <f t="shared" si="540"/>
        <v>0</v>
      </c>
      <c r="F1814" s="122">
        <v>150</v>
      </c>
      <c r="G1814" s="122" t="s">
        <v>316</v>
      </c>
      <c r="H1814" s="122">
        <f t="shared" si="541"/>
        <v>0</v>
      </c>
      <c r="I1814" s="124">
        <f t="shared" si="542"/>
        <v>0</v>
      </c>
      <c r="J1814" s="122">
        <f t="shared" si="543"/>
        <v>0</v>
      </c>
      <c r="L1814" s="122">
        <v>2036</v>
      </c>
      <c r="M1814" s="122">
        <v>0</v>
      </c>
      <c r="N1814" s="122"/>
      <c r="O1814" s="122"/>
      <c r="P1814" s="122">
        <v>10090</v>
      </c>
      <c r="Q1814" s="122" t="s">
        <v>218</v>
      </c>
      <c r="R1814" s="122">
        <f t="shared" si="544"/>
        <v>0</v>
      </c>
      <c r="S1814" s="124">
        <f t="shared" si="545"/>
        <v>0</v>
      </c>
      <c r="T1814" s="122">
        <f t="shared" si="546"/>
        <v>0</v>
      </c>
    </row>
    <row r="1815" spans="2:20" x14ac:dyDescent="0.25">
      <c r="B1815" s="122">
        <v>2037</v>
      </c>
      <c r="C1815" s="122">
        <v>0</v>
      </c>
      <c r="D1815" s="122">
        <v>50</v>
      </c>
      <c r="E1815" s="122">
        <f t="shared" si="540"/>
        <v>0</v>
      </c>
      <c r="F1815" s="122">
        <v>150</v>
      </c>
      <c r="G1815" s="122" t="s">
        <v>316</v>
      </c>
      <c r="H1815" s="122">
        <f t="shared" si="541"/>
        <v>0</v>
      </c>
      <c r="I1815" s="124">
        <f t="shared" si="542"/>
        <v>0</v>
      </c>
      <c r="J1815" s="122">
        <f t="shared" si="543"/>
        <v>0</v>
      </c>
      <c r="L1815" s="122">
        <v>2037</v>
      </c>
      <c r="M1815" s="122">
        <v>0</v>
      </c>
      <c r="N1815" s="122"/>
      <c r="O1815" s="122"/>
      <c r="P1815" s="122">
        <v>10090</v>
      </c>
      <c r="Q1815" s="122" t="s">
        <v>218</v>
      </c>
      <c r="R1815" s="122">
        <f t="shared" si="544"/>
        <v>0</v>
      </c>
      <c r="S1815" s="124">
        <f t="shared" si="545"/>
        <v>0</v>
      </c>
      <c r="T1815" s="122">
        <f t="shared" si="546"/>
        <v>0</v>
      </c>
    </row>
    <row r="1816" spans="2:20" x14ac:dyDescent="0.25">
      <c r="B1816" s="122">
        <v>2038</v>
      </c>
      <c r="C1816" s="122">
        <v>0</v>
      </c>
      <c r="D1816" s="122">
        <v>50</v>
      </c>
      <c r="E1816" s="122">
        <f t="shared" si="540"/>
        <v>0</v>
      </c>
      <c r="F1816" s="122">
        <v>150</v>
      </c>
      <c r="G1816" s="122" t="s">
        <v>316</v>
      </c>
      <c r="H1816" s="122">
        <f t="shared" si="541"/>
        <v>0</v>
      </c>
      <c r="I1816" s="124">
        <f t="shared" si="542"/>
        <v>0</v>
      </c>
      <c r="J1816" s="122">
        <f t="shared" si="543"/>
        <v>0</v>
      </c>
      <c r="L1816" s="122">
        <v>2038</v>
      </c>
      <c r="M1816" s="122">
        <v>0</v>
      </c>
      <c r="N1816" s="122"/>
      <c r="O1816" s="122"/>
      <c r="P1816" s="122">
        <v>10090</v>
      </c>
      <c r="Q1816" s="122" t="s">
        <v>218</v>
      </c>
      <c r="R1816" s="122">
        <f t="shared" si="544"/>
        <v>0</v>
      </c>
      <c r="S1816" s="124">
        <f t="shared" si="545"/>
        <v>0</v>
      </c>
      <c r="T1816" s="122">
        <f t="shared" si="546"/>
        <v>0</v>
      </c>
    </row>
    <row r="1817" spans="2:20" x14ac:dyDescent="0.25">
      <c r="B1817" s="122">
        <v>2039</v>
      </c>
      <c r="C1817" s="122">
        <v>0</v>
      </c>
      <c r="D1817" s="122">
        <v>50</v>
      </c>
      <c r="E1817" s="122">
        <f t="shared" si="540"/>
        <v>0</v>
      </c>
      <c r="F1817" s="122">
        <v>150</v>
      </c>
      <c r="G1817" s="122" t="s">
        <v>316</v>
      </c>
      <c r="H1817" s="122">
        <f t="shared" si="541"/>
        <v>0</v>
      </c>
      <c r="I1817" s="124">
        <f t="shared" si="542"/>
        <v>0</v>
      </c>
      <c r="J1817" s="122">
        <f t="shared" si="543"/>
        <v>0</v>
      </c>
      <c r="L1817" s="122">
        <v>2039</v>
      </c>
      <c r="M1817" s="122">
        <v>0</v>
      </c>
      <c r="N1817" s="122"/>
      <c r="O1817" s="122"/>
      <c r="P1817" s="122">
        <v>10090</v>
      </c>
      <c r="Q1817" s="122" t="s">
        <v>218</v>
      </c>
      <c r="R1817" s="122">
        <f t="shared" si="544"/>
        <v>0</v>
      </c>
      <c r="S1817" s="124">
        <f t="shared" si="545"/>
        <v>0</v>
      </c>
      <c r="T1817" s="122">
        <f t="shared" si="546"/>
        <v>0</v>
      </c>
    </row>
    <row r="1818" spans="2:20" x14ac:dyDescent="0.25">
      <c r="B1818" s="122">
        <v>2040</v>
      </c>
      <c r="C1818" s="122">
        <v>0</v>
      </c>
      <c r="D1818" s="122">
        <v>50</v>
      </c>
      <c r="E1818" s="122">
        <f t="shared" si="540"/>
        <v>0</v>
      </c>
      <c r="F1818" s="122">
        <v>150</v>
      </c>
      <c r="G1818" s="122" t="s">
        <v>316</v>
      </c>
      <c r="H1818" s="122">
        <f t="shared" si="541"/>
        <v>0</v>
      </c>
      <c r="I1818" s="124">
        <f t="shared" si="542"/>
        <v>0</v>
      </c>
      <c r="J1818" s="122">
        <f t="shared" si="543"/>
        <v>0</v>
      </c>
      <c r="L1818" s="122">
        <v>2040</v>
      </c>
      <c r="M1818" s="122">
        <v>0</v>
      </c>
      <c r="N1818" s="122"/>
      <c r="O1818" s="122"/>
      <c r="P1818" s="122">
        <v>10090</v>
      </c>
      <c r="Q1818" s="122" t="s">
        <v>218</v>
      </c>
      <c r="R1818" s="122">
        <f t="shared" si="544"/>
        <v>0</v>
      </c>
      <c r="S1818" s="124">
        <f t="shared" si="545"/>
        <v>0</v>
      </c>
      <c r="T1818" s="122">
        <f t="shared" si="546"/>
        <v>0</v>
      </c>
    </row>
    <row r="1819" spans="2:20" x14ac:dyDescent="0.25">
      <c r="B1819" s="122">
        <v>2041</v>
      </c>
      <c r="C1819" s="122">
        <v>0</v>
      </c>
      <c r="D1819" s="122">
        <v>50</v>
      </c>
      <c r="E1819" s="122">
        <f t="shared" si="540"/>
        <v>0</v>
      </c>
      <c r="F1819" s="122">
        <v>150</v>
      </c>
      <c r="G1819" s="122" t="s">
        <v>316</v>
      </c>
      <c r="H1819" s="122">
        <f t="shared" si="541"/>
        <v>0</v>
      </c>
      <c r="I1819" s="124">
        <f t="shared" si="542"/>
        <v>0</v>
      </c>
      <c r="J1819" s="122">
        <f t="shared" si="543"/>
        <v>0</v>
      </c>
      <c r="L1819" s="122">
        <v>2041</v>
      </c>
      <c r="M1819" s="122">
        <v>0</v>
      </c>
      <c r="N1819" s="122"/>
      <c r="O1819" s="122"/>
      <c r="P1819" s="122">
        <v>10090</v>
      </c>
      <c r="Q1819" s="122" t="s">
        <v>218</v>
      </c>
      <c r="R1819" s="122">
        <f t="shared" si="544"/>
        <v>0</v>
      </c>
      <c r="S1819" s="124">
        <f t="shared" si="545"/>
        <v>0</v>
      </c>
      <c r="T1819" s="122">
        <f t="shared" si="546"/>
        <v>0</v>
      </c>
    </row>
    <row r="1820" spans="2:20" x14ac:dyDescent="0.25">
      <c r="B1820" s="122">
        <v>2042</v>
      </c>
      <c r="C1820" s="122">
        <v>0</v>
      </c>
      <c r="D1820" s="122">
        <v>50</v>
      </c>
      <c r="E1820" s="122">
        <f t="shared" si="540"/>
        <v>0</v>
      </c>
      <c r="F1820" s="122">
        <v>150</v>
      </c>
      <c r="G1820" s="122" t="s">
        <v>316</v>
      </c>
      <c r="H1820" s="122">
        <f t="shared" si="541"/>
        <v>0</v>
      </c>
      <c r="I1820" s="124">
        <f t="shared" si="542"/>
        <v>0</v>
      </c>
      <c r="J1820" s="122">
        <f t="shared" si="543"/>
        <v>0</v>
      </c>
      <c r="L1820" s="122">
        <v>2042</v>
      </c>
      <c r="M1820" s="122">
        <v>0</v>
      </c>
      <c r="N1820" s="122"/>
      <c r="O1820" s="122"/>
      <c r="P1820" s="122">
        <v>10090</v>
      </c>
      <c r="Q1820" s="122" t="s">
        <v>218</v>
      </c>
      <c r="R1820" s="122">
        <f t="shared" si="544"/>
        <v>0</v>
      </c>
      <c r="S1820" s="124">
        <f t="shared" si="545"/>
        <v>0</v>
      </c>
      <c r="T1820" s="122">
        <f t="shared" si="546"/>
        <v>0</v>
      </c>
    </row>
    <row r="1821" spans="2:20" x14ac:dyDescent="0.25">
      <c r="B1821" s="122">
        <v>2043</v>
      </c>
      <c r="C1821" s="122">
        <v>0</v>
      </c>
      <c r="D1821" s="122">
        <v>50</v>
      </c>
      <c r="E1821" s="122">
        <f t="shared" si="540"/>
        <v>0</v>
      </c>
      <c r="F1821" s="122">
        <v>150</v>
      </c>
      <c r="G1821" s="122" t="s">
        <v>316</v>
      </c>
      <c r="H1821" s="122">
        <f t="shared" si="541"/>
        <v>0</v>
      </c>
      <c r="I1821" s="124">
        <f t="shared" si="542"/>
        <v>0</v>
      </c>
      <c r="J1821" s="122">
        <f t="shared" si="543"/>
        <v>0</v>
      </c>
      <c r="L1821" s="122">
        <v>2043</v>
      </c>
      <c r="M1821" s="122">
        <v>0</v>
      </c>
      <c r="N1821" s="122"/>
      <c r="O1821" s="122"/>
      <c r="P1821" s="122">
        <v>10090</v>
      </c>
      <c r="Q1821" s="122" t="s">
        <v>218</v>
      </c>
      <c r="R1821" s="122">
        <f t="shared" si="544"/>
        <v>0</v>
      </c>
      <c r="S1821" s="124">
        <f t="shared" si="545"/>
        <v>0</v>
      </c>
      <c r="T1821" s="122">
        <f t="shared" si="546"/>
        <v>0</v>
      </c>
    </row>
    <row r="1822" spans="2:20" x14ac:dyDescent="0.25">
      <c r="B1822" s="122">
        <v>2044</v>
      </c>
      <c r="C1822" s="122">
        <v>0</v>
      </c>
      <c r="D1822" s="122">
        <v>50</v>
      </c>
      <c r="E1822" s="122">
        <f t="shared" si="540"/>
        <v>0</v>
      </c>
      <c r="F1822" s="122">
        <v>150</v>
      </c>
      <c r="G1822" s="122" t="s">
        <v>316</v>
      </c>
      <c r="H1822" s="122">
        <f t="shared" si="541"/>
        <v>0</v>
      </c>
      <c r="I1822" s="124">
        <f t="shared" si="542"/>
        <v>0</v>
      </c>
      <c r="J1822" s="122">
        <f t="shared" si="543"/>
        <v>0</v>
      </c>
      <c r="L1822" s="122">
        <v>2044</v>
      </c>
      <c r="M1822" s="122">
        <v>0</v>
      </c>
      <c r="N1822" s="122"/>
      <c r="O1822" s="122"/>
      <c r="P1822" s="122">
        <v>10090</v>
      </c>
      <c r="Q1822" s="122" t="s">
        <v>218</v>
      </c>
      <c r="R1822" s="122">
        <f t="shared" si="544"/>
        <v>0</v>
      </c>
      <c r="S1822" s="124">
        <f t="shared" si="545"/>
        <v>0</v>
      </c>
      <c r="T1822" s="122">
        <f t="shared" si="546"/>
        <v>0</v>
      </c>
    </row>
    <row r="1824" spans="2:20" x14ac:dyDescent="0.25">
      <c r="B1824" s="290" t="s">
        <v>345</v>
      </c>
      <c r="C1824" s="290"/>
      <c r="D1824" s="290"/>
      <c r="L1824" s="290" t="s">
        <v>346</v>
      </c>
      <c r="M1824" s="290"/>
      <c r="N1824" s="290"/>
    </row>
    <row r="1825" spans="2:20" x14ac:dyDescent="0.25">
      <c r="B1825" s="289" t="s">
        <v>22</v>
      </c>
      <c r="C1825" s="289" t="s">
        <v>203</v>
      </c>
      <c r="D1825" s="289" t="s">
        <v>204</v>
      </c>
      <c r="E1825" s="289" t="s">
        <v>201</v>
      </c>
      <c r="F1825" s="289" t="s">
        <v>202</v>
      </c>
      <c r="G1825" s="289" t="s">
        <v>151</v>
      </c>
      <c r="H1825" s="289" t="s">
        <v>205</v>
      </c>
      <c r="I1825" s="289" t="s">
        <v>206</v>
      </c>
      <c r="J1825" s="289" t="s">
        <v>434</v>
      </c>
      <c r="L1825" s="289" t="s">
        <v>22</v>
      </c>
      <c r="M1825" s="289" t="s">
        <v>203</v>
      </c>
      <c r="N1825" s="289" t="s">
        <v>317</v>
      </c>
      <c r="O1825" s="289" t="s">
        <v>318</v>
      </c>
      <c r="P1825" s="289" t="s">
        <v>202</v>
      </c>
      <c r="Q1825" s="289" t="s">
        <v>151</v>
      </c>
      <c r="R1825" s="289" t="s">
        <v>205</v>
      </c>
      <c r="S1825" s="289" t="s">
        <v>206</v>
      </c>
      <c r="T1825" s="289" t="s">
        <v>434</v>
      </c>
    </row>
    <row r="1826" spans="2:20" x14ac:dyDescent="0.25">
      <c r="B1826" s="289"/>
      <c r="C1826" s="289"/>
      <c r="D1826" s="289"/>
      <c r="E1826" s="289"/>
      <c r="F1826" s="289"/>
      <c r="G1826" s="289"/>
      <c r="H1826" s="289"/>
      <c r="I1826" s="289"/>
      <c r="J1826" s="289"/>
      <c r="L1826" s="289"/>
      <c r="M1826" s="289"/>
      <c r="N1826" s="289"/>
      <c r="O1826" s="289"/>
      <c r="P1826" s="289"/>
      <c r="Q1826" s="289"/>
      <c r="R1826" s="289"/>
      <c r="S1826" s="289"/>
      <c r="T1826" s="289"/>
    </row>
    <row r="1827" spans="2:20" x14ac:dyDescent="0.25">
      <c r="B1827" s="289"/>
      <c r="C1827" s="289"/>
      <c r="D1827" s="289"/>
      <c r="E1827" s="289"/>
      <c r="F1827" s="289"/>
      <c r="G1827" s="289"/>
      <c r="H1827" s="289"/>
      <c r="I1827" s="289"/>
      <c r="J1827" s="289"/>
      <c r="L1827" s="289"/>
      <c r="M1827" s="289"/>
      <c r="N1827" s="289"/>
      <c r="O1827" s="289"/>
      <c r="P1827" s="289"/>
      <c r="Q1827" s="289"/>
      <c r="R1827" s="289"/>
      <c r="S1827" s="289"/>
      <c r="T1827" s="289"/>
    </row>
    <row r="1828" spans="2:20" x14ac:dyDescent="0.25">
      <c r="B1828" s="122">
        <v>2025</v>
      </c>
      <c r="C1828" s="122" cm="1">
        <f t="array" ref="C1828:C1847">TRANSPOSE('Proyeksi Fasum (3)'!D439:W439)</f>
        <v>0</v>
      </c>
      <c r="D1828" s="122"/>
      <c r="E1828" s="122"/>
      <c r="F1828" s="122">
        <v>10000</v>
      </c>
      <c r="G1828" s="122" t="s">
        <v>218</v>
      </c>
      <c r="H1828" s="122">
        <f>F1828*C1828</f>
        <v>0</v>
      </c>
      <c r="I1828" s="124">
        <f>H1828/86400</f>
        <v>0</v>
      </c>
      <c r="J1828" s="122">
        <f>H1828/1000</f>
        <v>0</v>
      </c>
      <c r="L1828" s="122">
        <v>2025</v>
      </c>
      <c r="M1828" s="122" cm="1">
        <f t="array" ref="M1828:M1847">TRANSPOSE('Proyeksi Fasum (3)'!D440:W440)</f>
        <v>0</v>
      </c>
      <c r="N1828" s="122">
        <v>1</v>
      </c>
      <c r="O1828" s="122">
        <f>M1828*N1828</f>
        <v>0</v>
      </c>
      <c r="P1828" s="122">
        <v>0.3</v>
      </c>
      <c r="Q1828" s="122" t="s">
        <v>319</v>
      </c>
      <c r="R1828" s="122">
        <f>P1828*O1828*86400</f>
        <v>0</v>
      </c>
      <c r="S1828" s="124">
        <f>R1828/86400</f>
        <v>0</v>
      </c>
      <c r="T1828" s="122">
        <f>R1828/1000</f>
        <v>0</v>
      </c>
    </row>
    <row r="1829" spans="2:20" x14ac:dyDescent="0.25">
      <c r="B1829" s="122">
        <v>2026</v>
      </c>
      <c r="C1829" s="122">
        <v>0</v>
      </c>
      <c r="D1829" s="122"/>
      <c r="E1829" s="122"/>
      <c r="F1829" s="122">
        <v>10000</v>
      </c>
      <c r="G1829" s="122" t="s">
        <v>218</v>
      </c>
      <c r="H1829" s="122">
        <f t="shared" ref="H1829:H1847" si="547">F1829*C1829</f>
        <v>0</v>
      </c>
      <c r="I1829" s="124">
        <f t="shared" ref="I1829:I1847" si="548">H1829/86400</f>
        <v>0</v>
      </c>
      <c r="J1829" s="122">
        <f t="shared" ref="J1829:J1847" si="549">H1829/1000</f>
        <v>0</v>
      </c>
      <c r="L1829" s="122">
        <v>2026</v>
      </c>
      <c r="M1829" s="122">
        <v>0</v>
      </c>
      <c r="N1829" s="122">
        <v>1</v>
      </c>
      <c r="O1829" s="122">
        <f t="shared" ref="O1829:O1847" si="550">M1829*N1829</f>
        <v>0</v>
      </c>
      <c r="P1829" s="122">
        <v>0.3</v>
      </c>
      <c r="Q1829" s="122" t="s">
        <v>319</v>
      </c>
      <c r="R1829" s="122">
        <f t="shared" ref="R1829:R1847" si="551">P1829*O1829*86400</f>
        <v>0</v>
      </c>
      <c r="S1829" s="124">
        <f t="shared" ref="S1829:S1847" si="552">R1829/86400</f>
        <v>0</v>
      </c>
      <c r="T1829" s="122">
        <f t="shared" ref="T1829:T1847" si="553">R1829/1000</f>
        <v>0</v>
      </c>
    </row>
    <row r="1830" spans="2:20" x14ac:dyDescent="0.25">
      <c r="B1830" s="122">
        <v>2027</v>
      </c>
      <c r="C1830" s="122">
        <v>0</v>
      </c>
      <c r="D1830" s="122"/>
      <c r="E1830" s="122"/>
      <c r="F1830" s="122">
        <v>10000</v>
      </c>
      <c r="G1830" s="122" t="s">
        <v>218</v>
      </c>
      <c r="H1830" s="122">
        <f t="shared" si="547"/>
        <v>0</v>
      </c>
      <c r="I1830" s="124">
        <f t="shared" si="548"/>
        <v>0</v>
      </c>
      <c r="J1830" s="122">
        <f t="shared" si="549"/>
        <v>0</v>
      </c>
      <c r="L1830" s="122">
        <v>2027</v>
      </c>
      <c r="M1830" s="122">
        <v>0</v>
      </c>
      <c r="N1830" s="122">
        <v>1</v>
      </c>
      <c r="O1830" s="122">
        <f t="shared" si="550"/>
        <v>0</v>
      </c>
      <c r="P1830" s="122">
        <v>0.3</v>
      </c>
      <c r="Q1830" s="122" t="s">
        <v>319</v>
      </c>
      <c r="R1830" s="122">
        <f t="shared" si="551"/>
        <v>0</v>
      </c>
      <c r="S1830" s="124">
        <f t="shared" si="552"/>
        <v>0</v>
      </c>
      <c r="T1830" s="122">
        <f t="shared" si="553"/>
        <v>0</v>
      </c>
    </row>
    <row r="1831" spans="2:20" x14ac:dyDescent="0.25">
      <c r="B1831" s="122">
        <v>2028</v>
      </c>
      <c r="C1831" s="122">
        <v>0</v>
      </c>
      <c r="D1831" s="122"/>
      <c r="E1831" s="122"/>
      <c r="F1831" s="122">
        <v>10000</v>
      </c>
      <c r="G1831" s="122" t="s">
        <v>218</v>
      </c>
      <c r="H1831" s="122">
        <f t="shared" si="547"/>
        <v>0</v>
      </c>
      <c r="I1831" s="124">
        <f t="shared" si="548"/>
        <v>0</v>
      </c>
      <c r="J1831" s="122">
        <f t="shared" si="549"/>
        <v>0</v>
      </c>
      <c r="L1831" s="122">
        <v>2028</v>
      </c>
      <c r="M1831" s="122">
        <v>0</v>
      </c>
      <c r="N1831" s="122">
        <v>1</v>
      </c>
      <c r="O1831" s="122">
        <f t="shared" si="550"/>
        <v>0</v>
      </c>
      <c r="P1831" s="122">
        <v>0.3</v>
      </c>
      <c r="Q1831" s="122" t="s">
        <v>319</v>
      </c>
      <c r="R1831" s="122">
        <f t="shared" si="551"/>
        <v>0</v>
      </c>
      <c r="S1831" s="124">
        <f t="shared" si="552"/>
        <v>0</v>
      </c>
      <c r="T1831" s="122">
        <f t="shared" si="553"/>
        <v>0</v>
      </c>
    </row>
    <row r="1832" spans="2:20" x14ac:dyDescent="0.25">
      <c r="B1832" s="122">
        <v>2029</v>
      </c>
      <c r="C1832" s="122">
        <v>0</v>
      </c>
      <c r="D1832" s="122"/>
      <c r="E1832" s="122"/>
      <c r="F1832" s="122">
        <v>10000</v>
      </c>
      <c r="G1832" s="122" t="s">
        <v>218</v>
      </c>
      <c r="H1832" s="122">
        <f t="shared" si="547"/>
        <v>0</v>
      </c>
      <c r="I1832" s="124">
        <f t="shared" si="548"/>
        <v>0</v>
      </c>
      <c r="J1832" s="122">
        <f t="shared" si="549"/>
        <v>0</v>
      </c>
      <c r="L1832" s="122">
        <v>2029</v>
      </c>
      <c r="M1832" s="122">
        <v>0</v>
      </c>
      <c r="N1832" s="122">
        <v>1</v>
      </c>
      <c r="O1832" s="122">
        <f t="shared" si="550"/>
        <v>0</v>
      </c>
      <c r="P1832" s="122">
        <v>0.3</v>
      </c>
      <c r="Q1832" s="122" t="s">
        <v>319</v>
      </c>
      <c r="R1832" s="122">
        <f t="shared" si="551"/>
        <v>0</v>
      </c>
      <c r="S1832" s="124">
        <f t="shared" si="552"/>
        <v>0</v>
      </c>
      <c r="T1832" s="122">
        <f t="shared" si="553"/>
        <v>0</v>
      </c>
    </row>
    <row r="1833" spans="2:20" x14ac:dyDescent="0.25">
      <c r="B1833" s="122">
        <v>2030</v>
      </c>
      <c r="C1833" s="122">
        <v>0</v>
      </c>
      <c r="D1833" s="122"/>
      <c r="E1833" s="122"/>
      <c r="F1833" s="122">
        <v>10000</v>
      </c>
      <c r="G1833" s="122" t="s">
        <v>218</v>
      </c>
      <c r="H1833" s="122">
        <f t="shared" si="547"/>
        <v>0</v>
      </c>
      <c r="I1833" s="124">
        <f t="shared" si="548"/>
        <v>0</v>
      </c>
      <c r="J1833" s="122">
        <f t="shared" si="549"/>
        <v>0</v>
      </c>
      <c r="L1833" s="122">
        <v>2030</v>
      </c>
      <c r="M1833" s="122">
        <v>0</v>
      </c>
      <c r="N1833" s="122">
        <v>1</v>
      </c>
      <c r="O1833" s="122">
        <f t="shared" si="550"/>
        <v>0</v>
      </c>
      <c r="P1833" s="122">
        <v>0.3</v>
      </c>
      <c r="Q1833" s="122" t="s">
        <v>319</v>
      </c>
      <c r="R1833" s="122">
        <f t="shared" si="551"/>
        <v>0</v>
      </c>
      <c r="S1833" s="124">
        <f t="shared" si="552"/>
        <v>0</v>
      </c>
      <c r="T1833" s="122">
        <f t="shared" si="553"/>
        <v>0</v>
      </c>
    </row>
    <row r="1834" spans="2:20" x14ac:dyDescent="0.25">
      <c r="B1834" s="122">
        <v>2031</v>
      </c>
      <c r="C1834" s="122">
        <v>0</v>
      </c>
      <c r="D1834" s="122"/>
      <c r="E1834" s="122"/>
      <c r="F1834" s="122">
        <v>10000</v>
      </c>
      <c r="G1834" s="122" t="s">
        <v>218</v>
      </c>
      <c r="H1834" s="122">
        <f t="shared" si="547"/>
        <v>0</v>
      </c>
      <c r="I1834" s="124">
        <f t="shared" si="548"/>
        <v>0</v>
      </c>
      <c r="J1834" s="122">
        <f t="shared" si="549"/>
        <v>0</v>
      </c>
      <c r="L1834" s="122">
        <v>2031</v>
      </c>
      <c r="M1834" s="122">
        <v>0</v>
      </c>
      <c r="N1834" s="122">
        <v>1</v>
      </c>
      <c r="O1834" s="122">
        <f t="shared" si="550"/>
        <v>0</v>
      </c>
      <c r="P1834" s="122">
        <v>0.3</v>
      </c>
      <c r="Q1834" s="122" t="s">
        <v>319</v>
      </c>
      <c r="R1834" s="122">
        <f t="shared" si="551"/>
        <v>0</v>
      </c>
      <c r="S1834" s="124">
        <f t="shared" si="552"/>
        <v>0</v>
      </c>
      <c r="T1834" s="122">
        <f t="shared" si="553"/>
        <v>0</v>
      </c>
    </row>
    <row r="1835" spans="2:20" x14ac:dyDescent="0.25">
      <c r="B1835" s="122">
        <v>2032</v>
      </c>
      <c r="C1835" s="122">
        <v>0</v>
      </c>
      <c r="D1835" s="122"/>
      <c r="E1835" s="122"/>
      <c r="F1835" s="122">
        <v>10000</v>
      </c>
      <c r="G1835" s="122" t="s">
        <v>218</v>
      </c>
      <c r="H1835" s="122">
        <f t="shared" si="547"/>
        <v>0</v>
      </c>
      <c r="I1835" s="124">
        <f t="shared" si="548"/>
        <v>0</v>
      </c>
      <c r="J1835" s="122">
        <f t="shared" si="549"/>
        <v>0</v>
      </c>
      <c r="L1835" s="122">
        <v>2032</v>
      </c>
      <c r="M1835" s="122">
        <v>0</v>
      </c>
      <c r="N1835" s="122">
        <v>1</v>
      </c>
      <c r="O1835" s="122">
        <f t="shared" si="550"/>
        <v>0</v>
      </c>
      <c r="P1835" s="122">
        <v>0.3</v>
      </c>
      <c r="Q1835" s="122" t="s">
        <v>319</v>
      </c>
      <c r="R1835" s="122">
        <f t="shared" si="551"/>
        <v>0</v>
      </c>
      <c r="S1835" s="124">
        <f t="shared" si="552"/>
        <v>0</v>
      </c>
      <c r="T1835" s="122">
        <f t="shared" si="553"/>
        <v>0</v>
      </c>
    </row>
    <row r="1836" spans="2:20" x14ac:dyDescent="0.25">
      <c r="B1836" s="122">
        <v>2033</v>
      </c>
      <c r="C1836" s="122">
        <v>0</v>
      </c>
      <c r="D1836" s="122"/>
      <c r="E1836" s="122"/>
      <c r="F1836" s="122">
        <v>10000</v>
      </c>
      <c r="G1836" s="122" t="s">
        <v>218</v>
      </c>
      <c r="H1836" s="122">
        <f t="shared" si="547"/>
        <v>0</v>
      </c>
      <c r="I1836" s="124">
        <f t="shared" si="548"/>
        <v>0</v>
      </c>
      <c r="J1836" s="122">
        <f t="shared" si="549"/>
        <v>0</v>
      </c>
      <c r="L1836" s="122">
        <v>2033</v>
      </c>
      <c r="M1836" s="122">
        <v>0</v>
      </c>
      <c r="N1836" s="122">
        <v>1</v>
      </c>
      <c r="O1836" s="122">
        <f t="shared" si="550"/>
        <v>0</v>
      </c>
      <c r="P1836" s="122">
        <v>0.3</v>
      </c>
      <c r="Q1836" s="122" t="s">
        <v>319</v>
      </c>
      <c r="R1836" s="122">
        <f t="shared" si="551"/>
        <v>0</v>
      </c>
      <c r="S1836" s="124">
        <f t="shared" si="552"/>
        <v>0</v>
      </c>
      <c r="T1836" s="122">
        <f t="shared" si="553"/>
        <v>0</v>
      </c>
    </row>
    <row r="1837" spans="2:20" x14ac:dyDescent="0.25">
      <c r="B1837" s="122">
        <v>2034</v>
      </c>
      <c r="C1837" s="122">
        <v>0</v>
      </c>
      <c r="D1837" s="122"/>
      <c r="E1837" s="122"/>
      <c r="F1837" s="122">
        <v>10000</v>
      </c>
      <c r="G1837" s="122" t="s">
        <v>218</v>
      </c>
      <c r="H1837" s="122">
        <f t="shared" si="547"/>
        <v>0</v>
      </c>
      <c r="I1837" s="124">
        <f t="shared" si="548"/>
        <v>0</v>
      </c>
      <c r="J1837" s="122">
        <f t="shared" si="549"/>
        <v>0</v>
      </c>
      <c r="L1837" s="122">
        <v>2034</v>
      </c>
      <c r="M1837" s="122">
        <v>0</v>
      </c>
      <c r="N1837" s="122">
        <v>1</v>
      </c>
      <c r="O1837" s="122">
        <f t="shared" si="550"/>
        <v>0</v>
      </c>
      <c r="P1837" s="122">
        <v>0.3</v>
      </c>
      <c r="Q1837" s="122" t="s">
        <v>319</v>
      </c>
      <c r="R1837" s="122">
        <f t="shared" si="551"/>
        <v>0</v>
      </c>
      <c r="S1837" s="124">
        <f t="shared" si="552"/>
        <v>0</v>
      </c>
      <c r="T1837" s="122">
        <f t="shared" si="553"/>
        <v>0</v>
      </c>
    </row>
    <row r="1838" spans="2:20" x14ac:dyDescent="0.25">
      <c r="B1838" s="122">
        <v>2035</v>
      </c>
      <c r="C1838" s="122">
        <v>0</v>
      </c>
      <c r="D1838" s="122"/>
      <c r="E1838" s="122"/>
      <c r="F1838" s="122">
        <v>10000</v>
      </c>
      <c r="G1838" s="122" t="s">
        <v>218</v>
      </c>
      <c r="H1838" s="122">
        <f t="shared" si="547"/>
        <v>0</v>
      </c>
      <c r="I1838" s="124">
        <f t="shared" si="548"/>
        <v>0</v>
      </c>
      <c r="J1838" s="122">
        <f t="shared" si="549"/>
        <v>0</v>
      </c>
      <c r="L1838" s="122">
        <v>2035</v>
      </c>
      <c r="M1838" s="122">
        <v>0</v>
      </c>
      <c r="N1838" s="122">
        <v>1</v>
      </c>
      <c r="O1838" s="122">
        <f t="shared" si="550"/>
        <v>0</v>
      </c>
      <c r="P1838" s="122">
        <v>0.3</v>
      </c>
      <c r="Q1838" s="122" t="s">
        <v>319</v>
      </c>
      <c r="R1838" s="122">
        <f t="shared" si="551"/>
        <v>0</v>
      </c>
      <c r="S1838" s="124">
        <f t="shared" si="552"/>
        <v>0</v>
      </c>
      <c r="T1838" s="122">
        <f t="shared" si="553"/>
        <v>0</v>
      </c>
    </row>
    <row r="1839" spans="2:20" x14ac:dyDescent="0.25">
      <c r="B1839" s="122">
        <v>2036</v>
      </c>
      <c r="C1839" s="122">
        <v>0</v>
      </c>
      <c r="D1839" s="122"/>
      <c r="E1839" s="122"/>
      <c r="F1839" s="122">
        <v>10000</v>
      </c>
      <c r="G1839" s="122" t="s">
        <v>218</v>
      </c>
      <c r="H1839" s="122">
        <f t="shared" si="547"/>
        <v>0</v>
      </c>
      <c r="I1839" s="124">
        <f t="shared" si="548"/>
        <v>0</v>
      </c>
      <c r="J1839" s="122">
        <f t="shared" si="549"/>
        <v>0</v>
      </c>
      <c r="L1839" s="122">
        <v>2036</v>
      </c>
      <c r="M1839" s="122">
        <v>0</v>
      </c>
      <c r="N1839" s="122">
        <v>1</v>
      </c>
      <c r="O1839" s="122">
        <f t="shared" si="550"/>
        <v>0</v>
      </c>
      <c r="P1839" s="122">
        <v>0.3</v>
      </c>
      <c r="Q1839" s="122" t="s">
        <v>319</v>
      </c>
      <c r="R1839" s="122">
        <f t="shared" si="551"/>
        <v>0</v>
      </c>
      <c r="S1839" s="124">
        <f t="shared" si="552"/>
        <v>0</v>
      </c>
      <c r="T1839" s="122">
        <f t="shared" si="553"/>
        <v>0</v>
      </c>
    </row>
    <row r="1840" spans="2:20" x14ac:dyDescent="0.25">
      <c r="B1840" s="122">
        <v>2037</v>
      </c>
      <c r="C1840" s="122">
        <v>0</v>
      </c>
      <c r="D1840" s="122"/>
      <c r="E1840" s="122"/>
      <c r="F1840" s="122">
        <v>10000</v>
      </c>
      <c r="G1840" s="122" t="s">
        <v>218</v>
      </c>
      <c r="H1840" s="122">
        <f t="shared" si="547"/>
        <v>0</v>
      </c>
      <c r="I1840" s="124">
        <f t="shared" si="548"/>
        <v>0</v>
      </c>
      <c r="J1840" s="122">
        <f t="shared" si="549"/>
        <v>0</v>
      </c>
      <c r="L1840" s="122">
        <v>2037</v>
      </c>
      <c r="M1840" s="122">
        <v>0</v>
      </c>
      <c r="N1840" s="122">
        <v>1</v>
      </c>
      <c r="O1840" s="122">
        <f t="shared" si="550"/>
        <v>0</v>
      </c>
      <c r="P1840" s="122">
        <v>0.3</v>
      </c>
      <c r="Q1840" s="122" t="s">
        <v>319</v>
      </c>
      <c r="R1840" s="122">
        <f t="shared" si="551"/>
        <v>0</v>
      </c>
      <c r="S1840" s="124">
        <f t="shared" si="552"/>
        <v>0</v>
      </c>
      <c r="T1840" s="122">
        <f t="shared" si="553"/>
        <v>0</v>
      </c>
    </row>
    <row r="1841" spans="2:20" x14ac:dyDescent="0.25">
      <c r="B1841" s="122">
        <v>2038</v>
      </c>
      <c r="C1841" s="122">
        <v>0</v>
      </c>
      <c r="D1841" s="122"/>
      <c r="E1841" s="122"/>
      <c r="F1841" s="122">
        <v>10000</v>
      </c>
      <c r="G1841" s="122" t="s">
        <v>218</v>
      </c>
      <c r="H1841" s="122">
        <f t="shared" si="547"/>
        <v>0</v>
      </c>
      <c r="I1841" s="124">
        <f t="shared" si="548"/>
        <v>0</v>
      </c>
      <c r="J1841" s="122">
        <f t="shared" si="549"/>
        <v>0</v>
      </c>
      <c r="L1841" s="122">
        <v>2038</v>
      </c>
      <c r="M1841" s="122">
        <v>0</v>
      </c>
      <c r="N1841" s="122">
        <v>1</v>
      </c>
      <c r="O1841" s="122">
        <f t="shared" si="550"/>
        <v>0</v>
      </c>
      <c r="P1841" s="122">
        <v>0.3</v>
      </c>
      <c r="Q1841" s="122" t="s">
        <v>319</v>
      </c>
      <c r="R1841" s="122">
        <f t="shared" si="551"/>
        <v>0</v>
      </c>
      <c r="S1841" s="124">
        <f t="shared" si="552"/>
        <v>0</v>
      </c>
      <c r="T1841" s="122">
        <f t="shared" si="553"/>
        <v>0</v>
      </c>
    </row>
    <row r="1842" spans="2:20" x14ac:dyDescent="0.25">
      <c r="B1842" s="122">
        <v>2039</v>
      </c>
      <c r="C1842" s="122">
        <v>0</v>
      </c>
      <c r="D1842" s="122"/>
      <c r="E1842" s="122"/>
      <c r="F1842" s="122">
        <v>10000</v>
      </c>
      <c r="G1842" s="122" t="s">
        <v>218</v>
      </c>
      <c r="H1842" s="122">
        <f t="shared" si="547"/>
        <v>0</v>
      </c>
      <c r="I1842" s="124">
        <f t="shared" si="548"/>
        <v>0</v>
      </c>
      <c r="J1842" s="122">
        <f t="shared" si="549"/>
        <v>0</v>
      </c>
      <c r="L1842" s="122">
        <v>2039</v>
      </c>
      <c r="M1842" s="122">
        <v>0</v>
      </c>
      <c r="N1842" s="122">
        <v>1</v>
      </c>
      <c r="O1842" s="122">
        <f t="shared" si="550"/>
        <v>0</v>
      </c>
      <c r="P1842" s="122">
        <v>0.3</v>
      </c>
      <c r="Q1842" s="122" t="s">
        <v>319</v>
      </c>
      <c r="R1842" s="122">
        <f t="shared" si="551"/>
        <v>0</v>
      </c>
      <c r="S1842" s="124">
        <f t="shared" si="552"/>
        <v>0</v>
      </c>
      <c r="T1842" s="122">
        <f t="shared" si="553"/>
        <v>0</v>
      </c>
    </row>
    <row r="1843" spans="2:20" x14ac:dyDescent="0.25">
      <c r="B1843" s="122">
        <v>2040</v>
      </c>
      <c r="C1843" s="122">
        <v>0</v>
      </c>
      <c r="D1843" s="122"/>
      <c r="E1843" s="122"/>
      <c r="F1843" s="122">
        <v>10000</v>
      </c>
      <c r="G1843" s="122" t="s">
        <v>218</v>
      </c>
      <c r="H1843" s="122">
        <f t="shared" si="547"/>
        <v>0</v>
      </c>
      <c r="I1843" s="124">
        <f t="shared" si="548"/>
        <v>0</v>
      </c>
      <c r="J1843" s="122">
        <f t="shared" si="549"/>
        <v>0</v>
      </c>
      <c r="L1843" s="122">
        <v>2040</v>
      </c>
      <c r="M1843" s="122">
        <v>0</v>
      </c>
      <c r="N1843" s="122">
        <v>1</v>
      </c>
      <c r="O1843" s="122">
        <f t="shared" si="550"/>
        <v>0</v>
      </c>
      <c r="P1843" s="122">
        <v>0.3</v>
      </c>
      <c r="Q1843" s="122" t="s">
        <v>319</v>
      </c>
      <c r="R1843" s="122">
        <f t="shared" si="551"/>
        <v>0</v>
      </c>
      <c r="S1843" s="124">
        <f t="shared" si="552"/>
        <v>0</v>
      </c>
      <c r="T1843" s="122">
        <f t="shared" si="553"/>
        <v>0</v>
      </c>
    </row>
    <row r="1844" spans="2:20" x14ac:dyDescent="0.25">
      <c r="B1844" s="122">
        <v>2041</v>
      </c>
      <c r="C1844" s="122">
        <v>0</v>
      </c>
      <c r="D1844" s="122"/>
      <c r="E1844" s="122"/>
      <c r="F1844" s="122">
        <v>10000</v>
      </c>
      <c r="G1844" s="122" t="s">
        <v>218</v>
      </c>
      <c r="H1844" s="122">
        <f t="shared" si="547"/>
        <v>0</v>
      </c>
      <c r="I1844" s="124">
        <f t="shared" si="548"/>
        <v>0</v>
      </c>
      <c r="J1844" s="122">
        <f t="shared" si="549"/>
        <v>0</v>
      </c>
      <c r="L1844" s="122">
        <v>2041</v>
      </c>
      <c r="M1844" s="122">
        <v>0</v>
      </c>
      <c r="N1844" s="122">
        <v>1</v>
      </c>
      <c r="O1844" s="122">
        <f t="shared" si="550"/>
        <v>0</v>
      </c>
      <c r="P1844" s="122">
        <v>0.3</v>
      </c>
      <c r="Q1844" s="122" t="s">
        <v>319</v>
      </c>
      <c r="R1844" s="122">
        <f t="shared" si="551"/>
        <v>0</v>
      </c>
      <c r="S1844" s="124">
        <f t="shared" si="552"/>
        <v>0</v>
      </c>
      <c r="T1844" s="122">
        <f t="shared" si="553"/>
        <v>0</v>
      </c>
    </row>
    <row r="1845" spans="2:20" x14ac:dyDescent="0.25">
      <c r="B1845" s="122">
        <v>2042</v>
      </c>
      <c r="C1845" s="122">
        <v>0</v>
      </c>
      <c r="D1845" s="122"/>
      <c r="E1845" s="122"/>
      <c r="F1845" s="122">
        <v>10000</v>
      </c>
      <c r="G1845" s="122" t="s">
        <v>218</v>
      </c>
      <c r="H1845" s="122">
        <f t="shared" si="547"/>
        <v>0</v>
      </c>
      <c r="I1845" s="124">
        <f t="shared" si="548"/>
        <v>0</v>
      </c>
      <c r="J1845" s="122">
        <f t="shared" si="549"/>
        <v>0</v>
      </c>
      <c r="L1845" s="122">
        <v>2042</v>
      </c>
      <c r="M1845" s="122">
        <v>0</v>
      </c>
      <c r="N1845" s="122">
        <v>1</v>
      </c>
      <c r="O1845" s="122">
        <f t="shared" si="550"/>
        <v>0</v>
      </c>
      <c r="P1845" s="122">
        <v>0.3</v>
      </c>
      <c r="Q1845" s="122" t="s">
        <v>319</v>
      </c>
      <c r="R1845" s="122">
        <f t="shared" si="551"/>
        <v>0</v>
      </c>
      <c r="S1845" s="124">
        <f t="shared" si="552"/>
        <v>0</v>
      </c>
      <c r="T1845" s="122">
        <f t="shared" si="553"/>
        <v>0</v>
      </c>
    </row>
    <row r="1846" spans="2:20" x14ac:dyDescent="0.25">
      <c r="B1846" s="122">
        <v>2043</v>
      </c>
      <c r="C1846" s="122">
        <v>0</v>
      </c>
      <c r="D1846" s="122"/>
      <c r="E1846" s="122"/>
      <c r="F1846" s="122">
        <v>10000</v>
      </c>
      <c r="G1846" s="122" t="s">
        <v>218</v>
      </c>
      <c r="H1846" s="122">
        <f t="shared" si="547"/>
        <v>0</v>
      </c>
      <c r="I1846" s="124">
        <f t="shared" si="548"/>
        <v>0</v>
      </c>
      <c r="J1846" s="122">
        <f t="shared" si="549"/>
        <v>0</v>
      </c>
      <c r="L1846" s="122">
        <v>2043</v>
      </c>
      <c r="M1846" s="122">
        <v>0</v>
      </c>
      <c r="N1846" s="122">
        <v>1</v>
      </c>
      <c r="O1846" s="122">
        <f t="shared" si="550"/>
        <v>0</v>
      </c>
      <c r="P1846" s="122">
        <v>0.3</v>
      </c>
      <c r="Q1846" s="122" t="s">
        <v>319</v>
      </c>
      <c r="R1846" s="122">
        <f t="shared" si="551"/>
        <v>0</v>
      </c>
      <c r="S1846" s="124">
        <f t="shared" si="552"/>
        <v>0</v>
      </c>
      <c r="T1846" s="122">
        <f t="shared" si="553"/>
        <v>0</v>
      </c>
    </row>
    <row r="1847" spans="2:20" x14ac:dyDescent="0.25">
      <c r="B1847" s="122">
        <v>2044</v>
      </c>
      <c r="C1847" s="122">
        <v>0</v>
      </c>
      <c r="D1847" s="122"/>
      <c r="E1847" s="122"/>
      <c r="F1847" s="122">
        <v>10000</v>
      </c>
      <c r="G1847" s="122" t="s">
        <v>218</v>
      </c>
      <c r="H1847" s="122">
        <f t="shared" si="547"/>
        <v>0</v>
      </c>
      <c r="I1847" s="124">
        <f t="shared" si="548"/>
        <v>0</v>
      </c>
      <c r="J1847" s="122">
        <f t="shared" si="549"/>
        <v>0</v>
      </c>
      <c r="L1847" s="122">
        <v>2044</v>
      </c>
      <c r="M1847" s="122">
        <v>0</v>
      </c>
      <c r="N1847" s="122">
        <v>1</v>
      </c>
      <c r="O1847" s="122">
        <f t="shared" si="550"/>
        <v>0</v>
      </c>
      <c r="P1847" s="122">
        <v>0.3</v>
      </c>
      <c r="Q1847" s="122" t="s">
        <v>319</v>
      </c>
      <c r="R1847" s="122">
        <f t="shared" si="551"/>
        <v>0</v>
      </c>
      <c r="S1847" s="124">
        <f t="shared" si="552"/>
        <v>0</v>
      </c>
      <c r="T1847" s="122">
        <f t="shared" si="553"/>
        <v>0</v>
      </c>
    </row>
    <row r="1849" spans="2:20" x14ac:dyDescent="0.25">
      <c r="B1849" s="290" t="s">
        <v>347</v>
      </c>
      <c r="C1849" s="290"/>
      <c r="D1849" s="290"/>
    </row>
    <row r="1850" spans="2:20" x14ac:dyDescent="0.25">
      <c r="B1850" s="289" t="s">
        <v>22</v>
      </c>
      <c r="C1850" s="289" t="s">
        <v>203</v>
      </c>
      <c r="D1850" s="289" t="s">
        <v>204</v>
      </c>
      <c r="E1850" s="289" t="s">
        <v>201</v>
      </c>
      <c r="F1850" s="289" t="s">
        <v>202</v>
      </c>
      <c r="G1850" s="289" t="s">
        <v>151</v>
      </c>
      <c r="H1850" s="289" t="s">
        <v>205</v>
      </c>
      <c r="I1850" s="289" t="s">
        <v>206</v>
      </c>
      <c r="J1850" s="289" t="s">
        <v>434</v>
      </c>
    </row>
    <row r="1851" spans="2:20" x14ac:dyDescent="0.25">
      <c r="B1851" s="289"/>
      <c r="C1851" s="289"/>
      <c r="D1851" s="289"/>
      <c r="E1851" s="289"/>
      <c r="F1851" s="289"/>
      <c r="G1851" s="289"/>
      <c r="H1851" s="289"/>
      <c r="I1851" s="289"/>
      <c r="J1851" s="289"/>
    </row>
    <row r="1852" spans="2:20" x14ac:dyDescent="0.25">
      <c r="B1852" s="289"/>
      <c r="C1852" s="289"/>
      <c r="D1852" s="289"/>
      <c r="E1852" s="289"/>
      <c r="F1852" s="289"/>
      <c r="G1852" s="289"/>
      <c r="H1852" s="289"/>
      <c r="I1852" s="289"/>
      <c r="J1852" s="289"/>
    </row>
    <row r="1853" spans="2:20" x14ac:dyDescent="0.25">
      <c r="B1853" s="122">
        <v>2025</v>
      </c>
      <c r="C1853" s="122" cm="1">
        <f t="array" ref="C1853:C1872">TRANSPOSE('Proyeksi Fasum (3)'!D441:W441)</f>
        <v>0</v>
      </c>
      <c r="D1853" s="122">
        <v>50</v>
      </c>
      <c r="E1853" s="122">
        <f>C1853*D1853</f>
        <v>0</v>
      </c>
      <c r="F1853" s="122">
        <v>50</v>
      </c>
      <c r="G1853" s="122" t="s">
        <v>348</v>
      </c>
      <c r="H1853" s="122">
        <f>E1853*F1853</f>
        <v>0</v>
      </c>
      <c r="I1853" s="124">
        <f>H1853/86400</f>
        <v>0</v>
      </c>
      <c r="J1853" s="122">
        <f>H1853/1000</f>
        <v>0</v>
      </c>
    </row>
    <row r="1854" spans="2:20" x14ac:dyDescent="0.25">
      <c r="B1854" s="122">
        <v>2026</v>
      </c>
      <c r="C1854" s="122">
        <v>0</v>
      </c>
      <c r="D1854" s="122">
        <v>50</v>
      </c>
      <c r="E1854" s="122">
        <f t="shared" ref="E1854:E1872" si="554">C1854*D1854</f>
        <v>0</v>
      </c>
      <c r="F1854" s="122">
        <v>50</v>
      </c>
      <c r="G1854" s="122" t="s">
        <v>348</v>
      </c>
      <c r="H1854" s="122">
        <f t="shared" ref="H1854:H1872" si="555">E1854*F1854</f>
        <v>0</v>
      </c>
      <c r="I1854" s="124">
        <f t="shared" ref="I1854:I1872" si="556">H1854/86400</f>
        <v>0</v>
      </c>
      <c r="J1854" s="122">
        <f t="shared" ref="J1854:J1872" si="557">H1854/1000</f>
        <v>0</v>
      </c>
    </row>
    <row r="1855" spans="2:20" x14ac:dyDescent="0.25">
      <c r="B1855" s="122">
        <v>2027</v>
      </c>
      <c r="C1855" s="122">
        <v>0</v>
      </c>
      <c r="D1855" s="122">
        <v>50</v>
      </c>
      <c r="E1855" s="122">
        <f t="shared" si="554"/>
        <v>0</v>
      </c>
      <c r="F1855" s="122">
        <v>50</v>
      </c>
      <c r="G1855" s="122" t="s">
        <v>348</v>
      </c>
      <c r="H1855" s="122">
        <f t="shared" si="555"/>
        <v>0</v>
      </c>
      <c r="I1855" s="124">
        <f t="shared" si="556"/>
        <v>0</v>
      </c>
      <c r="J1855" s="122">
        <f t="shared" si="557"/>
        <v>0</v>
      </c>
    </row>
    <row r="1856" spans="2:20" x14ac:dyDescent="0.25">
      <c r="B1856" s="122">
        <v>2028</v>
      </c>
      <c r="C1856" s="122">
        <v>0</v>
      </c>
      <c r="D1856" s="122">
        <v>50</v>
      </c>
      <c r="E1856" s="122">
        <f t="shared" si="554"/>
        <v>0</v>
      </c>
      <c r="F1856" s="122">
        <v>50</v>
      </c>
      <c r="G1856" s="122" t="s">
        <v>348</v>
      </c>
      <c r="H1856" s="122">
        <f t="shared" si="555"/>
        <v>0</v>
      </c>
      <c r="I1856" s="124">
        <f t="shared" si="556"/>
        <v>0</v>
      </c>
      <c r="J1856" s="122">
        <f t="shared" si="557"/>
        <v>0</v>
      </c>
    </row>
    <row r="1857" spans="2:10" x14ac:dyDescent="0.25">
      <c r="B1857" s="122">
        <v>2029</v>
      </c>
      <c r="C1857" s="122">
        <v>0</v>
      </c>
      <c r="D1857" s="122">
        <v>50</v>
      </c>
      <c r="E1857" s="122">
        <f t="shared" si="554"/>
        <v>0</v>
      </c>
      <c r="F1857" s="122">
        <v>50</v>
      </c>
      <c r="G1857" s="122" t="s">
        <v>348</v>
      </c>
      <c r="H1857" s="122">
        <f t="shared" si="555"/>
        <v>0</v>
      </c>
      <c r="I1857" s="124">
        <f t="shared" si="556"/>
        <v>0</v>
      </c>
      <c r="J1857" s="122">
        <f t="shared" si="557"/>
        <v>0</v>
      </c>
    </row>
    <row r="1858" spans="2:10" x14ac:dyDescent="0.25">
      <c r="B1858" s="122">
        <v>2030</v>
      </c>
      <c r="C1858" s="122">
        <v>0</v>
      </c>
      <c r="D1858" s="122">
        <v>50</v>
      </c>
      <c r="E1858" s="122">
        <f t="shared" si="554"/>
        <v>0</v>
      </c>
      <c r="F1858" s="122">
        <v>50</v>
      </c>
      <c r="G1858" s="122" t="s">
        <v>348</v>
      </c>
      <c r="H1858" s="122">
        <f t="shared" si="555"/>
        <v>0</v>
      </c>
      <c r="I1858" s="124">
        <f t="shared" si="556"/>
        <v>0</v>
      </c>
      <c r="J1858" s="122">
        <f t="shared" si="557"/>
        <v>0</v>
      </c>
    </row>
    <row r="1859" spans="2:10" x14ac:dyDescent="0.25">
      <c r="B1859" s="122">
        <v>2031</v>
      </c>
      <c r="C1859" s="122">
        <v>0</v>
      </c>
      <c r="D1859" s="122">
        <v>50</v>
      </c>
      <c r="E1859" s="122">
        <f t="shared" si="554"/>
        <v>0</v>
      </c>
      <c r="F1859" s="122">
        <v>50</v>
      </c>
      <c r="G1859" s="122" t="s">
        <v>348</v>
      </c>
      <c r="H1859" s="122">
        <f t="shared" si="555"/>
        <v>0</v>
      </c>
      <c r="I1859" s="124">
        <f t="shared" si="556"/>
        <v>0</v>
      </c>
      <c r="J1859" s="122">
        <f t="shared" si="557"/>
        <v>0</v>
      </c>
    </row>
    <row r="1860" spans="2:10" x14ac:dyDescent="0.25">
      <c r="B1860" s="122">
        <v>2032</v>
      </c>
      <c r="C1860" s="122">
        <v>0</v>
      </c>
      <c r="D1860" s="122">
        <v>50</v>
      </c>
      <c r="E1860" s="122">
        <f t="shared" si="554"/>
        <v>0</v>
      </c>
      <c r="F1860" s="122">
        <v>50</v>
      </c>
      <c r="G1860" s="122" t="s">
        <v>348</v>
      </c>
      <c r="H1860" s="122">
        <f t="shared" si="555"/>
        <v>0</v>
      </c>
      <c r="I1860" s="124">
        <f t="shared" si="556"/>
        <v>0</v>
      </c>
      <c r="J1860" s="122">
        <f t="shared" si="557"/>
        <v>0</v>
      </c>
    </row>
    <row r="1861" spans="2:10" x14ac:dyDescent="0.25">
      <c r="B1861" s="122">
        <v>2033</v>
      </c>
      <c r="C1861" s="122">
        <v>0</v>
      </c>
      <c r="D1861" s="122">
        <v>50</v>
      </c>
      <c r="E1861" s="122">
        <f t="shared" si="554"/>
        <v>0</v>
      </c>
      <c r="F1861" s="122">
        <v>50</v>
      </c>
      <c r="G1861" s="122" t="s">
        <v>348</v>
      </c>
      <c r="H1861" s="122">
        <f t="shared" si="555"/>
        <v>0</v>
      </c>
      <c r="I1861" s="124">
        <f t="shared" si="556"/>
        <v>0</v>
      </c>
      <c r="J1861" s="122">
        <f t="shared" si="557"/>
        <v>0</v>
      </c>
    </row>
    <row r="1862" spans="2:10" x14ac:dyDescent="0.25">
      <c r="B1862" s="122">
        <v>2034</v>
      </c>
      <c r="C1862" s="122">
        <v>0</v>
      </c>
      <c r="D1862" s="122">
        <v>50</v>
      </c>
      <c r="E1862" s="122">
        <f t="shared" si="554"/>
        <v>0</v>
      </c>
      <c r="F1862" s="122">
        <v>50</v>
      </c>
      <c r="G1862" s="122" t="s">
        <v>348</v>
      </c>
      <c r="H1862" s="122">
        <f t="shared" si="555"/>
        <v>0</v>
      </c>
      <c r="I1862" s="124">
        <f t="shared" si="556"/>
        <v>0</v>
      </c>
      <c r="J1862" s="122">
        <f t="shared" si="557"/>
        <v>0</v>
      </c>
    </row>
    <row r="1863" spans="2:10" x14ac:dyDescent="0.25">
      <c r="B1863" s="122">
        <v>2035</v>
      </c>
      <c r="C1863" s="122">
        <v>0</v>
      </c>
      <c r="D1863" s="122">
        <v>50</v>
      </c>
      <c r="E1863" s="122">
        <f t="shared" si="554"/>
        <v>0</v>
      </c>
      <c r="F1863" s="122">
        <v>50</v>
      </c>
      <c r="G1863" s="122" t="s">
        <v>348</v>
      </c>
      <c r="H1863" s="122">
        <f t="shared" si="555"/>
        <v>0</v>
      </c>
      <c r="I1863" s="124">
        <f t="shared" si="556"/>
        <v>0</v>
      </c>
      <c r="J1863" s="122">
        <f t="shared" si="557"/>
        <v>0</v>
      </c>
    </row>
    <row r="1864" spans="2:10" x14ac:dyDescent="0.25">
      <c r="B1864" s="122">
        <v>2036</v>
      </c>
      <c r="C1864" s="122">
        <v>0</v>
      </c>
      <c r="D1864" s="122">
        <v>50</v>
      </c>
      <c r="E1864" s="122">
        <f t="shared" si="554"/>
        <v>0</v>
      </c>
      <c r="F1864" s="122">
        <v>50</v>
      </c>
      <c r="G1864" s="122" t="s">
        <v>348</v>
      </c>
      <c r="H1864" s="122">
        <f t="shared" si="555"/>
        <v>0</v>
      </c>
      <c r="I1864" s="124">
        <f t="shared" si="556"/>
        <v>0</v>
      </c>
      <c r="J1864" s="122">
        <f t="shared" si="557"/>
        <v>0</v>
      </c>
    </row>
    <row r="1865" spans="2:10" x14ac:dyDescent="0.25">
      <c r="B1865" s="122">
        <v>2037</v>
      </c>
      <c r="C1865" s="122">
        <v>0</v>
      </c>
      <c r="D1865" s="122">
        <v>50</v>
      </c>
      <c r="E1865" s="122">
        <f t="shared" si="554"/>
        <v>0</v>
      </c>
      <c r="F1865" s="122">
        <v>50</v>
      </c>
      <c r="G1865" s="122" t="s">
        <v>348</v>
      </c>
      <c r="H1865" s="122">
        <f t="shared" si="555"/>
        <v>0</v>
      </c>
      <c r="I1865" s="124">
        <f t="shared" si="556"/>
        <v>0</v>
      </c>
      <c r="J1865" s="122">
        <f t="shared" si="557"/>
        <v>0</v>
      </c>
    </row>
    <row r="1866" spans="2:10" x14ac:dyDescent="0.25">
      <c r="B1866" s="122">
        <v>2038</v>
      </c>
      <c r="C1866" s="122">
        <v>0</v>
      </c>
      <c r="D1866" s="122">
        <v>50</v>
      </c>
      <c r="E1866" s="122">
        <f t="shared" si="554"/>
        <v>0</v>
      </c>
      <c r="F1866" s="122">
        <v>50</v>
      </c>
      <c r="G1866" s="122" t="s">
        <v>348</v>
      </c>
      <c r="H1866" s="122">
        <f t="shared" si="555"/>
        <v>0</v>
      </c>
      <c r="I1866" s="124">
        <f t="shared" si="556"/>
        <v>0</v>
      </c>
      <c r="J1866" s="122">
        <f t="shared" si="557"/>
        <v>0</v>
      </c>
    </row>
    <row r="1867" spans="2:10" x14ac:dyDescent="0.25">
      <c r="B1867" s="122">
        <v>2039</v>
      </c>
      <c r="C1867" s="122">
        <v>0</v>
      </c>
      <c r="D1867" s="122">
        <v>50</v>
      </c>
      <c r="E1867" s="122">
        <f t="shared" si="554"/>
        <v>0</v>
      </c>
      <c r="F1867" s="122">
        <v>50</v>
      </c>
      <c r="G1867" s="122" t="s">
        <v>348</v>
      </c>
      <c r="H1867" s="122">
        <f t="shared" si="555"/>
        <v>0</v>
      </c>
      <c r="I1867" s="124">
        <f t="shared" si="556"/>
        <v>0</v>
      </c>
      <c r="J1867" s="122">
        <f t="shared" si="557"/>
        <v>0</v>
      </c>
    </row>
    <row r="1868" spans="2:10" x14ac:dyDescent="0.25">
      <c r="B1868" s="122">
        <v>2040</v>
      </c>
      <c r="C1868" s="122">
        <v>0</v>
      </c>
      <c r="D1868" s="122">
        <v>50</v>
      </c>
      <c r="E1868" s="122">
        <f t="shared" si="554"/>
        <v>0</v>
      </c>
      <c r="F1868" s="122">
        <v>50</v>
      </c>
      <c r="G1868" s="122" t="s">
        <v>348</v>
      </c>
      <c r="H1868" s="122">
        <f t="shared" si="555"/>
        <v>0</v>
      </c>
      <c r="I1868" s="124">
        <f t="shared" si="556"/>
        <v>0</v>
      </c>
      <c r="J1868" s="122">
        <f t="shared" si="557"/>
        <v>0</v>
      </c>
    </row>
    <row r="1869" spans="2:10" x14ac:dyDescent="0.25">
      <c r="B1869" s="122">
        <v>2041</v>
      </c>
      <c r="C1869" s="122">
        <v>0</v>
      </c>
      <c r="D1869" s="122">
        <v>50</v>
      </c>
      <c r="E1869" s="122">
        <f t="shared" si="554"/>
        <v>0</v>
      </c>
      <c r="F1869" s="122">
        <v>50</v>
      </c>
      <c r="G1869" s="122" t="s">
        <v>348</v>
      </c>
      <c r="H1869" s="122">
        <f t="shared" si="555"/>
        <v>0</v>
      </c>
      <c r="I1869" s="124">
        <f t="shared" si="556"/>
        <v>0</v>
      </c>
      <c r="J1869" s="122">
        <f t="shared" si="557"/>
        <v>0</v>
      </c>
    </row>
    <row r="1870" spans="2:10" x14ac:dyDescent="0.25">
      <c r="B1870" s="122">
        <v>2042</v>
      </c>
      <c r="C1870" s="122">
        <v>0</v>
      </c>
      <c r="D1870" s="122">
        <v>50</v>
      </c>
      <c r="E1870" s="122">
        <f t="shared" si="554"/>
        <v>0</v>
      </c>
      <c r="F1870" s="122">
        <v>50</v>
      </c>
      <c r="G1870" s="122" t="s">
        <v>348</v>
      </c>
      <c r="H1870" s="122">
        <f t="shared" si="555"/>
        <v>0</v>
      </c>
      <c r="I1870" s="124">
        <f t="shared" si="556"/>
        <v>0</v>
      </c>
      <c r="J1870" s="122">
        <f t="shared" si="557"/>
        <v>0</v>
      </c>
    </row>
    <row r="1871" spans="2:10" x14ac:dyDescent="0.25">
      <c r="B1871" s="122">
        <v>2043</v>
      </c>
      <c r="C1871" s="122">
        <v>0</v>
      </c>
      <c r="D1871" s="122">
        <v>50</v>
      </c>
      <c r="E1871" s="122">
        <f t="shared" si="554"/>
        <v>0</v>
      </c>
      <c r="F1871" s="122">
        <v>50</v>
      </c>
      <c r="G1871" s="122" t="s">
        <v>348</v>
      </c>
      <c r="H1871" s="122">
        <f t="shared" si="555"/>
        <v>0</v>
      </c>
      <c r="I1871" s="124">
        <f t="shared" si="556"/>
        <v>0</v>
      </c>
      <c r="J1871" s="122">
        <f t="shared" si="557"/>
        <v>0</v>
      </c>
    </row>
    <row r="1872" spans="2:10" x14ac:dyDescent="0.25">
      <c r="B1872" s="122">
        <v>2044</v>
      </c>
      <c r="C1872" s="122">
        <v>0</v>
      </c>
      <c r="D1872" s="122">
        <v>50</v>
      </c>
      <c r="E1872" s="122">
        <f t="shared" si="554"/>
        <v>0</v>
      </c>
      <c r="F1872" s="122">
        <v>50</v>
      </c>
      <c r="G1872" s="122" t="s">
        <v>348</v>
      </c>
      <c r="H1872" s="122">
        <f t="shared" si="555"/>
        <v>0</v>
      </c>
      <c r="I1872" s="124">
        <f t="shared" si="556"/>
        <v>0</v>
      </c>
      <c r="J1872" s="122">
        <f t="shared" si="557"/>
        <v>0</v>
      </c>
    </row>
    <row r="1875" spans="1:21" x14ac:dyDescent="0.25">
      <c r="A1875" s="273">
        <v>10</v>
      </c>
      <c r="B1875" s="291" t="s">
        <v>132</v>
      </c>
      <c r="C1875" s="250"/>
      <c r="D1875" s="250"/>
      <c r="E1875" s="250"/>
      <c r="F1875" s="250"/>
      <c r="G1875" s="250"/>
      <c r="H1875" s="250"/>
      <c r="I1875" s="250"/>
      <c r="J1875" s="250"/>
      <c r="K1875" s="250"/>
      <c r="L1875" s="250"/>
      <c r="M1875" s="250"/>
      <c r="N1875" s="250"/>
      <c r="O1875" s="250"/>
      <c r="P1875" s="250"/>
      <c r="Q1875" s="250"/>
      <c r="R1875" s="250"/>
      <c r="S1875" s="250"/>
      <c r="T1875" s="250"/>
      <c r="U1875" s="250"/>
    </row>
    <row r="1876" spans="1:21" x14ac:dyDescent="0.25">
      <c r="A1876" s="273"/>
    </row>
    <row r="1877" spans="1:21" x14ac:dyDescent="0.25">
      <c r="A1877" s="273"/>
    </row>
    <row r="1878" spans="1:21" x14ac:dyDescent="0.25">
      <c r="A1878" s="273"/>
    </row>
    <row r="1879" spans="1:21" x14ac:dyDescent="0.25">
      <c r="B1879" s="183" t="s">
        <v>200</v>
      </c>
      <c r="L1879" s="183" t="s">
        <v>209</v>
      </c>
    </row>
    <row r="1880" spans="1:21" x14ac:dyDescent="0.25">
      <c r="B1880" s="289" t="s">
        <v>22</v>
      </c>
      <c r="C1880" s="289" t="s">
        <v>203</v>
      </c>
      <c r="D1880" s="289" t="s">
        <v>204</v>
      </c>
      <c r="E1880" s="289" t="s">
        <v>201</v>
      </c>
      <c r="F1880" s="289" t="s">
        <v>202</v>
      </c>
      <c r="G1880" s="289" t="s">
        <v>151</v>
      </c>
      <c r="H1880" s="289" t="s">
        <v>205</v>
      </c>
      <c r="I1880" s="289" t="s">
        <v>206</v>
      </c>
      <c r="J1880" s="289" t="s">
        <v>434</v>
      </c>
      <c r="L1880" s="289" t="s">
        <v>22</v>
      </c>
      <c r="M1880" s="289" t="s">
        <v>203</v>
      </c>
      <c r="N1880" s="289" t="s">
        <v>204</v>
      </c>
      <c r="O1880" s="289" t="s">
        <v>201</v>
      </c>
      <c r="P1880" s="289" t="s">
        <v>202</v>
      </c>
      <c r="Q1880" s="289" t="s">
        <v>151</v>
      </c>
      <c r="R1880" s="289" t="s">
        <v>205</v>
      </c>
      <c r="S1880" s="289" t="s">
        <v>206</v>
      </c>
      <c r="T1880" s="289" t="s">
        <v>434</v>
      </c>
    </row>
    <row r="1881" spans="1:21" x14ac:dyDescent="0.25">
      <c r="B1881" s="289"/>
      <c r="C1881" s="289"/>
      <c r="D1881" s="289"/>
      <c r="E1881" s="289"/>
      <c r="F1881" s="289"/>
      <c r="G1881" s="289"/>
      <c r="H1881" s="289"/>
      <c r="I1881" s="289"/>
      <c r="J1881" s="289"/>
      <c r="L1881" s="289"/>
      <c r="M1881" s="289"/>
      <c r="N1881" s="289"/>
      <c r="O1881" s="289"/>
      <c r="P1881" s="289"/>
      <c r="Q1881" s="289"/>
      <c r="R1881" s="289"/>
      <c r="S1881" s="289"/>
      <c r="T1881" s="289"/>
    </row>
    <row r="1882" spans="1:21" x14ac:dyDescent="0.25">
      <c r="B1882" s="289"/>
      <c r="C1882" s="289"/>
      <c r="D1882" s="289"/>
      <c r="E1882" s="289"/>
      <c r="F1882" s="289"/>
      <c r="G1882" s="289"/>
      <c r="H1882" s="289"/>
      <c r="I1882" s="289"/>
      <c r="J1882" s="289"/>
      <c r="L1882" s="289"/>
      <c r="M1882" s="289"/>
      <c r="N1882" s="289"/>
      <c r="O1882" s="289"/>
      <c r="P1882" s="289"/>
      <c r="Q1882" s="289"/>
      <c r="R1882" s="289"/>
      <c r="S1882" s="289"/>
      <c r="T1882" s="289"/>
    </row>
    <row r="1883" spans="1:21" x14ac:dyDescent="0.25">
      <c r="B1883" s="122">
        <v>2025</v>
      </c>
      <c r="C1883" s="122" cm="1">
        <f t="array" ref="C1883:C1902">TRANSPOSE('Proyeksi Fasum (3)'!D472:W472)</f>
        <v>1</v>
      </c>
      <c r="D1883" s="122">
        <f>4*30</f>
        <v>120</v>
      </c>
      <c r="E1883" s="122">
        <f>C1883*D1883</f>
        <v>120</v>
      </c>
      <c r="F1883" s="122">
        <v>40</v>
      </c>
      <c r="G1883" s="122" t="s">
        <v>208</v>
      </c>
      <c r="H1883" s="122">
        <f>E1883*F1883</f>
        <v>4800</v>
      </c>
      <c r="I1883" s="124">
        <f>H1883/86400</f>
        <v>5.5555555555555552E-2</v>
      </c>
      <c r="J1883" s="122">
        <f>H1883/1000</f>
        <v>4.8</v>
      </c>
      <c r="L1883" s="122">
        <v>2025</v>
      </c>
      <c r="M1883" s="122" cm="1">
        <f t="array" ref="M1883:M1902">TRANSPOSE('Proyeksi Fasum (3)'!D473:W473)</f>
        <v>1</v>
      </c>
      <c r="N1883" s="122">
        <f>12*40</f>
        <v>480</v>
      </c>
      <c r="O1883" s="122">
        <f>M1883*N1883</f>
        <v>480</v>
      </c>
      <c r="P1883" s="122">
        <v>40</v>
      </c>
      <c r="Q1883" s="122" t="s">
        <v>208</v>
      </c>
      <c r="R1883" s="122">
        <f>O1883*P1883</f>
        <v>19200</v>
      </c>
      <c r="S1883" s="124">
        <f>R1883/86400</f>
        <v>0.22222222222222221</v>
      </c>
      <c r="T1883" s="122">
        <f>R1883/1000</f>
        <v>19.2</v>
      </c>
    </row>
    <row r="1884" spans="1:21" x14ac:dyDescent="0.25">
      <c r="B1884" s="122">
        <v>2026</v>
      </c>
      <c r="C1884" s="122">
        <v>1</v>
      </c>
      <c r="D1884" s="122">
        <f t="shared" ref="D1884:D1902" si="558">4*30</f>
        <v>120</v>
      </c>
      <c r="E1884" s="122">
        <f t="shared" ref="E1884:E1902" si="559">C1884*D1884</f>
        <v>120</v>
      </c>
      <c r="F1884" s="122">
        <v>40</v>
      </c>
      <c r="G1884" s="122" t="s">
        <v>208</v>
      </c>
      <c r="H1884" s="122">
        <f t="shared" ref="H1884:H1902" si="560">E1884*F1884</f>
        <v>4800</v>
      </c>
      <c r="I1884" s="124">
        <f t="shared" ref="I1884:I1902" si="561">H1884/86400</f>
        <v>5.5555555555555552E-2</v>
      </c>
      <c r="J1884" s="122">
        <f t="shared" ref="J1884:J1902" si="562">H1884/1000</f>
        <v>4.8</v>
      </c>
      <c r="L1884" s="122">
        <v>2026</v>
      </c>
      <c r="M1884" s="122">
        <v>1</v>
      </c>
      <c r="N1884" s="122">
        <f t="shared" ref="N1884:N1902" si="563">12*40</f>
        <v>480</v>
      </c>
      <c r="O1884" s="122">
        <f t="shared" ref="O1884:O1902" si="564">M1884*N1884</f>
        <v>480</v>
      </c>
      <c r="P1884" s="122">
        <v>40</v>
      </c>
      <c r="Q1884" s="122" t="s">
        <v>208</v>
      </c>
      <c r="R1884" s="122">
        <f t="shared" ref="R1884:R1902" si="565">O1884*P1884</f>
        <v>19200</v>
      </c>
      <c r="S1884" s="124">
        <f t="shared" ref="S1884:S1902" si="566">R1884/86400</f>
        <v>0.22222222222222221</v>
      </c>
      <c r="T1884" s="122">
        <f t="shared" ref="T1884:T1902" si="567">R1884/1000</f>
        <v>19.2</v>
      </c>
    </row>
    <row r="1885" spans="1:21" x14ac:dyDescent="0.25">
      <c r="B1885" s="122">
        <v>2027</v>
      </c>
      <c r="C1885" s="122">
        <v>1</v>
      </c>
      <c r="D1885" s="122">
        <f t="shared" si="558"/>
        <v>120</v>
      </c>
      <c r="E1885" s="122">
        <f t="shared" si="559"/>
        <v>120</v>
      </c>
      <c r="F1885" s="122">
        <v>40</v>
      </c>
      <c r="G1885" s="122" t="s">
        <v>208</v>
      </c>
      <c r="H1885" s="122">
        <f t="shared" si="560"/>
        <v>4800</v>
      </c>
      <c r="I1885" s="124">
        <f t="shared" si="561"/>
        <v>5.5555555555555552E-2</v>
      </c>
      <c r="J1885" s="122">
        <f t="shared" si="562"/>
        <v>4.8</v>
      </c>
      <c r="L1885" s="122">
        <v>2027</v>
      </c>
      <c r="M1885" s="122">
        <v>1</v>
      </c>
      <c r="N1885" s="122">
        <f t="shared" si="563"/>
        <v>480</v>
      </c>
      <c r="O1885" s="122">
        <f t="shared" si="564"/>
        <v>480</v>
      </c>
      <c r="P1885" s="122">
        <v>40</v>
      </c>
      <c r="Q1885" s="122" t="s">
        <v>208</v>
      </c>
      <c r="R1885" s="122">
        <f t="shared" si="565"/>
        <v>19200</v>
      </c>
      <c r="S1885" s="124">
        <f t="shared" si="566"/>
        <v>0.22222222222222221</v>
      </c>
      <c r="T1885" s="122">
        <f t="shared" si="567"/>
        <v>19.2</v>
      </c>
    </row>
    <row r="1886" spans="1:21" x14ac:dyDescent="0.25">
      <c r="B1886" s="122">
        <v>2028</v>
      </c>
      <c r="C1886" s="122">
        <v>1</v>
      </c>
      <c r="D1886" s="122">
        <f t="shared" si="558"/>
        <v>120</v>
      </c>
      <c r="E1886" s="122">
        <f t="shared" si="559"/>
        <v>120</v>
      </c>
      <c r="F1886" s="122">
        <v>40</v>
      </c>
      <c r="G1886" s="122" t="s">
        <v>208</v>
      </c>
      <c r="H1886" s="122">
        <f t="shared" si="560"/>
        <v>4800</v>
      </c>
      <c r="I1886" s="124">
        <f t="shared" si="561"/>
        <v>5.5555555555555552E-2</v>
      </c>
      <c r="J1886" s="122">
        <f t="shared" si="562"/>
        <v>4.8</v>
      </c>
      <c r="L1886" s="122">
        <v>2028</v>
      </c>
      <c r="M1886" s="122">
        <v>1</v>
      </c>
      <c r="N1886" s="122">
        <f t="shared" si="563"/>
        <v>480</v>
      </c>
      <c r="O1886" s="122">
        <f t="shared" si="564"/>
        <v>480</v>
      </c>
      <c r="P1886" s="122">
        <v>40</v>
      </c>
      <c r="Q1886" s="122" t="s">
        <v>208</v>
      </c>
      <c r="R1886" s="122">
        <f t="shared" si="565"/>
        <v>19200</v>
      </c>
      <c r="S1886" s="124">
        <f t="shared" si="566"/>
        <v>0.22222222222222221</v>
      </c>
      <c r="T1886" s="122">
        <f t="shared" si="567"/>
        <v>19.2</v>
      </c>
    </row>
    <row r="1887" spans="1:21" x14ac:dyDescent="0.25">
      <c r="B1887" s="122">
        <v>2029</v>
      </c>
      <c r="C1887" s="122">
        <v>1</v>
      </c>
      <c r="D1887" s="122">
        <f t="shared" si="558"/>
        <v>120</v>
      </c>
      <c r="E1887" s="122">
        <f t="shared" si="559"/>
        <v>120</v>
      </c>
      <c r="F1887" s="122">
        <v>40</v>
      </c>
      <c r="G1887" s="122" t="s">
        <v>208</v>
      </c>
      <c r="H1887" s="122">
        <f t="shared" si="560"/>
        <v>4800</v>
      </c>
      <c r="I1887" s="124">
        <f t="shared" si="561"/>
        <v>5.5555555555555552E-2</v>
      </c>
      <c r="J1887" s="122">
        <f t="shared" si="562"/>
        <v>4.8</v>
      </c>
      <c r="L1887" s="122">
        <v>2029</v>
      </c>
      <c r="M1887" s="122">
        <v>1</v>
      </c>
      <c r="N1887" s="122">
        <f t="shared" si="563"/>
        <v>480</v>
      </c>
      <c r="O1887" s="122">
        <f t="shared" si="564"/>
        <v>480</v>
      </c>
      <c r="P1887" s="122">
        <v>40</v>
      </c>
      <c r="Q1887" s="122" t="s">
        <v>208</v>
      </c>
      <c r="R1887" s="122">
        <f t="shared" si="565"/>
        <v>19200</v>
      </c>
      <c r="S1887" s="124">
        <f t="shared" si="566"/>
        <v>0.22222222222222221</v>
      </c>
      <c r="T1887" s="122">
        <f t="shared" si="567"/>
        <v>19.2</v>
      </c>
    </row>
    <row r="1888" spans="1:21" x14ac:dyDescent="0.25">
      <c r="B1888" s="122">
        <v>2030</v>
      </c>
      <c r="C1888" s="122">
        <v>1</v>
      </c>
      <c r="D1888" s="122">
        <f t="shared" si="558"/>
        <v>120</v>
      </c>
      <c r="E1888" s="122">
        <f t="shared" si="559"/>
        <v>120</v>
      </c>
      <c r="F1888" s="122">
        <v>40</v>
      </c>
      <c r="G1888" s="122" t="s">
        <v>208</v>
      </c>
      <c r="H1888" s="122">
        <f t="shared" si="560"/>
        <v>4800</v>
      </c>
      <c r="I1888" s="124">
        <f t="shared" si="561"/>
        <v>5.5555555555555552E-2</v>
      </c>
      <c r="J1888" s="122">
        <f t="shared" si="562"/>
        <v>4.8</v>
      </c>
      <c r="L1888" s="122">
        <v>2030</v>
      </c>
      <c r="M1888" s="122">
        <v>1</v>
      </c>
      <c r="N1888" s="122">
        <f t="shared" si="563"/>
        <v>480</v>
      </c>
      <c r="O1888" s="122">
        <f t="shared" si="564"/>
        <v>480</v>
      </c>
      <c r="P1888" s="122">
        <v>40</v>
      </c>
      <c r="Q1888" s="122" t="s">
        <v>208</v>
      </c>
      <c r="R1888" s="122">
        <f t="shared" si="565"/>
        <v>19200</v>
      </c>
      <c r="S1888" s="124">
        <f t="shared" si="566"/>
        <v>0.22222222222222221</v>
      </c>
      <c r="T1888" s="122">
        <f t="shared" si="567"/>
        <v>19.2</v>
      </c>
    </row>
    <row r="1889" spans="2:20" x14ac:dyDescent="0.25">
      <c r="B1889" s="122">
        <v>2031</v>
      </c>
      <c r="C1889" s="122">
        <v>1</v>
      </c>
      <c r="D1889" s="122">
        <f t="shared" si="558"/>
        <v>120</v>
      </c>
      <c r="E1889" s="122">
        <f t="shared" si="559"/>
        <v>120</v>
      </c>
      <c r="F1889" s="122">
        <v>40</v>
      </c>
      <c r="G1889" s="122" t="s">
        <v>208</v>
      </c>
      <c r="H1889" s="122">
        <f t="shared" si="560"/>
        <v>4800</v>
      </c>
      <c r="I1889" s="124">
        <f t="shared" si="561"/>
        <v>5.5555555555555552E-2</v>
      </c>
      <c r="J1889" s="122">
        <f t="shared" si="562"/>
        <v>4.8</v>
      </c>
      <c r="L1889" s="122">
        <v>2031</v>
      </c>
      <c r="M1889" s="122">
        <v>1</v>
      </c>
      <c r="N1889" s="122">
        <f t="shared" si="563"/>
        <v>480</v>
      </c>
      <c r="O1889" s="122">
        <f t="shared" si="564"/>
        <v>480</v>
      </c>
      <c r="P1889" s="122">
        <v>40</v>
      </c>
      <c r="Q1889" s="122" t="s">
        <v>208</v>
      </c>
      <c r="R1889" s="122">
        <f t="shared" si="565"/>
        <v>19200</v>
      </c>
      <c r="S1889" s="124">
        <f t="shared" si="566"/>
        <v>0.22222222222222221</v>
      </c>
      <c r="T1889" s="122">
        <f t="shared" si="567"/>
        <v>19.2</v>
      </c>
    </row>
    <row r="1890" spans="2:20" x14ac:dyDescent="0.25">
      <c r="B1890" s="122">
        <v>2032</v>
      </c>
      <c r="C1890" s="122">
        <v>1</v>
      </c>
      <c r="D1890" s="122">
        <f t="shared" si="558"/>
        <v>120</v>
      </c>
      <c r="E1890" s="122">
        <f t="shared" si="559"/>
        <v>120</v>
      </c>
      <c r="F1890" s="122">
        <v>40</v>
      </c>
      <c r="G1890" s="122" t="s">
        <v>208</v>
      </c>
      <c r="H1890" s="122">
        <f t="shared" si="560"/>
        <v>4800</v>
      </c>
      <c r="I1890" s="124">
        <f t="shared" si="561"/>
        <v>5.5555555555555552E-2</v>
      </c>
      <c r="J1890" s="122">
        <f t="shared" si="562"/>
        <v>4.8</v>
      </c>
      <c r="L1890" s="122">
        <v>2032</v>
      </c>
      <c r="M1890" s="122">
        <v>1</v>
      </c>
      <c r="N1890" s="122">
        <f t="shared" si="563"/>
        <v>480</v>
      </c>
      <c r="O1890" s="122">
        <f t="shared" si="564"/>
        <v>480</v>
      </c>
      <c r="P1890" s="122">
        <v>40</v>
      </c>
      <c r="Q1890" s="122" t="s">
        <v>208</v>
      </c>
      <c r="R1890" s="122">
        <f t="shared" si="565"/>
        <v>19200</v>
      </c>
      <c r="S1890" s="124">
        <f t="shared" si="566"/>
        <v>0.22222222222222221</v>
      </c>
      <c r="T1890" s="122">
        <f t="shared" si="567"/>
        <v>19.2</v>
      </c>
    </row>
    <row r="1891" spans="2:20" x14ac:dyDescent="0.25">
      <c r="B1891" s="122">
        <v>2033</v>
      </c>
      <c r="C1891" s="122">
        <v>1</v>
      </c>
      <c r="D1891" s="122">
        <f t="shared" si="558"/>
        <v>120</v>
      </c>
      <c r="E1891" s="122">
        <f t="shared" si="559"/>
        <v>120</v>
      </c>
      <c r="F1891" s="122">
        <v>40</v>
      </c>
      <c r="G1891" s="122" t="s">
        <v>208</v>
      </c>
      <c r="H1891" s="122">
        <f t="shared" si="560"/>
        <v>4800</v>
      </c>
      <c r="I1891" s="124">
        <f t="shared" si="561"/>
        <v>5.5555555555555552E-2</v>
      </c>
      <c r="J1891" s="122">
        <f t="shared" si="562"/>
        <v>4.8</v>
      </c>
      <c r="L1891" s="122">
        <v>2033</v>
      </c>
      <c r="M1891" s="122">
        <v>1</v>
      </c>
      <c r="N1891" s="122">
        <f t="shared" si="563"/>
        <v>480</v>
      </c>
      <c r="O1891" s="122">
        <f t="shared" si="564"/>
        <v>480</v>
      </c>
      <c r="P1891" s="122">
        <v>40</v>
      </c>
      <c r="Q1891" s="122" t="s">
        <v>208</v>
      </c>
      <c r="R1891" s="122">
        <f t="shared" si="565"/>
        <v>19200</v>
      </c>
      <c r="S1891" s="124">
        <f t="shared" si="566"/>
        <v>0.22222222222222221</v>
      </c>
      <c r="T1891" s="122">
        <f t="shared" si="567"/>
        <v>19.2</v>
      </c>
    </row>
    <row r="1892" spans="2:20" x14ac:dyDescent="0.25">
      <c r="B1892" s="122">
        <v>2034</v>
      </c>
      <c r="C1892" s="122">
        <v>1</v>
      </c>
      <c r="D1892" s="122">
        <f t="shared" si="558"/>
        <v>120</v>
      </c>
      <c r="E1892" s="122">
        <f t="shared" si="559"/>
        <v>120</v>
      </c>
      <c r="F1892" s="122">
        <v>40</v>
      </c>
      <c r="G1892" s="122" t="s">
        <v>208</v>
      </c>
      <c r="H1892" s="122">
        <f t="shared" si="560"/>
        <v>4800</v>
      </c>
      <c r="I1892" s="124">
        <f t="shared" si="561"/>
        <v>5.5555555555555552E-2</v>
      </c>
      <c r="J1892" s="122">
        <f t="shared" si="562"/>
        <v>4.8</v>
      </c>
      <c r="L1892" s="122">
        <v>2034</v>
      </c>
      <c r="M1892" s="122">
        <v>1</v>
      </c>
      <c r="N1892" s="122">
        <f t="shared" si="563"/>
        <v>480</v>
      </c>
      <c r="O1892" s="122">
        <f t="shared" si="564"/>
        <v>480</v>
      </c>
      <c r="P1892" s="122">
        <v>40</v>
      </c>
      <c r="Q1892" s="122" t="s">
        <v>208</v>
      </c>
      <c r="R1892" s="122">
        <f t="shared" si="565"/>
        <v>19200</v>
      </c>
      <c r="S1892" s="124">
        <f t="shared" si="566"/>
        <v>0.22222222222222221</v>
      </c>
      <c r="T1892" s="122">
        <f t="shared" si="567"/>
        <v>19.2</v>
      </c>
    </row>
    <row r="1893" spans="2:20" x14ac:dyDescent="0.25">
      <c r="B1893" s="122">
        <v>2035</v>
      </c>
      <c r="C1893" s="122">
        <v>1</v>
      </c>
      <c r="D1893" s="122">
        <f t="shared" si="558"/>
        <v>120</v>
      </c>
      <c r="E1893" s="122">
        <f t="shared" si="559"/>
        <v>120</v>
      </c>
      <c r="F1893" s="122">
        <v>40</v>
      </c>
      <c r="G1893" s="122" t="s">
        <v>208</v>
      </c>
      <c r="H1893" s="122">
        <f t="shared" si="560"/>
        <v>4800</v>
      </c>
      <c r="I1893" s="124">
        <f t="shared" si="561"/>
        <v>5.5555555555555552E-2</v>
      </c>
      <c r="J1893" s="122">
        <f t="shared" si="562"/>
        <v>4.8</v>
      </c>
      <c r="L1893" s="122">
        <v>2035</v>
      </c>
      <c r="M1893" s="122">
        <v>1</v>
      </c>
      <c r="N1893" s="122">
        <f t="shared" si="563"/>
        <v>480</v>
      </c>
      <c r="O1893" s="122">
        <f t="shared" si="564"/>
        <v>480</v>
      </c>
      <c r="P1893" s="122">
        <v>40</v>
      </c>
      <c r="Q1893" s="122" t="s">
        <v>208</v>
      </c>
      <c r="R1893" s="122">
        <f t="shared" si="565"/>
        <v>19200</v>
      </c>
      <c r="S1893" s="124">
        <f t="shared" si="566"/>
        <v>0.22222222222222221</v>
      </c>
      <c r="T1893" s="122">
        <f t="shared" si="567"/>
        <v>19.2</v>
      </c>
    </row>
    <row r="1894" spans="2:20" x14ac:dyDescent="0.25">
      <c r="B1894" s="122">
        <v>2036</v>
      </c>
      <c r="C1894" s="122">
        <v>1</v>
      </c>
      <c r="D1894" s="122">
        <f t="shared" si="558"/>
        <v>120</v>
      </c>
      <c r="E1894" s="122">
        <f t="shared" si="559"/>
        <v>120</v>
      </c>
      <c r="F1894" s="122">
        <v>40</v>
      </c>
      <c r="G1894" s="122" t="s">
        <v>208</v>
      </c>
      <c r="H1894" s="122">
        <f t="shared" si="560"/>
        <v>4800</v>
      </c>
      <c r="I1894" s="124">
        <f t="shared" si="561"/>
        <v>5.5555555555555552E-2</v>
      </c>
      <c r="J1894" s="122">
        <f t="shared" si="562"/>
        <v>4.8</v>
      </c>
      <c r="L1894" s="122">
        <v>2036</v>
      </c>
      <c r="M1894" s="122">
        <v>1</v>
      </c>
      <c r="N1894" s="122">
        <f t="shared" si="563"/>
        <v>480</v>
      </c>
      <c r="O1894" s="122">
        <f t="shared" si="564"/>
        <v>480</v>
      </c>
      <c r="P1894" s="122">
        <v>40</v>
      </c>
      <c r="Q1894" s="122" t="s">
        <v>208</v>
      </c>
      <c r="R1894" s="122">
        <f t="shared" si="565"/>
        <v>19200</v>
      </c>
      <c r="S1894" s="124">
        <f t="shared" si="566"/>
        <v>0.22222222222222221</v>
      </c>
      <c r="T1894" s="122">
        <f t="shared" si="567"/>
        <v>19.2</v>
      </c>
    </row>
    <row r="1895" spans="2:20" x14ac:dyDescent="0.25">
      <c r="B1895" s="122">
        <v>2037</v>
      </c>
      <c r="C1895" s="122">
        <v>1</v>
      </c>
      <c r="D1895" s="122">
        <f t="shared" si="558"/>
        <v>120</v>
      </c>
      <c r="E1895" s="122">
        <f t="shared" si="559"/>
        <v>120</v>
      </c>
      <c r="F1895" s="122">
        <v>40</v>
      </c>
      <c r="G1895" s="122" t="s">
        <v>208</v>
      </c>
      <c r="H1895" s="122">
        <f t="shared" si="560"/>
        <v>4800</v>
      </c>
      <c r="I1895" s="124">
        <f t="shared" si="561"/>
        <v>5.5555555555555552E-2</v>
      </c>
      <c r="J1895" s="122">
        <f t="shared" si="562"/>
        <v>4.8</v>
      </c>
      <c r="L1895" s="122">
        <v>2037</v>
      </c>
      <c r="M1895" s="122">
        <v>1</v>
      </c>
      <c r="N1895" s="122">
        <f t="shared" si="563"/>
        <v>480</v>
      </c>
      <c r="O1895" s="122">
        <f t="shared" si="564"/>
        <v>480</v>
      </c>
      <c r="P1895" s="122">
        <v>40</v>
      </c>
      <c r="Q1895" s="122" t="s">
        <v>208</v>
      </c>
      <c r="R1895" s="122">
        <f t="shared" si="565"/>
        <v>19200</v>
      </c>
      <c r="S1895" s="124">
        <f t="shared" si="566"/>
        <v>0.22222222222222221</v>
      </c>
      <c r="T1895" s="122">
        <f t="shared" si="567"/>
        <v>19.2</v>
      </c>
    </row>
    <row r="1896" spans="2:20" x14ac:dyDescent="0.25">
      <c r="B1896" s="122">
        <v>2038</v>
      </c>
      <c r="C1896" s="122">
        <v>1</v>
      </c>
      <c r="D1896" s="122">
        <f t="shared" si="558"/>
        <v>120</v>
      </c>
      <c r="E1896" s="122">
        <f t="shared" si="559"/>
        <v>120</v>
      </c>
      <c r="F1896" s="122">
        <v>40</v>
      </c>
      <c r="G1896" s="122" t="s">
        <v>208</v>
      </c>
      <c r="H1896" s="122">
        <f t="shared" si="560"/>
        <v>4800</v>
      </c>
      <c r="I1896" s="124">
        <f t="shared" si="561"/>
        <v>5.5555555555555552E-2</v>
      </c>
      <c r="J1896" s="122">
        <f t="shared" si="562"/>
        <v>4.8</v>
      </c>
      <c r="L1896" s="122">
        <v>2038</v>
      </c>
      <c r="M1896" s="122">
        <v>1</v>
      </c>
      <c r="N1896" s="122">
        <f t="shared" si="563"/>
        <v>480</v>
      </c>
      <c r="O1896" s="122">
        <f t="shared" si="564"/>
        <v>480</v>
      </c>
      <c r="P1896" s="122">
        <v>40</v>
      </c>
      <c r="Q1896" s="122" t="s">
        <v>208</v>
      </c>
      <c r="R1896" s="122">
        <f t="shared" si="565"/>
        <v>19200</v>
      </c>
      <c r="S1896" s="124">
        <f t="shared" si="566"/>
        <v>0.22222222222222221</v>
      </c>
      <c r="T1896" s="122">
        <f t="shared" si="567"/>
        <v>19.2</v>
      </c>
    </row>
    <row r="1897" spans="2:20" x14ac:dyDescent="0.25">
      <c r="B1897" s="122">
        <v>2039</v>
      </c>
      <c r="C1897" s="122">
        <v>2</v>
      </c>
      <c r="D1897" s="122">
        <f t="shared" si="558"/>
        <v>120</v>
      </c>
      <c r="E1897" s="122">
        <f t="shared" si="559"/>
        <v>240</v>
      </c>
      <c r="F1897" s="122">
        <v>40</v>
      </c>
      <c r="G1897" s="122" t="s">
        <v>208</v>
      </c>
      <c r="H1897" s="122">
        <f t="shared" si="560"/>
        <v>9600</v>
      </c>
      <c r="I1897" s="124">
        <f t="shared" si="561"/>
        <v>0.1111111111111111</v>
      </c>
      <c r="J1897" s="122">
        <f t="shared" si="562"/>
        <v>9.6</v>
      </c>
      <c r="L1897" s="122">
        <v>2039</v>
      </c>
      <c r="M1897" s="122">
        <v>2</v>
      </c>
      <c r="N1897" s="122">
        <f t="shared" si="563"/>
        <v>480</v>
      </c>
      <c r="O1897" s="122">
        <f t="shared" si="564"/>
        <v>960</v>
      </c>
      <c r="P1897" s="122">
        <v>40</v>
      </c>
      <c r="Q1897" s="122" t="s">
        <v>208</v>
      </c>
      <c r="R1897" s="122">
        <f t="shared" si="565"/>
        <v>38400</v>
      </c>
      <c r="S1897" s="124">
        <f t="shared" si="566"/>
        <v>0.44444444444444442</v>
      </c>
      <c r="T1897" s="122">
        <f t="shared" si="567"/>
        <v>38.4</v>
      </c>
    </row>
    <row r="1898" spans="2:20" x14ac:dyDescent="0.25">
      <c r="B1898" s="122">
        <v>2040</v>
      </c>
      <c r="C1898" s="122">
        <v>2</v>
      </c>
      <c r="D1898" s="122">
        <f t="shared" si="558"/>
        <v>120</v>
      </c>
      <c r="E1898" s="122">
        <f t="shared" si="559"/>
        <v>240</v>
      </c>
      <c r="F1898" s="122">
        <v>40</v>
      </c>
      <c r="G1898" s="122" t="s">
        <v>208</v>
      </c>
      <c r="H1898" s="122">
        <f t="shared" si="560"/>
        <v>9600</v>
      </c>
      <c r="I1898" s="124">
        <f t="shared" si="561"/>
        <v>0.1111111111111111</v>
      </c>
      <c r="J1898" s="122">
        <f t="shared" si="562"/>
        <v>9.6</v>
      </c>
      <c r="L1898" s="122">
        <v>2040</v>
      </c>
      <c r="M1898" s="122">
        <v>2</v>
      </c>
      <c r="N1898" s="122">
        <f t="shared" si="563"/>
        <v>480</v>
      </c>
      <c r="O1898" s="122">
        <f t="shared" si="564"/>
        <v>960</v>
      </c>
      <c r="P1898" s="122">
        <v>40</v>
      </c>
      <c r="Q1898" s="122" t="s">
        <v>208</v>
      </c>
      <c r="R1898" s="122">
        <f t="shared" si="565"/>
        <v>38400</v>
      </c>
      <c r="S1898" s="124">
        <f t="shared" si="566"/>
        <v>0.44444444444444442</v>
      </c>
      <c r="T1898" s="122">
        <f t="shared" si="567"/>
        <v>38.4</v>
      </c>
    </row>
    <row r="1899" spans="2:20" x14ac:dyDescent="0.25">
      <c r="B1899" s="122">
        <v>2041</v>
      </c>
      <c r="C1899" s="122">
        <v>2</v>
      </c>
      <c r="D1899" s="122">
        <f t="shared" si="558"/>
        <v>120</v>
      </c>
      <c r="E1899" s="122">
        <f t="shared" si="559"/>
        <v>240</v>
      </c>
      <c r="F1899" s="122">
        <v>40</v>
      </c>
      <c r="G1899" s="122" t="s">
        <v>208</v>
      </c>
      <c r="H1899" s="122">
        <f t="shared" si="560"/>
        <v>9600</v>
      </c>
      <c r="I1899" s="124">
        <f t="shared" si="561"/>
        <v>0.1111111111111111</v>
      </c>
      <c r="J1899" s="122">
        <f t="shared" si="562"/>
        <v>9.6</v>
      </c>
      <c r="L1899" s="122">
        <v>2041</v>
      </c>
      <c r="M1899" s="122">
        <v>2</v>
      </c>
      <c r="N1899" s="122">
        <f t="shared" si="563"/>
        <v>480</v>
      </c>
      <c r="O1899" s="122">
        <f t="shared" si="564"/>
        <v>960</v>
      </c>
      <c r="P1899" s="122">
        <v>40</v>
      </c>
      <c r="Q1899" s="122" t="s">
        <v>208</v>
      </c>
      <c r="R1899" s="122">
        <f t="shared" si="565"/>
        <v>38400</v>
      </c>
      <c r="S1899" s="124">
        <f t="shared" si="566"/>
        <v>0.44444444444444442</v>
      </c>
      <c r="T1899" s="122">
        <f t="shared" si="567"/>
        <v>38.4</v>
      </c>
    </row>
    <row r="1900" spans="2:20" x14ac:dyDescent="0.25">
      <c r="B1900" s="122">
        <v>2042</v>
      </c>
      <c r="C1900" s="122">
        <v>2</v>
      </c>
      <c r="D1900" s="122">
        <f t="shared" si="558"/>
        <v>120</v>
      </c>
      <c r="E1900" s="122">
        <f t="shared" si="559"/>
        <v>240</v>
      </c>
      <c r="F1900" s="122">
        <v>40</v>
      </c>
      <c r="G1900" s="122" t="s">
        <v>208</v>
      </c>
      <c r="H1900" s="122">
        <f t="shared" si="560"/>
        <v>9600</v>
      </c>
      <c r="I1900" s="124">
        <f t="shared" si="561"/>
        <v>0.1111111111111111</v>
      </c>
      <c r="J1900" s="122">
        <f t="shared" si="562"/>
        <v>9.6</v>
      </c>
      <c r="L1900" s="122">
        <v>2042</v>
      </c>
      <c r="M1900" s="122">
        <v>2</v>
      </c>
      <c r="N1900" s="122">
        <f t="shared" si="563"/>
        <v>480</v>
      </c>
      <c r="O1900" s="122">
        <f t="shared" si="564"/>
        <v>960</v>
      </c>
      <c r="P1900" s="122">
        <v>40</v>
      </c>
      <c r="Q1900" s="122" t="s">
        <v>208</v>
      </c>
      <c r="R1900" s="122">
        <f t="shared" si="565"/>
        <v>38400</v>
      </c>
      <c r="S1900" s="124">
        <f t="shared" si="566"/>
        <v>0.44444444444444442</v>
      </c>
      <c r="T1900" s="122">
        <f t="shared" si="567"/>
        <v>38.4</v>
      </c>
    </row>
    <row r="1901" spans="2:20" x14ac:dyDescent="0.25">
      <c r="B1901" s="122">
        <v>2043</v>
      </c>
      <c r="C1901" s="122">
        <v>2</v>
      </c>
      <c r="D1901" s="122">
        <f t="shared" si="558"/>
        <v>120</v>
      </c>
      <c r="E1901" s="122">
        <f t="shared" si="559"/>
        <v>240</v>
      </c>
      <c r="F1901" s="122">
        <v>40</v>
      </c>
      <c r="G1901" s="122" t="s">
        <v>208</v>
      </c>
      <c r="H1901" s="122">
        <f t="shared" si="560"/>
        <v>9600</v>
      </c>
      <c r="I1901" s="124">
        <f t="shared" si="561"/>
        <v>0.1111111111111111</v>
      </c>
      <c r="J1901" s="122">
        <f t="shared" si="562"/>
        <v>9.6</v>
      </c>
      <c r="L1901" s="122">
        <v>2043</v>
      </c>
      <c r="M1901" s="122">
        <v>2</v>
      </c>
      <c r="N1901" s="122">
        <f t="shared" si="563"/>
        <v>480</v>
      </c>
      <c r="O1901" s="122">
        <f t="shared" si="564"/>
        <v>960</v>
      </c>
      <c r="P1901" s="122">
        <v>40</v>
      </c>
      <c r="Q1901" s="122" t="s">
        <v>208</v>
      </c>
      <c r="R1901" s="122">
        <f t="shared" si="565"/>
        <v>38400</v>
      </c>
      <c r="S1901" s="124">
        <f t="shared" si="566"/>
        <v>0.44444444444444442</v>
      </c>
      <c r="T1901" s="122">
        <f t="shared" si="567"/>
        <v>38.4</v>
      </c>
    </row>
    <row r="1902" spans="2:20" x14ac:dyDescent="0.25">
      <c r="B1902" s="122">
        <v>2044</v>
      </c>
      <c r="C1902" s="122">
        <v>2</v>
      </c>
      <c r="D1902" s="122">
        <f t="shared" si="558"/>
        <v>120</v>
      </c>
      <c r="E1902" s="122">
        <f t="shared" si="559"/>
        <v>240</v>
      </c>
      <c r="F1902" s="122">
        <v>40</v>
      </c>
      <c r="G1902" s="122" t="s">
        <v>208</v>
      </c>
      <c r="H1902" s="122">
        <f t="shared" si="560"/>
        <v>9600</v>
      </c>
      <c r="I1902" s="124">
        <f t="shared" si="561"/>
        <v>0.1111111111111111</v>
      </c>
      <c r="J1902" s="122">
        <f t="shared" si="562"/>
        <v>9.6</v>
      </c>
      <c r="L1902" s="122">
        <v>2044</v>
      </c>
      <c r="M1902" s="122">
        <v>2</v>
      </c>
      <c r="N1902" s="122">
        <f t="shared" si="563"/>
        <v>480</v>
      </c>
      <c r="O1902" s="122">
        <f t="shared" si="564"/>
        <v>960</v>
      </c>
      <c r="P1902" s="122">
        <v>40</v>
      </c>
      <c r="Q1902" s="122" t="s">
        <v>208</v>
      </c>
      <c r="R1902" s="122">
        <f t="shared" si="565"/>
        <v>38400</v>
      </c>
      <c r="S1902" s="124">
        <f t="shared" si="566"/>
        <v>0.44444444444444442</v>
      </c>
      <c r="T1902" s="122">
        <f t="shared" si="567"/>
        <v>38.4</v>
      </c>
    </row>
    <row r="1904" spans="2:20" x14ac:dyDescent="0.25">
      <c r="B1904" s="290" t="s">
        <v>210</v>
      </c>
      <c r="C1904" s="290"/>
      <c r="L1904" s="290" t="s">
        <v>211</v>
      </c>
      <c r="M1904" s="290"/>
    </row>
    <row r="1905" spans="2:20" x14ac:dyDescent="0.25">
      <c r="B1905" s="289" t="s">
        <v>22</v>
      </c>
      <c r="C1905" s="289" t="s">
        <v>203</v>
      </c>
      <c r="D1905" s="289" t="s">
        <v>204</v>
      </c>
      <c r="E1905" s="289" t="s">
        <v>201</v>
      </c>
      <c r="F1905" s="289" t="s">
        <v>202</v>
      </c>
      <c r="G1905" s="289" t="s">
        <v>151</v>
      </c>
      <c r="H1905" s="289" t="s">
        <v>205</v>
      </c>
      <c r="I1905" s="289" t="s">
        <v>206</v>
      </c>
      <c r="J1905" s="289" t="s">
        <v>434</v>
      </c>
      <c r="L1905" s="289" t="s">
        <v>22</v>
      </c>
      <c r="M1905" s="289" t="s">
        <v>203</v>
      </c>
      <c r="N1905" s="289" t="s">
        <v>204</v>
      </c>
      <c r="O1905" s="289" t="s">
        <v>201</v>
      </c>
      <c r="P1905" s="289" t="s">
        <v>202</v>
      </c>
      <c r="Q1905" s="289" t="s">
        <v>151</v>
      </c>
      <c r="R1905" s="289" t="s">
        <v>205</v>
      </c>
      <c r="S1905" s="289" t="s">
        <v>206</v>
      </c>
      <c r="T1905" s="289" t="s">
        <v>434</v>
      </c>
    </row>
    <row r="1906" spans="2:20" x14ac:dyDescent="0.25">
      <c r="B1906" s="289"/>
      <c r="C1906" s="289"/>
      <c r="D1906" s="289"/>
      <c r="E1906" s="289"/>
      <c r="F1906" s="289"/>
      <c r="G1906" s="289"/>
      <c r="H1906" s="289"/>
      <c r="I1906" s="289"/>
      <c r="J1906" s="289"/>
      <c r="L1906" s="289"/>
      <c r="M1906" s="289"/>
      <c r="N1906" s="289"/>
      <c r="O1906" s="289"/>
      <c r="P1906" s="289"/>
      <c r="Q1906" s="289"/>
      <c r="R1906" s="289"/>
      <c r="S1906" s="289"/>
      <c r="T1906" s="289"/>
    </row>
    <row r="1907" spans="2:20" x14ac:dyDescent="0.25">
      <c r="B1907" s="289"/>
      <c r="C1907" s="289"/>
      <c r="D1907" s="289"/>
      <c r="E1907" s="289"/>
      <c r="F1907" s="289"/>
      <c r="G1907" s="289"/>
      <c r="H1907" s="289"/>
      <c r="I1907" s="289"/>
      <c r="J1907" s="289"/>
      <c r="L1907" s="289"/>
      <c r="M1907" s="289"/>
      <c r="N1907" s="289"/>
      <c r="O1907" s="289"/>
      <c r="P1907" s="289"/>
      <c r="Q1907" s="289"/>
      <c r="R1907" s="289"/>
      <c r="S1907" s="289"/>
      <c r="T1907" s="289"/>
    </row>
    <row r="1908" spans="2:20" x14ac:dyDescent="0.25">
      <c r="B1908" s="122">
        <v>2025</v>
      </c>
      <c r="C1908" s="122" cm="1">
        <f t="array" ref="C1908:C1927">TRANSPOSE('Proyeksi Fasum (3)'!D474:W474)</f>
        <v>1</v>
      </c>
      <c r="D1908" s="122">
        <f>18*40</f>
        <v>720</v>
      </c>
      <c r="E1908" s="122">
        <f>C1908*D1908</f>
        <v>720</v>
      </c>
      <c r="F1908" s="122">
        <v>50</v>
      </c>
      <c r="G1908" s="122" t="s">
        <v>208</v>
      </c>
      <c r="H1908" s="122">
        <f>E1908*F1908</f>
        <v>36000</v>
      </c>
      <c r="I1908" s="124">
        <f>H1908/86400</f>
        <v>0.41666666666666669</v>
      </c>
      <c r="J1908" s="122">
        <f>H1908/1000</f>
        <v>36</v>
      </c>
      <c r="L1908" s="122">
        <v>2025</v>
      </c>
      <c r="M1908" s="122" cm="1">
        <f t="array" ref="M1908:M1927">TRANSPOSE('Proyeksi Fasum (3)'!D475:W475)</f>
        <v>1</v>
      </c>
      <c r="N1908" s="122">
        <f>24*40</f>
        <v>960</v>
      </c>
      <c r="O1908" s="122">
        <f>M1908*N1908</f>
        <v>960</v>
      </c>
      <c r="P1908" s="122">
        <v>80</v>
      </c>
      <c r="Q1908" s="122" t="s">
        <v>208</v>
      </c>
      <c r="R1908" s="122">
        <f>O1908*P1908</f>
        <v>76800</v>
      </c>
      <c r="S1908" s="124">
        <f>R1908/86400</f>
        <v>0.88888888888888884</v>
      </c>
      <c r="T1908" s="122">
        <f>R1908/1000</f>
        <v>76.8</v>
      </c>
    </row>
    <row r="1909" spans="2:20" x14ac:dyDescent="0.25">
      <c r="B1909" s="122">
        <v>2026</v>
      </c>
      <c r="C1909" s="122">
        <v>1</v>
      </c>
      <c r="D1909" s="122">
        <f t="shared" ref="D1909:D1927" si="568">18*40</f>
        <v>720</v>
      </c>
      <c r="E1909" s="122">
        <f t="shared" ref="E1909:E1927" si="569">C1909*D1909</f>
        <v>720</v>
      </c>
      <c r="F1909" s="122">
        <v>50</v>
      </c>
      <c r="G1909" s="122" t="s">
        <v>208</v>
      </c>
      <c r="H1909" s="122">
        <f t="shared" ref="H1909:H1927" si="570">E1909*F1909</f>
        <v>36000</v>
      </c>
      <c r="I1909" s="124">
        <f t="shared" ref="I1909:I1927" si="571">H1909/86400</f>
        <v>0.41666666666666669</v>
      </c>
      <c r="J1909" s="122">
        <f t="shared" ref="J1909:J1927" si="572">H1909/1000</f>
        <v>36</v>
      </c>
      <c r="L1909" s="122">
        <v>2026</v>
      </c>
      <c r="M1909" s="122">
        <v>1</v>
      </c>
      <c r="N1909" s="122">
        <f t="shared" ref="N1909:N1927" si="573">24*40</f>
        <v>960</v>
      </c>
      <c r="O1909" s="122">
        <f t="shared" ref="O1909:O1927" si="574">M1909*N1909</f>
        <v>960</v>
      </c>
      <c r="P1909" s="122">
        <v>80</v>
      </c>
      <c r="Q1909" s="122" t="s">
        <v>208</v>
      </c>
      <c r="R1909" s="122">
        <f t="shared" ref="R1909:R1927" si="575">O1909*P1909</f>
        <v>76800</v>
      </c>
      <c r="S1909" s="124">
        <f t="shared" ref="S1909:S1927" si="576">R1909/86400</f>
        <v>0.88888888888888884</v>
      </c>
      <c r="T1909" s="122">
        <f t="shared" ref="T1909:T1927" si="577">R1909/1000</f>
        <v>76.8</v>
      </c>
    </row>
    <row r="1910" spans="2:20" x14ac:dyDescent="0.25">
      <c r="B1910" s="122">
        <v>2027</v>
      </c>
      <c r="C1910" s="122">
        <v>1</v>
      </c>
      <c r="D1910" s="122">
        <f t="shared" si="568"/>
        <v>720</v>
      </c>
      <c r="E1910" s="122">
        <f t="shared" si="569"/>
        <v>720</v>
      </c>
      <c r="F1910" s="122">
        <v>50</v>
      </c>
      <c r="G1910" s="122" t="s">
        <v>208</v>
      </c>
      <c r="H1910" s="122">
        <f t="shared" si="570"/>
        <v>36000</v>
      </c>
      <c r="I1910" s="124">
        <f t="shared" si="571"/>
        <v>0.41666666666666669</v>
      </c>
      <c r="J1910" s="122">
        <f t="shared" si="572"/>
        <v>36</v>
      </c>
      <c r="L1910" s="122">
        <v>2027</v>
      </c>
      <c r="M1910" s="122">
        <v>1</v>
      </c>
      <c r="N1910" s="122">
        <f t="shared" si="573"/>
        <v>960</v>
      </c>
      <c r="O1910" s="122">
        <f t="shared" si="574"/>
        <v>960</v>
      </c>
      <c r="P1910" s="122">
        <v>80</v>
      </c>
      <c r="Q1910" s="122" t="s">
        <v>208</v>
      </c>
      <c r="R1910" s="122">
        <f t="shared" si="575"/>
        <v>76800</v>
      </c>
      <c r="S1910" s="124">
        <f t="shared" si="576"/>
        <v>0.88888888888888884</v>
      </c>
      <c r="T1910" s="122">
        <f t="shared" si="577"/>
        <v>76.8</v>
      </c>
    </row>
    <row r="1911" spans="2:20" x14ac:dyDescent="0.25">
      <c r="B1911" s="122">
        <v>2028</v>
      </c>
      <c r="C1911" s="122">
        <v>1</v>
      </c>
      <c r="D1911" s="122">
        <f t="shared" si="568"/>
        <v>720</v>
      </c>
      <c r="E1911" s="122">
        <f t="shared" si="569"/>
        <v>720</v>
      </c>
      <c r="F1911" s="122">
        <v>50</v>
      </c>
      <c r="G1911" s="122" t="s">
        <v>208</v>
      </c>
      <c r="H1911" s="122">
        <f t="shared" si="570"/>
        <v>36000</v>
      </c>
      <c r="I1911" s="124">
        <f t="shared" si="571"/>
        <v>0.41666666666666669</v>
      </c>
      <c r="J1911" s="122">
        <f t="shared" si="572"/>
        <v>36</v>
      </c>
      <c r="L1911" s="122">
        <v>2028</v>
      </c>
      <c r="M1911" s="122">
        <v>1</v>
      </c>
      <c r="N1911" s="122">
        <f t="shared" si="573"/>
        <v>960</v>
      </c>
      <c r="O1911" s="122">
        <f t="shared" si="574"/>
        <v>960</v>
      </c>
      <c r="P1911" s="122">
        <v>80</v>
      </c>
      <c r="Q1911" s="122" t="s">
        <v>208</v>
      </c>
      <c r="R1911" s="122">
        <f t="shared" si="575"/>
        <v>76800</v>
      </c>
      <c r="S1911" s="124">
        <f t="shared" si="576"/>
        <v>0.88888888888888884</v>
      </c>
      <c r="T1911" s="122">
        <f t="shared" si="577"/>
        <v>76.8</v>
      </c>
    </row>
    <row r="1912" spans="2:20" x14ac:dyDescent="0.25">
      <c r="B1912" s="122">
        <v>2029</v>
      </c>
      <c r="C1912" s="122">
        <v>1</v>
      </c>
      <c r="D1912" s="122">
        <f t="shared" si="568"/>
        <v>720</v>
      </c>
      <c r="E1912" s="122">
        <f t="shared" si="569"/>
        <v>720</v>
      </c>
      <c r="F1912" s="122">
        <v>50</v>
      </c>
      <c r="G1912" s="122" t="s">
        <v>208</v>
      </c>
      <c r="H1912" s="122">
        <f t="shared" si="570"/>
        <v>36000</v>
      </c>
      <c r="I1912" s="124">
        <f t="shared" si="571"/>
        <v>0.41666666666666669</v>
      </c>
      <c r="J1912" s="122">
        <f t="shared" si="572"/>
        <v>36</v>
      </c>
      <c r="L1912" s="122">
        <v>2029</v>
      </c>
      <c r="M1912" s="122">
        <v>1</v>
      </c>
      <c r="N1912" s="122">
        <f t="shared" si="573"/>
        <v>960</v>
      </c>
      <c r="O1912" s="122">
        <f t="shared" si="574"/>
        <v>960</v>
      </c>
      <c r="P1912" s="122">
        <v>80</v>
      </c>
      <c r="Q1912" s="122" t="s">
        <v>208</v>
      </c>
      <c r="R1912" s="122">
        <f t="shared" si="575"/>
        <v>76800</v>
      </c>
      <c r="S1912" s="124">
        <f t="shared" si="576"/>
        <v>0.88888888888888884</v>
      </c>
      <c r="T1912" s="122">
        <f t="shared" si="577"/>
        <v>76.8</v>
      </c>
    </row>
    <row r="1913" spans="2:20" x14ac:dyDescent="0.25">
      <c r="B1913" s="122">
        <v>2030</v>
      </c>
      <c r="C1913" s="122">
        <v>1</v>
      </c>
      <c r="D1913" s="122">
        <f t="shared" si="568"/>
        <v>720</v>
      </c>
      <c r="E1913" s="122">
        <f t="shared" si="569"/>
        <v>720</v>
      </c>
      <c r="F1913" s="122">
        <v>50</v>
      </c>
      <c r="G1913" s="122" t="s">
        <v>208</v>
      </c>
      <c r="H1913" s="122">
        <f t="shared" si="570"/>
        <v>36000</v>
      </c>
      <c r="I1913" s="124">
        <f t="shared" si="571"/>
        <v>0.41666666666666669</v>
      </c>
      <c r="J1913" s="122">
        <f t="shared" si="572"/>
        <v>36</v>
      </c>
      <c r="L1913" s="122">
        <v>2030</v>
      </c>
      <c r="M1913" s="122">
        <v>1</v>
      </c>
      <c r="N1913" s="122">
        <f t="shared" si="573"/>
        <v>960</v>
      </c>
      <c r="O1913" s="122">
        <f t="shared" si="574"/>
        <v>960</v>
      </c>
      <c r="P1913" s="122">
        <v>80</v>
      </c>
      <c r="Q1913" s="122" t="s">
        <v>208</v>
      </c>
      <c r="R1913" s="122">
        <f t="shared" si="575"/>
        <v>76800</v>
      </c>
      <c r="S1913" s="124">
        <f t="shared" si="576"/>
        <v>0.88888888888888884</v>
      </c>
      <c r="T1913" s="122">
        <f t="shared" si="577"/>
        <v>76.8</v>
      </c>
    </row>
    <row r="1914" spans="2:20" x14ac:dyDescent="0.25">
      <c r="B1914" s="122">
        <v>2031</v>
      </c>
      <c r="C1914" s="122">
        <v>1</v>
      </c>
      <c r="D1914" s="122">
        <f t="shared" si="568"/>
        <v>720</v>
      </c>
      <c r="E1914" s="122">
        <f t="shared" si="569"/>
        <v>720</v>
      </c>
      <c r="F1914" s="122">
        <v>50</v>
      </c>
      <c r="G1914" s="122" t="s">
        <v>208</v>
      </c>
      <c r="H1914" s="122">
        <f t="shared" si="570"/>
        <v>36000</v>
      </c>
      <c r="I1914" s="124">
        <f t="shared" si="571"/>
        <v>0.41666666666666669</v>
      </c>
      <c r="J1914" s="122">
        <f t="shared" si="572"/>
        <v>36</v>
      </c>
      <c r="L1914" s="122">
        <v>2031</v>
      </c>
      <c r="M1914" s="122">
        <v>1</v>
      </c>
      <c r="N1914" s="122">
        <f t="shared" si="573"/>
        <v>960</v>
      </c>
      <c r="O1914" s="122">
        <f t="shared" si="574"/>
        <v>960</v>
      </c>
      <c r="P1914" s="122">
        <v>80</v>
      </c>
      <c r="Q1914" s="122" t="s">
        <v>208</v>
      </c>
      <c r="R1914" s="122">
        <f t="shared" si="575"/>
        <v>76800</v>
      </c>
      <c r="S1914" s="124">
        <f t="shared" si="576"/>
        <v>0.88888888888888884</v>
      </c>
      <c r="T1914" s="122">
        <f t="shared" si="577"/>
        <v>76.8</v>
      </c>
    </row>
    <row r="1915" spans="2:20" x14ac:dyDescent="0.25">
      <c r="B1915" s="122">
        <v>2032</v>
      </c>
      <c r="C1915" s="122">
        <v>1</v>
      </c>
      <c r="D1915" s="122">
        <f t="shared" si="568"/>
        <v>720</v>
      </c>
      <c r="E1915" s="122">
        <f t="shared" si="569"/>
        <v>720</v>
      </c>
      <c r="F1915" s="122">
        <v>50</v>
      </c>
      <c r="G1915" s="122" t="s">
        <v>208</v>
      </c>
      <c r="H1915" s="122">
        <f t="shared" si="570"/>
        <v>36000</v>
      </c>
      <c r="I1915" s="124">
        <f t="shared" si="571"/>
        <v>0.41666666666666669</v>
      </c>
      <c r="J1915" s="122">
        <f t="shared" si="572"/>
        <v>36</v>
      </c>
      <c r="L1915" s="122">
        <v>2032</v>
      </c>
      <c r="M1915" s="122">
        <v>1</v>
      </c>
      <c r="N1915" s="122">
        <f t="shared" si="573"/>
        <v>960</v>
      </c>
      <c r="O1915" s="122">
        <f t="shared" si="574"/>
        <v>960</v>
      </c>
      <c r="P1915" s="122">
        <v>80</v>
      </c>
      <c r="Q1915" s="122" t="s">
        <v>208</v>
      </c>
      <c r="R1915" s="122">
        <f t="shared" si="575"/>
        <v>76800</v>
      </c>
      <c r="S1915" s="124">
        <f t="shared" si="576"/>
        <v>0.88888888888888884</v>
      </c>
      <c r="T1915" s="122">
        <f t="shared" si="577"/>
        <v>76.8</v>
      </c>
    </row>
    <row r="1916" spans="2:20" x14ac:dyDescent="0.25">
      <c r="B1916" s="122">
        <v>2033</v>
      </c>
      <c r="C1916" s="122">
        <v>1</v>
      </c>
      <c r="D1916" s="122">
        <f t="shared" si="568"/>
        <v>720</v>
      </c>
      <c r="E1916" s="122">
        <f t="shared" si="569"/>
        <v>720</v>
      </c>
      <c r="F1916" s="122">
        <v>50</v>
      </c>
      <c r="G1916" s="122" t="s">
        <v>208</v>
      </c>
      <c r="H1916" s="122">
        <f t="shared" si="570"/>
        <v>36000</v>
      </c>
      <c r="I1916" s="124">
        <f t="shared" si="571"/>
        <v>0.41666666666666669</v>
      </c>
      <c r="J1916" s="122">
        <f t="shared" si="572"/>
        <v>36</v>
      </c>
      <c r="L1916" s="122">
        <v>2033</v>
      </c>
      <c r="M1916" s="122">
        <v>1</v>
      </c>
      <c r="N1916" s="122">
        <f t="shared" si="573"/>
        <v>960</v>
      </c>
      <c r="O1916" s="122">
        <f t="shared" si="574"/>
        <v>960</v>
      </c>
      <c r="P1916" s="122">
        <v>80</v>
      </c>
      <c r="Q1916" s="122" t="s">
        <v>208</v>
      </c>
      <c r="R1916" s="122">
        <f t="shared" si="575"/>
        <v>76800</v>
      </c>
      <c r="S1916" s="124">
        <f t="shared" si="576"/>
        <v>0.88888888888888884</v>
      </c>
      <c r="T1916" s="122">
        <f t="shared" si="577"/>
        <v>76.8</v>
      </c>
    </row>
    <row r="1917" spans="2:20" x14ac:dyDescent="0.25">
      <c r="B1917" s="122">
        <v>2034</v>
      </c>
      <c r="C1917" s="122">
        <v>1</v>
      </c>
      <c r="D1917" s="122">
        <f t="shared" si="568"/>
        <v>720</v>
      </c>
      <c r="E1917" s="122">
        <f t="shared" si="569"/>
        <v>720</v>
      </c>
      <c r="F1917" s="122">
        <v>50</v>
      </c>
      <c r="G1917" s="122" t="s">
        <v>208</v>
      </c>
      <c r="H1917" s="122">
        <f t="shared" si="570"/>
        <v>36000</v>
      </c>
      <c r="I1917" s="124">
        <f t="shared" si="571"/>
        <v>0.41666666666666669</v>
      </c>
      <c r="J1917" s="122">
        <f t="shared" si="572"/>
        <v>36</v>
      </c>
      <c r="L1917" s="122">
        <v>2034</v>
      </c>
      <c r="M1917" s="122">
        <v>1</v>
      </c>
      <c r="N1917" s="122">
        <f t="shared" si="573"/>
        <v>960</v>
      </c>
      <c r="O1917" s="122">
        <f t="shared" si="574"/>
        <v>960</v>
      </c>
      <c r="P1917" s="122">
        <v>80</v>
      </c>
      <c r="Q1917" s="122" t="s">
        <v>208</v>
      </c>
      <c r="R1917" s="122">
        <f t="shared" si="575"/>
        <v>76800</v>
      </c>
      <c r="S1917" s="124">
        <f t="shared" si="576"/>
        <v>0.88888888888888884</v>
      </c>
      <c r="T1917" s="122">
        <f t="shared" si="577"/>
        <v>76.8</v>
      </c>
    </row>
    <row r="1918" spans="2:20" x14ac:dyDescent="0.25">
      <c r="B1918" s="122">
        <v>2035</v>
      </c>
      <c r="C1918" s="122">
        <v>1</v>
      </c>
      <c r="D1918" s="122">
        <f t="shared" si="568"/>
        <v>720</v>
      </c>
      <c r="E1918" s="122">
        <f t="shared" si="569"/>
        <v>720</v>
      </c>
      <c r="F1918" s="122">
        <v>50</v>
      </c>
      <c r="G1918" s="122" t="s">
        <v>208</v>
      </c>
      <c r="H1918" s="122">
        <f t="shared" si="570"/>
        <v>36000</v>
      </c>
      <c r="I1918" s="124">
        <f t="shared" si="571"/>
        <v>0.41666666666666669</v>
      </c>
      <c r="J1918" s="122">
        <f t="shared" si="572"/>
        <v>36</v>
      </c>
      <c r="L1918" s="122">
        <v>2035</v>
      </c>
      <c r="M1918" s="122">
        <v>1</v>
      </c>
      <c r="N1918" s="122">
        <f t="shared" si="573"/>
        <v>960</v>
      </c>
      <c r="O1918" s="122">
        <f t="shared" si="574"/>
        <v>960</v>
      </c>
      <c r="P1918" s="122">
        <v>80</v>
      </c>
      <c r="Q1918" s="122" t="s">
        <v>208</v>
      </c>
      <c r="R1918" s="122">
        <f t="shared" si="575"/>
        <v>76800</v>
      </c>
      <c r="S1918" s="124">
        <f t="shared" si="576"/>
        <v>0.88888888888888884</v>
      </c>
      <c r="T1918" s="122">
        <f t="shared" si="577"/>
        <v>76.8</v>
      </c>
    </row>
    <row r="1919" spans="2:20" x14ac:dyDescent="0.25">
      <c r="B1919" s="122">
        <v>2036</v>
      </c>
      <c r="C1919" s="122">
        <v>1</v>
      </c>
      <c r="D1919" s="122">
        <f t="shared" si="568"/>
        <v>720</v>
      </c>
      <c r="E1919" s="122">
        <f t="shared" si="569"/>
        <v>720</v>
      </c>
      <c r="F1919" s="122">
        <v>50</v>
      </c>
      <c r="G1919" s="122" t="s">
        <v>208</v>
      </c>
      <c r="H1919" s="122">
        <f t="shared" si="570"/>
        <v>36000</v>
      </c>
      <c r="I1919" s="124">
        <f t="shared" si="571"/>
        <v>0.41666666666666669</v>
      </c>
      <c r="J1919" s="122">
        <f t="shared" si="572"/>
        <v>36</v>
      </c>
      <c r="L1919" s="122">
        <v>2036</v>
      </c>
      <c r="M1919" s="122">
        <v>1</v>
      </c>
      <c r="N1919" s="122">
        <f t="shared" si="573"/>
        <v>960</v>
      </c>
      <c r="O1919" s="122">
        <f t="shared" si="574"/>
        <v>960</v>
      </c>
      <c r="P1919" s="122">
        <v>80</v>
      </c>
      <c r="Q1919" s="122" t="s">
        <v>208</v>
      </c>
      <c r="R1919" s="122">
        <f t="shared" si="575"/>
        <v>76800</v>
      </c>
      <c r="S1919" s="124">
        <f t="shared" si="576"/>
        <v>0.88888888888888884</v>
      </c>
      <c r="T1919" s="122">
        <f t="shared" si="577"/>
        <v>76.8</v>
      </c>
    </row>
    <row r="1920" spans="2:20" x14ac:dyDescent="0.25">
      <c r="B1920" s="122">
        <v>2037</v>
      </c>
      <c r="C1920" s="122">
        <v>1</v>
      </c>
      <c r="D1920" s="122">
        <f t="shared" si="568"/>
        <v>720</v>
      </c>
      <c r="E1920" s="122">
        <f t="shared" si="569"/>
        <v>720</v>
      </c>
      <c r="F1920" s="122">
        <v>50</v>
      </c>
      <c r="G1920" s="122" t="s">
        <v>208</v>
      </c>
      <c r="H1920" s="122">
        <f t="shared" si="570"/>
        <v>36000</v>
      </c>
      <c r="I1920" s="124">
        <f t="shared" si="571"/>
        <v>0.41666666666666669</v>
      </c>
      <c r="J1920" s="122">
        <f t="shared" si="572"/>
        <v>36</v>
      </c>
      <c r="L1920" s="122">
        <v>2037</v>
      </c>
      <c r="M1920" s="122">
        <v>1</v>
      </c>
      <c r="N1920" s="122">
        <f t="shared" si="573"/>
        <v>960</v>
      </c>
      <c r="O1920" s="122">
        <f t="shared" si="574"/>
        <v>960</v>
      </c>
      <c r="P1920" s="122">
        <v>80</v>
      </c>
      <c r="Q1920" s="122" t="s">
        <v>208</v>
      </c>
      <c r="R1920" s="122">
        <f t="shared" si="575"/>
        <v>76800</v>
      </c>
      <c r="S1920" s="124">
        <f t="shared" si="576"/>
        <v>0.88888888888888884</v>
      </c>
      <c r="T1920" s="122">
        <f t="shared" si="577"/>
        <v>76.8</v>
      </c>
    </row>
    <row r="1921" spans="2:20" x14ac:dyDescent="0.25">
      <c r="B1921" s="122">
        <v>2038</v>
      </c>
      <c r="C1921" s="122">
        <v>1</v>
      </c>
      <c r="D1921" s="122">
        <f t="shared" si="568"/>
        <v>720</v>
      </c>
      <c r="E1921" s="122">
        <f t="shared" si="569"/>
        <v>720</v>
      </c>
      <c r="F1921" s="122">
        <v>50</v>
      </c>
      <c r="G1921" s="122" t="s">
        <v>208</v>
      </c>
      <c r="H1921" s="122">
        <f t="shared" si="570"/>
        <v>36000</v>
      </c>
      <c r="I1921" s="124">
        <f t="shared" si="571"/>
        <v>0.41666666666666669</v>
      </c>
      <c r="J1921" s="122">
        <f t="shared" si="572"/>
        <v>36</v>
      </c>
      <c r="L1921" s="122">
        <v>2038</v>
      </c>
      <c r="M1921" s="122">
        <v>1</v>
      </c>
      <c r="N1921" s="122">
        <f t="shared" si="573"/>
        <v>960</v>
      </c>
      <c r="O1921" s="122">
        <f t="shared" si="574"/>
        <v>960</v>
      </c>
      <c r="P1921" s="122">
        <v>80</v>
      </c>
      <c r="Q1921" s="122" t="s">
        <v>208</v>
      </c>
      <c r="R1921" s="122">
        <f t="shared" si="575"/>
        <v>76800</v>
      </c>
      <c r="S1921" s="124">
        <f t="shared" si="576"/>
        <v>0.88888888888888884</v>
      </c>
      <c r="T1921" s="122">
        <f t="shared" si="577"/>
        <v>76.8</v>
      </c>
    </row>
    <row r="1922" spans="2:20" x14ac:dyDescent="0.25">
      <c r="B1922" s="122">
        <v>2039</v>
      </c>
      <c r="C1922" s="122">
        <v>2</v>
      </c>
      <c r="D1922" s="122">
        <f t="shared" si="568"/>
        <v>720</v>
      </c>
      <c r="E1922" s="122">
        <f t="shared" si="569"/>
        <v>1440</v>
      </c>
      <c r="F1922" s="122">
        <v>50</v>
      </c>
      <c r="G1922" s="122" t="s">
        <v>208</v>
      </c>
      <c r="H1922" s="122">
        <f t="shared" si="570"/>
        <v>72000</v>
      </c>
      <c r="I1922" s="124">
        <f t="shared" si="571"/>
        <v>0.83333333333333337</v>
      </c>
      <c r="J1922" s="122">
        <f t="shared" si="572"/>
        <v>72</v>
      </c>
      <c r="L1922" s="122">
        <v>2039</v>
      </c>
      <c r="M1922" s="122">
        <v>2</v>
      </c>
      <c r="N1922" s="122">
        <f t="shared" si="573"/>
        <v>960</v>
      </c>
      <c r="O1922" s="122">
        <f t="shared" si="574"/>
        <v>1920</v>
      </c>
      <c r="P1922" s="122">
        <v>80</v>
      </c>
      <c r="Q1922" s="122" t="s">
        <v>208</v>
      </c>
      <c r="R1922" s="122">
        <f t="shared" si="575"/>
        <v>153600</v>
      </c>
      <c r="S1922" s="124">
        <f t="shared" si="576"/>
        <v>1.7777777777777777</v>
      </c>
      <c r="T1922" s="122">
        <f t="shared" si="577"/>
        <v>153.6</v>
      </c>
    </row>
    <row r="1923" spans="2:20" x14ac:dyDescent="0.25">
      <c r="B1923" s="122">
        <v>2040</v>
      </c>
      <c r="C1923" s="122">
        <v>2</v>
      </c>
      <c r="D1923" s="122">
        <f t="shared" si="568"/>
        <v>720</v>
      </c>
      <c r="E1923" s="122">
        <f t="shared" si="569"/>
        <v>1440</v>
      </c>
      <c r="F1923" s="122">
        <v>50</v>
      </c>
      <c r="G1923" s="122" t="s">
        <v>208</v>
      </c>
      <c r="H1923" s="122">
        <f t="shared" si="570"/>
        <v>72000</v>
      </c>
      <c r="I1923" s="124">
        <f t="shared" si="571"/>
        <v>0.83333333333333337</v>
      </c>
      <c r="J1923" s="122">
        <f t="shared" si="572"/>
        <v>72</v>
      </c>
      <c r="L1923" s="122">
        <v>2040</v>
      </c>
      <c r="M1923" s="122">
        <v>2</v>
      </c>
      <c r="N1923" s="122">
        <f t="shared" si="573"/>
        <v>960</v>
      </c>
      <c r="O1923" s="122">
        <f t="shared" si="574"/>
        <v>1920</v>
      </c>
      <c r="P1923" s="122">
        <v>80</v>
      </c>
      <c r="Q1923" s="122" t="s">
        <v>208</v>
      </c>
      <c r="R1923" s="122">
        <f t="shared" si="575"/>
        <v>153600</v>
      </c>
      <c r="S1923" s="124">
        <f t="shared" si="576"/>
        <v>1.7777777777777777</v>
      </c>
      <c r="T1923" s="122">
        <f t="shared" si="577"/>
        <v>153.6</v>
      </c>
    </row>
    <row r="1924" spans="2:20" x14ac:dyDescent="0.25">
      <c r="B1924" s="122">
        <v>2041</v>
      </c>
      <c r="C1924" s="122">
        <v>2</v>
      </c>
      <c r="D1924" s="122">
        <f t="shared" si="568"/>
        <v>720</v>
      </c>
      <c r="E1924" s="122">
        <f t="shared" si="569"/>
        <v>1440</v>
      </c>
      <c r="F1924" s="122">
        <v>50</v>
      </c>
      <c r="G1924" s="122" t="s">
        <v>208</v>
      </c>
      <c r="H1924" s="122">
        <f t="shared" si="570"/>
        <v>72000</v>
      </c>
      <c r="I1924" s="124">
        <f t="shared" si="571"/>
        <v>0.83333333333333337</v>
      </c>
      <c r="J1924" s="122">
        <f t="shared" si="572"/>
        <v>72</v>
      </c>
      <c r="L1924" s="122">
        <v>2041</v>
      </c>
      <c r="M1924" s="122">
        <v>2</v>
      </c>
      <c r="N1924" s="122">
        <f t="shared" si="573"/>
        <v>960</v>
      </c>
      <c r="O1924" s="122">
        <f t="shared" si="574"/>
        <v>1920</v>
      </c>
      <c r="P1924" s="122">
        <v>80</v>
      </c>
      <c r="Q1924" s="122" t="s">
        <v>208</v>
      </c>
      <c r="R1924" s="122">
        <f t="shared" si="575"/>
        <v>153600</v>
      </c>
      <c r="S1924" s="124">
        <f t="shared" si="576"/>
        <v>1.7777777777777777</v>
      </c>
      <c r="T1924" s="122">
        <f t="shared" si="577"/>
        <v>153.6</v>
      </c>
    </row>
    <row r="1925" spans="2:20" x14ac:dyDescent="0.25">
      <c r="B1925" s="122">
        <v>2042</v>
      </c>
      <c r="C1925" s="122">
        <v>2</v>
      </c>
      <c r="D1925" s="122">
        <f t="shared" si="568"/>
        <v>720</v>
      </c>
      <c r="E1925" s="122">
        <f t="shared" si="569"/>
        <v>1440</v>
      </c>
      <c r="F1925" s="122">
        <v>50</v>
      </c>
      <c r="G1925" s="122" t="s">
        <v>208</v>
      </c>
      <c r="H1925" s="122">
        <f t="shared" si="570"/>
        <v>72000</v>
      </c>
      <c r="I1925" s="124">
        <f t="shared" si="571"/>
        <v>0.83333333333333337</v>
      </c>
      <c r="J1925" s="122">
        <f t="shared" si="572"/>
        <v>72</v>
      </c>
      <c r="L1925" s="122">
        <v>2042</v>
      </c>
      <c r="M1925" s="122">
        <v>2</v>
      </c>
      <c r="N1925" s="122">
        <f t="shared" si="573"/>
        <v>960</v>
      </c>
      <c r="O1925" s="122">
        <f t="shared" si="574"/>
        <v>1920</v>
      </c>
      <c r="P1925" s="122">
        <v>80</v>
      </c>
      <c r="Q1925" s="122" t="s">
        <v>208</v>
      </c>
      <c r="R1925" s="122">
        <f t="shared" si="575"/>
        <v>153600</v>
      </c>
      <c r="S1925" s="124">
        <f t="shared" si="576"/>
        <v>1.7777777777777777</v>
      </c>
      <c r="T1925" s="122">
        <f t="shared" si="577"/>
        <v>153.6</v>
      </c>
    </row>
    <row r="1926" spans="2:20" x14ac:dyDescent="0.25">
      <c r="B1926" s="122">
        <v>2043</v>
      </c>
      <c r="C1926" s="122">
        <v>2</v>
      </c>
      <c r="D1926" s="122">
        <f t="shared" si="568"/>
        <v>720</v>
      </c>
      <c r="E1926" s="122">
        <f t="shared" si="569"/>
        <v>1440</v>
      </c>
      <c r="F1926" s="122">
        <v>50</v>
      </c>
      <c r="G1926" s="122" t="s">
        <v>208</v>
      </c>
      <c r="H1926" s="122">
        <f t="shared" si="570"/>
        <v>72000</v>
      </c>
      <c r="I1926" s="124">
        <f t="shared" si="571"/>
        <v>0.83333333333333337</v>
      </c>
      <c r="J1926" s="122">
        <f t="shared" si="572"/>
        <v>72</v>
      </c>
      <c r="L1926" s="122">
        <v>2043</v>
      </c>
      <c r="M1926" s="122">
        <v>2</v>
      </c>
      <c r="N1926" s="122">
        <f t="shared" si="573"/>
        <v>960</v>
      </c>
      <c r="O1926" s="122">
        <f t="shared" si="574"/>
        <v>1920</v>
      </c>
      <c r="P1926" s="122">
        <v>80</v>
      </c>
      <c r="Q1926" s="122" t="s">
        <v>208</v>
      </c>
      <c r="R1926" s="122">
        <f t="shared" si="575"/>
        <v>153600</v>
      </c>
      <c r="S1926" s="124">
        <f t="shared" si="576"/>
        <v>1.7777777777777777</v>
      </c>
      <c r="T1926" s="122">
        <f t="shared" si="577"/>
        <v>153.6</v>
      </c>
    </row>
    <row r="1927" spans="2:20" x14ac:dyDescent="0.25">
      <c r="B1927" s="122">
        <v>2044</v>
      </c>
      <c r="C1927" s="122">
        <v>2</v>
      </c>
      <c r="D1927" s="122">
        <f t="shared" si="568"/>
        <v>720</v>
      </c>
      <c r="E1927" s="122">
        <f t="shared" si="569"/>
        <v>1440</v>
      </c>
      <c r="F1927" s="122">
        <v>50</v>
      </c>
      <c r="G1927" s="122" t="s">
        <v>208</v>
      </c>
      <c r="H1927" s="122">
        <f t="shared" si="570"/>
        <v>72000</v>
      </c>
      <c r="I1927" s="124">
        <f t="shared" si="571"/>
        <v>0.83333333333333337</v>
      </c>
      <c r="J1927" s="122">
        <f t="shared" si="572"/>
        <v>72</v>
      </c>
      <c r="L1927" s="122">
        <v>2044</v>
      </c>
      <c r="M1927" s="122">
        <v>2</v>
      </c>
      <c r="N1927" s="122">
        <f t="shared" si="573"/>
        <v>960</v>
      </c>
      <c r="O1927" s="122">
        <f t="shared" si="574"/>
        <v>1920</v>
      </c>
      <c r="P1927" s="122">
        <v>80</v>
      </c>
      <c r="Q1927" s="122" t="s">
        <v>208</v>
      </c>
      <c r="R1927" s="122">
        <f t="shared" si="575"/>
        <v>153600</v>
      </c>
      <c r="S1927" s="124">
        <f t="shared" si="576"/>
        <v>1.7777777777777777</v>
      </c>
      <c r="T1927" s="122">
        <f t="shared" si="577"/>
        <v>153.6</v>
      </c>
    </row>
    <row r="1929" spans="2:20" x14ac:dyDescent="0.25">
      <c r="B1929" s="290" t="s">
        <v>229</v>
      </c>
      <c r="C1929" s="290"/>
      <c r="L1929" s="290" t="s">
        <v>338</v>
      </c>
      <c r="M1929" s="290"/>
    </row>
    <row r="1930" spans="2:20" x14ac:dyDescent="0.25">
      <c r="B1930" s="289" t="s">
        <v>22</v>
      </c>
      <c r="C1930" s="289" t="s">
        <v>203</v>
      </c>
      <c r="D1930" s="289" t="s">
        <v>204</v>
      </c>
      <c r="E1930" s="289" t="s">
        <v>201</v>
      </c>
      <c r="F1930" s="289" t="s">
        <v>202</v>
      </c>
      <c r="G1930" s="289" t="s">
        <v>151</v>
      </c>
      <c r="H1930" s="289" t="s">
        <v>205</v>
      </c>
      <c r="I1930" s="289" t="s">
        <v>206</v>
      </c>
      <c r="J1930" s="289" t="s">
        <v>434</v>
      </c>
      <c r="L1930" s="289" t="s">
        <v>22</v>
      </c>
      <c r="M1930" s="289" t="s">
        <v>203</v>
      </c>
      <c r="N1930" s="289" t="s">
        <v>204</v>
      </c>
      <c r="O1930" s="289" t="s">
        <v>201</v>
      </c>
      <c r="P1930" s="289" t="s">
        <v>202</v>
      </c>
      <c r="Q1930" s="289" t="s">
        <v>151</v>
      </c>
      <c r="R1930" s="289" t="s">
        <v>205</v>
      </c>
      <c r="S1930" s="289" t="s">
        <v>206</v>
      </c>
      <c r="T1930" s="289" t="s">
        <v>434</v>
      </c>
    </row>
    <row r="1931" spans="2:20" x14ac:dyDescent="0.25">
      <c r="B1931" s="289"/>
      <c r="C1931" s="289"/>
      <c r="D1931" s="289"/>
      <c r="E1931" s="289"/>
      <c r="F1931" s="289"/>
      <c r="G1931" s="289"/>
      <c r="H1931" s="289"/>
      <c r="I1931" s="289"/>
      <c r="J1931" s="289"/>
      <c r="L1931" s="289"/>
      <c r="M1931" s="289"/>
      <c r="N1931" s="289"/>
      <c r="O1931" s="289"/>
      <c r="P1931" s="289"/>
      <c r="Q1931" s="289"/>
      <c r="R1931" s="289"/>
      <c r="S1931" s="289"/>
      <c r="T1931" s="289"/>
    </row>
    <row r="1932" spans="2:20" x14ac:dyDescent="0.25">
      <c r="B1932" s="289"/>
      <c r="C1932" s="289"/>
      <c r="D1932" s="289"/>
      <c r="E1932" s="289"/>
      <c r="F1932" s="289"/>
      <c r="G1932" s="289"/>
      <c r="H1932" s="289"/>
      <c r="I1932" s="289"/>
      <c r="J1932" s="289"/>
      <c r="L1932" s="289"/>
      <c r="M1932" s="289"/>
      <c r="N1932" s="289"/>
      <c r="O1932" s="289"/>
      <c r="P1932" s="289"/>
      <c r="Q1932" s="289"/>
      <c r="R1932" s="289"/>
      <c r="S1932" s="289"/>
      <c r="T1932" s="289"/>
    </row>
    <row r="1933" spans="2:20" x14ac:dyDescent="0.25">
      <c r="B1933" s="122">
        <v>2025</v>
      </c>
      <c r="C1933" s="122" cm="1">
        <f t="array" ref="C1933:C1952">TRANSPOSE('Proyeksi Fasum (3)'!D477:W477)</f>
        <v>1</v>
      </c>
      <c r="D1933" s="184">
        <v>16000</v>
      </c>
      <c r="E1933" s="122">
        <f>C1933*D1933</f>
        <v>16000</v>
      </c>
      <c r="F1933" s="122">
        <v>1000</v>
      </c>
      <c r="G1933" s="122" t="s">
        <v>218</v>
      </c>
      <c r="H1933" s="122">
        <f>F1933*C1933</f>
        <v>1000</v>
      </c>
      <c r="I1933" s="124">
        <f>H1933/86400</f>
        <v>1.1574074074074073E-2</v>
      </c>
      <c r="J1933" s="122">
        <f>H1933/1000</f>
        <v>1</v>
      </c>
      <c r="L1933" s="122">
        <v>2025</v>
      </c>
      <c r="M1933" s="122" cm="1">
        <f t="array" ref="M1933:M1952">TRANSPOSE('Proyeksi Fasum (3)'!D478:W478)</f>
        <v>1</v>
      </c>
      <c r="N1933" s="184">
        <v>16000</v>
      </c>
      <c r="O1933" s="122">
        <f>M1933*N1933</f>
        <v>16000</v>
      </c>
      <c r="P1933" s="122">
        <v>500</v>
      </c>
      <c r="Q1933" s="122" t="s">
        <v>218</v>
      </c>
      <c r="R1933" s="122">
        <f>P1933*M1933</f>
        <v>500</v>
      </c>
      <c r="S1933" s="124">
        <f>R1933/86400</f>
        <v>5.7870370370370367E-3</v>
      </c>
      <c r="T1933" s="122">
        <f>R1933/1000</f>
        <v>0.5</v>
      </c>
    </row>
    <row r="1934" spans="2:20" x14ac:dyDescent="0.25">
      <c r="B1934" s="122">
        <v>2026</v>
      </c>
      <c r="C1934" s="122">
        <v>1</v>
      </c>
      <c r="D1934" s="184">
        <v>16000</v>
      </c>
      <c r="E1934" s="122">
        <f t="shared" ref="E1934:E1952" si="578">C1934*D1934</f>
        <v>16000</v>
      </c>
      <c r="F1934" s="122">
        <v>1000</v>
      </c>
      <c r="G1934" s="122" t="s">
        <v>218</v>
      </c>
      <c r="H1934" s="122">
        <f t="shared" ref="H1934:H1952" si="579">F1934*C1934</f>
        <v>1000</v>
      </c>
      <c r="I1934" s="124">
        <f t="shared" ref="I1934:I1952" si="580">H1934/86400</f>
        <v>1.1574074074074073E-2</v>
      </c>
      <c r="J1934" s="122">
        <f t="shared" ref="J1934:J1952" si="581">H1934/1000</f>
        <v>1</v>
      </c>
      <c r="L1934" s="122">
        <v>2026</v>
      </c>
      <c r="M1934" s="122">
        <v>1</v>
      </c>
      <c r="N1934" s="184">
        <v>16000</v>
      </c>
      <c r="O1934" s="122">
        <f t="shared" ref="O1934:O1952" si="582">M1934*N1934</f>
        <v>16000</v>
      </c>
      <c r="P1934" s="122">
        <v>500</v>
      </c>
      <c r="Q1934" s="122" t="s">
        <v>218</v>
      </c>
      <c r="R1934" s="122">
        <f t="shared" ref="R1934:R1952" si="583">P1934*M1934</f>
        <v>500</v>
      </c>
      <c r="S1934" s="124">
        <f t="shared" ref="S1934:S1952" si="584">R1934/86400</f>
        <v>5.7870370370370367E-3</v>
      </c>
      <c r="T1934" s="122">
        <f t="shared" ref="T1934:T1952" si="585">R1934/1000</f>
        <v>0.5</v>
      </c>
    </row>
    <row r="1935" spans="2:20" x14ac:dyDescent="0.25">
      <c r="B1935" s="122">
        <v>2027</v>
      </c>
      <c r="C1935" s="122">
        <v>1</v>
      </c>
      <c r="D1935" s="184">
        <v>16000</v>
      </c>
      <c r="E1935" s="122">
        <f t="shared" si="578"/>
        <v>16000</v>
      </c>
      <c r="F1935" s="122">
        <v>1000</v>
      </c>
      <c r="G1935" s="122" t="s">
        <v>218</v>
      </c>
      <c r="H1935" s="122">
        <f t="shared" si="579"/>
        <v>1000</v>
      </c>
      <c r="I1935" s="124">
        <f t="shared" si="580"/>
        <v>1.1574074074074073E-2</v>
      </c>
      <c r="J1935" s="122">
        <f t="shared" si="581"/>
        <v>1</v>
      </c>
      <c r="L1935" s="122">
        <v>2027</v>
      </c>
      <c r="M1935" s="122">
        <v>1</v>
      </c>
      <c r="N1935" s="184">
        <v>16000</v>
      </c>
      <c r="O1935" s="122">
        <f t="shared" si="582"/>
        <v>16000</v>
      </c>
      <c r="P1935" s="122">
        <v>500</v>
      </c>
      <c r="Q1935" s="122" t="s">
        <v>218</v>
      </c>
      <c r="R1935" s="122">
        <f t="shared" si="583"/>
        <v>500</v>
      </c>
      <c r="S1935" s="124">
        <f t="shared" si="584"/>
        <v>5.7870370370370367E-3</v>
      </c>
      <c r="T1935" s="122">
        <f t="shared" si="585"/>
        <v>0.5</v>
      </c>
    </row>
    <row r="1936" spans="2:20" x14ac:dyDescent="0.25">
      <c r="B1936" s="122">
        <v>2028</v>
      </c>
      <c r="C1936" s="122">
        <v>1</v>
      </c>
      <c r="D1936" s="184">
        <v>16000</v>
      </c>
      <c r="E1936" s="122">
        <f t="shared" si="578"/>
        <v>16000</v>
      </c>
      <c r="F1936" s="122">
        <v>1000</v>
      </c>
      <c r="G1936" s="122" t="s">
        <v>218</v>
      </c>
      <c r="H1936" s="122">
        <f t="shared" si="579"/>
        <v>1000</v>
      </c>
      <c r="I1936" s="124">
        <f t="shared" si="580"/>
        <v>1.1574074074074073E-2</v>
      </c>
      <c r="J1936" s="122">
        <f t="shared" si="581"/>
        <v>1</v>
      </c>
      <c r="L1936" s="122">
        <v>2028</v>
      </c>
      <c r="M1936" s="122">
        <v>1</v>
      </c>
      <c r="N1936" s="184">
        <v>16000</v>
      </c>
      <c r="O1936" s="122">
        <f t="shared" si="582"/>
        <v>16000</v>
      </c>
      <c r="P1936" s="122">
        <v>500</v>
      </c>
      <c r="Q1936" s="122" t="s">
        <v>218</v>
      </c>
      <c r="R1936" s="122">
        <f t="shared" si="583"/>
        <v>500</v>
      </c>
      <c r="S1936" s="124">
        <f t="shared" si="584"/>
        <v>5.7870370370370367E-3</v>
      </c>
      <c r="T1936" s="122">
        <f t="shared" si="585"/>
        <v>0.5</v>
      </c>
    </row>
    <row r="1937" spans="2:20" x14ac:dyDescent="0.25">
      <c r="B1937" s="122">
        <v>2029</v>
      </c>
      <c r="C1937" s="122">
        <v>1</v>
      </c>
      <c r="D1937" s="184">
        <v>16000</v>
      </c>
      <c r="E1937" s="122">
        <f t="shared" si="578"/>
        <v>16000</v>
      </c>
      <c r="F1937" s="122">
        <v>1000</v>
      </c>
      <c r="G1937" s="122" t="s">
        <v>218</v>
      </c>
      <c r="H1937" s="122">
        <f t="shared" si="579"/>
        <v>1000</v>
      </c>
      <c r="I1937" s="124">
        <f t="shared" si="580"/>
        <v>1.1574074074074073E-2</v>
      </c>
      <c r="J1937" s="122">
        <f t="shared" si="581"/>
        <v>1</v>
      </c>
      <c r="L1937" s="122">
        <v>2029</v>
      </c>
      <c r="M1937" s="122">
        <v>1</v>
      </c>
      <c r="N1937" s="184">
        <v>16000</v>
      </c>
      <c r="O1937" s="122">
        <f t="shared" si="582"/>
        <v>16000</v>
      </c>
      <c r="P1937" s="122">
        <v>500</v>
      </c>
      <c r="Q1937" s="122" t="s">
        <v>218</v>
      </c>
      <c r="R1937" s="122">
        <f t="shared" si="583"/>
        <v>500</v>
      </c>
      <c r="S1937" s="124">
        <f t="shared" si="584"/>
        <v>5.7870370370370367E-3</v>
      </c>
      <c r="T1937" s="122">
        <f t="shared" si="585"/>
        <v>0.5</v>
      </c>
    </row>
    <row r="1938" spans="2:20" x14ac:dyDescent="0.25">
      <c r="B1938" s="122">
        <v>2030</v>
      </c>
      <c r="C1938" s="122">
        <v>1</v>
      </c>
      <c r="D1938" s="184">
        <v>16000</v>
      </c>
      <c r="E1938" s="122">
        <f t="shared" si="578"/>
        <v>16000</v>
      </c>
      <c r="F1938" s="122">
        <v>1000</v>
      </c>
      <c r="G1938" s="122" t="s">
        <v>218</v>
      </c>
      <c r="H1938" s="122">
        <f t="shared" si="579"/>
        <v>1000</v>
      </c>
      <c r="I1938" s="124">
        <f t="shared" si="580"/>
        <v>1.1574074074074073E-2</v>
      </c>
      <c r="J1938" s="122">
        <f t="shared" si="581"/>
        <v>1</v>
      </c>
      <c r="L1938" s="122">
        <v>2030</v>
      </c>
      <c r="M1938" s="122">
        <v>1</v>
      </c>
      <c r="N1938" s="184">
        <v>16000</v>
      </c>
      <c r="O1938" s="122">
        <f t="shared" si="582"/>
        <v>16000</v>
      </c>
      <c r="P1938" s="122">
        <v>500</v>
      </c>
      <c r="Q1938" s="122" t="s">
        <v>218</v>
      </c>
      <c r="R1938" s="122">
        <f t="shared" si="583"/>
        <v>500</v>
      </c>
      <c r="S1938" s="124">
        <f t="shared" si="584"/>
        <v>5.7870370370370367E-3</v>
      </c>
      <c r="T1938" s="122">
        <f t="shared" si="585"/>
        <v>0.5</v>
      </c>
    </row>
    <row r="1939" spans="2:20" x14ac:dyDescent="0.25">
      <c r="B1939" s="122">
        <v>2031</v>
      </c>
      <c r="C1939" s="122">
        <v>1</v>
      </c>
      <c r="D1939" s="184">
        <v>16000</v>
      </c>
      <c r="E1939" s="122">
        <f t="shared" si="578"/>
        <v>16000</v>
      </c>
      <c r="F1939" s="122">
        <v>1000</v>
      </c>
      <c r="G1939" s="122" t="s">
        <v>218</v>
      </c>
      <c r="H1939" s="122">
        <f t="shared" si="579"/>
        <v>1000</v>
      </c>
      <c r="I1939" s="124">
        <f t="shared" si="580"/>
        <v>1.1574074074074073E-2</v>
      </c>
      <c r="J1939" s="122">
        <f t="shared" si="581"/>
        <v>1</v>
      </c>
      <c r="L1939" s="122">
        <v>2031</v>
      </c>
      <c r="M1939" s="122">
        <v>1</v>
      </c>
      <c r="N1939" s="184">
        <v>16000</v>
      </c>
      <c r="O1939" s="122">
        <f t="shared" si="582"/>
        <v>16000</v>
      </c>
      <c r="P1939" s="122">
        <v>500</v>
      </c>
      <c r="Q1939" s="122" t="s">
        <v>218</v>
      </c>
      <c r="R1939" s="122">
        <f t="shared" si="583"/>
        <v>500</v>
      </c>
      <c r="S1939" s="124">
        <f t="shared" si="584"/>
        <v>5.7870370370370367E-3</v>
      </c>
      <c r="T1939" s="122">
        <f t="shared" si="585"/>
        <v>0.5</v>
      </c>
    </row>
    <row r="1940" spans="2:20" x14ac:dyDescent="0.25">
      <c r="B1940" s="122">
        <v>2032</v>
      </c>
      <c r="C1940" s="122">
        <v>1</v>
      </c>
      <c r="D1940" s="184">
        <v>16000</v>
      </c>
      <c r="E1940" s="122">
        <f t="shared" si="578"/>
        <v>16000</v>
      </c>
      <c r="F1940" s="122">
        <v>1000</v>
      </c>
      <c r="G1940" s="122" t="s">
        <v>218</v>
      </c>
      <c r="H1940" s="122">
        <f t="shared" si="579"/>
        <v>1000</v>
      </c>
      <c r="I1940" s="124">
        <f t="shared" si="580"/>
        <v>1.1574074074074073E-2</v>
      </c>
      <c r="J1940" s="122">
        <f t="shared" si="581"/>
        <v>1</v>
      </c>
      <c r="L1940" s="122">
        <v>2032</v>
      </c>
      <c r="M1940" s="122">
        <v>1</v>
      </c>
      <c r="N1940" s="184">
        <v>16000</v>
      </c>
      <c r="O1940" s="122">
        <f t="shared" si="582"/>
        <v>16000</v>
      </c>
      <c r="P1940" s="122">
        <v>500</v>
      </c>
      <c r="Q1940" s="122" t="s">
        <v>218</v>
      </c>
      <c r="R1940" s="122">
        <f t="shared" si="583"/>
        <v>500</v>
      </c>
      <c r="S1940" s="124">
        <f t="shared" si="584"/>
        <v>5.7870370370370367E-3</v>
      </c>
      <c r="T1940" s="122">
        <f t="shared" si="585"/>
        <v>0.5</v>
      </c>
    </row>
    <row r="1941" spans="2:20" x14ac:dyDescent="0.25">
      <c r="B1941" s="122">
        <v>2033</v>
      </c>
      <c r="C1941" s="122">
        <v>1</v>
      </c>
      <c r="D1941" s="184">
        <v>16000</v>
      </c>
      <c r="E1941" s="122">
        <f t="shared" si="578"/>
        <v>16000</v>
      </c>
      <c r="F1941" s="122">
        <v>1000</v>
      </c>
      <c r="G1941" s="122" t="s">
        <v>218</v>
      </c>
      <c r="H1941" s="122">
        <f t="shared" si="579"/>
        <v>1000</v>
      </c>
      <c r="I1941" s="124">
        <f t="shared" si="580"/>
        <v>1.1574074074074073E-2</v>
      </c>
      <c r="J1941" s="122">
        <f t="shared" si="581"/>
        <v>1</v>
      </c>
      <c r="L1941" s="122">
        <v>2033</v>
      </c>
      <c r="M1941" s="122">
        <v>1</v>
      </c>
      <c r="N1941" s="184">
        <v>16000</v>
      </c>
      <c r="O1941" s="122">
        <f t="shared" si="582"/>
        <v>16000</v>
      </c>
      <c r="P1941" s="122">
        <v>500</v>
      </c>
      <c r="Q1941" s="122" t="s">
        <v>218</v>
      </c>
      <c r="R1941" s="122">
        <f t="shared" si="583"/>
        <v>500</v>
      </c>
      <c r="S1941" s="124">
        <f t="shared" si="584"/>
        <v>5.7870370370370367E-3</v>
      </c>
      <c r="T1941" s="122">
        <f t="shared" si="585"/>
        <v>0.5</v>
      </c>
    </row>
    <row r="1942" spans="2:20" x14ac:dyDescent="0.25">
      <c r="B1942" s="122">
        <v>2034</v>
      </c>
      <c r="C1942" s="122">
        <v>1</v>
      </c>
      <c r="D1942" s="184">
        <v>16000</v>
      </c>
      <c r="E1942" s="122">
        <f t="shared" si="578"/>
        <v>16000</v>
      </c>
      <c r="F1942" s="122">
        <v>1000</v>
      </c>
      <c r="G1942" s="122" t="s">
        <v>218</v>
      </c>
      <c r="H1942" s="122">
        <f t="shared" si="579"/>
        <v>1000</v>
      </c>
      <c r="I1942" s="124">
        <f t="shared" si="580"/>
        <v>1.1574074074074073E-2</v>
      </c>
      <c r="J1942" s="122">
        <f t="shared" si="581"/>
        <v>1</v>
      </c>
      <c r="L1942" s="122">
        <v>2034</v>
      </c>
      <c r="M1942" s="122">
        <v>1</v>
      </c>
      <c r="N1942" s="184">
        <v>16000</v>
      </c>
      <c r="O1942" s="122">
        <f t="shared" si="582"/>
        <v>16000</v>
      </c>
      <c r="P1942" s="122">
        <v>500</v>
      </c>
      <c r="Q1942" s="122" t="s">
        <v>218</v>
      </c>
      <c r="R1942" s="122">
        <f t="shared" si="583"/>
        <v>500</v>
      </c>
      <c r="S1942" s="124">
        <f t="shared" si="584"/>
        <v>5.7870370370370367E-3</v>
      </c>
      <c r="T1942" s="122">
        <f t="shared" si="585"/>
        <v>0.5</v>
      </c>
    </row>
    <row r="1943" spans="2:20" x14ac:dyDescent="0.25">
      <c r="B1943" s="122">
        <v>2035</v>
      </c>
      <c r="C1943" s="122">
        <v>1</v>
      </c>
      <c r="D1943" s="184">
        <v>16000</v>
      </c>
      <c r="E1943" s="122">
        <f t="shared" si="578"/>
        <v>16000</v>
      </c>
      <c r="F1943" s="122">
        <v>1000</v>
      </c>
      <c r="G1943" s="122" t="s">
        <v>218</v>
      </c>
      <c r="H1943" s="122">
        <f t="shared" si="579"/>
        <v>1000</v>
      </c>
      <c r="I1943" s="124">
        <f t="shared" si="580"/>
        <v>1.1574074074074073E-2</v>
      </c>
      <c r="J1943" s="122">
        <f t="shared" si="581"/>
        <v>1</v>
      </c>
      <c r="L1943" s="122">
        <v>2035</v>
      </c>
      <c r="M1943" s="122">
        <v>1</v>
      </c>
      <c r="N1943" s="184">
        <v>16000</v>
      </c>
      <c r="O1943" s="122">
        <f t="shared" si="582"/>
        <v>16000</v>
      </c>
      <c r="P1943" s="122">
        <v>500</v>
      </c>
      <c r="Q1943" s="122" t="s">
        <v>218</v>
      </c>
      <c r="R1943" s="122">
        <f t="shared" si="583"/>
        <v>500</v>
      </c>
      <c r="S1943" s="124">
        <f t="shared" si="584"/>
        <v>5.7870370370370367E-3</v>
      </c>
      <c r="T1943" s="122">
        <f t="shared" si="585"/>
        <v>0.5</v>
      </c>
    </row>
    <row r="1944" spans="2:20" x14ac:dyDescent="0.25">
      <c r="B1944" s="122">
        <v>2036</v>
      </c>
      <c r="C1944" s="122">
        <v>1</v>
      </c>
      <c r="D1944" s="184">
        <v>16000</v>
      </c>
      <c r="E1944" s="122">
        <f t="shared" si="578"/>
        <v>16000</v>
      </c>
      <c r="F1944" s="122">
        <v>1000</v>
      </c>
      <c r="G1944" s="122" t="s">
        <v>218</v>
      </c>
      <c r="H1944" s="122">
        <f t="shared" si="579"/>
        <v>1000</v>
      </c>
      <c r="I1944" s="124">
        <f t="shared" si="580"/>
        <v>1.1574074074074073E-2</v>
      </c>
      <c r="J1944" s="122">
        <f t="shared" si="581"/>
        <v>1</v>
      </c>
      <c r="L1944" s="122">
        <v>2036</v>
      </c>
      <c r="M1944" s="122">
        <v>1</v>
      </c>
      <c r="N1944" s="184">
        <v>16000</v>
      </c>
      <c r="O1944" s="122">
        <f t="shared" si="582"/>
        <v>16000</v>
      </c>
      <c r="P1944" s="122">
        <v>500</v>
      </c>
      <c r="Q1944" s="122" t="s">
        <v>218</v>
      </c>
      <c r="R1944" s="122">
        <f t="shared" si="583"/>
        <v>500</v>
      </c>
      <c r="S1944" s="124">
        <f t="shared" si="584"/>
        <v>5.7870370370370367E-3</v>
      </c>
      <c r="T1944" s="122">
        <f t="shared" si="585"/>
        <v>0.5</v>
      </c>
    </row>
    <row r="1945" spans="2:20" x14ac:dyDescent="0.25">
      <c r="B1945" s="122">
        <v>2037</v>
      </c>
      <c r="C1945" s="122">
        <v>1</v>
      </c>
      <c r="D1945" s="184">
        <v>16000</v>
      </c>
      <c r="E1945" s="122">
        <f t="shared" si="578"/>
        <v>16000</v>
      </c>
      <c r="F1945" s="122">
        <v>1000</v>
      </c>
      <c r="G1945" s="122" t="s">
        <v>218</v>
      </c>
      <c r="H1945" s="122">
        <f t="shared" si="579"/>
        <v>1000</v>
      </c>
      <c r="I1945" s="124">
        <f t="shared" si="580"/>
        <v>1.1574074074074073E-2</v>
      </c>
      <c r="J1945" s="122">
        <f t="shared" si="581"/>
        <v>1</v>
      </c>
      <c r="L1945" s="122">
        <v>2037</v>
      </c>
      <c r="M1945" s="122">
        <v>1</v>
      </c>
      <c r="N1945" s="184">
        <v>16000</v>
      </c>
      <c r="O1945" s="122">
        <f t="shared" si="582"/>
        <v>16000</v>
      </c>
      <c r="P1945" s="122">
        <v>500</v>
      </c>
      <c r="Q1945" s="122" t="s">
        <v>218</v>
      </c>
      <c r="R1945" s="122">
        <f t="shared" si="583"/>
        <v>500</v>
      </c>
      <c r="S1945" s="124">
        <f t="shared" si="584"/>
        <v>5.7870370370370367E-3</v>
      </c>
      <c r="T1945" s="122">
        <f t="shared" si="585"/>
        <v>0.5</v>
      </c>
    </row>
    <row r="1946" spans="2:20" x14ac:dyDescent="0.25">
      <c r="B1946" s="122">
        <v>2038</v>
      </c>
      <c r="C1946" s="122">
        <v>1</v>
      </c>
      <c r="D1946" s="184">
        <v>16000</v>
      </c>
      <c r="E1946" s="122">
        <f t="shared" si="578"/>
        <v>16000</v>
      </c>
      <c r="F1946" s="122">
        <v>1000</v>
      </c>
      <c r="G1946" s="122" t="s">
        <v>218</v>
      </c>
      <c r="H1946" s="122">
        <f t="shared" si="579"/>
        <v>1000</v>
      </c>
      <c r="I1946" s="124">
        <f t="shared" si="580"/>
        <v>1.1574074074074073E-2</v>
      </c>
      <c r="J1946" s="122">
        <f t="shared" si="581"/>
        <v>1</v>
      </c>
      <c r="L1946" s="122">
        <v>2038</v>
      </c>
      <c r="M1946" s="122">
        <v>1</v>
      </c>
      <c r="N1946" s="184">
        <v>16000</v>
      </c>
      <c r="O1946" s="122">
        <f t="shared" si="582"/>
        <v>16000</v>
      </c>
      <c r="P1946" s="122">
        <v>500</v>
      </c>
      <c r="Q1946" s="122" t="s">
        <v>218</v>
      </c>
      <c r="R1946" s="122">
        <f t="shared" si="583"/>
        <v>500</v>
      </c>
      <c r="S1946" s="124">
        <f t="shared" si="584"/>
        <v>5.7870370370370367E-3</v>
      </c>
      <c r="T1946" s="122">
        <f t="shared" si="585"/>
        <v>0.5</v>
      </c>
    </row>
    <row r="1947" spans="2:20" x14ac:dyDescent="0.25">
      <c r="B1947" s="122">
        <v>2039</v>
      </c>
      <c r="C1947" s="122">
        <v>2</v>
      </c>
      <c r="D1947" s="184">
        <v>16000</v>
      </c>
      <c r="E1947" s="122">
        <f t="shared" si="578"/>
        <v>32000</v>
      </c>
      <c r="F1947" s="122">
        <v>1000</v>
      </c>
      <c r="G1947" s="122" t="s">
        <v>218</v>
      </c>
      <c r="H1947" s="122">
        <f t="shared" si="579"/>
        <v>2000</v>
      </c>
      <c r="I1947" s="124">
        <f t="shared" si="580"/>
        <v>2.3148148148148147E-2</v>
      </c>
      <c r="J1947" s="122">
        <f t="shared" si="581"/>
        <v>2</v>
      </c>
      <c r="L1947" s="122">
        <v>2039</v>
      </c>
      <c r="M1947" s="122">
        <v>2</v>
      </c>
      <c r="N1947" s="184">
        <v>16000</v>
      </c>
      <c r="O1947" s="122">
        <f t="shared" si="582"/>
        <v>32000</v>
      </c>
      <c r="P1947" s="122">
        <v>500</v>
      </c>
      <c r="Q1947" s="122" t="s">
        <v>218</v>
      </c>
      <c r="R1947" s="122">
        <f t="shared" si="583"/>
        <v>1000</v>
      </c>
      <c r="S1947" s="124">
        <f t="shared" si="584"/>
        <v>1.1574074074074073E-2</v>
      </c>
      <c r="T1947" s="122">
        <f t="shared" si="585"/>
        <v>1</v>
      </c>
    </row>
    <row r="1948" spans="2:20" x14ac:dyDescent="0.25">
      <c r="B1948" s="122">
        <v>2040</v>
      </c>
      <c r="C1948" s="122">
        <v>2</v>
      </c>
      <c r="D1948" s="184">
        <v>16000</v>
      </c>
      <c r="E1948" s="122">
        <f t="shared" si="578"/>
        <v>32000</v>
      </c>
      <c r="F1948" s="122">
        <v>1000</v>
      </c>
      <c r="G1948" s="122" t="s">
        <v>218</v>
      </c>
      <c r="H1948" s="122">
        <f t="shared" si="579"/>
        <v>2000</v>
      </c>
      <c r="I1948" s="124">
        <f t="shared" si="580"/>
        <v>2.3148148148148147E-2</v>
      </c>
      <c r="J1948" s="122">
        <f t="shared" si="581"/>
        <v>2</v>
      </c>
      <c r="L1948" s="122">
        <v>2040</v>
      </c>
      <c r="M1948" s="122">
        <v>2</v>
      </c>
      <c r="N1948" s="184">
        <v>16000</v>
      </c>
      <c r="O1948" s="122">
        <f t="shared" si="582"/>
        <v>32000</v>
      </c>
      <c r="P1948" s="122">
        <v>500</v>
      </c>
      <c r="Q1948" s="122" t="s">
        <v>218</v>
      </c>
      <c r="R1948" s="122">
        <f t="shared" si="583"/>
        <v>1000</v>
      </c>
      <c r="S1948" s="124">
        <f t="shared" si="584"/>
        <v>1.1574074074074073E-2</v>
      </c>
      <c r="T1948" s="122">
        <f t="shared" si="585"/>
        <v>1</v>
      </c>
    </row>
    <row r="1949" spans="2:20" x14ac:dyDescent="0.25">
      <c r="B1949" s="122">
        <v>2041</v>
      </c>
      <c r="C1949" s="122">
        <v>2</v>
      </c>
      <c r="D1949" s="184">
        <v>16000</v>
      </c>
      <c r="E1949" s="122">
        <f t="shared" si="578"/>
        <v>32000</v>
      </c>
      <c r="F1949" s="122">
        <v>1000</v>
      </c>
      <c r="G1949" s="122" t="s">
        <v>218</v>
      </c>
      <c r="H1949" s="122">
        <f t="shared" si="579"/>
        <v>2000</v>
      </c>
      <c r="I1949" s="124">
        <f t="shared" si="580"/>
        <v>2.3148148148148147E-2</v>
      </c>
      <c r="J1949" s="122">
        <f t="shared" si="581"/>
        <v>2</v>
      </c>
      <c r="L1949" s="122">
        <v>2041</v>
      </c>
      <c r="M1949" s="122">
        <v>2</v>
      </c>
      <c r="N1949" s="184">
        <v>16000</v>
      </c>
      <c r="O1949" s="122">
        <f t="shared" si="582"/>
        <v>32000</v>
      </c>
      <c r="P1949" s="122">
        <v>500</v>
      </c>
      <c r="Q1949" s="122" t="s">
        <v>218</v>
      </c>
      <c r="R1949" s="122">
        <f t="shared" si="583"/>
        <v>1000</v>
      </c>
      <c r="S1949" s="124">
        <f t="shared" si="584"/>
        <v>1.1574074074074073E-2</v>
      </c>
      <c r="T1949" s="122">
        <f t="shared" si="585"/>
        <v>1</v>
      </c>
    </row>
    <row r="1950" spans="2:20" x14ac:dyDescent="0.25">
      <c r="B1950" s="122">
        <v>2042</v>
      </c>
      <c r="C1950" s="122">
        <v>2</v>
      </c>
      <c r="D1950" s="184">
        <v>16000</v>
      </c>
      <c r="E1950" s="122">
        <f t="shared" si="578"/>
        <v>32000</v>
      </c>
      <c r="F1950" s="122">
        <v>1000</v>
      </c>
      <c r="G1950" s="122" t="s">
        <v>218</v>
      </c>
      <c r="H1950" s="122">
        <f t="shared" si="579"/>
        <v>2000</v>
      </c>
      <c r="I1950" s="124">
        <f t="shared" si="580"/>
        <v>2.3148148148148147E-2</v>
      </c>
      <c r="J1950" s="122">
        <f t="shared" si="581"/>
        <v>2</v>
      </c>
      <c r="L1950" s="122">
        <v>2042</v>
      </c>
      <c r="M1950" s="122">
        <v>2</v>
      </c>
      <c r="N1950" s="184">
        <v>16000</v>
      </c>
      <c r="O1950" s="122">
        <f t="shared" si="582"/>
        <v>32000</v>
      </c>
      <c r="P1950" s="122">
        <v>500</v>
      </c>
      <c r="Q1950" s="122" t="s">
        <v>218</v>
      </c>
      <c r="R1950" s="122">
        <f t="shared" si="583"/>
        <v>1000</v>
      </c>
      <c r="S1950" s="124">
        <f t="shared" si="584"/>
        <v>1.1574074074074073E-2</v>
      </c>
      <c r="T1950" s="122">
        <f t="shared" si="585"/>
        <v>1</v>
      </c>
    </row>
    <row r="1951" spans="2:20" x14ac:dyDescent="0.25">
      <c r="B1951" s="122">
        <v>2043</v>
      </c>
      <c r="C1951" s="122">
        <v>2</v>
      </c>
      <c r="D1951" s="184">
        <v>16000</v>
      </c>
      <c r="E1951" s="122">
        <f t="shared" si="578"/>
        <v>32000</v>
      </c>
      <c r="F1951" s="122">
        <v>1000</v>
      </c>
      <c r="G1951" s="122" t="s">
        <v>218</v>
      </c>
      <c r="H1951" s="122">
        <f t="shared" si="579"/>
        <v>2000</v>
      </c>
      <c r="I1951" s="124">
        <f t="shared" si="580"/>
        <v>2.3148148148148147E-2</v>
      </c>
      <c r="J1951" s="122">
        <f t="shared" si="581"/>
        <v>2</v>
      </c>
      <c r="L1951" s="122">
        <v>2043</v>
      </c>
      <c r="M1951" s="122">
        <v>2</v>
      </c>
      <c r="N1951" s="184">
        <v>16000</v>
      </c>
      <c r="O1951" s="122">
        <f t="shared" si="582"/>
        <v>32000</v>
      </c>
      <c r="P1951" s="122">
        <v>500</v>
      </c>
      <c r="Q1951" s="122" t="s">
        <v>218</v>
      </c>
      <c r="R1951" s="122">
        <f t="shared" si="583"/>
        <v>1000</v>
      </c>
      <c r="S1951" s="124">
        <f t="shared" si="584"/>
        <v>1.1574074074074073E-2</v>
      </c>
      <c r="T1951" s="122">
        <f t="shared" si="585"/>
        <v>1</v>
      </c>
    </row>
    <row r="1952" spans="2:20" x14ac:dyDescent="0.25">
      <c r="B1952" s="122">
        <v>2044</v>
      </c>
      <c r="C1952" s="122">
        <v>2</v>
      </c>
      <c r="D1952" s="184">
        <v>16000</v>
      </c>
      <c r="E1952" s="122">
        <f t="shared" si="578"/>
        <v>32000</v>
      </c>
      <c r="F1952" s="122">
        <v>1000</v>
      </c>
      <c r="G1952" s="122" t="s">
        <v>218</v>
      </c>
      <c r="H1952" s="122">
        <f t="shared" si="579"/>
        <v>2000</v>
      </c>
      <c r="I1952" s="124">
        <f t="shared" si="580"/>
        <v>2.3148148148148147E-2</v>
      </c>
      <c r="J1952" s="122">
        <f t="shared" si="581"/>
        <v>2</v>
      </c>
      <c r="L1952" s="122">
        <v>2044</v>
      </c>
      <c r="M1952" s="122">
        <v>2</v>
      </c>
      <c r="N1952" s="184">
        <v>16000</v>
      </c>
      <c r="O1952" s="122">
        <f t="shared" si="582"/>
        <v>32000</v>
      </c>
      <c r="P1952" s="122">
        <v>500</v>
      </c>
      <c r="Q1952" s="122" t="s">
        <v>218</v>
      </c>
      <c r="R1952" s="122">
        <f t="shared" si="583"/>
        <v>1000</v>
      </c>
      <c r="S1952" s="124">
        <f t="shared" si="584"/>
        <v>1.1574074074074073E-2</v>
      </c>
      <c r="T1952" s="122">
        <f t="shared" si="585"/>
        <v>1</v>
      </c>
    </row>
    <row r="1954" spans="2:20" x14ac:dyDescent="0.25">
      <c r="B1954" s="290" t="s">
        <v>339</v>
      </c>
      <c r="C1954" s="290"/>
      <c r="D1954" s="290"/>
      <c r="L1954" s="290" t="s">
        <v>340</v>
      </c>
      <c r="M1954" s="290"/>
      <c r="N1954" s="290"/>
    </row>
    <row r="1955" spans="2:20" x14ac:dyDescent="0.25">
      <c r="B1955" s="289" t="s">
        <v>22</v>
      </c>
      <c r="C1955" s="289" t="s">
        <v>203</v>
      </c>
      <c r="D1955" s="289" t="s">
        <v>204</v>
      </c>
      <c r="E1955" s="289" t="s">
        <v>201</v>
      </c>
      <c r="F1955" s="289" t="s">
        <v>202</v>
      </c>
      <c r="G1955" s="289" t="s">
        <v>151</v>
      </c>
      <c r="H1955" s="289" t="s">
        <v>205</v>
      </c>
      <c r="I1955" s="289" t="s">
        <v>206</v>
      </c>
      <c r="J1955" s="289" t="s">
        <v>434</v>
      </c>
      <c r="L1955" s="289" t="s">
        <v>22</v>
      </c>
      <c r="M1955" s="289" t="s">
        <v>203</v>
      </c>
      <c r="N1955" s="289" t="s">
        <v>204</v>
      </c>
      <c r="O1955" s="289" t="s">
        <v>201</v>
      </c>
      <c r="P1955" s="289" t="s">
        <v>202</v>
      </c>
      <c r="Q1955" s="289" t="s">
        <v>151</v>
      </c>
      <c r="R1955" s="289" t="s">
        <v>205</v>
      </c>
      <c r="S1955" s="289" t="s">
        <v>206</v>
      </c>
      <c r="T1955" s="289" t="s">
        <v>434</v>
      </c>
    </row>
    <row r="1956" spans="2:20" x14ac:dyDescent="0.25">
      <c r="B1956" s="289"/>
      <c r="C1956" s="289"/>
      <c r="D1956" s="289"/>
      <c r="E1956" s="289"/>
      <c r="F1956" s="289"/>
      <c r="G1956" s="289"/>
      <c r="H1956" s="289"/>
      <c r="I1956" s="289"/>
      <c r="J1956" s="289"/>
      <c r="L1956" s="289"/>
      <c r="M1956" s="289"/>
      <c r="N1956" s="289"/>
      <c r="O1956" s="289"/>
      <c r="P1956" s="289"/>
      <c r="Q1956" s="289"/>
      <c r="R1956" s="289"/>
      <c r="S1956" s="289"/>
      <c r="T1956" s="289"/>
    </row>
    <row r="1957" spans="2:20" x14ac:dyDescent="0.25">
      <c r="B1957" s="289"/>
      <c r="C1957" s="289"/>
      <c r="D1957" s="289"/>
      <c r="E1957" s="289"/>
      <c r="F1957" s="289"/>
      <c r="G1957" s="289"/>
      <c r="H1957" s="289"/>
      <c r="I1957" s="289"/>
      <c r="J1957" s="289"/>
      <c r="L1957" s="289"/>
      <c r="M1957" s="289"/>
      <c r="N1957" s="289"/>
      <c r="O1957" s="289"/>
      <c r="P1957" s="289"/>
      <c r="Q1957" s="289"/>
      <c r="R1957" s="289"/>
      <c r="S1957" s="289"/>
      <c r="T1957" s="289"/>
    </row>
    <row r="1958" spans="2:20" x14ac:dyDescent="0.25">
      <c r="B1958" s="122">
        <v>2025</v>
      </c>
      <c r="C1958" s="122" cm="1">
        <f t="array" ref="C1958:C1977">TRANSPOSE('Proyeksi Fasum (3)'!D480:W480)</f>
        <v>1</v>
      </c>
      <c r="D1958" s="122">
        <v>20</v>
      </c>
      <c r="E1958" s="122">
        <f>C1958*D1958</f>
        <v>20</v>
      </c>
      <c r="F1958" s="122">
        <v>50</v>
      </c>
      <c r="G1958" s="122" t="s">
        <v>220</v>
      </c>
      <c r="H1958" s="122">
        <f>E1958*F1958</f>
        <v>1000</v>
      </c>
      <c r="I1958" s="124">
        <f>H1958/86400</f>
        <v>1.1574074074074073E-2</v>
      </c>
      <c r="J1958" s="122">
        <f>H1958/1000</f>
        <v>1</v>
      </c>
      <c r="L1958" s="122">
        <v>2025</v>
      </c>
      <c r="M1958" s="122" cm="1">
        <f t="array" ref="M1958:M1977">TRANSPOSE('Proyeksi Fasum (3)'!D481:W481)</f>
        <v>0</v>
      </c>
      <c r="N1958" s="122">
        <v>20</v>
      </c>
      <c r="O1958" s="122">
        <f>M1958*N1958</f>
        <v>0</v>
      </c>
      <c r="P1958" s="122">
        <v>50</v>
      </c>
      <c r="Q1958" s="122" t="s">
        <v>220</v>
      </c>
      <c r="R1958" s="122">
        <f>O1958*P1958</f>
        <v>0</v>
      </c>
      <c r="S1958" s="124">
        <f>R1958/86400</f>
        <v>0</v>
      </c>
      <c r="T1958" s="122">
        <f>R1958/1000</f>
        <v>0</v>
      </c>
    </row>
    <row r="1959" spans="2:20" x14ac:dyDescent="0.25">
      <c r="B1959" s="122">
        <v>2026</v>
      </c>
      <c r="C1959" s="122">
        <v>1</v>
      </c>
      <c r="D1959" s="122">
        <v>20</v>
      </c>
      <c r="E1959" s="122">
        <f t="shared" ref="E1959:E1977" si="586">C1959*D1959</f>
        <v>20</v>
      </c>
      <c r="F1959" s="122">
        <v>50</v>
      </c>
      <c r="G1959" s="122" t="s">
        <v>220</v>
      </c>
      <c r="H1959" s="122">
        <f t="shared" ref="H1959:H1977" si="587">E1959*F1959</f>
        <v>1000</v>
      </c>
      <c r="I1959" s="124">
        <f t="shared" ref="I1959:I1977" si="588">H1959/86400</f>
        <v>1.1574074074074073E-2</v>
      </c>
      <c r="J1959" s="122">
        <f t="shared" ref="J1959:J1977" si="589">H1959/1000</f>
        <v>1</v>
      </c>
      <c r="L1959" s="122">
        <v>2026</v>
      </c>
      <c r="M1959" s="122">
        <v>0</v>
      </c>
      <c r="N1959" s="122">
        <v>20</v>
      </c>
      <c r="O1959" s="122">
        <f t="shared" ref="O1959:O1977" si="590">M1959*N1959</f>
        <v>0</v>
      </c>
      <c r="P1959" s="122">
        <v>50</v>
      </c>
      <c r="Q1959" s="122" t="s">
        <v>220</v>
      </c>
      <c r="R1959" s="122">
        <f t="shared" ref="R1959:R1977" si="591">O1959*P1959</f>
        <v>0</v>
      </c>
      <c r="S1959" s="124">
        <f t="shared" ref="S1959:S1977" si="592">R1959/86400</f>
        <v>0</v>
      </c>
      <c r="T1959" s="122">
        <f t="shared" ref="T1959:T1977" si="593">R1959/1000</f>
        <v>0</v>
      </c>
    </row>
    <row r="1960" spans="2:20" x14ac:dyDescent="0.25">
      <c r="B1960" s="122">
        <v>2027</v>
      </c>
      <c r="C1960" s="122">
        <v>1</v>
      </c>
      <c r="D1960" s="122">
        <v>20</v>
      </c>
      <c r="E1960" s="122">
        <f t="shared" si="586"/>
        <v>20</v>
      </c>
      <c r="F1960" s="122">
        <v>50</v>
      </c>
      <c r="G1960" s="122" t="s">
        <v>220</v>
      </c>
      <c r="H1960" s="122">
        <f t="shared" si="587"/>
        <v>1000</v>
      </c>
      <c r="I1960" s="124">
        <f t="shared" si="588"/>
        <v>1.1574074074074073E-2</v>
      </c>
      <c r="J1960" s="122">
        <f t="shared" si="589"/>
        <v>1</v>
      </c>
      <c r="L1960" s="122">
        <v>2027</v>
      </c>
      <c r="M1960" s="122">
        <v>0</v>
      </c>
      <c r="N1960" s="122">
        <v>20</v>
      </c>
      <c r="O1960" s="122">
        <f t="shared" si="590"/>
        <v>0</v>
      </c>
      <c r="P1960" s="122">
        <v>50</v>
      </c>
      <c r="Q1960" s="122" t="s">
        <v>220</v>
      </c>
      <c r="R1960" s="122">
        <f t="shared" si="591"/>
        <v>0</v>
      </c>
      <c r="S1960" s="124">
        <f t="shared" si="592"/>
        <v>0</v>
      </c>
      <c r="T1960" s="122">
        <f t="shared" si="593"/>
        <v>0</v>
      </c>
    </row>
    <row r="1961" spans="2:20" x14ac:dyDescent="0.25">
      <c r="B1961" s="122">
        <v>2028</v>
      </c>
      <c r="C1961" s="122">
        <v>1</v>
      </c>
      <c r="D1961" s="122">
        <v>20</v>
      </c>
      <c r="E1961" s="122">
        <f t="shared" si="586"/>
        <v>20</v>
      </c>
      <c r="F1961" s="122">
        <v>50</v>
      </c>
      <c r="G1961" s="122" t="s">
        <v>220</v>
      </c>
      <c r="H1961" s="122">
        <f t="shared" si="587"/>
        <v>1000</v>
      </c>
      <c r="I1961" s="124">
        <f t="shared" si="588"/>
        <v>1.1574074074074073E-2</v>
      </c>
      <c r="J1961" s="122">
        <f t="shared" si="589"/>
        <v>1</v>
      </c>
      <c r="L1961" s="122">
        <v>2028</v>
      </c>
      <c r="M1961" s="122">
        <v>0</v>
      </c>
      <c r="N1961" s="122">
        <v>20</v>
      </c>
      <c r="O1961" s="122">
        <f t="shared" si="590"/>
        <v>0</v>
      </c>
      <c r="P1961" s="122">
        <v>50</v>
      </c>
      <c r="Q1961" s="122" t="s">
        <v>220</v>
      </c>
      <c r="R1961" s="122">
        <f t="shared" si="591"/>
        <v>0</v>
      </c>
      <c r="S1961" s="124">
        <f t="shared" si="592"/>
        <v>0</v>
      </c>
      <c r="T1961" s="122">
        <f t="shared" si="593"/>
        <v>0</v>
      </c>
    </row>
    <row r="1962" spans="2:20" x14ac:dyDescent="0.25">
      <c r="B1962" s="122">
        <v>2029</v>
      </c>
      <c r="C1962" s="122">
        <v>1</v>
      </c>
      <c r="D1962" s="122">
        <v>20</v>
      </c>
      <c r="E1962" s="122">
        <f t="shared" si="586"/>
        <v>20</v>
      </c>
      <c r="F1962" s="122">
        <v>50</v>
      </c>
      <c r="G1962" s="122" t="s">
        <v>220</v>
      </c>
      <c r="H1962" s="122">
        <f t="shared" si="587"/>
        <v>1000</v>
      </c>
      <c r="I1962" s="124">
        <f t="shared" si="588"/>
        <v>1.1574074074074073E-2</v>
      </c>
      <c r="J1962" s="122">
        <f t="shared" si="589"/>
        <v>1</v>
      </c>
      <c r="L1962" s="122">
        <v>2029</v>
      </c>
      <c r="M1962" s="122">
        <v>0</v>
      </c>
      <c r="N1962" s="122">
        <v>20</v>
      </c>
      <c r="O1962" s="122">
        <f t="shared" si="590"/>
        <v>0</v>
      </c>
      <c r="P1962" s="122">
        <v>50</v>
      </c>
      <c r="Q1962" s="122" t="s">
        <v>220</v>
      </c>
      <c r="R1962" s="122">
        <f t="shared" si="591"/>
        <v>0</v>
      </c>
      <c r="S1962" s="124">
        <f t="shared" si="592"/>
        <v>0</v>
      </c>
      <c r="T1962" s="122">
        <f t="shared" si="593"/>
        <v>0</v>
      </c>
    </row>
    <row r="1963" spans="2:20" x14ac:dyDescent="0.25">
      <c r="B1963" s="122">
        <v>2030</v>
      </c>
      <c r="C1963" s="122">
        <v>1</v>
      </c>
      <c r="D1963" s="122">
        <v>20</v>
      </c>
      <c r="E1963" s="122">
        <f t="shared" si="586"/>
        <v>20</v>
      </c>
      <c r="F1963" s="122">
        <v>50</v>
      </c>
      <c r="G1963" s="122" t="s">
        <v>220</v>
      </c>
      <c r="H1963" s="122">
        <f t="shared" si="587"/>
        <v>1000</v>
      </c>
      <c r="I1963" s="124">
        <f t="shared" si="588"/>
        <v>1.1574074074074073E-2</v>
      </c>
      <c r="J1963" s="122">
        <f t="shared" si="589"/>
        <v>1</v>
      </c>
      <c r="L1963" s="122">
        <v>2030</v>
      </c>
      <c r="M1963" s="122">
        <v>0</v>
      </c>
      <c r="N1963" s="122">
        <v>20</v>
      </c>
      <c r="O1963" s="122">
        <f t="shared" si="590"/>
        <v>0</v>
      </c>
      <c r="P1963" s="122">
        <v>50</v>
      </c>
      <c r="Q1963" s="122" t="s">
        <v>220</v>
      </c>
      <c r="R1963" s="122">
        <f t="shared" si="591"/>
        <v>0</v>
      </c>
      <c r="S1963" s="124">
        <f t="shared" si="592"/>
        <v>0</v>
      </c>
      <c r="T1963" s="122">
        <f t="shared" si="593"/>
        <v>0</v>
      </c>
    </row>
    <row r="1964" spans="2:20" x14ac:dyDescent="0.25">
      <c r="B1964" s="122">
        <v>2031</v>
      </c>
      <c r="C1964" s="122">
        <v>1</v>
      </c>
      <c r="D1964" s="122">
        <v>20</v>
      </c>
      <c r="E1964" s="122">
        <f t="shared" si="586"/>
        <v>20</v>
      </c>
      <c r="F1964" s="122">
        <v>50</v>
      </c>
      <c r="G1964" s="122" t="s">
        <v>220</v>
      </c>
      <c r="H1964" s="122">
        <f t="shared" si="587"/>
        <v>1000</v>
      </c>
      <c r="I1964" s="124">
        <f t="shared" si="588"/>
        <v>1.1574074074074073E-2</v>
      </c>
      <c r="J1964" s="122">
        <f t="shared" si="589"/>
        <v>1</v>
      </c>
      <c r="L1964" s="122">
        <v>2031</v>
      </c>
      <c r="M1964" s="122">
        <v>0</v>
      </c>
      <c r="N1964" s="122">
        <v>20</v>
      </c>
      <c r="O1964" s="122">
        <f t="shared" si="590"/>
        <v>0</v>
      </c>
      <c r="P1964" s="122">
        <v>50</v>
      </c>
      <c r="Q1964" s="122" t="s">
        <v>220</v>
      </c>
      <c r="R1964" s="122">
        <f t="shared" si="591"/>
        <v>0</v>
      </c>
      <c r="S1964" s="124">
        <f t="shared" si="592"/>
        <v>0</v>
      </c>
      <c r="T1964" s="122">
        <f t="shared" si="593"/>
        <v>0</v>
      </c>
    </row>
    <row r="1965" spans="2:20" x14ac:dyDescent="0.25">
      <c r="B1965" s="122">
        <v>2032</v>
      </c>
      <c r="C1965" s="122">
        <v>1</v>
      </c>
      <c r="D1965" s="122">
        <v>20</v>
      </c>
      <c r="E1965" s="122">
        <f t="shared" si="586"/>
        <v>20</v>
      </c>
      <c r="F1965" s="122">
        <v>50</v>
      </c>
      <c r="G1965" s="122" t="s">
        <v>220</v>
      </c>
      <c r="H1965" s="122">
        <f t="shared" si="587"/>
        <v>1000</v>
      </c>
      <c r="I1965" s="124">
        <f t="shared" si="588"/>
        <v>1.1574074074074073E-2</v>
      </c>
      <c r="J1965" s="122">
        <f t="shared" si="589"/>
        <v>1</v>
      </c>
      <c r="L1965" s="122">
        <v>2032</v>
      </c>
      <c r="M1965" s="122">
        <v>0</v>
      </c>
      <c r="N1965" s="122">
        <v>20</v>
      </c>
      <c r="O1965" s="122">
        <f t="shared" si="590"/>
        <v>0</v>
      </c>
      <c r="P1965" s="122">
        <v>50</v>
      </c>
      <c r="Q1965" s="122" t="s">
        <v>220</v>
      </c>
      <c r="R1965" s="122">
        <f t="shared" si="591"/>
        <v>0</v>
      </c>
      <c r="S1965" s="124">
        <f t="shared" si="592"/>
        <v>0</v>
      </c>
      <c r="T1965" s="122">
        <f t="shared" si="593"/>
        <v>0</v>
      </c>
    </row>
    <row r="1966" spans="2:20" x14ac:dyDescent="0.25">
      <c r="B1966" s="122">
        <v>2033</v>
      </c>
      <c r="C1966" s="122">
        <v>1</v>
      </c>
      <c r="D1966" s="122">
        <v>20</v>
      </c>
      <c r="E1966" s="122">
        <f t="shared" si="586"/>
        <v>20</v>
      </c>
      <c r="F1966" s="122">
        <v>50</v>
      </c>
      <c r="G1966" s="122" t="s">
        <v>220</v>
      </c>
      <c r="H1966" s="122">
        <f t="shared" si="587"/>
        <v>1000</v>
      </c>
      <c r="I1966" s="124">
        <f t="shared" si="588"/>
        <v>1.1574074074074073E-2</v>
      </c>
      <c r="J1966" s="122">
        <f t="shared" si="589"/>
        <v>1</v>
      </c>
      <c r="L1966" s="122">
        <v>2033</v>
      </c>
      <c r="M1966" s="122">
        <v>0</v>
      </c>
      <c r="N1966" s="122">
        <v>20</v>
      </c>
      <c r="O1966" s="122">
        <f t="shared" si="590"/>
        <v>0</v>
      </c>
      <c r="P1966" s="122">
        <v>50</v>
      </c>
      <c r="Q1966" s="122" t="s">
        <v>220</v>
      </c>
      <c r="R1966" s="122">
        <f t="shared" si="591"/>
        <v>0</v>
      </c>
      <c r="S1966" s="124">
        <f t="shared" si="592"/>
        <v>0</v>
      </c>
      <c r="T1966" s="122">
        <f t="shared" si="593"/>
        <v>0</v>
      </c>
    </row>
    <row r="1967" spans="2:20" x14ac:dyDescent="0.25">
      <c r="B1967" s="122">
        <v>2034</v>
      </c>
      <c r="C1967" s="122">
        <v>1</v>
      </c>
      <c r="D1967" s="122">
        <v>20</v>
      </c>
      <c r="E1967" s="122">
        <f t="shared" si="586"/>
        <v>20</v>
      </c>
      <c r="F1967" s="122">
        <v>50</v>
      </c>
      <c r="G1967" s="122" t="s">
        <v>220</v>
      </c>
      <c r="H1967" s="122">
        <f t="shared" si="587"/>
        <v>1000</v>
      </c>
      <c r="I1967" s="124">
        <f t="shared" si="588"/>
        <v>1.1574074074074073E-2</v>
      </c>
      <c r="J1967" s="122">
        <f t="shared" si="589"/>
        <v>1</v>
      </c>
      <c r="L1967" s="122">
        <v>2034</v>
      </c>
      <c r="M1967" s="122">
        <v>0</v>
      </c>
      <c r="N1967" s="122">
        <v>20</v>
      </c>
      <c r="O1967" s="122">
        <f t="shared" si="590"/>
        <v>0</v>
      </c>
      <c r="P1967" s="122">
        <v>50</v>
      </c>
      <c r="Q1967" s="122" t="s">
        <v>220</v>
      </c>
      <c r="R1967" s="122">
        <f t="shared" si="591"/>
        <v>0</v>
      </c>
      <c r="S1967" s="124">
        <f t="shared" si="592"/>
        <v>0</v>
      </c>
      <c r="T1967" s="122">
        <f t="shared" si="593"/>
        <v>0</v>
      </c>
    </row>
    <row r="1968" spans="2:20" x14ac:dyDescent="0.25">
      <c r="B1968" s="122">
        <v>2035</v>
      </c>
      <c r="C1968" s="122">
        <v>1</v>
      </c>
      <c r="D1968" s="122">
        <v>20</v>
      </c>
      <c r="E1968" s="122">
        <f t="shared" si="586"/>
        <v>20</v>
      </c>
      <c r="F1968" s="122">
        <v>50</v>
      </c>
      <c r="G1968" s="122" t="s">
        <v>220</v>
      </c>
      <c r="H1968" s="122">
        <f t="shared" si="587"/>
        <v>1000</v>
      </c>
      <c r="I1968" s="124">
        <f t="shared" si="588"/>
        <v>1.1574074074074073E-2</v>
      </c>
      <c r="J1968" s="122">
        <f t="shared" si="589"/>
        <v>1</v>
      </c>
      <c r="L1968" s="122">
        <v>2035</v>
      </c>
      <c r="M1968" s="122">
        <v>0</v>
      </c>
      <c r="N1968" s="122">
        <v>20</v>
      </c>
      <c r="O1968" s="122">
        <f t="shared" si="590"/>
        <v>0</v>
      </c>
      <c r="P1968" s="122">
        <v>50</v>
      </c>
      <c r="Q1968" s="122" t="s">
        <v>220</v>
      </c>
      <c r="R1968" s="122">
        <f t="shared" si="591"/>
        <v>0</v>
      </c>
      <c r="S1968" s="124">
        <f t="shared" si="592"/>
        <v>0</v>
      </c>
      <c r="T1968" s="122">
        <f t="shared" si="593"/>
        <v>0</v>
      </c>
    </row>
    <row r="1969" spans="2:20" x14ac:dyDescent="0.25">
      <c r="B1969" s="122">
        <v>2036</v>
      </c>
      <c r="C1969" s="122">
        <v>1</v>
      </c>
      <c r="D1969" s="122">
        <v>20</v>
      </c>
      <c r="E1969" s="122">
        <f t="shared" si="586"/>
        <v>20</v>
      </c>
      <c r="F1969" s="122">
        <v>50</v>
      </c>
      <c r="G1969" s="122" t="s">
        <v>220</v>
      </c>
      <c r="H1969" s="122">
        <f t="shared" si="587"/>
        <v>1000</v>
      </c>
      <c r="I1969" s="124">
        <f t="shared" si="588"/>
        <v>1.1574074074074073E-2</v>
      </c>
      <c r="J1969" s="122">
        <f t="shared" si="589"/>
        <v>1</v>
      </c>
      <c r="L1969" s="122">
        <v>2036</v>
      </c>
      <c r="M1969" s="122">
        <v>0</v>
      </c>
      <c r="N1969" s="122">
        <v>20</v>
      </c>
      <c r="O1969" s="122">
        <f t="shared" si="590"/>
        <v>0</v>
      </c>
      <c r="P1969" s="122">
        <v>50</v>
      </c>
      <c r="Q1969" s="122" t="s">
        <v>220</v>
      </c>
      <c r="R1969" s="122">
        <f t="shared" si="591"/>
        <v>0</v>
      </c>
      <c r="S1969" s="124">
        <f t="shared" si="592"/>
        <v>0</v>
      </c>
      <c r="T1969" s="122">
        <f t="shared" si="593"/>
        <v>0</v>
      </c>
    </row>
    <row r="1970" spans="2:20" x14ac:dyDescent="0.25">
      <c r="B1970" s="122">
        <v>2037</v>
      </c>
      <c r="C1970" s="122">
        <v>1</v>
      </c>
      <c r="D1970" s="122">
        <v>20</v>
      </c>
      <c r="E1970" s="122">
        <f t="shared" si="586"/>
        <v>20</v>
      </c>
      <c r="F1970" s="122">
        <v>50</v>
      </c>
      <c r="G1970" s="122" t="s">
        <v>220</v>
      </c>
      <c r="H1970" s="122">
        <f t="shared" si="587"/>
        <v>1000</v>
      </c>
      <c r="I1970" s="124">
        <f t="shared" si="588"/>
        <v>1.1574074074074073E-2</v>
      </c>
      <c r="J1970" s="122">
        <f t="shared" si="589"/>
        <v>1</v>
      </c>
      <c r="L1970" s="122">
        <v>2037</v>
      </c>
      <c r="M1970" s="122">
        <v>0</v>
      </c>
      <c r="N1970" s="122">
        <v>20</v>
      </c>
      <c r="O1970" s="122">
        <f t="shared" si="590"/>
        <v>0</v>
      </c>
      <c r="P1970" s="122">
        <v>50</v>
      </c>
      <c r="Q1970" s="122" t="s">
        <v>220</v>
      </c>
      <c r="R1970" s="122">
        <f t="shared" si="591"/>
        <v>0</v>
      </c>
      <c r="S1970" s="124">
        <f t="shared" si="592"/>
        <v>0</v>
      </c>
      <c r="T1970" s="122">
        <f t="shared" si="593"/>
        <v>0</v>
      </c>
    </row>
    <row r="1971" spans="2:20" x14ac:dyDescent="0.25">
      <c r="B1971" s="122">
        <v>2038</v>
      </c>
      <c r="C1971" s="122">
        <v>1</v>
      </c>
      <c r="D1971" s="122">
        <v>20</v>
      </c>
      <c r="E1971" s="122">
        <f t="shared" si="586"/>
        <v>20</v>
      </c>
      <c r="F1971" s="122">
        <v>50</v>
      </c>
      <c r="G1971" s="122" t="s">
        <v>220</v>
      </c>
      <c r="H1971" s="122">
        <f t="shared" si="587"/>
        <v>1000</v>
      </c>
      <c r="I1971" s="124">
        <f t="shared" si="588"/>
        <v>1.1574074074074073E-2</v>
      </c>
      <c r="J1971" s="122">
        <f t="shared" si="589"/>
        <v>1</v>
      </c>
      <c r="L1971" s="122">
        <v>2038</v>
      </c>
      <c r="M1971" s="122">
        <v>0</v>
      </c>
      <c r="N1971" s="122">
        <v>20</v>
      </c>
      <c r="O1971" s="122">
        <f t="shared" si="590"/>
        <v>0</v>
      </c>
      <c r="P1971" s="122">
        <v>50</v>
      </c>
      <c r="Q1971" s="122" t="s">
        <v>220</v>
      </c>
      <c r="R1971" s="122">
        <f t="shared" si="591"/>
        <v>0</v>
      </c>
      <c r="S1971" s="124">
        <f t="shared" si="592"/>
        <v>0</v>
      </c>
      <c r="T1971" s="122">
        <f t="shared" si="593"/>
        <v>0</v>
      </c>
    </row>
    <row r="1972" spans="2:20" x14ac:dyDescent="0.25">
      <c r="B1972" s="122">
        <v>2039</v>
      </c>
      <c r="C1972" s="122">
        <v>2</v>
      </c>
      <c r="D1972" s="122">
        <v>20</v>
      </c>
      <c r="E1972" s="122">
        <f t="shared" si="586"/>
        <v>40</v>
      </c>
      <c r="F1972" s="122">
        <v>50</v>
      </c>
      <c r="G1972" s="122" t="s">
        <v>220</v>
      </c>
      <c r="H1972" s="122">
        <f t="shared" si="587"/>
        <v>2000</v>
      </c>
      <c r="I1972" s="124">
        <f t="shared" si="588"/>
        <v>2.3148148148148147E-2</v>
      </c>
      <c r="J1972" s="122">
        <f t="shared" si="589"/>
        <v>2</v>
      </c>
      <c r="L1972" s="122">
        <v>2039</v>
      </c>
      <c r="M1972" s="122">
        <v>0</v>
      </c>
      <c r="N1972" s="122">
        <v>20</v>
      </c>
      <c r="O1972" s="122">
        <f t="shared" si="590"/>
        <v>0</v>
      </c>
      <c r="P1972" s="122">
        <v>50</v>
      </c>
      <c r="Q1972" s="122" t="s">
        <v>220</v>
      </c>
      <c r="R1972" s="122">
        <f t="shared" si="591"/>
        <v>0</v>
      </c>
      <c r="S1972" s="124">
        <f t="shared" si="592"/>
        <v>0</v>
      </c>
      <c r="T1972" s="122">
        <f t="shared" si="593"/>
        <v>0</v>
      </c>
    </row>
    <row r="1973" spans="2:20" x14ac:dyDescent="0.25">
      <c r="B1973" s="122">
        <v>2040</v>
      </c>
      <c r="C1973" s="122">
        <v>2</v>
      </c>
      <c r="D1973" s="122">
        <v>20</v>
      </c>
      <c r="E1973" s="122">
        <f t="shared" si="586"/>
        <v>40</v>
      </c>
      <c r="F1973" s="122">
        <v>50</v>
      </c>
      <c r="G1973" s="122" t="s">
        <v>220</v>
      </c>
      <c r="H1973" s="122">
        <f t="shared" si="587"/>
        <v>2000</v>
      </c>
      <c r="I1973" s="124">
        <f t="shared" si="588"/>
        <v>2.3148148148148147E-2</v>
      </c>
      <c r="J1973" s="122">
        <f t="shared" si="589"/>
        <v>2</v>
      </c>
      <c r="L1973" s="122">
        <v>2040</v>
      </c>
      <c r="M1973" s="122">
        <v>0</v>
      </c>
      <c r="N1973" s="122">
        <v>20</v>
      </c>
      <c r="O1973" s="122">
        <f t="shared" si="590"/>
        <v>0</v>
      </c>
      <c r="P1973" s="122">
        <v>50</v>
      </c>
      <c r="Q1973" s="122" t="s">
        <v>220</v>
      </c>
      <c r="R1973" s="122">
        <f t="shared" si="591"/>
        <v>0</v>
      </c>
      <c r="S1973" s="124">
        <f t="shared" si="592"/>
        <v>0</v>
      </c>
      <c r="T1973" s="122">
        <f t="shared" si="593"/>
        <v>0</v>
      </c>
    </row>
    <row r="1974" spans="2:20" x14ac:dyDescent="0.25">
      <c r="B1974" s="122">
        <v>2041</v>
      </c>
      <c r="C1974" s="122">
        <v>2</v>
      </c>
      <c r="D1974" s="122">
        <v>20</v>
      </c>
      <c r="E1974" s="122">
        <f t="shared" si="586"/>
        <v>40</v>
      </c>
      <c r="F1974" s="122">
        <v>50</v>
      </c>
      <c r="G1974" s="122" t="s">
        <v>220</v>
      </c>
      <c r="H1974" s="122">
        <f t="shared" si="587"/>
        <v>2000</v>
      </c>
      <c r="I1974" s="124">
        <f t="shared" si="588"/>
        <v>2.3148148148148147E-2</v>
      </c>
      <c r="J1974" s="122">
        <f t="shared" si="589"/>
        <v>2</v>
      </c>
      <c r="L1974" s="122">
        <v>2041</v>
      </c>
      <c r="M1974" s="122">
        <v>0</v>
      </c>
      <c r="N1974" s="122">
        <v>20</v>
      </c>
      <c r="O1974" s="122">
        <f t="shared" si="590"/>
        <v>0</v>
      </c>
      <c r="P1974" s="122">
        <v>50</v>
      </c>
      <c r="Q1974" s="122" t="s">
        <v>220</v>
      </c>
      <c r="R1974" s="122">
        <f t="shared" si="591"/>
        <v>0</v>
      </c>
      <c r="S1974" s="124">
        <f t="shared" si="592"/>
        <v>0</v>
      </c>
      <c r="T1974" s="122">
        <f t="shared" si="593"/>
        <v>0</v>
      </c>
    </row>
    <row r="1975" spans="2:20" x14ac:dyDescent="0.25">
      <c r="B1975" s="122">
        <v>2042</v>
      </c>
      <c r="C1975" s="122">
        <v>2</v>
      </c>
      <c r="D1975" s="122">
        <v>20</v>
      </c>
      <c r="E1975" s="122">
        <f t="shared" si="586"/>
        <v>40</v>
      </c>
      <c r="F1975" s="122">
        <v>50</v>
      </c>
      <c r="G1975" s="122" t="s">
        <v>220</v>
      </c>
      <c r="H1975" s="122">
        <f t="shared" si="587"/>
        <v>2000</v>
      </c>
      <c r="I1975" s="124">
        <f t="shared" si="588"/>
        <v>2.3148148148148147E-2</v>
      </c>
      <c r="J1975" s="122">
        <f t="shared" si="589"/>
        <v>2</v>
      </c>
      <c r="L1975" s="122">
        <v>2042</v>
      </c>
      <c r="M1975" s="122">
        <v>0</v>
      </c>
      <c r="N1975" s="122">
        <v>20</v>
      </c>
      <c r="O1975" s="122">
        <f t="shared" si="590"/>
        <v>0</v>
      </c>
      <c r="P1975" s="122">
        <v>50</v>
      </c>
      <c r="Q1975" s="122" t="s">
        <v>220</v>
      </c>
      <c r="R1975" s="122">
        <f t="shared" si="591"/>
        <v>0</v>
      </c>
      <c r="S1975" s="124">
        <f t="shared" si="592"/>
        <v>0</v>
      </c>
      <c r="T1975" s="122">
        <f t="shared" si="593"/>
        <v>0</v>
      </c>
    </row>
    <row r="1976" spans="2:20" x14ac:dyDescent="0.25">
      <c r="B1976" s="122">
        <v>2043</v>
      </c>
      <c r="C1976" s="122">
        <v>2</v>
      </c>
      <c r="D1976" s="122">
        <v>20</v>
      </c>
      <c r="E1976" s="122">
        <f t="shared" si="586"/>
        <v>40</v>
      </c>
      <c r="F1976" s="122">
        <v>50</v>
      </c>
      <c r="G1976" s="122" t="s">
        <v>220</v>
      </c>
      <c r="H1976" s="122">
        <f t="shared" si="587"/>
        <v>2000</v>
      </c>
      <c r="I1976" s="124">
        <f t="shared" si="588"/>
        <v>2.3148148148148147E-2</v>
      </c>
      <c r="J1976" s="122">
        <f t="shared" si="589"/>
        <v>2</v>
      </c>
      <c r="L1976" s="122">
        <v>2043</v>
      </c>
      <c r="M1976" s="122">
        <v>0</v>
      </c>
      <c r="N1976" s="122">
        <v>20</v>
      </c>
      <c r="O1976" s="122">
        <f t="shared" si="590"/>
        <v>0</v>
      </c>
      <c r="P1976" s="122">
        <v>50</v>
      </c>
      <c r="Q1976" s="122" t="s">
        <v>220</v>
      </c>
      <c r="R1976" s="122">
        <f t="shared" si="591"/>
        <v>0</v>
      </c>
      <c r="S1976" s="124">
        <f t="shared" si="592"/>
        <v>0</v>
      </c>
      <c r="T1976" s="122">
        <f t="shared" si="593"/>
        <v>0</v>
      </c>
    </row>
    <row r="1977" spans="2:20" x14ac:dyDescent="0.25">
      <c r="B1977" s="122">
        <v>2044</v>
      </c>
      <c r="C1977" s="122">
        <v>2</v>
      </c>
      <c r="D1977" s="122">
        <v>20</v>
      </c>
      <c r="E1977" s="122">
        <f t="shared" si="586"/>
        <v>40</v>
      </c>
      <c r="F1977" s="122">
        <v>50</v>
      </c>
      <c r="G1977" s="122" t="s">
        <v>220</v>
      </c>
      <c r="H1977" s="122">
        <f t="shared" si="587"/>
        <v>2000</v>
      </c>
      <c r="I1977" s="124">
        <f t="shared" si="588"/>
        <v>2.3148148148148147E-2</v>
      </c>
      <c r="J1977" s="122">
        <f t="shared" si="589"/>
        <v>2</v>
      </c>
      <c r="L1977" s="122">
        <v>2044</v>
      </c>
      <c r="M1977" s="122">
        <v>0</v>
      </c>
      <c r="N1977" s="122">
        <v>20</v>
      </c>
      <c r="O1977" s="122">
        <f t="shared" si="590"/>
        <v>0</v>
      </c>
      <c r="P1977" s="122">
        <v>50</v>
      </c>
      <c r="Q1977" s="122" t="s">
        <v>220</v>
      </c>
      <c r="R1977" s="122">
        <f t="shared" si="591"/>
        <v>0</v>
      </c>
      <c r="S1977" s="124">
        <f t="shared" si="592"/>
        <v>0</v>
      </c>
      <c r="T1977" s="122">
        <f t="shared" si="593"/>
        <v>0</v>
      </c>
    </row>
    <row r="1979" spans="2:20" x14ac:dyDescent="0.25">
      <c r="B1979" s="290" t="s">
        <v>341</v>
      </c>
      <c r="C1979" s="290"/>
      <c r="D1979" s="290"/>
      <c r="L1979" s="290" t="s">
        <v>342</v>
      </c>
      <c r="M1979" s="290"/>
      <c r="N1979" s="290"/>
    </row>
    <row r="1980" spans="2:20" x14ac:dyDescent="0.25">
      <c r="B1980" s="289" t="s">
        <v>22</v>
      </c>
      <c r="C1980" s="289" t="s">
        <v>203</v>
      </c>
      <c r="D1980" s="289" t="s">
        <v>204</v>
      </c>
      <c r="E1980" s="289" t="s">
        <v>201</v>
      </c>
      <c r="F1980" s="289" t="s">
        <v>202</v>
      </c>
      <c r="G1980" s="289" t="s">
        <v>151</v>
      </c>
      <c r="H1980" s="289" t="s">
        <v>205</v>
      </c>
      <c r="I1980" s="289" t="s">
        <v>206</v>
      </c>
      <c r="J1980" s="289" t="s">
        <v>434</v>
      </c>
      <c r="L1980" s="289" t="s">
        <v>22</v>
      </c>
      <c r="M1980" s="289" t="s">
        <v>203</v>
      </c>
      <c r="N1980" s="289" t="s">
        <v>204</v>
      </c>
      <c r="O1980" s="289" t="s">
        <v>201</v>
      </c>
      <c r="P1980" s="289" t="s">
        <v>202</v>
      </c>
      <c r="Q1980" s="289" t="s">
        <v>151</v>
      </c>
      <c r="R1980" s="289" t="s">
        <v>205</v>
      </c>
      <c r="S1980" s="289" t="s">
        <v>206</v>
      </c>
      <c r="T1980" s="289" t="s">
        <v>434</v>
      </c>
    </row>
    <row r="1981" spans="2:20" x14ac:dyDescent="0.25">
      <c r="B1981" s="289"/>
      <c r="C1981" s="289"/>
      <c r="D1981" s="289"/>
      <c r="E1981" s="289"/>
      <c r="F1981" s="289"/>
      <c r="G1981" s="289"/>
      <c r="H1981" s="289"/>
      <c r="I1981" s="289"/>
      <c r="J1981" s="289"/>
      <c r="L1981" s="289"/>
      <c r="M1981" s="289"/>
      <c r="N1981" s="289"/>
      <c r="O1981" s="289"/>
      <c r="P1981" s="289"/>
      <c r="Q1981" s="289"/>
      <c r="R1981" s="289"/>
      <c r="S1981" s="289"/>
      <c r="T1981" s="289"/>
    </row>
    <row r="1982" spans="2:20" x14ac:dyDescent="0.25">
      <c r="B1982" s="289"/>
      <c r="C1982" s="289"/>
      <c r="D1982" s="289"/>
      <c r="E1982" s="289"/>
      <c r="F1982" s="289"/>
      <c r="G1982" s="289"/>
      <c r="H1982" s="289"/>
      <c r="I1982" s="289"/>
      <c r="J1982" s="289"/>
      <c r="L1982" s="289"/>
      <c r="M1982" s="289"/>
      <c r="N1982" s="289"/>
      <c r="O1982" s="289"/>
      <c r="P1982" s="289"/>
      <c r="Q1982" s="289"/>
      <c r="R1982" s="289"/>
      <c r="S1982" s="289"/>
      <c r="T1982" s="289"/>
    </row>
    <row r="1983" spans="2:20" x14ac:dyDescent="0.25">
      <c r="B1983" s="122">
        <v>2025</v>
      </c>
      <c r="C1983" s="122" cm="1">
        <f t="array" ref="C1983:C2002">TRANSPOSE('Proyeksi Fasum (3)'!D483:W483)</f>
        <v>3</v>
      </c>
      <c r="D1983" s="122">
        <v>250</v>
      </c>
      <c r="E1983" s="122">
        <f>C1983*D1983</f>
        <v>750</v>
      </c>
      <c r="F1983" s="122">
        <v>2000</v>
      </c>
      <c r="G1983" s="122" t="s">
        <v>218</v>
      </c>
      <c r="H1983" s="122">
        <f>F1983*C1983</f>
        <v>6000</v>
      </c>
      <c r="I1983" s="124">
        <f>H1983/86400</f>
        <v>6.9444444444444448E-2</v>
      </c>
      <c r="J1983" s="122">
        <f>H1983/1000</f>
        <v>6</v>
      </c>
      <c r="L1983" s="122">
        <v>2025</v>
      </c>
      <c r="M1983" s="122" cm="1">
        <f t="array" ref="M1983:M2002">TRANSPOSE('Proyeksi Fasum (3)'!D484:W484)</f>
        <v>0</v>
      </c>
      <c r="N1983" s="122">
        <v>250</v>
      </c>
      <c r="O1983" s="122">
        <f>M1983*N1983</f>
        <v>0</v>
      </c>
      <c r="P1983" s="122">
        <v>1000</v>
      </c>
      <c r="Q1983" s="122" t="s">
        <v>218</v>
      </c>
      <c r="R1983" s="122">
        <f>P1983*M1983</f>
        <v>0</v>
      </c>
      <c r="S1983" s="124">
        <f>R1983/86400</f>
        <v>0</v>
      </c>
      <c r="T1983" s="122">
        <f>R1983/1000</f>
        <v>0</v>
      </c>
    </row>
    <row r="1984" spans="2:20" x14ac:dyDescent="0.25">
      <c r="B1984" s="122">
        <v>2026</v>
      </c>
      <c r="C1984" s="122">
        <v>3</v>
      </c>
      <c r="D1984" s="122">
        <v>250</v>
      </c>
      <c r="E1984" s="122">
        <f t="shared" ref="E1984:E2002" si="594">C1984*D1984</f>
        <v>750</v>
      </c>
      <c r="F1984" s="122">
        <v>2000</v>
      </c>
      <c r="G1984" s="122" t="s">
        <v>218</v>
      </c>
      <c r="H1984" s="122">
        <f t="shared" ref="H1984:H2002" si="595">F1984*C1984</f>
        <v>6000</v>
      </c>
      <c r="I1984" s="124">
        <f t="shared" ref="I1984:I2002" si="596">H1984/86400</f>
        <v>6.9444444444444448E-2</v>
      </c>
      <c r="J1984" s="122">
        <f t="shared" ref="J1984:J2002" si="597">H1984/1000</f>
        <v>6</v>
      </c>
      <c r="L1984" s="122">
        <v>2026</v>
      </c>
      <c r="M1984" s="122">
        <v>0</v>
      </c>
      <c r="N1984" s="122">
        <v>250</v>
      </c>
      <c r="O1984" s="122">
        <f t="shared" ref="O1984:O2002" si="598">M1984*N1984</f>
        <v>0</v>
      </c>
      <c r="P1984" s="122">
        <v>1000</v>
      </c>
      <c r="Q1984" s="122" t="s">
        <v>218</v>
      </c>
      <c r="R1984" s="122">
        <f t="shared" ref="R1984:R2002" si="599">P1984*M1984</f>
        <v>0</v>
      </c>
      <c r="S1984" s="124">
        <f t="shared" ref="S1984:S2002" si="600">R1984/86400</f>
        <v>0</v>
      </c>
      <c r="T1984" s="122">
        <f t="shared" ref="T1984:T2002" si="601">R1984/1000</f>
        <v>0</v>
      </c>
    </row>
    <row r="1985" spans="2:20" x14ac:dyDescent="0.25">
      <c r="B1985" s="122">
        <v>2027</v>
      </c>
      <c r="C1985" s="122">
        <v>3</v>
      </c>
      <c r="D1985" s="122">
        <v>250</v>
      </c>
      <c r="E1985" s="122">
        <f t="shared" si="594"/>
        <v>750</v>
      </c>
      <c r="F1985" s="122">
        <v>2000</v>
      </c>
      <c r="G1985" s="122" t="s">
        <v>218</v>
      </c>
      <c r="H1985" s="122">
        <f t="shared" si="595"/>
        <v>6000</v>
      </c>
      <c r="I1985" s="124">
        <f t="shared" si="596"/>
        <v>6.9444444444444448E-2</v>
      </c>
      <c r="J1985" s="122">
        <f t="shared" si="597"/>
        <v>6</v>
      </c>
      <c r="L1985" s="122">
        <v>2027</v>
      </c>
      <c r="M1985" s="122">
        <v>0</v>
      </c>
      <c r="N1985" s="122">
        <v>250</v>
      </c>
      <c r="O1985" s="122">
        <f t="shared" si="598"/>
        <v>0</v>
      </c>
      <c r="P1985" s="122">
        <v>1000</v>
      </c>
      <c r="Q1985" s="122" t="s">
        <v>218</v>
      </c>
      <c r="R1985" s="122">
        <f t="shared" si="599"/>
        <v>0</v>
      </c>
      <c r="S1985" s="124">
        <f t="shared" si="600"/>
        <v>0</v>
      </c>
      <c r="T1985" s="122">
        <f t="shared" si="601"/>
        <v>0</v>
      </c>
    </row>
    <row r="1986" spans="2:20" x14ac:dyDescent="0.25">
      <c r="B1986" s="122">
        <v>2028</v>
      </c>
      <c r="C1986" s="122">
        <v>3</v>
      </c>
      <c r="D1986" s="122">
        <v>250</v>
      </c>
      <c r="E1986" s="122">
        <f t="shared" si="594"/>
        <v>750</v>
      </c>
      <c r="F1986" s="122">
        <v>2000</v>
      </c>
      <c r="G1986" s="122" t="s">
        <v>218</v>
      </c>
      <c r="H1986" s="122">
        <f t="shared" si="595"/>
        <v>6000</v>
      </c>
      <c r="I1986" s="124">
        <f t="shared" si="596"/>
        <v>6.9444444444444448E-2</v>
      </c>
      <c r="J1986" s="122">
        <f t="shared" si="597"/>
        <v>6</v>
      </c>
      <c r="L1986" s="122">
        <v>2028</v>
      </c>
      <c r="M1986" s="122">
        <v>0</v>
      </c>
      <c r="N1986" s="122">
        <v>250</v>
      </c>
      <c r="O1986" s="122">
        <f t="shared" si="598"/>
        <v>0</v>
      </c>
      <c r="P1986" s="122">
        <v>1000</v>
      </c>
      <c r="Q1986" s="122" t="s">
        <v>218</v>
      </c>
      <c r="R1986" s="122">
        <f t="shared" si="599"/>
        <v>0</v>
      </c>
      <c r="S1986" s="124">
        <f t="shared" si="600"/>
        <v>0</v>
      </c>
      <c r="T1986" s="122">
        <f t="shared" si="601"/>
        <v>0</v>
      </c>
    </row>
    <row r="1987" spans="2:20" x14ac:dyDescent="0.25">
      <c r="B1987" s="122">
        <v>2029</v>
      </c>
      <c r="C1987" s="122">
        <v>4</v>
      </c>
      <c r="D1987" s="122">
        <v>250</v>
      </c>
      <c r="E1987" s="122">
        <f t="shared" si="594"/>
        <v>1000</v>
      </c>
      <c r="F1987" s="122">
        <v>2000</v>
      </c>
      <c r="G1987" s="122" t="s">
        <v>218</v>
      </c>
      <c r="H1987" s="122">
        <f t="shared" si="595"/>
        <v>8000</v>
      </c>
      <c r="I1987" s="124">
        <f t="shared" si="596"/>
        <v>9.2592592592592587E-2</v>
      </c>
      <c r="J1987" s="122">
        <f t="shared" si="597"/>
        <v>8</v>
      </c>
      <c r="L1987" s="122">
        <v>2029</v>
      </c>
      <c r="M1987" s="122">
        <v>0</v>
      </c>
      <c r="N1987" s="122">
        <v>250</v>
      </c>
      <c r="O1987" s="122">
        <f t="shared" si="598"/>
        <v>0</v>
      </c>
      <c r="P1987" s="122">
        <v>1000</v>
      </c>
      <c r="Q1987" s="122" t="s">
        <v>218</v>
      </c>
      <c r="R1987" s="122">
        <f t="shared" si="599"/>
        <v>0</v>
      </c>
      <c r="S1987" s="124">
        <f t="shared" si="600"/>
        <v>0</v>
      </c>
      <c r="T1987" s="122">
        <f t="shared" si="601"/>
        <v>0</v>
      </c>
    </row>
    <row r="1988" spans="2:20" x14ac:dyDescent="0.25">
      <c r="B1988" s="122">
        <v>2030</v>
      </c>
      <c r="C1988" s="122">
        <v>4</v>
      </c>
      <c r="D1988" s="122">
        <v>250</v>
      </c>
      <c r="E1988" s="122">
        <f t="shared" si="594"/>
        <v>1000</v>
      </c>
      <c r="F1988" s="122">
        <v>2000</v>
      </c>
      <c r="G1988" s="122" t="s">
        <v>218</v>
      </c>
      <c r="H1988" s="122">
        <f t="shared" si="595"/>
        <v>8000</v>
      </c>
      <c r="I1988" s="124">
        <f t="shared" si="596"/>
        <v>9.2592592592592587E-2</v>
      </c>
      <c r="J1988" s="122">
        <f t="shared" si="597"/>
        <v>8</v>
      </c>
      <c r="L1988" s="122">
        <v>2030</v>
      </c>
      <c r="M1988" s="122">
        <v>0</v>
      </c>
      <c r="N1988" s="122">
        <v>250</v>
      </c>
      <c r="O1988" s="122">
        <f t="shared" si="598"/>
        <v>0</v>
      </c>
      <c r="P1988" s="122">
        <v>1000</v>
      </c>
      <c r="Q1988" s="122" t="s">
        <v>218</v>
      </c>
      <c r="R1988" s="122">
        <f t="shared" si="599"/>
        <v>0</v>
      </c>
      <c r="S1988" s="124">
        <f t="shared" si="600"/>
        <v>0</v>
      </c>
      <c r="T1988" s="122">
        <f t="shared" si="601"/>
        <v>0</v>
      </c>
    </row>
    <row r="1989" spans="2:20" x14ac:dyDescent="0.25">
      <c r="B1989" s="122">
        <v>2031</v>
      </c>
      <c r="C1989" s="122">
        <v>4</v>
      </c>
      <c r="D1989" s="122">
        <v>250</v>
      </c>
      <c r="E1989" s="122">
        <f t="shared" si="594"/>
        <v>1000</v>
      </c>
      <c r="F1989" s="122">
        <v>2000</v>
      </c>
      <c r="G1989" s="122" t="s">
        <v>218</v>
      </c>
      <c r="H1989" s="122">
        <f t="shared" si="595"/>
        <v>8000</v>
      </c>
      <c r="I1989" s="124">
        <f t="shared" si="596"/>
        <v>9.2592592592592587E-2</v>
      </c>
      <c r="J1989" s="122">
        <f t="shared" si="597"/>
        <v>8</v>
      </c>
      <c r="L1989" s="122">
        <v>2031</v>
      </c>
      <c r="M1989" s="122">
        <v>0</v>
      </c>
      <c r="N1989" s="122">
        <v>250</v>
      </c>
      <c r="O1989" s="122">
        <f t="shared" si="598"/>
        <v>0</v>
      </c>
      <c r="P1989" s="122">
        <v>1000</v>
      </c>
      <c r="Q1989" s="122" t="s">
        <v>218</v>
      </c>
      <c r="R1989" s="122">
        <f t="shared" si="599"/>
        <v>0</v>
      </c>
      <c r="S1989" s="124">
        <f t="shared" si="600"/>
        <v>0</v>
      </c>
      <c r="T1989" s="122">
        <f t="shared" si="601"/>
        <v>0</v>
      </c>
    </row>
    <row r="1990" spans="2:20" x14ac:dyDescent="0.25">
      <c r="B1990" s="122">
        <v>2032</v>
      </c>
      <c r="C1990" s="122">
        <v>4</v>
      </c>
      <c r="D1990" s="122">
        <v>250</v>
      </c>
      <c r="E1990" s="122">
        <f t="shared" si="594"/>
        <v>1000</v>
      </c>
      <c r="F1990" s="122">
        <v>2000</v>
      </c>
      <c r="G1990" s="122" t="s">
        <v>218</v>
      </c>
      <c r="H1990" s="122">
        <f t="shared" si="595"/>
        <v>8000</v>
      </c>
      <c r="I1990" s="124">
        <f t="shared" si="596"/>
        <v>9.2592592592592587E-2</v>
      </c>
      <c r="J1990" s="122">
        <f t="shared" si="597"/>
        <v>8</v>
      </c>
      <c r="L1990" s="122">
        <v>2032</v>
      </c>
      <c r="M1990" s="122">
        <v>0</v>
      </c>
      <c r="N1990" s="122">
        <v>250</v>
      </c>
      <c r="O1990" s="122">
        <f t="shared" si="598"/>
        <v>0</v>
      </c>
      <c r="P1990" s="122">
        <v>1000</v>
      </c>
      <c r="Q1990" s="122" t="s">
        <v>218</v>
      </c>
      <c r="R1990" s="122">
        <f t="shared" si="599"/>
        <v>0</v>
      </c>
      <c r="S1990" s="124">
        <f t="shared" si="600"/>
        <v>0</v>
      </c>
      <c r="T1990" s="122">
        <f t="shared" si="601"/>
        <v>0</v>
      </c>
    </row>
    <row r="1991" spans="2:20" x14ac:dyDescent="0.25">
      <c r="B1991" s="122">
        <v>2033</v>
      </c>
      <c r="C1991" s="122">
        <v>4</v>
      </c>
      <c r="D1991" s="122">
        <v>250</v>
      </c>
      <c r="E1991" s="122">
        <f t="shared" si="594"/>
        <v>1000</v>
      </c>
      <c r="F1991" s="122">
        <v>2000</v>
      </c>
      <c r="G1991" s="122" t="s">
        <v>218</v>
      </c>
      <c r="H1991" s="122">
        <f t="shared" si="595"/>
        <v>8000</v>
      </c>
      <c r="I1991" s="124">
        <f t="shared" si="596"/>
        <v>9.2592592592592587E-2</v>
      </c>
      <c r="J1991" s="122">
        <f t="shared" si="597"/>
        <v>8</v>
      </c>
      <c r="L1991" s="122">
        <v>2033</v>
      </c>
      <c r="M1991" s="122">
        <v>0</v>
      </c>
      <c r="N1991" s="122">
        <v>250</v>
      </c>
      <c r="O1991" s="122">
        <f t="shared" si="598"/>
        <v>0</v>
      </c>
      <c r="P1991" s="122">
        <v>1000</v>
      </c>
      <c r="Q1991" s="122" t="s">
        <v>218</v>
      </c>
      <c r="R1991" s="122">
        <f t="shared" si="599"/>
        <v>0</v>
      </c>
      <c r="S1991" s="124">
        <f t="shared" si="600"/>
        <v>0</v>
      </c>
      <c r="T1991" s="122">
        <f t="shared" si="601"/>
        <v>0</v>
      </c>
    </row>
    <row r="1992" spans="2:20" x14ac:dyDescent="0.25">
      <c r="B1992" s="122">
        <v>2034</v>
      </c>
      <c r="C1992" s="122">
        <v>4</v>
      </c>
      <c r="D1992" s="122">
        <v>250</v>
      </c>
      <c r="E1992" s="122">
        <f t="shared" si="594"/>
        <v>1000</v>
      </c>
      <c r="F1992" s="122">
        <v>2000</v>
      </c>
      <c r="G1992" s="122" t="s">
        <v>218</v>
      </c>
      <c r="H1992" s="122">
        <f t="shared" si="595"/>
        <v>8000</v>
      </c>
      <c r="I1992" s="124">
        <f t="shared" si="596"/>
        <v>9.2592592592592587E-2</v>
      </c>
      <c r="J1992" s="122">
        <f t="shared" si="597"/>
        <v>8</v>
      </c>
      <c r="L1992" s="122">
        <v>2034</v>
      </c>
      <c r="M1992" s="122">
        <v>0</v>
      </c>
      <c r="N1992" s="122">
        <v>250</v>
      </c>
      <c r="O1992" s="122">
        <f t="shared" si="598"/>
        <v>0</v>
      </c>
      <c r="P1992" s="122">
        <v>1000</v>
      </c>
      <c r="Q1992" s="122" t="s">
        <v>218</v>
      </c>
      <c r="R1992" s="122">
        <f t="shared" si="599"/>
        <v>0</v>
      </c>
      <c r="S1992" s="124">
        <f t="shared" si="600"/>
        <v>0</v>
      </c>
      <c r="T1992" s="122">
        <f t="shared" si="601"/>
        <v>0</v>
      </c>
    </row>
    <row r="1993" spans="2:20" x14ac:dyDescent="0.25">
      <c r="B1993" s="122">
        <v>2035</v>
      </c>
      <c r="C1993" s="122">
        <v>4</v>
      </c>
      <c r="D1993" s="122">
        <v>250</v>
      </c>
      <c r="E1993" s="122">
        <f t="shared" si="594"/>
        <v>1000</v>
      </c>
      <c r="F1993" s="122">
        <v>2000</v>
      </c>
      <c r="G1993" s="122" t="s">
        <v>218</v>
      </c>
      <c r="H1993" s="122">
        <f t="shared" si="595"/>
        <v>8000</v>
      </c>
      <c r="I1993" s="124">
        <f t="shared" si="596"/>
        <v>9.2592592592592587E-2</v>
      </c>
      <c r="J1993" s="122">
        <f t="shared" si="597"/>
        <v>8</v>
      </c>
      <c r="L1993" s="122">
        <v>2035</v>
      </c>
      <c r="M1993" s="122">
        <v>0</v>
      </c>
      <c r="N1993" s="122">
        <v>250</v>
      </c>
      <c r="O1993" s="122">
        <f t="shared" si="598"/>
        <v>0</v>
      </c>
      <c r="P1993" s="122">
        <v>1000</v>
      </c>
      <c r="Q1993" s="122" t="s">
        <v>218</v>
      </c>
      <c r="R1993" s="122">
        <f t="shared" si="599"/>
        <v>0</v>
      </c>
      <c r="S1993" s="124">
        <f t="shared" si="600"/>
        <v>0</v>
      </c>
      <c r="T1993" s="122">
        <f t="shared" si="601"/>
        <v>0</v>
      </c>
    </row>
    <row r="1994" spans="2:20" x14ac:dyDescent="0.25">
      <c r="B1994" s="122">
        <v>2036</v>
      </c>
      <c r="C1994" s="122">
        <v>4</v>
      </c>
      <c r="D1994" s="122">
        <v>250</v>
      </c>
      <c r="E1994" s="122">
        <f t="shared" si="594"/>
        <v>1000</v>
      </c>
      <c r="F1994" s="122">
        <v>2000</v>
      </c>
      <c r="G1994" s="122" t="s">
        <v>218</v>
      </c>
      <c r="H1994" s="122">
        <f t="shared" si="595"/>
        <v>8000</v>
      </c>
      <c r="I1994" s="124">
        <f t="shared" si="596"/>
        <v>9.2592592592592587E-2</v>
      </c>
      <c r="J1994" s="122">
        <f t="shared" si="597"/>
        <v>8</v>
      </c>
      <c r="L1994" s="122">
        <v>2036</v>
      </c>
      <c r="M1994" s="122">
        <v>0</v>
      </c>
      <c r="N1994" s="122">
        <v>250</v>
      </c>
      <c r="O1994" s="122">
        <f t="shared" si="598"/>
        <v>0</v>
      </c>
      <c r="P1994" s="122">
        <v>1000</v>
      </c>
      <c r="Q1994" s="122" t="s">
        <v>218</v>
      </c>
      <c r="R1994" s="122">
        <f t="shared" si="599"/>
        <v>0</v>
      </c>
      <c r="S1994" s="124">
        <f t="shared" si="600"/>
        <v>0</v>
      </c>
      <c r="T1994" s="122">
        <f t="shared" si="601"/>
        <v>0</v>
      </c>
    </row>
    <row r="1995" spans="2:20" x14ac:dyDescent="0.25">
      <c r="B1995" s="122">
        <v>2037</v>
      </c>
      <c r="C1995" s="122">
        <v>4</v>
      </c>
      <c r="D1995" s="122">
        <v>250</v>
      </c>
      <c r="E1995" s="122">
        <f t="shared" si="594"/>
        <v>1000</v>
      </c>
      <c r="F1995" s="122">
        <v>2000</v>
      </c>
      <c r="G1995" s="122" t="s">
        <v>218</v>
      </c>
      <c r="H1995" s="122">
        <f t="shared" si="595"/>
        <v>8000</v>
      </c>
      <c r="I1995" s="124">
        <f t="shared" si="596"/>
        <v>9.2592592592592587E-2</v>
      </c>
      <c r="J1995" s="122">
        <f t="shared" si="597"/>
        <v>8</v>
      </c>
      <c r="L1995" s="122">
        <v>2037</v>
      </c>
      <c r="M1995" s="122">
        <v>0</v>
      </c>
      <c r="N1995" s="122">
        <v>250</v>
      </c>
      <c r="O1995" s="122">
        <f t="shared" si="598"/>
        <v>0</v>
      </c>
      <c r="P1995" s="122">
        <v>1000</v>
      </c>
      <c r="Q1995" s="122" t="s">
        <v>218</v>
      </c>
      <c r="R1995" s="122">
        <f t="shared" si="599"/>
        <v>0</v>
      </c>
      <c r="S1995" s="124">
        <f t="shared" si="600"/>
        <v>0</v>
      </c>
      <c r="T1995" s="122">
        <f t="shared" si="601"/>
        <v>0</v>
      </c>
    </row>
    <row r="1996" spans="2:20" x14ac:dyDescent="0.25">
      <c r="B1996" s="122">
        <v>2038</v>
      </c>
      <c r="C1996" s="122">
        <v>4</v>
      </c>
      <c r="D1996" s="122">
        <v>250</v>
      </c>
      <c r="E1996" s="122">
        <f t="shared" si="594"/>
        <v>1000</v>
      </c>
      <c r="F1996" s="122">
        <v>2000</v>
      </c>
      <c r="G1996" s="122" t="s">
        <v>218</v>
      </c>
      <c r="H1996" s="122">
        <f t="shared" si="595"/>
        <v>8000</v>
      </c>
      <c r="I1996" s="124">
        <f t="shared" si="596"/>
        <v>9.2592592592592587E-2</v>
      </c>
      <c r="J1996" s="122">
        <f t="shared" si="597"/>
        <v>8</v>
      </c>
      <c r="L1996" s="122">
        <v>2038</v>
      </c>
      <c r="M1996" s="122">
        <v>0</v>
      </c>
      <c r="N1996" s="122">
        <v>250</v>
      </c>
      <c r="O1996" s="122">
        <f t="shared" si="598"/>
        <v>0</v>
      </c>
      <c r="P1996" s="122">
        <v>1000</v>
      </c>
      <c r="Q1996" s="122" t="s">
        <v>218</v>
      </c>
      <c r="R1996" s="122">
        <f t="shared" si="599"/>
        <v>0</v>
      </c>
      <c r="S1996" s="124">
        <f t="shared" si="600"/>
        <v>0</v>
      </c>
      <c r="T1996" s="122">
        <f t="shared" si="601"/>
        <v>0</v>
      </c>
    </row>
    <row r="1997" spans="2:20" x14ac:dyDescent="0.25">
      <c r="B1997" s="122">
        <v>2039</v>
      </c>
      <c r="C1997" s="122">
        <v>5</v>
      </c>
      <c r="D1997" s="122">
        <v>250</v>
      </c>
      <c r="E1997" s="122">
        <f t="shared" si="594"/>
        <v>1250</v>
      </c>
      <c r="F1997" s="122">
        <v>2000</v>
      </c>
      <c r="G1997" s="122" t="s">
        <v>218</v>
      </c>
      <c r="H1997" s="122">
        <f t="shared" si="595"/>
        <v>10000</v>
      </c>
      <c r="I1997" s="124">
        <f t="shared" si="596"/>
        <v>0.11574074074074074</v>
      </c>
      <c r="J1997" s="122">
        <f t="shared" si="597"/>
        <v>10</v>
      </c>
      <c r="L1997" s="122">
        <v>2039</v>
      </c>
      <c r="M1997" s="122">
        <v>0</v>
      </c>
      <c r="N1997" s="122">
        <v>250</v>
      </c>
      <c r="O1997" s="122">
        <f t="shared" si="598"/>
        <v>0</v>
      </c>
      <c r="P1997" s="122">
        <v>1000</v>
      </c>
      <c r="Q1997" s="122" t="s">
        <v>218</v>
      </c>
      <c r="R1997" s="122">
        <f t="shared" si="599"/>
        <v>0</v>
      </c>
      <c r="S1997" s="124">
        <f t="shared" si="600"/>
        <v>0</v>
      </c>
      <c r="T1997" s="122">
        <f t="shared" si="601"/>
        <v>0</v>
      </c>
    </row>
    <row r="1998" spans="2:20" x14ac:dyDescent="0.25">
      <c r="B1998" s="122">
        <v>2040</v>
      </c>
      <c r="C1998" s="122">
        <v>5</v>
      </c>
      <c r="D1998" s="122">
        <v>250</v>
      </c>
      <c r="E1998" s="122">
        <f t="shared" si="594"/>
        <v>1250</v>
      </c>
      <c r="F1998" s="122">
        <v>2000</v>
      </c>
      <c r="G1998" s="122" t="s">
        <v>218</v>
      </c>
      <c r="H1998" s="122">
        <f t="shared" si="595"/>
        <v>10000</v>
      </c>
      <c r="I1998" s="124">
        <f t="shared" si="596"/>
        <v>0.11574074074074074</v>
      </c>
      <c r="J1998" s="122">
        <f t="shared" si="597"/>
        <v>10</v>
      </c>
      <c r="L1998" s="122">
        <v>2040</v>
      </c>
      <c r="M1998" s="122">
        <v>0</v>
      </c>
      <c r="N1998" s="122">
        <v>250</v>
      </c>
      <c r="O1998" s="122">
        <f t="shared" si="598"/>
        <v>0</v>
      </c>
      <c r="P1998" s="122">
        <v>1000</v>
      </c>
      <c r="Q1998" s="122" t="s">
        <v>218</v>
      </c>
      <c r="R1998" s="122">
        <f t="shared" si="599"/>
        <v>0</v>
      </c>
      <c r="S1998" s="124">
        <f t="shared" si="600"/>
        <v>0</v>
      </c>
      <c r="T1998" s="122">
        <f t="shared" si="601"/>
        <v>0</v>
      </c>
    </row>
    <row r="1999" spans="2:20" x14ac:dyDescent="0.25">
      <c r="B1999" s="122">
        <v>2041</v>
      </c>
      <c r="C1999" s="122">
        <v>5</v>
      </c>
      <c r="D1999" s="122">
        <v>250</v>
      </c>
      <c r="E1999" s="122">
        <f t="shared" si="594"/>
        <v>1250</v>
      </c>
      <c r="F1999" s="122">
        <v>2000</v>
      </c>
      <c r="G1999" s="122" t="s">
        <v>218</v>
      </c>
      <c r="H1999" s="122">
        <f t="shared" si="595"/>
        <v>10000</v>
      </c>
      <c r="I1999" s="124">
        <f t="shared" si="596"/>
        <v>0.11574074074074074</v>
      </c>
      <c r="J1999" s="122">
        <f t="shared" si="597"/>
        <v>10</v>
      </c>
      <c r="L1999" s="122">
        <v>2041</v>
      </c>
      <c r="M1999" s="122">
        <v>0</v>
      </c>
      <c r="N1999" s="122">
        <v>250</v>
      </c>
      <c r="O1999" s="122">
        <f t="shared" si="598"/>
        <v>0</v>
      </c>
      <c r="P1999" s="122">
        <v>1000</v>
      </c>
      <c r="Q1999" s="122" t="s">
        <v>218</v>
      </c>
      <c r="R1999" s="122">
        <f t="shared" si="599"/>
        <v>0</v>
      </c>
      <c r="S1999" s="124">
        <f t="shared" si="600"/>
        <v>0</v>
      </c>
      <c r="T1999" s="122">
        <f t="shared" si="601"/>
        <v>0</v>
      </c>
    </row>
    <row r="2000" spans="2:20" x14ac:dyDescent="0.25">
      <c r="B2000" s="122">
        <v>2042</v>
      </c>
      <c r="C2000" s="122">
        <v>5</v>
      </c>
      <c r="D2000" s="122">
        <v>250</v>
      </c>
      <c r="E2000" s="122">
        <f t="shared" si="594"/>
        <v>1250</v>
      </c>
      <c r="F2000" s="122">
        <v>2000</v>
      </c>
      <c r="G2000" s="122" t="s">
        <v>218</v>
      </c>
      <c r="H2000" s="122">
        <f t="shared" si="595"/>
        <v>10000</v>
      </c>
      <c r="I2000" s="124">
        <f t="shared" si="596"/>
        <v>0.11574074074074074</v>
      </c>
      <c r="J2000" s="122">
        <f t="shared" si="597"/>
        <v>10</v>
      </c>
      <c r="L2000" s="122">
        <v>2042</v>
      </c>
      <c r="M2000" s="122">
        <v>0</v>
      </c>
      <c r="N2000" s="122">
        <v>250</v>
      </c>
      <c r="O2000" s="122">
        <f t="shared" si="598"/>
        <v>0</v>
      </c>
      <c r="P2000" s="122">
        <v>1000</v>
      </c>
      <c r="Q2000" s="122" t="s">
        <v>218</v>
      </c>
      <c r="R2000" s="122">
        <f t="shared" si="599"/>
        <v>0</v>
      </c>
      <c r="S2000" s="124">
        <f t="shared" si="600"/>
        <v>0</v>
      </c>
      <c r="T2000" s="122">
        <f t="shared" si="601"/>
        <v>0</v>
      </c>
    </row>
    <row r="2001" spans="2:20" x14ac:dyDescent="0.25">
      <c r="B2001" s="122">
        <v>2043</v>
      </c>
      <c r="C2001" s="122">
        <v>5</v>
      </c>
      <c r="D2001" s="122">
        <v>250</v>
      </c>
      <c r="E2001" s="122">
        <f t="shared" si="594"/>
        <v>1250</v>
      </c>
      <c r="F2001" s="122">
        <v>2000</v>
      </c>
      <c r="G2001" s="122" t="s">
        <v>218</v>
      </c>
      <c r="H2001" s="122">
        <f t="shared" si="595"/>
        <v>10000</v>
      </c>
      <c r="I2001" s="124">
        <f t="shared" si="596"/>
        <v>0.11574074074074074</v>
      </c>
      <c r="J2001" s="122">
        <f t="shared" si="597"/>
        <v>10</v>
      </c>
      <c r="L2001" s="122">
        <v>2043</v>
      </c>
      <c r="M2001" s="122">
        <v>0</v>
      </c>
      <c r="N2001" s="122">
        <v>250</v>
      </c>
      <c r="O2001" s="122">
        <f t="shared" si="598"/>
        <v>0</v>
      </c>
      <c r="P2001" s="122">
        <v>1000</v>
      </c>
      <c r="Q2001" s="122" t="s">
        <v>218</v>
      </c>
      <c r="R2001" s="122">
        <f t="shared" si="599"/>
        <v>0</v>
      </c>
      <c r="S2001" s="124">
        <f t="shared" si="600"/>
        <v>0</v>
      </c>
      <c r="T2001" s="122">
        <f t="shared" si="601"/>
        <v>0</v>
      </c>
    </row>
    <row r="2002" spans="2:20" x14ac:dyDescent="0.25">
      <c r="B2002" s="122">
        <v>2044</v>
      </c>
      <c r="C2002" s="122">
        <v>5</v>
      </c>
      <c r="D2002" s="122">
        <v>250</v>
      </c>
      <c r="E2002" s="122">
        <f t="shared" si="594"/>
        <v>1250</v>
      </c>
      <c r="F2002" s="122">
        <v>2000</v>
      </c>
      <c r="G2002" s="122" t="s">
        <v>218</v>
      </c>
      <c r="H2002" s="122">
        <f t="shared" si="595"/>
        <v>10000</v>
      </c>
      <c r="I2002" s="124">
        <f t="shared" si="596"/>
        <v>0.11574074074074074</v>
      </c>
      <c r="J2002" s="122">
        <f t="shared" si="597"/>
        <v>10</v>
      </c>
      <c r="L2002" s="122">
        <v>2044</v>
      </c>
      <c r="M2002" s="122">
        <v>0</v>
      </c>
      <c r="N2002" s="122">
        <v>250</v>
      </c>
      <c r="O2002" s="122">
        <f t="shared" si="598"/>
        <v>0</v>
      </c>
      <c r="P2002" s="122">
        <v>1000</v>
      </c>
      <c r="Q2002" s="122" t="s">
        <v>218</v>
      </c>
      <c r="R2002" s="122">
        <f t="shared" si="599"/>
        <v>0</v>
      </c>
      <c r="S2002" s="124">
        <f t="shared" si="600"/>
        <v>0</v>
      </c>
      <c r="T2002" s="122">
        <f t="shared" si="601"/>
        <v>0</v>
      </c>
    </row>
    <row r="2004" spans="2:20" x14ac:dyDescent="0.25">
      <c r="B2004" s="290" t="s">
        <v>343</v>
      </c>
      <c r="C2004" s="290"/>
      <c r="L2004" s="290" t="s">
        <v>344</v>
      </c>
      <c r="M2004" s="290"/>
      <c r="N2004" s="290"/>
      <c r="O2004" s="116"/>
    </row>
    <row r="2005" spans="2:20" x14ac:dyDescent="0.25">
      <c r="B2005" s="289" t="s">
        <v>22</v>
      </c>
      <c r="C2005" s="289" t="s">
        <v>203</v>
      </c>
      <c r="D2005" s="289" t="s">
        <v>315</v>
      </c>
      <c r="E2005" s="289" t="s">
        <v>314</v>
      </c>
      <c r="F2005" s="289" t="s">
        <v>202</v>
      </c>
      <c r="G2005" s="289" t="s">
        <v>151</v>
      </c>
      <c r="H2005" s="289" t="s">
        <v>205</v>
      </c>
      <c r="I2005" s="289" t="s">
        <v>206</v>
      </c>
      <c r="J2005" s="289" t="s">
        <v>434</v>
      </c>
      <c r="L2005" s="289" t="s">
        <v>22</v>
      </c>
      <c r="M2005" s="289" t="s">
        <v>203</v>
      </c>
      <c r="N2005" s="289" t="s">
        <v>204</v>
      </c>
      <c r="O2005" s="289" t="s">
        <v>201</v>
      </c>
      <c r="P2005" s="289" t="s">
        <v>202</v>
      </c>
      <c r="Q2005" s="289" t="s">
        <v>151</v>
      </c>
      <c r="R2005" s="289" t="s">
        <v>205</v>
      </c>
      <c r="S2005" s="289" t="s">
        <v>206</v>
      </c>
      <c r="T2005" s="289" t="s">
        <v>434</v>
      </c>
    </row>
    <row r="2006" spans="2:20" x14ac:dyDescent="0.25">
      <c r="B2006" s="289"/>
      <c r="C2006" s="289"/>
      <c r="D2006" s="289"/>
      <c r="E2006" s="289"/>
      <c r="F2006" s="289"/>
      <c r="G2006" s="289"/>
      <c r="H2006" s="289"/>
      <c r="I2006" s="289"/>
      <c r="J2006" s="289"/>
      <c r="L2006" s="289"/>
      <c r="M2006" s="289"/>
      <c r="N2006" s="289"/>
      <c r="O2006" s="289"/>
      <c r="P2006" s="289"/>
      <c r="Q2006" s="289"/>
      <c r="R2006" s="289"/>
      <c r="S2006" s="289"/>
      <c r="T2006" s="289"/>
    </row>
    <row r="2007" spans="2:20" x14ac:dyDescent="0.25">
      <c r="B2007" s="289"/>
      <c r="C2007" s="289"/>
      <c r="D2007" s="289"/>
      <c r="E2007" s="289"/>
      <c r="F2007" s="289"/>
      <c r="G2007" s="289"/>
      <c r="H2007" s="289"/>
      <c r="I2007" s="289"/>
      <c r="J2007" s="289"/>
      <c r="L2007" s="289"/>
      <c r="M2007" s="289"/>
      <c r="N2007" s="289"/>
      <c r="O2007" s="289"/>
      <c r="P2007" s="289"/>
      <c r="Q2007" s="289"/>
      <c r="R2007" s="289"/>
      <c r="S2007" s="289"/>
      <c r="T2007" s="289"/>
    </row>
    <row r="2008" spans="2:20" x14ac:dyDescent="0.25">
      <c r="B2008" s="122">
        <v>2025</v>
      </c>
      <c r="C2008" s="122" cm="1">
        <f t="array" ref="C2008:C2027">TRANSPOSE('Proyeksi Fasum (3)'!D486:W486)</f>
        <v>1</v>
      </c>
      <c r="D2008" s="122">
        <v>50</v>
      </c>
      <c r="E2008" s="122">
        <f>C2008*D2008</f>
        <v>50</v>
      </c>
      <c r="F2008" s="122">
        <v>150</v>
      </c>
      <c r="G2008" s="122" t="s">
        <v>316</v>
      </c>
      <c r="H2008" s="122">
        <f>E2008*F2008</f>
        <v>7500</v>
      </c>
      <c r="I2008" s="124">
        <f>H2008/86400</f>
        <v>8.6805555555555552E-2</v>
      </c>
      <c r="J2008" s="122">
        <f>H2008/1000</f>
        <v>7.5</v>
      </c>
      <c r="L2008" s="122">
        <v>2025</v>
      </c>
      <c r="M2008" s="122" cm="1">
        <f t="array" ref="M2008:M2027">TRANSPOSE('Proyeksi Fasum (3)'!D487:W487)</f>
        <v>0</v>
      </c>
      <c r="N2008" s="122"/>
      <c r="O2008" s="122"/>
      <c r="P2008" s="122">
        <v>10090</v>
      </c>
      <c r="Q2008" s="122" t="s">
        <v>218</v>
      </c>
      <c r="R2008" s="122">
        <f>P2008*M2008</f>
        <v>0</v>
      </c>
      <c r="S2008" s="124">
        <f>R2008/86400</f>
        <v>0</v>
      </c>
      <c r="T2008" s="122">
        <f>R2008/1000</f>
        <v>0</v>
      </c>
    </row>
    <row r="2009" spans="2:20" x14ac:dyDescent="0.25">
      <c r="B2009" s="122">
        <v>2026</v>
      </c>
      <c r="C2009" s="122">
        <v>1</v>
      </c>
      <c r="D2009" s="122">
        <v>50</v>
      </c>
      <c r="E2009" s="122">
        <f t="shared" ref="E2009:E2027" si="602">C2009*D2009</f>
        <v>50</v>
      </c>
      <c r="F2009" s="122">
        <v>150</v>
      </c>
      <c r="G2009" s="122" t="s">
        <v>316</v>
      </c>
      <c r="H2009" s="122">
        <f t="shared" ref="H2009:H2027" si="603">E2009*F2009</f>
        <v>7500</v>
      </c>
      <c r="I2009" s="124">
        <f t="shared" ref="I2009:I2027" si="604">H2009/86400</f>
        <v>8.6805555555555552E-2</v>
      </c>
      <c r="J2009" s="122">
        <f t="shared" ref="J2009:J2027" si="605">H2009/1000</f>
        <v>7.5</v>
      </c>
      <c r="L2009" s="122">
        <v>2026</v>
      </c>
      <c r="M2009" s="122">
        <v>0</v>
      </c>
      <c r="N2009" s="122"/>
      <c r="O2009" s="122"/>
      <c r="P2009" s="122">
        <v>10090</v>
      </c>
      <c r="Q2009" s="122" t="s">
        <v>218</v>
      </c>
      <c r="R2009" s="122">
        <f t="shared" ref="R2009:R2027" si="606">P2009*M2009</f>
        <v>0</v>
      </c>
      <c r="S2009" s="124">
        <f t="shared" ref="S2009:S2027" si="607">R2009/86400</f>
        <v>0</v>
      </c>
      <c r="T2009" s="122">
        <f t="shared" ref="T2009:T2027" si="608">R2009/1000</f>
        <v>0</v>
      </c>
    </row>
    <row r="2010" spans="2:20" x14ac:dyDescent="0.25">
      <c r="B2010" s="122">
        <v>2027</v>
      </c>
      <c r="C2010" s="122">
        <v>1</v>
      </c>
      <c r="D2010" s="122">
        <v>50</v>
      </c>
      <c r="E2010" s="122">
        <f t="shared" si="602"/>
        <v>50</v>
      </c>
      <c r="F2010" s="122">
        <v>150</v>
      </c>
      <c r="G2010" s="122" t="s">
        <v>316</v>
      </c>
      <c r="H2010" s="122">
        <f t="shared" si="603"/>
        <v>7500</v>
      </c>
      <c r="I2010" s="124">
        <f t="shared" si="604"/>
        <v>8.6805555555555552E-2</v>
      </c>
      <c r="J2010" s="122">
        <f t="shared" si="605"/>
        <v>7.5</v>
      </c>
      <c r="L2010" s="122">
        <v>2027</v>
      </c>
      <c r="M2010" s="122">
        <v>0</v>
      </c>
      <c r="N2010" s="122"/>
      <c r="O2010" s="122"/>
      <c r="P2010" s="122">
        <v>10090</v>
      </c>
      <c r="Q2010" s="122" t="s">
        <v>218</v>
      </c>
      <c r="R2010" s="122">
        <f t="shared" si="606"/>
        <v>0</v>
      </c>
      <c r="S2010" s="124">
        <f t="shared" si="607"/>
        <v>0</v>
      </c>
      <c r="T2010" s="122">
        <f t="shared" si="608"/>
        <v>0</v>
      </c>
    </row>
    <row r="2011" spans="2:20" x14ac:dyDescent="0.25">
      <c r="B2011" s="122">
        <v>2028</v>
      </c>
      <c r="C2011" s="122">
        <v>1</v>
      </c>
      <c r="D2011" s="122">
        <v>50</v>
      </c>
      <c r="E2011" s="122">
        <f t="shared" si="602"/>
        <v>50</v>
      </c>
      <c r="F2011" s="122">
        <v>150</v>
      </c>
      <c r="G2011" s="122" t="s">
        <v>316</v>
      </c>
      <c r="H2011" s="122">
        <f t="shared" si="603"/>
        <v>7500</v>
      </c>
      <c r="I2011" s="124">
        <f t="shared" si="604"/>
        <v>8.6805555555555552E-2</v>
      </c>
      <c r="J2011" s="122">
        <f t="shared" si="605"/>
        <v>7.5</v>
      </c>
      <c r="L2011" s="122">
        <v>2028</v>
      </c>
      <c r="M2011" s="122">
        <v>0</v>
      </c>
      <c r="N2011" s="122"/>
      <c r="O2011" s="122"/>
      <c r="P2011" s="122">
        <v>10090</v>
      </c>
      <c r="Q2011" s="122" t="s">
        <v>218</v>
      </c>
      <c r="R2011" s="122">
        <f t="shared" si="606"/>
        <v>0</v>
      </c>
      <c r="S2011" s="124">
        <f t="shared" si="607"/>
        <v>0</v>
      </c>
      <c r="T2011" s="122">
        <f t="shared" si="608"/>
        <v>0</v>
      </c>
    </row>
    <row r="2012" spans="2:20" x14ac:dyDescent="0.25">
      <c r="B2012" s="122">
        <v>2029</v>
      </c>
      <c r="C2012" s="122">
        <v>1</v>
      </c>
      <c r="D2012" s="122">
        <v>50</v>
      </c>
      <c r="E2012" s="122">
        <f t="shared" si="602"/>
        <v>50</v>
      </c>
      <c r="F2012" s="122">
        <v>150</v>
      </c>
      <c r="G2012" s="122" t="s">
        <v>316</v>
      </c>
      <c r="H2012" s="122">
        <f t="shared" si="603"/>
        <v>7500</v>
      </c>
      <c r="I2012" s="124">
        <f t="shared" si="604"/>
        <v>8.6805555555555552E-2</v>
      </c>
      <c r="J2012" s="122">
        <f t="shared" si="605"/>
        <v>7.5</v>
      </c>
      <c r="L2012" s="122">
        <v>2029</v>
      </c>
      <c r="M2012" s="122">
        <v>0</v>
      </c>
      <c r="N2012" s="122"/>
      <c r="O2012" s="122"/>
      <c r="P2012" s="122">
        <v>10090</v>
      </c>
      <c r="Q2012" s="122" t="s">
        <v>218</v>
      </c>
      <c r="R2012" s="122">
        <f t="shared" si="606"/>
        <v>0</v>
      </c>
      <c r="S2012" s="124">
        <f t="shared" si="607"/>
        <v>0</v>
      </c>
      <c r="T2012" s="122">
        <f t="shared" si="608"/>
        <v>0</v>
      </c>
    </row>
    <row r="2013" spans="2:20" x14ac:dyDescent="0.25">
      <c r="B2013" s="122">
        <v>2030</v>
      </c>
      <c r="C2013" s="122">
        <v>1</v>
      </c>
      <c r="D2013" s="122">
        <v>50</v>
      </c>
      <c r="E2013" s="122">
        <f t="shared" si="602"/>
        <v>50</v>
      </c>
      <c r="F2013" s="122">
        <v>150</v>
      </c>
      <c r="G2013" s="122" t="s">
        <v>316</v>
      </c>
      <c r="H2013" s="122">
        <f t="shared" si="603"/>
        <v>7500</v>
      </c>
      <c r="I2013" s="124">
        <f t="shared" si="604"/>
        <v>8.6805555555555552E-2</v>
      </c>
      <c r="J2013" s="122">
        <f t="shared" si="605"/>
        <v>7.5</v>
      </c>
      <c r="L2013" s="122">
        <v>2030</v>
      </c>
      <c r="M2013" s="122">
        <v>0</v>
      </c>
      <c r="N2013" s="122"/>
      <c r="O2013" s="122"/>
      <c r="P2013" s="122">
        <v>10090</v>
      </c>
      <c r="Q2013" s="122" t="s">
        <v>218</v>
      </c>
      <c r="R2013" s="122">
        <f t="shared" si="606"/>
        <v>0</v>
      </c>
      <c r="S2013" s="124">
        <f t="shared" si="607"/>
        <v>0</v>
      </c>
      <c r="T2013" s="122">
        <f t="shared" si="608"/>
        <v>0</v>
      </c>
    </row>
    <row r="2014" spans="2:20" x14ac:dyDescent="0.25">
      <c r="B2014" s="122">
        <v>2031</v>
      </c>
      <c r="C2014" s="122">
        <v>1</v>
      </c>
      <c r="D2014" s="122">
        <v>50</v>
      </c>
      <c r="E2014" s="122">
        <f t="shared" si="602"/>
        <v>50</v>
      </c>
      <c r="F2014" s="122">
        <v>150</v>
      </c>
      <c r="G2014" s="122" t="s">
        <v>316</v>
      </c>
      <c r="H2014" s="122">
        <f t="shared" si="603"/>
        <v>7500</v>
      </c>
      <c r="I2014" s="124">
        <f t="shared" si="604"/>
        <v>8.6805555555555552E-2</v>
      </c>
      <c r="J2014" s="122">
        <f t="shared" si="605"/>
        <v>7.5</v>
      </c>
      <c r="L2014" s="122">
        <v>2031</v>
      </c>
      <c r="M2014" s="122">
        <v>0</v>
      </c>
      <c r="N2014" s="122"/>
      <c r="O2014" s="122"/>
      <c r="P2014" s="122">
        <v>10090</v>
      </c>
      <c r="Q2014" s="122" t="s">
        <v>218</v>
      </c>
      <c r="R2014" s="122">
        <f t="shared" si="606"/>
        <v>0</v>
      </c>
      <c r="S2014" s="124">
        <f t="shared" si="607"/>
        <v>0</v>
      </c>
      <c r="T2014" s="122">
        <f t="shared" si="608"/>
        <v>0</v>
      </c>
    </row>
    <row r="2015" spans="2:20" x14ac:dyDescent="0.25">
      <c r="B2015" s="122">
        <v>2032</v>
      </c>
      <c r="C2015" s="122">
        <v>1</v>
      </c>
      <c r="D2015" s="122">
        <v>50</v>
      </c>
      <c r="E2015" s="122">
        <f t="shared" si="602"/>
        <v>50</v>
      </c>
      <c r="F2015" s="122">
        <v>150</v>
      </c>
      <c r="G2015" s="122" t="s">
        <v>316</v>
      </c>
      <c r="H2015" s="122">
        <f t="shared" si="603"/>
        <v>7500</v>
      </c>
      <c r="I2015" s="124">
        <f t="shared" si="604"/>
        <v>8.6805555555555552E-2</v>
      </c>
      <c r="J2015" s="122">
        <f t="shared" si="605"/>
        <v>7.5</v>
      </c>
      <c r="L2015" s="122">
        <v>2032</v>
      </c>
      <c r="M2015" s="122">
        <v>0</v>
      </c>
      <c r="N2015" s="122"/>
      <c r="O2015" s="122"/>
      <c r="P2015" s="122">
        <v>10090</v>
      </c>
      <c r="Q2015" s="122" t="s">
        <v>218</v>
      </c>
      <c r="R2015" s="122">
        <f t="shared" si="606"/>
        <v>0</v>
      </c>
      <c r="S2015" s="124">
        <f t="shared" si="607"/>
        <v>0</v>
      </c>
      <c r="T2015" s="122">
        <f t="shared" si="608"/>
        <v>0</v>
      </c>
    </row>
    <row r="2016" spans="2:20" x14ac:dyDescent="0.25">
      <c r="B2016" s="122">
        <v>2033</v>
      </c>
      <c r="C2016" s="122">
        <v>1</v>
      </c>
      <c r="D2016" s="122">
        <v>50</v>
      </c>
      <c r="E2016" s="122">
        <f t="shared" si="602"/>
        <v>50</v>
      </c>
      <c r="F2016" s="122">
        <v>150</v>
      </c>
      <c r="G2016" s="122" t="s">
        <v>316</v>
      </c>
      <c r="H2016" s="122">
        <f t="shared" si="603"/>
        <v>7500</v>
      </c>
      <c r="I2016" s="124">
        <f t="shared" si="604"/>
        <v>8.6805555555555552E-2</v>
      </c>
      <c r="J2016" s="122">
        <f t="shared" si="605"/>
        <v>7.5</v>
      </c>
      <c r="L2016" s="122">
        <v>2033</v>
      </c>
      <c r="M2016" s="122">
        <v>0</v>
      </c>
      <c r="N2016" s="122"/>
      <c r="O2016" s="122"/>
      <c r="P2016" s="122">
        <v>10090</v>
      </c>
      <c r="Q2016" s="122" t="s">
        <v>218</v>
      </c>
      <c r="R2016" s="122">
        <f t="shared" si="606"/>
        <v>0</v>
      </c>
      <c r="S2016" s="124">
        <f t="shared" si="607"/>
        <v>0</v>
      </c>
      <c r="T2016" s="122">
        <f t="shared" si="608"/>
        <v>0</v>
      </c>
    </row>
    <row r="2017" spans="2:20" x14ac:dyDescent="0.25">
      <c r="B2017" s="122">
        <v>2034</v>
      </c>
      <c r="C2017" s="122">
        <v>1</v>
      </c>
      <c r="D2017" s="122">
        <v>50</v>
      </c>
      <c r="E2017" s="122">
        <f t="shared" si="602"/>
        <v>50</v>
      </c>
      <c r="F2017" s="122">
        <v>150</v>
      </c>
      <c r="G2017" s="122" t="s">
        <v>316</v>
      </c>
      <c r="H2017" s="122">
        <f t="shared" si="603"/>
        <v>7500</v>
      </c>
      <c r="I2017" s="124">
        <f t="shared" si="604"/>
        <v>8.6805555555555552E-2</v>
      </c>
      <c r="J2017" s="122">
        <f t="shared" si="605"/>
        <v>7.5</v>
      </c>
      <c r="L2017" s="122">
        <v>2034</v>
      </c>
      <c r="M2017" s="122">
        <v>0</v>
      </c>
      <c r="N2017" s="122"/>
      <c r="O2017" s="122"/>
      <c r="P2017" s="122">
        <v>10090</v>
      </c>
      <c r="Q2017" s="122" t="s">
        <v>218</v>
      </c>
      <c r="R2017" s="122">
        <f t="shared" si="606"/>
        <v>0</v>
      </c>
      <c r="S2017" s="124">
        <f t="shared" si="607"/>
        <v>0</v>
      </c>
      <c r="T2017" s="122">
        <f t="shared" si="608"/>
        <v>0</v>
      </c>
    </row>
    <row r="2018" spans="2:20" x14ac:dyDescent="0.25">
      <c r="B2018" s="122">
        <v>2035</v>
      </c>
      <c r="C2018" s="122">
        <v>1</v>
      </c>
      <c r="D2018" s="122">
        <v>50</v>
      </c>
      <c r="E2018" s="122">
        <f t="shared" si="602"/>
        <v>50</v>
      </c>
      <c r="F2018" s="122">
        <v>150</v>
      </c>
      <c r="G2018" s="122" t="s">
        <v>316</v>
      </c>
      <c r="H2018" s="122">
        <f t="shared" si="603"/>
        <v>7500</v>
      </c>
      <c r="I2018" s="124">
        <f t="shared" si="604"/>
        <v>8.6805555555555552E-2</v>
      </c>
      <c r="J2018" s="122">
        <f t="shared" si="605"/>
        <v>7.5</v>
      </c>
      <c r="L2018" s="122">
        <v>2035</v>
      </c>
      <c r="M2018" s="122">
        <v>0</v>
      </c>
      <c r="N2018" s="122"/>
      <c r="O2018" s="122"/>
      <c r="P2018" s="122">
        <v>10090</v>
      </c>
      <c r="Q2018" s="122" t="s">
        <v>218</v>
      </c>
      <c r="R2018" s="122">
        <f t="shared" si="606"/>
        <v>0</v>
      </c>
      <c r="S2018" s="124">
        <f t="shared" si="607"/>
        <v>0</v>
      </c>
      <c r="T2018" s="122">
        <f t="shared" si="608"/>
        <v>0</v>
      </c>
    </row>
    <row r="2019" spans="2:20" x14ac:dyDescent="0.25">
      <c r="B2019" s="122">
        <v>2036</v>
      </c>
      <c r="C2019" s="122">
        <v>1</v>
      </c>
      <c r="D2019" s="122">
        <v>50</v>
      </c>
      <c r="E2019" s="122">
        <f t="shared" si="602"/>
        <v>50</v>
      </c>
      <c r="F2019" s="122">
        <v>150</v>
      </c>
      <c r="G2019" s="122" t="s">
        <v>316</v>
      </c>
      <c r="H2019" s="122">
        <f t="shared" si="603"/>
        <v>7500</v>
      </c>
      <c r="I2019" s="124">
        <f t="shared" si="604"/>
        <v>8.6805555555555552E-2</v>
      </c>
      <c r="J2019" s="122">
        <f t="shared" si="605"/>
        <v>7.5</v>
      </c>
      <c r="L2019" s="122">
        <v>2036</v>
      </c>
      <c r="M2019" s="122">
        <v>0</v>
      </c>
      <c r="N2019" s="122"/>
      <c r="O2019" s="122"/>
      <c r="P2019" s="122">
        <v>10090</v>
      </c>
      <c r="Q2019" s="122" t="s">
        <v>218</v>
      </c>
      <c r="R2019" s="122">
        <f t="shared" si="606"/>
        <v>0</v>
      </c>
      <c r="S2019" s="124">
        <f t="shared" si="607"/>
        <v>0</v>
      </c>
      <c r="T2019" s="122">
        <f t="shared" si="608"/>
        <v>0</v>
      </c>
    </row>
    <row r="2020" spans="2:20" x14ac:dyDescent="0.25">
      <c r="B2020" s="122">
        <v>2037</v>
      </c>
      <c r="C2020" s="122">
        <v>1</v>
      </c>
      <c r="D2020" s="122">
        <v>50</v>
      </c>
      <c r="E2020" s="122">
        <f t="shared" si="602"/>
        <v>50</v>
      </c>
      <c r="F2020" s="122">
        <v>150</v>
      </c>
      <c r="G2020" s="122" t="s">
        <v>316</v>
      </c>
      <c r="H2020" s="122">
        <f t="shared" si="603"/>
        <v>7500</v>
      </c>
      <c r="I2020" s="124">
        <f t="shared" si="604"/>
        <v>8.6805555555555552E-2</v>
      </c>
      <c r="J2020" s="122">
        <f t="shared" si="605"/>
        <v>7.5</v>
      </c>
      <c r="L2020" s="122">
        <v>2037</v>
      </c>
      <c r="M2020" s="122">
        <v>0</v>
      </c>
      <c r="N2020" s="122"/>
      <c r="O2020" s="122"/>
      <c r="P2020" s="122">
        <v>10090</v>
      </c>
      <c r="Q2020" s="122" t="s">
        <v>218</v>
      </c>
      <c r="R2020" s="122">
        <f t="shared" si="606"/>
        <v>0</v>
      </c>
      <c r="S2020" s="124">
        <f t="shared" si="607"/>
        <v>0</v>
      </c>
      <c r="T2020" s="122">
        <f t="shared" si="608"/>
        <v>0</v>
      </c>
    </row>
    <row r="2021" spans="2:20" x14ac:dyDescent="0.25">
      <c r="B2021" s="122">
        <v>2038</v>
      </c>
      <c r="C2021" s="122">
        <v>1</v>
      </c>
      <c r="D2021" s="122">
        <v>50</v>
      </c>
      <c r="E2021" s="122">
        <f t="shared" si="602"/>
        <v>50</v>
      </c>
      <c r="F2021" s="122">
        <v>150</v>
      </c>
      <c r="G2021" s="122" t="s">
        <v>316</v>
      </c>
      <c r="H2021" s="122">
        <f t="shared" si="603"/>
        <v>7500</v>
      </c>
      <c r="I2021" s="124">
        <f t="shared" si="604"/>
        <v>8.6805555555555552E-2</v>
      </c>
      <c r="J2021" s="122">
        <f t="shared" si="605"/>
        <v>7.5</v>
      </c>
      <c r="L2021" s="122">
        <v>2038</v>
      </c>
      <c r="M2021" s="122">
        <v>0</v>
      </c>
      <c r="N2021" s="122"/>
      <c r="O2021" s="122"/>
      <c r="P2021" s="122">
        <v>10090</v>
      </c>
      <c r="Q2021" s="122" t="s">
        <v>218</v>
      </c>
      <c r="R2021" s="122">
        <f t="shared" si="606"/>
        <v>0</v>
      </c>
      <c r="S2021" s="124">
        <f t="shared" si="607"/>
        <v>0</v>
      </c>
      <c r="T2021" s="122">
        <f t="shared" si="608"/>
        <v>0</v>
      </c>
    </row>
    <row r="2022" spans="2:20" x14ac:dyDescent="0.25">
      <c r="B2022" s="122">
        <v>2039</v>
      </c>
      <c r="C2022" s="122">
        <v>2</v>
      </c>
      <c r="D2022" s="122">
        <v>50</v>
      </c>
      <c r="E2022" s="122">
        <f t="shared" si="602"/>
        <v>100</v>
      </c>
      <c r="F2022" s="122">
        <v>150</v>
      </c>
      <c r="G2022" s="122" t="s">
        <v>316</v>
      </c>
      <c r="H2022" s="122">
        <f t="shared" si="603"/>
        <v>15000</v>
      </c>
      <c r="I2022" s="124">
        <f t="shared" si="604"/>
        <v>0.1736111111111111</v>
      </c>
      <c r="J2022" s="122">
        <f t="shared" si="605"/>
        <v>15</v>
      </c>
      <c r="L2022" s="122">
        <v>2039</v>
      </c>
      <c r="M2022" s="122">
        <v>0</v>
      </c>
      <c r="N2022" s="122"/>
      <c r="O2022" s="122"/>
      <c r="P2022" s="122">
        <v>10090</v>
      </c>
      <c r="Q2022" s="122" t="s">
        <v>218</v>
      </c>
      <c r="R2022" s="122">
        <f t="shared" si="606"/>
        <v>0</v>
      </c>
      <c r="S2022" s="124">
        <f t="shared" si="607"/>
        <v>0</v>
      </c>
      <c r="T2022" s="122">
        <f t="shared" si="608"/>
        <v>0</v>
      </c>
    </row>
    <row r="2023" spans="2:20" x14ac:dyDescent="0.25">
      <c r="B2023" s="122">
        <v>2040</v>
      </c>
      <c r="C2023" s="122">
        <v>2</v>
      </c>
      <c r="D2023" s="122">
        <v>50</v>
      </c>
      <c r="E2023" s="122">
        <f t="shared" si="602"/>
        <v>100</v>
      </c>
      <c r="F2023" s="122">
        <v>150</v>
      </c>
      <c r="G2023" s="122" t="s">
        <v>316</v>
      </c>
      <c r="H2023" s="122">
        <f t="shared" si="603"/>
        <v>15000</v>
      </c>
      <c r="I2023" s="124">
        <f t="shared" si="604"/>
        <v>0.1736111111111111</v>
      </c>
      <c r="J2023" s="122">
        <f t="shared" si="605"/>
        <v>15</v>
      </c>
      <c r="L2023" s="122">
        <v>2040</v>
      </c>
      <c r="M2023" s="122">
        <v>0</v>
      </c>
      <c r="N2023" s="122"/>
      <c r="O2023" s="122"/>
      <c r="P2023" s="122">
        <v>10090</v>
      </c>
      <c r="Q2023" s="122" t="s">
        <v>218</v>
      </c>
      <c r="R2023" s="122">
        <f t="shared" si="606"/>
        <v>0</v>
      </c>
      <c r="S2023" s="124">
        <f t="shared" si="607"/>
        <v>0</v>
      </c>
      <c r="T2023" s="122">
        <f t="shared" si="608"/>
        <v>0</v>
      </c>
    </row>
    <row r="2024" spans="2:20" x14ac:dyDescent="0.25">
      <c r="B2024" s="122">
        <v>2041</v>
      </c>
      <c r="C2024" s="122">
        <v>2</v>
      </c>
      <c r="D2024" s="122">
        <v>50</v>
      </c>
      <c r="E2024" s="122">
        <f t="shared" si="602"/>
        <v>100</v>
      </c>
      <c r="F2024" s="122">
        <v>150</v>
      </c>
      <c r="G2024" s="122" t="s">
        <v>316</v>
      </c>
      <c r="H2024" s="122">
        <f t="shared" si="603"/>
        <v>15000</v>
      </c>
      <c r="I2024" s="124">
        <f t="shared" si="604"/>
        <v>0.1736111111111111</v>
      </c>
      <c r="J2024" s="122">
        <f t="shared" si="605"/>
        <v>15</v>
      </c>
      <c r="L2024" s="122">
        <v>2041</v>
      </c>
      <c r="M2024" s="122">
        <v>0</v>
      </c>
      <c r="N2024" s="122"/>
      <c r="O2024" s="122"/>
      <c r="P2024" s="122">
        <v>10090</v>
      </c>
      <c r="Q2024" s="122" t="s">
        <v>218</v>
      </c>
      <c r="R2024" s="122">
        <f t="shared" si="606"/>
        <v>0</v>
      </c>
      <c r="S2024" s="124">
        <f t="shared" si="607"/>
        <v>0</v>
      </c>
      <c r="T2024" s="122">
        <f t="shared" si="608"/>
        <v>0</v>
      </c>
    </row>
    <row r="2025" spans="2:20" x14ac:dyDescent="0.25">
      <c r="B2025" s="122">
        <v>2042</v>
      </c>
      <c r="C2025" s="122">
        <v>2</v>
      </c>
      <c r="D2025" s="122">
        <v>50</v>
      </c>
      <c r="E2025" s="122">
        <f t="shared" si="602"/>
        <v>100</v>
      </c>
      <c r="F2025" s="122">
        <v>150</v>
      </c>
      <c r="G2025" s="122" t="s">
        <v>316</v>
      </c>
      <c r="H2025" s="122">
        <f t="shared" si="603"/>
        <v>15000</v>
      </c>
      <c r="I2025" s="124">
        <f t="shared" si="604"/>
        <v>0.1736111111111111</v>
      </c>
      <c r="J2025" s="122">
        <f t="shared" si="605"/>
        <v>15</v>
      </c>
      <c r="L2025" s="122">
        <v>2042</v>
      </c>
      <c r="M2025" s="122">
        <v>0</v>
      </c>
      <c r="N2025" s="122"/>
      <c r="O2025" s="122"/>
      <c r="P2025" s="122">
        <v>10090</v>
      </c>
      <c r="Q2025" s="122" t="s">
        <v>218</v>
      </c>
      <c r="R2025" s="122">
        <f t="shared" si="606"/>
        <v>0</v>
      </c>
      <c r="S2025" s="124">
        <f t="shared" si="607"/>
        <v>0</v>
      </c>
      <c r="T2025" s="122">
        <f t="shared" si="608"/>
        <v>0</v>
      </c>
    </row>
    <row r="2026" spans="2:20" x14ac:dyDescent="0.25">
      <c r="B2026" s="122">
        <v>2043</v>
      </c>
      <c r="C2026" s="122">
        <v>2</v>
      </c>
      <c r="D2026" s="122">
        <v>50</v>
      </c>
      <c r="E2026" s="122">
        <f t="shared" si="602"/>
        <v>100</v>
      </c>
      <c r="F2026" s="122">
        <v>150</v>
      </c>
      <c r="G2026" s="122" t="s">
        <v>316</v>
      </c>
      <c r="H2026" s="122">
        <f t="shared" si="603"/>
        <v>15000</v>
      </c>
      <c r="I2026" s="124">
        <f t="shared" si="604"/>
        <v>0.1736111111111111</v>
      </c>
      <c r="J2026" s="122">
        <f t="shared" si="605"/>
        <v>15</v>
      </c>
      <c r="L2026" s="122">
        <v>2043</v>
      </c>
      <c r="M2026" s="122">
        <v>0</v>
      </c>
      <c r="N2026" s="122"/>
      <c r="O2026" s="122"/>
      <c r="P2026" s="122">
        <v>10090</v>
      </c>
      <c r="Q2026" s="122" t="s">
        <v>218</v>
      </c>
      <c r="R2026" s="122">
        <f t="shared" si="606"/>
        <v>0</v>
      </c>
      <c r="S2026" s="124">
        <f t="shared" si="607"/>
        <v>0</v>
      </c>
      <c r="T2026" s="122">
        <f t="shared" si="608"/>
        <v>0</v>
      </c>
    </row>
    <row r="2027" spans="2:20" x14ac:dyDescent="0.25">
      <c r="B2027" s="122">
        <v>2044</v>
      </c>
      <c r="C2027" s="122">
        <v>2</v>
      </c>
      <c r="D2027" s="122">
        <v>50</v>
      </c>
      <c r="E2027" s="122">
        <f t="shared" si="602"/>
        <v>100</v>
      </c>
      <c r="F2027" s="122">
        <v>150</v>
      </c>
      <c r="G2027" s="122" t="s">
        <v>316</v>
      </c>
      <c r="H2027" s="122">
        <f t="shared" si="603"/>
        <v>15000</v>
      </c>
      <c r="I2027" s="124">
        <f t="shared" si="604"/>
        <v>0.1736111111111111</v>
      </c>
      <c r="J2027" s="122">
        <f t="shared" si="605"/>
        <v>15</v>
      </c>
      <c r="L2027" s="122">
        <v>2044</v>
      </c>
      <c r="M2027" s="122">
        <v>0</v>
      </c>
      <c r="N2027" s="122"/>
      <c r="O2027" s="122"/>
      <c r="P2027" s="122">
        <v>10090</v>
      </c>
      <c r="Q2027" s="122" t="s">
        <v>218</v>
      </c>
      <c r="R2027" s="122">
        <f t="shared" si="606"/>
        <v>0</v>
      </c>
      <c r="S2027" s="124">
        <f t="shared" si="607"/>
        <v>0</v>
      </c>
      <c r="T2027" s="122">
        <f t="shared" si="608"/>
        <v>0</v>
      </c>
    </row>
    <row r="2029" spans="2:20" x14ac:dyDescent="0.25">
      <c r="B2029" s="290" t="s">
        <v>345</v>
      </c>
      <c r="C2029" s="290"/>
      <c r="D2029" s="290"/>
      <c r="L2029" s="290" t="s">
        <v>346</v>
      </c>
      <c r="M2029" s="290"/>
      <c r="N2029" s="290"/>
    </row>
    <row r="2030" spans="2:20" x14ac:dyDescent="0.25">
      <c r="B2030" s="289" t="s">
        <v>22</v>
      </c>
      <c r="C2030" s="289" t="s">
        <v>203</v>
      </c>
      <c r="D2030" s="289" t="s">
        <v>204</v>
      </c>
      <c r="E2030" s="289" t="s">
        <v>201</v>
      </c>
      <c r="F2030" s="289" t="s">
        <v>202</v>
      </c>
      <c r="G2030" s="289" t="s">
        <v>151</v>
      </c>
      <c r="H2030" s="289" t="s">
        <v>205</v>
      </c>
      <c r="I2030" s="289" t="s">
        <v>206</v>
      </c>
      <c r="J2030" s="289" t="s">
        <v>434</v>
      </c>
      <c r="L2030" s="289" t="s">
        <v>22</v>
      </c>
      <c r="M2030" s="289" t="s">
        <v>203</v>
      </c>
      <c r="N2030" s="289" t="s">
        <v>317</v>
      </c>
      <c r="O2030" s="289" t="s">
        <v>318</v>
      </c>
      <c r="P2030" s="289" t="s">
        <v>202</v>
      </c>
      <c r="Q2030" s="289" t="s">
        <v>151</v>
      </c>
      <c r="R2030" s="289" t="s">
        <v>205</v>
      </c>
      <c r="S2030" s="289" t="s">
        <v>206</v>
      </c>
      <c r="T2030" s="289" t="s">
        <v>434</v>
      </c>
    </row>
    <row r="2031" spans="2:20" x14ac:dyDescent="0.25">
      <c r="B2031" s="289"/>
      <c r="C2031" s="289"/>
      <c r="D2031" s="289"/>
      <c r="E2031" s="289"/>
      <c r="F2031" s="289"/>
      <c r="G2031" s="289"/>
      <c r="H2031" s="289"/>
      <c r="I2031" s="289"/>
      <c r="J2031" s="289"/>
      <c r="L2031" s="289"/>
      <c r="M2031" s="289"/>
      <c r="N2031" s="289"/>
      <c r="O2031" s="289"/>
      <c r="P2031" s="289"/>
      <c r="Q2031" s="289"/>
      <c r="R2031" s="289"/>
      <c r="S2031" s="289"/>
      <c r="T2031" s="289"/>
    </row>
    <row r="2032" spans="2:20" x14ac:dyDescent="0.25">
      <c r="B2032" s="289"/>
      <c r="C2032" s="289"/>
      <c r="D2032" s="289"/>
      <c r="E2032" s="289"/>
      <c r="F2032" s="289"/>
      <c r="G2032" s="289"/>
      <c r="H2032" s="289"/>
      <c r="I2032" s="289"/>
      <c r="J2032" s="289"/>
      <c r="L2032" s="289"/>
      <c r="M2032" s="289"/>
      <c r="N2032" s="289"/>
      <c r="O2032" s="289"/>
      <c r="P2032" s="289"/>
      <c r="Q2032" s="289"/>
      <c r="R2032" s="289"/>
      <c r="S2032" s="289"/>
      <c r="T2032" s="289"/>
    </row>
    <row r="2033" spans="2:20" x14ac:dyDescent="0.25">
      <c r="B2033" s="122">
        <v>2025</v>
      </c>
      <c r="C2033" s="122" cm="1">
        <f t="array" ref="C2033:C2052">TRANSPOSE('Proyeksi Fasum (3)'!D488:W488)</f>
        <v>0</v>
      </c>
      <c r="D2033" s="122"/>
      <c r="E2033" s="122"/>
      <c r="F2033" s="122">
        <v>10000</v>
      </c>
      <c r="G2033" s="122" t="s">
        <v>218</v>
      </c>
      <c r="H2033" s="122">
        <f>F2033*C2033</f>
        <v>0</v>
      </c>
      <c r="I2033" s="124">
        <f>H2033/86400</f>
        <v>0</v>
      </c>
      <c r="J2033" s="122">
        <f>H2033/1000</f>
        <v>0</v>
      </c>
      <c r="L2033" s="122">
        <v>2025</v>
      </c>
      <c r="M2033" s="122" cm="1">
        <f t="array" ref="M2033:M2052">TRANSPOSE('Proyeksi Fasum (3)'!D489:W489)</f>
        <v>0</v>
      </c>
      <c r="N2033" s="122">
        <v>1</v>
      </c>
      <c r="O2033" s="122">
        <f>M2033*N2033</f>
        <v>0</v>
      </c>
      <c r="P2033" s="122">
        <v>0.3</v>
      </c>
      <c r="Q2033" s="122" t="s">
        <v>319</v>
      </c>
      <c r="R2033" s="122">
        <f>P2033*O2033*86400</f>
        <v>0</v>
      </c>
      <c r="S2033" s="124">
        <f>R2033/86400</f>
        <v>0</v>
      </c>
      <c r="T2033" s="122">
        <f>R2033/1000</f>
        <v>0</v>
      </c>
    </row>
    <row r="2034" spans="2:20" x14ac:dyDescent="0.25">
      <c r="B2034" s="122">
        <v>2026</v>
      </c>
      <c r="C2034" s="122">
        <v>0</v>
      </c>
      <c r="D2034" s="122"/>
      <c r="E2034" s="122"/>
      <c r="F2034" s="122">
        <v>10000</v>
      </c>
      <c r="G2034" s="122" t="s">
        <v>218</v>
      </c>
      <c r="H2034" s="122">
        <f t="shared" ref="H2034:H2052" si="609">F2034*C2034</f>
        <v>0</v>
      </c>
      <c r="I2034" s="124">
        <f t="shared" ref="I2034:I2052" si="610">H2034/86400</f>
        <v>0</v>
      </c>
      <c r="J2034" s="122">
        <f t="shared" ref="J2034:J2052" si="611">H2034/1000</f>
        <v>0</v>
      </c>
      <c r="L2034" s="122">
        <v>2026</v>
      </c>
      <c r="M2034" s="122">
        <v>0</v>
      </c>
      <c r="N2034" s="122">
        <v>1</v>
      </c>
      <c r="O2034" s="122">
        <f t="shared" ref="O2034:O2052" si="612">M2034*N2034</f>
        <v>0</v>
      </c>
      <c r="P2034" s="122">
        <v>0.3</v>
      </c>
      <c r="Q2034" s="122" t="s">
        <v>319</v>
      </c>
      <c r="R2034" s="122">
        <f t="shared" ref="R2034:R2052" si="613">P2034*O2034*86400</f>
        <v>0</v>
      </c>
      <c r="S2034" s="124">
        <f t="shared" ref="S2034:S2052" si="614">R2034/86400</f>
        <v>0</v>
      </c>
      <c r="T2034" s="122">
        <f t="shared" ref="T2034:T2052" si="615">R2034/1000</f>
        <v>0</v>
      </c>
    </row>
    <row r="2035" spans="2:20" x14ac:dyDescent="0.25">
      <c r="B2035" s="122">
        <v>2027</v>
      </c>
      <c r="C2035" s="122">
        <v>0</v>
      </c>
      <c r="D2035" s="122"/>
      <c r="E2035" s="122"/>
      <c r="F2035" s="122">
        <v>10000</v>
      </c>
      <c r="G2035" s="122" t="s">
        <v>218</v>
      </c>
      <c r="H2035" s="122">
        <f t="shared" si="609"/>
        <v>0</v>
      </c>
      <c r="I2035" s="124">
        <f t="shared" si="610"/>
        <v>0</v>
      </c>
      <c r="J2035" s="122">
        <f t="shared" si="611"/>
        <v>0</v>
      </c>
      <c r="L2035" s="122">
        <v>2027</v>
      </c>
      <c r="M2035" s="122">
        <v>0</v>
      </c>
      <c r="N2035" s="122">
        <v>1</v>
      </c>
      <c r="O2035" s="122">
        <f t="shared" si="612"/>
        <v>0</v>
      </c>
      <c r="P2035" s="122">
        <v>0.3</v>
      </c>
      <c r="Q2035" s="122" t="s">
        <v>319</v>
      </c>
      <c r="R2035" s="122">
        <f t="shared" si="613"/>
        <v>0</v>
      </c>
      <c r="S2035" s="124">
        <f t="shared" si="614"/>
        <v>0</v>
      </c>
      <c r="T2035" s="122">
        <f t="shared" si="615"/>
        <v>0</v>
      </c>
    </row>
    <row r="2036" spans="2:20" x14ac:dyDescent="0.25">
      <c r="B2036" s="122">
        <v>2028</v>
      </c>
      <c r="C2036" s="122">
        <v>0</v>
      </c>
      <c r="D2036" s="122"/>
      <c r="E2036" s="122"/>
      <c r="F2036" s="122">
        <v>10000</v>
      </c>
      <c r="G2036" s="122" t="s">
        <v>218</v>
      </c>
      <c r="H2036" s="122">
        <f t="shared" si="609"/>
        <v>0</v>
      </c>
      <c r="I2036" s="124">
        <f t="shared" si="610"/>
        <v>0</v>
      </c>
      <c r="J2036" s="122">
        <f t="shared" si="611"/>
        <v>0</v>
      </c>
      <c r="L2036" s="122">
        <v>2028</v>
      </c>
      <c r="M2036" s="122">
        <v>0</v>
      </c>
      <c r="N2036" s="122">
        <v>1</v>
      </c>
      <c r="O2036" s="122">
        <f t="shared" si="612"/>
        <v>0</v>
      </c>
      <c r="P2036" s="122">
        <v>0.3</v>
      </c>
      <c r="Q2036" s="122" t="s">
        <v>319</v>
      </c>
      <c r="R2036" s="122">
        <f t="shared" si="613"/>
        <v>0</v>
      </c>
      <c r="S2036" s="124">
        <f t="shared" si="614"/>
        <v>0</v>
      </c>
      <c r="T2036" s="122">
        <f t="shared" si="615"/>
        <v>0</v>
      </c>
    </row>
    <row r="2037" spans="2:20" x14ac:dyDescent="0.25">
      <c r="B2037" s="122">
        <v>2029</v>
      </c>
      <c r="C2037" s="122">
        <v>0</v>
      </c>
      <c r="D2037" s="122"/>
      <c r="E2037" s="122"/>
      <c r="F2037" s="122">
        <v>10000</v>
      </c>
      <c r="G2037" s="122" t="s">
        <v>218</v>
      </c>
      <c r="H2037" s="122">
        <f t="shared" si="609"/>
        <v>0</v>
      </c>
      <c r="I2037" s="124">
        <f t="shared" si="610"/>
        <v>0</v>
      </c>
      <c r="J2037" s="122">
        <f t="shared" si="611"/>
        <v>0</v>
      </c>
      <c r="L2037" s="122">
        <v>2029</v>
      </c>
      <c r="M2037" s="122">
        <v>0</v>
      </c>
      <c r="N2037" s="122">
        <v>1</v>
      </c>
      <c r="O2037" s="122">
        <f t="shared" si="612"/>
        <v>0</v>
      </c>
      <c r="P2037" s="122">
        <v>0.3</v>
      </c>
      <c r="Q2037" s="122" t="s">
        <v>319</v>
      </c>
      <c r="R2037" s="122">
        <f t="shared" si="613"/>
        <v>0</v>
      </c>
      <c r="S2037" s="124">
        <f t="shared" si="614"/>
        <v>0</v>
      </c>
      <c r="T2037" s="122">
        <f t="shared" si="615"/>
        <v>0</v>
      </c>
    </row>
    <row r="2038" spans="2:20" x14ac:dyDescent="0.25">
      <c r="B2038" s="122">
        <v>2030</v>
      </c>
      <c r="C2038" s="122">
        <v>0</v>
      </c>
      <c r="D2038" s="122"/>
      <c r="E2038" s="122"/>
      <c r="F2038" s="122">
        <v>10000</v>
      </c>
      <c r="G2038" s="122" t="s">
        <v>218</v>
      </c>
      <c r="H2038" s="122">
        <f t="shared" si="609"/>
        <v>0</v>
      </c>
      <c r="I2038" s="124">
        <f t="shared" si="610"/>
        <v>0</v>
      </c>
      <c r="J2038" s="122">
        <f t="shared" si="611"/>
        <v>0</v>
      </c>
      <c r="L2038" s="122">
        <v>2030</v>
      </c>
      <c r="M2038" s="122">
        <v>0</v>
      </c>
      <c r="N2038" s="122">
        <v>1</v>
      </c>
      <c r="O2038" s="122">
        <f t="shared" si="612"/>
        <v>0</v>
      </c>
      <c r="P2038" s="122">
        <v>0.3</v>
      </c>
      <c r="Q2038" s="122" t="s">
        <v>319</v>
      </c>
      <c r="R2038" s="122">
        <f t="shared" si="613"/>
        <v>0</v>
      </c>
      <c r="S2038" s="124">
        <f t="shared" si="614"/>
        <v>0</v>
      </c>
      <c r="T2038" s="122">
        <f t="shared" si="615"/>
        <v>0</v>
      </c>
    </row>
    <row r="2039" spans="2:20" x14ac:dyDescent="0.25">
      <c r="B2039" s="122">
        <v>2031</v>
      </c>
      <c r="C2039" s="122">
        <v>0</v>
      </c>
      <c r="D2039" s="122"/>
      <c r="E2039" s="122"/>
      <c r="F2039" s="122">
        <v>10000</v>
      </c>
      <c r="G2039" s="122" t="s">
        <v>218</v>
      </c>
      <c r="H2039" s="122">
        <f t="shared" si="609"/>
        <v>0</v>
      </c>
      <c r="I2039" s="124">
        <f t="shared" si="610"/>
        <v>0</v>
      </c>
      <c r="J2039" s="122">
        <f t="shared" si="611"/>
        <v>0</v>
      </c>
      <c r="L2039" s="122">
        <v>2031</v>
      </c>
      <c r="M2039" s="122">
        <v>0</v>
      </c>
      <c r="N2039" s="122">
        <v>1</v>
      </c>
      <c r="O2039" s="122">
        <f t="shared" si="612"/>
        <v>0</v>
      </c>
      <c r="P2039" s="122">
        <v>0.3</v>
      </c>
      <c r="Q2039" s="122" t="s">
        <v>319</v>
      </c>
      <c r="R2039" s="122">
        <f t="shared" si="613"/>
        <v>0</v>
      </c>
      <c r="S2039" s="124">
        <f t="shared" si="614"/>
        <v>0</v>
      </c>
      <c r="T2039" s="122">
        <f t="shared" si="615"/>
        <v>0</v>
      </c>
    </row>
    <row r="2040" spans="2:20" x14ac:dyDescent="0.25">
      <c r="B2040" s="122">
        <v>2032</v>
      </c>
      <c r="C2040" s="122">
        <v>0</v>
      </c>
      <c r="D2040" s="122"/>
      <c r="E2040" s="122"/>
      <c r="F2040" s="122">
        <v>10000</v>
      </c>
      <c r="G2040" s="122" t="s">
        <v>218</v>
      </c>
      <c r="H2040" s="122">
        <f t="shared" si="609"/>
        <v>0</v>
      </c>
      <c r="I2040" s="124">
        <f t="shared" si="610"/>
        <v>0</v>
      </c>
      <c r="J2040" s="122">
        <f t="shared" si="611"/>
        <v>0</v>
      </c>
      <c r="L2040" s="122">
        <v>2032</v>
      </c>
      <c r="M2040" s="122">
        <v>0</v>
      </c>
      <c r="N2040" s="122">
        <v>1</v>
      </c>
      <c r="O2040" s="122">
        <f t="shared" si="612"/>
        <v>0</v>
      </c>
      <c r="P2040" s="122">
        <v>0.3</v>
      </c>
      <c r="Q2040" s="122" t="s">
        <v>319</v>
      </c>
      <c r="R2040" s="122">
        <f t="shared" si="613"/>
        <v>0</v>
      </c>
      <c r="S2040" s="124">
        <f t="shared" si="614"/>
        <v>0</v>
      </c>
      <c r="T2040" s="122">
        <f t="shared" si="615"/>
        <v>0</v>
      </c>
    </row>
    <row r="2041" spans="2:20" x14ac:dyDescent="0.25">
      <c r="B2041" s="122">
        <v>2033</v>
      </c>
      <c r="C2041" s="122">
        <v>0</v>
      </c>
      <c r="D2041" s="122"/>
      <c r="E2041" s="122"/>
      <c r="F2041" s="122">
        <v>10000</v>
      </c>
      <c r="G2041" s="122" t="s">
        <v>218</v>
      </c>
      <c r="H2041" s="122">
        <f t="shared" si="609"/>
        <v>0</v>
      </c>
      <c r="I2041" s="124">
        <f t="shared" si="610"/>
        <v>0</v>
      </c>
      <c r="J2041" s="122">
        <f t="shared" si="611"/>
        <v>0</v>
      </c>
      <c r="L2041" s="122">
        <v>2033</v>
      </c>
      <c r="M2041" s="122">
        <v>0</v>
      </c>
      <c r="N2041" s="122">
        <v>1</v>
      </c>
      <c r="O2041" s="122">
        <f t="shared" si="612"/>
        <v>0</v>
      </c>
      <c r="P2041" s="122">
        <v>0.3</v>
      </c>
      <c r="Q2041" s="122" t="s">
        <v>319</v>
      </c>
      <c r="R2041" s="122">
        <f t="shared" si="613"/>
        <v>0</v>
      </c>
      <c r="S2041" s="124">
        <f t="shared" si="614"/>
        <v>0</v>
      </c>
      <c r="T2041" s="122">
        <f t="shared" si="615"/>
        <v>0</v>
      </c>
    </row>
    <row r="2042" spans="2:20" x14ac:dyDescent="0.25">
      <c r="B2042" s="122">
        <v>2034</v>
      </c>
      <c r="C2042" s="122">
        <v>0</v>
      </c>
      <c r="D2042" s="122"/>
      <c r="E2042" s="122"/>
      <c r="F2042" s="122">
        <v>10000</v>
      </c>
      <c r="G2042" s="122" t="s">
        <v>218</v>
      </c>
      <c r="H2042" s="122">
        <f t="shared" si="609"/>
        <v>0</v>
      </c>
      <c r="I2042" s="124">
        <f t="shared" si="610"/>
        <v>0</v>
      </c>
      <c r="J2042" s="122">
        <f t="shared" si="611"/>
        <v>0</v>
      </c>
      <c r="L2042" s="122">
        <v>2034</v>
      </c>
      <c r="M2042" s="122">
        <v>0</v>
      </c>
      <c r="N2042" s="122">
        <v>1</v>
      </c>
      <c r="O2042" s="122">
        <f t="shared" si="612"/>
        <v>0</v>
      </c>
      <c r="P2042" s="122">
        <v>0.3</v>
      </c>
      <c r="Q2042" s="122" t="s">
        <v>319</v>
      </c>
      <c r="R2042" s="122">
        <f t="shared" si="613"/>
        <v>0</v>
      </c>
      <c r="S2042" s="124">
        <f t="shared" si="614"/>
        <v>0</v>
      </c>
      <c r="T2042" s="122">
        <f t="shared" si="615"/>
        <v>0</v>
      </c>
    </row>
    <row r="2043" spans="2:20" x14ac:dyDescent="0.25">
      <c r="B2043" s="122">
        <v>2035</v>
      </c>
      <c r="C2043" s="122">
        <v>0</v>
      </c>
      <c r="D2043" s="122"/>
      <c r="E2043" s="122"/>
      <c r="F2043" s="122">
        <v>10000</v>
      </c>
      <c r="G2043" s="122" t="s">
        <v>218</v>
      </c>
      <c r="H2043" s="122">
        <f t="shared" si="609"/>
        <v>0</v>
      </c>
      <c r="I2043" s="124">
        <f t="shared" si="610"/>
        <v>0</v>
      </c>
      <c r="J2043" s="122">
        <f t="shared" si="611"/>
        <v>0</v>
      </c>
      <c r="L2043" s="122">
        <v>2035</v>
      </c>
      <c r="M2043" s="122">
        <v>0</v>
      </c>
      <c r="N2043" s="122">
        <v>1</v>
      </c>
      <c r="O2043" s="122">
        <f t="shared" si="612"/>
        <v>0</v>
      </c>
      <c r="P2043" s="122">
        <v>0.3</v>
      </c>
      <c r="Q2043" s="122" t="s">
        <v>319</v>
      </c>
      <c r="R2043" s="122">
        <f t="shared" si="613"/>
        <v>0</v>
      </c>
      <c r="S2043" s="124">
        <f t="shared" si="614"/>
        <v>0</v>
      </c>
      <c r="T2043" s="122">
        <f t="shared" si="615"/>
        <v>0</v>
      </c>
    </row>
    <row r="2044" spans="2:20" x14ac:dyDescent="0.25">
      <c r="B2044" s="122">
        <v>2036</v>
      </c>
      <c r="C2044" s="122">
        <v>0</v>
      </c>
      <c r="D2044" s="122"/>
      <c r="E2044" s="122"/>
      <c r="F2044" s="122">
        <v>10000</v>
      </c>
      <c r="G2044" s="122" t="s">
        <v>218</v>
      </c>
      <c r="H2044" s="122">
        <f t="shared" si="609"/>
        <v>0</v>
      </c>
      <c r="I2044" s="124">
        <f t="shared" si="610"/>
        <v>0</v>
      </c>
      <c r="J2044" s="122">
        <f t="shared" si="611"/>
        <v>0</v>
      </c>
      <c r="L2044" s="122">
        <v>2036</v>
      </c>
      <c r="M2044" s="122">
        <v>0</v>
      </c>
      <c r="N2044" s="122">
        <v>1</v>
      </c>
      <c r="O2044" s="122">
        <f t="shared" si="612"/>
        <v>0</v>
      </c>
      <c r="P2044" s="122">
        <v>0.3</v>
      </c>
      <c r="Q2044" s="122" t="s">
        <v>319</v>
      </c>
      <c r="R2044" s="122">
        <f t="shared" si="613"/>
        <v>0</v>
      </c>
      <c r="S2044" s="124">
        <f t="shared" si="614"/>
        <v>0</v>
      </c>
      <c r="T2044" s="122">
        <f t="shared" si="615"/>
        <v>0</v>
      </c>
    </row>
    <row r="2045" spans="2:20" x14ac:dyDescent="0.25">
      <c r="B2045" s="122">
        <v>2037</v>
      </c>
      <c r="C2045" s="122">
        <v>0</v>
      </c>
      <c r="D2045" s="122"/>
      <c r="E2045" s="122"/>
      <c r="F2045" s="122">
        <v>10000</v>
      </c>
      <c r="G2045" s="122" t="s">
        <v>218</v>
      </c>
      <c r="H2045" s="122">
        <f t="shared" si="609"/>
        <v>0</v>
      </c>
      <c r="I2045" s="124">
        <f t="shared" si="610"/>
        <v>0</v>
      </c>
      <c r="J2045" s="122">
        <f t="shared" si="611"/>
        <v>0</v>
      </c>
      <c r="L2045" s="122">
        <v>2037</v>
      </c>
      <c r="M2045" s="122">
        <v>0</v>
      </c>
      <c r="N2045" s="122">
        <v>1</v>
      </c>
      <c r="O2045" s="122">
        <f t="shared" si="612"/>
        <v>0</v>
      </c>
      <c r="P2045" s="122">
        <v>0.3</v>
      </c>
      <c r="Q2045" s="122" t="s">
        <v>319</v>
      </c>
      <c r="R2045" s="122">
        <f t="shared" si="613"/>
        <v>0</v>
      </c>
      <c r="S2045" s="124">
        <f t="shared" si="614"/>
        <v>0</v>
      </c>
      <c r="T2045" s="122">
        <f t="shared" si="615"/>
        <v>0</v>
      </c>
    </row>
    <row r="2046" spans="2:20" x14ac:dyDescent="0.25">
      <c r="B2046" s="122">
        <v>2038</v>
      </c>
      <c r="C2046" s="122">
        <v>0</v>
      </c>
      <c r="D2046" s="122"/>
      <c r="E2046" s="122"/>
      <c r="F2046" s="122">
        <v>10000</v>
      </c>
      <c r="G2046" s="122" t="s">
        <v>218</v>
      </c>
      <c r="H2046" s="122">
        <f t="shared" si="609"/>
        <v>0</v>
      </c>
      <c r="I2046" s="124">
        <f t="shared" si="610"/>
        <v>0</v>
      </c>
      <c r="J2046" s="122">
        <f t="shared" si="611"/>
        <v>0</v>
      </c>
      <c r="L2046" s="122">
        <v>2038</v>
      </c>
      <c r="M2046" s="122">
        <v>0</v>
      </c>
      <c r="N2046" s="122">
        <v>1</v>
      </c>
      <c r="O2046" s="122">
        <f t="shared" si="612"/>
        <v>0</v>
      </c>
      <c r="P2046" s="122">
        <v>0.3</v>
      </c>
      <c r="Q2046" s="122" t="s">
        <v>319</v>
      </c>
      <c r="R2046" s="122">
        <f t="shared" si="613"/>
        <v>0</v>
      </c>
      <c r="S2046" s="124">
        <f t="shared" si="614"/>
        <v>0</v>
      </c>
      <c r="T2046" s="122">
        <f t="shared" si="615"/>
        <v>0</v>
      </c>
    </row>
    <row r="2047" spans="2:20" x14ac:dyDescent="0.25">
      <c r="B2047" s="122">
        <v>2039</v>
      </c>
      <c r="C2047" s="122">
        <v>0</v>
      </c>
      <c r="D2047" s="122"/>
      <c r="E2047" s="122"/>
      <c r="F2047" s="122">
        <v>10000</v>
      </c>
      <c r="G2047" s="122" t="s">
        <v>218</v>
      </c>
      <c r="H2047" s="122">
        <f t="shared" si="609"/>
        <v>0</v>
      </c>
      <c r="I2047" s="124">
        <f t="shared" si="610"/>
        <v>0</v>
      </c>
      <c r="J2047" s="122">
        <f t="shared" si="611"/>
        <v>0</v>
      </c>
      <c r="L2047" s="122">
        <v>2039</v>
      </c>
      <c r="M2047" s="122">
        <v>0</v>
      </c>
      <c r="N2047" s="122">
        <v>1</v>
      </c>
      <c r="O2047" s="122">
        <f t="shared" si="612"/>
        <v>0</v>
      </c>
      <c r="P2047" s="122">
        <v>0.3</v>
      </c>
      <c r="Q2047" s="122" t="s">
        <v>319</v>
      </c>
      <c r="R2047" s="122">
        <f t="shared" si="613"/>
        <v>0</v>
      </c>
      <c r="S2047" s="124">
        <f t="shared" si="614"/>
        <v>0</v>
      </c>
      <c r="T2047" s="122">
        <f t="shared" si="615"/>
        <v>0</v>
      </c>
    </row>
    <row r="2048" spans="2:20" x14ac:dyDescent="0.25">
      <c r="B2048" s="122">
        <v>2040</v>
      </c>
      <c r="C2048" s="122">
        <v>0</v>
      </c>
      <c r="D2048" s="122"/>
      <c r="E2048" s="122"/>
      <c r="F2048" s="122">
        <v>10000</v>
      </c>
      <c r="G2048" s="122" t="s">
        <v>218</v>
      </c>
      <c r="H2048" s="122">
        <f t="shared" si="609"/>
        <v>0</v>
      </c>
      <c r="I2048" s="124">
        <f t="shared" si="610"/>
        <v>0</v>
      </c>
      <c r="J2048" s="122">
        <f t="shared" si="611"/>
        <v>0</v>
      </c>
      <c r="L2048" s="122">
        <v>2040</v>
      </c>
      <c r="M2048" s="122">
        <v>0</v>
      </c>
      <c r="N2048" s="122">
        <v>1</v>
      </c>
      <c r="O2048" s="122">
        <f t="shared" si="612"/>
        <v>0</v>
      </c>
      <c r="P2048" s="122">
        <v>0.3</v>
      </c>
      <c r="Q2048" s="122" t="s">
        <v>319</v>
      </c>
      <c r="R2048" s="122">
        <f t="shared" si="613"/>
        <v>0</v>
      </c>
      <c r="S2048" s="124">
        <f t="shared" si="614"/>
        <v>0</v>
      </c>
      <c r="T2048" s="122">
        <f t="shared" si="615"/>
        <v>0</v>
      </c>
    </row>
    <row r="2049" spans="2:20" x14ac:dyDescent="0.25">
      <c r="B2049" s="122">
        <v>2041</v>
      </c>
      <c r="C2049" s="122">
        <v>0</v>
      </c>
      <c r="D2049" s="122"/>
      <c r="E2049" s="122"/>
      <c r="F2049" s="122">
        <v>10000</v>
      </c>
      <c r="G2049" s="122" t="s">
        <v>218</v>
      </c>
      <c r="H2049" s="122">
        <f t="shared" si="609"/>
        <v>0</v>
      </c>
      <c r="I2049" s="124">
        <f t="shared" si="610"/>
        <v>0</v>
      </c>
      <c r="J2049" s="122">
        <f t="shared" si="611"/>
        <v>0</v>
      </c>
      <c r="L2049" s="122">
        <v>2041</v>
      </c>
      <c r="M2049" s="122">
        <v>0</v>
      </c>
      <c r="N2049" s="122">
        <v>1</v>
      </c>
      <c r="O2049" s="122">
        <f t="shared" si="612"/>
        <v>0</v>
      </c>
      <c r="P2049" s="122">
        <v>0.3</v>
      </c>
      <c r="Q2049" s="122" t="s">
        <v>319</v>
      </c>
      <c r="R2049" s="122">
        <f t="shared" si="613"/>
        <v>0</v>
      </c>
      <c r="S2049" s="124">
        <f t="shared" si="614"/>
        <v>0</v>
      </c>
      <c r="T2049" s="122">
        <f t="shared" si="615"/>
        <v>0</v>
      </c>
    </row>
    <row r="2050" spans="2:20" x14ac:dyDescent="0.25">
      <c r="B2050" s="122">
        <v>2042</v>
      </c>
      <c r="C2050" s="122">
        <v>0</v>
      </c>
      <c r="D2050" s="122"/>
      <c r="E2050" s="122"/>
      <c r="F2050" s="122">
        <v>10000</v>
      </c>
      <c r="G2050" s="122" t="s">
        <v>218</v>
      </c>
      <c r="H2050" s="122">
        <f t="shared" si="609"/>
        <v>0</v>
      </c>
      <c r="I2050" s="124">
        <f t="shared" si="610"/>
        <v>0</v>
      </c>
      <c r="J2050" s="122">
        <f t="shared" si="611"/>
        <v>0</v>
      </c>
      <c r="L2050" s="122">
        <v>2042</v>
      </c>
      <c r="M2050" s="122">
        <v>0</v>
      </c>
      <c r="N2050" s="122">
        <v>1</v>
      </c>
      <c r="O2050" s="122">
        <f t="shared" si="612"/>
        <v>0</v>
      </c>
      <c r="P2050" s="122">
        <v>0.3</v>
      </c>
      <c r="Q2050" s="122" t="s">
        <v>319</v>
      </c>
      <c r="R2050" s="122">
        <f t="shared" si="613"/>
        <v>0</v>
      </c>
      <c r="S2050" s="124">
        <f t="shared" si="614"/>
        <v>0</v>
      </c>
      <c r="T2050" s="122">
        <f t="shared" si="615"/>
        <v>0</v>
      </c>
    </row>
    <row r="2051" spans="2:20" x14ac:dyDescent="0.25">
      <c r="B2051" s="122">
        <v>2043</v>
      </c>
      <c r="C2051" s="122">
        <v>0</v>
      </c>
      <c r="D2051" s="122"/>
      <c r="E2051" s="122"/>
      <c r="F2051" s="122">
        <v>10000</v>
      </c>
      <c r="G2051" s="122" t="s">
        <v>218</v>
      </c>
      <c r="H2051" s="122">
        <f t="shared" si="609"/>
        <v>0</v>
      </c>
      <c r="I2051" s="124">
        <f t="shared" si="610"/>
        <v>0</v>
      </c>
      <c r="J2051" s="122">
        <f t="shared" si="611"/>
        <v>0</v>
      </c>
      <c r="L2051" s="122">
        <v>2043</v>
      </c>
      <c r="M2051" s="122">
        <v>0</v>
      </c>
      <c r="N2051" s="122">
        <v>1</v>
      </c>
      <c r="O2051" s="122">
        <f t="shared" si="612"/>
        <v>0</v>
      </c>
      <c r="P2051" s="122">
        <v>0.3</v>
      </c>
      <c r="Q2051" s="122" t="s">
        <v>319</v>
      </c>
      <c r="R2051" s="122">
        <f t="shared" si="613"/>
        <v>0</v>
      </c>
      <c r="S2051" s="124">
        <f t="shared" si="614"/>
        <v>0</v>
      </c>
      <c r="T2051" s="122">
        <f t="shared" si="615"/>
        <v>0</v>
      </c>
    </row>
    <row r="2052" spans="2:20" x14ac:dyDescent="0.25">
      <c r="B2052" s="122">
        <v>2044</v>
      </c>
      <c r="C2052" s="122">
        <v>0</v>
      </c>
      <c r="D2052" s="122"/>
      <c r="E2052" s="122"/>
      <c r="F2052" s="122">
        <v>10000</v>
      </c>
      <c r="G2052" s="122" t="s">
        <v>218</v>
      </c>
      <c r="H2052" s="122">
        <f t="shared" si="609"/>
        <v>0</v>
      </c>
      <c r="I2052" s="124">
        <f t="shared" si="610"/>
        <v>0</v>
      </c>
      <c r="J2052" s="122">
        <f t="shared" si="611"/>
        <v>0</v>
      </c>
      <c r="L2052" s="122">
        <v>2044</v>
      </c>
      <c r="M2052" s="122">
        <v>0</v>
      </c>
      <c r="N2052" s="122">
        <v>1</v>
      </c>
      <c r="O2052" s="122">
        <f t="shared" si="612"/>
        <v>0</v>
      </c>
      <c r="P2052" s="122">
        <v>0.3</v>
      </c>
      <c r="Q2052" s="122" t="s">
        <v>319</v>
      </c>
      <c r="R2052" s="122">
        <f t="shared" si="613"/>
        <v>0</v>
      </c>
      <c r="S2052" s="124">
        <f t="shared" si="614"/>
        <v>0</v>
      </c>
      <c r="T2052" s="122">
        <f t="shared" si="615"/>
        <v>0</v>
      </c>
    </row>
    <row r="2054" spans="2:20" x14ac:dyDescent="0.25">
      <c r="B2054" s="290" t="s">
        <v>347</v>
      </c>
      <c r="C2054" s="290"/>
      <c r="D2054" s="290"/>
    </row>
    <row r="2055" spans="2:20" x14ac:dyDescent="0.25">
      <c r="B2055" s="289" t="s">
        <v>22</v>
      </c>
      <c r="C2055" s="289" t="s">
        <v>203</v>
      </c>
      <c r="D2055" s="289" t="s">
        <v>204</v>
      </c>
      <c r="E2055" s="289" t="s">
        <v>201</v>
      </c>
      <c r="F2055" s="289" t="s">
        <v>202</v>
      </c>
      <c r="G2055" s="289" t="s">
        <v>151</v>
      </c>
      <c r="H2055" s="289" t="s">
        <v>205</v>
      </c>
      <c r="I2055" s="289" t="s">
        <v>206</v>
      </c>
      <c r="J2055" s="289" t="s">
        <v>434</v>
      </c>
    </row>
    <row r="2056" spans="2:20" x14ac:dyDescent="0.25">
      <c r="B2056" s="289"/>
      <c r="C2056" s="289"/>
      <c r="D2056" s="289"/>
      <c r="E2056" s="289"/>
      <c r="F2056" s="289"/>
      <c r="G2056" s="289"/>
      <c r="H2056" s="289"/>
      <c r="I2056" s="289"/>
      <c r="J2056" s="289"/>
    </row>
    <row r="2057" spans="2:20" x14ac:dyDescent="0.25">
      <c r="B2057" s="289"/>
      <c r="C2057" s="289"/>
      <c r="D2057" s="289"/>
      <c r="E2057" s="289"/>
      <c r="F2057" s="289"/>
      <c r="G2057" s="289"/>
      <c r="H2057" s="289"/>
      <c r="I2057" s="289"/>
      <c r="J2057" s="289"/>
    </row>
    <row r="2058" spans="2:20" x14ac:dyDescent="0.25">
      <c r="B2058" s="122">
        <v>2025</v>
      </c>
      <c r="C2058" s="122" cm="1">
        <f t="array" ref="C2058:C2077">TRANSPOSE('Proyeksi Fasum (3)'!D490:W490)</f>
        <v>0</v>
      </c>
      <c r="D2058" s="122">
        <v>50</v>
      </c>
      <c r="E2058" s="122">
        <f>C2058*D2058</f>
        <v>0</v>
      </c>
      <c r="F2058" s="122">
        <v>50</v>
      </c>
      <c r="G2058" s="122" t="s">
        <v>348</v>
      </c>
      <c r="H2058" s="122">
        <f>E2058*F2058</f>
        <v>0</v>
      </c>
      <c r="I2058" s="124">
        <f>H2058/86400</f>
        <v>0</v>
      </c>
      <c r="J2058" s="122">
        <f>H2058/1000</f>
        <v>0</v>
      </c>
    </row>
    <row r="2059" spans="2:20" x14ac:dyDescent="0.25">
      <c r="B2059" s="122">
        <v>2026</v>
      </c>
      <c r="C2059" s="122">
        <v>0</v>
      </c>
      <c r="D2059" s="122">
        <v>50</v>
      </c>
      <c r="E2059" s="122">
        <f t="shared" ref="E2059:E2077" si="616">C2059*D2059</f>
        <v>0</v>
      </c>
      <c r="F2059" s="122">
        <v>50</v>
      </c>
      <c r="G2059" s="122" t="s">
        <v>348</v>
      </c>
      <c r="H2059" s="122">
        <f t="shared" ref="H2059:H2077" si="617">E2059*F2059</f>
        <v>0</v>
      </c>
      <c r="I2059" s="124">
        <f t="shared" ref="I2059:I2077" si="618">H2059/86400</f>
        <v>0</v>
      </c>
      <c r="J2059" s="122">
        <f t="shared" ref="J2059:J2077" si="619">H2059/1000</f>
        <v>0</v>
      </c>
    </row>
    <row r="2060" spans="2:20" x14ac:dyDescent="0.25">
      <c r="B2060" s="122">
        <v>2027</v>
      </c>
      <c r="C2060" s="122">
        <v>0</v>
      </c>
      <c r="D2060" s="122">
        <v>50</v>
      </c>
      <c r="E2060" s="122">
        <f t="shared" si="616"/>
        <v>0</v>
      </c>
      <c r="F2060" s="122">
        <v>50</v>
      </c>
      <c r="G2060" s="122" t="s">
        <v>348</v>
      </c>
      <c r="H2060" s="122">
        <f t="shared" si="617"/>
        <v>0</v>
      </c>
      <c r="I2060" s="124">
        <f t="shared" si="618"/>
        <v>0</v>
      </c>
      <c r="J2060" s="122">
        <f t="shared" si="619"/>
        <v>0</v>
      </c>
    </row>
    <row r="2061" spans="2:20" x14ac:dyDescent="0.25">
      <c r="B2061" s="122">
        <v>2028</v>
      </c>
      <c r="C2061" s="122">
        <v>0</v>
      </c>
      <c r="D2061" s="122">
        <v>50</v>
      </c>
      <c r="E2061" s="122">
        <f t="shared" si="616"/>
        <v>0</v>
      </c>
      <c r="F2061" s="122">
        <v>50</v>
      </c>
      <c r="G2061" s="122" t="s">
        <v>348</v>
      </c>
      <c r="H2061" s="122">
        <f t="shared" si="617"/>
        <v>0</v>
      </c>
      <c r="I2061" s="124">
        <f t="shared" si="618"/>
        <v>0</v>
      </c>
      <c r="J2061" s="122">
        <f t="shared" si="619"/>
        <v>0</v>
      </c>
    </row>
    <row r="2062" spans="2:20" x14ac:dyDescent="0.25">
      <c r="B2062" s="122">
        <v>2029</v>
      </c>
      <c r="C2062" s="122">
        <v>0</v>
      </c>
      <c r="D2062" s="122">
        <v>50</v>
      </c>
      <c r="E2062" s="122">
        <f t="shared" si="616"/>
        <v>0</v>
      </c>
      <c r="F2062" s="122">
        <v>50</v>
      </c>
      <c r="G2062" s="122" t="s">
        <v>348</v>
      </c>
      <c r="H2062" s="122">
        <f t="shared" si="617"/>
        <v>0</v>
      </c>
      <c r="I2062" s="124">
        <f t="shared" si="618"/>
        <v>0</v>
      </c>
      <c r="J2062" s="122">
        <f t="shared" si="619"/>
        <v>0</v>
      </c>
    </row>
    <row r="2063" spans="2:20" x14ac:dyDescent="0.25">
      <c r="B2063" s="122">
        <v>2030</v>
      </c>
      <c r="C2063" s="122">
        <v>0</v>
      </c>
      <c r="D2063" s="122">
        <v>50</v>
      </c>
      <c r="E2063" s="122">
        <f t="shared" si="616"/>
        <v>0</v>
      </c>
      <c r="F2063" s="122">
        <v>50</v>
      </c>
      <c r="G2063" s="122" t="s">
        <v>348</v>
      </c>
      <c r="H2063" s="122">
        <f t="shared" si="617"/>
        <v>0</v>
      </c>
      <c r="I2063" s="124">
        <f t="shared" si="618"/>
        <v>0</v>
      </c>
      <c r="J2063" s="122">
        <f t="shared" si="619"/>
        <v>0</v>
      </c>
    </row>
    <row r="2064" spans="2:20" x14ac:dyDescent="0.25">
      <c r="B2064" s="122">
        <v>2031</v>
      </c>
      <c r="C2064" s="122">
        <v>0</v>
      </c>
      <c r="D2064" s="122">
        <v>50</v>
      </c>
      <c r="E2064" s="122">
        <f t="shared" si="616"/>
        <v>0</v>
      </c>
      <c r="F2064" s="122">
        <v>50</v>
      </c>
      <c r="G2064" s="122" t="s">
        <v>348</v>
      </c>
      <c r="H2064" s="122">
        <f t="shared" si="617"/>
        <v>0</v>
      </c>
      <c r="I2064" s="124">
        <f t="shared" si="618"/>
        <v>0</v>
      </c>
      <c r="J2064" s="122">
        <f t="shared" si="619"/>
        <v>0</v>
      </c>
    </row>
    <row r="2065" spans="2:10" x14ac:dyDescent="0.25">
      <c r="B2065" s="122">
        <v>2032</v>
      </c>
      <c r="C2065" s="122">
        <v>0</v>
      </c>
      <c r="D2065" s="122">
        <v>50</v>
      </c>
      <c r="E2065" s="122">
        <f t="shared" si="616"/>
        <v>0</v>
      </c>
      <c r="F2065" s="122">
        <v>50</v>
      </c>
      <c r="G2065" s="122" t="s">
        <v>348</v>
      </c>
      <c r="H2065" s="122">
        <f t="shared" si="617"/>
        <v>0</v>
      </c>
      <c r="I2065" s="124">
        <f t="shared" si="618"/>
        <v>0</v>
      </c>
      <c r="J2065" s="122">
        <f t="shared" si="619"/>
        <v>0</v>
      </c>
    </row>
    <row r="2066" spans="2:10" x14ac:dyDescent="0.25">
      <c r="B2066" s="122">
        <v>2033</v>
      </c>
      <c r="C2066" s="122">
        <v>0</v>
      </c>
      <c r="D2066" s="122">
        <v>50</v>
      </c>
      <c r="E2066" s="122">
        <f t="shared" si="616"/>
        <v>0</v>
      </c>
      <c r="F2066" s="122">
        <v>50</v>
      </c>
      <c r="G2066" s="122" t="s">
        <v>348</v>
      </c>
      <c r="H2066" s="122">
        <f t="shared" si="617"/>
        <v>0</v>
      </c>
      <c r="I2066" s="124">
        <f t="shared" si="618"/>
        <v>0</v>
      </c>
      <c r="J2066" s="122">
        <f t="shared" si="619"/>
        <v>0</v>
      </c>
    </row>
    <row r="2067" spans="2:10" x14ac:dyDescent="0.25">
      <c r="B2067" s="122">
        <v>2034</v>
      </c>
      <c r="C2067" s="122">
        <v>0</v>
      </c>
      <c r="D2067" s="122">
        <v>50</v>
      </c>
      <c r="E2067" s="122">
        <f t="shared" si="616"/>
        <v>0</v>
      </c>
      <c r="F2067" s="122">
        <v>50</v>
      </c>
      <c r="G2067" s="122" t="s">
        <v>348</v>
      </c>
      <c r="H2067" s="122">
        <f t="shared" si="617"/>
        <v>0</v>
      </c>
      <c r="I2067" s="124">
        <f t="shared" si="618"/>
        <v>0</v>
      </c>
      <c r="J2067" s="122">
        <f t="shared" si="619"/>
        <v>0</v>
      </c>
    </row>
    <row r="2068" spans="2:10" x14ac:dyDescent="0.25">
      <c r="B2068" s="122">
        <v>2035</v>
      </c>
      <c r="C2068" s="122">
        <v>0</v>
      </c>
      <c r="D2068" s="122">
        <v>50</v>
      </c>
      <c r="E2068" s="122">
        <f t="shared" si="616"/>
        <v>0</v>
      </c>
      <c r="F2068" s="122">
        <v>50</v>
      </c>
      <c r="G2068" s="122" t="s">
        <v>348</v>
      </c>
      <c r="H2068" s="122">
        <f t="shared" si="617"/>
        <v>0</v>
      </c>
      <c r="I2068" s="124">
        <f t="shared" si="618"/>
        <v>0</v>
      </c>
      <c r="J2068" s="122">
        <f t="shared" si="619"/>
        <v>0</v>
      </c>
    </row>
    <row r="2069" spans="2:10" x14ac:dyDescent="0.25">
      <c r="B2069" s="122">
        <v>2036</v>
      </c>
      <c r="C2069" s="122">
        <v>0</v>
      </c>
      <c r="D2069" s="122">
        <v>50</v>
      </c>
      <c r="E2069" s="122">
        <f t="shared" si="616"/>
        <v>0</v>
      </c>
      <c r="F2069" s="122">
        <v>50</v>
      </c>
      <c r="G2069" s="122" t="s">
        <v>348</v>
      </c>
      <c r="H2069" s="122">
        <f t="shared" si="617"/>
        <v>0</v>
      </c>
      <c r="I2069" s="124">
        <f t="shared" si="618"/>
        <v>0</v>
      </c>
      <c r="J2069" s="122">
        <f t="shared" si="619"/>
        <v>0</v>
      </c>
    </row>
    <row r="2070" spans="2:10" x14ac:dyDescent="0.25">
      <c r="B2070" s="122">
        <v>2037</v>
      </c>
      <c r="C2070" s="122">
        <v>0</v>
      </c>
      <c r="D2070" s="122">
        <v>50</v>
      </c>
      <c r="E2070" s="122">
        <f t="shared" si="616"/>
        <v>0</v>
      </c>
      <c r="F2070" s="122">
        <v>50</v>
      </c>
      <c r="G2070" s="122" t="s">
        <v>348</v>
      </c>
      <c r="H2070" s="122">
        <f t="shared" si="617"/>
        <v>0</v>
      </c>
      <c r="I2070" s="124">
        <f t="shared" si="618"/>
        <v>0</v>
      </c>
      <c r="J2070" s="122">
        <f t="shared" si="619"/>
        <v>0</v>
      </c>
    </row>
    <row r="2071" spans="2:10" x14ac:dyDescent="0.25">
      <c r="B2071" s="122">
        <v>2038</v>
      </c>
      <c r="C2071" s="122">
        <v>0</v>
      </c>
      <c r="D2071" s="122">
        <v>50</v>
      </c>
      <c r="E2071" s="122">
        <f t="shared" si="616"/>
        <v>0</v>
      </c>
      <c r="F2071" s="122">
        <v>50</v>
      </c>
      <c r="G2071" s="122" t="s">
        <v>348</v>
      </c>
      <c r="H2071" s="122">
        <f t="shared" si="617"/>
        <v>0</v>
      </c>
      <c r="I2071" s="124">
        <f t="shared" si="618"/>
        <v>0</v>
      </c>
      <c r="J2071" s="122">
        <f t="shared" si="619"/>
        <v>0</v>
      </c>
    </row>
    <row r="2072" spans="2:10" x14ac:dyDescent="0.25">
      <c r="B2072" s="122">
        <v>2039</v>
      </c>
      <c r="C2072" s="122">
        <v>0</v>
      </c>
      <c r="D2072" s="122">
        <v>50</v>
      </c>
      <c r="E2072" s="122">
        <f t="shared" si="616"/>
        <v>0</v>
      </c>
      <c r="F2072" s="122">
        <v>50</v>
      </c>
      <c r="G2072" s="122" t="s">
        <v>348</v>
      </c>
      <c r="H2072" s="122">
        <f t="shared" si="617"/>
        <v>0</v>
      </c>
      <c r="I2072" s="124">
        <f t="shared" si="618"/>
        <v>0</v>
      </c>
      <c r="J2072" s="122">
        <f t="shared" si="619"/>
        <v>0</v>
      </c>
    </row>
    <row r="2073" spans="2:10" x14ac:dyDescent="0.25">
      <c r="B2073" s="122">
        <v>2040</v>
      </c>
      <c r="C2073" s="122">
        <v>0</v>
      </c>
      <c r="D2073" s="122">
        <v>50</v>
      </c>
      <c r="E2073" s="122">
        <f t="shared" si="616"/>
        <v>0</v>
      </c>
      <c r="F2073" s="122">
        <v>50</v>
      </c>
      <c r="G2073" s="122" t="s">
        <v>348</v>
      </c>
      <c r="H2073" s="122">
        <f t="shared" si="617"/>
        <v>0</v>
      </c>
      <c r="I2073" s="124">
        <f t="shared" si="618"/>
        <v>0</v>
      </c>
      <c r="J2073" s="122">
        <f t="shared" si="619"/>
        <v>0</v>
      </c>
    </row>
    <row r="2074" spans="2:10" x14ac:dyDescent="0.25">
      <c r="B2074" s="122">
        <v>2041</v>
      </c>
      <c r="C2074" s="122">
        <v>0</v>
      </c>
      <c r="D2074" s="122">
        <v>50</v>
      </c>
      <c r="E2074" s="122">
        <f t="shared" si="616"/>
        <v>0</v>
      </c>
      <c r="F2074" s="122">
        <v>50</v>
      </c>
      <c r="G2074" s="122" t="s">
        <v>348</v>
      </c>
      <c r="H2074" s="122">
        <f t="shared" si="617"/>
        <v>0</v>
      </c>
      <c r="I2074" s="124">
        <f t="shared" si="618"/>
        <v>0</v>
      </c>
      <c r="J2074" s="122">
        <f t="shared" si="619"/>
        <v>0</v>
      </c>
    </row>
    <row r="2075" spans="2:10" x14ac:dyDescent="0.25">
      <c r="B2075" s="122">
        <v>2042</v>
      </c>
      <c r="C2075" s="122">
        <v>0</v>
      </c>
      <c r="D2075" s="122">
        <v>50</v>
      </c>
      <c r="E2075" s="122">
        <f t="shared" si="616"/>
        <v>0</v>
      </c>
      <c r="F2075" s="122">
        <v>50</v>
      </c>
      <c r="G2075" s="122" t="s">
        <v>348</v>
      </c>
      <c r="H2075" s="122">
        <f t="shared" si="617"/>
        <v>0</v>
      </c>
      <c r="I2075" s="124">
        <f t="shared" si="618"/>
        <v>0</v>
      </c>
      <c r="J2075" s="122">
        <f t="shared" si="619"/>
        <v>0</v>
      </c>
    </row>
    <row r="2076" spans="2:10" x14ac:dyDescent="0.25">
      <c r="B2076" s="122">
        <v>2043</v>
      </c>
      <c r="C2076" s="122">
        <v>0</v>
      </c>
      <c r="D2076" s="122">
        <v>50</v>
      </c>
      <c r="E2076" s="122">
        <f t="shared" si="616"/>
        <v>0</v>
      </c>
      <c r="F2076" s="122">
        <v>50</v>
      </c>
      <c r="G2076" s="122" t="s">
        <v>348</v>
      </c>
      <c r="H2076" s="122">
        <f t="shared" si="617"/>
        <v>0</v>
      </c>
      <c r="I2076" s="124">
        <f t="shared" si="618"/>
        <v>0</v>
      </c>
      <c r="J2076" s="122">
        <f t="shared" si="619"/>
        <v>0</v>
      </c>
    </row>
    <row r="2077" spans="2:10" x14ac:dyDescent="0.25">
      <c r="B2077" s="122">
        <v>2044</v>
      </c>
      <c r="C2077" s="122">
        <v>0</v>
      </c>
      <c r="D2077" s="122">
        <v>50</v>
      </c>
      <c r="E2077" s="122">
        <f t="shared" si="616"/>
        <v>0</v>
      </c>
      <c r="F2077" s="122">
        <v>50</v>
      </c>
      <c r="G2077" s="122" t="s">
        <v>348</v>
      </c>
      <c r="H2077" s="122">
        <f t="shared" si="617"/>
        <v>0</v>
      </c>
      <c r="I2077" s="124">
        <f t="shared" si="618"/>
        <v>0</v>
      </c>
      <c r="J2077" s="122">
        <f t="shared" si="619"/>
        <v>0</v>
      </c>
    </row>
  </sheetData>
  <mergeCells count="1501">
    <mergeCell ref="P35:P37"/>
    <mergeCell ref="Q35:Q37"/>
    <mergeCell ref="R35:R37"/>
    <mergeCell ref="S35:S37"/>
    <mergeCell ref="T35:T37"/>
    <mergeCell ref="B59:C59"/>
    <mergeCell ref="L59:M59"/>
    <mergeCell ref="I35:I37"/>
    <mergeCell ref="J35:J37"/>
    <mergeCell ref="L35:L37"/>
    <mergeCell ref="M35:M37"/>
    <mergeCell ref="N35:N37"/>
    <mergeCell ref="O35:O37"/>
    <mergeCell ref="U11:Y13"/>
    <mergeCell ref="A30:A33"/>
    <mergeCell ref="B30:U30"/>
    <mergeCell ref="B35:B37"/>
    <mergeCell ref="C35:C37"/>
    <mergeCell ref="D35:D37"/>
    <mergeCell ref="E35:E37"/>
    <mergeCell ref="F35:F37"/>
    <mergeCell ref="G35:G37"/>
    <mergeCell ref="H35:H37"/>
    <mergeCell ref="O60:O62"/>
    <mergeCell ref="P60:P62"/>
    <mergeCell ref="Q60:Q62"/>
    <mergeCell ref="R60:R62"/>
    <mergeCell ref="S60:S62"/>
    <mergeCell ref="T60:T62"/>
    <mergeCell ref="H60:H62"/>
    <mergeCell ref="I60:I62"/>
    <mergeCell ref="J60:J62"/>
    <mergeCell ref="L60:L62"/>
    <mergeCell ref="M60:M62"/>
    <mergeCell ref="N60:N62"/>
    <mergeCell ref="B60:B62"/>
    <mergeCell ref="C60:C62"/>
    <mergeCell ref="D60:D62"/>
    <mergeCell ref="E60:E62"/>
    <mergeCell ref="F60:F62"/>
    <mergeCell ref="G60:G62"/>
    <mergeCell ref="Q85:Q87"/>
    <mergeCell ref="R85:R87"/>
    <mergeCell ref="S85:S87"/>
    <mergeCell ref="T85:T87"/>
    <mergeCell ref="B109:D109"/>
    <mergeCell ref="L109:N109"/>
    <mergeCell ref="J85:J87"/>
    <mergeCell ref="L85:L87"/>
    <mergeCell ref="M85:M87"/>
    <mergeCell ref="N85:N87"/>
    <mergeCell ref="O85:O87"/>
    <mergeCell ref="P85:P87"/>
    <mergeCell ref="B84:C84"/>
    <mergeCell ref="L84:M84"/>
    <mergeCell ref="B85:B87"/>
    <mergeCell ref="C85:C87"/>
    <mergeCell ref="D85:D87"/>
    <mergeCell ref="E85:E87"/>
    <mergeCell ref="F85:F87"/>
    <mergeCell ref="G85:G87"/>
    <mergeCell ref="H85:H87"/>
    <mergeCell ref="I85:I87"/>
    <mergeCell ref="O110:O112"/>
    <mergeCell ref="P110:P112"/>
    <mergeCell ref="Q110:Q112"/>
    <mergeCell ref="R110:R112"/>
    <mergeCell ref="S110:S112"/>
    <mergeCell ref="T110:T112"/>
    <mergeCell ref="H110:H112"/>
    <mergeCell ref="I110:I112"/>
    <mergeCell ref="J110:J112"/>
    <mergeCell ref="L110:L112"/>
    <mergeCell ref="M110:M112"/>
    <mergeCell ref="N110:N112"/>
    <mergeCell ref="B110:B112"/>
    <mergeCell ref="C110:C112"/>
    <mergeCell ref="D110:D112"/>
    <mergeCell ref="E110:E112"/>
    <mergeCell ref="F110:F112"/>
    <mergeCell ref="G110:G112"/>
    <mergeCell ref="Q135:Q137"/>
    <mergeCell ref="R135:R137"/>
    <mergeCell ref="S135:S137"/>
    <mergeCell ref="T135:T137"/>
    <mergeCell ref="B159:C159"/>
    <mergeCell ref="L159:N159"/>
    <mergeCell ref="J135:J137"/>
    <mergeCell ref="L135:L137"/>
    <mergeCell ref="M135:M137"/>
    <mergeCell ref="N135:N137"/>
    <mergeCell ref="O135:O137"/>
    <mergeCell ref="P135:P137"/>
    <mergeCell ref="B134:D134"/>
    <mergeCell ref="L134:N134"/>
    <mergeCell ref="B135:B137"/>
    <mergeCell ref="C135:C137"/>
    <mergeCell ref="D135:D137"/>
    <mergeCell ref="E135:E137"/>
    <mergeCell ref="F135:F137"/>
    <mergeCell ref="G135:G137"/>
    <mergeCell ref="H135:H137"/>
    <mergeCell ref="I135:I137"/>
    <mergeCell ref="B184:D184"/>
    <mergeCell ref="L184:N184"/>
    <mergeCell ref="B185:B187"/>
    <mergeCell ref="C185:C187"/>
    <mergeCell ref="D185:D187"/>
    <mergeCell ref="E185:E187"/>
    <mergeCell ref="F185:F187"/>
    <mergeCell ref="G185:G187"/>
    <mergeCell ref="H185:H187"/>
    <mergeCell ref="I185:I187"/>
    <mergeCell ref="O160:O162"/>
    <mergeCell ref="P160:P162"/>
    <mergeCell ref="Q160:Q162"/>
    <mergeCell ref="R160:R162"/>
    <mergeCell ref="S160:S162"/>
    <mergeCell ref="T160:T162"/>
    <mergeCell ref="H160:H162"/>
    <mergeCell ref="I160:I162"/>
    <mergeCell ref="J160:J162"/>
    <mergeCell ref="L160:L162"/>
    <mergeCell ref="M160:M162"/>
    <mergeCell ref="N160:N162"/>
    <mergeCell ref="B160:B162"/>
    <mergeCell ref="C160:C162"/>
    <mergeCell ref="D160:D162"/>
    <mergeCell ref="E160:E162"/>
    <mergeCell ref="F160:F162"/>
    <mergeCell ref="G160:G162"/>
    <mergeCell ref="G210:G212"/>
    <mergeCell ref="H210:H212"/>
    <mergeCell ref="I210:I212"/>
    <mergeCell ref="J210:J212"/>
    <mergeCell ref="A235:A238"/>
    <mergeCell ref="B235:U235"/>
    <mergeCell ref="Q185:Q187"/>
    <mergeCell ref="R185:R187"/>
    <mergeCell ref="S185:S187"/>
    <mergeCell ref="T185:T187"/>
    <mergeCell ref="B209:D209"/>
    <mergeCell ref="B210:B212"/>
    <mergeCell ref="C210:C212"/>
    <mergeCell ref="D210:D212"/>
    <mergeCell ref="E210:E212"/>
    <mergeCell ref="F210:F212"/>
    <mergeCell ref="J185:J187"/>
    <mergeCell ref="L185:L187"/>
    <mergeCell ref="M185:M187"/>
    <mergeCell ref="N185:N187"/>
    <mergeCell ref="O185:O187"/>
    <mergeCell ref="P185:P187"/>
    <mergeCell ref="O240:O242"/>
    <mergeCell ref="P240:P242"/>
    <mergeCell ref="Q240:Q242"/>
    <mergeCell ref="R240:R242"/>
    <mergeCell ref="S240:S242"/>
    <mergeCell ref="T240:T242"/>
    <mergeCell ref="H240:H242"/>
    <mergeCell ref="I240:I242"/>
    <mergeCell ref="J240:J242"/>
    <mergeCell ref="L240:L242"/>
    <mergeCell ref="M240:M242"/>
    <mergeCell ref="N240:N242"/>
    <mergeCell ref="B240:B242"/>
    <mergeCell ref="C240:C242"/>
    <mergeCell ref="D240:D242"/>
    <mergeCell ref="E240:E242"/>
    <mergeCell ref="F240:F242"/>
    <mergeCell ref="G240:G242"/>
    <mergeCell ref="Q265:Q267"/>
    <mergeCell ref="R265:R267"/>
    <mergeCell ref="S265:S267"/>
    <mergeCell ref="T265:T267"/>
    <mergeCell ref="B289:C289"/>
    <mergeCell ref="L289:M289"/>
    <mergeCell ref="J265:J267"/>
    <mergeCell ref="L265:L267"/>
    <mergeCell ref="M265:M267"/>
    <mergeCell ref="N265:N267"/>
    <mergeCell ref="O265:O267"/>
    <mergeCell ref="P265:P267"/>
    <mergeCell ref="B264:C264"/>
    <mergeCell ref="L264:M264"/>
    <mergeCell ref="B265:B267"/>
    <mergeCell ref="C265:C267"/>
    <mergeCell ref="D265:D267"/>
    <mergeCell ref="E265:E267"/>
    <mergeCell ref="F265:F267"/>
    <mergeCell ref="G265:G267"/>
    <mergeCell ref="H265:H267"/>
    <mergeCell ref="I265:I267"/>
    <mergeCell ref="O290:O292"/>
    <mergeCell ref="P290:P292"/>
    <mergeCell ref="Q290:Q292"/>
    <mergeCell ref="R290:R292"/>
    <mergeCell ref="S290:S292"/>
    <mergeCell ref="T290:T292"/>
    <mergeCell ref="H290:H292"/>
    <mergeCell ref="I290:I292"/>
    <mergeCell ref="J290:J292"/>
    <mergeCell ref="L290:L292"/>
    <mergeCell ref="M290:M292"/>
    <mergeCell ref="N290:N292"/>
    <mergeCell ref="B290:B292"/>
    <mergeCell ref="C290:C292"/>
    <mergeCell ref="D290:D292"/>
    <mergeCell ref="E290:E292"/>
    <mergeCell ref="F290:F292"/>
    <mergeCell ref="G290:G292"/>
    <mergeCell ref="Q315:Q317"/>
    <mergeCell ref="R315:R317"/>
    <mergeCell ref="S315:S317"/>
    <mergeCell ref="T315:T317"/>
    <mergeCell ref="B339:D339"/>
    <mergeCell ref="L339:N339"/>
    <mergeCell ref="J315:J317"/>
    <mergeCell ref="L315:L317"/>
    <mergeCell ref="M315:M317"/>
    <mergeCell ref="N315:N317"/>
    <mergeCell ref="O315:O317"/>
    <mergeCell ref="P315:P317"/>
    <mergeCell ref="B314:D314"/>
    <mergeCell ref="L314:N314"/>
    <mergeCell ref="B315:B317"/>
    <mergeCell ref="C315:C317"/>
    <mergeCell ref="D315:D317"/>
    <mergeCell ref="E315:E317"/>
    <mergeCell ref="F315:F317"/>
    <mergeCell ref="G315:G317"/>
    <mergeCell ref="H315:H317"/>
    <mergeCell ref="I315:I317"/>
    <mergeCell ref="O340:O342"/>
    <mergeCell ref="P340:P342"/>
    <mergeCell ref="Q340:Q342"/>
    <mergeCell ref="R340:R342"/>
    <mergeCell ref="S340:S342"/>
    <mergeCell ref="T340:T342"/>
    <mergeCell ref="H340:H342"/>
    <mergeCell ref="I340:I342"/>
    <mergeCell ref="J340:J342"/>
    <mergeCell ref="L340:L342"/>
    <mergeCell ref="M340:M342"/>
    <mergeCell ref="N340:N342"/>
    <mergeCell ref="B340:B342"/>
    <mergeCell ref="C340:C342"/>
    <mergeCell ref="D340:D342"/>
    <mergeCell ref="E340:E342"/>
    <mergeCell ref="F340:F342"/>
    <mergeCell ref="G340:G342"/>
    <mergeCell ref="Q365:Q367"/>
    <mergeCell ref="R365:R367"/>
    <mergeCell ref="S365:S367"/>
    <mergeCell ref="T365:T367"/>
    <mergeCell ref="B389:D389"/>
    <mergeCell ref="L389:N389"/>
    <mergeCell ref="J365:J367"/>
    <mergeCell ref="L365:L367"/>
    <mergeCell ref="M365:M367"/>
    <mergeCell ref="N365:N367"/>
    <mergeCell ref="O365:O367"/>
    <mergeCell ref="P365:P367"/>
    <mergeCell ref="B364:C364"/>
    <mergeCell ref="L364:N364"/>
    <mergeCell ref="B365:B367"/>
    <mergeCell ref="C365:C367"/>
    <mergeCell ref="D365:D367"/>
    <mergeCell ref="E365:E367"/>
    <mergeCell ref="F365:F367"/>
    <mergeCell ref="G365:G367"/>
    <mergeCell ref="H365:H367"/>
    <mergeCell ref="I365:I367"/>
    <mergeCell ref="G415:G417"/>
    <mergeCell ref="H415:H417"/>
    <mergeCell ref="I415:I417"/>
    <mergeCell ref="J415:J417"/>
    <mergeCell ref="A440:A443"/>
    <mergeCell ref="B440:U440"/>
    <mergeCell ref="B414:D414"/>
    <mergeCell ref="B415:B417"/>
    <mergeCell ref="C415:C417"/>
    <mergeCell ref="D415:D417"/>
    <mergeCell ref="E415:E417"/>
    <mergeCell ref="F415:F417"/>
    <mergeCell ref="O390:O392"/>
    <mergeCell ref="P390:P392"/>
    <mergeCell ref="Q390:Q392"/>
    <mergeCell ref="R390:R392"/>
    <mergeCell ref="S390:S392"/>
    <mergeCell ref="T390:T392"/>
    <mergeCell ref="H390:H392"/>
    <mergeCell ref="I390:I392"/>
    <mergeCell ref="J390:J392"/>
    <mergeCell ref="L390:L392"/>
    <mergeCell ref="M390:M392"/>
    <mergeCell ref="N390:N392"/>
    <mergeCell ref="B390:B392"/>
    <mergeCell ref="C390:C392"/>
    <mergeCell ref="D390:D392"/>
    <mergeCell ref="E390:E392"/>
    <mergeCell ref="F390:F392"/>
    <mergeCell ref="G390:G392"/>
    <mergeCell ref="O445:O447"/>
    <mergeCell ref="P445:P447"/>
    <mergeCell ref="Q445:Q447"/>
    <mergeCell ref="R445:R447"/>
    <mergeCell ref="S445:S447"/>
    <mergeCell ref="T445:T447"/>
    <mergeCell ref="H445:H447"/>
    <mergeCell ref="I445:I447"/>
    <mergeCell ref="J445:J447"/>
    <mergeCell ref="L445:L447"/>
    <mergeCell ref="M445:M447"/>
    <mergeCell ref="N445:N447"/>
    <mergeCell ref="B445:B447"/>
    <mergeCell ref="C445:C447"/>
    <mergeCell ref="D445:D447"/>
    <mergeCell ref="E445:E447"/>
    <mergeCell ref="F445:F447"/>
    <mergeCell ref="G445:G447"/>
    <mergeCell ref="Q470:Q472"/>
    <mergeCell ref="R470:R472"/>
    <mergeCell ref="S470:S472"/>
    <mergeCell ref="T470:T472"/>
    <mergeCell ref="B494:C494"/>
    <mergeCell ref="L494:M494"/>
    <mergeCell ref="J470:J472"/>
    <mergeCell ref="L470:L472"/>
    <mergeCell ref="M470:M472"/>
    <mergeCell ref="N470:N472"/>
    <mergeCell ref="O470:O472"/>
    <mergeCell ref="P470:P472"/>
    <mergeCell ref="B469:C469"/>
    <mergeCell ref="L469:M469"/>
    <mergeCell ref="B470:B472"/>
    <mergeCell ref="C470:C472"/>
    <mergeCell ref="D470:D472"/>
    <mergeCell ref="E470:E472"/>
    <mergeCell ref="F470:F472"/>
    <mergeCell ref="G470:G472"/>
    <mergeCell ref="H470:H472"/>
    <mergeCell ref="I470:I472"/>
    <mergeCell ref="O495:O497"/>
    <mergeCell ref="P495:P497"/>
    <mergeCell ref="Q495:Q497"/>
    <mergeCell ref="R495:R497"/>
    <mergeCell ref="S495:S497"/>
    <mergeCell ref="T495:T497"/>
    <mergeCell ref="H495:H497"/>
    <mergeCell ref="I495:I497"/>
    <mergeCell ref="J495:J497"/>
    <mergeCell ref="L495:L497"/>
    <mergeCell ref="M495:M497"/>
    <mergeCell ref="N495:N497"/>
    <mergeCell ref="B495:B497"/>
    <mergeCell ref="C495:C497"/>
    <mergeCell ref="D495:D497"/>
    <mergeCell ref="E495:E497"/>
    <mergeCell ref="F495:F497"/>
    <mergeCell ref="G495:G497"/>
    <mergeCell ref="Q520:Q522"/>
    <mergeCell ref="R520:R522"/>
    <mergeCell ref="S520:S522"/>
    <mergeCell ref="T520:T522"/>
    <mergeCell ref="B544:D544"/>
    <mergeCell ref="L544:N544"/>
    <mergeCell ref="J520:J522"/>
    <mergeCell ref="L520:L522"/>
    <mergeCell ref="M520:M522"/>
    <mergeCell ref="N520:N522"/>
    <mergeCell ref="O520:O522"/>
    <mergeCell ref="P520:P522"/>
    <mergeCell ref="B519:D519"/>
    <mergeCell ref="L519:N519"/>
    <mergeCell ref="B520:B522"/>
    <mergeCell ref="C520:C522"/>
    <mergeCell ref="D520:D522"/>
    <mergeCell ref="E520:E522"/>
    <mergeCell ref="F520:F522"/>
    <mergeCell ref="G520:G522"/>
    <mergeCell ref="H520:H522"/>
    <mergeCell ref="I520:I522"/>
    <mergeCell ref="O545:O547"/>
    <mergeCell ref="P545:P547"/>
    <mergeCell ref="Q545:Q547"/>
    <mergeCell ref="R545:R547"/>
    <mergeCell ref="S545:S547"/>
    <mergeCell ref="T545:T547"/>
    <mergeCell ref="H545:H547"/>
    <mergeCell ref="I545:I547"/>
    <mergeCell ref="J545:J547"/>
    <mergeCell ref="L545:L547"/>
    <mergeCell ref="M545:M547"/>
    <mergeCell ref="N545:N547"/>
    <mergeCell ref="B545:B547"/>
    <mergeCell ref="C545:C547"/>
    <mergeCell ref="D545:D547"/>
    <mergeCell ref="E545:E547"/>
    <mergeCell ref="F545:F547"/>
    <mergeCell ref="G545:G547"/>
    <mergeCell ref="Q570:Q572"/>
    <mergeCell ref="R570:R572"/>
    <mergeCell ref="S570:S572"/>
    <mergeCell ref="T570:T572"/>
    <mergeCell ref="B594:D594"/>
    <mergeCell ref="L594:N594"/>
    <mergeCell ref="J570:J572"/>
    <mergeCell ref="L570:L572"/>
    <mergeCell ref="M570:M572"/>
    <mergeCell ref="N570:N572"/>
    <mergeCell ref="O570:O572"/>
    <mergeCell ref="P570:P572"/>
    <mergeCell ref="B569:C569"/>
    <mergeCell ref="L569:N569"/>
    <mergeCell ref="B570:B572"/>
    <mergeCell ref="C570:C572"/>
    <mergeCell ref="D570:D572"/>
    <mergeCell ref="E570:E572"/>
    <mergeCell ref="F570:F572"/>
    <mergeCell ref="G570:G572"/>
    <mergeCell ref="H570:H572"/>
    <mergeCell ref="I570:I572"/>
    <mergeCell ref="G620:G622"/>
    <mergeCell ref="H620:H622"/>
    <mergeCell ref="I620:I622"/>
    <mergeCell ref="J620:J622"/>
    <mergeCell ref="A645:A648"/>
    <mergeCell ref="B645:U645"/>
    <mergeCell ref="B619:D619"/>
    <mergeCell ref="B620:B622"/>
    <mergeCell ref="C620:C622"/>
    <mergeCell ref="D620:D622"/>
    <mergeCell ref="E620:E622"/>
    <mergeCell ref="F620:F622"/>
    <mergeCell ref="O595:O597"/>
    <mergeCell ref="P595:P597"/>
    <mergeCell ref="Q595:Q597"/>
    <mergeCell ref="R595:R597"/>
    <mergeCell ref="S595:S597"/>
    <mergeCell ref="T595:T597"/>
    <mergeCell ref="H595:H597"/>
    <mergeCell ref="I595:I597"/>
    <mergeCell ref="J595:J597"/>
    <mergeCell ref="L595:L597"/>
    <mergeCell ref="M595:M597"/>
    <mergeCell ref="N595:N597"/>
    <mergeCell ref="B595:B597"/>
    <mergeCell ref="C595:C597"/>
    <mergeCell ref="D595:D597"/>
    <mergeCell ref="E595:E597"/>
    <mergeCell ref="F595:F597"/>
    <mergeCell ref="G595:G597"/>
    <mergeCell ref="O650:O652"/>
    <mergeCell ref="P650:P652"/>
    <mergeCell ref="Q650:Q652"/>
    <mergeCell ref="R650:R652"/>
    <mergeCell ref="S650:S652"/>
    <mergeCell ref="T650:T652"/>
    <mergeCell ref="H650:H652"/>
    <mergeCell ref="I650:I652"/>
    <mergeCell ref="J650:J652"/>
    <mergeCell ref="L650:L652"/>
    <mergeCell ref="M650:M652"/>
    <mergeCell ref="N650:N652"/>
    <mergeCell ref="B650:B652"/>
    <mergeCell ref="C650:C652"/>
    <mergeCell ref="D650:D652"/>
    <mergeCell ref="E650:E652"/>
    <mergeCell ref="F650:F652"/>
    <mergeCell ref="G650:G652"/>
    <mergeCell ref="Q675:Q677"/>
    <mergeCell ref="R675:R677"/>
    <mergeCell ref="S675:S677"/>
    <mergeCell ref="T675:T677"/>
    <mergeCell ref="B699:C699"/>
    <mergeCell ref="L699:M699"/>
    <mergeCell ref="J675:J677"/>
    <mergeCell ref="L675:L677"/>
    <mergeCell ref="M675:M677"/>
    <mergeCell ref="N675:N677"/>
    <mergeCell ref="O675:O677"/>
    <mergeCell ref="P675:P677"/>
    <mergeCell ref="B674:C674"/>
    <mergeCell ref="L674:M674"/>
    <mergeCell ref="B675:B677"/>
    <mergeCell ref="C675:C677"/>
    <mergeCell ref="D675:D677"/>
    <mergeCell ref="E675:E677"/>
    <mergeCell ref="F675:F677"/>
    <mergeCell ref="G675:G677"/>
    <mergeCell ref="H675:H677"/>
    <mergeCell ref="I675:I677"/>
    <mergeCell ref="O700:O702"/>
    <mergeCell ref="P700:P702"/>
    <mergeCell ref="Q700:Q702"/>
    <mergeCell ref="R700:R702"/>
    <mergeCell ref="S700:S702"/>
    <mergeCell ref="T700:T702"/>
    <mergeCell ref="H700:H702"/>
    <mergeCell ref="I700:I702"/>
    <mergeCell ref="J700:J702"/>
    <mergeCell ref="L700:L702"/>
    <mergeCell ref="M700:M702"/>
    <mergeCell ref="N700:N702"/>
    <mergeCell ref="B700:B702"/>
    <mergeCell ref="C700:C702"/>
    <mergeCell ref="D700:D702"/>
    <mergeCell ref="E700:E702"/>
    <mergeCell ref="F700:F702"/>
    <mergeCell ref="G700:G702"/>
    <mergeCell ref="Q725:Q727"/>
    <mergeCell ref="R725:R727"/>
    <mergeCell ref="S725:S727"/>
    <mergeCell ref="T725:T727"/>
    <mergeCell ref="B749:D749"/>
    <mergeCell ref="L749:N749"/>
    <mergeCell ref="J725:J727"/>
    <mergeCell ref="L725:L727"/>
    <mergeCell ref="M725:M727"/>
    <mergeCell ref="N725:N727"/>
    <mergeCell ref="O725:O727"/>
    <mergeCell ref="P725:P727"/>
    <mergeCell ref="B724:D724"/>
    <mergeCell ref="L724:N724"/>
    <mergeCell ref="B725:B727"/>
    <mergeCell ref="C725:C727"/>
    <mergeCell ref="D725:D727"/>
    <mergeCell ref="E725:E727"/>
    <mergeCell ref="F725:F727"/>
    <mergeCell ref="G725:G727"/>
    <mergeCell ref="H725:H727"/>
    <mergeCell ref="I725:I727"/>
    <mergeCell ref="O750:O752"/>
    <mergeCell ref="P750:P752"/>
    <mergeCell ref="Q750:Q752"/>
    <mergeCell ref="R750:R752"/>
    <mergeCell ref="S750:S752"/>
    <mergeCell ref="T750:T752"/>
    <mergeCell ref="H750:H752"/>
    <mergeCell ref="I750:I752"/>
    <mergeCell ref="J750:J752"/>
    <mergeCell ref="L750:L752"/>
    <mergeCell ref="M750:M752"/>
    <mergeCell ref="N750:N752"/>
    <mergeCell ref="B750:B752"/>
    <mergeCell ref="C750:C752"/>
    <mergeCell ref="D750:D752"/>
    <mergeCell ref="E750:E752"/>
    <mergeCell ref="F750:F752"/>
    <mergeCell ref="G750:G752"/>
    <mergeCell ref="Q775:Q777"/>
    <mergeCell ref="R775:R777"/>
    <mergeCell ref="S775:S777"/>
    <mergeCell ref="T775:T777"/>
    <mergeCell ref="B799:D799"/>
    <mergeCell ref="L799:N799"/>
    <mergeCell ref="J775:J777"/>
    <mergeCell ref="L775:L777"/>
    <mergeCell ref="M775:M777"/>
    <mergeCell ref="N775:N777"/>
    <mergeCell ref="O775:O777"/>
    <mergeCell ref="P775:P777"/>
    <mergeCell ref="B774:C774"/>
    <mergeCell ref="L774:N774"/>
    <mergeCell ref="B775:B777"/>
    <mergeCell ref="C775:C777"/>
    <mergeCell ref="D775:D777"/>
    <mergeCell ref="E775:E777"/>
    <mergeCell ref="F775:F777"/>
    <mergeCell ref="G775:G777"/>
    <mergeCell ref="H775:H777"/>
    <mergeCell ref="I775:I777"/>
    <mergeCell ref="G825:G827"/>
    <mergeCell ref="H825:H827"/>
    <mergeCell ref="I825:I827"/>
    <mergeCell ref="J825:J827"/>
    <mergeCell ref="A850:A853"/>
    <mergeCell ref="B850:U850"/>
    <mergeCell ref="B824:D824"/>
    <mergeCell ref="B825:B827"/>
    <mergeCell ref="C825:C827"/>
    <mergeCell ref="D825:D827"/>
    <mergeCell ref="E825:E827"/>
    <mergeCell ref="F825:F827"/>
    <mergeCell ref="O800:O802"/>
    <mergeCell ref="P800:P802"/>
    <mergeCell ref="Q800:Q802"/>
    <mergeCell ref="R800:R802"/>
    <mergeCell ref="S800:S802"/>
    <mergeCell ref="T800:T802"/>
    <mergeCell ref="H800:H802"/>
    <mergeCell ref="I800:I802"/>
    <mergeCell ref="J800:J802"/>
    <mergeCell ref="L800:L802"/>
    <mergeCell ref="M800:M802"/>
    <mergeCell ref="N800:N802"/>
    <mergeCell ref="B800:B802"/>
    <mergeCell ref="C800:C802"/>
    <mergeCell ref="D800:D802"/>
    <mergeCell ref="E800:E802"/>
    <mergeCell ref="F800:F802"/>
    <mergeCell ref="G800:G802"/>
    <mergeCell ref="O855:O857"/>
    <mergeCell ref="P855:P857"/>
    <mergeCell ref="Q855:Q857"/>
    <mergeCell ref="R855:R857"/>
    <mergeCell ref="S855:S857"/>
    <mergeCell ref="T855:T857"/>
    <mergeCell ref="H855:H857"/>
    <mergeCell ref="I855:I857"/>
    <mergeCell ref="J855:J857"/>
    <mergeCell ref="L855:L857"/>
    <mergeCell ref="M855:M857"/>
    <mergeCell ref="N855:N857"/>
    <mergeCell ref="B855:B857"/>
    <mergeCell ref="C855:C857"/>
    <mergeCell ref="D855:D857"/>
    <mergeCell ref="E855:E857"/>
    <mergeCell ref="F855:F857"/>
    <mergeCell ref="G855:G857"/>
    <mergeCell ref="Q880:Q882"/>
    <mergeCell ref="R880:R882"/>
    <mergeCell ref="S880:S882"/>
    <mergeCell ref="T880:T882"/>
    <mergeCell ref="B904:C904"/>
    <mergeCell ref="L904:M904"/>
    <mergeCell ref="J880:J882"/>
    <mergeCell ref="L880:L882"/>
    <mergeCell ref="M880:M882"/>
    <mergeCell ref="N880:N882"/>
    <mergeCell ref="O880:O882"/>
    <mergeCell ref="P880:P882"/>
    <mergeCell ref="B879:C879"/>
    <mergeCell ref="L879:M879"/>
    <mergeCell ref="B880:B882"/>
    <mergeCell ref="C880:C882"/>
    <mergeCell ref="D880:D882"/>
    <mergeCell ref="E880:E882"/>
    <mergeCell ref="F880:F882"/>
    <mergeCell ref="G880:G882"/>
    <mergeCell ref="H880:H882"/>
    <mergeCell ref="I880:I882"/>
    <mergeCell ref="O905:O907"/>
    <mergeCell ref="P905:P907"/>
    <mergeCell ref="Q905:Q907"/>
    <mergeCell ref="R905:R907"/>
    <mergeCell ref="S905:S907"/>
    <mergeCell ref="T905:T907"/>
    <mergeCell ref="H905:H907"/>
    <mergeCell ref="I905:I907"/>
    <mergeCell ref="J905:J907"/>
    <mergeCell ref="L905:L907"/>
    <mergeCell ref="M905:M907"/>
    <mergeCell ref="N905:N907"/>
    <mergeCell ref="B905:B907"/>
    <mergeCell ref="C905:C907"/>
    <mergeCell ref="D905:D907"/>
    <mergeCell ref="E905:E907"/>
    <mergeCell ref="F905:F907"/>
    <mergeCell ref="G905:G907"/>
    <mergeCell ref="Q930:Q932"/>
    <mergeCell ref="R930:R932"/>
    <mergeCell ref="S930:S932"/>
    <mergeCell ref="T930:T932"/>
    <mergeCell ref="B954:D954"/>
    <mergeCell ref="L954:N954"/>
    <mergeCell ref="J930:J932"/>
    <mergeCell ref="L930:L932"/>
    <mergeCell ref="M930:M932"/>
    <mergeCell ref="N930:N932"/>
    <mergeCell ref="O930:O932"/>
    <mergeCell ref="P930:P932"/>
    <mergeCell ref="B929:D929"/>
    <mergeCell ref="L929:N929"/>
    <mergeCell ref="B930:B932"/>
    <mergeCell ref="C930:C932"/>
    <mergeCell ref="D930:D932"/>
    <mergeCell ref="E930:E932"/>
    <mergeCell ref="F930:F932"/>
    <mergeCell ref="G930:G932"/>
    <mergeCell ref="H930:H932"/>
    <mergeCell ref="I930:I932"/>
    <mergeCell ref="O955:O957"/>
    <mergeCell ref="P955:P957"/>
    <mergeCell ref="Q955:Q957"/>
    <mergeCell ref="R955:R957"/>
    <mergeCell ref="S955:S957"/>
    <mergeCell ref="T955:T957"/>
    <mergeCell ref="H955:H957"/>
    <mergeCell ref="I955:I957"/>
    <mergeCell ref="J955:J957"/>
    <mergeCell ref="L955:L957"/>
    <mergeCell ref="M955:M957"/>
    <mergeCell ref="N955:N957"/>
    <mergeCell ref="B955:B957"/>
    <mergeCell ref="C955:C957"/>
    <mergeCell ref="D955:D957"/>
    <mergeCell ref="E955:E957"/>
    <mergeCell ref="F955:F957"/>
    <mergeCell ref="G955:G957"/>
    <mergeCell ref="Q980:Q982"/>
    <mergeCell ref="R980:R982"/>
    <mergeCell ref="S980:S982"/>
    <mergeCell ref="T980:T982"/>
    <mergeCell ref="B1004:D1004"/>
    <mergeCell ref="L1004:N1004"/>
    <mergeCell ref="J980:J982"/>
    <mergeCell ref="L980:L982"/>
    <mergeCell ref="M980:M982"/>
    <mergeCell ref="N980:N982"/>
    <mergeCell ref="O980:O982"/>
    <mergeCell ref="P980:P982"/>
    <mergeCell ref="B979:C979"/>
    <mergeCell ref="L979:N979"/>
    <mergeCell ref="B980:B982"/>
    <mergeCell ref="C980:C982"/>
    <mergeCell ref="D980:D982"/>
    <mergeCell ref="E980:E982"/>
    <mergeCell ref="F980:F982"/>
    <mergeCell ref="G980:G982"/>
    <mergeCell ref="H980:H982"/>
    <mergeCell ref="I980:I982"/>
    <mergeCell ref="G1030:G1032"/>
    <mergeCell ref="H1030:H1032"/>
    <mergeCell ref="I1030:I1032"/>
    <mergeCell ref="J1030:J1032"/>
    <mergeCell ref="A1055:A1058"/>
    <mergeCell ref="B1055:U1055"/>
    <mergeCell ref="B1029:D1029"/>
    <mergeCell ref="B1030:B1032"/>
    <mergeCell ref="C1030:C1032"/>
    <mergeCell ref="D1030:D1032"/>
    <mergeCell ref="E1030:E1032"/>
    <mergeCell ref="F1030:F1032"/>
    <mergeCell ref="O1005:O1007"/>
    <mergeCell ref="P1005:P1007"/>
    <mergeCell ref="Q1005:Q1007"/>
    <mergeCell ref="R1005:R1007"/>
    <mergeCell ref="S1005:S1007"/>
    <mergeCell ref="T1005:T1007"/>
    <mergeCell ref="H1005:H1007"/>
    <mergeCell ref="I1005:I1007"/>
    <mergeCell ref="J1005:J1007"/>
    <mergeCell ref="L1005:L1007"/>
    <mergeCell ref="M1005:M1007"/>
    <mergeCell ref="N1005:N1007"/>
    <mergeCell ref="B1005:B1007"/>
    <mergeCell ref="C1005:C1007"/>
    <mergeCell ref="D1005:D1007"/>
    <mergeCell ref="E1005:E1007"/>
    <mergeCell ref="F1005:F1007"/>
    <mergeCell ref="G1005:G1007"/>
    <mergeCell ref="O1060:O1062"/>
    <mergeCell ref="P1060:P1062"/>
    <mergeCell ref="Q1060:Q1062"/>
    <mergeCell ref="R1060:R1062"/>
    <mergeCell ref="S1060:S1062"/>
    <mergeCell ref="T1060:T1062"/>
    <mergeCell ref="H1060:H1062"/>
    <mergeCell ref="I1060:I1062"/>
    <mergeCell ref="J1060:J1062"/>
    <mergeCell ref="L1060:L1062"/>
    <mergeCell ref="M1060:M1062"/>
    <mergeCell ref="N1060:N1062"/>
    <mergeCell ref="B1060:B1062"/>
    <mergeCell ref="C1060:C1062"/>
    <mergeCell ref="D1060:D1062"/>
    <mergeCell ref="E1060:E1062"/>
    <mergeCell ref="F1060:F1062"/>
    <mergeCell ref="G1060:G1062"/>
    <mergeCell ref="Q1085:Q1087"/>
    <mergeCell ref="R1085:R1087"/>
    <mergeCell ref="S1085:S1087"/>
    <mergeCell ref="T1085:T1087"/>
    <mergeCell ref="B1109:C1109"/>
    <mergeCell ref="L1109:M1109"/>
    <mergeCell ref="J1085:J1087"/>
    <mergeCell ref="L1085:L1087"/>
    <mergeCell ref="M1085:M1087"/>
    <mergeCell ref="N1085:N1087"/>
    <mergeCell ref="O1085:O1087"/>
    <mergeCell ref="P1085:P1087"/>
    <mergeCell ref="B1084:C1084"/>
    <mergeCell ref="L1084:M1084"/>
    <mergeCell ref="B1085:B1087"/>
    <mergeCell ref="C1085:C1087"/>
    <mergeCell ref="D1085:D1087"/>
    <mergeCell ref="E1085:E1087"/>
    <mergeCell ref="F1085:F1087"/>
    <mergeCell ref="G1085:G1087"/>
    <mergeCell ref="H1085:H1087"/>
    <mergeCell ref="I1085:I1087"/>
    <mergeCell ref="O1110:O1112"/>
    <mergeCell ref="P1110:P1112"/>
    <mergeCell ref="Q1110:Q1112"/>
    <mergeCell ref="R1110:R1112"/>
    <mergeCell ref="S1110:S1112"/>
    <mergeCell ref="T1110:T1112"/>
    <mergeCell ref="H1110:H1112"/>
    <mergeCell ref="I1110:I1112"/>
    <mergeCell ref="J1110:J1112"/>
    <mergeCell ref="L1110:L1112"/>
    <mergeCell ref="M1110:M1112"/>
    <mergeCell ref="N1110:N1112"/>
    <mergeCell ref="B1110:B1112"/>
    <mergeCell ref="C1110:C1112"/>
    <mergeCell ref="D1110:D1112"/>
    <mergeCell ref="E1110:E1112"/>
    <mergeCell ref="F1110:F1112"/>
    <mergeCell ref="G1110:G1112"/>
    <mergeCell ref="Q1135:Q1137"/>
    <mergeCell ref="R1135:R1137"/>
    <mergeCell ref="S1135:S1137"/>
    <mergeCell ref="T1135:T1137"/>
    <mergeCell ref="B1159:D1159"/>
    <mergeCell ref="L1159:N1159"/>
    <mergeCell ref="J1135:J1137"/>
    <mergeCell ref="L1135:L1137"/>
    <mergeCell ref="M1135:M1137"/>
    <mergeCell ref="N1135:N1137"/>
    <mergeCell ref="O1135:O1137"/>
    <mergeCell ref="P1135:P1137"/>
    <mergeCell ref="B1134:D1134"/>
    <mergeCell ref="L1134:N1134"/>
    <mergeCell ref="B1135:B1137"/>
    <mergeCell ref="C1135:C1137"/>
    <mergeCell ref="D1135:D1137"/>
    <mergeCell ref="E1135:E1137"/>
    <mergeCell ref="F1135:F1137"/>
    <mergeCell ref="G1135:G1137"/>
    <mergeCell ref="H1135:H1137"/>
    <mergeCell ref="I1135:I1137"/>
    <mergeCell ref="O1160:O1162"/>
    <mergeCell ref="P1160:P1162"/>
    <mergeCell ref="Q1160:Q1162"/>
    <mergeCell ref="R1160:R1162"/>
    <mergeCell ref="S1160:S1162"/>
    <mergeCell ref="T1160:T1162"/>
    <mergeCell ref="H1160:H1162"/>
    <mergeCell ref="I1160:I1162"/>
    <mergeCell ref="J1160:J1162"/>
    <mergeCell ref="L1160:L1162"/>
    <mergeCell ref="M1160:M1162"/>
    <mergeCell ref="N1160:N1162"/>
    <mergeCell ref="B1160:B1162"/>
    <mergeCell ref="C1160:C1162"/>
    <mergeCell ref="D1160:D1162"/>
    <mergeCell ref="E1160:E1162"/>
    <mergeCell ref="F1160:F1162"/>
    <mergeCell ref="G1160:G1162"/>
    <mergeCell ref="Q1185:Q1187"/>
    <mergeCell ref="R1185:R1187"/>
    <mergeCell ref="S1185:S1187"/>
    <mergeCell ref="T1185:T1187"/>
    <mergeCell ref="B1209:D1209"/>
    <mergeCell ref="L1209:N1209"/>
    <mergeCell ref="J1185:J1187"/>
    <mergeCell ref="L1185:L1187"/>
    <mergeCell ref="M1185:M1187"/>
    <mergeCell ref="N1185:N1187"/>
    <mergeCell ref="O1185:O1187"/>
    <mergeCell ref="P1185:P1187"/>
    <mergeCell ref="B1184:C1184"/>
    <mergeCell ref="L1184:N1184"/>
    <mergeCell ref="B1185:B1187"/>
    <mergeCell ref="C1185:C1187"/>
    <mergeCell ref="D1185:D1187"/>
    <mergeCell ref="E1185:E1187"/>
    <mergeCell ref="F1185:F1187"/>
    <mergeCell ref="G1185:G1187"/>
    <mergeCell ref="H1185:H1187"/>
    <mergeCell ref="I1185:I1187"/>
    <mergeCell ref="G1235:G1237"/>
    <mergeCell ref="H1235:H1237"/>
    <mergeCell ref="I1235:I1237"/>
    <mergeCell ref="J1235:J1237"/>
    <mergeCell ref="A1260:A1263"/>
    <mergeCell ref="B1260:U1260"/>
    <mergeCell ref="B1234:D1234"/>
    <mergeCell ref="B1235:B1237"/>
    <mergeCell ref="C1235:C1237"/>
    <mergeCell ref="D1235:D1237"/>
    <mergeCell ref="E1235:E1237"/>
    <mergeCell ref="F1235:F1237"/>
    <mergeCell ref="O1210:O1212"/>
    <mergeCell ref="P1210:P1212"/>
    <mergeCell ref="Q1210:Q1212"/>
    <mergeCell ref="R1210:R1212"/>
    <mergeCell ref="S1210:S1212"/>
    <mergeCell ref="T1210:T1212"/>
    <mergeCell ref="H1210:H1212"/>
    <mergeCell ref="I1210:I1212"/>
    <mergeCell ref="J1210:J1212"/>
    <mergeCell ref="L1210:L1212"/>
    <mergeCell ref="M1210:M1212"/>
    <mergeCell ref="N1210:N1212"/>
    <mergeCell ref="B1210:B1212"/>
    <mergeCell ref="C1210:C1212"/>
    <mergeCell ref="D1210:D1212"/>
    <mergeCell ref="E1210:E1212"/>
    <mergeCell ref="F1210:F1212"/>
    <mergeCell ref="G1210:G1212"/>
    <mergeCell ref="O1265:O1267"/>
    <mergeCell ref="P1265:P1267"/>
    <mergeCell ref="Q1265:Q1267"/>
    <mergeCell ref="R1265:R1267"/>
    <mergeCell ref="S1265:S1267"/>
    <mergeCell ref="T1265:T1267"/>
    <mergeCell ref="H1265:H1267"/>
    <mergeCell ref="I1265:I1267"/>
    <mergeCell ref="J1265:J1267"/>
    <mergeCell ref="L1265:L1267"/>
    <mergeCell ref="M1265:M1267"/>
    <mergeCell ref="N1265:N1267"/>
    <mergeCell ref="B1265:B1267"/>
    <mergeCell ref="C1265:C1267"/>
    <mergeCell ref="D1265:D1267"/>
    <mergeCell ref="E1265:E1267"/>
    <mergeCell ref="F1265:F1267"/>
    <mergeCell ref="G1265:G1267"/>
    <mergeCell ref="Q1290:Q1292"/>
    <mergeCell ref="R1290:R1292"/>
    <mergeCell ref="S1290:S1292"/>
    <mergeCell ref="T1290:T1292"/>
    <mergeCell ref="B1314:C1314"/>
    <mergeCell ref="L1314:M1314"/>
    <mergeCell ref="J1290:J1292"/>
    <mergeCell ref="L1290:L1292"/>
    <mergeCell ref="M1290:M1292"/>
    <mergeCell ref="N1290:N1292"/>
    <mergeCell ref="O1290:O1292"/>
    <mergeCell ref="P1290:P1292"/>
    <mergeCell ref="B1289:C1289"/>
    <mergeCell ref="L1289:M1289"/>
    <mergeCell ref="B1290:B1292"/>
    <mergeCell ref="C1290:C1292"/>
    <mergeCell ref="D1290:D1292"/>
    <mergeCell ref="E1290:E1292"/>
    <mergeCell ref="F1290:F1292"/>
    <mergeCell ref="G1290:G1292"/>
    <mergeCell ref="H1290:H1292"/>
    <mergeCell ref="I1290:I1292"/>
    <mergeCell ref="O1315:O1317"/>
    <mergeCell ref="P1315:P1317"/>
    <mergeCell ref="Q1315:Q1317"/>
    <mergeCell ref="R1315:R1317"/>
    <mergeCell ref="S1315:S1317"/>
    <mergeCell ref="T1315:T1317"/>
    <mergeCell ref="H1315:H1317"/>
    <mergeCell ref="I1315:I1317"/>
    <mergeCell ref="J1315:J1317"/>
    <mergeCell ref="L1315:L1317"/>
    <mergeCell ref="M1315:M1317"/>
    <mergeCell ref="N1315:N1317"/>
    <mergeCell ref="B1315:B1317"/>
    <mergeCell ref="C1315:C1317"/>
    <mergeCell ref="D1315:D1317"/>
    <mergeCell ref="E1315:E1317"/>
    <mergeCell ref="F1315:F1317"/>
    <mergeCell ref="G1315:G1317"/>
    <mergeCell ref="Q1340:Q1342"/>
    <mergeCell ref="R1340:R1342"/>
    <mergeCell ref="S1340:S1342"/>
    <mergeCell ref="T1340:T1342"/>
    <mergeCell ref="B1364:D1364"/>
    <mergeCell ref="L1364:N1364"/>
    <mergeCell ref="J1340:J1342"/>
    <mergeCell ref="L1340:L1342"/>
    <mergeCell ref="M1340:M1342"/>
    <mergeCell ref="N1340:N1342"/>
    <mergeCell ref="O1340:O1342"/>
    <mergeCell ref="P1340:P1342"/>
    <mergeCell ref="B1339:D1339"/>
    <mergeCell ref="L1339:N1339"/>
    <mergeCell ref="B1340:B1342"/>
    <mergeCell ref="C1340:C1342"/>
    <mergeCell ref="D1340:D1342"/>
    <mergeCell ref="E1340:E1342"/>
    <mergeCell ref="F1340:F1342"/>
    <mergeCell ref="G1340:G1342"/>
    <mergeCell ref="H1340:H1342"/>
    <mergeCell ref="I1340:I1342"/>
    <mergeCell ref="O1365:O1367"/>
    <mergeCell ref="P1365:P1367"/>
    <mergeCell ref="Q1365:Q1367"/>
    <mergeCell ref="R1365:R1367"/>
    <mergeCell ref="S1365:S1367"/>
    <mergeCell ref="T1365:T1367"/>
    <mergeCell ref="H1365:H1367"/>
    <mergeCell ref="I1365:I1367"/>
    <mergeCell ref="J1365:J1367"/>
    <mergeCell ref="L1365:L1367"/>
    <mergeCell ref="M1365:M1367"/>
    <mergeCell ref="N1365:N1367"/>
    <mergeCell ref="B1365:B1367"/>
    <mergeCell ref="C1365:C1367"/>
    <mergeCell ref="D1365:D1367"/>
    <mergeCell ref="E1365:E1367"/>
    <mergeCell ref="F1365:F1367"/>
    <mergeCell ref="G1365:G1367"/>
    <mergeCell ref="Q1390:Q1392"/>
    <mergeCell ref="R1390:R1392"/>
    <mergeCell ref="S1390:S1392"/>
    <mergeCell ref="T1390:T1392"/>
    <mergeCell ref="B1414:D1414"/>
    <mergeCell ref="L1414:N1414"/>
    <mergeCell ref="J1390:J1392"/>
    <mergeCell ref="L1390:L1392"/>
    <mergeCell ref="M1390:M1392"/>
    <mergeCell ref="N1390:N1392"/>
    <mergeCell ref="O1390:O1392"/>
    <mergeCell ref="P1390:P1392"/>
    <mergeCell ref="B1389:C1389"/>
    <mergeCell ref="L1389:N1389"/>
    <mergeCell ref="B1390:B1392"/>
    <mergeCell ref="C1390:C1392"/>
    <mergeCell ref="D1390:D1392"/>
    <mergeCell ref="E1390:E1392"/>
    <mergeCell ref="F1390:F1392"/>
    <mergeCell ref="G1390:G1392"/>
    <mergeCell ref="H1390:H1392"/>
    <mergeCell ref="I1390:I1392"/>
    <mergeCell ref="G1440:G1442"/>
    <mergeCell ref="H1440:H1442"/>
    <mergeCell ref="I1440:I1442"/>
    <mergeCell ref="J1440:J1442"/>
    <mergeCell ref="A1465:A1468"/>
    <mergeCell ref="B1465:U1465"/>
    <mergeCell ref="B1439:D1439"/>
    <mergeCell ref="B1440:B1442"/>
    <mergeCell ref="C1440:C1442"/>
    <mergeCell ref="D1440:D1442"/>
    <mergeCell ref="E1440:E1442"/>
    <mergeCell ref="F1440:F1442"/>
    <mergeCell ref="O1415:O1417"/>
    <mergeCell ref="P1415:P1417"/>
    <mergeCell ref="Q1415:Q1417"/>
    <mergeCell ref="R1415:R1417"/>
    <mergeCell ref="S1415:S1417"/>
    <mergeCell ref="T1415:T1417"/>
    <mergeCell ref="H1415:H1417"/>
    <mergeCell ref="I1415:I1417"/>
    <mergeCell ref="J1415:J1417"/>
    <mergeCell ref="L1415:L1417"/>
    <mergeCell ref="M1415:M1417"/>
    <mergeCell ref="N1415:N1417"/>
    <mergeCell ref="B1415:B1417"/>
    <mergeCell ref="C1415:C1417"/>
    <mergeCell ref="D1415:D1417"/>
    <mergeCell ref="E1415:E1417"/>
    <mergeCell ref="F1415:F1417"/>
    <mergeCell ref="G1415:G1417"/>
    <mergeCell ref="O1470:O1472"/>
    <mergeCell ref="P1470:P1472"/>
    <mergeCell ref="Q1470:Q1472"/>
    <mergeCell ref="R1470:R1472"/>
    <mergeCell ref="S1470:S1472"/>
    <mergeCell ref="T1470:T1472"/>
    <mergeCell ref="H1470:H1472"/>
    <mergeCell ref="I1470:I1472"/>
    <mergeCell ref="J1470:J1472"/>
    <mergeCell ref="L1470:L1472"/>
    <mergeCell ref="M1470:M1472"/>
    <mergeCell ref="N1470:N1472"/>
    <mergeCell ref="B1470:B1472"/>
    <mergeCell ref="C1470:C1472"/>
    <mergeCell ref="D1470:D1472"/>
    <mergeCell ref="E1470:E1472"/>
    <mergeCell ref="F1470:F1472"/>
    <mergeCell ref="G1470:G1472"/>
    <mergeCell ref="Q1495:Q1497"/>
    <mergeCell ref="R1495:R1497"/>
    <mergeCell ref="S1495:S1497"/>
    <mergeCell ref="T1495:T1497"/>
    <mergeCell ref="B1519:C1519"/>
    <mergeCell ref="L1519:M1519"/>
    <mergeCell ref="J1495:J1497"/>
    <mergeCell ref="L1495:L1497"/>
    <mergeCell ref="M1495:M1497"/>
    <mergeCell ref="N1495:N1497"/>
    <mergeCell ref="O1495:O1497"/>
    <mergeCell ref="P1495:P1497"/>
    <mergeCell ref="B1494:C1494"/>
    <mergeCell ref="L1494:M1494"/>
    <mergeCell ref="B1495:B1497"/>
    <mergeCell ref="C1495:C1497"/>
    <mergeCell ref="D1495:D1497"/>
    <mergeCell ref="E1495:E1497"/>
    <mergeCell ref="F1495:F1497"/>
    <mergeCell ref="G1495:G1497"/>
    <mergeCell ref="H1495:H1497"/>
    <mergeCell ref="I1495:I1497"/>
    <mergeCell ref="O1520:O1522"/>
    <mergeCell ref="P1520:P1522"/>
    <mergeCell ref="Q1520:Q1522"/>
    <mergeCell ref="R1520:R1522"/>
    <mergeCell ref="S1520:S1522"/>
    <mergeCell ref="T1520:T1522"/>
    <mergeCell ref="H1520:H1522"/>
    <mergeCell ref="I1520:I1522"/>
    <mergeCell ref="J1520:J1522"/>
    <mergeCell ref="L1520:L1522"/>
    <mergeCell ref="M1520:M1522"/>
    <mergeCell ref="N1520:N1522"/>
    <mergeCell ref="B1520:B1522"/>
    <mergeCell ref="C1520:C1522"/>
    <mergeCell ref="D1520:D1522"/>
    <mergeCell ref="E1520:E1522"/>
    <mergeCell ref="F1520:F1522"/>
    <mergeCell ref="G1520:G1522"/>
    <mergeCell ref="Q1545:Q1547"/>
    <mergeCell ref="R1545:R1547"/>
    <mergeCell ref="S1545:S1547"/>
    <mergeCell ref="T1545:T1547"/>
    <mergeCell ref="B1569:D1569"/>
    <mergeCell ref="L1569:N1569"/>
    <mergeCell ref="J1545:J1547"/>
    <mergeCell ref="L1545:L1547"/>
    <mergeCell ref="M1545:M1547"/>
    <mergeCell ref="N1545:N1547"/>
    <mergeCell ref="O1545:O1547"/>
    <mergeCell ref="P1545:P1547"/>
    <mergeCell ref="B1544:D1544"/>
    <mergeCell ref="L1544:N1544"/>
    <mergeCell ref="B1545:B1547"/>
    <mergeCell ref="C1545:C1547"/>
    <mergeCell ref="D1545:D1547"/>
    <mergeCell ref="E1545:E1547"/>
    <mergeCell ref="F1545:F1547"/>
    <mergeCell ref="G1545:G1547"/>
    <mergeCell ref="H1545:H1547"/>
    <mergeCell ref="I1545:I1547"/>
    <mergeCell ref="O1570:O1572"/>
    <mergeCell ref="P1570:P1572"/>
    <mergeCell ref="Q1570:Q1572"/>
    <mergeCell ref="R1570:R1572"/>
    <mergeCell ref="S1570:S1572"/>
    <mergeCell ref="T1570:T1572"/>
    <mergeCell ref="H1570:H1572"/>
    <mergeCell ref="I1570:I1572"/>
    <mergeCell ref="J1570:J1572"/>
    <mergeCell ref="L1570:L1572"/>
    <mergeCell ref="M1570:M1572"/>
    <mergeCell ref="N1570:N1572"/>
    <mergeCell ref="B1570:B1572"/>
    <mergeCell ref="C1570:C1572"/>
    <mergeCell ref="D1570:D1572"/>
    <mergeCell ref="E1570:E1572"/>
    <mergeCell ref="F1570:F1572"/>
    <mergeCell ref="G1570:G1572"/>
    <mergeCell ref="Q1595:Q1597"/>
    <mergeCell ref="R1595:R1597"/>
    <mergeCell ref="S1595:S1597"/>
    <mergeCell ref="T1595:T1597"/>
    <mergeCell ref="B1619:D1619"/>
    <mergeCell ref="L1619:N1619"/>
    <mergeCell ref="J1595:J1597"/>
    <mergeCell ref="L1595:L1597"/>
    <mergeCell ref="M1595:M1597"/>
    <mergeCell ref="N1595:N1597"/>
    <mergeCell ref="O1595:O1597"/>
    <mergeCell ref="P1595:P1597"/>
    <mergeCell ref="B1594:C1594"/>
    <mergeCell ref="L1594:N1594"/>
    <mergeCell ref="B1595:B1597"/>
    <mergeCell ref="C1595:C1597"/>
    <mergeCell ref="D1595:D1597"/>
    <mergeCell ref="E1595:E1597"/>
    <mergeCell ref="F1595:F1597"/>
    <mergeCell ref="G1595:G1597"/>
    <mergeCell ref="H1595:H1597"/>
    <mergeCell ref="I1595:I1597"/>
    <mergeCell ref="G1645:G1647"/>
    <mergeCell ref="H1645:H1647"/>
    <mergeCell ref="I1645:I1647"/>
    <mergeCell ref="J1645:J1647"/>
    <mergeCell ref="A1670:A1673"/>
    <mergeCell ref="B1670:U1670"/>
    <mergeCell ref="B1644:D1644"/>
    <mergeCell ref="B1645:B1647"/>
    <mergeCell ref="C1645:C1647"/>
    <mergeCell ref="D1645:D1647"/>
    <mergeCell ref="E1645:E1647"/>
    <mergeCell ref="F1645:F1647"/>
    <mergeCell ref="O1620:O1622"/>
    <mergeCell ref="P1620:P1622"/>
    <mergeCell ref="Q1620:Q1622"/>
    <mergeCell ref="R1620:R1622"/>
    <mergeCell ref="S1620:S1622"/>
    <mergeCell ref="T1620:T1622"/>
    <mergeCell ref="H1620:H1622"/>
    <mergeCell ref="I1620:I1622"/>
    <mergeCell ref="J1620:J1622"/>
    <mergeCell ref="L1620:L1622"/>
    <mergeCell ref="M1620:M1622"/>
    <mergeCell ref="N1620:N1622"/>
    <mergeCell ref="B1620:B1622"/>
    <mergeCell ref="C1620:C1622"/>
    <mergeCell ref="D1620:D1622"/>
    <mergeCell ref="E1620:E1622"/>
    <mergeCell ref="F1620:F1622"/>
    <mergeCell ref="G1620:G1622"/>
    <mergeCell ref="O1675:O1677"/>
    <mergeCell ref="P1675:P1677"/>
    <mergeCell ref="Q1675:Q1677"/>
    <mergeCell ref="R1675:R1677"/>
    <mergeCell ref="S1675:S1677"/>
    <mergeCell ref="T1675:T1677"/>
    <mergeCell ref="H1675:H1677"/>
    <mergeCell ref="I1675:I1677"/>
    <mergeCell ref="J1675:J1677"/>
    <mergeCell ref="L1675:L1677"/>
    <mergeCell ref="M1675:M1677"/>
    <mergeCell ref="N1675:N1677"/>
    <mergeCell ref="B1675:B1677"/>
    <mergeCell ref="C1675:C1677"/>
    <mergeCell ref="D1675:D1677"/>
    <mergeCell ref="E1675:E1677"/>
    <mergeCell ref="F1675:F1677"/>
    <mergeCell ref="G1675:G1677"/>
    <mergeCell ref="Q1700:Q1702"/>
    <mergeCell ref="R1700:R1702"/>
    <mergeCell ref="S1700:S1702"/>
    <mergeCell ref="T1700:T1702"/>
    <mergeCell ref="B1724:C1724"/>
    <mergeCell ref="L1724:M1724"/>
    <mergeCell ref="J1700:J1702"/>
    <mergeCell ref="L1700:L1702"/>
    <mergeCell ref="M1700:M1702"/>
    <mergeCell ref="N1700:N1702"/>
    <mergeCell ref="O1700:O1702"/>
    <mergeCell ref="P1700:P1702"/>
    <mergeCell ref="B1699:C1699"/>
    <mergeCell ref="L1699:M1699"/>
    <mergeCell ref="B1700:B1702"/>
    <mergeCell ref="C1700:C1702"/>
    <mergeCell ref="D1700:D1702"/>
    <mergeCell ref="E1700:E1702"/>
    <mergeCell ref="F1700:F1702"/>
    <mergeCell ref="G1700:G1702"/>
    <mergeCell ref="H1700:H1702"/>
    <mergeCell ref="I1700:I1702"/>
    <mergeCell ref="O1725:O1727"/>
    <mergeCell ref="P1725:P1727"/>
    <mergeCell ref="Q1725:Q1727"/>
    <mergeCell ref="R1725:R1727"/>
    <mergeCell ref="S1725:S1727"/>
    <mergeCell ref="T1725:T1727"/>
    <mergeCell ref="H1725:H1727"/>
    <mergeCell ref="I1725:I1727"/>
    <mergeCell ref="J1725:J1727"/>
    <mergeCell ref="L1725:L1727"/>
    <mergeCell ref="M1725:M1727"/>
    <mergeCell ref="N1725:N1727"/>
    <mergeCell ref="B1725:B1727"/>
    <mergeCell ref="C1725:C1727"/>
    <mergeCell ref="D1725:D1727"/>
    <mergeCell ref="E1725:E1727"/>
    <mergeCell ref="F1725:F1727"/>
    <mergeCell ref="G1725:G1727"/>
    <mergeCell ref="Q1750:Q1752"/>
    <mergeCell ref="R1750:R1752"/>
    <mergeCell ref="S1750:S1752"/>
    <mergeCell ref="T1750:T1752"/>
    <mergeCell ref="B1774:D1774"/>
    <mergeCell ref="L1774:N1774"/>
    <mergeCell ref="J1750:J1752"/>
    <mergeCell ref="L1750:L1752"/>
    <mergeCell ref="M1750:M1752"/>
    <mergeCell ref="N1750:N1752"/>
    <mergeCell ref="O1750:O1752"/>
    <mergeCell ref="P1750:P1752"/>
    <mergeCell ref="B1749:D1749"/>
    <mergeCell ref="L1749:N1749"/>
    <mergeCell ref="B1750:B1752"/>
    <mergeCell ref="C1750:C1752"/>
    <mergeCell ref="D1750:D1752"/>
    <mergeCell ref="E1750:E1752"/>
    <mergeCell ref="F1750:F1752"/>
    <mergeCell ref="G1750:G1752"/>
    <mergeCell ref="H1750:H1752"/>
    <mergeCell ref="I1750:I1752"/>
    <mergeCell ref="O1775:O1777"/>
    <mergeCell ref="P1775:P1777"/>
    <mergeCell ref="Q1775:Q1777"/>
    <mergeCell ref="R1775:R1777"/>
    <mergeCell ref="S1775:S1777"/>
    <mergeCell ref="T1775:T1777"/>
    <mergeCell ref="H1775:H1777"/>
    <mergeCell ref="I1775:I1777"/>
    <mergeCell ref="J1775:J1777"/>
    <mergeCell ref="L1775:L1777"/>
    <mergeCell ref="M1775:M1777"/>
    <mergeCell ref="N1775:N1777"/>
    <mergeCell ref="B1775:B1777"/>
    <mergeCell ref="C1775:C1777"/>
    <mergeCell ref="D1775:D1777"/>
    <mergeCell ref="E1775:E1777"/>
    <mergeCell ref="F1775:F1777"/>
    <mergeCell ref="G1775:G1777"/>
    <mergeCell ref="Q1800:Q1802"/>
    <mergeCell ref="R1800:R1802"/>
    <mergeCell ref="S1800:S1802"/>
    <mergeCell ref="T1800:T1802"/>
    <mergeCell ref="B1824:D1824"/>
    <mergeCell ref="L1824:N1824"/>
    <mergeCell ref="J1800:J1802"/>
    <mergeCell ref="L1800:L1802"/>
    <mergeCell ref="M1800:M1802"/>
    <mergeCell ref="N1800:N1802"/>
    <mergeCell ref="O1800:O1802"/>
    <mergeCell ref="P1800:P1802"/>
    <mergeCell ref="B1799:C1799"/>
    <mergeCell ref="L1799:N1799"/>
    <mergeCell ref="B1800:B1802"/>
    <mergeCell ref="C1800:C1802"/>
    <mergeCell ref="D1800:D1802"/>
    <mergeCell ref="E1800:E1802"/>
    <mergeCell ref="F1800:F1802"/>
    <mergeCell ref="G1800:G1802"/>
    <mergeCell ref="H1800:H1802"/>
    <mergeCell ref="I1800:I1802"/>
    <mergeCell ref="G1850:G1852"/>
    <mergeCell ref="H1850:H1852"/>
    <mergeCell ref="I1850:I1852"/>
    <mergeCell ref="J1850:J1852"/>
    <mergeCell ref="A1875:A1878"/>
    <mergeCell ref="B1875:U1875"/>
    <mergeCell ref="B1849:D1849"/>
    <mergeCell ref="B1850:B1852"/>
    <mergeCell ref="C1850:C1852"/>
    <mergeCell ref="D1850:D1852"/>
    <mergeCell ref="E1850:E1852"/>
    <mergeCell ref="F1850:F1852"/>
    <mergeCell ref="O1825:O1827"/>
    <mergeCell ref="P1825:P1827"/>
    <mergeCell ref="Q1825:Q1827"/>
    <mergeCell ref="R1825:R1827"/>
    <mergeCell ref="S1825:S1827"/>
    <mergeCell ref="T1825:T1827"/>
    <mergeCell ref="H1825:H1827"/>
    <mergeCell ref="I1825:I1827"/>
    <mergeCell ref="J1825:J1827"/>
    <mergeCell ref="L1825:L1827"/>
    <mergeCell ref="M1825:M1827"/>
    <mergeCell ref="N1825:N1827"/>
    <mergeCell ref="B1825:B1827"/>
    <mergeCell ref="C1825:C1827"/>
    <mergeCell ref="D1825:D1827"/>
    <mergeCell ref="E1825:E1827"/>
    <mergeCell ref="F1825:F1827"/>
    <mergeCell ref="G1825:G1827"/>
    <mergeCell ref="O1880:O1882"/>
    <mergeCell ref="P1880:P1882"/>
    <mergeCell ref="Q1880:Q1882"/>
    <mergeCell ref="R1880:R1882"/>
    <mergeCell ref="S1880:S1882"/>
    <mergeCell ref="T1880:T1882"/>
    <mergeCell ref="H1880:H1882"/>
    <mergeCell ref="I1880:I1882"/>
    <mergeCell ref="J1880:J1882"/>
    <mergeCell ref="L1880:L1882"/>
    <mergeCell ref="M1880:M1882"/>
    <mergeCell ref="N1880:N1882"/>
    <mergeCell ref="B1880:B1882"/>
    <mergeCell ref="C1880:C1882"/>
    <mergeCell ref="D1880:D1882"/>
    <mergeCell ref="E1880:E1882"/>
    <mergeCell ref="F1880:F1882"/>
    <mergeCell ref="G1880:G1882"/>
    <mergeCell ref="Q1905:Q1907"/>
    <mergeCell ref="R1905:R1907"/>
    <mergeCell ref="S1905:S1907"/>
    <mergeCell ref="T1905:T1907"/>
    <mergeCell ref="B1929:C1929"/>
    <mergeCell ref="L1929:M1929"/>
    <mergeCell ref="J1905:J1907"/>
    <mergeCell ref="L1905:L1907"/>
    <mergeCell ref="M1905:M1907"/>
    <mergeCell ref="N1905:N1907"/>
    <mergeCell ref="O1905:O1907"/>
    <mergeCell ref="P1905:P1907"/>
    <mergeCell ref="B1904:C1904"/>
    <mergeCell ref="L1904:M1904"/>
    <mergeCell ref="B1905:B1907"/>
    <mergeCell ref="C1905:C1907"/>
    <mergeCell ref="D1905:D1907"/>
    <mergeCell ref="E1905:E1907"/>
    <mergeCell ref="F1905:F1907"/>
    <mergeCell ref="G1905:G1907"/>
    <mergeCell ref="H1905:H1907"/>
    <mergeCell ref="I1905:I1907"/>
    <mergeCell ref="O1930:O1932"/>
    <mergeCell ref="P1930:P1932"/>
    <mergeCell ref="Q1930:Q1932"/>
    <mergeCell ref="R1930:R1932"/>
    <mergeCell ref="S1930:S1932"/>
    <mergeCell ref="T1930:T1932"/>
    <mergeCell ref="H1930:H1932"/>
    <mergeCell ref="I1930:I1932"/>
    <mergeCell ref="J1930:J1932"/>
    <mergeCell ref="L1930:L1932"/>
    <mergeCell ref="M1930:M1932"/>
    <mergeCell ref="N1930:N1932"/>
    <mergeCell ref="B1930:B1932"/>
    <mergeCell ref="C1930:C1932"/>
    <mergeCell ref="D1930:D1932"/>
    <mergeCell ref="E1930:E1932"/>
    <mergeCell ref="F1930:F1932"/>
    <mergeCell ref="G1930:G1932"/>
    <mergeCell ref="Q1955:Q1957"/>
    <mergeCell ref="R1955:R1957"/>
    <mergeCell ref="S1955:S1957"/>
    <mergeCell ref="T1955:T1957"/>
    <mergeCell ref="B1979:D1979"/>
    <mergeCell ref="L1979:N1979"/>
    <mergeCell ref="J1955:J1957"/>
    <mergeCell ref="L1955:L1957"/>
    <mergeCell ref="M1955:M1957"/>
    <mergeCell ref="N1955:N1957"/>
    <mergeCell ref="O1955:O1957"/>
    <mergeCell ref="P1955:P1957"/>
    <mergeCell ref="B1954:D1954"/>
    <mergeCell ref="L1954:N1954"/>
    <mergeCell ref="B1955:B1957"/>
    <mergeCell ref="C1955:C1957"/>
    <mergeCell ref="D1955:D1957"/>
    <mergeCell ref="E1955:E1957"/>
    <mergeCell ref="F1955:F1957"/>
    <mergeCell ref="G1955:G1957"/>
    <mergeCell ref="H1955:H1957"/>
    <mergeCell ref="I1955:I1957"/>
    <mergeCell ref="O1980:O1982"/>
    <mergeCell ref="P1980:P1982"/>
    <mergeCell ref="Q1980:Q1982"/>
    <mergeCell ref="R1980:R1982"/>
    <mergeCell ref="S1980:S1982"/>
    <mergeCell ref="T1980:T1982"/>
    <mergeCell ref="H1980:H1982"/>
    <mergeCell ref="I1980:I1982"/>
    <mergeCell ref="J1980:J1982"/>
    <mergeCell ref="L1980:L1982"/>
    <mergeCell ref="M1980:M1982"/>
    <mergeCell ref="N1980:N1982"/>
    <mergeCell ref="B1980:B1982"/>
    <mergeCell ref="C1980:C1982"/>
    <mergeCell ref="D1980:D1982"/>
    <mergeCell ref="E1980:E1982"/>
    <mergeCell ref="F1980:F1982"/>
    <mergeCell ref="G1980:G1982"/>
    <mergeCell ref="Q2005:Q2007"/>
    <mergeCell ref="R2005:R2007"/>
    <mergeCell ref="S2005:S2007"/>
    <mergeCell ref="T2005:T2007"/>
    <mergeCell ref="B2029:D2029"/>
    <mergeCell ref="L2029:N2029"/>
    <mergeCell ref="J2005:J2007"/>
    <mergeCell ref="L2005:L2007"/>
    <mergeCell ref="M2005:M2007"/>
    <mergeCell ref="N2005:N2007"/>
    <mergeCell ref="O2005:O2007"/>
    <mergeCell ref="P2005:P2007"/>
    <mergeCell ref="B2004:C2004"/>
    <mergeCell ref="L2004:N2004"/>
    <mergeCell ref="B2005:B2007"/>
    <mergeCell ref="C2005:C2007"/>
    <mergeCell ref="D2005:D2007"/>
    <mergeCell ref="E2005:E2007"/>
    <mergeCell ref="F2005:F2007"/>
    <mergeCell ref="G2005:G2007"/>
    <mergeCell ref="H2005:H2007"/>
    <mergeCell ref="I2005:I2007"/>
    <mergeCell ref="G2055:G2057"/>
    <mergeCell ref="H2055:H2057"/>
    <mergeCell ref="I2055:I2057"/>
    <mergeCell ref="J2055:J2057"/>
    <mergeCell ref="B2054:D2054"/>
    <mergeCell ref="B2055:B2057"/>
    <mergeCell ref="C2055:C2057"/>
    <mergeCell ref="D2055:D2057"/>
    <mergeCell ref="E2055:E2057"/>
    <mergeCell ref="F2055:F2057"/>
    <mergeCell ref="O2030:O2032"/>
    <mergeCell ref="P2030:P2032"/>
    <mergeCell ref="Q2030:Q2032"/>
    <mergeCell ref="R2030:R2032"/>
    <mergeCell ref="S2030:S2032"/>
    <mergeCell ref="T2030:T2032"/>
    <mergeCell ref="H2030:H2032"/>
    <mergeCell ref="I2030:I2032"/>
    <mergeCell ref="J2030:J2032"/>
    <mergeCell ref="L2030:L2032"/>
    <mergeCell ref="M2030:M2032"/>
    <mergeCell ref="N2030:N2032"/>
    <mergeCell ref="B2030:B2032"/>
    <mergeCell ref="C2030:C2032"/>
    <mergeCell ref="D2030:D2032"/>
    <mergeCell ref="E2030:E2032"/>
    <mergeCell ref="F2030:F2032"/>
    <mergeCell ref="G2030:G2032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BCFA1-FCA8-4D85-9BB2-1BA15EFB0652}">
  <dimension ref="A1:R258"/>
  <sheetViews>
    <sheetView topLeftCell="K95" zoomScale="80" zoomScaleNormal="80" workbookViewId="0">
      <selection activeCell="R100" sqref="R100"/>
    </sheetView>
  </sheetViews>
  <sheetFormatPr defaultRowHeight="13.2" x14ac:dyDescent="0.25"/>
  <cols>
    <col min="1" max="2" width="8.88671875" style="100"/>
    <col min="3" max="3" width="10.5546875" style="100" customWidth="1"/>
    <col min="4" max="4" width="11.77734375" style="100" customWidth="1"/>
    <col min="5" max="5" width="15.21875" style="100" customWidth="1"/>
    <col min="6" max="6" width="12.6640625" style="100" customWidth="1"/>
    <col min="7" max="7" width="11.21875" style="100" customWidth="1"/>
    <col min="8" max="8" width="14.77734375" style="100" customWidth="1"/>
    <col min="9" max="9" width="15.109375" style="100" customWidth="1"/>
    <col min="10" max="10" width="13.44140625" style="100" customWidth="1"/>
    <col min="11" max="11" width="15" style="100" customWidth="1"/>
    <col min="12" max="12" width="12.44140625" style="100" customWidth="1"/>
    <col min="13" max="13" width="13.77734375" style="100" customWidth="1"/>
    <col min="14" max="14" width="14.33203125" style="100" customWidth="1"/>
    <col min="15" max="15" width="13.5546875" style="100" customWidth="1"/>
    <col min="16" max="16" width="8.88671875" style="100"/>
    <col min="17" max="17" width="12.6640625" style="100" customWidth="1"/>
    <col min="18" max="18" width="17.77734375" style="100" customWidth="1"/>
    <col min="19" max="16384" width="8.88671875" style="100"/>
  </cols>
  <sheetData>
    <row r="1" spans="1:18" x14ac:dyDescent="0.25">
      <c r="A1" s="273">
        <v>1</v>
      </c>
      <c r="B1" s="291" t="s">
        <v>123</v>
      </c>
      <c r="C1" s="291"/>
      <c r="D1" s="291"/>
      <c r="E1" s="291"/>
      <c r="F1" s="291"/>
      <c r="G1" s="291"/>
      <c r="H1" s="291"/>
      <c r="I1" s="291"/>
      <c r="J1" s="291"/>
      <c r="K1" s="291"/>
      <c r="L1" s="291"/>
      <c r="M1" s="291"/>
      <c r="N1" s="291"/>
      <c r="O1" s="291"/>
      <c r="P1" s="291"/>
      <c r="Q1" s="291"/>
      <c r="R1" s="291"/>
    </row>
    <row r="2" spans="1:18" x14ac:dyDescent="0.25">
      <c r="A2" s="273"/>
      <c r="B2" s="185"/>
      <c r="C2" s="261" t="s">
        <v>233</v>
      </c>
      <c r="D2" s="261"/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</row>
    <row r="3" spans="1:18" x14ac:dyDescent="0.25">
      <c r="A3" s="273"/>
      <c r="B3" s="293" t="s">
        <v>22</v>
      </c>
      <c r="C3" s="289" t="s">
        <v>170</v>
      </c>
      <c r="D3" s="289" t="s">
        <v>171</v>
      </c>
      <c r="E3" s="289" t="s">
        <v>173</v>
      </c>
      <c r="F3" s="289" t="s">
        <v>174</v>
      </c>
      <c r="G3" s="289" t="s">
        <v>301</v>
      </c>
      <c r="H3" s="289" t="s">
        <v>302</v>
      </c>
      <c r="I3" s="289" t="s">
        <v>182</v>
      </c>
      <c r="J3" s="289" t="s">
        <v>349</v>
      </c>
      <c r="K3" s="289" t="s">
        <v>183</v>
      </c>
      <c r="L3" s="289" t="s">
        <v>172</v>
      </c>
      <c r="M3" s="289" t="s">
        <v>306</v>
      </c>
      <c r="N3" s="289" t="s">
        <v>307</v>
      </c>
      <c r="O3" s="289" t="s">
        <v>308</v>
      </c>
      <c r="P3" s="289" t="s">
        <v>350</v>
      </c>
      <c r="Q3" s="289" t="s">
        <v>322</v>
      </c>
      <c r="R3" s="289" t="s">
        <v>232</v>
      </c>
    </row>
    <row r="4" spans="1:18" x14ac:dyDescent="0.25">
      <c r="A4" s="273"/>
      <c r="B4" s="294"/>
      <c r="C4" s="289"/>
      <c r="D4" s="289"/>
      <c r="E4" s="289"/>
      <c r="F4" s="289"/>
      <c r="G4" s="289"/>
      <c r="H4" s="289"/>
      <c r="I4" s="289"/>
      <c r="J4" s="289"/>
      <c r="K4" s="289"/>
      <c r="L4" s="289"/>
      <c r="M4" s="289"/>
      <c r="N4" s="289"/>
      <c r="O4" s="289"/>
      <c r="P4" s="289"/>
      <c r="Q4" s="289"/>
      <c r="R4" s="289"/>
    </row>
    <row r="5" spans="1:18" x14ac:dyDescent="0.25">
      <c r="B5" s="122">
        <v>2025</v>
      </c>
      <c r="C5" s="124">
        <f>'Kebutuhan Air Non Domestik (3)'!I38</f>
        <v>5.5555555555555552E-2</v>
      </c>
      <c r="D5" s="124">
        <f>'Kebutuhan Air Non Domestik (3)'!S38</f>
        <v>0.22222222222222221</v>
      </c>
      <c r="E5" s="124">
        <f>'Kebutuhan Air Non Domestik (3)'!I63</f>
        <v>0.41666666666666669</v>
      </c>
      <c r="F5" s="124">
        <f>'Kebutuhan Air Non Domestik (3)'!S63</f>
        <v>0.88888888888888884</v>
      </c>
      <c r="G5" s="124">
        <f>'Kebutuhan Air Non Domestik (3)'!I88</f>
        <v>1.1574074074074073E-2</v>
      </c>
      <c r="H5" s="124">
        <f>'Kebutuhan Air Non Domestik (3)'!S88</f>
        <v>5.7870370370370367E-3</v>
      </c>
      <c r="I5" s="124">
        <f>'Kebutuhan Air Non Domestik (3)'!I113</f>
        <v>1.1574074074074073E-2</v>
      </c>
      <c r="J5" s="124">
        <f>'Kebutuhan Air Non Domestik (3)'!S113</f>
        <v>0</v>
      </c>
      <c r="K5" s="124">
        <f>'Kebutuhan Air Non Domestik (3)'!I138</f>
        <v>6.9444444444444448E-2</v>
      </c>
      <c r="L5" s="124">
        <f>'Kebutuhan Air Non Domestik (3)'!S138</f>
        <v>0</v>
      </c>
      <c r="M5" s="124">
        <f>'Kebutuhan Air Non Domestik (3)'!I163</f>
        <v>8.6805555555555552E-2</v>
      </c>
      <c r="N5" s="124">
        <f>'Kebutuhan Air Non Domestik (3)'!S163</f>
        <v>0</v>
      </c>
      <c r="O5" s="124">
        <f>'Kebutuhan Air Non Domestik (3)'!I188</f>
        <v>0</v>
      </c>
      <c r="P5" s="124">
        <f>'Kebutuhan Air Non Domestik (3)'!S188</f>
        <v>0</v>
      </c>
      <c r="Q5" s="124">
        <f>'Kebutuhan Air Non Domestik (3)'!I213</f>
        <v>0</v>
      </c>
      <c r="R5" s="124">
        <f>SUM(C5:Q5)</f>
        <v>1.7685185185185186</v>
      </c>
    </row>
    <row r="6" spans="1:18" x14ac:dyDescent="0.25">
      <c r="B6" s="122">
        <v>2026</v>
      </c>
      <c r="C6" s="124">
        <f>'Kebutuhan Air Non Domestik (3)'!I39</f>
        <v>5.5555555555555552E-2</v>
      </c>
      <c r="D6" s="124">
        <f>'Kebutuhan Air Non Domestik (3)'!S39</f>
        <v>0.22222222222222221</v>
      </c>
      <c r="E6" s="124">
        <f>'Kebutuhan Air Non Domestik (3)'!I64</f>
        <v>0.41666666666666669</v>
      </c>
      <c r="F6" s="124">
        <f>'Kebutuhan Air Non Domestik (3)'!S64</f>
        <v>0.88888888888888884</v>
      </c>
      <c r="G6" s="124">
        <f>'Kebutuhan Air Non Domestik (3)'!I89</f>
        <v>1.1574074074074073E-2</v>
      </c>
      <c r="H6" s="124">
        <f>'Kebutuhan Air Non Domestik (3)'!S89</f>
        <v>5.7870370370370367E-3</v>
      </c>
      <c r="I6" s="124">
        <f>'Kebutuhan Air Non Domestik (3)'!I114</f>
        <v>1.1574074074074073E-2</v>
      </c>
      <c r="J6" s="124">
        <f>'Kebutuhan Air Non Domestik (3)'!S114</f>
        <v>0</v>
      </c>
      <c r="K6" s="124">
        <f>'Kebutuhan Air Non Domestik (3)'!I139</f>
        <v>6.9444444444444448E-2</v>
      </c>
      <c r="L6" s="124">
        <f>'Kebutuhan Air Non Domestik (3)'!S139</f>
        <v>0</v>
      </c>
      <c r="M6" s="124">
        <f>'Kebutuhan Air Non Domestik (3)'!I164</f>
        <v>8.6805555555555552E-2</v>
      </c>
      <c r="N6" s="124">
        <f>'Kebutuhan Air Non Domestik (3)'!S164</f>
        <v>0</v>
      </c>
      <c r="O6" s="124">
        <f>'Kebutuhan Air Non Domestik (3)'!I189</f>
        <v>0</v>
      </c>
      <c r="P6" s="124">
        <f>'Kebutuhan Air Non Domestik (3)'!S189</f>
        <v>0</v>
      </c>
      <c r="Q6" s="124">
        <f>'Kebutuhan Air Non Domestik (3)'!I214</f>
        <v>0</v>
      </c>
      <c r="R6" s="124">
        <f t="shared" ref="R6:R24" si="0">SUM(C6:Q6)</f>
        <v>1.7685185185185186</v>
      </c>
    </row>
    <row r="7" spans="1:18" x14ac:dyDescent="0.25">
      <c r="B7" s="122">
        <v>2027</v>
      </c>
      <c r="C7" s="124">
        <f>'Kebutuhan Air Non Domestik (3)'!I40</f>
        <v>5.5555555555555552E-2</v>
      </c>
      <c r="D7" s="124">
        <f>'Kebutuhan Air Non Domestik (3)'!S40</f>
        <v>0.22222222222222221</v>
      </c>
      <c r="E7" s="124">
        <f>'Kebutuhan Air Non Domestik (3)'!I65</f>
        <v>0.41666666666666669</v>
      </c>
      <c r="F7" s="124">
        <f>'Kebutuhan Air Non Domestik (3)'!S65</f>
        <v>0.88888888888888884</v>
      </c>
      <c r="G7" s="124">
        <f>'Kebutuhan Air Non Domestik (3)'!I90</f>
        <v>1.1574074074074073E-2</v>
      </c>
      <c r="H7" s="124">
        <f>'Kebutuhan Air Non Domestik (3)'!S90</f>
        <v>5.7870370370370367E-3</v>
      </c>
      <c r="I7" s="124">
        <f>'Kebutuhan Air Non Domestik (3)'!I115</f>
        <v>1.1574074074074073E-2</v>
      </c>
      <c r="J7" s="124">
        <f>'Kebutuhan Air Non Domestik (3)'!S115</f>
        <v>0</v>
      </c>
      <c r="K7" s="124">
        <f>'Kebutuhan Air Non Domestik (3)'!I140</f>
        <v>6.9444444444444448E-2</v>
      </c>
      <c r="L7" s="124">
        <f>'Kebutuhan Air Non Domestik (3)'!S140</f>
        <v>0</v>
      </c>
      <c r="M7" s="124">
        <f>'Kebutuhan Air Non Domestik (3)'!I165</f>
        <v>8.6805555555555552E-2</v>
      </c>
      <c r="N7" s="124">
        <f>'Kebutuhan Air Non Domestik (3)'!S165</f>
        <v>0</v>
      </c>
      <c r="O7" s="124">
        <f>'Kebutuhan Air Non Domestik (3)'!I190</f>
        <v>0</v>
      </c>
      <c r="P7" s="124">
        <f>'Kebutuhan Air Non Domestik (3)'!S190</f>
        <v>0</v>
      </c>
      <c r="Q7" s="124">
        <f>'Kebutuhan Air Non Domestik (3)'!I215</f>
        <v>0</v>
      </c>
      <c r="R7" s="124">
        <f t="shared" si="0"/>
        <v>1.7685185185185186</v>
      </c>
    </row>
    <row r="8" spans="1:18" x14ac:dyDescent="0.25">
      <c r="B8" s="122">
        <v>2028</v>
      </c>
      <c r="C8" s="124">
        <f>'Kebutuhan Air Non Domestik (3)'!I41</f>
        <v>5.5555555555555552E-2</v>
      </c>
      <c r="D8" s="124">
        <f>'Kebutuhan Air Non Domestik (3)'!S41</f>
        <v>0.22222222222222221</v>
      </c>
      <c r="E8" s="124">
        <f>'Kebutuhan Air Non Domestik (3)'!I66</f>
        <v>0.41666666666666669</v>
      </c>
      <c r="F8" s="124">
        <f>'Kebutuhan Air Non Domestik (3)'!S66</f>
        <v>0.88888888888888884</v>
      </c>
      <c r="G8" s="124">
        <f>'Kebutuhan Air Non Domestik (3)'!I91</f>
        <v>1.1574074074074073E-2</v>
      </c>
      <c r="H8" s="124">
        <f>'Kebutuhan Air Non Domestik (3)'!S91</f>
        <v>5.7870370370370367E-3</v>
      </c>
      <c r="I8" s="124">
        <f>'Kebutuhan Air Non Domestik (3)'!I116</f>
        <v>1.1574074074074073E-2</v>
      </c>
      <c r="J8" s="124">
        <f>'Kebutuhan Air Non Domestik (3)'!S116</f>
        <v>0</v>
      </c>
      <c r="K8" s="124">
        <f>'Kebutuhan Air Non Domestik (3)'!I141</f>
        <v>6.9444444444444448E-2</v>
      </c>
      <c r="L8" s="124">
        <f>'Kebutuhan Air Non Domestik (3)'!S141</f>
        <v>0</v>
      </c>
      <c r="M8" s="124">
        <f>'Kebutuhan Air Non Domestik (3)'!I166</f>
        <v>8.6805555555555552E-2</v>
      </c>
      <c r="N8" s="124">
        <f>'Kebutuhan Air Non Domestik (3)'!S166</f>
        <v>0</v>
      </c>
      <c r="O8" s="124">
        <f>'Kebutuhan Air Non Domestik (3)'!I191</f>
        <v>0</v>
      </c>
      <c r="P8" s="124">
        <f>'Kebutuhan Air Non Domestik (3)'!S191</f>
        <v>0</v>
      </c>
      <c r="Q8" s="124">
        <f>'Kebutuhan Air Non Domestik (3)'!I216</f>
        <v>0</v>
      </c>
      <c r="R8" s="124">
        <f t="shared" si="0"/>
        <v>1.7685185185185186</v>
      </c>
    </row>
    <row r="9" spans="1:18" x14ac:dyDescent="0.25">
      <c r="B9" s="122">
        <v>2029</v>
      </c>
      <c r="C9" s="124">
        <f>'Kebutuhan Air Non Domestik (3)'!I42</f>
        <v>5.5555555555555552E-2</v>
      </c>
      <c r="D9" s="124">
        <f>'Kebutuhan Air Non Domestik (3)'!S42</f>
        <v>0.22222222222222221</v>
      </c>
      <c r="E9" s="124">
        <f>'Kebutuhan Air Non Domestik (3)'!I67</f>
        <v>0.41666666666666669</v>
      </c>
      <c r="F9" s="124">
        <f>'Kebutuhan Air Non Domestik (3)'!S67</f>
        <v>0.88888888888888884</v>
      </c>
      <c r="G9" s="124">
        <f>'Kebutuhan Air Non Domestik (3)'!I92</f>
        <v>1.1574074074074073E-2</v>
      </c>
      <c r="H9" s="124">
        <f>'Kebutuhan Air Non Domestik (3)'!S92</f>
        <v>5.7870370370370367E-3</v>
      </c>
      <c r="I9" s="124">
        <f>'Kebutuhan Air Non Domestik (3)'!I117</f>
        <v>1.1574074074074073E-2</v>
      </c>
      <c r="J9" s="124">
        <f>'Kebutuhan Air Non Domestik (3)'!S117</f>
        <v>0</v>
      </c>
      <c r="K9" s="124">
        <f>'Kebutuhan Air Non Domestik (3)'!I142</f>
        <v>6.9444444444444448E-2</v>
      </c>
      <c r="L9" s="124">
        <f>'Kebutuhan Air Non Domestik (3)'!S142</f>
        <v>0</v>
      </c>
      <c r="M9" s="124">
        <f>'Kebutuhan Air Non Domestik (3)'!I167</f>
        <v>8.6805555555555552E-2</v>
      </c>
      <c r="N9" s="124">
        <f>'Kebutuhan Air Non Domestik (3)'!S167</f>
        <v>0</v>
      </c>
      <c r="O9" s="124">
        <f>'Kebutuhan Air Non Domestik (3)'!I192</f>
        <v>0</v>
      </c>
      <c r="P9" s="124">
        <f>'Kebutuhan Air Non Domestik (3)'!S192</f>
        <v>0</v>
      </c>
      <c r="Q9" s="124">
        <f>'Kebutuhan Air Non Domestik (3)'!I217</f>
        <v>0</v>
      </c>
      <c r="R9" s="124">
        <f t="shared" si="0"/>
        <v>1.7685185185185186</v>
      </c>
    </row>
    <row r="10" spans="1:18" x14ac:dyDescent="0.25">
      <c r="B10" s="122">
        <v>2030</v>
      </c>
      <c r="C10" s="124">
        <f>'Kebutuhan Air Non Domestik (3)'!I43</f>
        <v>5.5555555555555552E-2</v>
      </c>
      <c r="D10" s="124">
        <f>'Kebutuhan Air Non Domestik (3)'!S43</f>
        <v>0.22222222222222221</v>
      </c>
      <c r="E10" s="124">
        <f>'Kebutuhan Air Non Domestik (3)'!I68</f>
        <v>0.41666666666666669</v>
      </c>
      <c r="F10" s="124">
        <f>'Kebutuhan Air Non Domestik (3)'!S68</f>
        <v>0.88888888888888884</v>
      </c>
      <c r="G10" s="124">
        <f>'Kebutuhan Air Non Domestik (3)'!I93</f>
        <v>1.1574074074074073E-2</v>
      </c>
      <c r="H10" s="124">
        <f>'Kebutuhan Air Non Domestik (3)'!S93</f>
        <v>5.7870370370370367E-3</v>
      </c>
      <c r="I10" s="124">
        <f>'Kebutuhan Air Non Domestik (3)'!I118</f>
        <v>1.1574074074074073E-2</v>
      </c>
      <c r="J10" s="124">
        <f>'Kebutuhan Air Non Domestik (3)'!S118</f>
        <v>0</v>
      </c>
      <c r="K10" s="124">
        <f>'Kebutuhan Air Non Domestik (3)'!I143</f>
        <v>6.9444444444444448E-2</v>
      </c>
      <c r="L10" s="124">
        <f>'Kebutuhan Air Non Domestik (3)'!S143</f>
        <v>0</v>
      </c>
      <c r="M10" s="124">
        <f>'Kebutuhan Air Non Domestik (3)'!I168</f>
        <v>8.6805555555555552E-2</v>
      </c>
      <c r="N10" s="124">
        <f>'Kebutuhan Air Non Domestik (3)'!S168</f>
        <v>0</v>
      </c>
      <c r="O10" s="124">
        <f>'Kebutuhan Air Non Domestik (3)'!I193</f>
        <v>0</v>
      </c>
      <c r="P10" s="124">
        <f>'Kebutuhan Air Non Domestik (3)'!S193</f>
        <v>0</v>
      </c>
      <c r="Q10" s="124">
        <f>'Kebutuhan Air Non Domestik (3)'!I218</f>
        <v>0</v>
      </c>
      <c r="R10" s="124">
        <f t="shared" si="0"/>
        <v>1.7685185185185186</v>
      </c>
    </row>
    <row r="11" spans="1:18" x14ac:dyDescent="0.25">
      <c r="B11" s="122">
        <v>2031</v>
      </c>
      <c r="C11" s="124">
        <f>'Kebutuhan Air Non Domestik (3)'!I44</f>
        <v>5.5555555555555552E-2</v>
      </c>
      <c r="D11" s="124">
        <f>'Kebutuhan Air Non Domestik (3)'!S44</f>
        <v>0.22222222222222221</v>
      </c>
      <c r="E11" s="124">
        <f>'Kebutuhan Air Non Domestik (3)'!I69</f>
        <v>0.41666666666666669</v>
      </c>
      <c r="F11" s="124">
        <f>'Kebutuhan Air Non Domestik (3)'!S69</f>
        <v>0.88888888888888884</v>
      </c>
      <c r="G11" s="124">
        <f>'Kebutuhan Air Non Domestik (3)'!I94</f>
        <v>1.1574074074074073E-2</v>
      </c>
      <c r="H11" s="124">
        <f>'Kebutuhan Air Non Domestik (3)'!S94</f>
        <v>5.7870370370370367E-3</v>
      </c>
      <c r="I11" s="124">
        <f>'Kebutuhan Air Non Domestik (3)'!I119</f>
        <v>1.1574074074074073E-2</v>
      </c>
      <c r="J11" s="124">
        <f>'Kebutuhan Air Non Domestik (3)'!S119</f>
        <v>0</v>
      </c>
      <c r="K11" s="124">
        <f>'Kebutuhan Air Non Domestik (3)'!I144</f>
        <v>6.9444444444444448E-2</v>
      </c>
      <c r="L11" s="124">
        <f>'Kebutuhan Air Non Domestik (3)'!S144</f>
        <v>0</v>
      </c>
      <c r="M11" s="124">
        <f>'Kebutuhan Air Non Domestik (3)'!I169</f>
        <v>8.6805555555555552E-2</v>
      </c>
      <c r="N11" s="124">
        <f>'Kebutuhan Air Non Domestik (3)'!S169</f>
        <v>0</v>
      </c>
      <c r="O11" s="124">
        <f>'Kebutuhan Air Non Domestik (3)'!I194</f>
        <v>0</v>
      </c>
      <c r="P11" s="124">
        <f>'Kebutuhan Air Non Domestik (3)'!S194</f>
        <v>0</v>
      </c>
      <c r="Q11" s="124">
        <f>'Kebutuhan Air Non Domestik (3)'!I219</f>
        <v>0</v>
      </c>
      <c r="R11" s="124">
        <f t="shared" si="0"/>
        <v>1.7685185185185186</v>
      </c>
    </row>
    <row r="12" spans="1:18" x14ac:dyDescent="0.25">
      <c r="B12" s="122">
        <v>2032</v>
      </c>
      <c r="C12" s="124">
        <f>'Kebutuhan Air Non Domestik (3)'!I45</f>
        <v>5.5555555555555552E-2</v>
      </c>
      <c r="D12" s="124">
        <f>'Kebutuhan Air Non Domestik (3)'!S45</f>
        <v>0.22222222222222221</v>
      </c>
      <c r="E12" s="124">
        <f>'Kebutuhan Air Non Domestik (3)'!I70</f>
        <v>0.41666666666666669</v>
      </c>
      <c r="F12" s="124">
        <f>'Kebutuhan Air Non Domestik (3)'!S70</f>
        <v>0.88888888888888884</v>
      </c>
      <c r="G12" s="124">
        <f>'Kebutuhan Air Non Domestik (3)'!I95</f>
        <v>1.1574074074074073E-2</v>
      </c>
      <c r="H12" s="124">
        <f>'Kebutuhan Air Non Domestik (3)'!S95</f>
        <v>5.7870370370370367E-3</v>
      </c>
      <c r="I12" s="124">
        <f>'Kebutuhan Air Non Domestik (3)'!I120</f>
        <v>1.1574074074074073E-2</v>
      </c>
      <c r="J12" s="124">
        <f>'Kebutuhan Air Non Domestik (3)'!S120</f>
        <v>0</v>
      </c>
      <c r="K12" s="124">
        <f>'Kebutuhan Air Non Domestik (3)'!I145</f>
        <v>6.9444444444444448E-2</v>
      </c>
      <c r="L12" s="124">
        <f>'Kebutuhan Air Non Domestik (3)'!S145</f>
        <v>0</v>
      </c>
      <c r="M12" s="124">
        <f>'Kebutuhan Air Non Domestik (3)'!I170</f>
        <v>8.6805555555555552E-2</v>
      </c>
      <c r="N12" s="124">
        <f>'Kebutuhan Air Non Domestik (3)'!S170</f>
        <v>0</v>
      </c>
      <c r="O12" s="124">
        <f>'Kebutuhan Air Non Domestik (3)'!I195</f>
        <v>0</v>
      </c>
      <c r="P12" s="124">
        <f>'Kebutuhan Air Non Domestik (3)'!S195</f>
        <v>0</v>
      </c>
      <c r="Q12" s="124">
        <f>'Kebutuhan Air Non Domestik (3)'!I220</f>
        <v>0</v>
      </c>
      <c r="R12" s="124">
        <f t="shared" si="0"/>
        <v>1.7685185185185186</v>
      </c>
    </row>
    <row r="13" spans="1:18" x14ac:dyDescent="0.25">
      <c r="B13" s="122">
        <v>2033</v>
      </c>
      <c r="C13" s="124">
        <f>'Kebutuhan Air Non Domestik (3)'!I46</f>
        <v>5.5555555555555552E-2</v>
      </c>
      <c r="D13" s="124">
        <f>'Kebutuhan Air Non Domestik (3)'!S46</f>
        <v>0.22222222222222221</v>
      </c>
      <c r="E13" s="124">
        <f>'Kebutuhan Air Non Domestik (3)'!I71</f>
        <v>0.41666666666666669</v>
      </c>
      <c r="F13" s="124">
        <f>'Kebutuhan Air Non Domestik (3)'!S71</f>
        <v>0.88888888888888884</v>
      </c>
      <c r="G13" s="124">
        <f>'Kebutuhan Air Non Domestik (3)'!I96</f>
        <v>1.1574074074074073E-2</v>
      </c>
      <c r="H13" s="124">
        <f>'Kebutuhan Air Non Domestik (3)'!S96</f>
        <v>5.7870370370370367E-3</v>
      </c>
      <c r="I13" s="124">
        <f>'Kebutuhan Air Non Domestik (3)'!I121</f>
        <v>1.1574074074074073E-2</v>
      </c>
      <c r="J13" s="124">
        <f>'Kebutuhan Air Non Domestik (3)'!S121</f>
        <v>0</v>
      </c>
      <c r="K13" s="124">
        <f>'Kebutuhan Air Non Domestik (3)'!I146</f>
        <v>6.9444444444444448E-2</v>
      </c>
      <c r="L13" s="124">
        <f>'Kebutuhan Air Non Domestik (3)'!S146</f>
        <v>0</v>
      </c>
      <c r="M13" s="124">
        <f>'Kebutuhan Air Non Domestik (3)'!I171</f>
        <v>8.6805555555555552E-2</v>
      </c>
      <c r="N13" s="124">
        <f>'Kebutuhan Air Non Domestik (3)'!S171</f>
        <v>0</v>
      </c>
      <c r="O13" s="124">
        <f>'Kebutuhan Air Non Domestik (3)'!I196</f>
        <v>0</v>
      </c>
      <c r="P13" s="124">
        <f>'Kebutuhan Air Non Domestik (3)'!S196</f>
        <v>0</v>
      </c>
      <c r="Q13" s="124">
        <f>'Kebutuhan Air Non Domestik (3)'!I221</f>
        <v>0</v>
      </c>
      <c r="R13" s="124">
        <f t="shared" si="0"/>
        <v>1.7685185185185186</v>
      </c>
    </row>
    <row r="14" spans="1:18" x14ac:dyDescent="0.25">
      <c r="B14" s="122">
        <v>2034</v>
      </c>
      <c r="C14" s="124">
        <f>'Kebutuhan Air Non Domestik (3)'!I47</f>
        <v>5.5555555555555552E-2</v>
      </c>
      <c r="D14" s="124">
        <f>'Kebutuhan Air Non Domestik (3)'!S47</f>
        <v>0.22222222222222221</v>
      </c>
      <c r="E14" s="124">
        <f>'Kebutuhan Air Non Domestik (3)'!I72</f>
        <v>0.41666666666666669</v>
      </c>
      <c r="F14" s="124">
        <f>'Kebutuhan Air Non Domestik (3)'!S72</f>
        <v>0.88888888888888884</v>
      </c>
      <c r="G14" s="124">
        <f>'Kebutuhan Air Non Domestik (3)'!I97</f>
        <v>1.1574074074074073E-2</v>
      </c>
      <c r="H14" s="124">
        <f>'Kebutuhan Air Non Domestik (3)'!S97</f>
        <v>5.7870370370370367E-3</v>
      </c>
      <c r="I14" s="124">
        <f>'Kebutuhan Air Non Domestik (3)'!I122</f>
        <v>1.1574074074074073E-2</v>
      </c>
      <c r="J14" s="124">
        <f>'Kebutuhan Air Non Domestik (3)'!S122</f>
        <v>0</v>
      </c>
      <c r="K14" s="124">
        <f>'Kebutuhan Air Non Domestik (3)'!I147</f>
        <v>6.9444444444444448E-2</v>
      </c>
      <c r="L14" s="124">
        <f>'Kebutuhan Air Non Domestik (3)'!S147</f>
        <v>0</v>
      </c>
      <c r="M14" s="124">
        <f>'Kebutuhan Air Non Domestik (3)'!I172</f>
        <v>8.6805555555555552E-2</v>
      </c>
      <c r="N14" s="124">
        <f>'Kebutuhan Air Non Domestik (3)'!S172</f>
        <v>0</v>
      </c>
      <c r="O14" s="124">
        <f>'Kebutuhan Air Non Domestik (3)'!I197</f>
        <v>0</v>
      </c>
      <c r="P14" s="124">
        <f>'Kebutuhan Air Non Domestik (3)'!S197</f>
        <v>0</v>
      </c>
      <c r="Q14" s="124">
        <f>'Kebutuhan Air Non Domestik (3)'!I222</f>
        <v>0</v>
      </c>
      <c r="R14" s="124">
        <f t="shared" si="0"/>
        <v>1.7685185185185186</v>
      </c>
    </row>
    <row r="15" spans="1:18" x14ac:dyDescent="0.25">
      <c r="B15" s="122">
        <v>2035</v>
      </c>
      <c r="C15" s="124">
        <f>'Kebutuhan Air Non Domestik (3)'!I48</f>
        <v>5.5555555555555552E-2</v>
      </c>
      <c r="D15" s="124">
        <f>'Kebutuhan Air Non Domestik (3)'!S48</f>
        <v>0.22222222222222221</v>
      </c>
      <c r="E15" s="124">
        <f>'Kebutuhan Air Non Domestik (3)'!I73</f>
        <v>0.41666666666666669</v>
      </c>
      <c r="F15" s="124">
        <f>'Kebutuhan Air Non Domestik (3)'!S73</f>
        <v>0.88888888888888884</v>
      </c>
      <c r="G15" s="124">
        <f>'Kebutuhan Air Non Domestik (3)'!I98</f>
        <v>1.1574074074074073E-2</v>
      </c>
      <c r="H15" s="124">
        <f>'Kebutuhan Air Non Domestik (3)'!S98</f>
        <v>5.7870370370370367E-3</v>
      </c>
      <c r="I15" s="124">
        <f>'Kebutuhan Air Non Domestik (3)'!I123</f>
        <v>1.1574074074074073E-2</v>
      </c>
      <c r="J15" s="124">
        <f>'Kebutuhan Air Non Domestik (3)'!S123</f>
        <v>0</v>
      </c>
      <c r="K15" s="124">
        <f>'Kebutuhan Air Non Domestik (3)'!I148</f>
        <v>6.9444444444444448E-2</v>
      </c>
      <c r="L15" s="124">
        <f>'Kebutuhan Air Non Domestik (3)'!S148</f>
        <v>0</v>
      </c>
      <c r="M15" s="124">
        <f>'Kebutuhan Air Non Domestik (3)'!I173</f>
        <v>8.6805555555555552E-2</v>
      </c>
      <c r="N15" s="124">
        <f>'Kebutuhan Air Non Domestik (3)'!S173</f>
        <v>0</v>
      </c>
      <c r="O15" s="124">
        <f>'Kebutuhan Air Non Domestik (3)'!I198</f>
        <v>0</v>
      </c>
      <c r="P15" s="124">
        <f>'Kebutuhan Air Non Domestik (3)'!S198</f>
        <v>0</v>
      </c>
      <c r="Q15" s="124">
        <f>'Kebutuhan Air Non Domestik (3)'!I223</f>
        <v>0</v>
      </c>
      <c r="R15" s="124">
        <f t="shared" si="0"/>
        <v>1.7685185185185186</v>
      </c>
    </row>
    <row r="16" spans="1:18" x14ac:dyDescent="0.25">
      <c r="B16" s="122">
        <v>2036</v>
      </c>
      <c r="C16" s="124">
        <f>'Kebutuhan Air Non Domestik (3)'!I49</f>
        <v>5.5555555555555552E-2</v>
      </c>
      <c r="D16" s="124">
        <f>'Kebutuhan Air Non Domestik (3)'!S49</f>
        <v>0.22222222222222221</v>
      </c>
      <c r="E16" s="124">
        <f>'Kebutuhan Air Non Domestik (3)'!I74</f>
        <v>0.41666666666666669</v>
      </c>
      <c r="F16" s="124">
        <f>'Kebutuhan Air Non Domestik (3)'!S74</f>
        <v>0.88888888888888884</v>
      </c>
      <c r="G16" s="124">
        <f>'Kebutuhan Air Non Domestik (3)'!I99</f>
        <v>1.1574074074074073E-2</v>
      </c>
      <c r="H16" s="124">
        <f>'Kebutuhan Air Non Domestik (3)'!S99</f>
        <v>5.7870370370370367E-3</v>
      </c>
      <c r="I16" s="124">
        <f>'Kebutuhan Air Non Domestik (3)'!I124</f>
        <v>1.1574074074074073E-2</v>
      </c>
      <c r="J16" s="124">
        <f>'Kebutuhan Air Non Domestik (3)'!S124</f>
        <v>0</v>
      </c>
      <c r="K16" s="124">
        <f>'Kebutuhan Air Non Domestik (3)'!I149</f>
        <v>6.9444444444444448E-2</v>
      </c>
      <c r="L16" s="124">
        <f>'Kebutuhan Air Non Domestik (3)'!S149</f>
        <v>0</v>
      </c>
      <c r="M16" s="124">
        <f>'Kebutuhan Air Non Domestik (3)'!I174</f>
        <v>8.6805555555555552E-2</v>
      </c>
      <c r="N16" s="124">
        <f>'Kebutuhan Air Non Domestik (3)'!S174</f>
        <v>0</v>
      </c>
      <c r="O16" s="124">
        <f>'Kebutuhan Air Non Domestik (3)'!I199</f>
        <v>0</v>
      </c>
      <c r="P16" s="124">
        <f>'Kebutuhan Air Non Domestik (3)'!S199</f>
        <v>0</v>
      </c>
      <c r="Q16" s="124">
        <f>'Kebutuhan Air Non Domestik (3)'!I224</f>
        <v>0</v>
      </c>
      <c r="R16" s="124">
        <f t="shared" si="0"/>
        <v>1.7685185185185186</v>
      </c>
    </row>
    <row r="17" spans="1:18" x14ac:dyDescent="0.25">
      <c r="B17" s="122">
        <v>2037</v>
      </c>
      <c r="C17" s="124">
        <f>'Kebutuhan Air Non Domestik (3)'!I50</f>
        <v>5.5555555555555552E-2</v>
      </c>
      <c r="D17" s="124">
        <f>'Kebutuhan Air Non Domestik (3)'!S50</f>
        <v>0.22222222222222221</v>
      </c>
      <c r="E17" s="124">
        <f>'Kebutuhan Air Non Domestik (3)'!I75</f>
        <v>0.41666666666666669</v>
      </c>
      <c r="F17" s="124">
        <f>'Kebutuhan Air Non Domestik (3)'!S75</f>
        <v>0.88888888888888884</v>
      </c>
      <c r="G17" s="124">
        <f>'Kebutuhan Air Non Domestik (3)'!I100</f>
        <v>1.1574074074074073E-2</v>
      </c>
      <c r="H17" s="124">
        <f>'Kebutuhan Air Non Domestik (3)'!S100</f>
        <v>5.7870370370370367E-3</v>
      </c>
      <c r="I17" s="124">
        <f>'Kebutuhan Air Non Domestik (3)'!I125</f>
        <v>1.1574074074074073E-2</v>
      </c>
      <c r="J17" s="124">
        <f>'Kebutuhan Air Non Domestik (3)'!S125</f>
        <v>0</v>
      </c>
      <c r="K17" s="124">
        <f>'Kebutuhan Air Non Domestik (3)'!I150</f>
        <v>6.9444444444444448E-2</v>
      </c>
      <c r="L17" s="124">
        <f>'Kebutuhan Air Non Domestik (3)'!S150</f>
        <v>0</v>
      </c>
      <c r="M17" s="124">
        <f>'Kebutuhan Air Non Domestik (3)'!I175</f>
        <v>8.6805555555555552E-2</v>
      </c>
      <c r="N17" s="124">
        <f>'Kebutuhan Air Non Domestik (3)'!S175</f>
        <v>0</v>
      </c>
      <c r="O17" s="124">
        <f>'Kebutuhan Air Non Domestik (3)'!I200</f>
        <v>0</v>
      </c>
      <c r="P17" s="124">
        <f>'Kebutuhan Air Non Domestik (3)'!S200</f>
        <v>0</v>
      </c>
      <c r="Q17" s="124">
        <f>'Kebutuhan Air Non Domestik (3)'!I225</f>
        <v>0</v>
      </c>
      <c r="R17" s="124">
        <f t="shared" si="0"/>
        <v>1.7685185185185186</v>
      </c>
    </row>
    <row r="18" spans="1:18" x14ac:dyDescent="0.25">
      <c r="B18" s="122">
        <v>2038</v>
      </c>
      <c r="C18" s="124">
        <f>'Kebutuhan Air Non Domestik (3)'!I51</f>
        <v>5.5555555555555552E-2</v>
      </c>
      <c r="D18" s="124">
        <f>'Kebutuhan Air Non Domestik (3)'!S51</f>
        <v>0.22222222222222221</v>
      </c>
      <c r="E18" s="124">
        <f>'Kebutuhan Air Non Domestik (3)'!I76</f>
        <v>0.41666666666666669</v>
      </c>
      <c r="F18" s="124">
        <f>'Kebutuhan Air Non Domestik (3)'!S76</f>
        <v>0.88888888888888884</v>
      </c>
      <c r="G18" s="124">
        <f>'Kebutuhan Air Non Domestik (3)'!I101</f>
        <v>1.1574074074074073E-2</v>
      </c>
      <c r="H18" s="124">
        <f>'Kebutuhan Air Non Domestik (3)'!S101</f>
        <v>5.7870370370370367E-3</v>
      </c>
      <c r="I18" s="124">
        <f>'Kebutuhan Air Non Domestik (3)'!I126</f>
        <v>1.1574074074074073E-2</v>
      </c>
      <c r="J18" s="124">
        <f>'Kebutuhan Air Non Domestik (3)'!S126</f>
        <v>0</v>
      </c>
      <c r="K18" s="124">
        <f>'Kebutuhan Air Non Domestik (3)'!I151</f>
        <v>6.9444444444444448E-2</v>
      </c>
      <c r="L18" s="124">
        <f>'Kebutuhan Air Non Domestik (3)'!S151</f>
        <v>0</v>
      </c>
      <c r="M18" s="124">
        <f>'Kebutuhan Air Non Domestik (3)'!I176</f>
        <v>8.6805555555555552E-2</v>
      </c>
      <c r="N18" s="124">
        <f>'Kebutuhan Air Non Domestik (3)'!S176</f>
        <v>0</v>
      </c>
      <c r="O18" s="124">
        <f>'Kebutuhan Air Non Domestik (3)'!I201</f>
        <v>0</v>
      </c>
      <c r="P18" s="124">
        <f>'Kebutuhan Air Non Domestik (3)'!S201</f>
        <v>0</v>
      </c>
      <c r="Q18" s="124">
        <f>'Kebutuhan Air Non Domestik (3)'!I226</f>
        <v>0</v>
      </c>
      <c r="R18" s="124">
        <f t="shared" si="0"/>
        <v>1.7685185185185186</v>
      </c>
    </row>
    <row r="19" spans="1:18" x14ac:dyDescent="0.25">
      <c r="B19" s="122">
        <v>2039</v>
      </c>
      <c r="C19" s="124">
        <f>'Kebutuhan Air Non Domestik (3)'!I52</f>
        <v>5.5555555555555552E-2</v>
      </c>
      <c r="D19" s="124">
        <f>'Kebutuhan Air Non Domestik (3)'!S52</f>
        <v>0.22222222222222221</v>
      </c>
      <c r="E19" s="124">
        <f>'Kebutuhan Air Non Domestik (3)'!I77</f>
        <v>0.41666666666666669</v>
      </c>
      <c r="F19" s="124">
        <f>'Kebutuhan Air Non Domestik (3)'!S77</f>
        <v>0.88888888888888884</v>
      </c>
      <c r="G19" s="124">
        <f>'Kebutuhan Air Non Domestik (3)'!I102</f>
        <v>1.1574074074074073E-2</v>
      </c>
      <c r="H19" s="124">
        <f>'Kebutuhan Air Non Domestik (3)'!S102</f>
        <v>5.7870370370370367E-3</v>
      </c>
      <c r="I19" s="124">
        <f>'Kebutuhan Air Non Domestik (3)'!I127</f>
        <v>1.1574074074074073E-2</v>
      </c>
      <c r="J19" s="124">
        <f>'Kebutuhan Air Non Domestik (3)'!S127</f>
        <v>0</v>
      </c>
      <c r="K19" s="124">
        <f>'Kebutuhan Air Non Domestik (3)'!I152</f>
        <v>6.9444444444444448E-2</v>
      </c>
      <c r="L19" s="124">
        <f>'Kebutuhan Air Non Domestik (3)'!S152</f>
        <v>0</v>
      </c>
      <c r="M19" s="124">
        <f>'Kebutuhan Air Non Domestik (3)'!I177</f>
        <v>8.6805555555555552E-2</v>
      </c>
      <c r="N19" s="124">
        <f>'Kebutuhan Air Non Domestik (3)'!S177</f>
        <v>0</v>
      </c>
      <c r="O19" s="124">
        <f>'Kebutuhan Air Non Domestik (3)'!I202</f>
        <v>0</v>
      </c>
      <c r="P19" s="124">
        <f>'Kebutuhan Air Non Domestik (3)'!S202</f>
        <v>0</v>
      </c>
      <c r="Q19" s="124">
        <f>'Kebutuhan Air Non Domestik (3)'!I227</f>
        <v>0</v>
      </c>
      <c r="R19" s="124">
        <f t="shared" si="0"/>
        <v>1.7685185185185186</v>
      </c>
    </row>
    <row r="20" spans="1:18" x14ac:dyDescent="0.25">
      <c r="B20" s="122">
        <v>2040</v>
      </c>
      <c r="C20" s="124">
        <f>'Kebutuhan Air Non Domestik (3)'!I53</f>
        <v>5.5555555555555552E-2</v>
      </c>
      <c r="D20" s="124">
        <f>'Kebutuhan Air Non Domestik (3)'!S53</f>
        <v>0.22222222222222221</v>
      </c>
      <c r="E20" s="124">
        <f>'Kebutuhan Air Non Domestik (3)'!I78</f>
        <v>0.41666666666666669</v>
      </c>
      <c r="F20" s="124">
        <f>'Kebutuhan Air Non Domestik (3)'!S78</f>
        <v>0.88888888888888884</v>
      </c>
      <c r="G20" s="124">
        <f>'Kebutuhan Air Non Domestik (3)'!I103</f>
        <v>1.1574074074074073E-2</v>
      </c>
      <c r="H20" s="124">
        <f>'Kebutuhan Air Non Domestik (3)'!S103</f>
        <v>5.7870370370370367E-3</v>
      </c>
      <c r="I20" s="124">
        <f>'Kebutuhan Air Non Domestik (3)'!I128</f>
        <v>1.1574074074074073E-2</v>
      </c>
      <c r="J20" s="124">
        <f>'Kebutuhan Air Non Domestik (3)'!S128</f>
        <v>0</v>
      </c>
      <c r="K20" s="124">
        <f>'Kebutuhan Air Non Domestik (3)'!I153</f>
        <v>6.9444444444444448E-2</v>
      </c>
      <c r="L20" s="124">
        <f>'Kebutuhan Air Non Domestik (3)'!S153</f>
        <v>0</v>
      </c>
      <c r="M20" s="124">
        <f>'Kebutuhan Air Non Domestik (3)'!I178</f>
        <v>8.6805555555555552E-2</v>
      </c>
      <c r="N20" s="124">
        <f>'Kebutuhan Air Non Domestik (3)'!S178</f>
        <v>0</v>
      </c>
      <c r="O20" s="124">
        <f>'Kebutuhan Air Non Domestik (3)'!I203</f>
        <v>0</v>
      </c>
      <c r="P20" s="124">
        <f>'Kebutuhan Air Non Domestik (3)'!S203</f>
        <v>0</v>
      </c>
      <c r="Q20" s="124">
        <f>'Kebutuhan Air Non Domestik (3)'!I228</f>
        <v>0</v>
      </c>
      <c r="R20" s="124">
        <f t="shared" si="0"/>
        <v>1.7685185185185186</v>
      </c>
    </row>
    <row r="21" spans="1:18" x14ac:dyDescent="0.25">
      <c r="B21" s="122">
        <v>2041</v>
      </c>
      <c r="C21" s="124">
        <f>'Kebutuhan Air Non Domestik (3)'!I54</f>
        <v>5.5555555555555552E-2</v>
      </c>
      <c r="D21" s="124">
        <f>'Kebutuhan Air Non Domestik (3)'!S54</f>
        <v>0.22222222222222221</v>
      </c>
      <c r="E21" s="124">
        <f>'Kebutuhan Air Non Domestik (3)'!I79</f>
        <v>0.41666666666666669</v>
      </c>
      <c r="F21" s="124">
        <f>'Kebutuhan Air Non Domestik (3)'!S79</f>
        <v>0.88888888888888884</v>
      </c>
      <c r="G21" s="124">
        <f>'Kebutuhan Air Non Domestik (3)'!I104</f>
        <v>1.1574074074074073E-2</v>
      </c>
      <c r="H21" s="124">
        <f>'Kebutuhan Air Non Domestik (3)'!S104</f>
        <v>5.7870370370370367E-3</v>
      </c>
      <c r="I21" s="124">
        <f>'Kebutuhan Air Non Domestik (3)'!I129</f>
        <v>1.1574074074074073E-2</v>
      </c>
      <c r="J21" s="124">
        <f>'Kebutuhan Air Non Domestik (3)'!S129</f>
        <v>0</v>
      </c>
      <c r="K21" s="124">
        <f>'Kebutuhan Air Non Domestik (3)'!I154</f>
        <v>6.9444444444444448E-2</v>
      </c>
      <c r="L21" s="124">
        <f>'Kebutuhan Air Non Domestik (3)'!S154</f>
        <v>0</v>
      </c>
      <c r="M21" s="124">
        <f>'Kebutuhan Air Non Domestik (3)'!I179</f>
        <v>8.6805555555555552E-2</v>
      </c>
      <c r="N21" s="124">
        <f>'Kebutuhan Air Non Domestik (3)'!S179</f>
        <v>0</v>
      </c>
      <c r="O21" s="124">
        <f>'Kebutuhan Air Non Domestik (3)'!I204</f>
        <v>0</v>
      </c>
      <c r="P21" s="124">
        <f>'Kebutuhan Air Non Domestik (3)'!S204</f>
        <v>0</v>
      </c>
      <c r="Q21" s="124">
        <f>'Kebutuhan Air Non Domestik (3)'!I229</f>
        <v>0</v>
      </c>
      <c r="R21" s="124">
        <f t="shared" si="0"/>
        <v>1.7685185185185186</v>
      </c>
    </row>
    <row r="22" spans="1:18" x14ac:dyDescent="0.25">
      <c r="B22" s="122">
        <v>2042</v>
      </c>
      <c r="C22" s="124">
        <f>'Kebutuhan Air Non Domestik (3)'!I55</f>
        <v>5.5555555555555552E-2</v>
      </c>
      <c r="D22" s="124">
        <f>'Kebutuhan Air Non Domestik (3)'!S55</f>
        <v>0.22222222222222221</v>
      </c>
      <c r="E22" s="124">
        <f>'Kebutuhan Air Non Domestik (3)'!I80</f>
        <v>0.41666666666666669</v>
      </c>
      <c r="F22" s="124">
        <f>'Kebutuhan Air Non Domestik (3)'!S80</f>
        <v>0.88888888888888884</v>
      </c>
      <c r="G22" s="124">
        <f>'Kebutuhan Air Non Domestik (3)'!I105</f>
        <v>1.1574074074074073E-2</v>
      </c>
      <c r="H22" s="124">
        <f>'Kebutuhan Air Non Domestik (3)'!S105</f>
        <v>5.7870370370370367E-3</v>
      </c>
      <c r="I22" s="124">
        <f>'Kebutuhan Air Non Domestik (3)'!I130</f>
        <v>1.1574074074074073E-2</v>
      </c>
      <c r="J22" s="124">
        <f>'Kebutuhan Air Non Domestik (3)'!S130</f>
        <v>0</v>
      </c>
      <c r="K22" s="124">
        <f>'Kebutuhan Air Non Domestik (3)'!I155</f>
        <v>6.9444444444444448E-2</v>
      </c>
      <c r="L22" s="124">
        <f>'Kebutuhan Air Non Domestik (3)'!S155</f>
        <v>0</v>
      </c>
      <c r="M22" s="124">
        <f>'Kebutuhan Air Non Domestik (3)'!I180</f>
        <v>8.6805555555555552E-2</v>
      </c>
      <c r="N22" s="124">
        <f>'Kebutuhan Air Non Domestik (3)'!S180</f>
        <v>0</v>
      </c>
      <c r="O22" s="124">
        <f>'Kebutuhan Air Non Domestik (3)'!I205</f>
        <v>0</v>
      </c>
      <c r="P22" s="124">
        <f>'Kebutuhan Air Non Domestik (3)'!S205</f>
        <v>0</v>
      </c>
      <c r="Q22" s="124">
        <f>'Kebutuhan Air Non Domestik (3)'!I230</f>
        <v>0</v>
      </c>
      <c r="R22" s="124">
        <f t="shared" si="0"/>
        <v>1.7685185185185186</v>
      </c>
    </row>
    <row r="23" spans="1:18" x14ac:dyDescent="0.25">
      <c r="B23" s="122">
        <v>2043</v>
      </c>
      <c r="C23" s="124">
        <f>'Kebutuhan Air Non Domestik (3)'!I56</f>
        <v>5.5555555555555552E-2</v>
      </c>
      <c r="D23" s="124">
        <f>'Kebutuhan Air Non Domestik (3)'!S56</f>
        <v>0.22222222222222221</v>
      </c>
      <c r="E23" s="124">
        <f>'Kebutuhan Air Non Domestik (3)'!I81</f>
        <v>0.41666666666666669</v>
      </c>
      <c r="F23" s="124">
        <f>'Kebutuhan Air Non Domestik (3)'!S81</f>
        <v>0.88888888888888884</v>
      </c>
      <c r="G23" s="124">
        <f>'Kebutuhan Air Non Domestik (3)'!I106</f>
        <v>1.1574074074074073E-2</v>
      </c>
      <c r="H23" s="124">
        <f>'Kebutuhan Air Non Domestik (3)'!S106</f>
        <v>5.7870370370370367E-3</v>
      </c>
      <c r="I23" s="124">
        <f>'Kebutuhan Air Non Domestik (3)'!I131</f>
        <v>1.1574074074074073E-2</v>
      </c>
      <c r="J23" s="124">
        <f>'Kebutuhan Air Non Domestik (3)'!S131</f>
        <v>0</v>
      </c>
      <c r="K23" s="124">
        <f>'Kebutuhan Air Non Domestik (3)'!I156</f>
        <v>6.9444444444444448E-2</v>
      </c>
      <c r="L23" s="124">
        <f>'Kebutuhan Air Non Domestik (3)'!S156</f>
        <v>0</v>
      </c>
      <c r="M23" s="124">
        <f>'Kebutuhan Air Non Domestik (3)'!I181</f>
        <v>8.6805555555555552E-2</v>
      </c>
      <c r="N23" s="124">
        <f>'Kebutuhan Air Non Domestik (3)'!S181</f>
        <v>0</v>
      </c>
      <c r="O23" s="124">
        <f>'Kebutuhan Air Non Domestik (3)'!I206</f>
        <v>0</v>
      </c>
      <c r="P23" s="124">
        <f>'Kebutuhan Air Non Domestik (3)'!S206</f>
        <v>0</v>
      </c>
      <c r="Q23" s="124">
        <f>'Kebutuhan Air Non Domestik (3)'!I231</f>
        <v>0</v>
      </c>
      <c r="R23" s="124">
        <f t="shared" si="0"/>
        <v>1.7685185185185186</v>
      </c>
    </row>
    <row r="24" spans="1:18" x14ac:dyDescent="0.25">
      <c r="B24" s="122">
        <v>2044</v>
      </c>
      <c r="C24" s="124">
        <f>'Kebutuhan Air Non Domestik (3)'!I57</f>
        <v>5.5555555555555552E-2</v>
      </c>
      <c r="D24" s="124">
        <f>'Kebutuhan Air Non Domestik (3)'!S57</f>
        <v>0.22222222222222221</v>
      </c>
      <c r="E24" s="124">
        <f>'Kebutuhan Air Non Domestik (3)'!I82</f>
        <v>0.41666666666666669</v>
      </c>
      <c r="F24" s="124">
        <f>'Kebutuhan Air Non Domestik (3)'!S82</f>
        <v>0.88888888888888884</v>
      </c>
      <c r="G24" s="124">
        <f>'Kebutuhan Air Non Domestik (3)'!I107</f>
        <v>1.1574074074074073E-2</v>
      </c>
      <c r="H24" s="124">
        <f>'Kebutuhan Air Non Domestik (3)'!S107</f>
        <v>5.7870370370370367E-3</v>
      </c>
      <c r="I24" s="124">
        <f>'Kebutuhan Air Non Domestik (3)'!I132</f>
        <v>1.1574074074074073E-2</v>
      </c>
      <c r="J24" s="124">
        <f>'Kebutuhan Air Non Domestik (3)'!S132</f>
        <v>0</v>
      </c>
      <c r="K24" s="124">
        <f>'Kebutuhan Air Non Domestik (3)'!I157</f>
        <v>6.9444444444444448E-2</v>
      </c>
      <c r="L24" s="124">
        <f>'Kebutuhan Air Non Domestik (3)'!S157</f>
        <v>0</v>
      </c>
      <c r="M24" s="124">
        <f>'Kebutuhan Air Non Domestik (3)'!I182</f>
        <v>8.6805555555555552E-2</v>
      </c>
      <c r="N24" s="124">
        <f>'Kebutuhan Air Non Domestik (3)'!S182</f>
        <v>0</v>
      </c>
      <c r="O24" s="124">
        <f>'Kebutuhan Air Non Domestik (3)'!I207</f>
        <v>0</v>
      </c>
      <c r="P24" s="124">
        <f>'Kebutuhan Air Non Domestik (3)'!S207</f>
        <v>0</v>
      </c>
      <c r="Q24" s="124">
        <f>'Kebutuhan Air Non Domestik (3)'!I232</f>
        <v>0</v>
      </c>
      <c r="R24" s="124">
        <f t="shared" si="0"/>
        <v>1.7685185185185186</v>
      </c>
    </row>
    <row r="27" spans="1:18" x14ac:dyDescent="0.25">
      <c r="A27" s="273">
        <v>2</v>
      </c>
      <c r="B27" s="291" t="s">
        <v>124</v>
      </c>
      <c r="C27" s="291"/>
      <c r="D27" s="291"/>
      <c r="E27" s="291"/>
      <c r="F27" s="291"/>
      <c r="G27" s="291"/>
      <c r="H27" s="291"/>
      <c r="I27" s="291"/>
      <c r="J27" s="291"/>
      <c r="K27" s="291"/>
      <c r="L27" s="291"/>
      <c r="M27" s="291"/>
      <c r="N27" s="291"/>
      <c r="O27" s="291"/>
      <c r="P27" s="291"/>
      <c r="Q27" s="291"/>
      <c r="R27" s="291"/>
    </row>
    <row r="28" spans="1:18" x14ac:dyDescent="0.25">
      <c r="A28" s="273"/>
      <c r="B28" s="252" t="s">
        <v>22</v>
      </c>
      <c r="C28" s="261" t="s">
        <v>233</v>
      </c>
      <c r="D28" s="261"/>
      <c r="E28" s="261"/>
      <c r="F28" s="261"/>
      <c r="G28" s="261"/>
      <c r="H28" s="261"/>
      <c r="I28" s="261"/>
      <c r="J28" s="261"/>
      <c r="K28" s="261"/>
      <c r="L28" s="261"/>
      <c r="M28" s="261"/>
      <c r="N28" s="261"/>
      <c r="O28" s="261"/>
      <c r="P28" s="261"/>
      <c r="Q28" s="261"/>
      <c r="R28" s="261"/>
    </row>
    <row r="29" spans="1:18" x14ac:dyDescent="0.25">
      <c r="A29" s="273"/>
      <c r="B29" s="252"/>
      <c r="C29" s="289" t="s">
        <v>170</v>
      </c>
      <c r="D29" s="289" t="s">
        <v>171</v>
      </c>
      <c r="E29" s="289" t="s">
        <v>173</v>
      </c>
      <c r="F29" s="289" t="s">
        <v>174</v>
      </c>
      <c r="G29" s="289" t="s">
        <v>301</v>
      </c>
      <c r="H29" s="289" t="s">
        <v>302</v>
      </c>
      <c r="I29" s="289" t="s">
        <v>182</v>
      </c>
      <c r="J29" s="289" t="s">
        <v>349</v>
      </c>
      <c r="K29" s="289" t="s">
        <v>183</v>
      </c>
      <c r="L29" s="289" t="s">
        <v>172</v>
      </c>
      <c r="M29" s="289" t="s">
        <v>306</v>
      </c>
      <c r="N29" s="289" t="s">
        <v>307</v>
      </c>
      <c r="O29" s="289" t="s">
        <v>308</v>
      </c>
      <c r="P29" s="289" t="s">
        <v>350</v>
      </c>
      <c r="Q29" s="289" t="s">
        <v>322</v>
      </c>
      <c r="R29" s="289" t="s">
        <v>232</v>
      </c>
    </row>
    <row r="30" spans="1:18" x14ac:dyDescent="0.25">
      <c r="A30" s="273"/>
      <c r="B30" s="252"/>
      <c r="C30" s="289"/>
      <c r="D30" s="289"/>
      <c r="E30" s="289"/>
      <c r="F30" s="289"/>
      <c r="G30" s="289"/>
      <c r="H30" s="289"/>
      <c r="I30" s="289"/>
      <c r="J30" s="289"/>
      <c r="K30" s="289"/>
      <c r="L30" s="289"/>
      <c r="M30" s="289"/>
      <c r="N30" s="289"/>
      <c r="O30" s="289"/>
      <c r="P30" s="289"/>
      <c r="Q30" s="289"/>
      <c r="R30" s="289"/>
    </row>
    <row r="31" spans="1:18" x14ac:dyDescent="0.25">
      <c r="B31" s="122">
        <v>2025</v>
      </c>
      <c r="C31" s="124">
        <f>'Kebutuhan Air Non Domestik (3)'!I243</f>
        <v>5.5555555555555552E-2</v>
      </c>
      <c r="D31" s="124">
        <f>'Kebutuhan Air Non Domestik (3)'!S243</f>
        <v>0.44444444444444442</v>
      </c>
      <c r="E31" s="124">
        <f>'Kebutuhan Air Non Domestik (3)'!I268</f>
        <v>0.41666666666666669</v>
      </c>
      <c r="F31" s="124">
        <f>'Kebutuhan Air Non Domestik (3)'!S268</f>
        <v>0.88888888888888884</v>
      </c>
      <c r="G31" s="124">
        <f>'Kebutuhan Air Non Domestik (3)'!I293</f>
        <v>1.1574074074074073E-2</v>
      </c>
      <c r="H31" s="124">
        <f>'Kebutuhan Air Non Domestik (3)'!S293</f>
        <v>5.7870370370370367E-3</v>
      </c>
      <c r="I31" s="124">
        <f>'Kebutuhan Air Non Domestik (3)'!I318</f>
        <v>1.1574074074074073E-2</v>
      </c>
      <c r="J31" s="124">
        <f>'Kebutuhan Air Non Domestik (3)'!S318</f>
        <v>0</v>
      </c>
      <c r="K31" s="124">
        <f>'Kebutuhan Air Non Domestik (3)'!I343</f>
        <v>6.9444444444444448E-2</v>
      </c>
      <c r="L31" s="124">
        <f>'Kebutuhan Air Non Domestik (3)'!S343</f>
        <v>0</v>
      </c>
      <c r="M31" s="124">
        <f>'Kebutuhan Air Non Domestik (3)'!I368</f>
        <v>8.6805555555555552E-2</v>
      </c>
      <c r="N31" s="124">
        <f>'Kebutuhan Air Non Domestik (3)'!S368</f>
        <v>0</v>
      </c>
      <c r="O31" s="124">
        <f>'Kebutuhan Air Non Domestik (3)'!I393</f>
        <v>0</v>
      </c>
      <c r="P31" s="124">
        <f>'Kebutuhan Air Non Domestik (3)'!S393</f>
        <v>0</v>
      </c>
      <c r="Q31" s="124">
        <f>'Kebutuhan Air Non Domestik (3)'!I418</f>
        <v>0</v>
      </c>
      <c r="R31" s="124">
        <f>SUM(C31:Q31)</f>
        <v>1.9907407407407409</v>
      </c>
    </row>
    <row r="32" spans="1:18" x14ac:dyDescent="0.25">
      <c r="B32" s="122">
        <v>2026</v>
      </c>
      <c r="C32" s="124">
        <f>'Kebutuhan Air Non Domestik (3)'!I244</f>
        <v>5.5555555555555552E-2</v>
      </c>
      <c r="D32" s="124">
        <f>'Kebutuhan Air Non Domestik (3)'!S244</f>
        <v>0.44444444444444442</v>
      </c>
      <c r="E32" s="124">
        <f>'Kebutuhan Air Non Domestik (3)'!I269</f>
        <v>0.41666666666666669</v>
      </c>
      <c r="F32" s="124">
        <f>'Kebutuhan Air Non Domestik (3)'!S269</f>
        <v>0.88888888888888884</v>
      </c>
      <c r="G32" s="124">
        <f>'Kebutuhan Air Non Domestik (3)'!I294</f>
        <v>1.1574074074074073E-2</v>
      </c>
      <c r="H32" s="124">
        <f>'Kebutuhan Air Non Domestik (3)'!S294</f>
        <v>5.7870370370370367E-3</v>
      </c>
      <c r="I32" s="124">
        <f>'Kebutuhan Air Non Domestik (3)'!I319</f>
        <v>1.1574074074074073E-2</v>
      </c>
      <c r="J32" s="124">
        <f>'Kebutuhan Air Non Domestik (3)'!S319</f>
        <v>0</v>
      </c>
      <c r="K32" s="124">
        <f>'Kebutuhan Air Non Domestik (3)'!I344</f>
        <v>6.9444444444444448E-2</v>
      </c>
      <c r="L32" s="124">
        <f>'Kebutuhan Air Non Domestik (3)'!S344</f>
        <v>0</v>
      </c>
      <c r="M32" s="124">
        <f>'Kebutuhan Air Non Domestik (3)'!I369</f>
        <v>8.6805555555555552E-2</v>
      </c>
      <c r="N32" s="124">
        <f>'Kebutuhan Air Non Domestik (3)'!S369</f>
        <v>0</v>
      </c>
      <c r="O32" s="124">
        <f>'Kebutuhan Air Non Domestik (3)'!I394</f>
        <v>0</v>
      </c>
      <c r="P32" s="124">
        <f>'Kebutuhan Air Non Domestik (3)'!S394</f>
        <v>0</v>
      </c>
      <c r="Q32" s="124">
        <f>'Kebutuhan Air Non Domestik (3)'!I419</f>
        <v>0</v>
      </c>
      <c r="R32" s="124">
        <f t="shared" ref="R32:R50" si="1">SUM(C32:Q32)</f>
        <v>1.9907407407407409</v>
      </c>
    </row>
    <row r="33" spans="2:18" x14ac:dyDescent="0.25">
      <c r="B33" s="122">
        <v>2027</v>
      </c>
      <c r="C33" s="124">
        <f>'Kebutuhan Air Non Domestik (3)'!I245</f>
        <v>5.5555555555555552E-2</v>
      </c>
      <c r="D33" s="124">
        <f>'Kebutuhan Air Non Domestik (3)'!S245</f>
        <v>0.44444444444444442</v>
      </c>
      <c r="E33" s="124">
        <f>'Kebutuhan Air Non Domestik (3)'!I270</f>
        <v>0.41666666666666669</v>
      </c>
      <c r="F33" s="124">
        <f>'Kebutuhan Air Non Domestik (3)'!S270</f>
        <v>0.88888888888888884</v>
      </c>
      <c r="G33" s="124">
        <f>'Kebutuhan Air Non Domestik (3)'!I295</f>
        <v>1.1574074074074073E-2</v>
      </c>
      <c r="H33" s="124">
        <f>'Kebutuhan Air Non Domestik (3)'!S295</f>
        <v>5.7870370370370367E-3</v>
      </c>
      <c r="I33" s="124">
        <f>'Kebutuhan Air Non Domestik (3)'!I320</f>
        <v>1.1574074074074073E-2</v>
      </c>
      <c r="J33" s="124">
        <f>'Kebutuhan Air Non Domestik (3)'!S320</f>
        <v>0</v>
      </c>
      <c r="K33" s="124">
        <f>'Kebutuhan Air Non Domestik (3)'!I345</f>
        <v>6.9444444444444448E-2</v>
      </c>
      <c r="L33" s="124">
        <f>'Kebutuhan Air Non Domestik (3)'!S345</f>
        <v>0</v>
      </c>
      <c r="M33" s="124">
        <f>'Kebutuhan Air Non Domestik (3)'!I370</f>
        <v>8.6805555555555552E-2</v>
      </c>
      <c r="N33" s="124">
        <f>'Kebutuhan Air Non Domestik (3)'!S370</f>
        <v>0</v>
      </c>
      <c r="O33" s="124">
        <f>'Kebutuhan Air Non Domestik (3)'!I395</f>
        <v>0</v>
      </c>
      <c r="P33" s="124">
        <f>'Kebutuhan Air Non Domestik (3)'!S395</f>
        <v>0</v>
      </c>
      <c r="Q33" s="124">
        <f>'Kebutuhan Air Non Domestik (3)'!I420</f>
        <v>0</v>
      </c>
      <c r="R33" s="124">
        <f t="shared" si="1"/>
        <v>1.9907407407407409</v>
      </c>
    </row>
    <row r="34" spans="2:18" x14ac:dyDescent="0.25">
      <c r="B34" s="122">
        <v>2028</v>
      </c>
      <c r="C34" s="124">
        <f>'Kebutuhan Air Non Domestik (3)'!I246</f>
        <v>5.5555555555555552E-2</v>
      </c>
      <c r="D34" s="124">
        <f>'Kebutuhan Air Non Domestik (3)'!S246</f>
        <v>0.44444444444444442</v>
      </c>
      <c r="E34" s="124">
        <f>'Kebutuhan Air Non Domestik (3)'!I271</f>
        <v>0.41666666666666669</v>
      </c>
      <c r="F34" s="124">
        <f>'Kebutuhan Air Non Domestik (3)'!S271</f>
        <v>0.88888888888888884</v>
      </c>
      <c r="G34" s="124">
        <f>'Kebutuhan Air Non Domestik (3)'!I296</f>
        <v>1.1574074074074073E-2</v>
      </c>
      <c r="H34" s="124">
        <f>'Kebutuhan Air Non Domestik (3)'!S296</f>
        <v>5.7870370370370367E-3</v>
      </c>
      <c r="I34" s="124">
        <f>'Kebutuhan Air Non Domestik (3)'!I321</f>
        <v>1.1574074074074073E-2</v>
      </c>
      <c r="J34" s="124">
        <f>'Kebutuhan Air Non Domestik (3)'!S321</f>
        <v>0</v>
      </c>
      <c r="K34" s="124">
        <f>'Kebutuhan Air Non Domestik (3)'!I346</f>
        <v>6.9444444444444448E-2</v>
      </c>
      <c r="L34" s="124">
        <f>'Kebutuhan Air Non Domestik (3)'!S346</f>
        <v>0</v>
      </c>
      <c r="M34" s="124">
        <f>'Kebutuhan Air Non Domestik (3)'!I371</f>
        <v>8.6805555555555552E-2</v>
      </c>
      <c r="N34" s="124">
        <f>'Kebutuhan Air Non Domestik (3)'!S371</f>
        <v>0</v>
      </c>
      <c r="O34" s="124">
        <f>'Kebutuhan Air Non Domestik (3)'!I396</f>
        <v>0</v>
      </c>
      <c r="P34" s="124">
        <f>'Kebutuhan Air Non Domestik (3)'!S396</f>
        <v>0</v>
      </c>
      <c r="Q34" s="124">
        <f>'Kebutuhan Air Non Domestik (3)'!I421</f>
        <v>0</v>
      </c>
      <c r="R34" s="124">
        <f t="shared" si="1"/>
        <v>1.9907407407407409</v>
      </c>
    </row>
    <row r="35" spans="2:18" x14ac:dyDescent="0.25">
      <c r="B35" s="122">
        <v>2029</v>
      </c>
      <c r="C35" s="124">
        <f>'Kebutuhan Air Non Domestik (3)'!I247</f>
        <v>5.5555555555555552E-2</v>
      </c>
      <c r="D35" s="124">
        <f>'Kebutuhan Air Non Domestik (3)'!S247</f>
        <v>0.44444444444444442</v>
      </c>
      <c r="E35" s="124">
        <f>'Kebutuhan Air Non Domestik (3)'!I272</f>
        <v>0.41666666666666669</v>
      </c>
      <c r="F35" s="124">
        <f>'Kebutuhan Air Non Domestik (3)'!S272</f>
        <v>0.88888888888888884</v>
      </c>
      <c r="G35" s="124">
        <f>'Kebutuhan Air Non Domestik (3)'!I297</f>
        <v>1.1574074074074073E-2</v>
      </c>
      <c r="H35" s="124">
        <f>'Kebutuhan Air Non Domestik (3)'!S297</f>
        <v>5.7870370370370367E-3</v>
      </c>
      <c r="I35" s="124">
        <f>'Kebutuhan Air Non Domestik (3)'!I322</f>
        <v>1.1574074074074073E-2</v>
      </c>
      <c r="J35" s="124">
        <f>'Kebutuhan Air Non Domestik (3)'!S322</f>
        <v>0</v>
      </c>
      <c r="K35" s="124">
        <f>'Kebutuhan Air Non Domestik (3)'!I347</f>
        <v>6.9444444444444448E-2</v>
      </c>
      <c r="L35" s="124">
        <f>'Kebutuhan Air Non Domestik (3)'!S347</f>
        <v>0</v>
      </c>
      <c r="M35" s="124">
        <f>'Kebutuhan Air Non Domestik (3)'!I372</f>
        <v>8.6805555555555552E-2</v>
      </c>
      <c r="N35" s="124">
        <f>'Kebutuhan Air Non Domestik (3)'!S372</f>
        <v>0</v>
      </c>
      <c r="O35" s="124">
        <f>'Kebutuhan Air Non Domestik (3)'!I397</f>
        <v>0</v>
      </c>
      <c r="P35" s="124">
        <f>'Kebutuhan Air Non Domestik (3)'!S397</f>
        <v>0</v>
      </c>
      <c r="Q35" s="124">
        <f>'Kebutuhan Air Non Domestik (3)'!I422</f>
        <v>0</v>
      </c>
      <c r="R35" s="124">
        <f t="shared" si="1"/>
        <v>1.9907407407407409</v>
      </c>
    </row>
    <row r="36" spans="2:18" x14ac:dyDescent="0.25">
      <c r="B36" s="122">
        <v>2030</v>
      </c>
      <c r="C36" s="124">
        <f>'Kebutuhan Air Non Domestik (3)'!I248</f>
        <v>5.5555555555555552E-2</v>
      </c>
      <c r="D36" s="124">
        <f>'Kebutuhan Air Non Domestik (3)'!S248</f>
        <v>0.44444444444444442</v>
      </c>
      <c r="E36" s="124">
        <f>'Kebutuhan Air Non Domestik (3)'!I273</f>
        <v>0.41666666666666669</v>
      </c>
      <c r="F36" s="124">
        <f>'Kebutuhan Air Non Domestik (3)'!S273</f>
        <v>0.88888888888888884</v>
      </c>
      <c r="G36" s="124">
        <f>'Kebutuhan Air Non Domestik (3)'!I298</f>
        <v>1.1574074074074073E-2</v>
      </c>
      <c r="H36" s="124">
        <f>'Kebutuhan Air Non Domestik (3)'!S298</f>
        <v>5.7870370370370367E-3</v>
      </c>
      <c r="I36" s="124">
        <f>'Kebutuhan Air Non Domestik (3)'!I323</f>
        <v>1.1574074074074073E-2</v>
      </c>
      <c r="J36" s="124">
        <f>'Kebutuhan Air Non Domestik (3)'!S323</f>
        <v>0</v>
      </c>
      <c r="K36" s="124">
        <f>'Kebutuhan Air Non Domestik (3)'!I348</f>
        <v>9.2592592592592587E-2</v>
      </c>
      <c r="L36" s="124">
        <f>'Kebutuhan Air Non Domestik (3)'!S348</f>
        <v>0</v>
      </c>
      <c r="M36" s="124">
        <f>'Kebutuhan Air Non Domestik (3)'!I373</f>
        <v>8.6805555555555552E-2</v>
      </c>
      <c r="N36" s="124">
        <f>'Kebutuhan Air Non Domestik (3)'!S373</f>
        <v>0</v>
      </c>
      <c r="O36" s="124">
        <f>'Kebutuhan Air Non Domestik (3)'!I398</f>
        <v>0</v>
      </c>
      <c r="P36" s="124">
        <f>'Kebutuhan Air Non Domestik (3)'!S398</f>
        <v>0</v>
      </c>
      <c r="Q36" s="124">
        <f>'Kebutuhan Air Non Domestik (3)'!I423</f>
        <v>0</v>
      </c>
      <c r="R36" s="124">
        <f t="shared" si="1"/>
        <v>2.0138888888888888</v>
      </c>
    </row>
    <row r="37" spans="2:18" x14ac:dyDescent="0.25">
      <c r="B37" s="122">
        <v>2031</v>
      </c>
      <c r="C37" s="124">
        <f>'Kebutuhan Air Non Domestik (3)'!I249</f>
        <v>5.5555555555555552E-2</v>
      </c>
      <c r="D37" s="124">
        <f>'Kebutuhan Air Non Domestik (3)'!S249</f>
        <v>0.44444444444444442</v>
      </c>
      <c r="E37" s="124">
        <f>'Kebutuhan Air Non Domestik (3)'!I274</f>
        <v>0.41666666666666669</v>
      </c>
      <c r="F37" s="124">
        <f>'Kebutuhan Air Non Domestik (3)'!S274</f>
        <v>0.88888888888888884</v>
      </c>
      <c r="G37" s="124">
        <f>'Kebutuhan Air Non Domestik (3)'!I299</f>
        <v>1.1574074074074073E-2</v>
      </c>
      <c r="H37" s="124">
        <f>'Kebutuhan Air Non Domestik (3)'!S299</f>
        <v>5.7870370370370367E-3</v>
      </c>
      <c r="I37" s="124">
        <f>'Kebutuhan Air Non Domestik (3)'!I324</f>
        <v>1.1574074074074073E-2</v>
      </c>
      <c r="J37" s="124">
        <f>'Kebutuhan Air Non Domestik (3)'!S324</f>
        <v>0</v>
      </c>
      <c r="K37" s="124">
        <f>'Kebutuhan Air Non Domestik (3)'!I349</f>
        <v>9.2592592592592587E-2</v>
      </c>
      <c r="L37" s="124">
        <f>'Kebutuhan Air Non Domestik (3)'!S349</f>
        <v>0</v>
      </c>
      <c r="M37" s="124">
        <f>'Kebutuhan Air Non Domestik (3)'!I374</f>
        <v>8.6805555555555552E-2</v>
      </c>
      <c r="N37" s="124">
        <f>'Kebutuhan Air Non Domestik (3)'!S374</f>
        <v>0</v>
      </c>
      <c r="O37" s="124">
        <f>'Kebutuhan Air Non Domestik (3)'!I399</f>
        <v>0</v>
      </c>
      <c r="P37" s="124">
        <f>'Kebutuhan Air Non Domestik (3)'!S399</f>
        <v>0</v>
      </c>
      <c r="Q37" s="124">
        <f>'Kebutuhan Air Non Domestik (3)'!I424</f>
        <v>0</v>
      </c>
      <c r="R37" s="124">
        <f t="shared" si="1"/>
        <v>2.0138888888888888</v>
      </c>
    </row>
    <row r="38" spans="2:18" x14ac:dyDescent="0.25">
      <c r="B38" s="122">
        <v>2032</v>
      </c>
      <c r="C38" s="124">
        <f>'Kebutuhan Air Non Domestik (3)'!I250</f>
        <v>5.5555555555555552E-2</v>
      </c>
      <c r="D38" s="124">
        <f>'Kebutuhan Air Non Domestik (3)'!S250</f>
        <v>0.44444444444444442</v>
      </c>
      <c r="E38" s="124">
        <f>'Kebutuhan Air Non Domestik (3)'!I275</f>
        <v>0.41666666666666669</v>
      </c>
      <c r="F38" s="124">
        <f>'Kebutuhan Air Non Domestik (3)'!S275</f>
        <v>0.88888888888888884</v>
      </c>
      <c r="G38" s="124">
        <f>'Kebutuhan Air Non Domestik (3)'!I300</f>
        <v>1.1574074074074073E-2</v>
      </c>
      <c r="H38" s="124">
        <f>'Kebutuhan Air Non Domestik (3)'!S300</f>
        <v>5.7870370370370367E-3</v>
      </c>
      <c r="I38" s="124">
        <f>'Kebutuhan Air Non Domestik (3)'!I325</f>
        <v>1.1574074074074073E-2</v>
      </c>
      <c r="J38" s="124">
        <f>'Kebutuhan Air Non Domestik (3)'!S325</f>
        <v>0</v>
      </c>
      <c r="K38" s="124">
        <f>'Kebutuhan Air Non Domestik (3)'!I350</f>
        <v>9.2592592592592587E-2</v>
      </c>
      <c r="L38" s="124">
        <f>'Kebutuhan Air Non Domestik (3)'!S350</f>
        <v>0</v>
      </c>
      <c r="M38" s="124">
        <f>'Kebutuhan Air Non Domestik (3)'!I375</f>
        <v>8.6805555555555552E-2</v>
      </c>
      <c r="N38" s="124">
        <f>'Kebutuhan Air Non Domestik (3)'!S375</f>
        <v>0</v>
      </c>
      <c r="O38" s="124">
        <f>'Kebutuhan Air Non Domestik (3)'!I400</f>
        <v>0</v>
      </c>
      <c r="P38" s="124">
        <f>'Kebutuhan Air Non Domestik (3)'!S400</f>
        <v>0</v>
      </c>
      <c r="Q38" s="124">
        <f>'Kebutuhan Air Non Domestik (3)'!I425</f>
        <v>0</v>
      </c>
      <c r="R38" s="124">
        <f t="shared" si="1"/>
        <v>2.0138888888888888</v>
      </c>
    </row>
    <row r="39" spans="2:18" x14ac:dyDescent="0.25">
      <c r="B39" s="122">
        <v>2033</v>
      </c>
      <c r="C39" s="124">
        <f>'Kebutuhan Air Non Domestik (3)'!I251</f>
        <v>5.5555555555555552E-2</v>
      </c>
      <c r="D39" s="124">
        <f>'Kebutuhan Air Non Domestik (3)'!S251</f>
        <v>0.66666666666666663</v>
      </c>
      <c r="E39" s="124">
        <f>'Kebutuhan Air Non Domestik (3)'!I276</f>
        <v>0.41666666666666669</v>
      </c>
      <c r="F39" s="124">
        <f>'Kebutuhan Air Non Domestik (3)'!S276</f>
        <v>0.88888888888888884</v>
      </c>
      <c r="G39" s="124">
        <f>'Kebutuhan Air Non Domestik (3)'!I301</f>
        <v>1.1574074074074073E-2</v>
      </c>
      <c r="H39" s="124">
        <f>'Kebutuhan Air Non Domestik (3)'!S301</f>
        <v>5.7870370370370367E-3</v>
      </c>
      <c r="I39" s="124">
        <f>'Kebutuhan Air Non Domestik (3)'!I326</f>
        <v>1.1574074074074073E-2</v>
      </c>
      <c r="J39" s="124">
        <f>'Kebutuhan Air Non Domestik (3)'!S326</f>
        <v>0</v>
      </c>
      <c r="K39" s="124">
        <f>'Kebutuhan Air Non Domestik (3)'!I351</f>
        <v>9.2592592592592587E-2</v>
      </c>
      <c r="L39" s="124">
        <f>'Kebutuhan Air Non Domestik (3)'!S351</f>
        <v>0</v>
      </c>
      <c r="M39" s="124">
        <f>'Kebutuhan Air Non Domestik (3)'!I376</f>
        <v>8.6805555555555552E-2</v>
      </c>
      <c r="N39" s="124">
        <f>'Kebutuhan Air Non Domestik (3)'!S376</f>
        <v>0</v>
      </c>
      <c r="O39" s="124">
        <f>'Kebutuhan Air Non Domestik (3)'!I401</f>
        <v>0</v>
      </c>
      <c r="P39" s="124">
        <f>'Kebutuhan Air Non Domestik (3)'!S401</f>
        <v>0</v>
      </c>
      <c r="Q39" s="124">
        <f>'Kebutuhan Air Non Domestik (3)'!I426</f>
        <v>0</v>
      </c>
      <c r="R39" s="124">
        <f t="shared" si="1"/>
        <v>2.2361111111111107</v>
      </c>
    </row>
    <row r="40" spans="2:18" x14ac:dyDescent="0.25">
      <c r="B40" s="122">
        <v>2034</v>
      </c>
      <c r="C40" s="124">
        <f>'Kebutuhan Air Non Domestik (3)'!I252</f>
        <v>5.5555555555555552E-2</v>
      </c>
      <c r="D40" s="124">
        <f>'Kebutuhan Air Non Domestik (3)'!S252</f>
        <v>0.66666666666666663</v>
      </c>
      <c r="E40" s="124">
        <f>'Kebutuhan Air Non Domestik (3)'!I277</f>
        <v>0.41666666666666669</v>
      </c>
      <c r="F40" s="124">
        <f>'Kebutuhan Air Non Domestik (3)'!S277</f>
        <v>0.88888888888888884</v>
      </c>
      <c r="G40" s="124">
        <f>'Kebutuhan Air Non Domestik (3)'!I302</f>
        <v>1.1574074074074073E-2</v>
      </c>
      <c r="H40" s="124">
        <f>'Kebutuhan Air Non Domestik (3)'!S302</f>
        <v>5.7870370370370367E-3</v>
      </c>
      <c r="I40" s="124">
        <f>'Kebutuhan Air Non Domestik (3)'!I327</f>
        <v>1.1574074074074073E-2</v>
      </c>
      <c r="J40" s="124">
        <f>'Kebutuhan Air Non Domestik (3)'!S327</f>
        <v>0</v>
      </c>
      <c r="K40" s="124">
        <f>'Kebutuhan Air Non Domestik (3)'!I352</f>
        <v>9.2592592592592587E-2</v>
      </c>
      <c r="L40" s="124">
        <f>'Kebutuhan Air Non Domestik (3)'!S352</f>
        <v>0</v>
      </c>
      <c r="M40" s="124">
        <f>'Kebutuhan Air Non Domestik (3)'!I377</f>
        <v>8.6805555555555552E-2</v>
      </c>
      <c r="N40" s="124">
        <f>'Kebutuhan Air Non Domestik (3)'!S377</f>
        <v>0</v>
      </c>
      <c r="O40" s="124">
        <f>'Kebutuhan Air Non Domestik (3)'!I402</f>
        <v>0</v>
      </c>
      <c r="P40" s="124">
        <f>'Kebutuhan Air Non Domestik (3)'!S402</f>
        <v>0</v>
      </c>
      <c r="Q40" s="124">
        <f>'Kebutuhan Air Non Domestik (3)'!I427</f>
        <v>0</v>
      </c>
      <c r="R40" s="124">
        <f t="shared" si="1"/>
        <v>2.2361111111111107</v>
      </c>
    </row>
    <row r="41" spans="2:18" x14ac:dyDescent="0.25">
      <c r="B41" s="122">
        <v>2035</v>
      </c>
      <c r="C41" s="124">
        <f>'Kebutuhan Air Non Domestik (3)'!I253</f>
        <v>5.5555555555555552E-2</v>
      </c>
      <c r="D41" s="124">
        <f>'Kebutuhan Air Non Domestik (3)'!S253</f>
        <v>0.66666666666666663</v>
      </c>
      <c r="E41" s="124">
        <f>'Kebutuhan Air Non Domestik (3)'!I278</f>
        <v>0.41666666666666669</v>
      </c>
      <c r="F41" s="124">
        <f>'Kebutuhan Air Non Domestik (3)'!S278</f>
        <v>0.88888888888888884</v>
      </c>
      <c r="G41" s="124">
        <f>'Kebutuhan Air Non Domestik (3)'!I303</f>
        <v>1.1574074074074073E-2</v>
      </c>
      <c r="H41" s="124">
        <f>'Kebutuhan Air Non Domestik (3)'!S303</f>
        <v>5.7870370370370367E-3</v>
      </c>
      <c r="I41" s="124">
        <f>'Kebutuhan Air Non Domestik (3)'!I328</f>
        <v>1.1574074074074073E-2</v>
      </c>
      <c r="J41" s="124">
        <f>'Kebutuhan Air Non Domestik (3)'!S328</f>
        <v>0</v>
      </c>
      <c r="K41" s="124">
        <f>'Kebutuhan Air Non Domestik (3)'!I353</f>
        <v>9.2592592592592587E-2</v>
      </c>
      <c r="L41" s="124">
        <f>'Kebutuhan Air Non Domestik (3)'!S353</f>
        <v>0</v>
      </c>
      <c r="M41" s="124">
        <f>'Kebutuhan Air Non Domestik (3)'!I378</f>
        <v>8.6805555555555552E-2</v>
      </c>
      <c r="N41" s="124">
        <f>'Kebutuhan Air Non Domestik (3)'!S378</f>
        <v>0</v>
      </c>
      <c r="O41" s="124">
        <f>'Kebutuhan Air Non Domestik (3)'!I403</f>
        <v>0</v>
      </c>
      <c r="P41" s="124">
        <f>'Kebutuhan Air Non Domestik (3)'!S403</f>
        <v>0</v>
      </c>
      <c r="Q41" s="124">
        <f>'Kebutuhan Air Non Domestik (3)'!I428</f>
        <v>0</v>
      </c>
      <c r="R41" s="124">
        <f t="shared" si="1"/>
        <v>2.2361111111111107</v>
      </c>
    </row>
    <row r="42" spans="2:18" x14ac:dyDescent="0.25">
      <c r="B42" s="122">
        <v>2036</v>
      </c>
      <c r="C42" s="124">
        <f>'Kebutuhan Air Non Domestik (3)'!I254</f>
        <v>5.5555555555555552E-2</v>
      </c>
      <c r="D42" s="124">
        <f>'Kebutuhan Air Non Domestik (3)'!S254</f>
        <v>0.66666666666666663</v>
      </c>
      <c r="E42" s="124">
        <f>'Kebutuhan Air Non Domestik (3)'!I279</f>
        <v>0.41666666666666669</v>
      </c>
      <c r="F42" s="124">
        <f>'Kebutuhan Air Non Domestik (3)'!S279</f>
        <v>0.88888888888888884</v>
      </c>
      <c r="G42" s="124">
        <f>'Kebutuhan Air Non Domestik (3)'!I304</f>
        <v>1.1574074074074073E-2</v>
      </c>
      <c r="H42" s="124">
        <f>'Kebutuhan Air Non Domestik (3)'!S304</f>
        <v>5.7870370370370367E-3</v>
      </c>
      <c r="I42" s="124">
        <f>'Kebutuhan Air Non Domestik (3)'!I329</f>
        <v>1.1574074074074073E-2</v>
      </c>
      <c r="J42" s="124">
        <f>'Kebutuhan Air Non Domestik (3)'!S329</f>
        <v>0</v>
      </c>
      <c r="K42" s="124">
        <f>'Kebutuhan Air Non Domestik (3)'!I354</f>
        <v>9.2592592592592587E-2</v>
      </c>
      <c r="L42" s="124">
        <f>'Kebutuhan Air Non Domestik (3)'!S354</f>
        <v>0</v>
      </c>
      <c r="M42" s="124">
        <f>'Kebutuhan Air Non Domestik (3)'!I379</f>
        <v>8.6805555555555552E-2</v>
      </c>
      <c r="N42" s="124">
        <f>'Kebutuhan Air Non Domestik (3)'!S379</f>
        <v>0</v>
      </c>
      <c r="O42" s="124">
        <f>'Kebutuhan Air Non Domestik (3)'!I404</f>
        <v>0</v>
      </c>
      <c r="P42" s="124">
        <f>'Kebutuhan Air Non Domestik (3)'!S404</f>
        <v>0</v>
      </c>
      <c r="Q42" s="124">
        <f>'Kebutuhan Air Non Domestik (3)'!I429</f>
        <v>0</v>
      </c>
      <c r="R42" s="124">
        <f t="shared" si="1"/>
        <v>2.2361111111111107</v>
      </c>
    </row>
    <row r="43" spans="2:18" x14ac:dyDescent="0.25">
      <c r="B43" s="122">
        <v>2037</v>
      </c>
      <c r="C43" s="124">
        <f>'Kebutuhan Air Non Domestik (3)'!I255</f>
        <v>5.5555555555555552E-2</v>
      </c>
      <c r="D43" s="124">
        <f>'Kebutuhan Air Non Domestik (3)'!S255</f>
        <v>0.66666666666666663</v>
      </c>
      <c r="E43" s="124">
        <f>'Kebutuhan Air Non Domestik (3)'!I280</f>
        <v>0.41666666666666669</v>
      </c>
      <c r="F43" s="124">
        <f>'Kebutuhan Air Non Domestik (3)'!S280</f>
        <v>0.88888888888888884</v>
      </c>
      <c r="G43" s="124">
        <f>'Kebutuhan Air Non Domestik (3)'!I305</f>
        <v>1.1574074074074073E-2</v>
      </c>
      <c r="H43" s="124">
        <f>'Kebutuhan Air Non Domestik (3)'!S305</f>
        <v>5.7870370370370367E-3</v>
      </c>
      <c r="I43" s="124">
        <f>'Kebutuhan Air Non Domestik (3)'!I330</f>
        <v>1.1574074074074073E-2</v>
      </c>
      <c r="J43" s="124">
        <f>'Kebutuhan Air Non Domestik (3)'!S330</f>
        <v>0</v>
      </c>
      <c r="K43" s="124">
        <f>'Kebutuhan Air Non Domestik (3)'!I355</f>
        <v>9.2592592592592587E-2</v>
      </c>
      <c r="L43" s="124">
        <f>'Kebutuhan Air Non Domestik (3)'!S355</f>
        <v>0</v>
      </c>
      <c r="M43" s="124">
        <f>'Kebutuhan Air Non Domestik (3)'!I380</f>
        <v>8.6805555555555552E-2</v>
      </c>
      <c r="N43" s="124">
        <f>'Kebutuhan Air Non Domestik (3)'!S380</f>
        <v>0</v>
      </c>
      <c r="O43" s="124">
        <f>'Kebutuhan Air Non Domestik (3)'!I405</f>
        <v>0</v>
      </c>
      <c r="P43" s="124">
        <f>'Kebutuhan Air Non Domestik (3)'!S405</f>
        <v>0</v>
      </c>
      <c r="Q43" s="124">
        <f>'Kebutuhan Air Non Domestik (3)'!I430</f>
        <v>0</v>
      </c>
      <c r="R43" s="124">
        <f t="shared" si="1"/>
        <v>2.2361111111111107</v>
      </c>
    </row>
    <row r="44" spans="2:18" x14ac:dyDescent="0.25">
      <c r="B44" s="122">
        <v>2038</v>
      </c>
      <c r="C44" s="124">
        <f>'Kebutuhan Air Non Domestik (3)'!I256</f>
        <v>5.5555555555555552E-2</v>
      </c>
      <c r="D44" s="124">
        <f>'Kebutuhan Air Non Domestik (3)'!S256</f>
        <v>0.66666666666666663</v>
      </c>
      <c r="E44" s="124">
        <f>'Kebutuhan Air Non Domestik (3)'!I281</f>
        <v>0.41666666666666669</v>
      </c>
      <c r="F44" s="124">
        <f>'Kebutuhan Air Non Domestik (3)'!S281</f>
        <v>0.88888888888888884</v>
      </c>
      <c r="G44" s="124">
        <f>'Kebutuhan Air Non Domestik (3)'!I306</f>
        <v>1.1574074074074073E-2</v>
      </c>
      <c r="H44" s="124">
        <f>'Kebutuhan Air Non Domestik (3)'!S306</f>
        <v>5.7870370370370367E-3</v>
      </c>
      <c r="I44" s="124">
        <f>'Kebutuhan Air Non Domestik (3)'!I331</f>
        <v>1.1574074074074073E-2</v>
      </c>
      <c r="J44" s="124">
        <f>'Kebutuhan Air Non Domestik (3)'!S331</f>
        <v>0</v>
      </c>
      <c r="K44" s="124">
        <f>'Kebutuhan Air Non Domestik (3)'!I356</f>
        <v>9.2592592592592587E-2</v>
      </c>
      <c r="L44" s="124">
        <f>'Kebutuhan Air Non Domestik (3)'!S356</f>
        <v>0</v>
      </c>
      <c r="M44" s="124">
        <f>'Kebutuhan Air Non Domestik (3)'!I381</f>
        <v>8.6805555555555552E-2</v>
      </c>
      <c r="N44" s="124">
        <f>'Kebutuhan Air Non Domestik (3)'!S381</f>
        <v>0</v>
      </c>
      <c r="O44" s="124">
        <f>'Kebutuhan Air Non Domestik (3)'!I406</f>
        <v>0</v>
      </c>
      <c r="P44" s="124">
        <f>'Kebutuhan Air Non Domestik (3)'!S406</f>
        <v>0</v>
      </c>
      <c r="Q44" s="124">
        <f>'Kebutuhan Air Non Domestik (3)'!I431</f>
        <v>0</v>
      </c>
      <c r="R44" s="124">
        <f t="shared" si="1"/>
        <v>2.2361111111111107</v>
      </c>
    </row>
    <row r="45" spans="2:18" x14ac:dyDescent="0.25">
      <c r="B45" s="122">
        <v>2039</v>
      </c>
      <c r="C45" s="124">
        <f>'Kebutuhan Air Non Domestik (3)'!I257</f>
        <v>5.5555555555555552E-2</v>
      </c>
      <c r="D45" s="124">
        <f>'Kebutuhan Air Non Domestik (3)'!S257</f>
        <v>0.66666666666666663</v>
      </c>
      <c r="E45" s="124">
        <f>'Kebutuhan Air Non Domestik (3)'!I282</f>
        <v>0.41666666666666669</v>
      </c>
      <c r="F45" s="124">
        <f>'Kebutuhan Air Non Domestik (3)'!S282</f>
        <v>0.88888888888888884</v>
      </c>
      <c r="G45" s="124">
        <f>'Kebutuhan Air Non Domestik (3)'!I307</f>
        <v>1.1574074074074073E-2</v>
      </c>
      <c r="H45" s="124">
        <f>'Kebutuhan Air Non Domestik (3)'!S307</f>
        <v>5.7870370370370367E-3</v>
      </c>
      <c r="I45" s="124">
        <f>'Kebutuhan Air Non Domestik (3)'!I332</f>
        <v>1.1574074074074073E-2</v>
      </c>
      <c r="J45" s="124">
        <f>'Kebutuhan Air Non Domestik (3)'!S332</f>
        <v>0</v>
      </c>
      <c r="K45" s="124">
        <f>'Kebutuhan Air Non Domestik (3)'!I357</f>
        <v>9.2592592592592587E-2</v>
      </c>
      <c r="L45" s="124">
        <f>'Kebutuhan Air Non Domestik (3)'!S357</f>
        <v>0</v>
      </c>
      <c r="M45" s="124">
        <f>'Kebutuhan Air Non Domestik (3)'!I382</f>
        <v>8.6805555555555552E-2</v>
      </c>
      <c r="N45" s="124">
        <f>'Kebutuhan Air Non Domestik (3)'!S382</f>
        <v>0</v>
      </c>
      <c r="O45" s="124">
        <f>'Kebutuhan Air Non Domestik (3)'!I407</f>
        <v>0</v>
      </c>
      <c r="P45" s="124">
        <f>'Kebutuhan Air Non Domestik (3)'!S407</f>
        <v>0</v>
      </c>
      <c r="Q45" s="124">
        <f>'Kebutuhan Air Non Domestik (3)'!I432</f>
        <v>0</v>
      </c>
      <c r="R45" s="124">
        <f t="shared" si="1"/>
        <v>2.2361111111111107</v>
      </c>
    </row>
    <row r="46" spans="2:18" x14ac:dyDescent="0.25">
      <c r="B46" s="122">
        <v>2040</v>
      </c>
      <c r="C46" s="124">
        <f>'Kebutuhan Air Non Domestik (3)'!I258</f>
        <v>5.5555555555555552E-2</v>
      </c>
      <c r="D46" s="124">
        <f>'Kebutuhan Air Non Domestik (3)'!S258</f>
        <v>0.66666666666666663</v>
      </c>
      <c r="E46" s="124">
        <f>'Kebutuhan Air Non Domestik (3)'!I283</f>
        <v>0.41666666666666669</v>
      </c>
      <c r="F46" s="124">
        <f>'Kebutuhan Air Non Domestik (3)'!S283</f>
        <v>0.88888888888888884</v>
      </c>
      <c r="G46" s="124">
        <f>'Kebutuhan Air Non Domestik (3)'!I308</f>
        <v>1.1574074074074073E-2</v>
      </c>
      <c r="H46" s="124">
        <f>'Kebutuhan Air Non Domestik (3)'!S308</f>
        <v>5.7870370370370367E-3</v>
      </c>
      <c r="I46" s="124">
        <f>'Kebutuhan Air Non Domestik (3)'!I333</f>
        <v>1.1574074074074073E-2</v>
      </c>
      <c r="J46" s="124">
        <f>'Kebutuhan Air Non Domestik (3)'!S333</f>
        <v>0</v>
      </c>
      <c r="K46" s="124">
        <f>'Kebutuhan Air Non Domestik (3)'!I358</f>
        <v>9.2592592592592587E-2</v>
      </c>
      <c r="L46" s="124">
        <f>'Kebutuhan Air Non Domestik (3)'!S358</f>
        <v>0</v>
      </c>
      <c r="M46" s="124">
        <f>'Kebutuhan Air Non Domestik (3)'!I383</f>
        <v>8.6805555555555552E-2</v>
      </c>
      <c r="N46" s="124">
        <f>'Kebutuhan Air Non Domestik (3)'!S383</f>
        <v>0</v>
      </c>
      <c r="O46" s="124">
        <f>'Kebutuhan Air Non Domestik (3)'!I408</f>
        <v>0</v>
      </c>
      <c r="P46" s="124">
        <f>'Kebutuhan Air Non Domestik (3)'!S408</f>
        <v>0</v>
      </c>
      <c r="Q46" s="124">
        <f>'Kebutuhan Air Non Domestik (3)'!I433</f>
        <v>0</v>
      </c>
      <c r="R46" s="124">
        <f t="shared" si="1"/>
        <v>2.2361111111111107</v>
      </c>
    </row>
    <row r="47" spans="2:18" x14ac:dyDescent="0.25">
      <c r="B47" s="122">
        <v>2041</v>
      </c>
      <c r="C47" s="124">
        <f>'Kebutuhan Air Non Domestik (3)'!I259</f>
        <v>5.5555555555555552E-2</v>
      </c>
      <c r="D47" s="124">
        <f>'Kebutuhan Air Non Domestik (3)'!S259</f>
        <v>0.66666666666666663</v>
      </c>
      <c r="E47" s="124">
        <f>'Kebutuhan Air Non Domestik (3)'!I284</f>
        <v>0.41666666666666669</v>
      </c>
      <c r="F47" s="124">
        <f>'Kebutuhan Air Non Domestik (3)'!S284</f>
        <v>0.88888888888888884</v>
      </c>
      <c r="G47" s="124">
        <f>'Kebutuhan Air Non Domestik (3)'!I309</f>
        <v>1.1574074074074073E-2</v>
      </c>
      <c r="H47" s="124">
        <f>'Kebutuhan Air Non Domestik (3)'!S309</f>
        <v>5.7870370370370367E-3</v>
      </c>
      <c r="I47" s="124">
        <f>'Kebutuhan Air Non Domestik (3)'!I334</f>
        <v>1.1574074074074073E-2</v>
      </c>
      <c r="J47" s="124">
        <f>'Kebutuhan Air Non Domestik (3)'!S334</f>
        <v>0</v>
      </c>
      <c r="K47" s="124">
        <f>'Kebutuhan Air Non Domestik (3)'!I359</f>
        <v>9.2592592592592587E-2</v>
      </c>
      <c r="L47" s="124">
        <f>'Kebutuhan Air Non Domestik (3)'!S359</f>
        <v>0</v>
      </c>
      <c r="M47" s="124">
        <f>'Kebutuhan Air Non Domestik (3)'!I384</f>
        <v>8.6805555555555552E-2</v>
      </c>
      <c r="N47" s="124">
        <f>'Kebutuhan Air Non Domestik (3)'!S384</f>
        <v>0</v>
      </c>
      <c r="O47" s="124">
        <f>'Kebutuhan Air Non Domestik (3)'!I409</f>
        <v>0</v>
      </c>
      <c r="P47" s="124">
        <f>'Kebutuhan Air Non Domestik (3)'!S409</f>
        <v>0</v>
      </c>
      <c r="Q47" s="124">
        <f>'Kebutuhan Air Non Domestik (3)'!I434</f>
        <v>0</v>
      </c>
      <c r="R47" s="124">
        <f t="shared" si="1"/>
        <v>2.2361111111111107</v>
      </c>
    </row>
    <row r="48" spans="2:18" x14ac:dyDescent="0.25">
      <c r="B48" s="122">
        <v>2042</v>
      </c>
      <c r="C48" s="124">
        <f>'Kebutuhan Air Non Domestik (3)'!I260</f>
        <v>0.1111111111111111</v>
      </c>
      <c r="D48" s="124">
        <f>'Kebutuhan Air Non Domestik (3)'!S260</f>
        <v>0.66666666666666663</v>
      </c>
      <c r="E48" s="124">
        <f>'Kebutuhan Air Non Domestik (3)'!I285</f>
        <v>0.83333333333333337</v>
      </c>
      <c r="F48" s="124">
        <f>'Kebutuhan Air Non Domestik (3)'!S285</f>
        <v>1.7777777777777777</v>
      </c>
      <c r="G48" s="124">
        <f>'Kebutuhan Air Non Domestik (3)'!I310</f>
        <v>2.3148148148148147E-2</v>
      </c>
      <c r="H48" s="124">
        <f>'Kebutuhan Air Non Domestik (3)'!S310</f>
        <v>1.1574074074074073E-2</v>
      </c>
      <c r="I48" s="124">
        <f>'Kebutuhan Air Non Domestik (3)'!I335</f>
        <v>2.3148148148148147E-2</v>
      </c>
      <c r="J48" s="124">
        <f>'Kebutuhan Air Non Domestik (3)'!S335</f>
        <v>0</v>
      </c>
      <c r="K48" s="124">
        <f>'Kebutuhan Air Non Domestik (3)'!I360</f>
        <v>0.11574074074074074</v>
      </c>
      <c r="L48" s="124">
        <f>'Kebutuhan Air Non Domestik (3)'!S360</f>
        <v>0</v>
      </c>
      <c r="M48" s="124">
        <f>'Kebutuhan Air Non Domestik (3)'!I385</f>
        <v>0.1736111111111111</v>
      </c>
      <c r="N48" s="124">
        <f>'Kebutuhan Air Non Domestik (3)'!S385</f>
        <v>0</v>
      </c>
      <c r="O48" s="124">
        <f>'Kebutuhan Air Non Domestik (3)'!I410</f>
        <v>0</v>
      </c>
      <c r="P48" s="124">
        <f>'Kebutuhan Air Non Domestik (3)'!S410</f>
        <v>0</v>
      </c>
      <c r="Q48" s="124">
        <f>'Kebutuhan Air Non Domestik (3)'!I435</f>
        <v>0</v>
      </c>
      <c r="R48" s="124">
        <f t="shared" si="1"/>
        <v>3.7361111111111116</v>
      </c>
    </row>
    <row r="49" spans="1:18" x14ac:dyDescent="0.25">
      <c r="B49" s="122">
        <v>2043</v>
      </c>
      <c r="C49" s="124">
        <f>'Kebutuhan Air Non Domestik (3)'!I261</f>
        <v>0.1111111111111111</v>
      </c>
      <c r="D49" s="124">
        <f>'Kebutuhan Air Non Domestik (3)'!S261</f>
        <v>0.66666666666666663</v>
      </c>
      <c r="E49" s="124">
        <f>'Kebutuhan Air Non Domestik (3)'!I286</f>
        <v>0.83333333333333337</v>
      </c>
      <c r="F49" s="124">
        <f>'Kebutuhan Air Non Domestik (3)'!S286</f>
        <v>1.7777777777777777</v>
      </c>
      <c r="G49" s="124">
        <f>'Kebutuhan Air Non Domestik (3)'!I311</f>
        <v>2.3148148148148147E-2</v>
      </c>
      <c r="H49" s="124">
        <f>'Kebutuhan Air Non Domestik (3)'!S311</f>
        <v>1.1574074074074073E-2</v>
      </c>
      <c r="I49" s="124">
        <f>'Kebutuhan Air Non Domestik (3)'!I336</f>
        <v>2.3148148148148147E-2</v>
      </c>
      <c r="J49" s="124">
        <f>'Kebutuhan Air Non Domestik (3)'!S336</f>
        <v>0</v>
      </c>
      <c r="K49" s="124">
        <f>'Kebutuhan Air Non Domestik (3)'!I361</f>
        <v>0.11574074074074074</v>
      </c>
      <c r="L49" s="124">
        <f>'Kebutuhan Air Non Domestik (3)'!S361</f>
        <v>0</v>
      </c>
      <c r="M49" s="124">
        <f>'Kebutuhan Air Non Domestik (3)'!I386</f>
        <v>0.1736111111111111</v>
      </c>
      <c r="N49" s="124">
        <f>'Kebutuhan Air Non Domestik (3)'!S386</f>
        <v>0</v>
      </c>
      <c r="O49" s="124">
        <f>'Kebutuhan Air Non Domestik (3)'!I411</f>
        <v>0</v>
      </c>
      <c r="P49" s="124">
        <f>'Kebutuhan Air Non Domestik (3)'!S411</f>
        <v>0</v>
      </c>
      <c r="Q49" s="124">
        <f>'Kebutuhan Air Non Domestik (3)'!I436</f>
        <v>0</v>
      </c>
      <c r="R49" s="124">
        <f t="shared" si="1"/>
        <v>3.7361111111111116</v>
      </c>
    </row>
    <row r="50" spans="1:18" x14ac:dyDescent="0.25">
      <c r="B50" s="122">
        <v>2044</v>
      </c>
      <c r="C50" s="124">
        <f>'Kebutuhan Air Non Domestik (3)'!I262</f>
        <v>0.1111111111111111</v>
      </c>
      <c r="D50" s="124">
        <f>'Kebutuhan Air Non Domestik (3)'!S262</f>
        <v>0.66666666666666663</v>
      </c>
      <c r="E50" s="124">
        <f>'Kebutuhan Air Non Domestik (3)'!I287</f>
        <v>0.83333333333333337</v>
      </c>
      <c r="F50" s="124">
        <f>'Kebutuhan Air Non Domestik (3)'!S287</f>
        <v>1.7777777777777777</v>
      </c>
      <c r="G50" s="124">
        <f>'Kebutuhan Air Non Domestik (3)'!I312</f>
        <v>2.3148148148148147E-2</v>
      </c>
      <c r="H50" s="124">
        <f>'Kebutuhan Air Non Domestik (3)'!S312</f>
        <v>1.1574074074074073E-2</v>
      </c>
      <c r="I50" s="124">
        <f>'Kebutuhan Air Non Domestik (3)'!I337</f>
        <v>2.3148148148148147E-2</v>
      </c>
      <c r="J50" s="124">
        <f>'Kebutuhan Air Non Domestik (3)'!S337</f>
        <v>0</v>
      </c>
      <c r="K50" s="124">
        <f>'Kebutuhan Air Non Domestik (3)'!I362</f>
        <v>0.11574074074074074</v>
      </c>
      <c r="L50" s="124">
        <f>'Kebutuhan Air Non Domestik (3)'!S362</f>
        <v>0</v>
      </c>
      <c r="M50" s="124">
        <f>'Kebutuhan Air Non Domestik (3)'!I387</f>
        <v>0.1736111111111111</v>
      </c>
      <c r="N50" s="124">
        <f>'Kebutuhan Air Non Domestik (3)'!S387</f>
        <v>0</v>
      </c>
      <c r="O50" s="124">
        <f>'Kebutuhan Air Non Domestik (3)'!I412</f>
        <v>0</v>
      </c>
      <c r="P50" s="124">
        <f>'Kebutuhan Air Non Domestik (3)'!S412</f>
        <v>0</v>
      </c>
      <c r="Q50" s="124">
        <f>'Kebutuhan Air Non Domestik (3)'!I437</f>
        <v>0</v>
      </c>
      <c r="R50" s="124">
        <f t="shared" si="1"/>
        <v>3.7361111111111116</v>
      </c>
    </row>
    <row r="53" spans="1:18" x14ac:dyDescent="0.25">
      <c r="A53" s="273">
        <v>3</v>
      </c>
      <c r="B53" s="291" t="s">
        <v>125</v>
      </c>
      <c r="C53" s="291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</row>
    <row r="54" spans="1:18" x14ac:dyDescent="0.25">
      <c r="A54" s="273"/>
      <c r="B54" s="185"/>
      <c r="C54" s="261" t="s">
        <v>233</v>
      </c>
      <c r="D54" s="261"/>
      <c r="E54" s="261"/>
      <c r="F54" s="261"/>
      <c r="G54" s="261"/>
      <c r="H54" s="261"/>
      <c r="I54" s="261"/>
      <c r="J54" s="261"/>
      <c r="K54" s="261"/>
      <c r="L54" s="261"/>
      <c r="M54" s="261"/>
      <c r="N54" s="261"/>
      <c r="O54" s="261"/>
      <c r="P54" s="261"/>
      <c r="Q54" s="261"/>
      <c r="R54" s="261"/>
    </row>
    <row r="55" spans="1:18" x14ac:dyDescent="0.25">
      <c r="A55" s="273"/>
      <c r="B55" s="293" t="s">
        <v>22</v>
      </c>
      <c r="C55" s="289" t="s">
        <v>170</v>
      </c>
      <c r="D55" s="289" t="s">
        <v>171</v>
      </c>
      <c r="E55" s="289" t="s">
        <v>173</v>
      </c>
      <c r="F55" s="289" t="s">
        <v>174</v>
      </c>
      <c r="G55" s="289" t="s">
        <v>301</v>
      </c>
      <c r="H55" s="289" t="s">
        <v>302</v>
      </c>
      <c r="I55" s="289" t="s">
        <v>182</v>
      </c>
      <c r="J55" s="289" t="s">
        <v>349</v>
      </c>
      <c r="K55" s="289" t="s">
        <v>183</v>
      </c>
      <c r="L55" s="289" t="s">
        <v>172</v>
      </c>
      <c r="M55" s="289" t="s">
        <v>306</v>
      </c>
      <c r="N55" s="289" t="s">
        <v>307</v>
      </c>
      <c r="O55" s="289" t="s">
        <v>308</v>
      </c>
      <c r="P55" s="289" t="s">
        <v>350</v>
      </c>
      <c r="Q55" s="289" t="s">
        <v>322</v>
      </c>
      <c r="R55" s="289" t="s">
        <v>232</v>
      </c>
    </row>
    <row r="56" spans="1:18" x14ac:dyDescent="0.25">
      <c r="A56" s="273"/>
      <c r="B56" s="294"/>
      <c r="C56" s="289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</row>
    <row r="57" spans="1:18" x14ac:dyDescent="0.25">
      <c r="B57" s="122">
        <v>2025</v>
      </c>
      <c r="C57" s="124">
        <f>'Kebutuhan Air Non Domestik (3)'!I448</f>
        <v>5.5555555555555552E-2</v>
      </c>
      <c r="D57" s="124">
        <f>'Kebutuhan Air Non Domestik (3)'!S448</f>
        <v>0.22222222222222221</v>
      </c>
      <c r="E57" s="124">
        <f>'Kebutuhan Air Non Domestik (3)'!I473</f>
        <v>0</v>
      </c>
      <c r="F57" s="124">
        <f>'Kebutuhan Air Non Domestik (3)'!S473</f>
        <v>0.88888888888888884</v>
      </c>
      <c r="G57" s="124">
        <f>'Kebutuhan Air Non Domestik (3)'!I498</f>
        <v>1.1574074074074073E-2</v>
      </c>
      <c r="H57" s="124">
        <f>'Kebutuhan Air Non Domestik (3)'!S498</f>
        <v>5.7870370370370367E-3</v>
      </c>
      <c r="I57" s="124">
        <f>'Kebutuhan Air Non Domestik (3)'!I523</f>
        <v>1.1574074074074073E-2</v>
      </c>
      <c r="J57" s="124">
        <f>'Kebutuhan Air Non Domestik (3)'!S523</f>
        <v>0</v>
      </c>
      <c r="K57" s="124">
        <f>'Kebutuhan Air Non Domestik (3)'!I548</f>
        <v>6.9444444444444448E-2</v>
      </c>
      <c r="L57" s="124">
        <f>'Kebutuhan Air Non Domestik (3)'!S548</f>
        <v>0</v>
      </c>
      <c r="M57" s="124">
        <f>'Kebutuhan Air Non Domestik (3)'!I573</f>
        <v>0</v>
      </c>
      <c r="N57" s="124">
        <f>'Kebutuhan Air Non Domestik (3)'!S573</f>
        <v>0</v>
      </c>
      <c r="O57" s="124">
        <f>'Kebutuhan Air Non Domestik (3)'!I598</f>
        <v>0</v>
      </c>
      <c r="P57" s="124">
        <f>'Kebutuhan Air Non Domestik (3)'!S598</f>
        <v>0</v>
      </c>
      <c r="Q57" s="124">
        <f>'Kebutuhan Air Non Domestik (3)'!I623</f>
        <v>0</v>
      </c>
      <c r="R57" s="124">
        <f>SUM(C57:Q57)</f>
        <v>1.2650462962962963</v>
      </c>
    </row>
    <row r="58" spans="1:18" x14ac:dyDescent="0.25">
      <c r="B58" s="122">
        <v>2026</v>
      </c>
      <c r="C58" s="124">
        <f>'Kebutuhan Air Non Domestik (3)'!I449</f>
        <v>5.5555555555555552E-2</v>
      </c>
      <c r="D58" s="124">
        <f>'Kebutuhan Air Non Domestik (3)'!S449</f>
        <v>0.22222222222222221</v>
      </c>
      <c r="E58" s="124">
        <f>'Kebutuhan Air Non Domestik (3)'!I474</f>
        <v>0</v>
      </c>
      <c r="F58" s="124">
        <f>'Kebutuhan Air Non Domestik (3)'!S474</f>
        <v>0.88888888888888884</v>
      </c>
      <c r="G58" s="124">
        <f>'Kebutuhan Air Non Domestik (3)'!I499</f>
        <v>1.1574074074074073E-2</v>
      </c>
      <c r="H58" s="124">
        <f>'Kebutuhan Air Non Domestik (3)'!S499</f>
        <v>5.7870370370370367E-3</v>
      </c>
      <c r="I58" s="124">
        <f>'Kebutuhan Air Non Domestik (3)'!I524</f>
        <v>1.1574074074074073E-2</v>
      </c>
      <c r="J58" s="124">
        <f>'Kebutuhan Air Non Domestik (3)'!S524</f>
        <v>0</v>
      </c>
      <c r="K58" s="124">
        <f>'Kebutuhan Air Non Domestik (3)'!I549</f>
        <v>6.9444444444444448E-2</v>
      </c>
      <c r="L58" s="124">
        <f>'Kebutuhan Air Non Domestik (3)'!S549</f>
        <v>0</v>
      </c>
      <c r="M58" s="124">
        <f>'Kebutuhan Air Non Domestik (3)'!I574</f>
        <v>0</v>
      </c>
      <c r="N58" s="124">
        <f>'Kebutuhan Air Non Domestik (3)'!S574</f>
        <v>0</v>
      </c>
      <c r="O58" s="124">
        <f>'Kebutuhan Air Non Domestik (3)'!I599</f>
        <v>0</v>
      </c>
      <c r="P58" s="124">
        <f>'Kebutuhan Air Non Domestik (3)'!S599</f>
        <v>0</v>
      </c>
      <c r="Q58" s="124">
        <f>'Kebutuhan Air Non Domestik (3)'!I624</f>
        <v>0</v>
      </c>
      <c r="R58" s="124">
        <f t="shared" ref="R58:R76" si="2">SUM(C58:Q58)</f>
        <v>1.2650462962962963</v>
      </c>
    </row>
    <row r="59" spans="1:18" x14ac:dyDescent="0.25">
      <c r="B59" s="122">
        <v>2027</v>
      </c>
      <c r="C59" s="124">
        <f>'Kebutuhan Air Non Domestik (3)'!I450</f>
        <v>5.5555555555555552E-2</v>
      </c>
      <c r="D59" s="124">
        <f>'Kebutuhan Air Non Domestik (3)'!S450</f>
        <v>0.22222222222222221</v>
      </c>
      <c r="E59" s="124">
        <f>'Kebutuhan Air Non Domestik (3)'!I475</f>
        <v>0</v>
      </c>
      <c r="F59" s="124">
        <f>'Kebutuhan Air Non Domestik (3)'!S475</f>
        <v>0.88888888888888884</v>
      </c>
      <c r="G59" s="124">
        <f>'Kebutuhan Air Non Domestik (3)'!I500</f>
        <v>1.1574074074074073E-2</v>
      </c>
      <c r="H59" s="124">
        <f>'Kebutuhan Air Non Domestik (3)'!S500</f>
        <v>5.7870370370370367E-3</v>
      </c>
      <c r="I59" s="124">
        <f>'Kebutuhan Air Non Domestik (3)'!I525</f>
        <v>1.1574074074074073E-2</v>
      </c>
      <c r="J59" s="124">
        <f>'Kebutuhan Air Non Domestik (3)'!S525</f>
        <v>0</v>
      </c>
      <c r="K59" s="124">
        <f>'Kebutuhan Air Non Domestik (3)'!I550</f>
        <v>6.9444444444444448E-2</v>
      </c>
      <c r="L59" s="124">
        <f>'Kebutuhan Air Non Domestik (3)'!S550</f>
        <v>0</v>
      </c>
      <c r="M59" s="124">
        <f>'Kebutuhan Air Non Domestik (3)'!I575</f>
        <v>0</v>
      </c>
      <c r="N59" s="124">
        <f>'Kebutuhan Air Non Domestik (3)'!S575</f>
        <v>0</v>
      </c>
      <c r="O59" s="124">
        <f>'Kebutuhan Air Non Domestik (3)'!I600</f>
        <v>0</v>
      </c>
      <c r="P59" s="124">
        <f>'Kebutuhan Air Non Domestik (3)'!S600</f>
        <v>0</v>
      </c>
      <c r="Q59" s="124">
        <f>'Kebutuhan Air Non Domestik (3)'!I625</f>
        <v>0</v>
      </c>
      <c r="R59" s="124">
        <f t="shared" si="2"/>
        <v>1.2650462962962963</v>
      </c>
    </row>
    <row r="60" spans="1:18" x14ac:dyDescent="0.25">
      <c r="B60" s="122">
        <v>2028</v>
      </c>
      <c r="C60" s="124">
        <f>'Kebutuhan Air Non Domestik (3)'!I451</f>
        <v>5.5555555555555552E-2</v>
      </c>
      <c r="D60" s="124">
        <f>'Kebutuhan Air Non Domestik (3)'!S451</f>
        <v>0.22222222222222221</v>
      </c>
      <c r="E60" s="124">
        <f>'Kebutuhan Air Non Domestik (3)'!I476</f>
        <v>0</v>
      </c>
      <c r="F60" s="124">
        <f>'Kebutuhan Air Non Domestik (3)'!S476</f>
        <v>0.88888888888888884</v>
      </c>
      <c r="G60" s="124">
        <f>'Kebutuhan Air Non Domestik (3)'!I501</f>
        <v>1.1574074074074073E-2</v>
      </c>
      <c r="H60" s="124">
        <f>'Kebutuhan Air Non Domestik (3)'!S501</f>
        <v>5.7870370370370367E-3</v>
      </c>
      <c r="I60" s="124">
        <f>'Kebutuhan Air Non Domestik (3)'!I526</f>
        <v>1.1574074074074073E-2</v>
      </c>
      <c r="J60" s="124">
        <f>'Kebutuhan Air Non Domestik (3)'!S526</f>
        <v>0</v>
      </c>
      <c r="K60" s="124">
        <f>'Kebutuhan Air Non Domestik (3)'!I551</f>
        <v>6.9444444444444448E-2</v>
      </c>
      <c r="L60" s="124">
        <f>'Kebutuhan Air Non Domestik (3)'!S551</f>
        <v>0</v>
      </c>
      <c r="M60" s="124">
        <f>'Kebutuhan Air Non Domestik (3)'!I576</f>
        <v>0</v>
      </c>
      <c r="N60" s="124">
        <f>'Kebutuhan Air Non Domestik (3)'!S576</f>
        <v>0</v>
      </c>
      <c r="O60" s="124">
        <f>'Kebutuhan Air Non Domestik (3)'!I601</f>
        <v>0</v>
      </c>
      <c r="P60" s="124">
        <f>'Kebutuhan Air Non Domestik (3)'!S601</f>
        <v>0</v>
      </c>
      <c r="Q60" s="124">
        <f>'Kebutuhan Air Non Domestik (3)'!I626</f>
        <v>0</v>
      </c>
      <c r="R60" s="124">
        <f t="shared" si="2"/>
        <v>1.2650462962962963</v>
      </c>
    </row>
    <row r="61" spans="1:18" x14ac:dyDescent="0.25">
      <c r="B61" s="122">
        <v>2029</v>
      </c>
      <c r="C61" s="124">
        <f>'Kebutuhan Air Non Domestik (3)'!I452</f>
        <v>5.5555555555555552E-2</v>
      </c>
      <c r="D61" s="124">
        <f>'Kebutuhan Air Non Domestik (3)'!S452</f>
        <v>0.22222222222222221</v>
      </c>
      <c r="E61" s="124">
        <f>'Kebutuhan Air Non Domestik (3)'!I477</f>
        <v>0</v>
      </c>
      <c r="F61" s="124">
        <f>'Kebutuhan Air Non Domestik (3)'!S477</f>
        <v>0.88888888888888884</v>
      </c>
      <c r="G61" s="124">
        <f>'Kebutuhan Air Non Domestik (3)'!I502</f>
        <v>1.1574074074074073E-2</v>
      </c>
      <c r="H61" s="124">
        <f>'Kebutuhan Air Non Domestik (3)'!S502</f>
        <v>5.7870370370370367E-3</v>
      </c>
      <c r="I61" s="124">
        <f>'Kebutuhan Air Non Domestik (3)'!I527</f>
        <v>1.1574074074074073E-2</v>
      </c>
      <c r="J61" s="124">
        <f>'Kebutuhan Air Non Domestik (3)'!S527</f>
        <v>0</v>
      </c>
      <c r="K61" s="124">
        <f>'Kebutuhan Air Non Domestik (3)'!I552</f>
        <v>9.2592592592592587E-2</v>
      </c>
      <c r="L61" s="124">
        <f>'Kebutuhan Air Non Domestik (3)'!S552</f>
        <v>0</v>
      </c>
      <c r="M61" s="124">
        <f>'Kebutuhan Air Non Domestik (3)'!I577</f>
        <v>0</v>
      </c>
      <c r="N61" s="124">
        <f>'Kebutuhan Air Non Domestik (3)'!S577</f>
        <v>0</v>
      </c>
      <c r="O61" s="124">
        <f>'Kebutuhan Air Non Domestik (3)'!I602</f>
        <v>0</v>
      </c>
      <c r="P61" s="124">
        <f>'Kebutuhan Air Non Domestik (3)'!S602</f>
        <v>0</v>
      </c>
      <c r="Q61" s="124">
        <f>'Kebutuhan Air Non Domestik (3)'!I627</f>
        <v>0</v>
      </c>
      <c r="R61" s="124">
        <f t="shared" si="2"/>
        <v>1.2881944444444444</v>
      </c>
    </row>
    <row r="62" spans="1:18" x14ac:dyDescent="0.25">
      <c r="B62" s="122">
        <v>2030</v>
      </c>
      <c r="C62" s="124">
        <f>'Kebutuhan Air Non Domestik (3)'!I453</f>
        <v>5.5555555555555552E-2</v>
      </c>
      <c r="D62" s="124">
        <f>'Kebutuhan Air Non Domestik (3)'!S453</f>
        <v>0.22222222222222221</v>
      </c>
      <c r="E62" s="124">
        <f>'Kebutuhan Air Non Domestik (3)'!I478</f>
        <v>0</v>
      </c>
      <c r="F62" s="124">
        <f>'Kebutuhan Air Non Domestik (3)'!S478</f>
        <v>0.88888888888888884</v>
      </c>
      <c r="G62" s="124">
        <f>'Kebutuhan Air Non Domestik (3)'!I503</f>
        <v>1.1574074074074073E-2</v>
      </c>
      <c r="H62" s="124">
        <f>'Kebutuhan Air Non Domestik (3)'!S503</f>
        <v>5.7870370370370367E-3</v>
      </c>
      <c r="I62" s="124">
        <f>'Kebutuhan Air Non Domestik (3)'!I528</f>
        <v>1.1574074074074073E-2</v>
      </c>
      <c r="J62" s="124">
        <f>'Kebutuhan Air Non Domestik (3)'!S528</f>
        <v>0</v>
      </c>
      <c r="K62" s="124">
        <f>'Kebutuhan Air Non Domestik (3)'!I553</f>
        <v>9.2592592592592587E-2</v>
      </c>
      <c r="L62" s="124">
        <f>'Kebutuhan Air Non Domestik (3)'!S553</f>
        <v>0</v>
      </c>
      <c r="M62" s="124">
        <f>'Kebutuhan Air Non Domestik (3)'!I578</f>
        <v>0</v>
      </c>
      <c r="N62" s="124">
        <f>'Kebutuhan Air Non Domestik (3)'!S578</f>
        <v>0</v>
      </c>
      <c r="O62" s="124">
        <f>'Kebutuhan Air Non Domestik (3)'!I603</f>
        <v>0</v>
      </c>
      <c r="P62" s="124">
        <f>'Kebutuhan Air Non Domestik (3)'!S603</f>
        <v>0</v>
      </c>
      <c r="Q62" s="124">
        <f>'Kebutuhan Air Non Domestik (3)'!I628</f>
        <v>0</v>
      </c>
      <c r="R62" s="124">
        <f t="shared" si="2"/>
        <v>1.2881944444444444</v>
      </c>
    </row>
    <row r="63" spans="1:18" x14ac:dyDescent="0.25">
      <c r="B63" s="122">
        <v>2031</v>
      </c>
      <c r="C63" s="124">
        <f>'Kebutuhan Air Non Domestik (3)'!I454</f>
        <v>5.5555555555555552E-2</v>
      </c>
      <c r="D63" s="124">
        <f>'Kebutuhan Air Non Domestik (3)'!S454</f>
        <v>0.22222222222222221</v>
      </c>
      <c r="E63" s="124">
        <f>'Kebutuhan Air Non Domestik (3)'!I479</f>
        <v>0</v>
      </c>
      <c r="F63" s="124">
        <f>'Kebutuhan Air Non Domestik (3)'!S479</f>
        <v>0.88888888888888884</v>
      </c>
      <c r="G63" s="124">
        <f>'Kebutuhan Air Non Domestik (3)'!I504</f>
        <v>1.1574074074074073E-2</v>
      </c>
      <c r="H63" s="124">
        <f>'Kebutuhan Air Non Domestik (3)'!S504</f>
        <v>5.7870370370370367E-3</v>
      </c>
      <c r="I63" s="124">
        <f>'Kebutuhan Air Non Domestik (3)'!I529</f>
        <v>1.1574074074074073E-2</v>
      </c>
      <c r="J63" s="124">
        <f>'Kebutuhan Air Non Domestik (3)'!S529</f>
        <v>0</v>
      </c>
      <c r="K63" s="124">
        <f>'Kebutuhan Air Non Domestik (3)'!I554</f>
        <v>9.2592592592592587E-2</v>
      </c>
      <c r="L63" s="124">
        <f>'Kebutuhan Air Non Domestik (3)'!S554</f>
        <v>0</v>
      </c>
      <c r="M63" s="124">
        <f>'Kebutuhan Air Non Domestik (3)'!I579</f>
        <v>0</v>
      </c>
      <c r="N63" s="124">
        <f>'Kebutuhan Air Non Domestik (3)'!S579</f>
        <v>0</v>
      </c>
      <c r="O63" s="124">
        <f>'Kebutuhan Air Non Domestik (3)'!I604</f>
        <v>0</v>
      </c>
      <c r="P63" s="124">
        <f>'Kebutuhan Air Non Domestik (3)'!S604</f>
        <v>0</v>
      </c>
      <c r="Q63" s="124">
        <f>'Kebutuhan Air Non Domestik (3)'!I629</f>
        <v>0</v>
      </c>
      <c r="R63" s="124">
        <f t="shared" si="2"/>
        <v>1.2881944444444444</v>
      </c>
    </row>
    <row r="64" spans="1:18" x14ac:dyDescent="0.25">
      <c r="B64" s="122">
        <v>2032</v>
      </c>
      <c r="C64" s="124">
        <f>'Kebutuhan Air Non Domestik (3)'!I455</f>
        <v>5.5555555555555552E-2</v>
      </c>
      <c r="D64" s="124">
        <f>'Kebutuhan Air Non Domestik (3)'!S455</f>
        <v>0.22222222222222221</v>
      </c>
      <c r="E64" s="124">
        <f>'Kebutuhan Air Non Domestik (3)'!I480</f>
        <v>0</v>
      </c>
      <c r="F64" s="124">
        <f>'Kebutuhan Air Non Domestik (3)'!S480</f>
        <v>0.88888888888888884</v>
      </c>
      <c r="G64" s="124">
        <f>'Kebutuhan Air Non Domestik (3)'!I505</f>
        <v>1.1574074074074073E-2</v>
      </c>
      <c r="H64" s="124">
        <f>'Kebutuhan Air Non Domestik (3)'!S505</f>
        <v>5.7870370370370367E-3</v>
      </c>
      <c r="I64" s="124">
        <f>'Kebutuhan Air Non Domestik (3)'!I530</f>
        <v>1.1574074074074073E-2</v>
      </c>
      <c r="J64" s="124">
        <f>'Kebutuhan Air Non Domestik (3)'!S530</f>
        <v>0</v>
      </c>
      <c r="K64" s="124">
        <f>'Kebutuhan Air Non Domestik (3)'!I555</f>
        <v>9.2592592592592587E-2</v>
      </c>
      <c r="L64" s="124">
        <f>'Kebutuhan Air Non Domestik (3)'!S555</f>
        <v>0</v>
      </c>
      <c r="M64" s="124">
        <f>'Kebutuhan Air Non Domestik (3)'!I580</f>
        <v>0</v>
      </c>
      <c r="N64" s="124">
        <f>'Kebutuhan Air Non Domestik (3)'!S580</f>
        <v>0</v>
      </c>
      <c r="O64" s="124">
        <f>'Kebutuhan Air Non Domestik (3)'!I605</f>
        <v>0</v>
      </c>
      <c r="P64" s="124">
        <f>'Kebutuhan Air Non Domestik (3)'!S605</f>
        <v>0</v>
      </c>
      <c r="Q64" s="124">
        <f>'Kebutuhan Air Non Domestik (3)'!I630</f>
        <v>0</v>
      </c>
      <c r="R64" s="124">
        <f t="shared" si="2"/>
        <v>1.2881944444444444</v>
      </c>
    </row>
    <row r="65" spans="1:18" x14ac:dyDescent="0.25">
      <c r="B65" s="122">
        <v>2033</v>
      </c>
      <c r="C65" s="124">
        <f>'Kebutuhan Air Non Domestik (3)'!I456</f>
        <v>5.5555555555555552E-2</v>
      </c>
      <c r="D65" s="124">
        <f>'Kebutuhan Air Non Domestik (3)'!S456</f>
        <v>0.22222222222222221</v>
      </c>
      <c r="E65" s="124">
        <f>'Kebutuhan Air Non Domestik (3)'!I481</f>
        <v>0</v>
      </c>
      <c r="F65" s="124">
        <f>'Kebutuhan Air Non Domestik (3)'!S481</f>
        <v>0.88888888888888884</v>
      </c>
      <c r="G65" s="124">
        <f>'Kebutuhan Air Non Domestik (3)'!I506</f>
        <v>1.1574074074074073E-2</v>
      </c>
      <c r="H65" s="124">
        <f>'Kebutuhan Air Non Domestik (3)'!S506</f>
        <v>5.7870370370370367E-3</v>
      </c>
      <c r="I65" s="124">
        <f>'Kebutuhan Air Non Domestik (3)'!I531</f>
        <v>1.1574074074074073E-2</v>
      </c>
      <c r="J65" s="124">
        <f>'Kebutuhan Air Non Domestik (3)'!S531</f>
        <v>0</v>
      </c>
      <c r="K65" s="124">
        <f>'Kebutuhan Air Non Domestik (3)'!I556</f>
        <v>9.2592592592592587E-2</v>
      </c>
      <c r="L65" s="124">
        <f>'Kebutuhan Air Non Domestik (3)'!S556</f>
        <v>0</v>
      </c>
      <c r="M65" s="124">
        <f>'Kebutuhan Air Non Domestik (3)'!I581</f>
        <v>0</v>
      </c>
      <c r="N65" s="124">
        <f>'Kebutuhan Air Non Domestik (3)'!S581</f>
        <v>0</v>
      </c>
      <c r="O65" s="124">
        <f>'Kebutuhan Air Non Domestik (3)'!I606</f>
        <v>0</v>
      </c>
      <c r="P65" s="124">
        <f>'Kebutuhan Air Non Domestik (3)'!S606</f>
        <v>0</v>
      </c>
      <c r="Q65" s="124">
        <f>'Kebutuhan Air Non Domestik (3)'!I631</f>
        <v>0</v>
      </c>
      <c r="R65" s="124">
        <f t="shared" si="2"/>
        <v>1.2881944444444444</v>
      </c>
    </row>
    <row r="66" spans="1:18" x14ac:dyDescent="0.25">
      <c r="B66" s="122">
        <v>2034</v>
      </c>
      <c r="C66" s="124">
        <f>'Kebutuhan Air Non Domestik (3)'!I457</f>
        <v>5.5555555555555552E-2</v>
      </c>
      <c r="D66" s="124">
        <f>'Kebutuhan Air Non Domestik (3)'!S457</f>
        <v>0.22222222222222221</v>
      </c>
      <c r="E66" s="124">
        <f>'Kebutuhan Air Non Domestik (3)'!I482</f>
        <v>0</v>
      </c>
      <c r="F66" s="124">
        <f>'Kebutuhan Air Non Domestik (3)'!S482</f>
        <v>0.88888888888888884</v>
      </c>
      <c r="G66" s="124">
        <f>'Kebutuhan Air Non Domestik (3)'!I507</f>
        <v>1.1574074074074073E-2</v>
      </c>
      <c r="H66" s="124">
        <f>'Kebutuhan Air Non Domestik (3)'!S507</f>
        <v>5.7870370370370367E-3</v>
      </c>
      <c r="I66" s="124">
        <f>'Kebutuhan Air Non Domestik (3)'!I532</f>
        <v>1.1574074074074073E-2</v>
      </c>
      <c r="J66" s="124">
        <f>'Kebutuhan Air Non Domestik (3)'!S532</f>
        <v>0</v>
      </c>
      <c r="K66" s="124">
        <f>'Kebutuhan Air Non Domestik (3)'!I557</f>
        <v>9.2592592592592587E-2</v>
      </c>
      <c r="L66" s="124">
        <f>'Kebutuhan Air Non Domestik (3)'!S557</f>
        <v>0</v>
      </c>
      <c r="M66" s="124">
        <f>'Kebutuhan Air Non Domestik (3)'!I582</f>
        <v>0</v>
      </c>
      <c r="N66" s="124">
        <f>'Kebutuhan Air Non Domestik (3)'!S582</f>
        <v>0</v>
      </c>
      <c r="O66" s="124">
        <f>'Kebutuhan Air Non Domestik (3)'!I607</f>
        <v>0</v>
      </c>
      <c r="P66" s="124">
        <f>'Kebutuhan Air Non Domestik (3)'!S607</f>
        <v>0</v>
      </c>
      <c r="Q66" s="124">
        <f>'Kebutuhan Air Non Domestik (3)'!I632</f>
        <v>0</v>
      </c>
      <c r="R66" s="124">
        <f t="shared" si="2"/>
        <v>1.2881944444444444</v>
      </c>
    </row>
    <row r="67" spans="1:18" x14ac:dyDescent="0.25">
      <c r="B67" s="122">
        <v>2035</v>
      </c>
      <c r="C67" s="124">
        <f>'Kebutuhan Air Non Domestik (3)'!I458</f>
        <v>5.5555555555555552E-2</v>
      </c>
      <c r="D67" s="124">
        <f>'Kebutuhan Air Non Domestik (3)'!S458</f>
        <v>0.22222222222222221</v>
      </c>
      <c r="E67" s="124">
        <f>'Kebutuhan Air Non Domestik (3)'!I483</f>
        <v>0</v>
      </c>
      <c r="F67" s="124">
        <f>'Kebutuhan Air Non Domestik (3)'!S483</f>
        <v>0.88888888888888884</v>
      </c>
      <c r="G67" s="124">
        <f>'Kebutuhan Air Non Domestik (3)'!I508</f>
        <v>1.1574074074074073E-2</v>
      </c>
      <c r="H67" s="124">
        <f>'Kebutuhan Air Non Domestik (3)'!S508</f>
        <v>5.7870370370370367E-3</v>
      </c>
      <c r="I67" s="124">
        <f>'Kebutuhan Air Non Domestik (3)'!I533</f>
        <v>1.1574074074074073E-2</v>
      </c>
      <c r="J67" s="124">
        <f>'Kebutuhan Air Non Domestik (3)'!S533</f>
        <v>0</v>
      </c>
      <c r="K67" s="124">
        <f>'Kebutuhan Air Non Domestik (3)'!I558</f>
        <v>9.2592592592592587E-2</v>
      </c>
      <c r="L67" s="124">
        <f>'Kebutuhan Air Non Domestik (3)'!S558</f>
        <v>0</v>
      </c>
      <c r="M67" s="124">
        <f>'Kebutuhan Air Non Domestik (3)'!I583</f>
        <v>0</v>
      </c>
      <c r="N67" s="124">
        <f>'Kebutuhan Air Non Domestik (3)'!S583</f>
        <v>0</v>
      </c>
      <c r="O67" s="124">
        <f>'Kebutuhan Air Non Domestik (3)'!I608</f>
        <v>0</v>
      </c>
      <c r="P67" s="124">
        <f>'Kebutuhan Air Non Domestik (3)'!S608</f>
        <v>0</v>
      </c>
      <c r="Q67" s="124">
        <f>'Kebutuhan Air Non Domestik (3)'!I633</f>
        <v>0</v>
      </c>
      <c r="R67" s="124">
        <f t="shared" si="2"/>
        <v>1.2881944444444444</v>
      </c>
    </row>
    <row r="68" spans="1:18" x14ac:dyDescent="0.25">
      <c r="B68" s="122">
        <v>2036</v>
      </c>
      <c r="C68" s="124">
        <f>'Kebutuhan Air Non Domestik (3)'!I459</f>
        <v>5.5555555555555552E-2</v>
      </c>
      <c r="D68" s="124">
        <f>'Kebutuhan Air Non Domestik (3)'!S459</f>
        <v>0.22222222222222221</v>
      </c>
      <c r="E68" s="124">
        <f>'Kebutuhan Air Non Domestik (3)'!I484</f>
        <v>0</v>
      </c>
      <c r="F68" s="124">
        <f>'Kebutuhan Air Non Domestik (3)'!S484</f>
        <v>0.88888888888888884</v>
      </c>
      <c r="G68" s="124">
        <f>'Kebutuhan Air Non Domestik (3)'!I509</f>
        <v>1.1574074074074073E-2</v>
      </c>
      <c r="H68" s="124">
        <f>'Kebutuhan Air Non Domestik (3)'!S509</f>
        <v>5.7870370370370367E-3</v>
      </c>
      <c r="I68" s="124">
        <f>'Kebutuhan Air Non Domestik (3)'!I534</f>
        <v>1.1574074074074073E-2</v>
      </c>
      <c r="J68" s="124">
        <f>'Kebutuhan Air Non Domestik (3)'!S534</f>
        <v>0</v>
      </c>
      <c r="K68" s="124">
        <f>'Kebutuhan Air Non Domestik (3)'!I559</f>
        <v>9.2592592592592587E-2</v>
      </c>
      <c r="L68" s="124">
        <f>'Kebutuhan Air Non Domestik (3)'!S559</f>
        <v>0</v>
      </c>
      <c r="M68" s="124">
        <f>'Kebutuhan Air Non Domestik (3)'!I584</f>
        <v>0</v>
      </c>
      <c r="N68" s="124">
        <f>'Kebutuhan Air Non Domestik (3)'!S584</f>
        <v>0</v>
      </c>
      <c r="O68" s="124">
        <f>'Kebutuhan Air Non Domestik (3)'!I609</f>
        <v>0</v>
      </c>
      <c r="P68" s="124">
        <f>'Kebutuhan Air Non Domestik (3)'!S609</f>
        <v>0</v>
      </c>
      <c r="Q68" s="124">
        <f>'Kebutuhan Air Non Domestik (3)'!I634</f>
        <v>0</v>
      </c>
      <c r="R68" s="124">
        <f t="shared" si="2"/>
        <v>1.2881944444444444</v>
      </c>
    </row>
    <row r="69" spans="1:18" x14ac:dyDescent="0.25">
      <c r="B69" s="122">
        <v>2037</v>
      </c>
      <c r="C69" s="124">
        <f>'Kebutuhan Air Non Domestik (3)'!I460</f>
        <v>5.5555555555555552E-2</v>
      </c>
      <c r="D69" s="124">
        <f>'Kebutuhan Air Non Domestik (3)'!S460</f>
        <v>0.22222222222222221</v>
      </c>
      <c r="E69" s="124">
        <f>'Kebutuhan Air Non Domestik (3)'!I485</f>
        <v>0</v>
      </c>
      <c r="F69" s="124">
        <f>'Kebutuhan Air Non Domestik (3)'!S485</f>
        <v>0.88888888888888884</v>
      </c>
      <c r="G69" s="124">
        <f>'Kebutuhan Air Non Domestik (3)'!I510</f>
        <v>1.1574074074074073E-2</v>
      </c>
      <c r="H69" s="124">
        <f>'Kebutuhan Air Non Domestik (3)'!S510</f>
        <v>5.7870370370370367E-3</v>
      </c>
      <c r="I69" s="124">
        <f>'Kebutuhan Air Non Domestik (3)'!I535</f>
        <v>1.1574074074074073E-2</v>
      </c>
      <c r="J69" s="124">
        <f>'Kebutuhan Air Non Domestik (3)'!S535</f>
        <v>0</v>
      </c>
      <c r="K69" s="124">
        <f>'Kebutuhan Air Non Domestik (3)'!I560</f>
        <v>9.2592592592592587E-2</v>
      </c>
      <c r="L69" s="124">
        <f>'Kebutuhan Air Non Domestik (3)'!S560</f>
        <v>0</v>
      </c>
      <c r="M69" s="124">
        <f>'Kebutuhan Air Non Domestik (3)'!I585</f>
        <v>0</v>
      </c>
      <c r="N69" s="124">
        <f>'Kebutuhan Air Non Domestik (3)'!S585</f>
        <v>0</v>
      </c>
      <c r="O69" s="124">
        <f>'Kebutuhan Air Non Domestik (3)'!I610</f>
        <v>0</v>
      </c>
      <c r="P69" s="124">
        <f>'Kebutuhan Air Non Domestik (3)'!S610</f>
        <v>0</v>
      </c>
      <c r="Q69" s="124">
        <f>'Kebutuhan Air Non Domestik (3)'!I635</f>
        <v>0</v>
      </c>
      <c r="R69" s="124">
        <f t="shared" si="2"/>
        <v>1.2881944444444444</v>
      </c>
    </row>
    <row r="70" spans="1:18" x14ac:dyDescent="0.25">
      <c r="B70" s="122">
        <v>2038</v>
      </c>
      <c r="C70" s="124">
        <f>'Kebutuhan Air Non Domestik (3)'!I461</f>
        <v>5.5555555555555552E-2</v>
      </c>
      <c r="D70" s="124">
        <f>'Kebutuhan Air Non Domestik (3)'!S461</f>
        <v>0.22222222222222221</v>
      </c>
      <c r="E70" s="124">
        <f>'Kebutuhan Air Non Domestik (3)'!I486</f>
        <v>0</v>
      </c>
      <c r="F70" s="124">
        <f>'Kebutuhan Air Non Domestik (3)'!S486</f>
        <v>0.88888888888888884</v>
      </c>
      <c r="G70" s="124">
        <f>'Kebutuhan Air Non Domestik (3)'!I511</f>
        <v>1.1574074074074073E-2</v>
      </c>
      <c r="H70" s="124">
        <f>'Kebutuhan Air Non Domestik (3)'!S511</f>
        <v>5.7870370370370367E-3</v>
      </c>
      <c r="I70" s="124">
        <f>'Kebutuhan Air Non Domestik (3)'!I536</f>
        <v>1.1574074074074073E-2</v>
      </c>
      <c r="J70" s="124">
        <f>'Kebutuhan Air Non Domestik (3)'!S536</f>
        <v>0</v>
      </c>
      <c r="K70" s="124">
        <f>'Kebutuhan Air Non Domestik (3)'!I561</f>
        <v>9.2592592592592587E-2</v>
      </c>
      <c r="L70" s="124">
        <f>'Kebutuhan Air Non Domestik (3)'!S561</f>
        <v>0</v>
      </c>
      <c r="M70" s="124">
        <f>'Kebutuhan Air Non Domestik (3)'!I586</f>
        <v>0</v>
      </c>
      <c r="N70" s="124">
        <f>'Kebutuhan Air Non Domestik (3)'!S586</f>
        <v>0</v>
      </c>
      <c r="O70" s="124">
        <f>'Kebutuhan Air Non Domestik (3)'!I611</f>
        <v>0</v>
      </c>
      <c r="P70" s="124">
        <f>'Kebutuhan Air Non Domestik (3)'!S611</f>
        <v>0</v>
      </c>
      <c r="Q70" s="124">
        <f>'Kebutuhan Air Non Domestik (3)'!I636</f>
        <v>0</v>
      </c>
      <c r="R70" s="124">
        <f t="shared" si="2"/>
        <v>1.2881944444444444</v>
      </c>
    </row>
    <row r="71" spans="1:18" x14ac:dyDescent="0.25">
      <c r="B71" s="122">
        <v>2039</v>
      </c>
      <c r="C71" s="124">
        <f>'Kebutuhan Air Non Domestik (3)'!I462</f>
        <v>0.1111111111111111</v>
      </c>
      <c r="D71" s="124">
        <f>'Kebutuhan Air Non Domestik (3)'!S462</f>
        <v>0.44444444444444442</v>
      </c>
      <c r="E71" s="124">
        <f>'Kebutuhan Air Non Domestik (3)'!I487</f>
        <v>0</v>
      </c>
      <c r="F71" s="124">
        <f>'Kebutuhan Air Non Domestik (3)'!S487</f>
        <v>1.7777777777777777</v>
      </c>
      <c r="G71" s="124">
        <f>'Kebutuhan Air Non Domestik (3)'!I512</f>
        <v>2.3148148148148147E-2</v>
      </c>
      <c r="H71" s="124">
        <f>'Kebutuhan Air Non Domestik (3)'!S512</f>
        <v>1.1574074074074073E-2</v>
      </c>
      <c r="I71" s="124">
        <f>'Kebutuhan Air Non Domestik (3)'!I537</f>
        <v>2.3148148148148147E-2</v>
      </c>
      <c r="J71" s="124">
        <f>'Kebutuhan Air Non Domestik (3)'!S537</f>
        <v>0</v>
      </c>
      <c r="K71" s="124">
        <f>'Kebutuhan Air Non Domestik (3)'!I562</f>
        <v>0.11574074074074074</v>
      </c>
      <c r="L71" s="124">
        <f>'Kebutuhan Air Non Domestik (3)'!S562</f>
        <v>0</v>
      </c>
      <c r="M71" s="124">
        <f>'Kebutuhan Air Non Domestik (3)'!I587</f>
        <v>0</v>
      </c>
      <c r="N71" s="124">
        <f>'Kebutuhan Air Non Domestik (3)'!S587</f>
        <v>0</v>
      </c>
      <c r="O71" s="124">
        <f>'Kebutuhan Air Non Domestik (3)'!I612</f>
        <v>0</v>
      </c>
      <c r="P71" s="124">
        <f>'Kebutuhan Air Non Domestik (3)'!S612</f>
        <v>0</v>
      </c>
      <c r="Q71" s="124">
        <f>'Kebutuhan Air Non Domestik (3)'!I637</f>
        <v>0</v>
      </c>
      <c r="R71" s="124">
        <f t="shared" si="2"/>
        <v>2.5069444444444446</v>
      </c>
    </row>
    <row r="72" spans="1:18" x14ac:dyDescent="0.25">
      <c r="B72" s="122">
        <v>2040</v>
      </c>
      <c r="C72" s="124">
        <f>'Kebutuhan Air Non Domestik (3)'!I463</f>
        <v>0.1111111111111111</v>
      </c>
      <c r="D72" s="124">
        <f>'Kebutuhan Air Non Domestik (3)'!S463</f>
        <v>0.44444444444444442</v>
      </c>
      <c r="E72" s="124">
        <f>'Kebutuhan Air Non Domestik (3)'!I488</f>
        <v>0</v>
      </c>
      <c r="F72" s="124">
        <f>'Kebutuhan Air Non Domestik (3)'!S488</f>
        <v>1.7777777777777777</v>
      </c>
      <c r="G72" s="124">
        <f>'Kebutuhan Air Non Domestik (3)'!I513</f>
        <v>2.3148148148148147E-2</v>
      </c>
      <c r="H72" s="124">
        <f>'Kebutuhan Air Non Domestik (3)'!S513</f>
        <v>1.1574074074074073E-2</v>
      </c>
      <c r="I72" s="124">
        <f>'Kebutuhan Air Non Domestik (3)'!I538</f>
        <v>2.3148148148148147E-2</v>
      </c>
      <c r="J72" s="124">
        <f>'Kebutuhan Air Non Domestik (3)'!S538</f>
        <v>0</v>
      </c>
      <c r="K72" s="124">
        <f>'Kebutuhan Air Non Domestik (3)'!I563</f>
        <v>0.11574074074074074</v>
      </c>
      <c r="L72" s="124">
        <f>'Kebutuhan Air Non Domestik (3)'!S563</f>
        <v>0</v>
      </c>
      <c r="M72" s="124">
        <f>'Kebutuhan Air Non Domestik (3)'!I588</f>
        <v>0</v>
      </c>
      <c r="N72" s="124">
        <f>'Kebutuhan Air Non Domestik (3)'!S588</f>
        <v>0</v>
      </c>
      <c r="O72" s="124">
        <f>'Kebutuhan Air Non Domestik (3)'!I613</f>
        <v>0</v>
      </c>
      <c r="P72" s="124">
        <f>'Kebutuhan Air Non Domestik (3)'!S613</f>
        <v>0</v>
      </c>
      <c r="Q72" s="124">
        <f>'Kebutuhan Air Non Domestik (3)'!I638</f>
        <v>0</v>
      </c>
      <c r="R72" s="124">
        <f t="shared" si="2"/>
        <v>2.5069444444444446</v>
      </c>
    </row>
    <row r="73" spans="1:18" x14ac:dyDescent="0.25">
      <c r="B73" s="122">
        <v>2041</v>
      </c>
      <c r="C73" s="124">
        <f>'Kebutuhan Air Non Domestik (3)'!I464</f>
        <v>0.1111111111111111</v>
      </c>
      <c r="D73" s="124">
        <f>'Kebutuhan Air Non Domestik (3)'!S464</f>
        <v>0.44444444444444442</v>
      </c>
      <c r="E73" s="124">
        <f>'Kebutuhan Air Non Domestik (3)'!I489</f>
        <v>0</v>
      </c>
      <c r="F73" s="124">
        <f>'Kebutuhan Air Non Domestik (3)'!S489</f>
        <v>1.7777777777777777</v>
      </c>
      <c r="G73" s="124">
        <f>'Kebutuhan Air Non Domestik (3)'!I514</f>
        <v>2.3148148148148147E-2</v>
      </c>
      <c r="H73" s="124">
        <f>'Kebutuhan Air Non Domestik (3)'!S514</f>
        <v>1.1574074074074073E-2</v>
      </c>
      <c r="I73" s="124">
        <f>'Kebutuhan Air Non Domestik (3)'!I539</f>
        <v>2.3148148148148147E-2</v>
      </c>
      <c r="J73" s="124">
        <f>'Kebutuhan Air Non Domestik (3)'!S539</f>
        <v>0</v>
      </c>
      <c r="K73" s="124">
        <f>'Kebutuhan Air Non Domestik (3)'!I564</f>
        <v>0.11574074074074074</v>
      </c>
      <c r="L73" s="124">
        <f>'Kebutuhan Air Non Domestik (3)'!S564</f>
        <v>0</v>
      </c>
      <c r="M73" s="124">
        <f>'Kebutuhan Air Non Domestik (3)'!I589</f>
        <v>0</v>
      </c>
      <c r="N73" s="124">
        <f>'Kebutuhan Air Non Domestik (3)'!S589</f>
        <v>0</v>
      </c>
      <c r="O73" s="124">
        <f>'Kebutuhan Air Non Domestik (3)'!I614</f>
        <v>0</v>
      </c>
      <c r="P73" s="124">
        <f>'Kebutuhan Air Non Domestik (3)'!S614</f>
        <v>0</v>
      </c>
      <c r="Q73" s="124">
        <f>'Kebutuhan Air Non Domestik (3)'!I639</f>
        <v>0</v>
      </c>
      <c r="R73" s="124">
        <f t="shared" si="2"/>
        <v>2.5069444444444446</v>
      </c>
    </row>
    <row r="74" spans="1:18" x14ac:dyDescent="0.25">
      <c r="B74" s="122">
        <v>2042</v>
      </c>
      <c r="C74" s="124">
        <f>'Kebutuhan Air Non Domestik (3)'!I465</f>
        <v>0.1111111111111111</v>
      </c>
      <c r="D74" s="124">
        <f>'Kebutuhan Air Non Domestik (3)'!S465</f>
        <v>0.44444444444444442</v>
      </c>
      <c r="E74" s="124">
        <f>'Kebutuhan Air Non Domestik (3)'!I490</f>
        <v>0</v>
      </c>
      <c r="F74" s="124">
        <f>'Kebutuhan Air Non Domestik (3)'!S490</f>
        <v>1.7777777777777777</v>
      </c>
      <c r="G74" s="124">
        <f>'Kebutuhan Air Non Domestik (3)'!I515</f>
        <v>2.3148148148148147E-2</v>
      </c>
      <c r="H74" s="124">
        <f>'Kebutuhan Air Non Domestik (3)'!S515</f>
        <v>1.1574074074074073E-2</v>
      </c>
      <c r="I74" s="124">
        <f>'Kebutuhan Air Non Domestik (3)'!I540</f>
        <v>2.3148148148148147E-2</v>
      </c>
      <c r="J74" s="124">
        <f>'Kebutuhan Air Non Domestik (3)'!S540</f>
        <v>0</v>
      </c>
      <c r="K74" s="124">
        <f>'Kebutuhan Air Non Domestik (3)'!I565</f>
        <v>0.11574074074074074</v>
      </c>
      <c r="L74" s="124">
        <f>'Kebutuhan Air Non Domestik (3)'!S565</f>
        <v>0</v>
      </c>
      <c r="M74" s="124">
        <f>'Kebutuhan Air Non Domestik (3)'!I590</f>
        <v>0</v>
      </c>
      <c r="N74" s="124">
        <f>'Kebutuhan Air Non Domestik (3)'!S590</f>
        <v>0</v>
      </c>
      <c r="O74" s="124">
        <f>'Kebutuhan Air Non Domestik (3)'!I615</f>
        <v>0</v>
      </c>
      <c r="P74" s="124">
        <f>'Kebutuhan Air Non Domestik (3)'!S615</f>
        <v>0</v>
      </c>
      <c r="Q74" s="124">
        <f>'Kebutuhan Air Non Domestik (3)'!I640</f>
        <v>0</v>
      </c>
      <c r="R74" s="124">
        <f t="shared" si="2"/>
        <v>2.5069444444444446</v>
      </c>
    </row>
    <row r="75" spans="1:18" x14ac:dyDescent="0.25">
      <c r="B75" s="122">
        <v>2043</v>
      </c>
      <c r="C75" s="124">
        <f>'Kebutuhan Air Non Domestik (3)'!I466</f>
        <v>0.1111111111111111</v>
      </c>
      <c r="D75" s="124">
        <f>'Kebutuhan Air Non Domestik (3)'!S466</f>
        <v>0.44444444444444442</v>
      </c>
      <c r="E75" s="124">
        <f>'Kebutuhan Air Non Domestik (3)'!I491</f>
        <v>0</v>
      </c>
      <c r="F75" s="124">
        <f>'Kebutuhan Air Non Domestik (3)'!S491</f>
        <v>1.7777777777777777</v>
      </c>
      <c r="G75" s="124">
        <f>'Kebutuhan Air Non Domestik (3)'!I516</f>
        <v>2.3148148148148147E-2</v>
      </c>
      <c r="H75" s="124">
        <f>'Kebutuhan Air Non Domestik (3)'!S516</f>
        <v>1.1574074074074073E-2</v>
      </c>
      <c r="I75" s="124">
        <f>'Kebutuhan Air Non Domestik (3)'!I541</f>
        <v>2.3148148148148147E-2</v>
      </c>
      <c r="J75" s="124">
        <f>'Kebutuhan Air Non Domestik (3)'!S541</f>
        <v>0</v>
      </c>
      <c r="K75" s="124">
        <f>'Kebutuhan Air Non Domestik (3)'!I566</f>
        <v>0.11574074074074074</v>
      </c>
      <c r="L75" s="124">
        <f>'Kebutuhan Air Non Domestik (3)'!S566</f>
        <v>0</v>
      </c>
      <c r="M75" s="124">
        <f>'Kebutuhan Air Non Domestik (3)'!I591</f>
        <v>0</v>
      </c>
      <c r="N75" s="124">
        <f>'Kebutuhan Air Non Domestik (3)'!S591</f>
        <v>0</v>
      </c>
      <c r="O75" s="124">
        <f>'Kebutuhan Air Non Domestik (3)'!I616</f>
        <v>0</v>
      </c>
      <c r="P75" s="124">
        <f>'Kebutuhan Air Non Domestik (3)'!S616</f>
        <v>0</v>
      </c>
      <c r="Q75" s="124">
        <f>'Kebutuhan Air Non Domestik (3)'!I641</f>
        <v>0</v>
      </c>
      <c r="R75" s="124">
        <f t="shared" si="2"/>
        <v>2.5069444444444446</v>
      </c>
    </row>
    <row r="76" spans="1:18" x14ac:dyDescent="0.25">
      <c r="B76" s="122">
        <v>2044</v>
      </c>
      <c r="C76" s="124">
        <f>'Kebutuhan Air Non Domestik (3)'!I467</f>
        <v>0.1111111111111111</v>
      </c>
      <c r="D76" s="124">
        <f>'Kebutuhan Air Non Domestik (3)'!S467</f>
        <v>0.44444444444444442</v>
      </c>
      <c r="E76" s="124">
        <f>'Kebutuhan Air Non Domestik (3)'!I492</f>
        <v>0</v>
      </c>
      <c r="F76" s="124">
        <f>'Kebutuhan Air Non Domestik (3)'!S492</f>
        <v>1.7777777777777777</v>
      </c>
      <c r="G76" s="124">
        <f>'Kebutuhan Air Non Domestik (3)'!I517</f>
        <v>2.3148148148148147E-2</v>
      </c>
      <c r="H76" s="124">
        <f>'Kebutuhan Air Non Domestik (3)'!S517</f>
        <v>1.1574074074074073E-2</v>
      </c>
      <c r="I76" s="124">
        <f>'Kebutuhan Air Non Domestik (3)'!I542</f>
        <v>2.3148148148148147E-2</v>
      </c>
      <c r="J76" s="124">
        <f>'Kebutuhan Air Non Domestik (3)'!S542</f>
        <v>0</v>
      </c>
      <c r="K76" s="124">
        <f>'Kebutuhan Air Non Domestik (3)'!I567</f>
        <v>0.11574074074074074</v>
      </c>
      <c r="L76" s="124">
        <f>'Kebutuhan Air Non Domestik (3)'!S567</f>
        <v>0</v>
      </c>
      <c r="M76" s="124">
        <f>'Kebutuhan Air Non Domestik (3)'!I592</f>
        <v>0</v>
      </c>
      <c r="N76" s="124">
        <f>'Kebutuhan Air Non Domestik (3)'!S592</f>
        <v>0</v>
      </c>
      <c r="O76" s="124">
        <f>'Kebutuhan Air Non Domestik (3)'!I617</f>
        <v>0</v>
      </c>
      <c r="P76" s="124">
        <f>'Kebutuhan Air Non Domestik (3)'!S617</f>
        <v>0</v>
      </c>
      <c r="Q76" s="124">
        <f>'Kebutuhan Air Non Domestik (3)'!I642</f>
        <v>0</v>
      </c>
      <c r="R76" s="124">
        <f t="shared" si="2"/>
        <v>2.5069444444444446</v>
      </c>
    </row>
    <row r="79" spans="1:18" x14ac:dyDescent="0.25">
      <c r="A79" s="273">
        <v>4</v>
      </c>
      <c r="B79" s="291" t="s">
        <v>126</v>
      </c>
      <c r="C79" s="291"/>
      <c r="D79" s="291"/>
      <c r="E79" s="291"/>
      <c r="F79" s="291"/>
      <c r="G79" s="291"/>
      <c r="H79" s="291"/>
      <c r="I79" s="291"/>
      <c r="J79" s="291"/>
      <c r="K79" s="291"/>
      <c r="L79" s="291"/>
      <c r="M79" s="291"/>
      <c r="N79" s="291"/>
      <c r="O79" s="291"/>
      <c r="P79" s="291"/>
      <c r="Q79" s="291"/>
      <c r="R79" s="291"/>
    </row>
    <row r="80" spans="1:18" x14ac:dyDescent="0.25">
      <c r="A80" s="273"/>
      <c r="B80" s="185"/>
      <c r="C80" s="261" t="s">
        <v>233</v>
      </c>
      <c r="D80" s="261"/>
      <c r="E80" s="261"/>
      <c r="F80" s="261"/>
      <c r="G80" s="261"/>
      <c r="H80" s="261"/>
      <c r="I80" s="261"/>
      <c r="J80" s="261"/>
      <c r="K80" s="261"/>
      <c r="L80" s="261"/>
      <c r="M80" s="261"/>
      <c r="N80" s="261"/>
      <c r="O80" s="261"/>
      <c r="P80" s="261"/>
      <c r="Q80" s="261"/>
      <c r="R80" s="261"/>
    </row>
    <row r="81" spans="1:18" x14ac:dyDescent="0.25">
      <c r="A81" s="273"/>
      <c r="B81" s="293" t="s">
        <v>22</v>
      </c>
      <c r="C81" s="289" t="s">
        <v>170</v>
      </c>
      <c r="D81" s="289" t="s">
        <v>171</v>
      </c>
      <c r="E81" s="289" t="s">
        <v>173</v>
      </c>
      <c r="F81" s="289" t="s">
        <v>174</v>
      </c>
      <c r="G81" s="289" t="s">
        <v>301</v>
      </c>
      <c r="H81" s="289" t="s">
        <v>302</v>
      </c>
      <c r="I81" s="289" t="s">
        <v>182</v>
      </c>
      <c r="J81" s="289" t="s">
        <v>349</v>
      </c>
      <c r="K81" s="289" t="s">
        <v>183</v>
      </c>
      <c r="L81" s="289" t="s">
        <v>172</v>
      </c>
      <c r="M81" s="289" t="s">
        <v>306</v>
      </c>
      <c r="N81" s="289" t="s">
        <v>307</v>
      </c>
      <c r="O81" s="289" t="s">
        <v>308</v>
      </c>
      <c r="P81" s="289" t="s">
        <v>350</v>
      </c>
      <c r="Q81" s="289" t="s">
        <v>322</v>
      </c>
      <c r="R81" s="289" t="s">
        <v>232</v>
      </c>
    </row>
    <row r="82" spans="1:18" x14ac:dyDescent="0.25">
      <c r="A82" s="273"/>
      <c r="B82" s="294"/>
      <c r="C82" s="289"/>
      <c r="D82" s="289"/>
      <c r="E82" s="289"/>
      <c r="F82" s="289"/>
      <c r="G82" s="289"/>
      <c r="H82" s="289"/>
      <c r="I82" s="289"/>
      <c r="J82" s="289"/>
      <c r="K82" s="289"/>
      <c r="L82" s="289"/>
      <c r="M82" s="289"/>
      <c r="N82" s="289"/>
      <c r="O82" s="289"/>
      <c r="P82" s="289"/>
      <c r="Q82" s="289"/>
      <c r="R82" s="289"/>
    </row>
    <row r="83" spans="1:18" x14ac:dyDescent="0.25">
      <c r="B83" s="122">
        <v>2025</v>
      </c>
      <c r="C83" s="124">
        <f>'Kebutuhan Air Non Domestik (3)'!I653</f>
        <v>5.5555555555555552E-2</v>
      </c>
      <c r="D83" s="124">
        <f>'Kebutuhan Air Non Domestik (3)'!S653</f>
        <v>0.44444444444444442</v>
      </c>
      <c r="E83" s="124">
        <f>'Kebutuhan Air Non Domestik (3)'!I678</f>
        <v>0.41666666666666669</v>
      </c>
      <c r="F83" s="124">
        <f>'Kebutuhan Air Non Domestik (3)'!S678</f>
        <v>0.88888888888888884</v>
      </c>
      <c r="G83" s="124">
        <f>'Kebutuhan Air Non Domestik (3)'!I703</f>
        <v>1.1574074074074073E-2</v>
      </c>
      <c r="H83" s="124">
        <f>'Kebutuhan Air Non Domestik (3)'!S703</f>
        <v>1.1574074074074073E-2</v>
      </c>
      <c r="I83" s="124">
        <f>'Kebutuhan Air Non Domestik (3)'!I728</f>
        <v>1.1574074074074073E-2</v>
      </c>
      <c r="J83" s="124">
        <f>'Kebutuhan Air Non Domestik (3)'!S728</f>
        <v>0</v>
      </c>
      <c r="K83" s="124">
        <f>'Kebutuhan Air Non Domestik (3)'!I753</f>
        <v>6.9444444444444448E-2</v>
      </c>
      <c r="L83" s="124">
        <f>'Kebutuhan Air Non Domestik (3)'!S753</f>
        <v>0</v>
      </c>
      <c r="M83" s="124">
        <f>'Kebutuhan Air Non Domestik (3)'!I778</f>
        <v>8.6805555555555552E-2</v>
      </c>
      <c r="N83" s="124">
        <f>'Kebutuhan Air Non Domestik (3)'!S778</f>
        <v>0</v>
      </c>
      <c r="O83" s="124">
        <f>'Kebutuhan Air Non Domestik (3)'!I803</f>
        <v>0</v>
      </c>
      <c r="P83" s="124">
        <f>'Kebutuhan Air Non Domestik (3)'!S803</f>
        <v>0</v>
      </c>
      <c r="Q83" s="124">
        <f>'Kebutuhan Air Non Domestik (3)'!I828</f>
        <v>0</v>
      </c>
      <c r="R83" s="124">
        <f>SUM(C83:Q83)</f>
        <v>1.9965277777777781</v>
      </c>
    </row>
    <row r="84" spans="1:18" x14ac:dyDescent="0.25">
      <c r="B84" s="122">
        <v>2026</v>
      </c>
      <c r="C84" s="124">
        <f>'Kebutuhan Air Non Domestik (3)'!I654</f>
        <v>5.5555555555555552E-2</v>
      </c>
      <c r="D84" s="124">
        <f>'Kebutuhan Air Non Domestik (3)'!S654</f>
        <v>0.44444444444444442</v>
      </c>
      <c r="E84" s="124">
        <f>'Kebutuhan Air Non Domestik (3)'!I679</f>
        <v>0.41666666666666669</v>
      </c>
      <c r="F84" s="124">
        <f>'Kebutuhan Air Non Domestik (3)'!S679</f>
        <v>0.88888888888888884</v>
      </c>
      <c r="G84" s="124">
        <f>'Kebutuhan Air Non Domestik (3)'!I704</f>
        <v>1.1574074074074073E-2</v>
      </c>
      <c r="H84" s="124">
        <f>'Kebutuhan Air Non Domestik (3)'!S704</f>
        <v>1.1574074074074073E-2</v>
      </c>
      <c r="I84" s="124">
        <f>'Kebutuhan Air Non Domestik (3)'!I729</f>
        <v>1.1574074074074073E-2</v>
      </c>
      <c r="J84" s="124">
        <f>'Kebutuhan Air Non Domestik (3)'!S729</f>
        <v>0</v>
      </c>
      <c r="K84" s="124">
        <f>'Kebutuhan Air Non Domestik (3)'!I754</f>
        <v>6.9444444444444448E-2</v>
      </c>
      <c r="L84" s="124">
        <f>'Kebutuhan Air Non Domestik (3)'!S754</f>
        <v>0</v>
      </c>
      <c r="M84" s="124">
        <f>'Kebutuhan Air Non Domestik (3)'!I779</f>
        <v>8.6805555555555552E-2</v>
      </c>
      <c r="N84" s="124">
        <f>'Kebutuhan Air Non Domestik (3)'!S779</f>
        <v>0</v>
      </c>
      <c r="O84" s="124">
        <f>'Kebutuhan Air Non Domestik (3)'!I804</f>
        <v>0</v>
      </c>
      <c r="P84" s="124">
        <f>'Kebutuhan Air Non Domestik (3)'!S804</f>
        <v>0</v>
      </c>
      <c r="Q84" s="124">
        <f>'Kebutuhan Air Non Domestik (3)'!I829</f>
        <v>0</v>
      </c>
      <c r="R84" s="124">
        <f t="shared" ref="R84:R102" si="3">SUM(C84:Q84)</f>
        <v>1.9965277777777781</v>
      </c>
    </row>
    <row r="85" spans="1:18" x14ac:dyDescent="0.25">
      <c r="B85" s="122">
        <v>2027</v>
      </c>
      <c r="C85" s="124">
        <f>'Kebutuhan Air Non Domestik (3)'!I655</f>
        <v>5.5555555555555552E-2</v>
      </c>
      <c r="D85" s="124">
        <f>'Kebutuhan Air Non Domestik (3)'!S655</f>
        <v>0.44444444444444442</v>
      </c>
      <c r="E85" s="124">
        <f>'Kebutuhan Air Non Domestik (3)'!I680</f>
        <v>0.41666666666666669</v>
      </c>
      <c r="F85" s="124">
        <f>'Kebutuhan Air Non Domestik (3)'!S680</f>
        <v>0.88888888888888884</v>
      </c>
      <c r="G85" s="124">
        <f>'Kebutuhan Air Non Domestik (3)'!I705</f>
        <v>1.1574074074074073E-2</v>
      </c>
      <c r="H85" s="124">
        <f>'Kebutuhan Air Non Domestik (3)'!S705</f>
        <v>1.1574074074074073E-2</v>
      </c>
      <c r="I85" s="124">
        <f>'Kebutuhan Air Non Domestik (3)'!I730</f>
        <v>1.1574074074074073E-2</v>
      </c>
      <c r="J85" s="124">
        <f>'Kebutuhan Air Non Domestik (3)'!S730</f>
        <v>0</v>
      </c>
      <c r="K85" s="124">
        <f>'Kebutuhan Air Non Domestik (3)'!I755</f>
        <v>6.9444444444444448E-2</v>
      </c>
      <c r="L85" s="124">
        <f>'Kebutuhan Air Non Domestik (3)'!S755</f>
        <v>0</v>
      </c>
      <c r="M85" s="124">
        <f>'Kebutuhan Air Non Domestik (3)'!I780</f>
        <v>8.6805555555555552E-2</v>
      </c>
      <c r="N85" s="124">
        <f>'Kebutuhan Air Non Domestik (3)'!S780</f>
        <v>0</v>
      </c>
      <c r="O85" s="124">
        <f>'Kebutuhan Air Non Domestik (3)'!I805</f>
        <v>0</v>
      </c>
      <c r="P85" s="124">
        <f>'Kebutuhan Air Non Domestik (3)'!S805</f>
        <v>0</v>
      </c>
      <c r="Q85" s="124">
        <f>'Kebutuhan Air Non Domestik (3)'!I830</f>
        <v>0</v>
      </c>
      <c r="R85" s="124">
        <f t="shared" si="3"/>
        <v>1.9965277777777781</v>
      </c>
    </row>
    <row r="86" spans="1:18" x14ac:dyDescent="0.25">
      <c r="B86" s="122">
        <v>2028</v>
      </c>
      <c r="C86" s="124">
        <f>'Kebutuhan Air Non Domestik (3)'!I656</f>
        <v>5.5555555555555552E-2</v>
      </c>
      <c r="D86" s="124">
        <f>'Kebutuhan Air Non Domestik (3)'!S656</f>
        <v>0.44444444444444442</v>
      </c>
      <c r="E86" s="124">
        <f>'Kebutuhan Air Non Domestik (3)'!I681</f>
        <v>0.41666666666666669</v>
      </c>
      <c r="F86" s="124">
        <f>'Kebutuhan Air Non Domestik (3)'!S681</f>
        <v>0.88888888888888884</v>
      </c>
      <c r="G86" s="124">
        <f>'Kebutuhan Air Non Domestik (3)'!I706</f>
        <v>1.1574074074074073E-2</v>
      </c>
      <c r="H86" s="124">
        <f>'Kebutuhan Air Non Domestik (3)'!S706</f>
        <v>1.1574074074074073E-2</v>
      </c>
      <c r="I86" s="124">
        <f>'Kebutuhan Air Non Domestik (3)'!I731</f>
        <v>1.1574074074074073E-2</v>
      </c>
      <c r="J86" s="124">
        <f>'Kebutuhan Air Non Domestik (3)'!S731</f>
        <v>0</v>
      </c>
      <c r="K86" s="124">
        <f>'Kebutuhan Air Non Domestik (3)'!I756</f>
        <v>6.9444444444444448E-2</v>
      </c>
      <c r="L86" s="124">
        <f>'Kebutuhan Air Non Domestik (3)'!S756</f>
        <v>0</v>
      </c>
      <c r="M86" s="124">
        <f>'Kebutuhan Air Non Domestik (3)'!I781</f>
        <v>8.6805555555555552E-2</v>
      </c>
      <c r="N86" s="124">
        <f>'Kebutuhan Air Non Domestik (3)'!S781</f>
        <v>0</v>
      </c>
      <c r="O86" s="124">
        <f>'Kebutuhan Air Non Domestik (3)'!I806</f>
        <v>0</v>
      </c>
      <c r="P86" s="124">
        <f>'Kebutuhan Air Non Domestik (3)'!S806</f>
        <v>0</v>
      </c>
      <c r="Q86" s="124">
        <f>'Kebutuhan Air Non Domestik (3)'!I831</f>
        <v>0</v>
      </c>
      <c r="R86" s="124">
        <f t="shared" si="3"/>
        <v>1.9965277777777781</v>
      </c>
    </row>
    <row r="87" spans="1:18" x14ac:dyDescent="0.25">
      <c r="B87" s="122">
        <v>2029</v>
      </c>
      <c r="C87" s="124">
        <f>'Kebutuhan Air Non Domestik (3)'!I657</f>
        <v>5.5555555555555552E-2</v>
      </c>
      <c r="D87" s="124">
        <f>'Kebutuhan Air Non Domestik (3)'!S657</f>
        <v>0.44444444444444442</v>
      </c>
      <c r="E87" s="124">
        <f>'Kebutuhan Air Non Domestik (3)'!I682</f>
        <v>0.41666666666666669</v>
      </c>
      <c r="F87" s="124">
        <f>'Kebutuhan Air Non Domestik (3)'!S682</f>
        <v>0.88888888888888884</v>
      </c>
      <c r="G87" s="124">
        <f>'Kebutuhan Air Non Domestik (3)'!I707</f>
        <v>1.1574074074074073E-2</v>
      </c>
      <c r="H87" s="124">
        <f>'Kebutuhan Air Non Domestik (3)'!S707</f>
        <v>1.1574074074074073E-2</v>
      </c>
      <c r="I87" s="124">
        <f>'Kebutuhan Air Non Domestik (3)'!I732</f>
        <v>1.1574074074074073E-2</v>
      </c>
      <c r="J87" s="124">
        <f>'Kebutuhan Air Non Domestik (3)'!S732</f>
        <v>0</v>
      </c>
      <c r="K87" s="124">
        <f>'Kebutuhan Air Non Domestik (3)'!I757</f>
        <v>6.9444444444444448E-2</v>
      </c>
      <c r="L87" s="124">
        <f>'Kebutuhan Air Non Domestik (3)'!S757</f>
        <v>0</v>
      </c>
      <c r="M87" s="124">
        <f>'Kebutuhan Air Non Domestik (3)'!I782</f>
        <v>8.6805555555555552E-2</v>
      </c>
      <c r="N87" s="124">
        <f>'Kebutuhan Air Non Domestik (3)'!S782</f>
        <v>0</v>
      </c>
      <c r="O87" s="124">
        <f>'Kebutuhan Air Non Domestik (3)'!I807</f>
        <v>0</v>
      </c>
      <c r="P87" s="124">
        <f>'Kebutuhan Air Non Domestik (3)'!S807</f>
        <v>0</v>
      </c>
      <c r="Q87" s="124">
        <f>'Kebutuhan Air Non Domestik (3)'!I832</f>
        <v>0</v>
      </c>
      <c r="R87" s="124">
        <f t="shared" si="3"/>
        <v>1.9965277777777781</v>
      </c>
    </row>
    <row r="88" spans="1:18" x14ac:dyDescent="0.25">
      <c r="B88" s="122">
        <v>2030</v>
      </c>
      <c r="C88" s="124">
        <f>'Kebutuhan Air Non Domestik (3)'!I658</f>
        <v>5.5555555555555552E-2</v>
      </c>
      <c r="D88" s="124">
        <f>'Kebutuhan Air Non Domestik (3)'!S658</f>
        <v>0.44444444444444442</v>
      </c>
      <c r="E88" s="124">
        <f>'Kebutuhan Air Non Domestik (3)'!I683</f>
        <v>0.41666666666666669</v>
      </c>
      <c r="F88" s="124">
        <f>'Kebutuhan Air Non Domestik (3)'!S683</f>
        <v>0.88888888888888884</v>
      </c>
      <c r="G88" s="124">
        <f>'Kebutuhan Air Non Domestik (3)'!I708</f>
        <v>1.1574074074074073E-2</v>
      </c>
      <c r="H88" s="124">
        <f>'Kebutuhan Air Non Domestik (3)'!S708</f>
        <v>1.1574074074074073E-2</v>
      </c>
      <c r="I88" s="124">
        <f>'Kebutuhan Air Non Domestik (3)'!I733</f>
        <v>1.1574074074074073E-2</v>
      </c>
      <c r="J88" s="124">
        <f>'Kebutuhan Air Non Domestik (3)'!S733</f>
        <v>0</v>
      </c>
      <c r="K88" s="124">
        <f>'Kebutuhan Air Non Domestik (3)'!I758</f>
        <v>6.9444444444444448E-2</v>
      </c>
      <c r="L88" s="124">
        <f>'Kebutuhan Air Non Domestik (3)'!S758</f>
        <v>0</v>
      </c>
      <c r="M88" s="124">
        <f>'Kebutuhan Air Non Domestik (3)'!I783</f>
        <v>8.6805555555555552E-2</v>
      </c>
      <c r="N88" s="124">
        <f>'Kebutuhan Air Non Domestik (3)'!S783</f>
        <v>0</v>
      </c>
      <c r="O88" s="124">
        <f>'Kebutuhan Air Non Domestik (3)'!I808</f>
        <v>0</v>
      </c>
      <c r="P88" s="124">
        <f>'Kebutuhan Air Non Domestik (3)'!S808</f>
        <v>0</v>
      </c>
      <c r="Q88" s="124">
        <f>'Kebutuhan Air Non Domestik (3)'!I833</f>
        <v>0</v>
      </c>
      <c r="R88" s="124">
        <f t="shared" si="3"/>
        <v>1.9965277777777781</v>
      </c>
    </row>
    <row r="89" spans="1:18" x14ac:dyDescent="0.25">
      <c r="B89" s="122">
        <v>2031</v>
      </c>
      <c r="C89" s="124">
        <f>'Kebutuhan Air Non Domestik (3)'!I659</f>
        <v>5.5555555555555552E-2</v>
      </c>
      <c r="D89" s="124">
        <f>'Kebutuhan Air Non Domestik (3)'!S659</f>
        <v>0.44444444444444442</v>
      </c>
      <c r="E89" s="124">
        <f>'Kebutuhan Air Non Domestik (3)'!I684</f>
        <v>0.41666666666666669</v>
      </c>
      <c r="F89" s="124">
        <f>'Kebutuhan Air Non Domestik (3)'!S684</f>
        <v>0.88888888888888884</v>
      </c>
      <c r="G89" s="124">
        <f>'Kebutuhan Air Non Domestik (3)'!I709</f>
        <v>1.1574074074074073E-2</v>
      </c>
      <c r="H89" s="124">
        <f>'Kebutuhan Air Non Domestik (3)'!S709</f>
        <v>1.1574074074074073E-2</v>
      </c>
      <c r="I89" s="124">
        <f>'Kebutuhan Air Non Domestik (3)'!I734</f>
        <v>1.1574074074074073E-2</v>
      </c>
      <c r="J89" s="124">
        <f>'Kebutuhan Air Non Domestik (3)'!S734</f>
        <v>0</v>
      </c>
      <c r="K89" s="124">
        <f>'Kebutuhan Air Non Domestik (3)'!I759</f>
        <v>6.9444444444444448E-2</v>
      </c>
      <c r="L89" s="124">
        <f>'Kebutuhan Air Non Domestik (3)'!S759</f>
        <v>0</v>
      </c>
      <c r="M89" s="124">
        <f>'Kebutuhan Air Non Domestik (3)'!I784</f>
        <v>8.6805555555555552E-2</v>
      </c>
      <c r="N89" s="124">
        <f>'Kebutuhan Air Non Domestik (3)'!S784</f>
        <v>0</v>
      </c>
      <c r="O89" s="124">
        <f>'Kebutuhan Air Non Domestik (3)'!I809</f>
        <v>0</v>
      </c>
      <c r="P89" s="124">
        <f>'Kebutuhan Air Non Domestik (3)'!S809</f>
        <v>0</v>
      </c>
      <c r="Q89" s="124">
        <f>'Kebutuhan Air Non Domestik (3)'!I834</f>
        <v>0</v>
      </c>
      <c r="R89" s="124">
        <f t="shared" si="3"/>
        <v>1.9965277777777781</v>
      </c>
    </row>
    <row r="90" spans="1:18" x14ac:dyDescent="0.25">
      <c r="B90" s="122">
        <v>2032</v>
      </c>
      <c r="C90" s="124">
        <f>'Kebutuhan Air Non Domestik (3)'!I660</f>
        <v>5.5555555555555552E-2</v>
      </c>
      <c r="D90" s="124">
        <f>'Kebutuhan Air Non Domestik (3)'!S660</f>
        <v>0.44444444444444442</v>
      </c>
      <c r="E90" s="124">
        <f>'Kebutuhan Air Non Domestik (3)'!I685</f>
        <v>0.41666666666666669</v>
      </c>
      <c r="F90" s="124">
        <f>'Kebutuhan Air Non Domestik (3)'!S685</f>
        <v>0.88888888888888884</v>
      </c>
      <c r="G90" s="124">
        <f>'Kebutuhan Air Non Domestik (3)'!I710</f>
        <v>1.1574074074074073E-2</v>
      </c>
      <c r="H90" s="124">
        <f>'Kebutuhan Air Non Domestik (3)'!S710</f>
        <v>1.1574074074074073E-2</v>
      </c>
      <c r="I90" s="124">
        <f>'Kebutuhan Air Non Domestik (3)'!I735</f>
        <v>1.1574074074074073E-2</v>
      </c>
      <c r="J90" s="124">
        <f>'Kebutuhan Air Non Domestik (3)'!S735</f>
        <v>0</v>
      </c>
      <c r="K90" s="124">
        <f>'Kebutuhan Air Non Domestik (3)'!I760</f>
        <v>9.2592592592592587E-2</v>
      </c>
      <c r="L90" s="124">
        <f>'Kebutuhan Air Non Domestik (3)'!S760</f>
        <v>0</v>
      </c>
      <c r="M90" s="124">
        <f>'Kebutuhan Air Non Domestik (3)'!I785</f>
        <v>8.6805555555555552E-2</v>
      </c>
      <c r="N90" s="124">
        <f>'Kebutuhan Air Non Domestik (3)'!S785</f>
        <v>0</v>
      </c>
      <c r="O90" s="124">
        <f>'Kebutuhan Air Non Domestik (3)'!I810</f>
        <v>0</v>
      </c>
      <c r="P90" s="124">
        <f>'Kebutuhan Air Non Domestik (3)'!S810</f>
        <v>0</v>
      </c>
      <c r="Q90" s="124">
        <f>'Kebutuhan Air Non Domestik (3)'!I835</f>
        <v>0</v>
      </c>
      <c r="R90" s="124">
        <f t="shared" si="3"/>
        <v>2.019675925925926</v>
      </c>
    </row>
    <row r="91" spans="1:18" x14ac:dyDescent="0.25">
      <c r="B91" s="122">
        <v>2033</v>
      </c>
      <c r="C91" s="124">
        <f>'Kebutuhan Air Non Domestik (3)'!I661</f>
        <v>5.5555555555555552E-2</v>
      </c>
      <c r="D91" s="124">
        <f>'Kebutuhan Air Non Domestik (3)'!S661</f>
        <v>0.44444444444444442</v>
      </c>
      <c r="E91" s="124">
        <f>'Kebutuhan Air Non Domestik (3)'!I686</f>
        <v>0.41666666666666669</v>
      </c>
      <c r="F91" s="124">
        <f>'Kebutuhan Air Non Domestik (3)'!S686</f>
        <v>0.88888888888888884</v>
      </c>
      <c r="G91" s="124">
        <f>'Kebutuhan Air Non Domestik (3)'!I711</f>
        <v>1.1574074074074073E-2</v>
      </c>
      <c r="H91" s="124">
        <f>'Kebutuhan Air Non Domestik (3)'!S711</f>
        <v>1.1574074074074073E-2</v>
      </c>
      <c r="I91" s="124">
        <f>'Kebutuhan Air Non Domestik (3)'!I736</f>
        <v>1.1574074074074073E-2</v>
      </c>
      <c r="J91" s="124">
        <f>'Kebutuhan Air Non Domestik (3)'!S736</f>
        <v>0</v>
      </c>
      <c r="K91" s="124">
        <f>'Kebutuhan Air Non Domestik (3)'!I761</f>
        <v>9.2592592592592587E-2</v>
      </c>
      <c r="L91" s="124">
        <f>'Kebutuhan Air Non Domestik (3)'!S761</f>
        <v>0</v>
      </c>
      <c r="M91" s="124">
        <f>'Kebutuhan Air Non Domestik (3)'!I786</f>
        <v>8.6805555555555552E-2</v>
      </c>
      <c r="N91" s="124">
        <f>'Kebutuhan Air Non Domestik (3)'!S786</f>
        <v>0</v>
      </c>
      <c r="O91" s="124">
        <f>'Kebutuhan Air Non Domestik (3)'!I811</f>
        <v>0</v>
      </c>
      <c r="P91" s="124">
        <f>'Kebutuhan Air Non Domestik (3)'!S811</f>
        <v>0</v>
      </c>
      <c r="Q91" s="124">
        <f>'Kebutuhan Air Non Domestik (3)'!I836</f>
        <v>0</v>
      </c>
      <c r="R91" s="124">
        <f t="shared" si="3"/>
        <v>2.019675925925926</v>
      </c>
    </row>
    <row r="92" spans="1:18" x14ac:dyDescent="0.25">
      <c r="B92" s="122">
        <v>2034</v>
      </c>
      <c r="C92" s="124">
        <f>'Kebutuhan Air Non Domestik (3)'!I662</f>
        <v>5.5555555555555552E-2</v>
      </c>
      <c r="D92" s="124">
        <f>'Kebutuhan Air Non Domestik (3)'!S662</f>
        <v>0.44444444444444442</v>
      </c>
      <c r="E92" s="124">
        <f>'Kebutuhan Air Non Domestik (3)'!I687</f>
        <v>0.41666666666666669</v>
      </c>
      <c r="F92" s="124">
        <f>'Kebutuhan Air Non Domestik (3)'!S687</f>
        <v>0.88888888888888884</v>
      </c>
      <c r="G92" s="124">
        <f>'Kebutuhan Air Non Domestik (3)'!I712</f>
        <v>1.1574074074074073E-2</v>
      </c>
      <c r="H92" s="124">
        <f>'Kebutuhan Air Non Domestik (3)'!S712</f>
        <v>1.1574074074074073E-2</v>
      </c>
      <c r="I92" s="124">
        <f>'Kebutuhan Air Non Domestik (3)'!I737</f>
        <v>1.1574074074074073E-2</v>
      </c>
      <c r="J92" s="124">
        <f>'Kebutuhan Air Non Domestik (3)'!S737</f>
        <v>0</v>
      </c>
      <c r="K92" s="124">
        <f>'Kebutuhan Air Non Domestik (3)'!I762</f>
        <v>9.2592592592592587E-2</v>
      </c>
      <c r="L92" s="124">
        <f>'Kebutuhan Air Non Domestik (3)'!S762</f>
        <v>0</v>
      </c>
      <c r="M92" s="124">
        <f>'Kebutuhan Air Non Domestik (3)'!I787</f>
        <v>8.6805555555555552E-2</v>
      </c>
      <c r="N92" s="124">
        <f>'Kebutuhan Air Non Domestik (3)'!S787</f>
        <v>0</v>
      </c>
      <c r="O92" s="124">
        <f>'Kebutuhan Air Non Domestik (3)'!I812</f>
        <v>0</v>
      </c>
      <c r="P92" s="124">
        <f>'Kebutuhan Air Non Domestik (3)'!S812</f>
        <v>0</v>
      </c>
      <c r="Q92" s="124">
        <f>'Kebutuhan Air Non Domestik (3)'!I837</f>
        <v>0</v>
      </c>
      <c r="R92" s="124">
        <f t="shared" si="3"/>
        <v>2.019675925925926</v>
      </c>
    </row>
    <row r="93" spans="1:18" x14ac:dyDescent="0.25">
      <c r="B93" s="122">
        <v>2035</v>
      </c>
      <c r="C93" s="124">
        <f>'Kebutuhan Air Non Domestik (3)'!I663</f>
        <v>5.5555555555555552E-2</v>
      </c>
      <c r="D93" s="124">
        <f>'Kebutuhan Air Non Domestik (3)'!S663</f>
        <v>0.66666666666666663</v>
      </c>
      <c r="E93" s="124">
        <f>'Kebutuhan Air Non Domestik (3)'!I688</f>
        <v>0.41666666666666669</v>
      </c>
      <c r="F93" s="124">
        <f>'Kebutuhan Air Non Domestik (3)'!S688</f>
        <v>0.88888888888888884</v>
      </c>
      <c r="G93" s="124">
        <f>'Kebutuhan Air Non Domestik (3)'!I713</f>
        <v>1.1574074074074073E-2</v>
      </c>
      <c r="H93" s="124">
        <f>'Kebutuhan Air Non Domestik (3)'!S713</f>
        <v>1.7361111111111112E-2</v>
      </c>
      <c r="I93" s="124">
        <f>'Kebutuhan Air Non Domestik (3)'!I738</f>
        <v>1.1574074074074073E-2</v>
      </c>
      <c r="J93" s="124">
        <f>'Kebutuhan Air Non Domestik (3)'!S738</f>
        <v>0</v>
      </c>
      <c r="K93" s="124">
        <f>'Kebutuhan Air Non Domestik (3)'!I763</f>
        <v>9.2592592592592587E-2</v>
      </c>
      <c r="L93" s="124">
        <f>'Kebutuhan Air Non Domestik (3)'!S763</f>
        <v>0</v>
      </c>
      <c r="M93" s="124">
        <f>'Kebutuhan Air Non Domestik (3)'!I788</f>
        <v>8.6805555555555552E-2</v>
      </c>
      <c r="N93" s="124">
        <f>'Kebutuhan Air Non Domestik (3)'!S788</f>
        <v>0</v>
      </c>
      <c r="O93" s="124">
        <f>'Kebutuhan Air Non Domestik (3)'!I813</f>
        <v>0</v>
      </c>
      <c r="P93" s="124">
        <f>'Kebutuhan Air Non Domestik (3)'!S813</f>
        <v>0</v>
      </c>
      <c r="Q93" s="124">
        <f>'Kebutuhan Air Non Domestik (3)'!I838</f>
        <v>0</v>
      </c>
      <c r="R93" s="124">
        <f t="shared" si="3"/>
        <v>2.2476851851851847</v>
      </c>
    </row>
    <row r="94" spans="1:18" x14ac:dyDescent="0.25">
      <c r="B94" s="122">
        <v>2036</v>
      </c>
      <c r="C94" s="124">
        <f>'Kebutuhan Air Non Domestik (3)'!I664</f>
        <v>5.5555555555555552E-2</v>
      </c>
      <c r="D94" s="124">
        <f>'Kebutuhan Air Non Domestik (3)'!S664</f>
        <v>0.66666666666666663</v>
      </c>
      <c r="E94" s="124">
        <f>'Kebutuhan Air Non Domestik (3)'!I689</f>
        <v>0.41666666666666669</v>
      </c>
      <c r="F94" s="124">
        <f>'Kebutuhan Air Non Domestik (3)'!S689</f>
        <v>0.88888888888888884</v>
      </c>
      <c r="G94" s="124">
        <f>'Kebutuhan Air Non Domestik (3)'!I714</f>
        <v>1.1574074074074073E-2</v>
      </c>
      <c r="H94" s="124">
        <f>'Kebutuhan Air Non Domestik (3)'!S714</f>
        <v>1.7361111111111112E-2</v>
      </c>
      <c r="I94" s="124">
        <f>'Kebutuhan Air Non Domestik (3)'!I739</f>
        <v>1.1574074074074073E-2</v>
      </c>
      <c r="J94" s="124">
        <f>'Kebutuhan Air Non Domestik (3)'!S739</f>
        <v>0</v>
      </c>
      <c r="K94" s="124">
        <f>'Kebutuhan Air Non Domestik (3)'!I764</f>
        <v>9.2592592592592587E-2</v>
      </c>
      <c r="L94" s="124">
        <f>'Kebutuhan Air Non Domestik (3)'!S764</f>
        <v>0</v>
      </c>
      <c r="M94" s="124">
        <f>'Kebutuhan Air Non Domestik (3)'!I789</f>
        <v>8.6805555555555552E-2</v>
      </c>
      <c r="N94" s="124">
        <f>'Kebutuhan Air Non Domestik (3)'!S789</f>
        <v>0</v>
      </c>
      <c r="O94" s="124">
        <f>'Kebutuhan Air Non Domestik (3)'!I814</f>
        <v>0</v>
      </c>
      <c r="P94" s="124">
        <f>'Kebutuhan Air Non Domestik (3)'!S814</f>
        <v>0</v>
      </c>
      <c r="Q94" s="124">
        <f>'Kebutuhan Air Non Domestik (3)'!I839</f>
        <v>0</v>
      </c>
      <c r="R94" s="124">
        <f t="shared" si="3"/>
        <v>2.2476851851851847</v>
      </c>
    </row>
    <row r="95" spans="1:18" x14ac:dyDescent="0.25">
      <c r="B95" s="122">
        <v>2037</v>
      </c>
      <c r="C95" s="124">
        <f>'Kebutuhan Air Non Domestik (3)'!I665</f>
        <v>5.5555555555555552E-2</v>
      </c>
      <c r="D95" s="124">
        <f>'Kebutuhan Air Non Domestik (3)'!S665</f>
        <v>0.66666666666666663</v>
      </c>
      <c r="E95" s="124">
        <f>'Kebutuhan Air Non Domestik (3)'!I690</f>
        <v>0.41666666666666669</v>
      </c>
      <c r="F95" s="124">
        <f>'Kebutuhan Air Non Domestik (3)'!S690</f>
        <v>0.88888888888888884</v>
      </c>
      <c r="G95" s="124">
        <f>'Kebutuhan Air Non Domestik (3)'!I715</f>
        <v>1.1574074074074073E-2</v>
      </c>
      <c r="H95" s="124">
        <f>'Kebutuhan Air Non Domestik (3)'!S715</f>
        <v>1.7361111111111112E-2</v>
      </c>
      <c r="I95" s="124">
        <f>'Kebutuhan Air Non Domestik (3)'!I740</f>
        <v>1.1574074074074073E-2</v>
      </c>
      <c r="J95" s="124">
        <f>'Kebutuhan Air Non Domestik (3)'!S740</f>
        <v>0</v>
      </c>
      <c r="K95" s="124">
        <f>'Kebutuhan Air Non Domestik (3)'!I765</f>
        <v>9.2592592592592587E-2</v>
      </c>
      <c r="L95" s="124">
        <f>'Kebutuhan Air Non Domestik (3)'!S765</f>
        <v>0</v>
      </c>
      <c r="M95" s="124">
        <f>'Kebutuhan Air Non Domestik (3)'!I790</f>
        <v>8.6805555555555552E-2</v>
      </c>
      <c r="N95" s="124">
        <f>'Kebutuhan Air Non Domestik (3)'!S790</f>
        <v>0</v>
      </c>
      <c r="O95" s="124">
        <f>'Kebutuhan Air Non Domestik (3)'!I815</f>
        <v>0</v>
      </c>
      <c r="P95" s="124">
        <f>'Kebutuhan Air Non Domestik (3)'!S815</f>
        <v>0</v>
      </c>
      <c r="Q95" s="124">
        <f>'Kebutuhan Air Non Domestik (3)'!I840</f>
        <v>0</v>
      </c>
      <c r="R95" s="124">
        <f t="shared" si="3"/>
        <v>2.2476851851851847</v>
      </c>
    </row>
    <row r="96" spans="1:18" x14ac:dyDescent="0.25">
      <c r="B96" s="122">
        <v>2038</v>
      </c>
      <c r="C96" s="124">
        <f>'Kebutuhan Air Non Domestik (3)'!I666</f>
        <v>5.5555555555555552E-2</v>
      </c>
      <c r="D96" s="124">
        <f>'Kebutuhan Air Non Domestik (3)'!S666</f>
        <v>0.66666666666666663</v>
      </c>
      <c r="E96" s="124">
        <f>'Kebutuhan Air Non Domestik (3)'!I691</f>
        <v>0.41666666666666669</v>
      </c>
      <c r="F96" s="124">
        <f>'Kebutuhan Air Non Domestik (3)'!S691</f>
        <v>0.88888888888888884</v>
      </c>
      <c r="G96" s="124">
        <f>'Kebutuhan Air Non Domestik (3)'!I716</f>
        <v>1.1574074074074073E-2</v>
      </c>
      <c r="H96" s="124">
        <f>'Kebutuhan Air Non Domestik (3)'!S716</f>
        <v>1.7361111111111112E-2</v>
      </c>
      <c r="I96" s="124">
        <f>'Kebutuhan Air Non Domestik (3)'!I741</f>
        <v>1.1574074074074073E-2</v>
      </c>
      <c r="J96" s="124">
        <f>'Kebutuhan Air Non Domestik (3)'!S741</f>
        <v>0</v>
      </c>
      <c r="K96" s="124">
        <f>'Kebutuhan Air Non Domestik (3)'!I766</f>
        <v>9.2592592592592587E-2</v>
      </c>
      <c r="L96" s="124">
        <f>'Kebutuhan Air Non Domestik (3)'!S766</f>
        <v>0</v>
      </c>
      <c r="M96" s="124">
        <f>'Kebutuhan Air Non Domestik (3)'!I791</f>
        <v>8.6805555555555552E-2</v>
      </c>
      <c r="N96" s="124">
        <f>'Kebutuhan Air Non Domestik (3)'!S791</f>
        <v>0</v>
      </c>
      <c r="O96" s="124">
        <f>'Kebutuhan Air Non Domestik (3)'!I816</f>
        <v>0</v>
      </c>
      <c r="P96" s="124">
        <f>'Kebutuhan Air Non Domestik (3)'!S816</f>
        <v>0</v>
      </c>
      <c r="Q96" s="124">
        <f>'Kebutuhan Air Non Domestik (3)'!I841</f>
        <v>0</v>
      </c>
      <c r="R96" s="124">
        <f t="shared" si="3"/>
        <v>2.2476851851851847</v>
      </c>
    </row>
    <row r="97" spans="1:18" x14ac:dyDescent="0.25">
      <c r="B97" s="122">
        <v>2039</v>
      </c>
      <c r="C97" s="124">
        <f>'Kebutuhan Air Non Domestik (3)'!I667</f>
        <v>5.5555555555555552E-2</v>
      </c>
      <c r="D97" s="124">
        <f>'Kebutuhan Air Non Domestik (3)'!S667</f>
        <v>0.66666666666666663</v>
      </c>
      <c r="E97" s="124">
        <f>'Kebutuhan Air Non Domestik (3)'!I692</f>
        <v>0.41666666666666669</v>
      </c>
      <c r="F97" s="124">
        <f>'Kebutuhan Air Non Domestik (3)'!S692</f>
        <v>0.88888888888888884</v>
      </c>
      <c r="G97" s="124">
        <f>'Kebutuhan Air Non Domestik (3)'!I717</f>
        <v>1.1574074074074073E-2</v>
      </c>
      <c r="H97" s="124">
        <f>'Kebutuhan Air Non Domestik (3)'!S717</f>
        <v>1.7361111111111112E-2</v>
      </c>
      <c r="I97" s="124">
        <f>'Kebutuhan Air Non Domestik (3)'!I742</f>
        <v>1.1574074074074073E-2</v>
      </c>
      <c r="J97" s="124">
        <f>'Kebutuhan Air Non Domestik (3)'!S742</f>
        <v>0</v>
      </c>
      <c r="K97" s="124">
        <f>'Kebutuhan Air Non Domestik (3)'!I767</f>
        <v>9.2592592592592587E-2</v>
      </c>
      <c r="L97" s="124">
        <f>'Kebutuhan Air Non Domestik (3)'!S767</f>
        <v>0</v>
      </c>
      <c r="M97" s="124">
        <f>'Kebutuhan Air Non Domestik (3)'!I792</f>
        <v>8.6805555555555552E-2</v>
      </c>
      <c r="N97" s="124">
        <f>'Kebutuhan Air Non Domestik (3)'!S792</f>
        <v>0</v>
      </c>
      <c r="O97" s="124">
        <f>'Kebutuhan Air Non Domestik (3)'!I817</f>
        <v>0</v>
      </c>
      <c r="P97" s="124">
        <f>'Kebutuhan Air Non Domestik (3)'!S817</f>
        <v>0</v>
      </c>
      <c r="Q97" s="124">
        <f>'Kebutuhan Air Non Domestik (3)'!I842</f>
        <v>0</v>
      </c>
      <c r="R97" s="124">
        <f t="shared" si="3"/>
        <v>2.2476851851851847</v>
      </c>
    </row>
    <row r="98" spans="1:18" x14ac:dyDescent="0.25">
      <c r="B98" s="122">
        <v>2040</v>
      </c>
      <c r="C98" s="124">
        <f>'Kebutuhan Air Non Domestik (3)'!I668</f>
        <v>5.5555555555555552E-2</v>
      </c>
      <c r="D98" s="124">
        <f>'Kebutuhan Air Non Domestik (3)'!S668</f>
        <v>0.66666666666666663</v>
      </c>
      <c r="E98" s="124">
        <f>'Kebutuhan Air Non Domestik (3)'!I693</f>
        <v>0.41666666666666669</v>
      </c>
      <c r="F98" s="124">
        <f>'Kebutuhan Air Non Domestik (3)'!S693</f>
        <v>0.88888888888888884</v>
      </c>
      <c r="G98" s="124">
        <f>'Kebutuhan Air Non Domestik (3)'!I718</f>
        <v>1.1574074074074073E-2</v>
      </c>
      <c r="H98" s="124">
        <f>'Kebutuhan Air Non Domestik (3)'!S718</f>
        <v>1.7361111111111112E-2</v>
      </c>
      <c r="I98" s="124">
        <f>'Kebutuhan Air Non Domestik (3)'!I743</f>
        <v>1.1574074074074073E-2</v>
      </c>
      <c r="J98" s="124">
        <f>'Kebutuhan Air Non Domestik (3)'!S743</f>
        <v>0</v>
      </c>
      <c r="K98" s="124">
        <f>'Kebutuhan Air Non Domestik (3)'!I768</f>
        <v>9.2592592592592587E-2</v>
      </c>
      <c r="L98" s="124">
        <f>'Kebutuhan Air Non Domestik (3)'!S768</f>
        <v>0</v>
      </c>
      <c r="M98" s="124">
        <f>'Kebutuhan Air Non Domestik (3)'!I793</f>
        <v>8.6805555555555552E-2</v>
      </c>
      <c r="N98" s="124">
        <f>'Kebutuhan Air Non Domestik (3)'!S793</f>
        <v>0</v>
      </c>
      <c r="O98" s="124">
        <f>'Kebutuhan Air Non Domestik (3)'!I818</f>
        <v>0</v>
      </c>
      <c r="P98" s="124">
        <f>'Kebutuhan Air Non Domestik (3)'!S818</f>
        <v>0</v>
      </c>
      <c r="Q98" s="124">
        <f>'Kebutuhan Air Non Domestik (3)'!I843</f>
        <v>0</v>
      </c>
      <c r="R98" s="124">
        <f t="shared" si="3"/>
        <v>2.2476851851851847</v>
      </c>
    </row>
    <row r="99" spans="1:18" x14ac:dyDescent="0.25">
      <c r="B99" s="122">
        <v>2041</v>
      </c>
      <c r="C99" s="124">
        <f>'Kebutuhan Air Non Domestik (3)'!I669</f>
        <v>5.5555555555555552E-2</v>
      </c>
      <c r="D99" s="124">
        <f>'Kebutuhan Air Non Domestik (3)'!S669</f>
        <v>0.66666666666666663</v>
      </c>
      <c r="E99" s="124">
        <f>'Kebutuhan Air Non Domestik (3)'!I694</f>
        <v>0.41666666666666669</v>
      </c>
      <c r="F99" s="124">
        <f>'Kebutuhan Air Non Domestik (3)'!S694</f>
        <v>0.88888888888888884</v>
      </c>
      <c r="G99" s="124">
        <f>'Kebutuhan Air Non Domestik (3)'!I719</f>
        <v>1.1574074074074073E-2</v>
      </c>
      <c r="H99" s="124">
        <f>'Kebutuhan Air Non Domestik (3)'!S719</f>
        <v>1.7361111111111112E-2</v>
      </c>
      <c r="I99" s="124">
        <f>'Kebutuhan Air Non Domestik (3)'!I744</f>
        <v>1.1574074074074073E-2</v>
      </c>
      <c r="J99" s="124">
        <f>'Kebutuhan Air Non Domestik (3)'!S744</f>
        <v>0</v>
      </c>
      <c r="K99" s="124">
        <f>'Kebutuhan Air Non Domestik (3)'!I769</f>
        <v>9.2592592592592587E-2</v>
      </c>
      <c r="L99" s="124">
        <f>'Kebutuhan Air Non Domestik (3)'!S769</f>
        <v>0</v>
      </c>
      <c r="M99" s="124">
        <f>'Kebutuhan Air Non Domestik (3)'!I794</f>
        <v>8.6805555555555552E-2</v>
      </c>
      <c r="N99" s="124">
        <f>'Kebutuhan Air Non Domestik (3)'!S794</f>
        <v>0</v>
      </c>
      <c r="O99" s="124">
        <f>'Kebutuhan Air Non Domestik (3)'!I819</f>
        <v>0</v>
      </c>
      <c r="P99" s="124">
        <f>'Kebutuhan Air Non Domestik (3)'!S819</f>
        <v>0</v>
      </c>
      <c r="Q99" s="124">
        <f>'Kebutuhan Air Non Domestik (3)'!I844</f>
        <v>0</v>
      </c>
      <c r="R99" s="124">
        <f t="shared" si="3"/>
        <v>2.2476851851851847</v>
      </c>
    </row>
    <row r="100" spans="1:18" x14ac:dyDescent="0.25">
      <c r="B100" s="122">
        <v>2042</v>
      </c>
      <c r="C100" s="124">
        <f>'Kebutuhan Air Non Domestik (3)'!I670</f>
        <v>5.5555555555555552E-2</v>
      </c>
      <c r="D100" s="124">
        <f>'Kebutuhan Air Non Domestik (3)'!S670</f>
        <v>0.66666666666666663</v>
      </c>
      <c r="E100" s="124">
        <f>'Kebutuhan Air Non Domestik (3)'!I695</f>
        <v>0.41666666666666669</v>
      </c>
      <c r="F100" s="124">
        <f>'Kebutuhan Air Non Domestik (3)'!S695</f>
        <v>0.88888888888888884</v>
      </c>
      <c r="G100" s="124">
        <f>'Kebutuhan Air Non Domestik (3)'!I720</f>
        <v>1.1574074074074073E-2</v>
      </c>
      <c r="H100" s="124">
        <f>'Kebutuhan Air Non Domestik (3)'!S720</f>
        <v>1.7361111111111112E-2</v>
      </c>
      <c r="I100" s="124">
        <f>'Kebutuhan Air Non Domestik (3)'!I745</f>
        <v>1.1574074074074073E-2</v>
      </c>
      <c r="J100" s="124">
        <f>'Kebutuhan Air Non Domestik (3)'!S745</f>
        <v>0</v>
      </c>
      <c r="K100" s="124">
        <f>'Kebutuhan Air Non Domestik (3)'!I770</f>
        <v>9.2592592592592587E-2</v>
      </c>
      <c r="L100" s="124">
        <f>'Kebutuhan Air Non Domestik (3)'!S770</f>
        <v>0</v>
      </c>
      <c r="M100" s="124">
        <f>'Kebutuhan Air Non Domestik (3)'!I795</f>
        <v>8.6805555555555552E-2</v>
      </c>
      <c r="N100" s="124">
        <f>'Kebutuhan Air Non Domestik (3)'!S795</f>
        <v>0</v>
      </c>
      <c r="O100" s="124">
        <f>'Kebutuhan Air Non Domestik (3)'!I820</f>
        <v>0</v>
      </c>
      <c r="P100" s="124">
        <f>'Kebutuhan Air Non Domestik (3)'!S820</f>
        <v>0</v>
      </c>
      <c r="Q100" s="124">
        <f>'Kebutuhan Air Non Domestik (3)'!I845</f>
        <v>0</v>
      </c>
      <c r="R100" s="124">
        <f t="shared" si="3"/>
        <v>2.2476851851851847</v>
      </c>
    </row>
    <row r="101" spans="1:18" x14ac:dyDescent="0.25">
      <c r="B101" s="122">
        <v>2043</v>
      </c>
      <c r="C101" s="124">
        <f>'Kebutuhan Air Non Domestik (3)'!I671</f>
        <v>5.5555555555555552E-2</v>
      </c>
      <c r="D101" s="124">
        <f>'Kebutuhan Air Non Domestik (3)'!S671</f>
        <v>0.66666666666666663</v>
      </c>
      <c r="E101" s="124">
        <f>'Kebutuhan Air Non Domestik (3)'!I696</f>
        <v>0.41666666666666669</v>
      </c>
      <c r="F101" s="124">
        <f>'Kebutuhan Air Non Domestik (3)'!S696</f>
        <v>0.88888888888888884</v>
      </c>
      <c r="G101" s="124">
        <f>'Kebutuhan Air Non Domestik (3)'!I721</f>
        <v>1.1574074074074073E-2</v>
      </c>
      <c r="H101" s="124">
        <f>'Kebutuhan Air Non Domestik (3)'!S721</f>
        <v>1.7361111111111112E-2</v>
      </c>
      <c r="I101" s="124">
        <f>'Kebutuhan Air Non Domestik (3)'!I746</f>
        <v>1.1574074074074073E-2</v>
      </c>
      <c r="J101" s="124">
        <f>'Kebutuhan Air Non Domestik (3)'!S746</f>
        <v>0</v>
      </c>
      <c r="K101" s="124">
        <f>'Kebutuhan Air Non Domestik (3)'!I771</f>
        <v>9.2592592592592587E-2</v>
      </c>
      <c r="L101" s="124">
        <f>'Kebutuhan Air Non Domestik (3)'!S771</f>
        <v>0</v>
      </c>
      <c r="M101" s="124">
        <f>'Kebutuhan Air Non Domestik (3)'!I796</f>
        <v>8.6805555555555552E-2</v>
      </c>
      <c r="N101" s="124">
        <f>'Kebutuhan Air Non Domestik (3)'!S796</f>
        <v>0</v>
      </c>
      <c r="O101" s="124">
        <f>'Kebutuhan Air Non Domestik (3)'!I821</f>
        <v>0</v>
      </c>
      <c r="P101" s="124">
        <f>'Kebutuhan Air Non Domestik (3)'!S821</f>
        <v>0</v>
      </c>
      <c r="Q101" s="124">
        <f>'Kebutuhan Air Non Domestik (3)'!I846</f>
        <v>0</v>
      </c>
      <c r="R101" s="124">
        <f t="shared" si="3"/>
        <v>2.2476851851851847</v>
      </c>
    </row>
    <row r="102" spans="1:18" x14ac:dyDescent="0.25">
      <c r="B102" s="122">
        <v>2044</v>
      </c>
      <c r="C102" s="124">
        <f>'Kebutuhan Air Non Domestik (3)'!I672</f>
        <v>5.5555555555555552E-2</v>
      </c>
      <c r="D102" s="124">
        <f>'Kebutuhan Air Non Domestik (3)'!S672</f>
        <v>0.66666666666666663</v>
      </c>
      <c r="E102" s="124">
        <f>'Kebutuhan Air Non Domestik (3)'!I697</f>
        <v>0.41666666666666669</v>
      </c>
      <c r="F102" s="124">
        <f>'Kebutuhan Air Non Domestik (3)'!S697</f>
        <v>0.88888888888888884</v>
      </c>
      <c r="G102" s="124">
        <f>'Kebutuhan Air Non Domestik (3)'!I722</f>
        <v>1.1574074074074073E-2</v>
      </c>
      <c r="H102" s="124">
        <f>'Kebutuhan Air Non Domestik (3)'!S722</f>
        <v>1.7361111111111112E-2</v>
      </c>
      <c r="I102" s="124">
        <f>'Kebutuhan Air Non Domestik (3)'!I747</f>
        <v>1.1574074074074073E-2</v>
      </c>
      <c r="J102" s="124">
        <f>'Kebutuhan Air Non Domestik (3)'!S747</f>
        <v>0</v>
      </c>
      <c r="K102" s="124">
        <f>'Kebutuhan Air Non Domestik (3)'!I772</f>
        <v>9.2592592592592587E-2</v>
      </c>
      <c r="L102" s="124">
        <f>'Kebutuhan Air Non Domestik (3)'!S772</f>
        <v>0</v>
      </c>
      <c r="M102" s="124">
        <f>'Kebutuhan Air Non Domestik (3)'!I797</f>
        <v>8.6805555555555552E-2</v>
      </c>
      <c r="N102" s="124">
        <f>'Kebutuhan Air Non Domestik (3)'!S797</f>
        <v>0</v>
      </c>
      <c r="O102" s="124">
        <f>'Kebutuhan Air Non Domestik (3)'!I822</f>
        <v>0</v>
      </c>
      <c r="P102" s="124">
        <f>'Kebutuhan Air Non Domestik (3)'!S822</f>
        <v>0</v>
      </c>
      <c r="Q102" s="124">
        <f>'Kebutuhan Air Non Domestik (3)'!I847</f>
        <v>0</v>
      </c>
      <c r="R102" s="124">
        <f t="shared" si="3"/>
        <v>2.2476851851851847</v>
      </c>
    </row>
    <row r="105" spans="1:18" x14ac:dyDescent="0.25">
      <c r="A105" s="273">
        <v>5</v>
      </c>
      <c r="B105" s="291" t="s">
        <v>127</v>
      </c>
      <c r="C105" s="291"/>
      <c r="D105" s="291"/>
      <c r="E105" s="291"/>
      <c r="F105" s="291"/>
      <c r="G105" s="291"/>
      <c r="H105" s="291"/>
      <c r="I105" s="291"/>
      <c r="J105" s="291"/>
      <c r="K105" s="291"/>
      <c r="L105" s="291"/>
      <c r="M105" s="291"/>
      <c r="N105" s="291"/>
      <c r="O105" s="291"/>
      <c r="P105" s="291"/>
      <c r="Q105" s="291"/>
      <c r="R105" s="291"/>
    </row>
    <row r="106" spans="1:18" x14ac:dyDescent="0.25">
      <c r="A106" s="273"/>
      <c r="B106" s="185"/>
      <c r="C106" s="261" t="s">
        <v>233</v>
      </c>
      <c r="D106" s="261"/>
      <c r="E106" s="261"/>
      <c r="F106" s="261"/>
      <c r="G106" s="261"/>
      <c r="H106" s="261"/>
      <c r="I106" s="261"/>
      <c r="J106" s="261"/>
      <c r="K106" s="261"/>
      <c r="L106" s="261"/>
      <c r="M106" s="261"/>
      <c r="N106" s="261"/>
      <c r="O106" s="261"/>
      <c r="P106" s="261"/>
      <c r="Q106" s="261"/>
      <c r="R106" s="261"/>
    </row>
    <row r="107" spans="1:18" x14ac:dyDescent="0.25">
      <c r="A107" s="273"/>
      <c r="B107" s="293" t="s">
        <v>22</v>
      </c>
      <c r="C107" s="289" t="s">
        <v>170</v>
      </c>
      <c r="D107" s="289" t="s">
        <v>171</v>
      </c>
      <c r="E107" s="289" t="s">
        <v>173</v>
      </c>
      <c r="F107" s="289" t="s">
        <v>174</v>
      </c>
      <c r="G107" s="289" t="s">
        <v>301</v>
      </c>
      <c r="H107" s="289" t="s">
        <v>302</v>
      </c>
      <c r="I107" s="289" t="s">
        <v>182</v>
      </c>
      <c r="J107" s="289" t="s">
        <v>349</v>
      </c>
      <c r="K107" s="289" t="s">
        <v>183</v>
      </c>
      <c r="L107" s="289" t="s">
        <v>172</v>
      </c>
      <c r="M107" s="289" t="s">
        <v>306</v>
      </c>
      <c r="N107" s="289" t="s">
        <v>307</v>
      </c>
      <c r="O107" s="289" t="s">
        <v>308</v>
      </c>
      <c r="P107" s="289" t="s">
        <v>350</v>
      </c>
      <c r="Q107" s="289" t="s">
        <v>322</v>
      </c>
      <c r="R107" s="289" t="s">
        <v>232</v>
      </c>
    </row>
    <row r="108" spans="1:18" x14ac:dyDescent="0.25">
      <c r="A108" s="273"/>
      <c r="B108" s="294"/>
      <c r="C108" s="289"/>
      <c r="D108" s="289"/>
      <c r="E108" s="289"/>
      <c r="F108" s="289"/>
      <c r="G108" s="289"/>
      <c r="H108" s="289"/>
      <c r="I108" s="289"/>
      <c r="J108" s="289"/>
      <c r="K108" s="289"/>
      <c r="L108" s="289"/>
      <c r="M108" s="289"/>
      <c r="N108" s="289"/>
      <c r="O108" s="289"/>
      <c r="P108" s="289"/>
      <c r="Q108" s="289"/>
      <c r="R108" s="289"/>
    </row>
    <row r="109" spans="1:18" x14ac:dyDescent="0.25">
      <c r="B109" s="122">
        <v>2025</v>
      </c>
      <c r="C109" s="124">
        <f>'Kebutuhan Air Non Domestik (3)'!I858</f>
        <v>0</v>
      </c>
      <c r="D109" s="124">
        <f>'Kebutuhan Air Non Domestik (3)'!S858</f>
        <v>0.22222222222222221</v>
      </c>
      <c r="E109" s="124">
        <f>'Kebutuhan Air Non Domestik (3)'!I883</f>
        <v>0</v>
      </c>
      <c r="F109" s="124">
        <f>'Kebutuhan Air Non Domestik (3)'!S883</f>
        <v>0</v>
      </c>
      <c r="G109" s="124">
        <f>'Kebutuhan Air Non Domestik (3)'!I908</f>
        <v>1.1574074074074073E-2</v>
      </c>
      <c r="H109" s="124">
        <f>'Kebutuhan Air Non Domestik (3)'!S908</f>
        <v>5.7870370370370367E-3</v>
      </c>
      <c r="I109" s="124">
        <f>'Kebutuhan Air Non Domestik (3)'!I933</f>
        <v>1.1574074074074073E-2</v>
      </c>
      <c r="J109" s="124">
        <f>'Kebutuhan Air Non Domestik (3)'!S933</f>
        <v>0</v>
      </c>
      <c r="K109" s="124">
        <f>'Kebutuhan Air Non Domestik (3)'!I958</f>
        <v>4.6296296296296294E-2</v>
      </c>
      <c r="L109" s="124">
        <f>'Kebutuhan Air Non Domestik (3)'!S958</f>
        <v>0</v>
      </c>
      <c r="M109" s="124">
        <f>'Kebutuhan Air Non Domestik (3)'!I983</f>
        <v>0</v>
      </c>
      <c r="N109" s="124">
        <f>'Kebutuhan Air Non Domestik (3)'!S983</f>
        <v>0</v>
      </c>
      <c r="O109" s="124">
        <f>'Kebutuhan Air Non Domestik (3)'!I1008</f>
        <v>0</v>
      </c>
      <c r="P109" s="124">
        <f>'Kebutuhan Air Non Domestik (3)'!S1008</f>
        <v>0</v>
      </c>
      <c r="Q109" s="124">
        <f>'Kebutuhan Air Non Domestik (3)'!I1033</f>
        <v>0</v>
      </c>
      <c r="R109" s="124">
        <f>SUM(C109:Q109)</f>
        <v>0.29745370370370366</v>
      </c>
    </row>
    <row r="110" spans="1:18" x14ac:dyDescent="0.25">
      <c r="B110" s="122">
        <v>2026</v>
      </c>
      <c r="C110" s="124">
        <f>'Kebutuhan Air Non Domestik (3)'!I859</f>
        <v>0</v>
      </c>
      <c r="D110" s="124">
        <f>'Kebutuhan Air Non Domestik (3)'!S859</f>
        <v>0.22222222222222221</v>
      </c>
      <c r="E110" s="124">
        <f>'Kebutuhan Air Non Domestik (3)'!I884</f>
        <v>0</v>
      </c>
      <c r="F110" s="124">
        <f>'Kebutuhan Air Non Domestik (3)'!S884</f>
        <v>0</v>
      </c>
      <c r="G110" s="124">
        <f>'Kebutuhan Air Non Domestik (3)'!I909</f>
        <v>1.1574074074074073E-2</v>
      </c>
      <c r="H110" s="124">
        <f>'Kebutuhan Air Non Domestik (3)'!S909</f>
        <v>5.7870370370370367E-3</v>
      </c>
      <c r="I110" s="124">
        <f>'Kebutuhan Air Non Domestik (3)'!I934</f>
        <v>1.1574074074074073E-2</v>
      </c>
      <c r="J110" s="124">
        <f>'Kebutuhan Air Non Domestik (3)'!S934</f>
        <v>0</v>
      </c>
      <c r="K110" s="124">
        <f>'Kebutuhan Air Non Domestik (3)'!I959</f>
        <v>4.6296296296296294E-2</v>
      </c>
      <c r="L110" s="124">
        <f>'Kebutuhan Air Non Domestik (3)'!S959</f>
        <v>0</v>
      </c>
      <c r="M110" s="124">
        <f>'Kebutuhan Air Non Domestik (3)'!I984</f>
        <v>0</v>
      </c>
      <c r="N110" s="124">
        <f>'Kebutuhan Air Non Domestik (3)'!S984</f>
        <v>0</v>
      </c>
      <c r="O110" s="124">
        <f>'Kebutuhan Air Non Domestik (3)'!I1009</f>
        <v>0</v>
      </c>
      <c r="P110" s="124">
        <f>'Kebutuhan Air Non Domestik (3)'!S1009</f>
        <v>0</v>
      </c>
      <c r="Q110" s="124">
        <f>'Kebutuhan Air Non Domestik (3)'!I1034</f>
        <v>0</v>
      </c>
      <c r="R110" s="124">
        <f t="shared" ref="R110:R128" si="4">SUM(C110:Q110)</f>
        <v>0.29745370370370366</v>
      </c>
    </row>
    <row r="111" spans="1:18" x14ac:dyDescent="0.25">
      <c r="B111" s="122">
        <v>2027</v>
      </c>
      <c r="C111" s="124">
        <f>'Kebutuhan Air Non Domestik (3)'!I860</f>
        <v>0</v>
      </c>
      <c r="D111" s="124">
        <f>'Kebutuhan Air Non Domestik (3)'!S860</f>
        <v>0.22222222222222221</v>
      </c>
      <c r="E111" s="124">
        <f>'Kebutuhan Air Non Domestik (3)'!I885</f>
        <v>0</v>
      </c>
      <c r="F111" s="124">
        <f>'Kebutuhan Air Non Domestik (3)'!S885</f>
        <v>0</v>
      </c>
      <c r="G111" s="124">
        <f>'Kebutuhan Air Non Domestik (3)'!I910</f>
        <v>1.1574074074074073E-2</v>
      </c>
      <c r="H111" s="124">
        <f>'Kebutuhan Air Non Domestik (3)'!S910</f>
        <v>5.7870370370370367E-3</v>
      </c>
      <c r="I111" s="124">
        <f>'Kebutuhan Air Non Domestik (3)'!I935</f>
        <v>1.1574074074074073E-2</v>
      </c>
      <c r="J111" s="124">
        <f>'Kebutuhan Air Non Domestik (3)'!S935</f>
        <v>0</v>
      </c>
      <c r="K111" s="124">
        <f>'Kebutuhan Air Non Domestik (3)'!I960</f>
        <v>4.6296296296296294E-2</v>
      </c>
      <c r="L111" s="124">
        <f>'Kebutuhan Air Non Domestik (3)'!S960</f>
        <v>0</v>
      </c>
      <c r="M111" s="124">
        <f>'Kebutuhan Air Non Domestik (3)'!I985</f>
        <v>0</v>
      </c>
      <c r="N111" s="124">
        <f>'Kebutuhan Air Non Domestik (3)'!S985</f>
        <v>0</v>
      </c>
      <c r="O111" s="124">
        <f>'Kebutuhan Air Non Domestik (3)'!I1010</f>
        <v>0</v>
      </c>
      <c r="P111" s="124">
        <f>'Kebutuhan Air Non Domestik (3)'!S1010</f>
        <v>0</v>
      </c>
      <c r="Q111" s="124">
        <f>'Kebutuhan Air Non Domestik (3)'!I1035</f>
        <v>0</v>
      </c>
      <c r="R111" s="124">
        <f t="shared" si="4"/>
        <v>0.29745370370370366</v>
      </c>
    </row>
    <row r="112" spans="1:18" x14ac:dyDescent="0.25">
      <c r="B112" s="122">
        <v>2028</v>
      </c>
      <c r="C112" s="124">
        <f>'Kebutuhan Air Non Domestik (3)'!I861</f>
        <v>0</v>
      </c>
      <c r="D112" s="124">
        <f>'Kebutuhan Air Non Domestik (3)'!S861</f>
        <v>0.22222222222222221</v>
      </c>
      <c r="E112" s="124">
        <f>'Kebutuhan Air Non Domestik (3)'!I886</f>
        <v>0</v>
      </c>
      <c r="F112" s="124">
        <f>'Kebutuhan Air Non Domestik (3)'!S886</f>
        <v>0</v>
      </c>
      <c r="G112" s="124">
        <f>'Kebutuhan Air Non Domestik (3)'!I911</f>
        <v>1.1574074074074073E-2</v>
      </c>
      <c r="H112" s="124">
        <f>'Kebutuhan Air Non Domestik (3)'!S911</f>
        <v>5.7870370370370367E-3</v>
      </c>
      <c r="I112" s="124">
        <f>'Kebutuhan Air Non Domestik (3)'!I936</f>
        <v>1.1574074074074073E-2</v>
      </c>
      <c r="J112" s="124">
        <f>'Kebutuhan Air Non Domestik (3)'!S936</f>
        <v>0</v>
      </c>
      <c r="K112" s="124">
        <f>'Kebutuhan Air Non Domestik (3)'!I961</f>
        <v>4.6296296296296294E-2</v>
      </c>
      <c r="L112" s="124">
        <f>'Kebutuhan Air Non Domestik (3)'!S961</f>
        <v>0</v>
      </c>
      <c r="M112" s="124">
        <f>'Kebutuhan Air Non Domestik (3)'!I986</f>
        <v>0</v>
      </c>
      <c r="N112" s="124">
        <f>'Kebutuhan Air Non Domestik (3)'!S986</f>
        <v>0</v>
      </c>
      <c r="O112" s="124">
        <f>'Kebutuhan Air Non Domestik (3)'!I1011</f>
        <v>0</v>
      </c>
      <c r="P112" s="124">
        <f>'Kebutuhan Air Non Domestik (3)'!S1011</f>
        <v>0</v>
      </c>
      <c r="Q112" s="124">
        <f>'Kebutuhan Air Non Domestik (3)'!I1036</f>
        <v>0</v>
      </c>
      <c r="R112" s="124">
        <f t="shared" si="4"/>
        <v>0.29745370370370366</v>
      </c>
    </row>
    <row r="113" spans="2:18" x14ac:dyDescent="0.25">
      <c r="B113" s="122">
        <v>2029</v>
      </c>
      <c r="C113" s="124">
        <f>'Kebutuhan Air Non Domestik (3)'!I862</f>
        <v>0</v>
      </c>
      <c r="D113" s="124">
        <f>'Kebutuhan Air Non Domestik (3)'!S862</f>
        <v>0.22222222222222221</v>
      </c>
      <c r="E113" s="124">
        <f>'Kebutuhan Air Non Domestik (3)'!I887</f>
        <v>0</v>
      </c>
      <c r="F113" s="124">
        <f>'Kebutuhan Air Non Domestik (3)'!S887</f>
        <v>0</v>
      </c>
      <c r="G113" s="124">
        <f>'Kebutuhan Air Non Domestik (3)'!I912</f>
        <v>1.1574074074074073E-2</v>
      </c>
      <c r="H113" s="124">
        <f>'Kebutuhan Air Non Domestik (3)'!S912</f>
        <v>5.7870370370370367E-3</v>
      </c>
      <c r="I113" s="124">
        <f>'Kebutuhan Air Non Domestik (3)'!I937</f>
        <v>1.1574074074074073E-2</v>
      </c>
      <c r="J113" s="124">
        <f>'Kebutuhan Air Non Domestik (3)'!S937</f>
        <v>0</v>
      </c>
      <c r="K113" s="124">
        <f>'Kebutuhan Air Non Domestik (3)'!I962</f>
        <v>4.6296296296296294E-2</v>
      </c>
      <c r="L113" s="124">
        <f>'Kebutuhan Air Non Domestik (3)'!S962</f>
        <v>0</v>
      </c>
      <c r="M113" s="124">
        <f>'Kebutuhan Air Non Domestik (3)'!I987</f>
        <v>0</v>
      </c>
      <c r="N113" s="124">
        <f>'Kebutuhan Air Non Domestik (3)'!S987</f>
        <v>0</v>
      </c>
      <c r="O113" s="124">
        <f>'Kebutuhan Air Non Domestik (3)'!I1012</f>
        <v>0</v>
      </c>
      <c r="P113" s="124">
        <f>'Kebutuhan Air Non Domestik (3)'!S1012</f>
        <v>0</v>
      </c>
      <c r="Q113" s="124">
        <f>'Kebutuhan Air Non Domestik (3)'!I1037</f>
        <v>0</v>
      </c>
      <c r="R113" s="124">
        <f t="shared" si="4"/>
        <v>0.29745370370370366</v>
      </c>
    </row>
    <row r="114" spans="2:18" x14ac:dyDescent="0.25">
      <c r="B114" s="122">
        <v>2030</v>
      </c>
      <c r="C114" s="124">
        <f>'Kebutuhan Air Non Domestik (3)'!I863</f>
        <v>0</v>
      </c>
      <c r="D114" s="124">
        <f>'Kebutuhan Air Non Domestik (3)'!S863</f>
        <v>0.22222222222222221</v>
      </c>
      <c r="E114" s="124">
        <f>'Kebutuhan Air Non Domestik (3)'!I888</f>
        <v>0</v>
      </c>
      <c r="F114" s="124">
        <f>'Kebutuhan Air Non Domestik (3)'!S888</f>
        <v>0</v>
      </c>
      <c r="G114" s="124">
        <f>'Kebutuhan Air Non Domestik (3)'!I913</f>
        <v>1.1574074074074073E-2</v>
      </c>
      <c r="H114" s="124">
        <f>'Kebutuhan Air Non Domestik (3)'!S913</f>
        <v>5.7870370370370367E-3</v>
      </c>
      <c r="I114" s="124">
        <f>'Kebutuhan Air Non Domestik (3)'!I938</f>
        <v>1.1574074074074073E-2</v>
      </c>
      <c r="J114" s="124">
        <f>'Kebutuhan Air Non Domestik (3)'!S938</f>
        <v>0</v>
      </c>
      <c r="K114" s="124">
        <f>'Kebutuhan Air Non Domestik (3)'!I963</f>
        <v>4.6296296296296294E-2</v>
      </c>
      <c r="L114" s="124">
        <f>'Kebutuhan Air Non Domestik (3)'!S963</f>
        <v>0</v>
      </c>
      <c r="M114" s="124">
        <f>'Kebutuhan Air Non Domestik (3)'!I988</f>
        <v>0</v>
      </c>
      <c r="N114" s="124">
        <f>'Kebutuhan Air Non Domestik (3)'!S988</f>
        <v>0</v>
      </c>
      <c r="O114" s="124">
        <f>'Kebutuhan Air Non Domestik (3)'!I1013</f>
        <v>0</v>
      </c>
      <c r="P114" s="124">
        <f>'Kebutuhan Air Non Domestik (3)'!S1013</f>
        <v>0</v>
      </c>
      <c r="Q114" s="124">
        <f>'Kebutuhan Air Non Domestik (3)'!I1038</f>
        <v>0</v>
      </c>
      <c r="R114" s="124">
        <f t="shared" si="4"/>
        <v>0.29745370370370366</v>
      </c>
    </row>
    <row r="115" spans="2:18" x14ac:dyDescent="0.25">
      <c r="B115" s="122">
        <v>2031</v>
      </c>
      <c r="C115" s="124">
        <f>'Kebutuhan Air Non Domestik (3)'!I864</f>
        <v>0</v>
      </c>
      <c r="D115" s="124">
        <f>'Kebutuhan Air Non Domestik (3)'!S864</f>
        <v>0.22222222222222221</v>
      </c>
      <c r="E115" s="124">
        <f>'Kebutuhan Air Non Domestik (3)'!I889</f>
        <v>0</v>
      </c>
      <c r="F115" s="124">
        <f>'Kebutuhan Air Non Domestik (3)'!S889</f>
        <v>0</v>
      </c>
      <c r="G115" s="124">
        <f>'Kebutuhan Air Non Domestik (3)'!I914</f>
        <v>1.1574074074074073E-2</v>
      </c>
      <c r="H115" s="124">
        <f>'Kebutuhan Air Non Domestik (3)'!S914</f>
        <v>5.7870370370370367E-3</v>
      </c>
      <c r="I115" s="124">
        <f>'Kebutuhan Air Non Domestik (3)'!I939</f>
        <v>1.1574074074074073E-2</v>
      </c>
      <c r="J115" s="124">
        <f>'Kebutuhan Air Non Domestik (3)'!S939</f>
        <v>0</v>
      </c>
      <c r="K115" s="124">
        <f>'Kebutuhan Air Non Domestik (3)'!I964</f>
        <v>6.9444444444444448E-2</v>
      </c>
      <c r="L115" s="124">
        <f>'Kebutuhan Air Non Domestik (3)'!S964</f>
        <v>0</v>
      </c>
      <c r="M115" s="124">
        <f>'Kebutuhan Air Non Domestik (3)'!I989</f>
        <v>0</v>
      </c>
      <c r="N115" s="124">
        <f>'Kebutuhan Air Non Domestik (3)'!S989</f>
        <v>0</v>
      </c>
      <c r="O115" s="124">
        <f>'Kebutuhan Air Non Domestik (3)'!I1014</f>
        <v>0</v>
      </c>
      <c r="P115" s="124">
        <f>'Kebutuhan Air Non Domestik (3)'!S1014</f>
        <v>0</v>
      </c>
      <c r="Q115" s="124">
        <f>'Kebutuhan Air Non Domestik (3)'!I1039</f>
        <v>0</v>
      </c>
      <c r="R115" s="124">
        <f t="shared" si="4"/>
        <v>0.32060185185185186</v>
      </c>
    </row>
    <row r="116" spans="2:18" x14ac:dyDescent="0.25">
      <c r="B116" s="122">
        <v>2032</v>
      </c>
      <c r="C116" s="124">
        <f>'Kebutuhan Air Non Domestik (3)'!I865</f>
        <v>0</v>
      </c>
      <c r="D116" s="124">
        <f>'Kebutuhan Air Non Domestik (3)'!S865</f>
        <v>0.22222222222222221</v>
      </c>
      <c r="E116" s="124">
        <f>'Kebutuhan Air Non Domestik (3)'!I890</f>
        <v>0</v>
      </c>
      <c r="F116" s="124">
        <f>'Kebutuhan Air Non Domestik (3)'!S890</f>
        <v>0</v>
      </c>
      <c r="G116" s="124">
        <f>'Kebutuhan Air Non Domestik (3)'!I915</f>
        <v>1.1574074074074073E-2</v>
      </c>
      <c r="H116" s="124">
        <f>'Kebutuhan Air Non Domestik (3)'!S915</f>
        <v>5.7870370370370367E-3</v>
      </c>
      <c r="I116" s="124">
        <f>'Kebutuhan Air Non Domestik (3)'!I940</f>
        <v>1.1574074074074073E-2</v>
      </c>
      <c r="J116" s="124">
        <f>'Kebutuhan Air Non Domestik (3)'!S940</f>
        <v>0</v>
      </c>
      <c r="K116" s="124">
        <f>'Kebutuhan Air Non Domestik (3)'!I965</f>
        <v>6.9444444444444448E-2</v>
      </c>
      <c r="L116" s="124">
        <f>'Kebutuhan Air Non Domestik (3)'!S965</f>
        <v>0</v>
      </c>
      <c r="M116" s="124">
        <f>'Kebutuhan Air Non Domestik (3)'!I990</f>
        <v>0</v>
      </c>
      <c r="N116" s="124">
        <f>'Kebutuhan Air Non Domestik (3)'!S990</f>
        <v>0</v>
      </c>
      <c r="O116" s="124">
        <f>'Kebutuhan Air Non Domestik (3)'!I1015</f>
        <v>0</v>
      </c>
      <c r="P116" s="124">
        <f>'Kebutuhan Air Non Domestik (3)'!S1015</f>
        <v>0</v>
      </c>
      <c r="Q116" s="124">
        <f>'Kebutuhan Air Non Domestik (3)'!I1040</f>
        <v>0</v>
      </c>
      <c r="R116" s="124">
        <f t="shared" si="4"/>
        <v>0.32060185185185186</v>
      </c>
    </row>
    <row r="117" spans="2:18" x14ac:dyDescent="0.25">
      <c r="B117" s="122">
        <v>2033</v>
      </c>
      <c r="C117" s="124">
        <f>'Kebutuhan Air Non Domestik (3)'!I866</f>
        <v>0</v>
      </c>
      <c r="D117" s="124">
        <f>'Kebutuhan Air Non Domestik (3)'!S866</f>
        <v>0.22222222222222221</v>
      </c>
      <c r="E117" s="124">
        <f>'Kebutuhan Air Non Domestik (3)'!I891</f>
        <v>0</v>
      </c>
      <c r="F117" s="124">
        <f>'Kebutuhan Air Non Domestik (3)'!S891</f>
        <v>0</v>
      </c>
      <c r="G117" s="124">
        <f>'Kebutuhan Air Non Domestik (3)'!I916</f>
        <v>1.1574074074074073E-2</v>
      </c>
      <c r="H117" s="124">
        <f>'Kebutuhan Air Non Domestik (3)'!S916</f>
        <v>5.7870370370370367E-3</v>
      </c>
      <c r="I117" s="124">
        <f>'Kebutuhan Air Non Domestik (3)'!I941</f>
        <v>1.1574074074074073E-2</v>
      </c>
      <c r="J117" s="124">
        <f>'Kebutuhan Air Non Domestik (3)'!S941</f>
        <v>0</v>
      </c>
      <c r="K117" s="124">
        <f>'Kebutuhan Air Non Domestik (3)'!I966</f>
        <v>6.9444444444444448E-2</v>
      </c>
      <c r="L117" s="124">
        <f>'Kebutuhan Air Non Domestik (3)'!S966</f>
        <v>0</v>
      </c>
      <c r="M117" s="124">
        <f>'Kebutuhan Air Non Domestik (3)'!I991</f>
        <v>0</v>
      </c>
      <c r="N117" s="124">
        <f>'Kebutuhan Air Non Domestik (3)'!S991</f>
        <v>0</v>
      </c>
      <c r="O117" s="124">
        <f>'Kebutuhan Air Non Domestik (3)'!I1016</f>
        <v>0</v>
      </c>
      <c r="P117" s="124">
        <f>'Kebutuhan Air Non Domestik (3)'!S1016</f>
        <v>0</v>
      </c>
      <c r="Q117" s="124">
        <f>'Kebutuhan Air Non Domestik (3)'!I1041</f>
        <v>0</v>
      </c>
      <c r="R117" s="124">
        <f t="shared" si="4"/>
        <v>0.32060185185185186</v>
      </c>
    </row>
    <row r="118" spans="2:18" x14ac:dyDescent="0.25">
      <c r="B118" s="122">
        <v>2034</v>
      </c>
      <c r="C118" s="124">
        <f>'Kebutuhan Air Non Domestik (3)'!I867</f>
        <v>0</v>
      </c>
      <c r="D118" s="124">
        <f>'Kebutuhan Air Non Domestik (3)'!S867</f>
        <v>0.22222222222222221</v>
      </c>
      <c r="E118" s="124">
        <f>'Kebutuhan Air Non Domestik (3)'!I892</f>
        <v>0</v>
      </c>
      <c r="F118" s="124">
        <f>'Kebutuhan Air Non Domestik (3)'!S892</f>
        <v>0</v>
      </c>
      <c r="G118" s="124">
        <f>'Kebutuhan Air Non Domestik (3)'!I917</f>
        <v>1.1574074074074073E-2</v>
      </c>
      <c r="H118" s="124">
        <f>'Kebutuhan Air Non Domestik (3)'!S917</f>
        <v>5.7870370370370367E-3</v>
      </c>
      <c r="I118" s="124">
        <f>'Kebutuhan Air Non Domestik (3)'!I942</f>
        <v>1.1574074074074073E-2</v>
      </c>
      <c r="J118" s="124">
        <f>'Kebutuhan Air Non Domestik (3)'!S942</f>
        <v>0</v>
      </c>
      <c r="K118" s="124">
        <f>'Kebutuhan Air Non Domestik (3)'!I967</f>
        <v>6.9444444444444448E-2</v>
      </c>
      <c r="L118" s="124">
        <f>'Kebutuhan Air Non Domestik (3)'!S967</f>
        <v>0</v>
      </c>
      <c r="M118" s="124">
        <f>'Kebutuhan Air Non Domestik (3)'!I992</f>
        <v>0</v>
      </c>
      <c r="N118" s="124">
        <f>'Kebutuhan Air Non Domestik (3)'!S992</f>
        <v>0</v>
      </c>
      <c r="O118" s="124">
        <f>'Kebutuhan Air Non Domestik (3)'!I1017</f>
        <v>0</v>
      </c>
      <c r="P118" s="124">
        <f>'Kebutuhan Air Non Domestik (3)'!S1017</f>
        <v>0</v>
      </c>
      <c r="Q118" s="124">
        <f>'Kebutuhan Air Non Domestik (3)'!I1042</f>
        <v>0</v>
      </c>
      <c r="R118" s="124">
        <f t="shared" si="4"/>
        <v>0.32060185185185186</v>
      </c>
    </row>
    <row r="119" spans="2:18" x14ac:dyDescent="0.25">
      <c r="B119" s="122">
        <v>2035</v>
      </c>
      <c r="C119" s="124">
        <f>'Kebutuhan Air Non Domestik (3)'!I868</f>
        <v>0</v>
      </c>
      <c r="D119" s="124">
        <f>'Kebutuhan Air Non Domestik (3)'!S868</f>
        <v>0.22222222222222221</v>
      </c>
      <c r="E119" s="124">
        <f>'Kebutuhan Air Non Domestik (3)'!I893</f>
        <v>0</v>
      </c>
      <c r="F119" s="124">
        <f>'Kebutuhan Air Non Domestik (3)'!S893</f>
        <v>0</v>
      </c>
      <c r="G119" s="124">
        <f>'Kebutuhan Air Non Domestik (3)'!I918</f>
        <v>1.1574074074074073E-2</v>
      </c>
      <c r="H119" s="124">
        <f>'Kebutuhan Air Non Domestik (3)'!S918</f>
        <v>5.7870370370370367E-3</v>
      </c>
      <c r="I119" s="124">
        <f>'Kebutuhan Air Non Domestik (3)'!I943</f>
        <v>1.1574074074074073E-2</v>
      </c>
      <c r="J119" s="124">
        <f>'Kebutuhan Air Non Domestik (3)'!S943</f>
        <v>0</v>
      </c>
      <c r="K119" s="124">
        <f>'Kebutuhan Air Non Domestik (3)'!I968</f>
        <v>6.9444444444444448E-2</v>
      </c>
      <c r="L119" s="124">
        <f>'Kebutuhan Air Non Domestik (3)'!S968</f>
        <v>0</v>
      </c>
      <c r="M119" s="124">
        <f>'Kebutuhan Air Non Domestik (3)'!I993</f>
        <v>0</v>
      </c>
      <c r="N119" s="124">
        <f>'Kebutuhan Air Non Domestik (3)'!S993</f>
        <v>0</v>
      </c>
      <c r="O119" s="124">
        <f>'Kebutuhan Air Non Domestik (3)'!I1018</f>
        <v>0</v>
      </c>
      <c r="P119" s="124">
        <f>'Kebutuhan Air Non Domestik (3)'!S1018</f>
        <v>0</v>
      </c>
      <c r="Q119" s="124">
        <f>'Kebutuhan Air Non Domestik (3)'!I1043</f>
        <v>0</v>
      </c>
      <c r="R119" s="124">
        <f t="shared" si="4"/>
        <v>0.32060185185185186</v>
      </c>
    </row>
    <row r="120" spans="2:18" x14ac:dyDescent="0.25">
      <c r="B120" s="122">
        <v>2036</v>
      </c>
      <c r="C120" s="124">
        <f>'Kebutuhan Air Non Domestik (3)'!I869</f>
        <v>0</v>
      </c>
      <c r="D120" s="124">
        <f>'Kebutuhan Air Non Domestik (3)'!S869</f>
        <v>0.22222222222222221</v>
      </c>
      <c r="E120" s="124">
        <f>'Kebutuhan Air Non Domestik (3)'!I894</f>
        <v>0</v>
      </c>
      <c r="F120" s="124">
        <f>'Kebutuhan Air Non Domestik (3)'!S894</f>
        <v>0</v>
      </c>
      <c r="G120" s="124">
        <f>'Kebutuhan Air Non Domestik (3)'!I919</f>
        <v>1.1574074074074073E-2</v>
      </c>
      <c r="H120" s="124">
        <f>'Kebutuhan Air Non Domestik (3)'!S919</f>
        <v>5.7870370370370367E-3</v>
      </c>
      <c r="I120" s="124">
        <f>'Kebutuhan Air Non Domestik (3)'!I944</f>
        <v>1.1574074074074073E-2</v>
      </c>
      <c r="J120" s="124">
        <f>'Kebutuhan Air Non Domestik (3)'!S944</f>
        <v>0</v>
      </c>
      <c r="K120" s="124">
        <f>'Kebutuhan Air Non Domestik (3)'!I969</f>
        <v>6.9444444444444448E-2</v>
      </c>
      <c r="L120" s="124">
        <f>'Kebutuhan Air Non Domestik (3)'!S969</f>
        <v>0</v>
      </c>
      <c r="M120" s="124">
        <f>'Kebutuhan Air Non Domestik (3)'!I994</f>
        <v>0</v>
      </c>
      <c r="N120" s="124">
        <f>'Kebutuhan Air Non Domestik (3)'!S994</f>
        <v>0</v>
      </c>
      <c r="O120" s="124">
        <f>'Kebutuhan Air Non Domestik (3)'!I1019</f>
        <v>0</v>
      </c>
      <c r="P120" s="124">
        <f>'Kebutuhan Air Non Domestik (3)'!S1019</f>
        <v>0</v>
      </c>
      <c r="Q120" s="124">
        <f>'Kebutuhan Air Non Domestik (3)'!I1044</f>
        <v>0</v>
      </c>
      <c r="R120" s="124">
        <f t="shared" si="4"/>
        <v>0.32060185185185186</v>
      </c>
    </row>
    <row r="121" spans="2:18" x14ac:dyDescent="0.25">
      <c r="B121" s="122">
        <v>2037</v>
      </c>
      <c r="C121" s="124">
        <f>'Kebutuhan Air Non Domestik (3)'!I870</f>
        <v>0</v>
      </c>
      <c r="D121" s="124">
        <f>'Kebutuhan Air Non Domestik (3)'!S870</f>
        <v>0.22222222222222221</v>
      </c>
      <c r="E121" s="124">
        <f>'Kebutuhan Air Non Domestik (3)'!I895</f>
        <v>0</v>
      </c>
      <c r="F121" s="124">
        <f>'Kebutuhan Air Non Domestik (3)'!S895</f>
        <v>0</v>
      </c>
      <c r="G121" s="124">
        <f>'Kebutuhan Air Non Domestik (3)'!I920</f>
        <v>1.1574074074074073E-2</v>
      </c>
      <c r="H121" s="124">
        <f>'Kebutuhan Air Non Domestik (3)'!S920</f>
        <v>5.7870370370370367E-3</v>
      </c>
      <c r="I121" s="124">
        <f>'Kebutuhan Air Non Domestik (3)'!I945</f>
        <v>1.1574074074074073E-2</v>
      </c>
      <c r="J121" s="124">
        <f>'Kebutuhan Air Non Domestik (3)'!S945</f>
        <v>0</v>
      </c>
      <c r="K121" s="124">
        <f>'Kebutuhan Air Non Domestik (3)'!I970</f>
        <v>6.9444444444444448E-2</v>
      </c>
      <c r="L121" s="124">
        <f>'Kebutuhan Air Non Domestik (3)'!S970</f>
        <v>0</v>
      </c>
      <c r="M121" s="124">
        <f>'Kebutuhan Air Non Domestik (3)'!I995</f>
        <v>0</v>
      </c>
      <c r="N121" s="124">
        <f>'Kebutuhan Air Non Domestik (3)'!S995</f>
        <v>0</v>
      </c>
      <c r="O121" s="124">
        <f>'Kebutuhan Air Non Domestik (3)'!I1020</f>
        <v>0</v>
      </c>
      <c r="P121" s="124">
        <f>'Kebutuhan Air Non Domestik (3)'!S1020</f>
        <v>0</v>
      </c>
      <c r="Q121" s="124">
        <f>'Kebutuhan Air Non Domestik (3)'!I1045</f>
        <v>0</v>
      </c>
      <c r="R121" s="124">
        <f t="shared" si="4"/>
        <v>0.32060185185185186</v>
      </c>
    </row>
    <row r="122" spans="2:18" x14ac:dyDescent="0.25">
      <c r="B122" s="122">
        <v>2038</v>
      </c>
      <c r="C122" s="124">
        <f>'Kebutuhan Air Non Domestik (3)'!I871</f>
        <v>0</v>
      </c>
      <c r="D122" s="124">
        <f>'Kebutuhan Air Non Domestik (3)'!S871</f>
        <v>0.44444444444444442</v>
      </c>
      <c r="E122" s="124">
        <f>'Kebutuhan Air Non Domestik (3)'!I896</f>
        <v>0</v>
      </c>
      <c r="F122" s="124">
        <f>'Kebutuhan Air Non Domestik (3)'!S896</f>
        <v>0</v>
      </c>
      <c r="G122" s="124">
        <f>'Kebutuhan Air Non Domestik (3)'!I921</f>
        <v>2.3148148148148147E-2</v>
      </c>
      <c r="H122" s="124">
        <f>'Kebutuhan Air Non Domestik (3)'!S921</f>
        <v>1.1574074074074073E-2</v>
      </c>
      <c r="I122" s="124">
        <f>'Kebutuhan Air Non Domestik (3)'!I946</f>
        <v>2.3148148148148147E-2</v>
      </c>
      <c r="J122" s="124">
        <f>'Kebutuhan Air Non Domestik (3)'!S946</f>
        <v>0</v>
      </c>
      <c r="K122" s="124">
        <f>'Kebutuhan Air Non Domestik (3)'!I971</f>
        <v>6.9444444444444448E-2</v>
      </c>
      <c r="L122" s="124">
        <f>'Kebutuhan Air Non Domestik (3)'!S971</f>
        <v>0</v>
      </c>
      <c r="M122" s="124">
        <f>'Kebutuhan Air Non Domestik (3)'!I996</f>
        <v>0</v>
      </c>
      <c r="N122" s="124">
        <f>'Kebutuhan Air Non Domestik (3)'!S996</f>
        <v>0</v>
      </c>
      <c r="O122" s="124">
        <f>'Kebutuhan Air Non Domestik (3)'!I1021</f>
        <v>0</v>
      </c>
      <c r="P122" s="124">
        <f>'Kebutuhan Air Non Domestik (3)'!S1021</f>
        <v>0</v>
      </c>
      <c r="Q122" s="124">
        <f>'Kebutuhan Air Non Domestik (3)'!I1046</f>
        <v>0</v>
      </c>
      <c r="R122" s="124">
        <f t="shared" si="4"/>
        <v>0.57175925925925919</v>
      </c>
    </row>
    <row r="123" spans="2:18" x14ac:dyDescent="0.25">
      <c r="B123" s="122">
        <v>2039</v>
      </c>
      <c r="C123" s="124">
        <f>'Kebutuhan Air Non Domestik (3)'!I872</f>
        <v>0</v>
      </c>
      <c r="D123" s="124">
        <f>'Kebutuhan Air Non Domestik (3)'!S872</f>
        <v>0.44444444444444442</v>
      </c>
      <c r="E123" s="124">
        <f>'Kebutuhan Air Non Domestik (3)'!I897</f>
        <v>0</v>
      </c>
      <c r="F123" s="124">
        <f>'Kebutuhan Air Non Domestik (3)'!S897</f>
        <v>0</v>
      </c>
      <c r="G123" s="124">
        <f>'Kebutuhan Air Non Domestik (3)'!I922</f>
        <v>2.3148148148148147E-2</v>
      </c>
      <c r="H123" s="124">
        <f>'Kebutuhan Air Non Domestik (3)'!S922</f>
        <v>1.1574074074074073E-2</v>
      </c>
      <c r="I123" s="124">
        <f>'Kebutuhan Air Non Domestik (3)'!I947</f>
        <v>2.3148148148148147E-2</v>
      </c>
      <c r="J123" s="124">
        <f>'Kebutuhan Air Non Domestik (3)'!S947</f>
        <v>0</v>
      </c>
      <c r="K123" s="124">
        <f>'Kebutuhan Air Non Domestik (3)'!I972</f>
        <v>6.9444444444444448E-2</v>
      </c>
      <c r="L123" s="124">
        <f>'Kebutuhan Air Non Domestik (3)'!S972</f>
        <v>0</v>
      </c>
      <c r="M123" s="124">
        <f>'Kebutuhan Air Non Domestik (3)'!I997</f>
        <v>0</v>
      </c>
      <c r="N123" s="124">
        <f>'Kebutuhan Air Non Domestik (3)'!S997</f>
        <v>0</v>
      </c>
      <c r="O123" s="124">
        <f>'Kebutuhan Air Non Domestik (3)'!I1022</f>
        <v>0</v>
      </c>
      <c r="P123" s="124">
        <f>'Kebutuhan Air Non Domestik (3)'!S1022</f>
        <v>0</v>
      </c>
      <c r="Q123" s="124">
        <f>'Kebutuhan Air Non Domestik (3)'!I1047</f>
        <v>0</v>
      </c>
      <c r="R123" s="124">
        <f t="shared" si="4"/>
        <v>0.57175925925925919</v>
      </c>
    </row>
    <row r="124" spans="2:18" x14ac:dyDescent="0.25">
      <c r="B124" s="122">
        <v>2040</v>
      </c>
      <c r="C124" s="124">
        <f>'Kebutuhan Air Non Domestik (3)'!I873</f>
        <v>0</v>
      </c>
      <c r="D124" s="124">
        <f>'Kebutuhan Air Non Domestik (3)'!S873</f>
        <v>0.44444444444444442</v>
      </c>
      <c r="E124" s="124">
        <f>'Kebutuhan Air Non Domestik (3)'!I898</f>
        <v>0</v>
      </c>
      <c r="F124" s="124">
        <f>'Kebutuhan Air Non Domestik (3)'!S898</f>
        <v>0</v>
      </c>
      <c r="G124" s="124">
        <f>'Kebutuhan Air Non Domestik (3)'!I923</f>
        <v>2.3148148148148147E-2</v>
      </c>
      <c r="H124" s="124">
        <f>'Kebutuhan Air Non Domestik (3)'!S923</f>
        <v>1.1574074074074073E-2</v>
      </c>
      <c r="I124" s="124">
        <f>'Kebutuhan Air Non Domestik (3)'!I948</f>
        <v>2.3148148148148147E-2</v>
      </c>
      <c r="J124" s="124">
        <f>'Kebutuhan Air Non Domestik (3)'!S948</f>
        <v>0</v>
      </c>
      <c r="K124" s="124">
        <f>'Kebutuhan Air Non Domestik (3)'!I973</f>
        <v>6.9444444444444448E-2</v>
      </c>
      <c r="L124" s="124">
        <f>'Kebutuhan Air Non Domestik (3)'!S973</f>
        <v>0</v>
      </c>
      <c r="M124" s="124">
        <f>'Kebutuhan Air Non Domestik (3)'!I998</f>
        <v>0</v>
      </c>
      <c r="N124" s="124">
        <f>'Kebutuhan Air Non Domestik (3)'!S998</f>
        <v>0</v>
      </c>
      <c r="O124" s="124">
        <f>'Kebutuhan Air Non Domestik (3)'!I1023</f>
        <v>0</v>
      </c>
      <c r="P124" s="124">
        <f>'Kebutuhan Air Non Domestik (3)'!S1023</f>
        <v>0</v>
      </c>
      <c r="Q124" s="124">
        <f>'Kebutuhan Air Non Domestik (3)'!I1048</f>
        <v>0</v>
      </c>
      <c r="R124" s="124">
        <f t="shared" si="4"/>
        <v>0.57175925925925919</v>
      </c>
    </row>
    <row r="125" spans="2:18" x14ac:dyDescent="0.25">
      <c r="B125" s="122">
        <v>2041</v>
      </c>
      <c r="C125" s="124">
        <f>'Kebutuhan Air Non Domestik (3)'!I874</f>
        <v>0</v>
      </c>
      <c r="D125" s="124">
        <f>'Kebutuhan Air Non Domestik (3)'!S874</f>
        <v>0.44444444444444442</v>
      </c>
      <c r="E125" s="124">
        <f>'Kebutuhan Air Non Domestik (3)'!I899</f>
        <v>0</v>
      </c>
      <c r="F125" s="124">
        <f>'Kebutuhan Air Non Domestik (3)'!S899</f>
        <v>0</v>
      </c>
      <c r="G125" s="124">
        <f>'Kebutuhan Air Non Domestik (3)'!I924</f>
        <v>2.3148148148148147E-2</v>
      </c>
      <c r="H125" s="124">
        <f>'Kebutuhan Air Non Domestik (3)'!S924</f>
        <v>1.1574074074074073E-2</v>
      </c>
      <c r="I125" s="124">
        <f>'Kebutuhan Air Non Domestik (3)'!I949</f>
        <v>2.3148148148148147E-2</v>
      </c>
      <c r="J125" s="124">
        <f>'Kebutuhan Air Non Domestik (3)'!S949</f>
        <v>0</v>
      </c>
      <c r="K125" s="124">
        <f>'Kebutuhan Air Non Domestik (3)'!I974</f>
        <v>6.9444444444444448E-2</v>
      </c>
      <c r="L125" s="124">
        <f>'Kebutuhan Air Non Domestik (3)'!S974</f>
        <v>0</v>
      </c>
      <c r="M125" s="124">
        <f>'Kebutuhan Air Non Domestik (3)'!I999</f>
        <v>0</v>
      </c>
      <c r="N125" s="124">
        <f>'Kebutuhan Air Non Domestik (3)'!S999</f>
        <v>0</v>
      </c>
      <c r="O125" s="124">
        <f>'Kebutuhan Air Non Domestik (3)'!I1024</f>
        <v>0</v>
      </c>
      <c r="P125" s="124">
        <f>'Kebutuhan Air Non Domestik (3)'!S1024</f>
        <v>0</v>
      </c>
      <c r="Q125" s="124">
        <f>'Kebutuhan Air Non Domestik (3)'!I1049</f>
        <v>0</v>
      </c>
      <c r="R125" s="124">
        <f t="shared" si="4"/>
        <v>0.57175925925925919</v>
      </c>
    </row>
    <row r="126" spans="2:18" x14ac:dyDescent="0.25">
      <c r="B126" s="122">
        <v>2042</v>
      </c>
      <c r="C126" s="124">
        <f>'Kebutuhan Air Non Domestik (3)'!I875</f>
        <v>0</v>
      </c>
      <c r="D126" s="124">
        <f>'Kebutuhan Air Non Domestik (3)'!S875</f>
        <v>0.44444444444444442</v>
      </c>
      <c r="E126" s="124">
        <f>'Kebutuhan Air Non Domestik (3)'!I900</f>
        <v>0</v>
      </c>
      <c r="F126" s="124">
        <f>'Kebutuhan Air Non Domestik (3)'!S900</f>
        <v>0</v>
      </c>
      <c r="G126" s="124">
        <f>'Kebutuhan Air Non Domestik (3)'!I925</f>
        <v>2.3148148148148147E-2</v>
      </c>
      <c r="H126" s="124">
        <f>'Kebutuhan Air Non Domestik (3)'!S925</f>
        <v>1.1574074074074073E-2</v>
      </c>
      <c r="I126" s="124">
        <f>'Kebutuhan Air Non Domestik (3)'!I950</f>
        <v>2.3148148148148147E-2</v>
      </c>
      <c r="J126" s="124">
        <f>'Kebutuhan Air Non Domestik (3)'!S950</f>
        <v>0</v>
      </c>
      <c r="K126" s="124">
        <f>'Kebutuhan Air Non Domestik (3)'!I975</f>
        <v>6.9444444444444448E-2</v>
      </c>
      <c r="L126" s="124">
        <f>'Kebutuhan Air Non Domestik (3)'!S975</f>
        <v>0</v>
      </c>
      <c r="M126" s="124">
        <f>'Kebutuhan Air Non Domestik (3)'!I1000</f>
        <v>0</v>
      </c>
      <c r="N126" s="124">
        <f>'Kebutuhan Air Non Domestik (3)'!S1000</f>
        <v>0</v>
      </c>
      <c r="O126" s="124">
        <f>'Kebutuhan Air Non Domestik (3)'!I1025</f>
        <v>0</v>
      </c>
      <c r="P126" s="124">
        <f>'Kebutuhan Air Non Domestik (3)'!S1025</f>
        <v>0</v>
      </c>
      <c r="Q126" s="124">
        <f>'Kebutuhan Air Non Domestik (3)'!I1050</f>
        <v>0</v>
      </c>
      <c r="R126" s="124">
        <f t="shared" si="4"/>
        <v>0.57175925925925919</v>
      </c>
    </row>
    <row r="127" spans="2:18" x14ac:dyDescent="0.25">
      <c r="B127" s="122">
        <v>2043</v>
      </c>
      <c r="C127" s="124">
        <f>'Kebutuhan Air Non Domestik (3)'!I876</f>
        <v>0</v>
      </c>
      <c r="D127" s="124">
        <f>'Kebutuhan Air Non Domestik (3)'!S876</f>
        <v>0.44444444444444442</v>
      </c>
      <c r="E127" s="124">
        <f>'Kebutuhan Air Non Domestik (3)'!I901</f>
        <v>0</v>
      </c>
      <c r="F127" s="124">
        <f>'Kebutuhan Air Non Domestik (3)'!S901</f>
        <v>0</v>
      </c>
      <c r="G127" s="124">
        <f>'Kebutuhan Air Non Domestik (3)'!I926</f>
        <v>2.3148148148148147E-2</v>
      </c>
      <c r="H127" s="124">
        <f>'Kebutuhan Air Non Domestik (3)'!S926</f>
        <v>1.1574074074074073E-2</v>
      </c>
      <c r="I127" s="124">
        <f>'Kebutuhan Air Non Domestik (3)'!I951</f>
        <v>2.3148148148148147E-2</v>
      </c>
      <c r="J127" s="124">
        <f>'Kebutuhan Air Non Domestik (3)'!S951</f>
        <v>0</v>
      </c>
      <c r="K127" s="124">
        <f>'Kebutuhan Air Non Domestik (3)'!I976</f>
        <v>6.9444444444444448E-2</v>
      </c>
      <c r="L127" s="124">
        <f>'Kebutuhan Air Non Domestik (3)'!S976</f>
        <v>0</v>
      </c>
      <c r="M127" s="124">
        <f>'Kebutuhan Air Non Domestik (3)'!I1001</f>
        <v>0</v>
      </c>
      <c r="N127" s="124">
        <f>'Kebutuhan Air Non Domestik (3)'!S1001</f>
        <v>0</v>
      </c>
      <c r="O127" s="124">
        <f>'Kebutuhan Air Non Domestik (3)'!I1026</f>
        <v>0</v>
      </c>
      <c r="P127" s="124">
        <f>'Kebutuhan Air Non Domestik (3)'!S1026</f>
        <v>0</v>
      </c>
      <c r="Q127" s="124">
        <f>'Kebutuhan Air Non Domestik (3)'!I1051</f>
        <v>0</v>
      </c>
      <c r="R127" s="124">
        <f t="shared" si="4"/>
        <v>0.57175925925925919</v>
      </c>
    </row>
    <row r="128" spans="2:18" x14ac:dyDescent="0.25">
      <c r="B128" s="122">
        <v>2044</v>
      </c>
      <c r="C128" s="124">
        <f>'Kebutuhan Air Non Domestik (3)'!I877</f>
        <v>0</v>
      </c>
      <c r="D128" s="124">
        <f>'Kebutuhan Air Non Domestik (3)'!S877</f>
        <v>0.44444444444444442</v>
      </c>
      <c r="E128" s="124">
        <f>'Kebutuhan Air Non Domestik (3)'!I902</f>
        <v>0</v>
      </c>
      <c r="F128" s="124">
        <f>'Kebutuhan Air Non Domestik (3)'!S902</f>
        <v>0</v>
      </c>
      <c r="G128" s="124">
        <f>'Kebutuhan Air Non Domestik (3)'!I927</f>
        <v>2.3148148148148147E-2</v>
      </c>
      <c r="H128" s="124">
        <f>'Kebutuhan Air Non Domestik (3)'!S927</f>
        <v>1.1574074074074073E-2</v>
      </c>
      <c r="I128" s="124">
        <f>'Kebutuhan Air Non Domestik (3)'!I952</f>
        <v>2.3148148148148147E-2</v>
      </c>
      <c r="J128" s="124">
        <f>'Kebutuhan Air Non Domestik (3)'!S952</f>
        <v>0</v>
      </c>
      <c r="K128" s="124">
        <f>'Kebutuhan Air Non Domestik (3)'!I977</f>
        <v>9.2592592592592587E-2</v>
      </c>
      <c r="L128" s="124">
        <f>'Kebutuhan Air Non Domestik (3)'!S977</f>
        <v>0</v>
      </c>
      <c r="M128" s="124">
        <f>'Kebutuhan Air Non Domestik (3)'!I1002</f>
        <v>0</v>
      </c>
      <c r="N128" s="124">
        <f>'Kebutuhan Air Non Domestik (3)'!S1002</f>
        <v>0</v>
      </c>
      <c r="O128" s="124">
        <f>'Kebutuhan Air Non Domestik (3)'!I1027</f>
        <v>0</v>
      </c>
      <c r="P128" s="124">
        <f>'Kebutuhan Air Non Domestik (3)'!S1027</f>
        <v>0</v>
      </c>
      <c r="Q128" s="124">
        <f>'Kebutuhan Air Non Domestik (3)'!I1052</f>
        <v>0</v>
      </c>
      <c r="R128" s="124">
        <f t="shared" si="4"/>
        <v>0.59490740740740733</v>
      </c>
    </row>
    <row r="131" spans="1:18" x14ac:dyDescent="0.25">
      <c r="A131" s="273">
        <v>6</v>
      </c>
      <c r="B131" s="291" t="s">
        <v>128</v>
      </c>
      <c r="C131" s="291"/>
      <c r="D131" s="291"/>
      <c r="E131" s="291"/>
      <c r="F131" s="291"/>
      <c r="G131" s="291"/>
      <c r="H131" s="291"/>
      <c r="I131" s="291"/>
      <c r="J131" s="291"/>
      <c r="K131" s="291"/>
      <c r="L131" s="291"/>
      <c r="M131" s="291"/>
      <c r="N131" s="291"/>
      <c r="O131" s="291"/>
      <c r="P131" s="291"/>
      <c r="Q131" s="291"/>
      <c r="R131" s="291"/>
    </row>
    <row r="132" spans="1:18" x14ac:dyDescent="0.25">
      <c r="A132" s="273"/>
      <c r="B132" s="252" t="s">
        <v>22</v>
      </c>
      <c r="C132" s="261" t="s">
        <v>233</v>
      </c>
      <c r="D132" s="261"/>
      <c r="E132" s="261"/>
      <c r="F132" s="261"/>
      <c r="G132" s="261"/>
      <c r="H132" s="261"/>
      <c r="I132" s="261"/>
      <c r="J132" s="261"/>
      <c r="K132" s="261"/>
      <c r="L132" s="261"/>
      <c r="M132" s="261"/>
      <c r="N132" s="261"/>
      <c r="O132" s="261"/>
      <c r="P132" s="261"/>
      <c r="Q132" s="261"/>
      <c r="R132" s="261"/>
    </row>
    <row r="133" spans="1:18" x14ac:dyDescent="0.25">
      <c r="A133" s="273"/>
      <c r="B133" s="252"/>
      <c r="C133" s="289" t="s">
        <v>170</v>
      </c>
      <c r="D133" s="289" t="s">
        <v>171</v>
      </c>
      <c r="E133" s="289" t="s">
        <v>173</v>
      </c>
      <c r="F133" s="289" t="s">
        <v>174</v>
      </c>
      <c r="G133" s="289" t="s">
        <v>301</v>
      </c>
      <c r="H133" s="289" t="s">
        <v>302</v>
      </c>
      <c r="I133" s="289" t="s">
        <v>182</v>
      </c>
      <c r="J133" s="289" t="s">
        <v>349</v>
      </c>
      <c r="K133" s="289" t="s">
        <v>183</v>
      </c>
      <c r="L133" s="289" t="s">
        <v>172</v>
      </c>
      <c r="M133" s="289" t="s">
        <v>306</v>
      </c>
      <c r="N133" s="289" t="s">
        <v>307</v>
      </c>
      <c r="O133" s="289" t="s">
        <v>308</v>
      </c>
      <c r="P133" s="289" t="s">
        <v>350</v>
      </c>
      <c r="Q133" s="289" t="s">
        <v>322</v>
      </c>
      <c r="R133" s="289" t="s">
        <v>232</v>
      </c>
    </row>
    <row r="134" spans="1:18" x14ac:dyDescent="0.25">
      <c r="A134" s="273"/>
      <c r="B134" s="252"/>
      <c r="C134" s="289"/>
      <c r="D134" s="289"/>
      <c r="E134" s="289"/>
      <c r="F134" s="289"/>
      <c r="G134" s="289"/>
      <c r="H134" s="289"/>
      <c r="I134" s="289"/>
      <c r="J134" s="289"/>
      <c r="K134" s="289"/>
      <c r="L134" s="289"/>
      <c r="M134" s="289"/>
      <c r="N134" s="289"/>
      <c r="O134" s="289"/>
      <c r="P134" s="289"/>
      <c r="Q134" s="289"/>
      <c r="R134" s="289"/>
    </row>
    <row r="135" spans="1:18" x14ac:dyDescent="0.25">
      <c r="B135" s="122">
        <v>2025</v>
      </c>
      <c r="C135" s="124">
        <f>'Kebutuhan Air Non Domestik (3)'!I1063</f>
        <v>0</v>
      </c>
      <c r="D135" s="124">
        <f>'Kebutuhan Air Non Domestik (3)'!S1063</f>
        <v>0.22222222222222221</v>
      </c>
      <c r="E135" s="124">
        <f>'Kebutuhan Air Non Domestik (3)'!I1088</f>
        <v>0</v>
      </c>
      <c r="F135" s="124">
        <f>'Kebutuhan Air Non Domestik (3)'!S1088</f>
        <v>0</v>
      </c>
      <c r="G135" s="124">
        <f>'Kebutuhan Air Non Domestik (3)'!I1113</f>
        <v>1.1574074074074073E-2</v>
      </c>
      <c r="H135" s="124">
        <f>'Kebutuhan Air Non Domestik (3)'!S1113</f>
        <v>5.7870370370370367E-3</v>
      </c>
      <c r="I135" s="124">
        <f>'Kebutuhan Air Non Domestik (3)'!I1138</f>
        <v>1.1574074074074073E-2</v>
      </c>
      <c r="J135" s="124">
        <f>'Kebutuhan Air Non Domestik (3)'!S1138</f>
        <v>0</v>
      </c>
      <c r="K135" s="124">
        <f>'Kebutuhan Air Non Domestik (3)'!I1163</f>
        <v>4.6296296296296294E-2</v>
      </c>
      <c r="L135" s="124">
        <f>'Kebutuhan Air Non Domestik (3)'!S1163</f>
        <v>0</v>
      </c>
      <c r="M135" s="124">
        <f>'Kebutuhan Air Non Domestik (3)'!I1188</f>
        <v>0</v>
      </c>
      <c r="N135" s="124">
        <f>'Kebutuhan Air Non Domestik (3)'!S1188</f>
        <v>0</v>
      </c>
      <c r="O135" s="124">
        <f>'Kebutuhan Air Non Domestik (3)'!I1213</f>
        <v>0</v>
      </c>
      <c r="P135" s="124">
        <f>'Kebutuhan Air Non Domestik (3)'!S1213</f>
        <v>0</v>
      </c>
      <c r="Q135" s="124">
        <f>'Kebutuhan Air Non Domestik (3)'!I1238</f>
        <v>0</v>
      </c>
      <c r="R135" s="124">
        <f>SUM(C135:Q135)</f>
        <v>0.29745370370370366</v>
      </c>
    </row>
    <row r="136" spans="1:18" x14ac:dyDescent="0.25">
      <c r="B136" s="122">
        <v>2026</v>
      </c>
      <c r="C136" s="124">
        <f>'Kebutuhan Air Non Domestik (3)'!I1064</f>
        <v>0</v>
      </c>
      <c r="D136" s="124">
        <f>'Kebutuhan Air Non Domestik (3)'!S1064</f>
        <v>0.22222222222222221</v>
      </c>
      <c r="E136" s="124">
        <f>'Kebutuhan Air Non Domestik (3)'!I1089</f>
        <v>0</v>
      </c>
      <c r="F136" s="124">
        <f>'Kebutuhan Air Non Domestik (3)'!S1089</f>
        <v>0</v>
      </c>
      <c r="G136" s="124">
        <f>'Kebutuhan Air Non Domestik (3)'!I1114</f>
        <v>1.1574074074074073E-2</v>
      </c>
      <c r="H136" s="124">
        <f>'Kebutuhan Air Non Domestik (3)'!S1114</f>
        <v>5.7870370370370367E-3</v>
      </c>
      <c r="I136" s="124">
        <f>'Kebutuhan Air Non Domestik (3)'!I1139</f>
        <v>1.1574074074074073E-2</v>
      </c>
      <c r="J136" s="124">
        <f>'Kebutuhan Air Non Domestik (3)'!S1139</f>
        <v>0</v>
      </c>
      <c r="K136" s="124">
        <f>'Kebutuhan Air Non Domestik (3)'!I1164</f>
        <v>4.6296296296296294E-2</v>
      </c>
      <c r="L136" s="124">
        <f>'Kebutuhan Air Non Domestik (3)'!S1164</f>
        <v>0</v>
      </c>
      <c r="M136" s="124">
        <f>'Kebutuhan Air Non Domestik (3)'!I1189</f>
        <v>0</v>
      </c>
      <c r="N136" s="124">
        <f>'Kebutuhan Air Non Domestik (3)'!S1189</f>
        <v>0</v>
      </c>
      <c r="O136" s="124">
        <f>'Kebutuhan Air Non Domestik (3)'!I1214</f>
        <v>0</v>
      </c>
      <c r="P136" s="124">
        <f>'Kebutuhan Air Non Domestik (3)'!S1214</f>
        <v>0</v>
      </c>
      <c r="Q136" s="124">
        <f>'Kebutuhan Air Non Domestik (3)'!I1239</f>
        <v>0</v>
      </c>
      <c r="R136" s="124">
        <f t="shared" ref="R136:R154" si="5">SUM(C136:Q136)</f>
        <v>0.29745370370370366</v>
      </c>
    </row>
    <row r="137" spans="1:18" x14ac:dyDescent="0.25">
      <c r="B137" s="122">
        <v>2027</v>
      </c>
      <c r="C137" s="124">
        <f>'Kebutuhan Air Non Domestik (3)'!I1065</f>
        <v>0</v>
      </c>
      <c r="D137" s="124">
        <f>'Kebutuhan Air Non Domestik (3)'!S1065</f>
        <v>0.22222222222222221</v>
      </c>
      <c r="E137" s="124">
        <f>'Kebutuhan Air Non Domestik (3)'!I1090</f>
        <v>0</v>
      </c>
      <c r="F137" s="124">
        <f>'Kebutuhan Air Non Domestik (3)'!S1090</f>
        <v>0</v>
      </c>
      <c r="G137" s="124">
        <f>'Kebutuhan Air Non Domestik (3)'!I1115</f>
        <v>1.1574074074074073E-2</v>
      </c>
      <c r="H137" s="124">
        <f>'Kebutuhan Air Non Domestik (3)'!S1115</f>
        <v>5.7870370370370367E-3</v>
      </c>
      <c r="I137" s="124">
        <f>'Kebutuhan Air Non Domestik (3)'!I1140</f>
        <v>1.1574074074074073E-2</v>
      </c>
      <c r="J137" s="124">
        <f>'Kebutuhan Air Non Domestik (3)'!S1140</f>
        <v>0</v>
      </c>
      <c r="K137" s="124">
        <f>'Kebutuhan Air Non Domestik (3)'!I1165</f>
        <v>4.6296296296296294E-2</v>
      </c>
      <c r="L137" s="124">
        <f>'Kebutuhan Air Non Domestik (3)'!S1165</f>
        <v>0</v>
      </c>
      <c r="M137" s="124">
        <f>'Kebutuhan Air Non Domestik (3)'!I1190</f>
        <v>0</v>
      </c>
      <c r="N137" s="124">
        <f>'Kebutuhan Air Non Domestik (3)'!S1190</f>
        <v>0</v>
      </c>
      <c r="O137" s="124">
        <f>'Kebutuhan Air Non Domestik (3)'!I1215</f>
        <v>0</v>
      </c>
      <c r="P137" s="124">
        <f>'Kebutuhan Air Non Domestik (3)'!S1215</f>
        <v>0</v>
      </c>
      <c r="Q137" s="124">
        <f>'Kebutuhan Air Non Domestik (3)'!I1240</f>
        <v>0</v>
      </c>
      <c r="R137" s="124">
        <f t="shared" si="5"/>
        <v>0.29745370370370366</v>
      </c>
    </row>
    <row r="138" spans="1:18" x14ac:dyDescent="0.25">
      <c r="B138" s="122">
        <v>2028</v>
      </c>
      <c r="C138" s="124">
        <f>'Kebutuhan Air Non Domestik (3)'!I1066</f>
        <v>0</v>
      </c>
      <c r="D138" s="124">
        <f>'Kebutuhan Air Non Domestik (3)'!S1066</f>
        <v>0.22222222222222221</v>
      </c>
      <c r="E138" s="124">
        <f>'Kebutuhan Air Non Domestik (3)'!I1091</f>
        <v>0</v>
      </c>
      <c r="F138" s="124">
        <f>'Kebutuhan Air Non Domestik (3)'!S1091</f>
        <v>0</v>
      </c>
      <c r="G138" s="124">
        <f>'Kebutuhan Air Non Domestik (3)'!I1116</f>
        <v>1.1574074074074073E-2</v>
      </c>
      <c r="H138" s="124">
        <f>'Kebutuhan Air Non Domestik (3)'!S1116</f>
        <v>5.7870370370370367E-3</v>
      </c>
      <c r="I138" s="124">
        <f>'Kebutuhan Air Non Domestik (3)'!I1141</f>
        <v>1.1574074074074073E-2</v>
      </c>
      <c r="J138" s="124">
        <f>'Kebutuhan Air Non Domestik (3)'!S1141</f>
        <v>0</v>
      </c>
      <c r="K138" s="124">
        <f>'Kebutuhan Air Non Domestik (3)'!I1166</f>
        <v>4.6296296296296294E-2</v>
      </c>
      <c r="L138" s="124">
        <f>'Kebutuhan Air Non Domestik (3)'!S1166</f>
        <v>0</v>
      </c>
      <c r="M138" s="124">
        <f>'Kebutuhan Air Non Domestik (3)'!I1191</f>
        <v>0</v>
      </c>
      <c r="N138" s="124">
        <f>'Kebutuhan Air Non Domestik (3)'!S1191</f>
        <v>0</v>
      </c>
      <c r="O138" s="124">
        <f>'Kebutuhan Air Non Domestik (3)'!I1216</f>
        <v>0</v>
      </c>
      <c r="P138" s="124">
        <f>'Kebutuhan Air Non Domestik (3)'!S1216</f>
        <v>0</v>
      </c>
      <c r="Q138" s="124">
        <f>'Kebutuhan Air Non Domestik (3)'!I1241</f>
        <v>0</v>
      </c>
      <c r="R138" s="124">
        <f t="shared" si="5"/>
        <v>0.29745370370370366</v>
      </c>
    </row>
    <row r="139" spans="1:18" x14ac:dyDescent="0.25">
      <c r="B139" s="122">
        <v>2029</v>
      </c>
      <c r="C139" s="124">
        <f>'Kebutuhan Air Non Domestik (3)'!I1067</f>
        <v>0</v>
      </c>
      <c r="D139" s="124">
        <f>'Kebutuhan Air Non Domestik (3)'!S1067</f>
        <v>0.22222222222222221</v>
      </c>
      <c r="E139" s="124">
        <f>'Kebutuhan Air Non Domestik (3)'!I1092</f>
        <v>0</v>
      </c>
      <c r="F139" s="124">
        <f>'Kebutuhan Air Non Domestik (3)'!S1092</f>
        <v>0</v>
      </c>
      <c r="G139" s="124">
        <f>'Kebutuhan Air Non Domestik (3)'!I1117</f>
        <v>1.1574074074074073E-2</v>
      </c>
      <c r="H139" s="124">
        <f>'Kebutuhan Air Non Domestik (3)'!S1117</f>
        <v>5.7870370370370367E-3</v>
      </c>
      <c r="I139" s="124">
        <f>'Kebutuhan Air Non Domestik (3)'!I1142</f>
        <v>1.1574074074074073E-2</v>
      </c>
      <c r="J139" s="124">
        <f>'Kebutuhan Air Non Domestik (3)'!S1142</f>
        <v>0</v>
      </c>
      <c r="K139" s="124">
        <f>'Kebutuhan Air Non Domestik (3)'!I1167</f>
        <v>4.6296296296296294E-2</v>
      </c>
      <c r="L139" s="124">
        <f>'Kebutuhan Air Non Domestik (3)'!S1167</f>
        <v>0</v>
      </c>
      <c r="M139" s="124">
        <f>'Kebutuhan Air Non Domestik (3)'!I1192</f>
        <v>0</v>
      </c>
      <c r="N139" s="124">
        <f>'Kebutuhan Air Non Domestik (3)'!S1192</f>
        <v>0</v>
      </c>
      <c r="O139" s="124">
        <f>'Kebutuhan Air Non Domestik (3)'!I1217</f>
        <v>0</v>
      </c>
      <c r="P139" s="124">
        <f>'Kebutuhan Air Non Domestik (3)'!S1217</f>
        <v>0</v>
      </c>
      <c r="Q139" s="124">
        <f>'Kebutuhan Air Non Domestik (3)'!I1242</f>
        <v>0</v>
      </c>
      <c r="R139" s="124">
        <f t="shared" si="5"/>
        <v>0.29745370370370366</v>
      </c>
    </row>
    <row r="140" spans="1:18" x14ac:dyDescent="0.25">
      <c r="B140" s="122">
        <v>2030</v>
      </c>
      <c r="C140" s="124">
        <f>'Kebutuhan Air Non Domestik (3)'!I1068</f>
        <v>0</v>
      </c>
      <c r="D140" s="124">
        <f>'Kebutuhan Air Non Domestik (3)'!S1068</f>
        <v>0.22222222222222221</v>
      </c>
      <c r="E140" s="124">
        <f>'Kebutuhan Air Non Domestik (3)'!I1093</f>
        <v>0</v>
      </c>
      <c r="F140" s="124">
        <f>'Kebutuhan Air Non Domestik (3)'!S1093</f>
        <v>0</v>
      </c>
      <c r="G140" s="124">
        <f>'Kebutuhan Air Non Domestik (3)'!I1118</f>
        <v>1.1574074074074073E-2</v>
      </c>
      <c r="H140" s="124">
        <f>'Kebutuhan Air Non Domestik (3)'!S1118</f>
        <v>5.7870370370370367E-3</v>
      </c>
      <c r="I140" s="124">
        <f>'Kebutuhan Air Non Domestik (3)'!I1143</f>
        <v>1.1574074074074073E-2</v>
      </c>
      <c r="J140" s="124">
        <f>'Kebutuhan Air Non Domestik (3)'!S1143</f>
        <v>0</v>
      </c>
      <c r="K140" s="124">
        <f>'Kebutuhan Air Non Domestik (3)'!I1168</f>
        <v>4.6296296296296294E-2</v>
      </c>
      <c r="L140" s="124">
        <f>'Kebutuhan Air Non Domestik (3)'!S1168</f>
        <v>0</v>
      </c>
      <c r="M140" s="124">
        <f>'Kebutuhan Air Non Domestik (3)'!I1193</f>
        <v>0</v>
      </c>
      <c r="N140" s="124">
        <f>'Kebutuhan Air Non Domestik (3)'!S1193</f>
        <v>0</v>
      </c>
      <c r="O140" s="124">
        <f>'Kebutuhan Air Non Domestik (3)'!I1218</f>
        <v>0</v>
      </c>
      <c r="P140" s="124">
        <f>'Kebutuhan Air Non Domestik (3)'!S1218</f>
        <v>0</v>
      </c>
      <c r="Q140" s="124">
        <f>'Kebutuhan Air Non Domestik (3)'!I1243</f>
        <v>0</v>
      </c>
      <c r="R140" s="124">
        <f t="shared" si="5"/>
        <v>0.29745370370370366</v>
      </c>
    </row>
    <row r="141" spans="1:18" x14ac:dyDescent="0.25">
      <c r="B141" s="122">
        <v>2031</v>
      </c>
      <c r="C141" s="124">
        <f>'Kebutuhan Air Non Domestik (3)'!I1069</f>
        <v>0</v>
      </c>
      <c r="D141" s="124">
        <f>'Kebutuhan Air Non Domestik (3)'!S1069</f>
        <v>0.22222222222222221</v>
      </c>
      <c r="E141" s="124">
        <f>'Kebutuhan Air Non Domestik (3)'!I1094</f>
        <v>0</v>
      </c>
      <c r="F141" s="124">
        <f>'Kebutuhan Air Non Domestik (3)'!S1094</f>
        <v>0</v>
      </c>
      <c r="G141" s="124">
        <f>'Kebutuhan Air Non Domestik (3)'!I1119</f>
        <v>1.1574074074074073E-2</v>
      </c>
      <c r="H141" s="124">
        <f>'Kebutuhan Air Non Domestik (3)'!S1119</f>
        <v>5.7870370370370367E-3</v>
      </c>
      <c r="I141" s="124">
        <f>'Kebutuhan Air Non Domestik (3)'!I1144</f>
        <v>1.1574074074074073E-2</v>
      </c>
      <c r="J141" s="124">
        <f>'Kebutuhan Air Non Domestik (3)'!S1144</f>
        <v>0</v>
      </c>
      <c r="K141" s="124">
        <f>'Kebutuhan Air Non Domestik (3)'!I1169</f>
        <v>4.6296296296296294E-2</v>
      </c>
      <c r="L141" s="124">
        <f>'Kebutuhan Air Non Domestik (3)'!S1169</f>
        <v>0</v>
      </c>
      <c r="M141" s="124">
        <f>'Kebutuhan Air Non Domestik (3)'!I1194</f>
        <v>0</v>
      </c>
      <c r="N141" s="124">
        <f>'Kebutuhan Air Non Domestik (3)'!S1194</f>
        <v>0</v>
      </c>
      <c r="O141" s="124">
        <f>'Kebutuhan Air Non Domestik (3)'!I1219</f>
        <v>0</v>
      </c>
      <c r="P141" s="124">
        <f>'Kebutuhan Air Non Domestik (3)'!S1219</f>
        <v>0</v>
      </c>
      <c r="Q141" s="124">
        <f>'Kebutuhan Air Non Domestik (3)'!I1244</f>
        <v>0</v>
      </c>
      <c r="R141" s="124">
        <f t="shared" si="5"/>
        <v>0.29745370370370366</v>
      </c>
    </row>
    <row r="142" spans="1:18" x14ac:dyDescent="0.25">
      <c r="B142" s="122">
        <v>2032</v>
      </c>
      <c r="C142" s="124">
        <f>'Kebutuhan Air Non Domestik (3)'!I1070</f>
        <v>0</v>
      </c>
      <c r="D142" s="124">
        <f>'Kebutuhan Air Non Domestik (3)'!S1070</f>
        <v>0.22222222222222221</v>
      </c>
      <c r="E142" s="124">
        <f>'Kebutuhan Air Non Domestik (3)'!I1095</f>
        <v>0</v>
      </c>
      <c r="F142" s="124">
        <f>'Kebutuhan Air Non Domestik (3)'!S1095</f>
        <v>0</v>
      </c>
      <c r="G142" s="124">
        <f>'Kebutuhan Air Non Domestik (3)'!I1120</f>
        <v>1.1574074074074073E-2</v>
      </c>
      <c r="H142" s="124">
        <f>'Kebutuhan Air Non Domestik (3)'!S1120</f>
        <v>5.7870370370370367E-3</v>
      </c>
      <c r="I142" s="124">
        <f>'Kebutuhan Air Non Domestik (3)'!I1145</f>
        <v>1.1574074074074073E-2</v>
      </c>
      <c r="J142" s="124">
        <f>'Kebutuhan Air Non Domestik (3)'!S1145</f>
        <v>0</v>
      </c>
      <c r="K142" s="124">
        <f>'Kebutuhan Air Non Domestik (3)'!I1170</f>
        <v>4.6296296296296294E-2</v>
      </c>
      <c r="L142" s="124">
        <f>'Kebutuhan Air Non Domestik (3)'!S1170</f>
        <v>0</v>
      </c>
      <c r="M142" s="124">
        <f>'Kebutuhan Air Non Domestik (3)'!I1195</f>
        <v>0</v>
      </c>
      <c r="N142" s="124">
        <f>'Kebutuhan Air Non Domestik (3)'!S1195</f>
        <v>0</v>
      </c>
      <c r="O142" s="124">
        <f>'Kebutuhan Air Non Domestik (3)'!I1220</f>
        <v>0</v>
      </c>
      <c r="P142" s="124">
        <f>'Kebutuhan Air Non Domestik (3)'!S1220</f>
        <v>0</v>
      </c>
      <c r="Q142" s="124">
        <f>'Kebutuhan Air Non Domestik (3)'!I1245</f>
        <v>0</v>
      </c>
      <c r="R142" s="124">
        <f t="shared" si="5"/>
        <v>0.29745370370370366</v>
      </c>
    </row>
    <row r="143" spans="1:18" x14ac:dyDescent="0.25">
      <c r="B143" s="122">
        <v>2033</v>
      </c>
      <c r="C143" s="124">
        <f>'Kebutuhan Air Non Domestik (3)'!I1071</f>
        <v>0</v>
      </c>
      <c r="D143" s="124">
        <f>'Kebutuhan Air Non Domestik (3)'!S1071</f>
        <v>0.22222222222222221</v>
      </c>
      <c r="E143" s="124">
        <f>'Kebutuhan Air Non Domestik (3)'!I1096</f>
        <v>0</v>
      </c>
      <c r="F143" s="124">
        <f>'Kebutuhan Air Non Domestik (3)'!S1096</f>
        <v>0</v>
      </c>
      <c r="G143" s="124">
        <f>'Kebutuhan Air Non Domestik (3)'!I1121</f>
        <v>1.1574074074074073E-2</v>
      </c>
      <c r="H143" s="124">
        <f>'Kebutuhan Air Non Domestik (3)'!S1121</f>
        <v>5.7870370370370367E-3</v>
      </c>
      <c r="I143" s="124">
        <f>'Kebutuhan Air Non Domestik (3)'!I1146</f>
        <v>1.1574074074074073E-2</v>
      </c>
      <c r="J143" s="124">
        <f>'Kebutuhan Air Non Domestik (3)'!S1146</f>
        <v>0</v>
      </c>
      <c r="K143" s="124">
        <f>'Kebutuhan Air Non Domestik (3)'!I1171</f>
        <v>6.9444444444444448E-2</v>
      </c>
      <c r="L143" s="124">
        <f>'Kebutuhan Air Non Domestik (3)'!S1171</f>
        <v>0</v>
      </c>
      <c r="M143" s="124">
        <f>'Kebutuhan Air Non Domestik (3)'!I1196</f>
        <v>0</v>
      </c>
      <c r="N143" s="124">
        <f>'Kebutuhan Air Non Domestik (3)'!S1196</f>
        <v>0</v>
      </c>
      <c r="O143" s="124">
        <f>'Kebutuhan Air Non Domestik (3)'!I1221</f>
        <v>0</v>
      </c>
      <c r="P143" s="124">
        <f>'Kebutuhan Air Non Domestik (3)'!S1221</f>
        <v>0</v>
      </c>
      <c r="Q143" s="124">
        <f>'Kebutuhan Air Non Domestik (3)'!I1246</f>
        <v>0</v>
      </c>
      <c r="R143" s="124">
        <f t="shared" si="5"/>
        <v>0.32060185185185186</v>
      </c>
    </row>
    <row r="144" spans="1:18" x14ac:dyDescent="0.25">
      <c r="B144" s="122">
        <v>2034</v>
      </c>
      <c r="C144" s="124">
        <f>'Kebutuhan Air Non Domestik (3)'!I1072</f>
        <v>0</v>
      </c>
      <c r="D144" s="124">
        <f>'Kebutuhan Air Non Domestik (3)'!S1072</f>
        <v>0.22222222222222221</v>
      </c>
      <c r="E144" s="124">
        <f>'Kebutuhan Air Non Domestik (3)'!I1097</f>
        <v>0</v>
      </c>
      <c r="F144" s="124">
        <f>'Kebutuhan Air Non Domestik (3)'!S1097</f>
        <v>0</v>
      </c>
      <c r="G144" s="124">
        <f>'Kebutuhan Air Non Domestik (3)'!I1122</f>
        <v>1.1574074074074073E-2</v>
      </c>
      <c r="H144" s="124">
        <f>'Kebutuhan Air Non Domestik (3)'!S1122</f>
        <v>5.7870370370370367E-3</v>
      </c>
      <c r="I144" s="124">
        <f>'Kebutuhan Air Non Domestik (3)'!I1147</f>
        <v>1.1574074074074073E-2</v>
      </c>
      <c r="J144" s="124">
        <f>'Kebutuhan Air Non Domestik (3)'!S1147</f>
        <v>0</v>
      </c>
      <c r="K144" s="124">
        <f>'Kebutuhan Air Non Domestik (3)'!I1172</f>
        <v>6.9444444444444448E-2</v>
      </c>
      <c r="L144" s="124">
        <f>'Kebutuhan Air Non Domestik (3)'!S1172</f>
        <v>0</v>
      </c>
      <c r="M144" s="124">
        <f>'Kebutuhan Air Non Domestik (3)'!I1197</f>
        <v>0</v>
      </c>
      <c r="N144" s="124">
        <f>'Kebutuhan Air Non Domestik (3)'!S1197</f>
        <v>0</v>
      </c>
      <c r="O144" s="124">
        <f>'Kebutuhan Air Non Domestik (3)'!I1222</f>
        <v>0</v>
      </c>
      <c r="P144" s="124">
        <f>'Kebutuhan Air Non Domestik (3)'!S1222</f>
        <v>0</v>
      </c>
      <c r="Q144" s="124">
        <f>'Kebutuhan Air Non Domestik (3)'!I1247</f>
        <v>0</v>
      </c>
      <c r="R144" s="124">
        <f t="shared" si="5"/>
        <v>0.32060185185185186</v>
      </c>
    </row>
    <row r="145" spans="1:18" x14ac:dyDescent="0.25">
      <c r="B145" s="122">
        <v>2035</v>
      </c>
      <c r="C145" s="124">
        <f>'Kebutuhan Air Non Domestik (3)'!I1073</f>
        <v>0</v>
      </c>
      <c r="D145" s="124">
        <f>'Kebutuhan Air Non Domestik (3)'!S1073</f>
        <v>0.22222222222222221</v>
      </c>
      <c r="E145" s="124">
        <f>'Kebutuhan Air Non Domestik (3)'!I1098</f>
        <v>0</v>
      </c>
      <c r="F145" s="124">
        <f>'Kebutuhan Air Non Domestik (3)'!S1098</f>
        <v>0</v>
      </c>
      <c r="G145" s="124">
        <f>'Kebutuhan Air Non Domestik (3)'!I1123</f>
        <v>1.1574074074074073E-2</v>
      </c>
      <c r="H145" s="124">
        <f>'Kebutuhan Air Non Domestik (3)'!S1123</f>
        <v>5.7870370370370367E-3</v>
      </c>
      <c r="I145" s="124">
        <f>'Kebutuhan Air Non Domestik (3)'!I1148</f>
        <v>1.1574074074074073E-2</v>
      </c>
      <c r="J145" s="124">
        <f>'Kebutuhan Air Non Domestik (3)'!S1148</f>
        <v>0</v>
      </c>
      <c r="K145" s="124">
        <f>'Kebutuhan Air Non Domestik (3)'!I1173</f>
        <v>6.9444444444444448E-2</v>
      </c>
      <c r="L145" s="124">
        <f>'Kebutuhan Air Non Domestik (3)'!S1173</f>
        <v>0</v>
      </c>
      <c r="M145" s="124">
        <f>'Kebutuhan Air Non Domestik (3)'!I1198</f>
        <v>0</v>
      </c>
      <c r="N145" s="124">
        <f>'Kebutuhan Air Non Domestik (3)'!S1198</f>
        <v>0</v>
      </c>
      <c r="O145" s="124">
        <f>'Kebutuhan Air Non Domestik (3)'!I1223</f>
        <v>0</v>
      </c>
      <c r="P145" s="124">
        <f>'Kebutuhan Air Non Domestik (3)'!S1223</f>
        <v>0</v>
      </c>
      <c r="Q145" s="124">
        <f>'Kebutuhan Air Non Domestik (3)'!I1248</f>
        <v>0</v>
      </c>
      <c r="R145" s="124">
        <f t="shared" si="5"/>
        <v>0.32060185185185186</v>
      </c>
    </row>
    <row r="146" spans="1:18" x14ac:dyDescent="0.25">
      <c r="B146" s="122">
        <v>2036</v>
      </c>
      <c r="C146" s="124">
        <f>'Kebutuhan Air Non Domestik (3)'!I1074</f>
        <v>0</v>
      </c>
      <c r="D146" s="124">
        <f>'Kebutuhan Air Non Domestik (3)'!S1074</f>
        <v>0.22222222222222221</v>
      </c>
      <c r="E146" s="124">
        <f>'Kebutuhan Air Non Domestik (3)'!I1099</f>
        <v>0</v>
      </c>
      <c r="F146" s="124">
        <f>'Kebutuhan Air Non Domestik (3)'!S1099</f>
        <v>0</v>
      </c>
      <c r="G146" s="124">
        <f>'Kebutuhan Air Non Domestik (3)'!I1124</f>
        <v>1.1574074074074073E-2</v>
      </c>
      <c r="H146" s="124">
        <f>'Kebutuhan Air Non Domestik (3)'!S1124</f>
        <v>5.7870370370370367E-3</v>
      </c>
      <c r="I146" s="124">
        <f>'Kebutuhan Air Non Domestik (3)'!I1149</f>
        <v>1.1574074074074073E-2</v>
      </c>
      <c r="J146" s="124">
        <f>'Kebutuhan Air Non Domestik (3)'!S1149</f>
        <v>0</v>
      </c>
      <c r="K146" s="124">
        <f>'Kebutuhan Air Non Domestik (3)'!I1174</f>
        <v>6.9444444444444448E-2</v>
      </c>
      <c r="L146" s="124">
        <f>'Kebutuhan Air Non Domestik (3)'!S1174</f>
        <v>0</v>
      </c>
      <c r="M146" s="124">
        <f>'Kebutuhan Air Non Domestik (3)'!I1199</f>
        <v>0</v>
      </c>
      <c r="N146" s="124">
        <f>'Kebutuhan Air Non Domestik (3)'!S1199</f>
        <v>0</v>
      </c>
      <c r="O146" s="124">
        <f>'Kebutuhan Air Non Domestik (3)'!I1224</f>
        <v>0</v>
      </c>
      <c r="P146" s="124">
        <f>'Kebutuhan Air Non Domestik (3)'!S1224</f>
        <v>0</v>
      </c>
      <c r="Q146" s="124">
        <f>'Kebutuhan Air Non Domestik (3)'!I1249</f>
        <v>0</v>
      </c>
      <c r="R146" s="124">
        <f t="shared" si="5"/>
        <v>0.32060185185185186</v>
      </c>
    </row>
    <row r="147" spans="1:18" x14ac:dyDescent="0.25">
      <c r="B147" s="122">
        <v>2037</v>
      </c>
      <c r="C147" s="124">
        <f>'Kebutuhan Air Non Domestik (3)'!I1075</f>
        <v>0</v>
      </c>
      <c r="D147" s="124">
        <f>'Kebutuhan Air Non Domestik (3)'!S1075</f>
        <v>0.22222222222222221</v>
      </c>
      <c r="E147" s="124">
        <f>'Kebutuhan Air Non Domestik (3)'!I1100</f>
        <v>0</v>
      </c>
      <c r="F147" s="124">
        <f>'Kebutuhan Air Non Domestik (3)'!S1100</f>
        <v>0</v>
      </c>
      <c r="G147" s="124">
        <f>'Kebutuhan Air Non Domestik (3)'!I1125</f>
        <v>1.1574074074074073E-2</v>
      </c>
      <c r="H147" s="124">
        <f>'Kebutuhan Air Non Domestik (3)'!S1125</f>
        <v>5.7870370370370367E-3</v>
      </c>
      <c r="I147" s="124">
        <f>'Kebutuhan Air Non Domestik (3)'!I1150</f>
        <v>1.1574074074074073E-2</v>
      </c>
      <c r="J147" s="124">
        <f>'Kebutuhan Air Non Domestik (3)'!S1150</f>
        <v>0</v>
      </c>
      <c r="K147" s="124">
        <f>'Kebutuhan Air Non Domestik (3)'!I1175</f>
        <v>6.9444444444444448E-2</v>
      </c>
      <c r="L147" s="124">
        <f>'Kebutuhan Air Non Domestik (3)'!S1175</f>
        <v>0</v>
      </c>
      <c r="M147" s="124">
        <f>'Kebutuhan Air Non Domestik (3)'!I1200</f>
        <v>0</v>
      </c>
      <c r="N147" s="124">
        <f>'Kebutuhan Air Non Domestik (3)'!S1200</f>
        <v>0</v>
      </c>
      <c r="O147" s="124">
        <f>'Kebutuhan Air Non Domestik (3)'!I1225</f>
        <v>0</v>
      </c>
      <c r="P147" s="124">
        <f>'Kebutuhan Air Non Domestik (3)'!S1225</f>
        <v>0</v>
      </c>
      <c r="Q147" s="124">
        <f>'Kebutuhan Air Non Domestik (3)'!I1250</f>
        <v>0</v>
      </c>
      <c r="R147" s="124">
        <f t="shared" si="5"/>
        <v>0.32060185185185186</v>
      </c>
    </row>
    <row r="148" spans="1:18" x14ac:dyDescent="0.25">
      <c r="B148" s="122">
        <v>2038</v>
      </c>
      <c r="C148" s="124">
        <f>'Kebutuhan Air Non Domestik (3)'!I1076</f>
        <v>0</v>
      </c>
      <c r="D148" s="124">
        <f>'Kebutuhan Air Non Domestik (3)'!S1076</f>
        <v>0.22222222222222221</v>
      </c>
      <c r="E148" s="124">
        <f>'Kebutuhan Air Non Domestik (3)'!I1101</f>
        <v>0</v>
      </c>
      <c r="F148" s="124">
        <f>'Kebutuhan Air Non Domestik (3)'!S1101</f>
        <v>0</v>
      </c>
      <c r="G148" s="124">
        <f>'Kebutuhan Air Non Domestik (3)'!I1126</f>
        <v>1.1574074074074073E-2</v>
      </c>
      <c r="H148" s="124">
        <f>'Kebutuhan Air Non Domestik (3)'!S1126</f>
        <v>5.7870370370370367E-3</v>
      </c>
      <c r="I148" s="124">
        <f>'Kebutuhan Air Non Domestik (3)'!I1151</f>
        <v>1.1574074074074073E-2</v>
      </c>
      <c r="J148" s="124">
        <f>'Kebutuhan Air Non Domestik (3)'!S1151</f>
        <v>0</v>
      </c>
      <c r="K148" s="124">
        <f>'Kebutuhan Air Non Domestik (3)'!I1176</f>
        <v>6.9444444444444448E-2</v>
      </c>
      <c r="L148" s="124">
        <f>'Kebutuhan Air Non Domestik (3)'!S1176</f>
        <v>0</v>
      </c>
      <c r="M148" s="124">
        <f>'Kebutuhan Air Non Domestik (3)'!I1201</f>
        <v>0</v>
      </c>
      <c r="N148" s="124">
        <f>'Kebutuhan Air Non Domestik (3)'!S1201</f>
        <v>0</v>
      </c>
      <c r="O148" s="124">
        <f>'Kebutuhan Air Non Domestik (3)'!I1226</f>
        <v>0</v>
      </c>
      <c r="P148" s="124">
        <f>'Kebutuhan Air Non Domestik (3)'!S1226</f>
        <v>0</v>
      </c>
      <c r="Q148" s="124">
        <f>'Kebutuhan Air Non Domestik (3)'!I1251</f>
        <v>0</v>
      </c>
      <c r="R148" s="124">
        <f t="shared" si="5"/>
        <v>0.32060185185185186</v>
      </c>
    </row>
    <row r="149" spans="1:18" x14ac:dyDescent="0.25">
      <c r="B149" s="122">
        <v>2039</v>
      </c>
      <c r="C149" s="124">
        <f>'Kebutuhan Air Non Domestik (3)'!I1077</f>
        <v>0</v>
      </c>
      <c r="D149" s="124">
        <f>'Kebutuhan Air Non Domestik (3)'!S1077</f>
        <v>0.22222222222222221</v>
      </c>
      <c r="E149" s="124">
        <f>'Kebutuhan Air Non Domestik (3)'!I1102</f>
        <v>0</v>
      </c>
      <c r="F149" s="124">
        <f>'Kebutuhan Air Non Domestik (3)'!S1102</f>
        <v>0</v>
      </c>
      <c r="G149" s="124">
        <f>'Kebutuhan Air Non Domestik (3)'!I1127</f>
        <v>1.1574074074074073E-2</v>
      </c>
      <c r="H149" s="124">
        <f>'Kebutuhan Air Non Domestik (3)'!S1127</f>
        <v>5.7870370370370367E-3</v>
      </c>
      <c r="I149" s="124">
        <f>'Kebutuhan Air Non Domestik (3)'!I1152</f>
        <v>1.1574074074074073E-2</v>
      </c>
      <c r="J149" s="124">
        <f>'Kebutuhan Air Non Domestik (3)'!S1152</f>
        <v>0</v>
      </c>
      <c r="K149" s="124">
        <f>'Kebutuhan Air Non Domestik (3)'!I1177</f>
        <v>6.9444444444444448E-2</v>
      </c>
      <c r="L149" s="124">
        <f>'Kebutuhan Air Non Domestik (3)'!S1177</f>
        <v>0</v>
      </c>
      <c r="M149" s="124">
        <f>'Kebutuhan Air Non Domestik (3)'!I1202</f>
        <v>0</v>
      </c>
      <c r="N149" s="124">
        <f>'Kebutuhan Air Non Domestik (3)'!S1202</f>
        <v>0</v>
      </c>
      <c r="O149" s="124">
        <f>'Kebutuhan Air Non Domestik (3)'!I1227</f>
        <v>0</v>
      </c>
      <c r="P149" s="124">
        <f>'Kebutuhan Air Non Domestik (3)'!S1227</f>
        <v>0</v>
      </c>
      <c r="Q149" s="124">
        <f>'Kebutuhan Air Non Domestik (3)'!I1252</f>
        <v>0</v>
      </c>
      <c r="R149" s="124">
        <f t="shared" si="5"/>
        <v>0.32060185185185186</v>
      </c>
    </row>
    <row r="150" spans="1:18" x14ac:dyDescent="0.25">
      <c r="B150" s="122">
        <v>2040</v>
      </c>
      <c r="C150" s="124">
        <f>'Kebutuhan Air Non Domestik (3)'!I1078</f>
        <v>0</v>
      </c>
      <c r="D150" s="124">
        <f>'Kebutuhan Air Non Domestik (3)'!S1078</f>
        <v>0.22222222222222221</v>
      </c>
      <c r="E150" s="124">
        <f>'Kebutuhan Air Non Domestik (3)'!I1103</f>
        <v>0</v>
      </c>
      <c r="F150" s="124">
        <f>'Kebutuhan Air Non Domestik (3)'!S1103</f>
        <v>0</v>
      </c>
      <c r="G150" s="124">
        <f>'Kebutuhan Air Non Domestik (3)'!I1128</f>
        <v>1.1574074074074073E-2</v>
      </c>
      <c r="H150" s="124">
        <f>'Kebutuhan Air Non Domestik (3)'!S1128</f>
        <v>5.7870370370370367E-3</v>
      </c>
      <c r="I150" s="124">
        <f>'Kebutuhan Air Non Domestik (3)'!I1153</f>
        <v>1.1574074074074073E-2</v>
      </c>
      <c r="J150" s="124">
        <f>'Kebutuhan Air Non Domestik (3)'!S1153</f>
        <v>0</v>
      </c>
      <c r="K150" s="124">
        <f>'Kebutuhan Air Non Domestik (3)'!I1178</f>
        <v>6.9444444444444448E-2</v>
      </c>
      <c r="L150" s="124">
        <f>'Kebutuhan Air Non Domestik (3)'!S1178</f>
        <v>0</v>
      </c>
      <c r="M150" s="124">
        <f>'Kebutuhan Air Non Domestik (3)'!I1203</f>
        <v>0</v>
      </c>
      <c r="N150" s="124">
        <f>'Kebutuhan Air Non Domestik (3)'!S1203</f>
        <v>0</v>
      </c>
      <c r="O150" s="124">
        <f>'Kebutuhan Air Non Domestik (3)'!I1228</f>
        <v>0</v>
      </c>
      <c r="P150" s="124">
        <f>'Kebutuhan Air Non Domestik (3)'!S1228</f>
        <v>0</v>
      </c>
      <c r="Q150" s="124">
        <f>'Kebutuhan Air Non Domestik (3)'!I1253</f>
        <v>0</v>
      </c>
      <c r="R150" s="124">
        <f t="shared" si="5"/>
        <v>0.32060185185185186</v>
      </c>
    </row>
    <row r="151" spans="1:18" x14ac:dyDescent="0.25">
      <c r="B151" s="122">
        <v>2041</v>
      </c>
      <c r="C151" s="124">
        <f>'Kebutuhan Air Non Domestik (3)'!I1079</f>
        <v>0</v>
      </c>
      <c r="D151" s="124">
        <f>'Kebutuhan Air Non Domestik (3)'!S1079</f>
        <v>0.44444444444444442</v>
      </c>
      <c r="E151" s="124">
        <f>'Kebutuhan Air Non Domestik (3)'!I1104</f>
        <v>0</v>
      </c>
      <c r="F151" s="124">
        <f>'Kebutuhan Air Non Domestik (3)'!S1104</f>
        <v>0</v>
      </c>
      <c r="G151" s="124">
        <f>'Kebutuhan Air Non Domestik (3)'!I1129</f>
        <v>2.3148148148148147E-2</v>
      </c>
      <c r="H151" s="124">
        <f>'Kebutuhan Air Non Domestik (3)'!S1129</f>
        <v>1.1574074074074073E-2</v>
      </c>
      <c r="I151" s="124">
        <f>'Kebutuhan Air Non Domestik (3)'!I1154</f>
        <v>2.3148148148148147E-2</v>
      </c>
      <c r="J151" s="124">
        <f>'Kebutuhan Air Non Domestik (3)'!S1154</f>
        <v>0</v>
      </c>
      <c r="K151" s="124">
        <f>'Kebutuhan Air Non Domestik (3)'!I1179</f>
        <v>6.9444444444444448E-2</v>
      </c>
      <c r="L151" s="124">
        <f>'Kebutuhan Air Non Domestik (3)'!S1179</f>
        <v>0</v>
      </c>
      <c r="M151" s="124">
        <f>'Kebutuhan Air Non Domestik (3)'!I1204</f>
        <v>0</v>
      </c>
      <c r="N151" s="124">
        <f>'Kebutuhan Air Non Domestik (3)'!S1204</f>
        <v>0</v>
      </c>
      <c r="O151" s="124">
        <f>'Kebutuhan Air Non Domestik (3)'!I1229</f>
        <v>0</v>
      </c>
      <c r="P151" s="124">
        <f>'Kebutuhan Air Non Domestik (3)'!S1229</f>
        <v>0</v>
      </c>
      <c r="Q151" s="124">
        <f>'Kebutuhan Air Non Domestik (3)'!I1254</f>
        <v>0</v>
      </c>
      <c r="R151" s="124">
        <f t="shared" si="5"/>
        <v>0.57175925925925919</v>
      </c>
    </row>
    <row r="152" spans="1:18" x14ac:dyDescent="0.25">
      <c r="B152" s="122">
        <v>2042</v>
      </c>
      <c r="C152" s="124">
        <f>'Kebutuhan Air Non Domestik (3)'!I1080</f>
        <v>0</v>
      </c>
      <c r="D152" s="124">
        <f>'Kebutuhan Air Non Domestik (3)'!S1080</f>
        <v>0.44444444444444442</v>
      </c>
      <c r="E152" s="124">
        <f>'Kebutuhan Air Non Domestik (3)'!I1105</f>
        <v>0</v>
      </c>
      <c r="F152" s="124">
        <f>'Kebutuhan Air Non Domestik (3)'!S1105</f>
        <v>0</v>
      </c>
      <c r="G152" s="124">
        <f>'Kebutuhan Air Non Domestik (3)'!I1130</f>
        <v>2.3148148148148147E-2</v>
      </c>
      <c r="H152" s="124">
        <f>'Kebutuhan Air Non Domestik (3)'!S1130</f>
        <v>1.1574074074074073E-2</v>
      </c>
      <c r="I152" s="124">
        <f>'Kebutuhan Air Non Domestik (3)'!I1155</f>
        <v>2.3148148148148147E-2</v>
      </c>
      <c r="J152" s="124">
        <f>'Kebutuhan Air Non Domestik (3)'!S1155</f>
        <v>0</v>
      </c>
      <c r="K152" s="124">
        <f>'Kebutuhan Air Non Domestik (3)'!I1180</f>
        <v>6.9444444444444448E-2</v>
      </c>
      <c r="L152" s="124">
        <f>'Kebutuhan Air Non Domestik (3)'!S1180</f>
        <v>0</v>
      </c>
      <c r="M152" s="124">
        <f>'Kebutuhan Air Non Domestik (3)'!I1205</f>
        <v>0</v>
      </c>
      <c r="N152" s="124">
        <f>'Kebutuhan Air Non Domestik (3)'!S1205</f>
        <v>0</v>
      </c>
      <c r="O152" s="124">
        <f>'Kebutuhan Air Non Domestik (3)'!I1230</f>
        <v>0</v>
      </c>
      <c r="P152" s="124">
        <f>'Kebutuhan Air Non Domestik (3)'!S1230</f>
        <v>0</v>
      </c>
      <c r="Q152" s="124">
        <f>'Kebutuhan Air Non Domestik (3)'!I1255</f>
        <v>0</v>
      </c>
      <c r="R152" s="124">
        <f t="shared" si="5"/>
        <v>0.57175925925925919</v>
      </c>
    </row>
    <row r="153" spans="1:18" x14ac:dyDescent="0.25">
      <c r="B153" s="122">
        <v>2043</v>
      </c>
      <c r="C153" s="124">
        <f>'Kebutuhan Air Non Domestik (3)'!I1081</f>
        <v>0</v>
      </c>
      <c r="D153" s="124">
        <f>'Kebutuhan Air Non Domestik (3)'!S1081</f>
        <v>0.44444444444444442</v>
      </c>
      <c r="E153" s="124">
        <f>'Kebutuhan Air Non Domestik (3)'!I1106</f>
        <v>0</v>
      </c>
      <c r="F153" s="124">
        <f>'Kebutuhan Air Non Domestik (3)'!S1106</f>
        <v>0</v>
      </c>
      <c r="G153" s="124">
        <f>'Kebutuhan Air Non Domestik (3)'!I1131</f>
        <v>2.3148148148148147E-2</v>
      </c>
      <c r="H153" s="124">
        <f>'Kebutuhan Air Non Domestik (3)'!S1131</f>
        <v>1.1574074074074073E-2</v>
      </c>
      <c r="I153" s="124">
        <f>'Kebutuhan Air Non Domestik (3)'!I1156</f>
        <v>2.3148148148148147E-2</v>
      </c>
      <c r="J153" s="124">
        <f>'Kebutuhan Air Non Domestik (3)'!S1156</f>
        <v>0</v>
      </c>
      <c r="K153" s="124">
        <f>'Kebutuhan Air Non Domestik (3)'!I1181</f>
        <v>6.9444444444444448E-2</v>
      </c>
      <c r="L153" s="124">
        <f>'Kebutuhan Air Non Domestik (3)'!S1181</f>
        <v>0</v>
      </c>
      <c r="M153" s="124">
        <f>'Kebutuhan Air Non Domestik (3)'!I1206</f>
        <v>0</v>
      </c>
      <c r="N153" s="124">
        <f>'Kebutuhan Air Non Domestik (3)'!S1206</f>
        <v>0</v>
      </c>
      <c r="O153" s="124">
        <f>'Kebutuhan Air Non Domestik (3)'!I1231</f>
        <v>0</v>
      </c>
      <c r="P153" s="124">
        <f>'Kebutuhan Air Non Domestik (3)'!S1231</f>
        <v>0</v>
      </c>
      <c r="Q153" s="124">
        <f>'Kebutuhan Air Non Domestik (3)'!I1256</f>
        <v>0</v>
      </c>
      <c r="R153" s="124">
        <f t="shared" si="5"/>
        <v>0.57175925925925919</v>
      </c>
    </row>
    <row r="154" spans="1:18" x14ac:dyDescent="0.25">
      <c r="B154" s="122">
        <v>2044</v>
      </c>
      <c r="C154" s="124">
        <f>'Kebutuhan Air Non Domestik (3)'!I1082</f>
        <v>0</v>
      </c>
      <c r="D154" s="124">
        <f>'Kebutuhan Air Non Domestik (3)'!S1082</f>
        <v>0.44444444444444442</v>
      </c>
      <c r="E154" s="124">
        <f>'Kebutuhan Air Non Domestik (3)'!I1107</f>
        <v>0</v>
      </c>
      <c r="F154" s="124">
        <f>'Kebutuhan Air Non Domestik (3)'!S1107</f>
        <v>0</v>
      </c>
      <c r="G154" s="124">
        <f>'Kebutuhan Air Non Domestik (3)'!I1132</f>
        <v>2.3148148148148147E-2</v>
      </c>
      <c r="H154" s="124">
        <f>'Kebutuhan Air Non Domestik (3)'!S1132</f>
        <v>1.1574074074074073E-2</v>
      </c>
      <c r="I154" s="124">
        <f>'Kebutuhan Air Non Domestik (3)'!I1157</f>
        <v>2.3148148148148147E-2</v>
      </c>
      <c r="J154" s="124">
        <f>'Kebutuhan Air Non Domestik (3)'!S1157</f>
        <v>0</v>
      </c>
      <c r="K154" s="124">
        <f>'Kebutuhan Air Non Domestik (3)'!I1182</f>
        <v>6.9444444444444448E-2</v>
      </c>
      <c r="L154" s="124">
        <f>'Kebutuhan Air Non Domestik (3)'!S1182</f>
        <v>0</v>
      </c>
      <c r="M154" s="124">
        <f>'Kebutuhan Air Non Domestik (3)'!I1207</f>
        <v>0</v>
      </c>
      <c r="N154" s="124">
        <f>'Kebutuhan Air Non Domestik (3)'!S1207</f>
        <v>0</v>
      </c>
      <c r="O154" s="124">
        <f>'Kebutuhan Air Non Domestik (3)'!I1232</f>
        <v>0</v>
      </c>
      <c r="P154" s="124">
        <f>'Kebutuhan Air Non Domestik (3)'!S1232</f>
        <v>0</v>
      </c>
      <c r="Q154" s="124">
        <f>'Kebutuhan Air Non Domestik (3)'!I1257</f>
        <v>0</v>
      </c>
      <c r="R154" s="124">
        <f t="shared" si="5"/>
        <v>0.57175925925925919</v>
      </c>
    </row>
    <row r="157" spans="1:18" x14ac:dyDescent="0.25">
      <c r="A157" s="273">
        <v>7</v>
      </c>
      <c r="B157" s="291" t="s">
        <v>129</v>
      </c>
      <c r="C157" s="291"/>
      <c r="D157" s="291"/>
      <c r="E157" s="291"/>
      <c r="F157" s="291"/>
      <c r="G157" s="291"/>
      <c r="H157" s="291"/>
      <c r="I157" s="291"/>
      <c r="J157" s="291"/>
      <c r="K157" s="291"/>
      <c r="L157" s="291"/>
      <c r="M157" s="291"/>
      <c r="N157" s="291"/>
      <c r="O157" s="291"/>
      <c r="P157" s="291"/>
      <c r="Q157" s="291"/>
      <c r="R157" s="291"/>
    </row>
    <row r="158" spans="1:18" x14ac:dyDescent="0.25">
      <c r="A158" s="273"/>
      <c r="B158" s="252" t="s">
        <v>22</v>
      </c>
      <c r="C158" s="261" t="s">
        <v>233</v>
      </c>
      <c r="D158" s="261"/>
      <c r="E158" s="261"/>
      <c r="F158" s="261"/>
      <c r="G158" s="261"/>
      <c r="H158" s="261"/>
      <c r="I158" s="261"/>
      <c r="J158" s="261"/>
      <c r="K158" s="261"/>
      <c r="L158" s="261"/>
      <c r="M158" s="261"/>
      <c r="N158" s="261"/>
      <c r="O158" s="261"/>
      <c r="P158" s="261"/>
      <c r="Q158" s="261"/>
      <c r="R158" s="261"/>
    </row>
    <row r="159" spans="1:18" x14ac:dyDescent="0.25">
      <c r="A159" s="273"/>
      <c r="B159" s="252"/>
      <c r="C159" s="289" t="s">
        <v>170</v>
      </c>
      <c r="D159" s="289" t="s">
        <v>171</v>
      </c>
      <c r="E159" s="289" t="s">
        <v>173</v>
      </c>
      <c r="F159" s="289" t="s">
        <v>174</v>
      </c>
      <c r="G159" s="289" t="s">
        <v>301</v>
      </c>
      <c r="H159" s="289" t="s">
        <v>302</v>
      </c>
      <c r="I159" s="289" t="s">
        <v>182</v>
      </c>
      <c r="J159" s="289" t="s">
        <v>349</v>
      </c>
      <c r="K159" s="289" t="s">
        <v>183</v>
      </c>
      <c r="L159" s="289" t="s">
        <v>172</v>
      </c>
      <c r="M159" s="289" t="s">
        <v>306</v>
      </c>
      <c r="N159" s="289" t="s">
        <v>307</v>
      </c>
      <c r="O159" s="289" t="s">
        <v>308</v>
      </c>
      <c r="P159" s="289" t="s">
        <v>350</v>
      </c>
      <c r="Q159" s="289" t="s">
        <v>322</v>
      </c>
      <c r="R159" s="289" t="s">
        <v>232</v>
      </c>
    </row>
    <row r="160" spans="1:18" x14ac:dyDescent="0.25">
      <c r="A160" s="273"/>
      <c r="B160" s="252"/>
      <c r="C160" s="289"/>
      <c r="D160" s="289"/>
      <c r="E160" s="289"/>
      <c r="F160" s="289"/>
      <c r="G160" s="289"/>
      <c r="H160" s="289"/>
      <c r="I160" s="289"/>
      <c r="J160" s="289"/>
      <c r="K160" s="289"/>
      <c r="L160" s="289"/>
      <c r="M160" s="289"/>
      <c r="N160" s="289"/>
      <c r="O160" s="289"/>
      <c r="P160" s="289"/>
      <c r="Q160" s="289"/>
      <c r="R160" s="289"/>
    </row>
    <row r="161" spans="2:18" x14ac:dyDescent="0.25">
      <c r="B161" s="122">
        <v>2025</v>
      </c>
      <c r="C161" s="124">
        <f>'Kebutuhan Air Non Domestik (3)'!I1268</f>
        <v>0</v>
      </c>
      <c r="D161" s="124">
        <f>'Kebutuhan Air Non Domestik (3)'!S1268</f>
        <v>0.22222222222222221</v>
      </c>
      <c r="E161" s="124">
        <f>'Kebutuhan Air Non Domestik (3)'!I1293</f>
        <v>0</v>
      </c>
      <c r="F161" s="124">
        <f>'Kebutuhan Air Non Domestik (3)'!S1293</f>
        <v>0</v>
      </c>
      <c r="G161" s="124">
        <f>'Kebutuhan Air Non Domestik (3)'!I1318</f>
        <v>1.1574074074074073E-2</v>
      </c>
      <c r="H161" s="124">
        <f>'Kebutuhan Air Non Domestik (3)'!S1318</f>
        <v>5.7870370370370367E-3</v>
      </c>
      <c r="I161" s="124">
        <f>'Kebutuhan Air Non Domestik (3)'!I1343</f>
        <v>1.1574074074074073E-2</v>
      </c>
      <c r="J161" s="124">
        <f>'Kebutuhan Air Non Domestik (3)'!S1343</f>
        <v>0</v>
      </c>
      <c r="K161" s="124">
        <f>'Kebutuhan Air Non Domestik (3)'!I1368</f>
        <v>4.6296296296296294E-2</v>
      </c>
      <c r="L161" s="124">
        <f>'Kebutuhan Air Non Domestik (3)'!S1368</f>
        <v>0</v>
      </c>
      <c r="M161" s="124">
        <f>'Kebutuhan Air Non Domestik (3)'!I1393</f>
        <v>0</v>
      </c>
      <c r="N161" s="124">
        <f>'Kebutuhan Air Non Domestik (3)'!S1393</f>
        <v>0</v>
      </c>
      <c r="O161" s="124">
        <f>'Kebutuhan Air Non Domestik (3)'!I1418</f>
        <v>0</v>
      </c>
      <c r="P161" s="124">
        <f>'Kebutuhan Air Non Domestik (3)'!S1418</f>
        <v>0</v>
      </c>
      <c r="Q161" s="124">
        <f>'Kebutuhan Air Non Domestik (3)'!I1443</f>
        <v>0</v>
      </c>
      <c r="R161" s="124">
        <f>SUM(C161:Q161)</f>
        <v>0.29745370370370366</v>
      </c>
    </row>
    <row r="162" spans="2:18" x14ac:dyDescent="0.25">
      <c r="B162" s="122">
        <v>2026</v>
      </c>
      <c r="C162" s="124">
        <f>'Kebutuhan Air Non Domestik (3)'!I1269</f>
        <v>0</v>
      </c>
      <c r="D162" s="124">
        <f>'Kebutuhan Air Non Domestik (3)'!S1269</f>
        <v>0.22222222222222221</v>
      </c>
      <c r="E162" s="124">
        <f>'Kebutuhan Air Non Domestik (3)'!I1294</f>
        <v>0</v>
      </c>
      <c r="F162" s="124">
        <f>'Kebutuhan Air Non Domestik (3)'!S1294</f>
        <v>0</v>
      </c>
      <c r="G162" s="124">
        <f>'Kebutuhan Air Non Domestik (3)'!I1319</f>
        <v>1.1574074074074073E-2</v>
      </c>
      <c r="H162" s="124">
        <f>'Kebutuhan Air Non Domestik (3)'!S1319</f>
        <v>5.7870370370370367E-3</v>
      </c>
      <c r="I162" s="124">
        <f>'Kebutuhan Air Non Domestik (3)'!I1344</f>
        <v>1.1574074074074073E-2</v>
      </c>
      <c r="J162" s="124">
        <f>'Kebutuhan Air Non Domestik (3)'!S1344</f>
        <v>0</v>
      </c>
      <c r="K162" s="124">
        <f>'Kebutuhan Air Non Domestik (3)'!I1369</f>
        <v>4.6296296296296294E-2</v>
      </c>
      <c r="L162" s="124">
        <f>'Kebutuhan Air Non Domestik (3)'!S1369</f>
        <v>0</v>
      </c>
      <c r="M162" s="124">
        <f>'Kebutuhan Air Non Domestik (3)'!I1394</f>
        <v>0</v>
      </c>
      <c r="N162" s="124">
        <f>'Kebutuhan Air Non Domestik (3)'!S1394</f>
        <v>0</v>
      </c>
      <c r="O162" s="124">
        <f>'Kebutuhan Air Non Domestik (3)'!I1419</f>
        <v>0</v>
      </c>
      <c r="P162" s="124">
        <f>'Kebutuhan Air Non Domestik (3)'!S1419</f>
        <v>0</v>
      </c>
      <c r="Q162" s="124">
        <f>'Kebutuhan Air Non Domestik (3)'!I1444</f>
        <v>0</v>
      </c>
      <c r="R162" s="124">
        <f t="shared" ref="R162:R180" si="6">SUM(C162:Q162)</f>
        <v>0.29745370370370366</v>
      </c>
    </row>
    <row r="163" spans="2:18" x14ac:dyDescent="0.25">
      <c r="B163" s="122">
        <v>2027</v>
      </c>
      <c r="C163" s="124">
        <f>'Kebutuhan Air Non Domestik (3)'!I1270</f>
        <v>0</v>
      </c>
      <c r="D163" s="124">
        <f>'Kebutuhan Air Non Domestik (3)'!S1270</f>
        <v>0.22222222222222221</v>
      </c>
      <c r="E163" s="124">
        <f>'Kebutuhan Air Non Domestik (3)'!I1295</f>
        <v>0</v>
      </c>
      <c r="F163" s="124">
        <f>'Kebutuhan Air Non Domestik (3)'!S1295</f>
        <v>0</v>
      </c>
      <c r="G163" s="124">
        <f>'Kebutuhan Air Non Domestik (3)'!I1320</f>
        <v>1.1574074074074073E-2</v>
      </c>
      <c r="H163" s="124">
        <f>'Kebutuhan Air Non Domestik (3)'!S1320</f>
        <v>5.7870370370370367E-3</v>
      </c>
      <c r="I163" s="124">
        <f>'Kebutuhan Air Non Domestik (3)'!I1345</f>
        <v>1.1574074074074073E-2</v>
      </c>
      <c r="J163" s="124">
        <f>'Kebutuhan Air Non Domestik (3)'!S1345</f>
        <v>0</v>
      </c>
      <c r="K163" s="124">
        <f>'Kebutuhan Air Non Domestik (3)'!I1370</f>
        <v>4.6296296296296294E-2</v>
      </c>
      <c r="L163" s="124">
        <f>'Kebutuhan Air Non Domestik (3)'!S1370</f>
        <v>0</v>
      </c>
      <c r="M163" s="124">
        <f>'Kebutuhan Air Non Domestik (3)'!I1395</f>
        <v>0</v>
      </c>
      <c r="N163" s="124">
        <f>'Kebutuhan Air Non Domestik (3)'!S1395</f>
        <v>0</v>
      </c>
      <c r="O163" s="124">
        <f>'Kebutuhan Air Non Domestik (3)'!I1420</f>
        <v>0</v>
      </c>
      <c r="P163" s="124">
        <f>'Kebutuhan Air Non Domestik (3)'!S1420</f>
        <v>0</v>
      </c>
      <c r="Q163" s="124">
        <f>'Kebutuhan Air Non Domestik (3)'!I1445</f>
        <v>0</v>
      </c>
      <c r="R163" s="124">
        <f t="shared" si="6"/>
        <v>0.29745370370370366</v>
      </c>
    </row>
    <row r="164" spans="2:18" x14ac:dyDescent="0.25">
      <c r="B164" s="122">
        <v>2028</v>
      </c>
      <c r="C164" s="124">
        <f>'Kebutuhan Air Non Domestik (3)'!I1271</f>
        <v>0</v>
      </c>
      <c r="D164" s="124">
        <f>'Kebutuhan Air Non Domestik (3)'!S1271</f>
        <v>0.22222222222222221</v>
      </c>
      <c r="E164" s="124">
        <f>'Kebutuhan Air Non Domestik (3)'!I1296</f>
        <v>0</v>
      </c>
      <c r="F164" s="124">
        <f>'Kebutuhan Air Non Domestik (3)'!S1296</f>
        <v>0</v>
      </c>
      <c r="G164" s="124">
        <f>'Kebutuhan Air Non Domestik (3)'!I1321</f>
        <v>1.1574074074074073E-2</v>
      </c>
      <c r="H164" s="124">
        <f>'Kebutuhan Air Non Domestik (3)'!S1321</f>
        <v>5.7870370370370367E-3</v>
      </c>
      <c r="I164" s="124">
        <f>'Kebutuhan Air Non Domestik (3)'!I1346</f>
        <v>1.1574074074074073E-2</v>
      </c>
      <c r="J164" s="124">
        <f>'Kebutuhan Air Non Domestik (3)'!S1346</f>
        <v>0</v>
      </c>
      <c r="K164" s="124">
        <f>'Kebutuhan Air Non Domestik (3)'!I1371</f>
        <v>4.6296296296296294E-2</v>
      </c>
      <c r="L164" s="124">
        <f>'Kebutuhan Air Non Domestik (3)'!S1371</f>
        <v>0</v>
      </c>
      <c r="M164" s="124">
        <f>'Kebutuhan Air Non Domestik (3)'!I1396</f>
        <v>0</v>
      </c>
      <c r="N164" s="124">
        <f>'Kebutuhan Air Non Domestik (3)'!S1396</f>
        <v>0</v>
      </c>
      <c r="O164" s="124">
        <f>'Kebutuhan Air Non Domestik (3)'!I1421</f>
        <v>0</v>
      </c>
      <c r="P164" s="124">
        <f>'Kebutuhan Air Non Domestik (3)'!S1421</f>
        <v>0</v>
      </c>
      <c r="Q164" s="124">
        <f>'Kebutuhan Air Non Domestik (3)'!I1446</f>
        <v>0</v>
      </c>
      <c r="R164" s="124">
        <f t="shared" si="6"/>
        <v>0.29745370370370366</v>
      </c>
    </row>
    <row r="165" spans="2:18" x14ac:dyDescent="0.25">
      <c r="B165" s="122">
        <v>2029</v>
      </c>
      <c r="C165" s="124">
        <f>'Kebutuhan Air Non Domestik (3)'!I1272</f>
        <v>0</v>
      </c>
      <c r="D165" s="124">
        <f>'Kebutuhan Air Non Domestik (3)'!S1272</f>
        <v>0.22222222222222221</v>
      </c>
      <c r="E165" s="124">
        <f>'Kebutuhan Air Non Domestik (3)'!I1297</f>
        <v>0</v>
      </c>
      <c r="F165" s="124">
        <f>'Kebutuhan Air Non Domestik (3)'!S1297</f>
        <v>0</v>
      </c>
      <c r="G165" s="124">
        <f>'Kebutuhan Air Non Domestik (3)'!I1322</f>
        <v>1.1574074074074073E-2</v>
      </c>
      <c r="H165" s="124">
        <f>'Kebutuhan Air Non Domestik (3)'!S1322</f>
        <v>5.7870370370370367E-3</v>
      </c>
      <c r="I165" s="124">
        <f>'Kebutuhan Air Non Domestik (3)'!I1347</f>
        <v>1.1574074074074073E-2</v>
      </c>
      <c r="J165" s="124">
        <f>'Kebutuhan Air Non Domestik (3)'!S1347</f>
        <v>0</v>
      </c>
      <c r="K165" s="124">
        <f>'Kebutuhan Air Non Domestik (3)'!I1372</f>
        <v>4.6296296296296294E-2</v>
      </c>
      <c r="L165" s="124">
        <f>'Kebutuhan Air Non Domestik (3)'!S1372</f>
        <v>0</v>
      </c>
      <c r="M165" s="124">
        <f>'Kebutuhan Air Non Domestik (3)'!I1397</f>
        <v>0</v>
      </c>
      <c r="N165" s="124">
        <f>'Kebutuhan Air Non Domestik (3)'!S1397</f>
        <v>0</v>
      </c>
      <c r="O165" s="124">
        <f>'Kebutuhan Air Non Domestik (3)'!I1422</f>
        <v>0</v>
      </c>
      <c r="P165" s="124">
        <f>'Kebutuhan Air Non Domestik (3)'!S1422</f>
        <v>0</v>
      </c>
      <c r="Q165" s="124">
        <f>'Kebutuhan Air Non Domestik (3)'!I1447</f>
        <v>0</v>
      </c>
      <c r="R165" s="124">
        <f t="shared" si="6"/>
        <v>0.29745370370370366</v>
      </c>
    </row>
    <row r="166" spans="2:18" x14ac:dyDescent="0.25">
      <c r="B166" s="122">
        <v>2030</v>
      </c>
      <c r="C166" s="124">
        <f>'Kebutuhan Air Non Domestik (3)'!I1273</f>
        <v>0</v>
      </c>
      <c r="D166" s="124">
        <f>'Kebutuhan Air Non Domestik (3)'!S1273</f>
        <v>0.22222222222222221</v>
      </c>
      <c r="E166" s="124">
        <f>'Kebutuhan Air Non Domestik (3)'!I1298</f>
        <v>0</v>
      </c>
      <c r="F166" s="124">
        <f>'Kebutuhan Air Non Domestik (3)'!S1298</f>
        <v>0</v>
      </c>
      <c r="G166" s="124">
        <f>'Kebutuhan Air Non Domestik (3)'!I1323</f>
        <v>1.1574074074074073E-2</v>
      </c>
      <c r="H166" s="124">
        <f>'Kebutuhan Air Non Domestik (3)'!S1323</f>
        <v>5.7870370370370367E-3</v>
      </c>
      <c r="I166" s="124">
        <f>'Kebutuhan Air Non Domestik (3)'!I1348</f>
        <v>1.1574074074074073E-2</v>
      </c>
      <c r="J166" s="124">
        <f>'Kebutuhan Air Non Domestik (3)'!S1348</f>
        <v>0</v>
      </c>
      <c r="K166" s="124">
        <f>'Kebutuhan Air Non Domestik (3)'!I1373</f>
        <v>4.6296296296296294E-2</v>
      </c>
      <c r="L166" s="124">
        <f>'Kebutuhan Air Non Domestik (3)'!S1373</f>
        <v>0</v>
      </c>
      <c r="M166" s="124">
        <f>'Kebutuhan Air Non Domestik (3)'!I1398</f>
        <v>0</v>
      </c>
      <c r="N166" s="124">
        <f>'Kebutuhan Air Non Domestik (3)'!S1398</f>
        <v>0</v>
      </c>
      <c r="O166" s="124">
        <f>'Kebutuhan Air Non Domestik (3)'!I1423</f>
        <v>0</v>
      </c>
      <c r="P166" s="124">
        <f>'Kebutuhan Air Non Domestik (3)'!S1423</f>
        <v>0</v>
      </c>
      <c r="Q166" s="124">
        <f>'Kebutuhan Air Non Domestik (3)'!I1448</f>
        <v>0</v>
      </c>
      <c r="R166" s="124">
        <f t="shared" si="6"/>
        <v>0.29745370370370366</v>
      </c>
    </row>
    <row r="167" spans="2:18" x14ac:dyDescent="0.25">
      <c r="B167" s="122">
        <v>2031</v>
      </c>
      <c r="C167" s="124">
        <f>'Kebutuhan Air Non Domestik (3)'!I1274</f>
        <v>0</v>
      </c>
      <c r="D167" s="124">
        <f>'Kebutuhan Air Non Domestik (3)'!S1274</f>
        <v>0.22222222222222221</v>
      </c>
      <c r="E167" s="124">
        <f>'Kebutuhan Air Non Domestik (3)'!I1299</f>
        <v>0</v>
      </c>
      <c r="F167" s="124">
        <f>'Kebutuhan Air Non Domestik (3)'!S1299</f>
        <v>0</v>
      </c>
      <c r="G167" s="124">
        <f>'Kebutuhan Air Non Domestik (3)'!I1324</f>
        <v>1.1574074074074073E-2</v>
      </c>
      <c r="H167" s="124">
        <f>'Kebutuhan Air Non Domestik (3)'!S1324</f>
        <v>5.7870370370370367E-3</v>
      </c>
      <c r="I167" s="124">
        <f>'Kebutuhan Air Non Domestik (3)'!I1349</f>
        <v>1.1574074074074073E-2</v>
      </c>
      <c r="J167" s="124">
        <f>'Kebutuhan Air Non Domestik (3)'!S1349</f>
        <v>0</v>
      </c>
      <c r="K167" s="124">
        <f>'Kebutuhan Air Non Domestik (3)'!I1374</f>
        <v>6.9444444444444448E-2</v>
      </c>
      <c r="L167" s="124">
        <f>'Kebutuhan Air Non Domestik (3)'!S1374</f>
        <v>0</v>
      </c>
      <c r="M167" s="124">
        <f>'Kebutuhan Air Non Domestik (3)'!I1399</f>
        <v>0</v>
      </c>
      <c r="N167" s="124">
        <f>'Kebutuhan Air Non Domestik (3)'!S1399</f>
        <v>0</v>
      </c>
      <c r="O167" s="124">
        <f>'Kebutuhan Air Non Domestik (3)'!I1424</f>
        <v>0</v>
      </c>
      <c r="P167" s="124">
        <f>'Kebutuhan Air Non Domestik (3)'!S1424</f>
        <v>0</v>
      </c>
      <c r="Q167" s="124">
        <f>'Kebutuhan Air Non Domestik (3)'!I1449</f>
        <v>0</v>
      </c>
      <c r="R167" s="124">
        <f t="shared" si="6"/>
        <v>0.32060185185185186</v>
      </c>
    </row>
    <row r="168" spans="2:18" x14ac:dyDescent="0.25">
      <c r="B168" s="122">
        <v>2032</v>
      </c>
      <c r="C168" s="124">
        <f>'Kebutuhan Air Non Domestik (3)'!I1275</f>
        <v>0</v>
      </c>
      <c r="D168" s="124">
        <f>'Kebutuhan Air Non Domestik (3)'!S1275</f>
        <v>0.22222222222222221</v>
      </c>
      <c r="E168" s="124">
        <f>'Kebutuhan Air Non Domestik (3)'!I1300</f>
        <v>0</v>
      </c>
      <c r="F168" s="124">
        <f>'Kebutuhan Air Non Domestik (3)'!S1300</f>
        <v>0</v>
      </c>
      <c r="G168" s="124">
        <f>'Kebutuhan Air Non Domestik (3)'!I1325</f>
        <v>1.1574074074074073E-2</v>
      </c>
      <c r="H168" s="124">
        <f>'Kebutuhan Air Non Domestik (3)'!S1325</f>
        <v>5.7870370370370367E-3</v>
      </c>
      <c r="I168" s="124">
        <f>'Kebutuhan Air Non Domestik (3)'!I1350</f>
        <v>1.1574074074074073E-2</v>
      </c>
      <c r="J168" s="124">
        <f>'Kebutuhan Air Non Domestik (3)'!S1350</f>
        <v>0</v>
      </c>
      <c r="K168" s="124">
        <f>'Kebutuhan Air Non Domestik (3)'!I1375</f>
        <v>6.9444444444444448E-2</v>
      </c>
      <c r="L168" s="124">
        <f>'Kebutuhan Air Non Domestik (3)'!S1375</f>
        <v>0</v>
      </c>
      <c r="M168" s="124">
        <f>'Kebutuhan Air Non Domestik (3)'!I1400</f>
        <v>0</v>
      </c>
      <c r="N168" s="124">
        <f>'Kebutuhan Air Non Domestik (3)'!S1400</f>
        <v>0</v>
      </c>
      <c r="O168" s="124">
        <f>'Kebutuhan Air Non Domestik (3)'!I1425</f>
        <v>0</v>
      </c>
      <c r="P168" s="124">
        <f>'Kebutuhan Air Non Domestik (3)'!S1425</f>
        <v>0</v>
      </c>
      <c r="Q168" s="124">
        <f>'Kebutuhan Air Non Domestik (3)'!I1450</f>
        <v>0</v>
      </c>
      <c r="R168" s="124">
        <f t="shared" si="6"/>
        <v>0.32060185185185186</v>
      </c>
    </row>
    <row r="169" spans="2:18" x14ac:dyDescent="0.25">
      <c r="B169" s="122">
        <v>2033</v>
      </c>
      <c r="C169" s="124">
        <f>'Kebutuhan Air Non Domestik (3)'!I1276</f>
        <v>0</v>
      </c>
      <c r="D169" s="124">
        <f>'Kebutuhan Air Non Domestik (3)'!S1276</f>
        <v>0.22222222222222221</v>
      </c>
      <c r="E169" s="124">
        <f>'Kebutuhan Air Non Domestik (3)'!I1301</f>
        <v>0</v>
      </c>
      <c r="F169" s="124">
        <f>'Kebutuhan Air Non Domestik (3)'!S1301</f>
        <v>0</v>
      </c>
      <c r="G169" s="124">
        <f>'Kebutuhan Air Non Domestik (3)'!I1326</f>
        <v>1.1574074074074073E-2</v>
      </c>
      <c r="H169" s="124">
        <f>'Kebutuhan Air Non Domestik (3)'!S1326</f>
        <v>5.7870370370370367E-3</v>
      </c>
      <c r="I169" s="124">
        <f>'Kebutuhan Air Non Domestik (3)'!I1351</f>
        <v>1.1574074074074073E-2</v>
      </c>
      <c r="J169" s="124">
        <f>'Kebutuhan Air Non Domestik (3)'!S1351</f>
        <v>0</v>
      </c>
      <c r="K169" s="124">
        <f>'Kebutuhan Air Non Domestik (3)'!I1376</f>
        <v>6.9444444444444448E-2</v>
      </c>
      <c r="L169" s="124">
        <f>'Kebutuhan Air Non Domestik (3)'!S1376</f>
        <v>0</v>
      </c>
      <c r="M169" s="124">
        <f>'Kebutuhan Air Non Domestik (3)'!I1401</f>
        <v>0</v>
      </c>
      <c r="N169" s="124">
        <f>'Kebutuhan Air Non Domestik (3)'!S1401</f>
        <v>0</v>
      </c>
      <c r="O169" s="124">
        <f>'Kebutuhan Air Non Domestik (3)'!I1426</f>
        <v>0</v>
      </c>
      <c r="P169" s="124">
        <f>'Kebutuhan Air Non Domestik (3)'!S1426</f>
        <v>0</v>
      </c>
      <c r="Q169" s="124">
        <f>'Kebutuhan Air Non Domestik (3)'!I1451</f>
        <v>0</v>
      </c>
      <c r="R169" s="124">
        <f t="shared" si="6"/>
        <v>0.32060185185185186</v>
      </c>
    </row>
    <row r="170" spans="2:18" x14ac:dyDescent="0.25">
      <c r="B170" s="122">
        <v>2034</v>
      </c>
      <c r="C170" s="124">
        <f>'Kebutuhan Air Non Domestik (3)'!I1277</f>
        <v>0</v>
      </c>
      <c r="D170" s="124">
        <f>'Kebutuhan Air Non Domestik (3)'!S1277</f>
        <v>0.22222222222222221</v>
      </c>
      <c r="E170" s="124">
        <f>'Kebutuhan Air Non Domestik (3)'!I1302</f>
        <v>0</v>
      </c>
      <c r="F170" s="124">
        <f>'Kebutuhan Air Non Domestik (3)'!S1302</f>
        <v>0</v>
      </c>
      <c r="G170" s="124">
        <f>'Kebutuhan Air Non Domestik (3)'!I1327</f>
        <v>1.1574074074074073E-2</v>
      </c>
      <c r="H170" s="124">
        <f>'Kebutuhan Air Non Domestik (3)'!S1327</f>
        <v>5.7870370370370367E-3</v>
      </c>
      <c r="I170" s="124">
        <f>'Kebutuhan Air Non Domestik (3)'!I1352</f>
        <v>1.1574074074074073E-2</v>
      </c>
      <c r="J170" s="124">
        <f>'Kebutuhan Air Non Domestik (3)'!S1352</f>
        <v>0</v>
      </c>
      <c r="K170" s="124">
        <f>'Kebutuhan Air Non Domestik (3)'!I1377</f>
        <v>6.9444444444444448E-2</v>
      </c>
      <c r="L170" s="124">
        <f>'Kebutuhan Air Non Domestik (3)'!S1377</f>
        <v>0</v>
      </c>
      <c r="M170" s="124">
        <f>'Kebutuhan Air Non Domestik (3)'!I1402</f>
        <v>0</v>
      </c>
      <c r="N170" s="124">
        <f>'Kebutuhan Air Non Domestik (3)'!S1402</f>
        <v>0</v>
      </c>
      <c r="O170" s="124">
        <f>'Kebutuhan Air Non Domestik (3)'!I1427</f>
        <v>0</v>
      </c>
      <c r="P170" s="124">
        <f>'Kebutuhan Air Non Domestik (3)'!S1427</f>
        <v>0</v>
      </c>
      <c r="Q170" s="124">
        <f>'Kebutuhan Air Non Domestik (3)'!I1452</f>
        <v>0</v>
      </c>
      <c r="R170" s="124">
        <f t="shared" si="6"/>
        <v>0.32060185185185186</v>
      </c>
    </row>
    <row r="171" spans="2:18" x14ac:dyDescent="0.25">
      <c r="B171" s="122">
        <v>2035</v>
      </c>
      <c r="C171" s="124">
        <f>'Kebutuhan Air Non Domestik (3)'!I1278</f>
        <v>0</v>
      </c>
      <c r="D171" s="124">
        <f>'Kebutuhan Air Non Domestik (3)'!S1278</f>
        <v>0.22222222222222221</v>
      </c>
      <c r="E171" s="124">
        <f>'Kebutuhan Air Non Domestik (3)'!I1303</f>
        <v>0</v>
      </c>
      <c r="F171" s="124">
        <f>'Kebutuhan Air Non Domestik (3)'!S1303</f>
        <v>0</v>
      </c>
      <c r="G171" s="124">
        <f>'Kebutuhan Air Non Domestik (3)'!I1328</f>
        <v>1.1574074074074073E-2</v>
      </c>
      <c r="H171" s="124">
        <f>'Kebutuhan Air Non Domestik (3)'!S1328</f>
        <v>5.7870370370370367E-3</v>
      </c>
      <c r="I171" s="124">
        <f>'Kebutuhan Air Non Domestik (3)'!I1353</f>
        <v>1.1574074074074073E-2</v>
      </c>
      <c r="J171" s="124">
        <f>'Kebutuhan Air Non Domestik (3)'!S1353</f>
        <v>0</v>
      </c>
      <c r="K171" s="124">
        <f>'Kebutuhan Air Non Domestik (3)'!I1378</f>
        <v>6.9444444444444448E-2</v>
      </c>
      <c r="L171" s="124">
        <f>'Kebutuhan Air Non Domestik (3)'!S1378</f>
        <v>0</v>
      </c>
      <c r="M171" s="124">
        <f>'Kebutuhan Air Non Domestik (3)'!I1403</f>
        <v>0</v>
      </c>
      <c r="N171" s="124">
        <f>'Kebutuhan Air Non Domestik (3)'!S1403</f>
        <v>0</v>
      </c>
      <c r="O171" s="124">
        <f>'Kebutuhan Air Non Domestik (3)'!I1428</f>
        <v>0</v>
      </c>
      <c r="P171" s="124">
        <f>'Kebutuhan Air Non Domestik (3)'!S1428</f>
        <v>0</v>
      </c>
      <c r="Q171" s="124">
        <f>'Kebutuhan Air Non Domestik (3)'!I1453</f>
        <v>0</v>
      </c>
      <c r="R171" s="124">
        <f t="shared" si="6"/>
        <v>0.32060185185185186</v>
      </c>
    </row>
    <row r="172" spans="2:18" x14ac:dyDescent="0.25">
      <c r="B172" s="122">
        <v>2036</v>
      </c>
      <c r="C172" s="124">
        <f>'Kebutuhan Air Non Domestik (3)'!I1279</f>
        <v>0</v>
      </c>
      <c r="D172" s="124">
        <f>'Kebutuhan Air Non Domestik (3)'!S1279</f>
        <v>0.22222222222222221</v>
      </c>
      <c r="E172" s="124">
        <f>'Kebutuhan Air Non Domestik (3)'!I1304</f>
        <v>0</v>
      </c>
      <c r="F172" s="124">
        <f>'Kebutuhan Air Non Domestik (3)'!S1304</f>
        <v>0</v>
      </c>
      <c r="G172" s="124">
        <f>'Kebutuhan Air Non Domestik (3)'!I1329</f>
        <v>1.1574074074074073E-2</v>
      </c>
      <c r="H172" s="124">
        <f>'Kebutuhan Air Non Domestik (3)'!S1329</f>
        <v>5.7870370370370367E-3</v>
      </c>
      <c r="I172" s="124">
        <f>'Kebutuhan Air Non Domestik (3)'!I1354</f>
        <v>1.1574074074074073E-2</v>
      </c>
      <c r="J172" s="124">
        <f>'Kebutuhan Air Non Domestik (3)'!S1354</f>
        <v>0</v>
      </c>
      <c r="K172" s="124">
        <f>'Kebutuhan Air Non Domestik (3)'!I1379</f>
        <v>6.9444444444444448E-2</v>
      </c>
      <c r="L172" s="124">
        <f>'Kebutuhan Air Non Domestik (3)'!S1379</f>
        <v>0</v>
      </c>
      <c r="M172" s="124">
        <f>'Kebutuhan Air Non Domestik (3)'!I1404</f>
        <v>0</v>
      </c>
      <c r="N172" s="124">
        <f>'Kebutuhan Air Non Domestik (3)'!S1404</f>
        <v>0</v>
      </c>
      <c r="O172" s="124">
        <f>'Kebutuhan Air Non Domestik (3)'!I1429</f>
        <v>0</v>
      </c>
      <c r="P172" s="124">
        <f>'Kebutuhan Air Non Domestik (3)'!S1429</f>
        <v>0</v>
      </c>
      <c r="Q172" s="124">
        <f>'Kebutuhan Air Non Domestik (3)'!I1454</f>
        <v>0</v>
      </c>
      <c r="R172" s="124">
        <f t="shared" si="6"/>
        <v>0.32060185185185186</v>
      </c>
    </row>
    <row r="173" spans="2:18" x14ac:dyDescent="0.25">
      <c r="B173" s="122">
        <v>2037</v>
      </c>
      <c r="C173" s="124">
        <f>'Kebutuhan Air Non Domestik (3)'!I1280</f>
        <v>0</v>
      </c>
      <c r="D173" s="124">
        <f>'Kebutuhan Air Non Domestik (3)'!S1280</f>
        <v>0.22222222222222221</v>
      </c>
      <c r="E173" s="124">
        <f>'Kebutuhan Air Non Domestik (3)'!I1305</f>
        <v>0</v>
      </c>
      <c r="F173" s="124">
        <f>'Kebutuhan Air Non Domestik (3)'!S1305</f>
        <v>0</v>
      </c>
      <c r="G173" s="124">
        <f>'Kebutuhan Air Non Domestik (3)'!I1330</f>
        <v>1.1574074074074073E-2</v>
      </c>
      <c r="H173" s="124">
        <f>'Kebutuhan Air Non Domestik (3)'!S1330</f>
        <v>5.7870370370370367E-3</v>
      </c>
      <c r="I173" s="124">
        <f>'Kebutuhan Air Non Domestik (3)'!I1355</f>
        <v>1.1574074074074073E-2</v>
      </c>
      <c r="J173" s="124">
        <f>'Kebutuhan Air Non Domestik (3)'!S1355</f>
        <v>0</v>
      </c>
      <c r="K173" s="124">
        <f>'Kebutuhan Air Non Domestik (3)'!I1380</f>
        <v>6.9444444444444448E-2</v>
      </c>
      <c r="L173" s="124">
        <f>'Kebutuhan Air Non Domestik (3)'!S1380</f>
        <v>0</v>
      </c>
      <c r="M173" s="124">
        <f>'Kebutuhan Air Non Domestik (3)'!I1405</f>
        <v>0</v>
      </c>
      <c r="N173" s="124">
        <f>'Kebutuhan Air Non Domestik (3)'!S1405</f>
        <v>0</v>
      </c>
      <c r="O173" s="124">
        <f>'Kebutuhan Air Non Domestik (3)'!I1430</f>
        <v>0</v>
      </c>
      <c r="P173" s="124">
        <f>'Kebutuhan Air Non Domestik (3)'!S1430</f>
        <v>0</v>
      </c>
      <c r="Q173" s="124">
        <f>'Kebutuhan Air Non Domestik (3)'!I1455</f>
        <v>0</v>
      </c>
      <c r="R173" s="124">
        <f t="shared" si="6"/>
        <v>0.32060185185185186</v>
      </c>
    </row>
    <row r="174" spans="2:18" x14ac:dyDescent="0.25">
      <c r="B174" s="122">
        <v>2038</v>
      </c>
      <c r="C174" s="124">
        <f>'Kebutuhan Air Non Domestik (3)'!I1281</f>
        <v>0</v>
      </c>
      <c r="D174" s="124">
        <f>'Kebutuhan Air Non Domestik (3)'!S1281</f>
        <v>0.44444444444444442</v>
      </c>
      <c r="E174" s="124">
        <f>'Kebutuhan Air Non Domestik (3)'!I1306</f>
        <v>0</v>
      </c>
      <c r="F174" s="124">
        <f>'Kebutuhan Air Non Domestik (3)'!S1306</f>
        <v>0</v>
      </c>
      <c r="G174" s="124">
        <f>'Kebutuhan Air Non Domestik (3)'!I1331</f>
        <v>2.3148148148148147E-2</v>
      </c>
      <c r="H174" s="124">
        <f>'Kebutuhan Air Non Domestik (3)'!S1331</f>
        <v>1.1574074074074073E-2</v>
      </c>
      <c r="I174" s="124">
        <f>'Kebutuhan Air Non Domestik (3)'!I1356</f>
        <v>2.3148148148148147E-2</v>
      </c>
      <c r="J174" s="124">
        <f>'Kebutuhan Air Non Domestik (3)'!S1356</f>
        <v>0</v>
      </c>
      <c r="K174" s="124">
        <f>'Kebutuhan Air Non Domestik (3)'!I1381</f>
        <v>6.9444444444444448E-2</v>
      </c>
      <c r="L174" s="124">
        <f>'Kebutuhan Air Non Domestik (3)'!S1381</f>
        <v>0</v>
      </c>
      <c r="M174" s="124">
        <f>'Kebutuhan Air Non Domestik (3)'!I1406</f>
        <v>0</v>
      </c>
      <c r="N174" s="124">
        <f>'Kebutuhan Air Non Domestik (3)'!S1406</f>
        <v>0</v>
      </c>
      <c r="O174" s="124">
        <f>'Kebutuhan Air Non Domestik (3)'!I1431</f>
        <v>0</v>
      </c>
      <c r="P174" s="124">
        <f>'Kebutuhan Air Non Domestik (3)'!S1431</f>
        <v>0</v>
      </c>
      <c r="Q174" s="124">
        <f>'Kebutuhan Air Non Domestik (3)'!I1456</f>
        <v>0</v>
      </c>
      <c r="R174" s="124">
        <f t="shared" si="6"/>
        <v>0.57175925925925919</v>
      </c>
    </row>
    <row r="175" spans="2:18" x14ac:dyDescent="0.25">
      <c r="B175" s="122">
        <v>2039</v>
      </c>
      <c r="C175" s="124">
        <f>'Kebutuhan Air Non Domestik (3)'!I1282</f>
        <v>0</v>
      </c>
      <c r="D175" s="124">
        <f>'Kebutuhan Air Non Domestik (3)'!S1282</f>
        <v>0.44444444444444442</v>
      </c>
      <c r="E175" s="124">
        <f>'Kebutuhan Air Non Domestik (3)'!I1307</f>
        <v>0</v>
      </c>
      <c r="F175" s="124">
        <f>'Kebutuhan Air Non Domestik (3)'!S1307</f>
        <v>0</v>
      </c>
      <c r="G175" s="124">
        <f>'Kebutuhan Air Non Domestik (3)'!I1332</f>
        <v>2.3148148148148147E-2</v>
      </c>
      <c r="H175" s="124">
        <f>'Kebutuhan Air Non Domestik (3)'!S1332</f>
        <v>1.1574074074074073E-2</v>
      </c>
      <c r="I175" s="124">
        <f>'Kebutuhan Air Non Domestik (3)'!I1357</f>
        <v>2.3148148148148147E-2</v>
      </c>
      <c r="J175" s="124">
        <f>'Kebutuhan Air Non Domestik (3)'!S1357</f>
        <v>0</v>
      </c>
      <c r="K175" s="124">
        <f>'Kebutuhan Air Non Domestik (3)'!I1382</f>
        <v>6.9444444444444448E-2</v>
      </c>
      <c r="L175" s="124">
        <f>'Kebutuhan Air Non Domestik (3)'!S1382</f>
        <v>0</v>
      </c>
      <c r="M175" s="124">
        <f>'Kebutuhan Air Non Domestik (3)'!I1407</f>
        <v>0</v>
      </c>
      <c r="N175" s="124">
        <f>'Kebutuhan Air Non Domestik (3)'!S1407</f>
        <v>0</v>
      </c>
      <c r="O175" s="124">
        <f>'Kebutuhan Air Non Domestik (3)'!I1432</f>
        <v>0</v>
      </c>
      <c r="P175" s="124">
        <f>'Kebutuhan Air Non Domestik (3)'!S1432</f>
        <v>0</v>
      </c>
      <c r="Q175" s="124">
        <f>'Kebutuhan Air Non Domestik (3)'!I1457</f>
        <v>0</v>
      </c>
      <c r="R175" s="124">
        <f t="shared" si="6"/>
        <v>0.57175925925925919</v>
      </c>
    </row>
    <row r="176" spans="2:18" x14ac:dyDescent="0.25">
      <c r="B176" s="122">
        <v>2040</v>
      </c>
      <c r="C176" s="124">
        <f>'Kebutuhan Air Non Domestik (3)'!I1283</f>
        <v>0</v>
      </c>
      <c r="D176" s="124">
        <f>'Kebutuhan Air Non Domestik (3)'!S1283</f>
        <v>0.44444444444444442</v>
      </c>
      <c r="E176" s="124">
        <f>'Kebutuhan Air Non Domestik (3)'!I1308</f>
        <v>0</v>
      </c>
      <c r="F176" s="124">
        <f>'Kebutuhan Air Non Domestik (3)'!S1308</f>
        <v>0</v>
      </c>
      <c r="G176" s="124">
        <f>'Kebutuhan Air Non Domestik (3)'!I1333</f>
        <v>2.3148148148148147E-2</v>
      </c>
      <c r="H176" s="124">
        <f>'Kebutuhan Air Non Domestik (3)'!S1333</f>
        <v>1.1574074074074073E-2</v>
      </c>
      <c r="I176" s="124">
        <f>'Kebutuhan Air Non Domestik (3)'!I1358</f>
        <v>2.3148148148148147E-2</v>
      </c>
      <c r="J176" s="124">
        <f>'Kebutuhan Air Non Domestik (3)'!S1358</f>
        <v>0</v>
      </c>
      <c r="K176" s="124">
        <f>'Kebutuhan Air Non Domestik (3)'!I1383</f>
        <v>6.9444444444444448E-2</v>
      </c>
      <c r="L176" s="124">
        <f>'Kebutuhan Air Non Domestik (3)'!S1383</f>
        <v>0</v>
      </c>
      <c r="M176" s="124">
        <f>'Kebutuhan Air Non Domestik (3)'!I1408</f>
        <v>0</v>
      </c>
      <c r="N176" s="124">
        <f>'Kebutuhan Air Non Domestik (3)'!S1408</f>
        <v>0</v>
      </c>
      <c r="O176" s="124">
        <f>'Kebutuhan Air Non Domestik (3)'!I1433</f>
        <v>0</v>
      </c>
      <c r="P176" s="124">
        <f>'Kebutuhan Air Non Domestik (3)'!S1433</f>
        <v>0</v>
      </c>
      <c r="Q176" s="124">
        <f>'Kebutuhan Air Non Domestik (3)'!I1458</f>
        <v>0</v>
      </c>
      <c r="R176" s="124">
        <f t="shared" si="6"/>
        <v>0.57175925925925919</v>
      </c>
    </row>
    <row r="177" spans="1:18" x14ac:dyDescent="0.25">
      <c r="B177" s="122">
        <v>2041</v>
      </c>
      <c r="C177" s="124">
        <f>'Kebutuhan Air Non Domestik (3)'!I1284</f>
        <v>0</v>
      </c>
      <c r="D177" s="124">
        <f>'Kebutuhan Air Non Domestik (3)'!S1284</f>
        <v>0.44444444444444442</v>
      </c>
      <c r="E177" s="124">
        <f>'Kebutuhan Air Non Domestik (3)'!I1309</f>
        <v>0</v>
      </c>
      <c r="F177" s="124">
        <f>'Kebutuhan Air Non Domestik (3)'!S1309</f>
        <v>0</v>
      </c>
      <c r="G177" s="124">
        <f>'Kebutuhan Air Non Domestik (3)'!I1334</f>
        <v>2.3148148148148147E-2</v>
      </c>
      <c r="H177" s="124">
        <f>'Kebutuhan Air Non Domestik (3)'!S1334</f>
        <v>1.1574074074074073E-2</v>
      </c>
      <c r="I177" s="124">
        <f>'Kebutuhan Air Non Domestik (3)'!I1359</f>
        <v>2.3148148148148147E-2</v>
      </c>
      <c r="J177" s="124">
        <f>'Kebutuhan Air Non Domestik (3)'!S1359</f>
        <v>0</v>
      </c>
      <c r="K177" s="124">
        <f>'Kebutuhan Air Non Domestik (3)'!I1384</f>
        <v>6.9444444444444448E-2</v>
      </c>
      <c r="L177" s="124">
        <f>'Kebutuhan Air Non Domestik (3)'!S1384</f>
        <v>0</v>
      </c>
      <c r="M177" s="124">
        <f>'Kebutuhan Air Non Domestik (3)'!I1409</f>
        <v>0</v>
      </c>
      <c r="N177" s="124">
        <f>'Kebutuhan Air Non Domestik (3)'!S1409</f>
        <v>0</v>
      </c>
      <c r="O177" s="124">
        <f>'Kebutuhan Air Non Domestik (3)'!I1434</f>
        <v>0</v>
      </c>
      <c r="P177" s="124">
        <f>'Kebutuhan Air Non Domestik (3)'!S1434</f>
        <v>0</v>
      </c>
      <c r="Q177" s="124">
        <f>'Kebutuhan Air Non Domestik (3)'!I1459</f>
        <v>0</v>
      </c>
      <c r="R177" s="124">
        <f t="shared" si="6"/>
        <v>0.57175925925925919</v>
      </c>
    </row>
    <row r="178" spans="1:18" x14ac:dyDescent="0.25">
      <c r="B178" s="122">
        <v>2042</v>
      </c>
      <c r="C178" s="124">
        <f>'Kebutuhan Air Non Domestik (3)'!I1285</f>
        <v>0</v>
      </c>
      <c r="D178" s="124">
        <f>'Kebutuhan Air Non Domestik (3)'!S1285</f>
        <v>0.44444444444444442</v>
      </c>
      <c r="E178" s="124">
        <f>'Kebutuhan Air Non Domestik (3)'!I1310</f>
        <v>0</v>
      </c>
      <c r="F178" s="124">
        <f>'Kebutuhan Air Non Domestik (3)'!S1310</f>
        <v>0</v>
      </c>
      <c r="G178" s="124">
        <f>'Kebutuhan Air Non Domestik (3)'!I1335</f>
        <v>2.3148148148148147E-2</v>
      </c>
      <c r="H178" s="124">
        <f>'Kebutuhan Air Non Domestik (3)'!S1335</f>
        <v>1.1574074074074073E-2</v>
      </c>
      <c r="I178" s="124">
        <f>'Kebutuhan Air Non Domestik (3)'!I1360</f>
        <v>2.3148148148148147E-2</v>
      </c>
      <c r="J178" s="124">
        <f>'Kebutuhan Air Non Domestik (3)'!S1360</f>
        <v>0</v>
      </c>
      <c r="K178" s="124">
        <f>'Kebutuhan Air Non Domestik (3)'!I1385</f>
        <v>6.9444444444444448E-2</v>
      </c>
      <c r="L178" s="124">
        <f>'Kebutuhan Air Non Domestik (3)'!S1385</f>
        <v>0</v>
      </c>
      <c r="M178" s="124">
        <f>'Kebutuhan Air Non Domestik (3)'!I1410</f>
        <v>0</v>
      </c>
      <c r="N178" s="124">
        <f>'Kebutuhan Air Non Domestik (3)'!S1410</f>
        <v>0</v>
      </c>
      <c r="O178" s="124">
        <f>'Kebutuhan Air Non Domestik (3)'!I1435</f>
        <v>0</v>
      </c>
      <c r="P178" s="124">
        <f>'Kebutuhan Air Non Domestik (3)'!S1435</f>
        <v>0</v>
      </c>
      <c r="Q178" s="124">
        <f>'Kebutuhan Air Non Domestik (3)'!I1460</f>
        <v>0</v>
      </c>
      <c r="R178" s="124">
        <f t="shared" si="6"/>
        <v>0.57175925925925919</v>
      </c>
    </row>
    <row r="179" spans="1:18" x14ac:dyDescent="0.25">
      <c r="B179" s="122">
        <v>2043</v>
      </c>
      <c r="C179" s="124">
        <f>'Kebutuhan Air Non Domestik (3)'!I1286</f>
        <v>0</v>
      </c>
      <c r="D179" s="124">
        <f>'Kebutuhan Air Non Domestik (3)'!S1286</f>
        <v>0.44444444444444442</v>
      </c>
      <c r="E179" s="124">
        <f>'Kebutuhan Air Non Domestik (3)'!I1311</f>
        <v>0</v>
      </c>
      <c r="F179" s="124">
        <f>'Kebutuhan Air Non Domestik (3)'!S1311</f>
        <v>0</v>
      </c>
      <c r="G179" s="124">
        <f>'Kebutuhan Air Non Domestik (3)'!I1336</f>
        <v>2.3148148148148147E-2</v>
      </c>
      <c r="H179" s="124">
        <f>'Kebutuhan Air Non Domestik (3)'!S1336</f>
        <v>1.1574074074074073E-2</v>
      </c>
      <c r="I179" s="124">
        <f>'Kebutuhan Air Non Domestik (3)'!I1361</f>
        <v>2.3148148148148147E-2</v>
      </c>
      <c r="J179" s="124">
        <f>'Kebutuhan Air Non Domestik (3)'!S1361</f>
        <v>0</v>
      </c>
      <c r="K179" s="124">
        <f>'Kebutuhan Air Non Domestik (3)'!I1386</f>
        <v>6.9444444444444448E-2</v>
      </c>
      <c r="L179" s="124">
        <f>'Kebutuhan Air Non Domestik (3)'!S1386</f>
        <v>0</v>
      </c>
      <c r="M179" s="124">
        <f>'Kebutuhan Air Non Domestik (3)'!I1411</f>
        <v>0</v>
      </c>
      <c r="N179" s="124">
        <f>'Kebutuhan Air Non Domestik (3)'!S1411</f>
        <v>0</v>
      </c>
      <c r="O179" s="124">
        <f>'Kebutuhan Air Non Domestik (3)'!I1436</f>
        <v>0</v>
      </c>
      <c r="P179" s="124">
        <f>'Kebutuhan Air Non Domestik (3)'!S1436</f>
        <v>0</v>
      </c>
      <c r="Q179" s="124">
        <f>'Kebutuhan Air Non Domestik (3)'!I1461</f>
        <v>0</v>
      </c>
      <c r="R179" s="124">
        <f t="shared" si="6"/>
        <v>0.57175925925925919</v>
      </c>
    </row>
    <row r="180" spans="1:18" x14ac:dyDescent="0.25">
      <c r="B180" s="122">
        <v>2044</v>
      </c>
      <c r="C180" s="124">
        <f>'Kebutuhan Air Non Domestik (3)'!I1287</f>
        <v>0</v>
      </c>
      <c r="D180" s="124">
        <f>'Kebutuhan Air Non Domestik (3)'!S1287</f>
        <v>0.44444444444444442</v>
      </c>
      <c r="E180" s="124">
        <f>'Kebutuhan Air Non Domestik (3)'!I1312</f>
        <v>0</v>
      </c>
      <c r="F180" s="124">
        <f>'Kebutuhan Air Non Domestik (3)'!S1312</f>
        <v>0</v>
      </c>
      <c r="G180" s="124">
        <f>'Kebutuhan Air Non Domestik (3)'!I1337</f>
        <v>2.3148148148148147E-2</v>
      </c>
      <c r="H180" s="124">
        <f>'Kebutuhan Air Non Domestik (3)'!S1337</f>
        <v>1.1574074074074073E-2</v>
      </c>
      <c r="I180" s="124">
        <f>'Kebutuhan Air Non Domestik (3)'!I1362</f>
        <v>2.3148148148148147E-2</v>
      </c>
      <c r="J180" s="124">
        <f>'Kebutuhan Air Non Domestik (3)'!S1362</f>
        <v>0</v>
      </c>
      <c r="K180" s="124">
        <f>'Kebutuhan Air Non Domestik (3)'!I1387</f>
        <v>6.9444444444444448E-2</v>
      </c>
      <c r="L180" s="124">
        <f>'Kebutuhan Air Non Domestik (3)'!S1387</f>
        <v>0</v>
      </c>
      <c r="M180" s="124">
        <f>'Kebutuhan Air Non Domestik (3)'!I1412</f>
        <v>0</v>
      </c>
      <c r="N180" s="124">
        <f>'Kebutuhan Air Non Domestik (3)'!S1412</f>
        <v>0</v>
      </c>
      <c r="O180" s="124">
        <f>'Kebutuhan Air Non Domestik (3)'!I1437</f>
        <v>0</v>
      </c>
      <c r="P180" s="124">
        <f>'Kebutuhan Air Non Domestik (3)'!S1437</f>
        <v>0</v>
      </c>
      <c r="Q180" s="124">
        <f>'Kebutuhan Air Non Domestik (3)'!I1462</f>
        <v>0</v>
      </c>
      <c r="R180" s="124">
        <f t="shared" si="6"/>
        <v>0.57175925925925919</v>
      </c>
    </row>
    <row r="183" spans="1:18" x14ac:dyDescent="0.25">
      <c r="A183" s="273">
        <v>8</v>
      </c>
      <c r="B183" s="291" t="s">
        <v>130</v>
      </c>
      <c r="C183" s="291"/>
      <c r="D183" s="291"/>
      <c r="E183" s="291"/>
      <c r="F183" s="291"/>
      <c r="G183" s="291"/>
      <c r="H183" s="291"/>
      <c r="I183" s="291"/>
      <c r="J183" s="291"/>
      <c r="K183" s="291"/>
      <c r="L183" s="291"/>
      <c r="M183" s="291"/>
      <c r="N183" s="291"/>
      <c r="O183" s="291"/>
      <c r="P183" s="291"/>
      <c r="Q183" s="291"/>
      <c r="R183" s="291"/>
    </row>
    <row r="184" spans="1:18" x14ac:dyDescent="0.25">
      <c r="A184" s="273"/>
      <c r="B184" s="252" t="s">
        <v>22</v>
      </c>
      <c r="C184" s="261" t="s">
        <v>233</v>
      </c>
      <c r="D184" s="261"/>
      <c r="E184" s="261"/>
      <c r="F184" s="261"/>
      <c r="G184" s="261"/>
      <c r="H184" s="261"/>
      <c r="I184" s="261"/>
      <c r="J184" s="261"/>
      <c r="K184" s="261"/>
      <c r="L184" s="261"/>
      <c r="M184" s="261"/>
      <c r="N184" s="261"/>
      <c r="O184" s="261"/>
      <c r="P184" s="261"/>
      <c r="Q184" s="261"/>
      <c r="R184" s="261"/>
    </row>
    <row r="185" spans="1:18" x14ac:dyDescent="0.25">
      <c r="A185" s="273"/>
      <c r="B185" s="252"/>
      <c r="C185" s="289" t="s">
        <v>170</v>
      </c>
      <c r="D185" s="289" t="s">
        <v>171</v>
      </c>
      <c r="E185" s="289" t="s">
        <v>173</v>
      </c>
      <c r="F185" s="289" t="s">
        <v>174</v>
      </c>
      <c r="G185" s="289" t="s">
        <v>301</v>
      </c>
      <c r="H185" s="289" t="s">
        <v>302</v>
      </c>
      <c r="I185" s="289" t="s">
        <v>182</v>
      </c>
      <c r="J185" s="289" t="s">
        <v>349</v>
      </c>
      <c r="K185" s="289" t="s">
        <v>183</v>
      </c>
      <c r="L185" s="289" t="s">
        <v>172</v>
      </c>
      <c r="M185" s="289" t="s">
        <v>306</v>
      </c>
      <c r="N185" s="289" t="s">
        <v>307</v>
      </c>
      <c r="O185" s="289" t="s">
        <v>308</v>
      </c>
      <c r="P185" s="289" t="s">
        <v>350</v>
      </c>
      <c r="Q185" s="289" t="s">
        <v>322</v>
      </c>
      <c r="R185" s="289" t="s">
        <v>232</v>
      </c>
    </row>
    <row r="186" spans="1:18" x14ac:dyDescent="0.25">
      <c r="A186" s="273"/>
      <c r="B186" s="252"/>
      <c r="C186" s="289"/>
      <c r="D186" s="289"/>
      <c r="E186" s="289"/>
      <c r="F186" s="289"/>
      <c r="G186" s="289"/>
      <c r="H186" s="289"/>
      <c r="I186" s="289"/>
      <c r="J186" s="289"/>
      <c r="K186" s="289"/>
      <c r="L186" s="289"/>
      <c r="M186" s="289"/>
      <c r="N186" s="289"/>
      <c r="O186" s="289"/>
      <c r="P186" s="289"/>
      <c r="Q186" s="289"/>
      <c r="R186" s="289"/>
    </row>
    <row r="187" spans="1:18" x14ac:dyDescent="0.25">
      <c r="B187" s="122">
        <v>2025</v>
      </c>
      <c r="C187" s="124">
        <f>'Kebutuhan Air Non Domestik (3)'!I1473</f>
        <v>0</v>
      </c>
      <c r="D187" s="124">
        <f>'Kebutuhan Air Non Domestik (3)'!S1473</f>
        <v>0.22222222222222221</v>
      </c>
      <c r="E187" s="124">
        <f>'Kebutuhan Air Non Domestik (3)'!I1498</f>
        <v>0</v>
      </c>
      <c r="F187" s="124">
        <f>'Kebutuhan Air Non Domestik (3)'!S1498</f>
        <v>0</v>
      </c>
      <c r="G187" s="124">
        <f>'Kebutuhan Air Non Domestik (3)'!I1523</f>
        <v>1.1574074074074073E-2</v>
      </c>
      <c r="H187" s="124">
        <f>'Kebutuhan Air Non Domestik (3)'!S1523</f>
        <v>5.7870370370370367E-3</v>
      </c>
      <c r="I187" s="124">
        <f>'Kebutuhan Air Non Domestik (3)'!I1548</f>
        <v>1.1574074074074073E-2</v>
      </c>
      <c r="J187" s="124">
        <f>'Kebutuhan Air Non Domestik (3)'!S1548</f>
        <v>0</v>
      </c>
      <c r="K187" s="124">
        <f>'Kebutuhan Air Non Domestik (3)'!I1573</f>
        <v>6.9444444444444448E-2</v>
      </c>
      <c r="L187" s="124">
        <f>'Kebutuhan Air Non Domestik (3)'!S1573</f>
        <v>0</v>
      </c>
      <c r="M187" s="124">
        <f>'Kebutuhan Air Non Domestik (3)'!I1598</f>
        <v>0</v>
      </c>
      <c r="N187" s="124">
        <f>'Kebutuhan Air Non Domestik (3)'!S1598</f>
        <v>0</v>
      </c>
      <c r="O187" s="124">
        <f>'Kebutuhan Air Non Domestik (3)'!I1623</f>
        <v>0</v>
      </c>
      <c r="P187" s="124">
        <f>'Kebutuhan Air Non Domestik (3)'!S1623</f>
        <v>0</v>
      </c>
      <c r="Q187" s="124">
        <f>'Kebutuhan Air Non Domestik (3)'!I1648</f>
        <v>0</v>
      </c>
      <c r="R187" s="124">
        <f>SUM(C187:Q187)</f>
        <v>0.32060185185185186</v>
      </c>
    </row>
    <row r="188" spans="1:18" x14ac:dyDescent="0.25">
      <c r="B188" s="122">
        <v>2026</v>
      </c>
      <c r="C188" s="124">
        <f>'Kebutuhan Air Non Domestik (3)'!I1474</f>
        <v>0</v>
      </c>
      <c r="D188" s="124">
        <f>'Kebutuhan Air Non Domestik (3)'!S1474</f>
        <v>0.22222222222222221</v>
      </c>
      <c r="E188" s="124">
        <f>'Kebutuhan Air Non Domestik (3)'!I1499</f>
        <v>0</v>
      </c>
      <c r="F188" s="124">
        <f>'Kebutuhan Air Non Domestik (3)'!S1499</f>
        <v>0</v>
      </c>
      <c r="G188" s="124">
        <f>'Kebutuhan Air Non Domestik (3)'!I1524</f>
        <v>1.1574074074074073E-2</v>
      </c>
      <c r="H188" s="124">
        <f>'Kebutuhan Air Non Domestik (3)'!S1524</f>
        <v>5.7870370370370367E-3</v>
      </c>
      <c r="I188" s="124">
        <f>'Kebutuhan Air Non Domestik (3)'!I1549</f>
        <v>1.1574074074074073E-2</v>
      </c>
      <c r="J188" s="124">
        <f>'Kebutuhan Air Non Domestik (3)'!S1549</f>
        <v>0</v>
      </c>
      <c r="K188" s="124">
        <f>'Kebutuhan Air Non Domestik (3)'!I1574</f>
        <v>6.9444444444444448E-2</v>
      </c>
      <c r="L188" s="124">
        <f>'Kebutuhan Air Non Domestik (3)'!S1574</f>
        <v>0</v>
      </c>
      <c r="M188" s="124">
        <f>'Kebutuhan Air Non Domestik (3)'!I1599</f>
        <v>0</v>
      </c>
      <c r="N188" s="124">
        <f>'Kebutuhan Air Non Domestik (3)'!S1599</f>
        <v>0</v>
      </c>
      <c r="O188" s="124">
        <f>'Kebutuhan Air Non Domestik (3)'!I1624</f>
        <v>0</v>
      </c>
      <c r="P188" s="124">
        <f>'Kebutuhan Air Non Domestik (3)'!S1624</f>
        <v>0</v>
      </c>
      <c r="Q188" s="124">
        <f>'Kebutuhan Air Non Domestik (3)'!I1649</f>
        <v>0</v>
      </c>
      <c r="R188" s="124">
        <f t="shared" ref="R188:R206" si="7">SUM(C188:Q188)</f>
        <v>0.32060185185185186</v>
      </c>
    </row>
    <row r="189" spans="1:18" x14ac:dyDescent="0.25">
      <c r="B189" s="122">
        <v>2027</v>
      </c>
      <c r="C189" s="124">
        <f>'Kebutuhan Air Non Domestik (3)'!I1475</f>
        <v>0</v>
      </c>
      <c r="D189" s="124">
        <f>'Kebutuhan Air Non Domestik (3)'!S1475</f>
        <v>0.22222222222222221</v>
      </c>
      <c r="E189" s="124">
        <f>'Kebutuhan Air Non Domestik (3)'!I1500</f>
        <v>0</v>
      </c>
      <c r="F189" s="124">
        <f>'Kebutuhan Air Non Domestik (3)'!S1500</f>
        <v>0</v>
      </c>
      <c r="G189" s="124">
        <f>'Kebutuhan Air Non Domestik (3)'!I1525</f>
        <v>1.1574074074074073E-2</v>
      </c>
      <c r="H189" s="124">
        <f>'Kebutuhan Air Non Domestik (3)'!S1525</f>
        <v>5.7870370370370367E-3</v>
      </c>
      <c r="I189" s="124">
        <f>'Kebutuhan Air Non Domestik (3)'!I1550</f>
        <v>1.1574074074074073E-2</v>
      </c>
      <c r="J189" s="124">
        <f>'Kebutuhan Air Non Domestik (3)'!S1550</f>
        <v>0</v>
      </c>
      <c r="K189" s="124">
        <f>'Kebutuhan Air Non Domestik (3)'!I1575</f>
        <v>6.9444444444444448E-2</v>
      </c>
      <c r="L189" s="124">
        <f>'Kebutuhan Air Non Domestik (3)'!S1575</f>
        <v>0</v>
      </c>
      <c r="M189" s="124">
        <f>'Kebutuhan Air Non Domestik (3)'!I1600</f>
        <v>0</v>
      </c>
      <c r="N189" s="124">
        <f>'Kebutuhan Air Non Domestik (3)'!S1600</f>
        <v>0</v>
      </c>
      <c r="O189" s="124">
        <f>'Kebutuhan Air Non Domestik (3)'!I1625</f>
        <v>0</v>
      </c>
      <c r="P189" s="124">
        <f>'Kebutuhan Air Non Domestik (3)'!S1625</f>
        <v>0</v>
      </c>
      <c r="Q189" s="124">
        <f>'Kebutuhan Air Non Domestik (3)'!I1650</f>
        <v>0</v>
      </c>
      <c r="R189" s="124">
        <f t="shared" si="7"/>
        <v>0.32060185185185186</v>
      </c>
    </row>
    <row r="190" spans="1:18" x14ac:dyDescent="0.25">
      <c r="B190" s="122">
        <v>2028</v>
      </c>
      <c r="C190" s="124">
        <f>'Kebutuhan Air Non Domestik (3)'!I1476</f>
        <v>0</v>
      </c>
      <c r="D190" s="124">
        <f>'Kebutuhan Air Non Domestik (3)'!S1476</f>
        <v>0.22222222222222221</v>
      </c>
      <c r="E190" s="124">
        <f>'Kebutuhan Air Non Domestik (3)'!I1501</f>
        <v>0</v>
      </c>
      <c r="F190" s="124">
        <f>'Kebutuhan Air Non Domestik (3)'!S1501</f>
        <v>0</v>
      </c>
      <c r="G190" s="124">
        <f>'Kebutuhan Air Non Domestik (3)'!I1526</f>
        <v>1.1574074074074073E-2</v>
      </c>
      <c r="H190" s="124">
        <f>'Kebutuhan Air Non Domestik (3)'!S1526</f>
        <v>5.7870370370370367E-3</v>
      </c>
      <c r="I190" s="124">
        <f>'Kebutuhan Air Non Domestik (3)'!I1551</f>
        <v>1.1574074074074073E-2</v>
      </c>
      <c r="J190" s="124">
        <f>'Kebutuhan Air Non Domestik (3)'!S1551</f>
        <v>0</v>
      </c>
      <c r="K190" s="124">
        <f>'Kebutuhan Air Non Domestik (3)'!I1576</f>
        <v>6.9444444444444448E-2</v>
      </c>
      <c r="L190" s="124">
        <f>'Kebutuhan Air Non Domestik (3)'!S1576</f>
        <v>0</v>
      </c>
      <c r="M190" s="124">
        <f>'Kebutuhan Air Non Domestik (3)'!I1601</f>
        <v>0</v>
      </c>
      <c r="N190" s="124">
        <f>'Kebutuhan Air Non Domestik (3)'!S1601</f>
        <v>0</v>
      </c>
      <c r="O190" s="124">
        <f>'Kebutuhan Air Non Domestik (3)'!I1626</f>
        <v>0</v>
      </c>
      <c r="P190" s="124">
        <f>'Kebutuhan Air Non Domestik (3)'!S1626</f>
        <v>0</v>
      </c>
      <c r="Q190" s="124">
        <f>'Kebutuhan Air Non Domestik (3)'!I1651</f>
        <v>0</v>
      </c>
      <c r="R190" s="124">
        <f t="shared" si="7"/>
        <v>0.32060185185185186</v>
      </c>
    </row>
    <row r="191" spans="1:18" x14ac:dyDescent="0.25">
      <c r="B191" s="122">
        <v>2029</v>
      </c>
      <c r="C191" s="124">
        <f>'Kebutuhan Air Non Domestik (3)'!I1477</f>
        <v>0</v>
      </c>
      <c r="D191" s="124">
        <f>'Kebutuhan Air Non Domestik (3)'!S1477</f>
        <v>0.22222222222222221</v>
      </c>
      <c r="E191" s="124">
        <f>'Kebutuhan Air Non Domestik (3)'!I1502</f>
        <v>0</v>
      </c>
      <c r="F191" s="124">
        <f>'Kebutuhan Air Non Domestik (3)'!S1502</f>
        <v>0</v>
      </c>
      <c r="G191" s="124">
        <f>'Kebutuhan Air Non Domestik (3)'!I1527</f>
        <v>1.1574074074074073E-2</v>
      </c>
      <c r="H191" s="124">
        <f>'Kebutuhan Air Non Domestik (3)'!S1527</f>
        <v>5.7870370370370367E-3</v>
      </c>
      <c r="I191" s="124">
        <f>'Kebutuhan Air Non Domestik (3)'!I1552</f>
        <v>1.1574074074074073E-2</v>
      </c>
      <c r="J191" s="124">
        <f>'Kebutuhan Air Non Domestik (3)'!S1552</f>
        <v>0</v>
      </c>
      <c r="K191" s="124">
        <f>'Kebutuhan Air Non Domestik (3)'!I1577</f>
        <v>6.9444444444444448E-2</v>
      </c>
      <c r="L191" s="124">
        <f>'Kebutuhan Air Non Domestik (3)'!S1577</f>
        <v>0</v>
      </c>
      <c r="M191" s="124">
        <f>'Kebutuhan Air Non Domestik (3)'!I1602</f>
        <v>0</v>
      </c>
      <c r="N191" s="124">
        <f>'Kebutuhan Air Non Domestik (3)'!S1602</f>
        <v>0</v>
      </c>
      <c r="O191" s="124">
        <f>'Kebutuhan Air Non Domestik (3)'!I1627</f>
        <v>0</v>
      </c>
      <c r="P191" s="124">
        <f>'Kebutuhan Air Non Domestik (3)'!S1627</f>
        <v>0</v>
      </c>
      <c r="Q191" s="124">
        <f>'Kebutuhan Air Non Domestik (3)'!I1652</f>
        <v>0</v>
      </c>
      <c r="R191" s="124">
        <f t="shared" si="7"/>
        <v>0.32060185185185186</v>
      </c>
    </row>
    <row r="192" spans="1:18" x14ac:dyDescent="0.25">
      <c r="B192" s="122">
        <v>2030</v>
      </c>
      <c r="C192" s="124">
        <f>'Kebutuhan Air Non Domestik (3)'!I1478</f>
        <v>0</v>
      </c>
      <c r="D192" s="124">
        <f>'Kebutuhan Air Non Domestik (3)'!S1478</f>
        <v>0.44444444444444442</v>
      </c>
      <c r="E192" s="124">
        <f>'Kebutuhan Air Non Domestik (3)'!I1503</f>
        <v>0</v>
      </c>
      <c r="F192" s="124">
        <f>'Kebutuhan Air Non Domestik (3)'!S1503</f>
        <v>0</v>
      </c>
      <c r="G192" s="124">
        <f>'Kebutuhan Air Non Domestik (3)'!I1528</f>
        <v>2.3148148148148147E-2</v>
      </c>
      <c r="H192" s="124">
        <f>'Kebutuhan Air Non Domestik (3)'!S1528</f>
        <v>1.1574074074074073E-2</v>
      </c>
      <c r="I192" s="124">
        <f>'Kebutuhan Air Non Domestik (3)'!I1553</f>
        <v>2.3148148148148147E-2</v>
      </c>
      <c r="J192" s="124">
        <f>'Kebutuhan Air Non Domestik (3)'!S1553</f>
        <v>0</v>
      </c>
      <c r="K192" s="124">
        <f>'Kebutuhan Air Non Domestik (3)'!I1578</f>
        <v>6.9444444444444448E-2</v>
      </c>
      <c r="L192" s="124">
        <f>'Kebutuhan Air Non Domestik (3)'!S1578</f>
        <v>0</v>
      </c>
      <c r="M192" s="124">
        <f>'Kebutuhan Air Non Domestik (3)'!I1603</f>
        <v>0</v>
      </c>
      <c r="N192" s="124">
        <f>'Kebutuhan Air Non Domestik (3)'!S1603</f>
        <v>0</v>
      </c>
      <c r="O192" s="124">
        <f>'Kebutuhan Air Non Domestik (3)'!I1628</f>
        <v>0</v>
      </c>
      <c r="P192" s="124">
        <f>'Kebutuhan Air Non Domestik (3)'!S1628</f>
        <v>0</v>
      </c>
      <c r="Q192" s="124">
        <f>'Kebutuhan Air Non Domestik (3)'!I1653</f>
        <v>0</v>
      </c>
      <c r="R192" s="124">
        <f t="shared" si="7"/>
        <v>0.57175925925925919</v>
      </c>
    </row>
    <row r="193" spans="2:18" x14ac:dyDescent="0.25">
      <c r="B193" s="122">
        <v>2031</v>
      </c>
      <c r="C193" s="124">
        <f>'Kebutuhan Air Non Domestik (3)'!I1479</f>
        <v>0</v>
      </c>
      <c r="D193" s="124">
        <f>'Kebutuhan Air Non Domestik (3)'!S1479</f>
        <v>0.44444444444444442</v>
      </c>
      <c r="E193" s="124">
        <f>'Kebutuhan Air Non Domestik (3)'!I1504</f>
        <v>0</v>
      </c>
      <c r="F193" s="124">
        <f>'Kebutuhan Air Non Domestik (3)'!S1504</f>
        <v>0</v>
      </c>
      <c r="G193" s="124">
        <f>'Kebutuhan Air Non Domestik (3)'!I1529</f>
        <v>2.3148148148148147E-2</v>
      </c>
      <c r="H193" s="124">
        <f>'Kebutuhan Air Non Domestik (3)'!S1529</f>
        <v>1.1574074074074073E-2</v>
      </c>
      <c r="I193" s="124">
        <f>'Kebutuhan Air Non Domestik (3)'!I1554</f>
        <v>2.3148148148148147E-2</v>
      </c>
      <c r="J193" s="124">
        <f>'Kebutuhan Air Non Domestik (3)'!S1554</f>
        <v>0</v>
      </c>
      <c r="K193" s="124">
        <f>'Kebutuhan Air Non Domestik (3)'!I1579</f>
        <v>6.9444444444444448E-2</v>
      </c>
      <c r="L193" s="124">
        <f>'Kebutuhan Air Non Domestik (3)'!S1579</f>
        <v>0</v>
      </c>
      <c r="M193" s="124">
        <f>'Kebutuhan Air Non Domestik (3)'!I1604</f>
        <v>0</v>
      </c>
      <c r="N193" s="124">
        <f>'Kebutuhan Air Non Domestik (3)'!S1604</f>
        <v>0</v>
      </c>
      <c r="O193" s="124">
        <f>'Kebutuhan Air Non Domestik (3)'!I1629</f>
        <v>0</v>
      </c>
      <c r="P193" s="124">
        <f>'Kebutuhan Air Non Domestik (3)'!S1629</f>
        <v>0</v>
      </c>
      <c r="Q193" s="124">
        <f>'Kebutuhan Air Non Domestik (3)'!I1654</f>
        <v>0</v>
      </c>
      <c r="R193" s="124">
        <f t="shared" si="7"/>
        <v>0.57175925925925919</v>
      </c>
    </row>
    <row r="194" spans="2:18" x14ac:dyDescent="0.25">
      <c r="B194" s="122">
        <v>2032</v>
      </c>
      <c r="C194" s="124">
        <f>'Kebutuhan Air Non Domestik (3)'!I1480</f>
        <v>0</v>
      </c>
      <c r="D194" s="124">
        <f>'Kebutuhan Air Non Domestik (3)'!S1480</f>
        <v>0.44444444444444442</v>
      </c>
      <c r="E194" s="124">
        <f>'Kebutuhan Air Non Domestik (3)'!I1505</f>
        <v>0</v>
      </c>
      <c r="F194" s="124">
        <f>'Kebutuhan Air Non Domestik (3)'!S1505</f>
        <v>0</v>
      </c>
      <c r="G194" s="124">
        <f>'Kebutuhan Air Non Domestik (3)'!I1530</f>
        <v>2.3148148148148147E-2</v>
      </c>
      <c r="H194" s="124">
        <f>'Kebutuhan Air Non Domestik (3)'!S1530</f>
        <v>1.1574074074074073E-2</v>
      </c>
      <c r="I194" s="124">
        <f>'Kebutuhan Air Non Domestik (3)'!I1555</f>
        <v>2.3148148148148147E-2</v>
      </c>
      <c r="J194" s="124">
        <f>'Kebutuhan Air Non Domestik (3)'!S1555</f>
        <v>0</v>
      </c>
      <c r="K194" s="124">
        <f>'Kebutuhan Air Non Domestik (3)'!I1580</f>
        <v>6.9444444444444448E-2</v>
      </c>
      <c r="L194" s="124">
        <f>'Kebutuhan Air Non Domestik (3)'!S1580</f>
        <v>0</v>
      </c>
      <c r="M194" s="124">
        <f>'Kebutuhan Air Non Domestik (3)'!I1605</f>
        <v>0</v>
      </c>
      <c r="N194" s="124">
        <f>'Kebutuhan Air Non Domestik (3)'!S1605</f>
        <v>0</v>
      </c>
      <c r="O194" s="124">
        <f>'Kebutuhan Air Non Domestik (3)'!I1630</f>
        <v>0</v>
      </c>
      <c r="P194" s="124">
        <f>'Kebutuhan Air Non Domestik (3)'!S1630</f>
        <v>0</v>
      </c>
      <c r="Q194" s="124">
        <f>'Kebutuhan Air Non Domestik (3)'!I1655</f>
        <v>0</v>
      </c>
      <c r="R194" s="124">
        <f t="shared" si="7"/>
        <v>0.57175925925925919</v>
      </c>
    </row>
    <row r="195" spans="2:18" x14ac:dyDescent="0.25">
      <c r="B195" s="122">
        <v>2033</v>
      </c>
      <c r="C195" s="124">
        <f>'Kebutuhan Air Non Domestik (3)'!I1481</f>
        <v>0</v>
      </c>
      <c r="D195" s="124">
        <f>'Kebutuhan Air Non Domestik (3)'!S1481</f>
        <v>0.44444444444444442</v>
      </c>
      <c r="E195" s="124">
        <f>'Kebutuhan Air Non Domestik (3)'!I1506</f>
        <v>0</v>
      </c>
      <c r="F195" s="124">
        <f>'Kebutuhan Air Non Domestik (3)'!S1506</f>
        <v>0</v>
      </c>
      <c r="G195" s="124">
        <f>'Kebutuhan Air Non Domestik (3)'!I1531</f>
        <v>2.3148148148148147E-2</v>
      </c>
      <c r="H195" s="124">
        <f>'Kebutuhan Air Non Domestik (3)'!S1531</f>
        <v>1.1574074074074073E-2</v>
      </c>
      <c r="I195" s="124">
        <f>'Kebutuhan Air Non Domestik (3)'!I1556</f>
        <v>2.3148148148148147E-2</v>
      </c>
      <c r="J195" s="124">
        <f>'Kebutuhan Air Non Domestik (3)'!S1556</f>
        <v>0</v>
      </c>
      <c r="K195" s="124">
        <f>'Kebutuhan Air Non Domestik (3)'!I1581</f>
        <v>6.9444444444444448E-2</v>
      </c>
      <c r="L195" s="124">
        <f>'Kebutuhan Air Non Domestik (3)'!S1581</f>
        <v>0</v>
      </c>
      <c r="M195" s="124">
        <f>'Kebutuhan Air Non Domestik (3)'!I1606</f>
        <v>0</v>
      </c>
      <c r="N195" s="124">
        <f>'Kebutuhan Air Non Domestik (3)'!S1606</f>
        <v>0</v>
      </c>
      <c r="O195" s="124">
        <f>'Kebutuhan Air Non Domestik (3)'!I1631</f>
        <v>0</v>
      </c>
      <c r="P195" s="124">
        <f>'Kebutuhan Air Non Domestik (3)'!S1631</f>
        <v>0</v>
      </c>
      <c r="Q195" s="124">
        <f>'Kebutuhan Air Non Domestik (3)'!I1656</f>
        <v>0</v>
      </c>
      <c r="R195" s="124">
        <f t="shared" si="7"/>
        <v>0.57175925925925919</v>
      </c>
    </row>
    <row r="196" spans="2:18" x14ac:dyDescent="0.25">
      <c r="B196" s="122">
        <v>2034</v>
      </c>
      <c r="C196" s="124">
        <f>'Kebutuhan Air Non Domestik (3)'!I1482</f>
        <v>0</v>
      </c>
      <c r="D196" s="124">
        <f>'Kebutuhan Air Non Domestik (3)'!S1482</f>
        <v>0.44444444444444442</v>
      </c>
      <c r="E196" s="124">
        <f>'Kebutuhan Air Non Domestik (3)'!I1507</f>
        <v>0</v>
      </c>
      <c r="F196" s="124">
        <f>'Kebutuhan Air Non Domestik (3)'!S1507</f>
        <v>0</v>
      </c>
      <c r="G196" s="124">
        <f>'Kebutuhan Air Non Domestik (3)'!I1532</f>
        <v>2.3148148148148147E-2</v>
      </c>
      <c r="H196" s="124">
        <f>'Kebutuhan Air Non Domestik (3)'!S1532</f>
        <v>1.1574074074074073E-2</v>
      </c>
      <c r="I196" s="124">
        <f>'Kebutuhan Air Non Domestik (3)'!I1557</f>
        <v>2.3148148148148147E-2</v>
      </c>
      <c r="J196" s="124">
        <f>'Kebutuhan Air Non Domestik (3)'!S1557</f>
        <v>0</v>
      </c>
      <c r="K196" s="124">
        <f>'Kebutuhan Air Non Domestik (3)'!I1582</f>
        <v>6.9444444444444448E-2</v>
      </c>
      <c r="L196" s="124">
        <f>'Kebutuhan Air Non Domestik (3)'!S1582</f>
        <v>0</v>
      </c>
      <c r="M196" s="124">
        <f>'Kebutuhan Air Non Domestik (3)'!I1607</f>
        <v>0</v>
      </c>
      <c r="N196" s="124">
        <f>'Kebutuhan Air Non Domestik (3)'!S1607</f>
        <v>0</v>
      </c>
      <c r="O196" s="124">
        <f>'Kebutuhan Air Non Domestik (3)'!I1632</f>
        <v>0</v>
      </c>
      <c r="P196" s="124">
        <f>'Kebutuhan Air Non Domestik (3)'!S1632</f>
        <v>0</v>
      </c>
      <c r="Q196" s="124">
        <f>'Kebutuhan Air Non Domestik (3)'!I1657</f>
        <v>0</v>
      </c>
      <c r="R196" s="124">
        <f t="shared" si="7"/>
        <v>0.57175925925925919</v>
      </c>
    </row>
    <row r="197" spans="2:18" x14ac:dyDescent="0.25">
      <c r="B197" s="122">
        <v>2035</v>
      </c>
      <c r="C197" s="124">
        <f>'Kebutuhan Air Non Domestik (3)'!I1483</f>
        <v>0</v>
      </c>
      <c r="D197" s="124">
        <f>'Kebutuhan Air Non Domestik (3)'!S1483</f>
        <v>0.44444444444444442</v>
      </c>
      <c r="E197" s="124">
        <f>'Kebutuhan Air Non Domestik (3)'!I1508</f>
        <v>0</v>
      </c>
      <c r="F197" s="124">
        <f>'Kebutuhan Air Non Domestik (3)'!S1508</f>
        <v>0</v>
      </c>
      <c r="G197" s="124">
        <f>'Kebutuhan Air Non Domestik (3)'!I1533</f>
        <v>2.3148148148148147E-2</v>
      </c>
      <c r="H197" s="124">
        <f>'Kebutuhan Air Non Domestik (3)'!S1533</f>
        <v>1.1574074074074073E-2</v>
      </c>
      <c r="I197" s="124">
        <f>'Kebutuhan Air Non Domestik (3)'!I1558</f>
        <v>2.3148148148148147E-2</v>
      </c>
      <c r="J197" s="124">
        <f>'Kebutuhan Air Non Domestik (3)'!S1558</f>
        <v>0</v>
      </c>
      <c r="K197" s="124">
        <f>'Kebutuhan Air Non Domestik (3)'!I1583</f>
        <v>9.2592592592592587E-2</v>
      </c>
      <c r="L197" s="124">
        <f>'Kebutuhan Air Non Domestik (3)'!S1583</f>
        <v>0</v>
      </c>
      <c r="M197" s="124">
        <f>'Kebutuhan Air Non Domestik (3)'!I1608</f>
        <v>0</v>
      </c>
      <c r="N197" s="124">
        <f>'Kebutuhan Air Non Domestik (3)'!S1608</f>
        <v>0</v>
      </c>
      <c r="O197" s="124">
        <f>'Kebutuhan Air Non Domestik (3)'!I1633</f>
        <v>0</v>
      </c>
      <c r="P197" s="124">
        <f>'Kebutuhan Air Non Domestik (3)'!S1633</f>
        <v>0</v>
      </c>
      <c r="Q197" s="124">
        <f>'Kebutuhan Air Non Domestik (3)'!I1658</f>
        <v>0</v>
      </c>
      <c r="R197" s="124">
        <f t="shared" si="7"/>
        <v>0.59490740740740733</v>
      </c>
    </row>
    <row r="198" spans="2:18" x14ac:dyDescent="0.25">
      <c r="B198" s="122">
        <v>2036</v>
      </c>
      <c r="C198" s="124">
        <f>'Kebutuhan Air Non Domestik (3)'!I1484</f>
        <v>0</v>
      </c>
      <c r="D198" s="124">
        <f>'Kebutuhan Air Non Domestik (3)'!S1484</f>
        <v>0.44444444444444442</v>
      </c>
      <c r="E198" s="124">
        <f>'Kebutuhan Air Non Domestik (3)'!I1509</f>
        <v>0</v>
      </c>
      <c r="F198" s="124">
        <f>'Kebutuhan Air Non Domestik (3)'!S1509</f>
        <v>0</v>
      </c>
      <c r="G198" s="124">
        <f>'Kebutuhan Air Non Domestik (3)'!I1534</f>
        <v>2.3148148148148147E-2</v>
      </c>
      <c r="H198" s="124">
        <f>'Kebutuhan Air Non Domestik (3)'!S1534</f>
        <v>1.1574074074074073E-2</v>
      </c>
      <c r="I198" s="124">
        <f>'Kebutuhan Air Non Domestik (3)'!I1559</f>
        <v>2.3148148148148147E-2</v>
      </c>
      <c r="J198" s="124">
        <f>'Kebutuhan Air Non Domestik (3)'!S1559</f>
        <v>0</v>
      </c>
      <c r="K198" s="124">
        <f>'Kebutuhan Air Non Domestik (3)'!I1584</f>
        <v>9.2592592592592587E-2</v>
      </c>
      <c r="L198" s="124">
        <f>'Kebutuhan Air Non Domestik (3)'!S1584</f>
        <v>0</v>
      </c>
      <c r="M198" s="124">
        <f>'Kebutuhan Air Non Domestik (3)'!I1609</f>
        <v>0</v>
      </c>
      <c r="N198" s="124">
        <f>'Kebutuhan Air Non Domestik (3)'!S1609</f>
        <v>0</v>
      </c>
      <c r="O198" s="124">
        <f>'Kebutuhan Air Non Domestik (3)'!I1634</f>
        <v>0</v>
      </c>
      <c r="P198" s="124">
        <f>'Kebutuhan Air Non Domestik (3)'!S1634</f>
        <v>0</v>
      </c>
      <c r="Q198" s="124">
        <f>'Kebutuhan Air Non Domestik (3)'!I1659</f>
        <v>0</v>
      </c>
      <c r="R198" s="124">
        <f t="shared" si="7"/>
        <v>0.59490740740740733</v>
      </c>
    </row>
    <row r="199" spans="2:18" x14ac:dyDescent="0.25">
      <c r="B199" s="122">
        <v>2037</v>
      </c>
      <c r="C199" s="124">
        <f>'Kebutuhan Air Non Domestik (3)'!I1485</f>
        <v>0</v>
      </c>
      <c r="D199" s="124">
        <f>'Kebutuhan Air Non Domestik (3)'!S1485</f>
        <v>0.44444444444444442</v>
      </c>
      <c r="E199" s="124">
        <f>'Kebutuhan Air Non Domestik (3)'!I1510</f>
        <v>0</v>
      </c>
      <c r="F199" s="124">
        <f>'Kebutuhan Air Non Domestik (3)'!S1510</f>
        <v>0</v>
      </c>
      <c r="G199" s="124">
        <f>'Kebutuhan Air Non Domestik (3)'!I1535</f>
        <v>2.3148148148148147E-2</v>
      </c>
      <c r="H199" s="124">
        <f>'Kebutuhan Air Non Domestik (3)'!S1535</f>
        <v>1.1574074074074073E-2</v>
      </c>
      <c r="I199" s="124">
        <f>'Kebutuhan Air Non Domestik (3)'!I1560</f>
        <v>2.3148148148148147E-2</v>
      </c>
      <c r="J199" s="124">
        <f>'Kebutuhan Air Non Domestik (3)'!S1560</f>
        <v>0</v>
      </c>
      <c r="K199" s="124">
        <f>'Kebutuhan Air Non Domestik (3)'!I1585</f>
        <v>9.2592592592592587E-2</v>
      </c>
      <c r="L199" s="124">
        <f>'Kebutuhan Air Non Domestik (3)'!S1585</f>
        <v>0</v>
      </c>
      <c r="M199" s="124">
        <f>'Kebutuhan Air Non Domestik (3)'!I1610</f>
        <v>0</v>
      </c>
      <c r="N199" s="124">
        <f>'Kebutuhan Air Non Domestik (3)'!S1610</f>
        <v>0</v>
      </c>
      <c r="O199" s="124">
        <f>'Kebutuhan Air Non Domestik (3)'!I1635</f>
        <v>0</v>
      </c>
      <c r="P199" s="124">
        <f>'Kebutuhan Air Non Domestik (3)'!S1635</f>
        <v>0</v>
      </c>
      <c r="Q199" s="124">
        <f>'Kebutuhan Air Non Domestik (3)'!I1660</f>
        <v>0</v>
      </c>
      <c r="R199" s="124">
        <f t="shared" si="7"/>
        <v>0.59490740740740733</v>
      </c>
    </row>
    <row r="200" spans="2:18" x14ac:dyDescent="0.25">
      <c r="B200" s="122">
        <v>2038</v>
      </c>
      <c r="C200" s="124">
        <f>'Kebutuhan Air Non Domestik (3)'!I1486</f>
        <v>0</v>
      </c>
      <c r="D200" s="124">
        <f>'Kebutuhan Air Non Domestik (3)'!S1486</f>
        <v>0.44444444444444442</v>
      </c>
      <c r="E200" s="124">
        <f>'Kebutuhan Air Non Domestik (3)'!I1511</f>
        <v>0</v>
      </c>
      <c r="F200" s="124">
        <f>'Kebutuhan Air Non Domestik (3)'!S1511</f>
        <v>0</v>
      </c>
      <c r="G200" s="124">
        <f>'Kebutuhan Air Non Domestik (3)'!I1536</f>
        <v>2.3148148148148147E-2</v>
      </c>
      <c r="H200" s="124">
        <f>'Kebutuhan Air Non Domestik (3)'!S1536</f>
        <v>1.1574074074074073E-2</v>
      </c>
      <c r="I200" s="124">
        <f>'Kebutuhan Air Non Domestik (3)'!I1561</f>
        <v>2.3148148148148147E-2</v>
      </c>
      <c r="J200" s="124">
        <f>'Kebutuhan Air Non Domestik (3)'!S1561</f>
        <v>0</v>
      </c>
      <c r="K200" s="124">
        <f>'Kebutuhan Air Non Domestik (3)'!I1586</f>
        <v>9.2592592592592587E-2</v>
      </c>
      <c r="L200" s="124">
        <f>'Kebutuhan Air Non Domestik (3)'!S1586</f>
        <v>0</v>
      </c>
      <c r="M200" s="124">
        <f>'Kebutuhan Air Non Domestik (3)'!I1611</f>
        <v>0</v>
      </c>
      <c r="N200" s="124">
        <f>'Kebutuhan Air Non Domestik (3)'!S1611</f>
        <v>0</v>
      </c>
      <c r="O200" s="124">
        <f>'Kebutuhan Air Non Domestik (3)'!I1636</f>
        <v>0</v>
      </c>
      <c r="P200" s="124">
        <f>'Kebutuhan Air Non Domestik (3)'!S1636</f>
        <v>0</v>
      </c>
      <c r="Q200" s="124">
        <f>'Kebutuhan Air Non Domestik (3)'!I1661</f>
        <v>0</v>
      </c>
      <c r="R200" s="124">
        <f t="shared" si="7"/>
        <v>0.59490740740740733</v>
      </c>
    </row>
    <row r="201" spans="2:18" x14ac:dyDescent="0.25">
      <c r="B201" s="122">
        <v>2039</v>
      </c>
      <c r="C201" s="124">
        <f>'Kebutuhan Air Non Domestik (3)'!I1487</f>
        <v>0</v>
      </c>
      <c r="D201" s="124">
        <f>'Kebutuhan Air Non Domestik (3)'!S1487</f>
        <v>0.44444444444444442</v>
      </c>
      <c r="E201" s="124">
        <f>'Kebutuhan Air Non Domestik (3)'!I1512</f>
        <v>0</v>
      </c>
      <c r="F201" s="124">
        <f>'Kebutuhan Air Non Domestik (3)'!S1512</f>
        <v>0</v>
      </c>
      <c r="G201" s="124">
        <f>'Kebutuhan Air Non Domestik (3)'!I1537</f>
        <v>2.3148148148148147E-2</v>
      </c>
      <c r="H201" s="124">
        <f>'Kebutuhan Air Non Domestik (3)'!S1537</f>
        <v>1.1574074074074073E-2</v>
      </c>
      <c r="I201" s="124">
        <f>'Kebutuhan Air Non Domestik (3)'!I1562</f>
        <v>2.3148148148148147E-2</v>
      </c>
      <c r="J201" s="124">
        <f>'Kebutuhan Air Non Domestik (3)'!S1562</f>
        <v>0</v>
      </c>
      <c r="K201" s="124">
        <f>'Kebutuhan Air Non Domestik (3)'!I1587</f>
        <v>9.2592592592592587E-2</v>
      </c>
      <c r="L201" s="124">
        <f>'Kebutuhan Air Non Domestik (3)'!S1587</f>
        <v>0</v>
      </c>
      <c r="M201" s="124">
        <f>'Kebutuhan Air Non Domestik (3)'!I1612</f>
        <v>0</v>
      </c>
      <c r="N201" s="124">
        <f>'Kebutuhan Air Non Domestik (3)'!S1612</f>
        <v>0</v>
      </c>
      <c r="O201" s="124">
        <f>'Kebutuhan Air Non Domestik (3)'!I1637</f>
        <v>0</v>
      </c>
      <c r="P201" s="124">
        <f>'Kebutuhan Air Non Domestik (3)'!S1637</f>
        <v>0</v>
      </c>
      <c r="Q201" s="124">
        <f>'Kebutuhan Air Non Domestik (3)'!I1662</f>
        <v>0</v>
      </c>
      <c r="R201" s="124">
        <f t="shared" si="7"/>
        <v>0.59490740740740733</v>
      </c>
    </row>
    <row r="202" spans="2:18" x14ac:dyDescent="0.25">
      <c r="B202" s="122">
        <v>2040</v>
      </c>
      <c r="C202" s="124">
        <f>'Kebutuhan Air Non Domestik (3)'!I1488</f>
        <v>0</v>
      </c>
      <c r="D202" s="124">
        <f>'Kebutuhan Air Non Domestik (3)'!S1488</f>
        <v>0.44444444444444442</v>
      </c>
      <c r="E202" s="124">
        <f>'Kebutuhan Air Non Domestik (3)'!I1513</f>
        <v>0</v>
      </c>
      <c r="F202" s="124">
        <f>'Kebutuhan Air Non Domestik (3)'!S1513</f>
        <v>0</v>
      </c>
      <c r="G202" s="124">
        <f>'Kebutuhan Air Non Domestik (3)'!I1538</f>
        <v>2.3148148148148147E-2</v>
      </c>
      <c r="H202" s="124">
        <f>'Kebutuhan Air Non Domestik (3)'!S1538</f>
        <v>1.1574074074074073E-2</v>
      </c>
      <c r="I202" s="124">
        <f>'Kebutuhan Air Non Domestik (3)'!I1563</f>
        <v>2.3148148148148147E-2</v>
      </c>
      <c r="J202" s="124">
        <f>'Kebutuhan Air Non Domestik (3)'!S1563</f>
        <v>0</v>
      </c>
      <c r="K202" s="124">
        <f>'Kebutuhan Air Non Domestik (3)'!I1588</f>
        <v>9.2592592592592587E-2</v>
      </c>
      <c r="L202" s="124">
        <f>'Kebutuhan Air Non Domestik (3)'!S1588</f>
        <v>0</v>
      </c>
      <c r="M202" s="124">
        <f>'Kebutuhan Air Non Domestik (3)'!I1613</f>
        <v>0</v>
      </c>
      <c r="N202" s="124">
        <f>'Kebutuhan Air Non Domestik (3)'!S1613</f>
        <v>0</v>
      </c>
      <c r="O202" s="124">
        <f>'Kebutuhan Air Non Domestik (3)'!I1638</f>
        <v>0</v>
      </c>
      <c r="P202" s="124">
        <f>'Kebutuhan Air Non Domestik (3)'!S1638</f>
        <v>0</v>
      </c>
      <c r="Q202" s="124">
        <f>'Kebutuhan Air Non Domestik (3)'!I1663</f>
        <v>0</v>
      </c>
      <c r="R202" s="124">
        <f t="shared" si="7"/>
        <v>0.59490740740740733</v>
      </c>
    </row>
    <row r="203" spans="2:18" x14ac:dyDescent="0.25">
      <c r="B203" s="122">
        <v>2041</v>
      </c>
      <c r="C203" s="124">
        <f>'Kebutuhan Air Non Domestik (3)'!I1489</f>
        <v>0</v>
      </c>
      <c r="D203" s="124">
        <f>'Kebutuhan Air Non Domestik (3)'!S1489</f>
        <v>0.44444444444444442</v>
      </c>
      <c r="E203" s="124">
        <f>'Kebutuhan Air Non Domestik (3)'!I1514</f>
        <v>0</v>
      </c>
      <c r="F203" s="124">
        <f>'Kebutuhan Air Non Domestik (3)'!S1514</f>
        <v>0</v>
      </c>
      <c r="G203" s="124">
        <f>'Kebutuhan Air Non Domestik (3)'!I1539</f>
        <v>2.3148148148148147E-2</v>
      </c>
      <c r="H203" s="124">
        <f>'Kebutuhan Air Non Domestik (3)'!S1539</f>
        <v>1.1574074074074073E-2</v>
      </c>
      <c r="I203" s="124">
        <f>'Kebutuhan Air Non Domestik (3)'!I1564</f>
        <v>2.3148148148148147E-2</v>
      </c>
      <c r="J203" s="124">
        <f>'Kebutuhan Air Non Domestik (3)'!S1564</f>
        <v>0</v>
      </c>
      <c r="K203" s="124">
        <f>'Kebutuhan Air Non Domestik (3)'!I1589</f>
        <v>9.2592592592592587E-2</v>
      </c>
      <c r="L203" s="124">
        <f>'Kebutuhan Air Non Domestik (3)'!S1589</f>
        <v>0</v>
      </c>
      <c r="M203" s="124">
        <f>'Kebutuhan Air Non Domestik (3)'!I1614</f>
        <v>0</v>
      </c>
      <c r="N203" s="124">
        <f>'Kebutuhan Air Non Domestik (3)'!S1614</f>
        <v>0</v>
      </c>
      <c r="O203" s="124">
        <f>'Kebutuhan Air Non Domestik (3)'!I1639</f>
        <v>0</v>
      </c>
      <c r="P203" s="124">
        <f>'Kebutuhan Air Non Domestik (3)'!S1639</f>
        <v>0</v>
      </c>
      <c r="Q203" s="124">
        <f>'Kebutuhan Air Non Domestik (3)'!I1664</f>
        <v>0</v>
      </c>
      <c r="R203" s="124">
        <f t="shared" si="7"/>
        <v>0.59490740740740733</v>
      </c>
    </row>
    <row r="204" spans="2:18" x14ac:dyDescent="0.25">
      <c r="B204" s="122">
        <v>2042</v>
      </c>
      <c r="C204" s="124">
        <f>'Kebutuhan Air Non Domestik (3)'!I1490</f>
        <v>0</v>
      </c>
      <c r="D204" s="124">
        <f>'Kebutuhan Air Non Domestik (3)'!S1490</f>
        <v>0.44444444444444442</v>
      </c>
      <c r="E204" s="124">
        <f>'Kebutuhan Air Non Domestik (3)'!I1515</f>
        <v>0</v>
      </c>
      <c r="F204" s="124">
        <f>'Kebutuhan Air Non Domestik (3)'!S1515</f>
        <v>0</v>
      </c>
      <c r="G204" s="124">
        <f>'Kebutuhan Air Non Domestik (3)'!I1540</f>
        <v>2.3148148148148147E-2</v>
      </c>
      <c r="H204" s="124">
        <f>'Kebutuhan Air Non Domestik (3)'!S1540</f>
        <v>1.1574074074074073E-2</v>
      </c>
      <c r="I204" s="124">
        <f>'Kebutuhan Air Non Domestik (3)'!I1565</f>
        <v>2.3148148148148147E-2</v>
      </c>
      <c r="J204" s="124">
        <f>'Kebutuhan Air Non Domestik (3)'!S1565</f>
        <v>0</v>
      </c>
      <c r="K204" s="124">
        <f>'Kebutuhan Air Non Domestik (3)'!I1590</f>
        <v>9.2592592592592587E-2</v>
      </c>
      <c r="L204" s="124">
        <f>'Kebutuhan Air Non Domestik (3)'!S1590</f>
        <v>0</v>
      </c>
      <c r="M204" s="124">
        <f>'Kebutuhan Air Non Domestik (3)'!I1615</f>
        <v>0</v>
      </c>
      <c r="N204" s="124">
        <f>'Kebutuhan Air Non Domestik (3)'!S1615</f>
        <v>0</v>
      </c>
      <c r="O204" s="124">
        <f>'Kebutuhan Air Non Domestik (3)'!I1640</f>
        <v>0</v>
      </c>
      <c r="P204" s="124">
        <f>'Kebutuhan Air Non Domestik (3)'!S1640</f>
        <v>0</v>
      </c>
      <c r="Q204" s="124">
        <f>'Kebutuhan Air Non Domestik (3)'!I1665</f>
        <v>0</v>
      </c>
      <c r="R204" s="124">
        <f t="shared" si="7"/>
        <v>0.59490740740740733</v>
      </c>
    </row>
    <row r="205" spans="2:18" x14ac:dyDescent="0.25">
      <c r="B205" s="122">
        <v>2043</v>
      </c>
      <c r="C205" s="124">
        <f>'Kebutuhan Air Non Domestik (3)'!I1491</f>
        <v>0</v>
      </c>
      <c r="D205" s="124">
        <f>'Kebutuhan Air Non Domestik (3)'!S1491</f>
        <v>0.44444444444444442</v>
      </c>
      <c r="E205" s="124">
        <f>'Kebutuhan Air Non Domestik (3)'!I1516</f>
        <v>0</v>
      </c>
      <c r="F205" s="124">
        <f>'Kebutuhan Air Non Domestik (3)'!S1516</f>
        <v>0</v>
      </c>
      <c r="G205" s="124">
        <f>'Kebutuhan Air Non Domestik (3)'!I1541</f>
        <v>2.3148148148148147E-2</v>
      </c>
      <c r="H205" s="124">
        <f>'Kebutuhan Air Non Domestik (3)'!S1541</f>
        <v>1.1574074074074073E-2</v>
      </c>
      <c r="I205" s="124">
        <f>'Kebutuhan Air Non Domestik (3)'!I1566</f>
        <v>2.3148148148148147E-2</v>
      </c>
      <c r="J205" s="124">
        <f>'Kebutuhan Air Non Domestik (3)'!S1566</f>
        <v>0</v>
      </c>
      <c r="K205" s="124">
        <f>'Kebutuhan Air Non Domestik (3)'!I1591</f>
        <v>9.2592592592592587E-2</v>
      </c>
      <c r="L205" s="124">
        <f>'Kebutuhan Air Non Domestik (3)'!S1591</f>
        <v>0</v>
      </c>
      <c r="M205" s="124">
        <f>'Kebutuhan Air Non Domestik (3)'!I1616</f>
        <v>0</v>
      </c>
      <c r="N205" s="124">
        <f>'Kebutuhan Air Non Domestik (3)'!S1616</f>
        <v>0</v>
      </c>
      <c r="O205" s="124">
        <f>'Kebutuhan Air Non Domestik (3)'!I1641</f>
        <v>0</v>
      </c>
      <c r="P205" s="124">
        <f>'Kebutuhan Air Non Domestik (3)'!S1641</f>
        <v>0</v>
      </c>
      <c r="Q205" s="124">
        <f>'Kebutuhan Air Non Domestik (3)'!I1666</f>
        <v>0</v>
      </c>
      <c r="R205" s="124">
        <f t="shared" si="7"/>
        <v>0.59490740740740733</v>
      </c>
    </row>
    <row r="206" spans="2:18" x14ac:dyDescent="0.25">
      <c r="B206" s="122">
        <v>2044</v>
      </c>
      <c r="C206" s="124">
        <f>'Kebutuhan Air Non Domestik (3)'!I1492</f>
        <v>0</v>
      </c>
      <c r="D206" s="124">
        <f>'Kebutuhan Air Non Domestik (3)'!S1492</f>
        <v>0.44444444444444442</v>
      </c>
      <c r="E206" s="124">
        <f>'Kebutuhan Air Non Domestik (3)'!I1517</f>
        <v>0</v>
      </c>
      <c r="F206" s="124">
        <f>'Kebutuhan Air Non Domestik (3)'!S1517</f>
        <v>0</v>
      </c>
      <c r="G206" s="124">
        <f>'Kebutuhan Air Non Domestik (3)'!I1542</f>
        <v>2.3148148148148147E-2</v>
      </c>
      <c r="H206" s="124">
        <f>'Kebutuhan Air Non Domestik (3)'!S1542</f>
        <v>1.1574074074074073E-2</v>
      </c>
      <c r="I206" s="124">
        <f>'Kebutuhan Air Non Domestik (3)'!I1567</f>
        <v>2.3148148148148147E-2</v>
      </c>
      <c r="J206" s="124">
        <f>'Kebutuhan Air Non Domestik (3)'!S1567</f>
        <v>0</v>
      </c>
      <c r="K206" s="124">
        <f>'Kebutuhan Air Non Domestik (3)'!I1592</f>
        <v>9.2592592592592587E-2</v>
      </c>
      <c r="L206" s="124">
        <f>'Kebutuhan Air Non Domestik (3)'!S1592</f>
        <v>0</v>
      </c>
      <c r="M206" s="124">
        <f>'Kebutuhan Air Non Domestik (3)'!I1617</f>
        <v>0</v>
      </c>
      <c r="N206" s="124">
        <f>'Kebutuhan Air Non Domestik (3)'!S1617</f>
        <v>0</v>
      </c>
      <c r="O206" s="124">
        <f>'Kebutuhan Air Non Domestik (3)'!I1642</f>
        <v>0</v>
      </c>
      <c r="P206" s="124">
        <f>'Kebutuhan Air Non Domestik (3)'!S1642</f>
        <v>0</v>
      </c>
      <c r="Q206" s="124">
        <f>'Kebutuhan Air Non Domestik (3)'!I1667</f>
        <v>0</v>
      </c>
      <c r="R206" s="124">
        <f t="shared" si="7"/>
        <v>0.59490740740740733</v>
      </c>
    </row>
    <row r="209" spans="1:18" x14ac:dyDescent="0.25">
      <c r="A209" s="273">
        <v>9</v>
      </c>
      <c r="B209" s="291" t="s">
        <v>131</v>
      </c>
      <c r="C209" s="291"/>
      <c r="D209" s="291"/>
      <c r="E209" s="291"/>
      <c r="F209" s="291"/>
      <c r="G209" s="291"/>
      <c r="H209" s="291"/>
      <c r="I209" s="291"/>
      <c r="J209" s="291"/>
      <c r="K209" s="291"/>
      <c r="L209" s="291"/>
      <c r="M209" s="291"/>
      <c r="N209" s="291"/>
      <c r="O209" s="291"/>
      <c r="P209" s="291"/>
      <c r="Q209" s="291"/>
      <c r="R209" s="291"/>
    </row>
    <row r="210" spans="1:18" x14ac:dyDescent="0.25">
      <c r="A210" s="273"/>
      <c r="B210" s="252" t="s">
        <v>22</v>
      </c>
      <c r="C210" s="261" t="s">
        <v>233</v>
      </c>
      <c r="D210" s="261"/>
      <c r="E210" s="261"/>
      <c r="F210" s="261"/>
      <c r="G210" s="261"/>
      <c r="H210" s="261"/>
      <c r="I210" s="261"/>
      <c r="J210" s="261"/>
      <c r="K210" s="261"/>
      <c r="L210" s="261"/>
      <c r="M210" s="261"/>
      <c r="N210" s="261"/>
      <c r="O210" s="261"/>
      <c r="P210" s="261"/>
      <c r="Q210" s="261"/>
      <c r="R210" s="261"/>
    </row>
    <row r="211" spans="1:18" x14ac:dyDescent="0.25">
      <c r="A211" s="273"/>
      <c r="B211" s="252"/>
      <c r="C211" s="289" t="s">
        <v>170</v>
      </c>
      <c r="D211" s="289" t="s">
        <v>171</v>
      </c>
      <c r="E211" s="289" t="s">
        <v>173</v>
      </c>
      <c r="F211" s="289" t="s">
        <v>174</v>
      </c>
      <c r="G211" s="289" t="s">
        <v>301</v>
      </c>
      <c r="H211" s="289" t="s">
        <v>302</v>
      </c>
      <c r="I211" s="289" t="s">
        <v>182</v>
      </c>
      <c r="J211" s="289" t="s">
        <v>349</v>
      </c>
      <c r="K211" s="289" t="s">
        <v>183</v>
      </c>
      <c r="L211" s="289" t="s">
        <v>172</v>
      </c>
      <c r="M211" s="289" t="s">
        <v>306</v>
      </c>
      <c r="N211" s="289" t="s">
        <v>307</v>
      </c>
      <c r="O211" s="289" t="s">
        <v>308</v>
      </c>
      <c r="P211" s="289" t="s">
        <v>350</v>
      </c>
      <c r="Q211" s="289" t="s">
        <v>322</v>
      </c>
      <c r="R211" s="289" t="s">
        <v>232</v>
      </c>
    </row>
    <row r="212" spans="1:18" x14ac:dyDescent="0.25">
      <c r="A212" s="273"/>
      <c r="B212" s="252"/>
      <c r="C212" s="289"/>
      <c r="D212" s="289"/>
      <c r="E212" s="289"/>
      <c r="F212" s="289"/>
      <c r="G212" s="289"/>
      <c r="H212" s="289"/>
      <c r="I212" s="289"/>
      <c r="J212" s="289"/>
      <c r="K212" s="289"/>
      <c r="L212" s="289"/>
      <c r="M212" s="289"/>
      <c r="N212" s="289"/>
      <c r="O212" s="289"/>
      <c r="P212" s="289"/>
      <c r="Q212" s="289"/>
      <c r="R212" s="289"/>
    </row>
    <row r="213" spans="1:18" x14ac:dyDescent="0.25">
      <c r="B213" s="122">
        <v>2025</v>
      </c>
      <c r="C213" s="124">
        <f>'Kebutuhan Air Non Domestik (3)'!I1678</f>
        <v>0</v>
      </c>
      <c r="D213" s="124">
        <f>'Kebutuhan Air Non Domestik (3)'!S1678</f>
        <v>0.22222222222222221</v>
      </c>
      <c r="E213" s="124">
        <f>'Kebutuhan Air Non Domestik (3)'!I1703</f>
        <v>0</v>
      </c>
      <c r="F213" s="124">
        <f>'Kebutuhan Air Non Domestik (3)'!S1703</f>
        <v>0</v>
      </c>
      <c r="G213" s="124">
        <f>'Kebutuhan Air Non Domestik (3)'!I1728</f>
        <v>1.1574074074074073E-2</v>
      </c>
      <c r="H213" s="124">
        <f>'Kebutuhan Air Non Domestik (3)'!S1728</f>
        <v>5.7870370370370367E-3</v>
      </c>
      <c r="I213" s="124">
        <f>'Kebutuhan Air Non Domestik (3)'!I1753</f>
        <v>1.1574074074074073E-2</v>
      </c>
      <c r="J213" s="124">
        <f>'Kebutuhan Air Non Domestik (3)'!S1753</f>
        <v>0</v>
      </c>
      <c r="K213" s="124">
        <f>'Kebutuhan Air Non Domestik (3)'!I1778</f>
        <v>4.6296296296296294E-2</v>
      </c>
      <c r="L213" s="124">
        <f>'Kebutuhan Air Non Domestik (3)'!S1778</f>
        <v>0</v>
      </c>
      <c r="M213" s="124">
        <f>'Kebutuhan Air Non Domestik (3)'!I1803</f>
        <v>0</v>
      </c>
      <c r="N213" s="124">
        <f>'Kebutuhan Air Non Domestik (3)'!S1803</f>
        <v>0</v>
      </c>
      <c r="O213" s="124">
        <f>'Kebutuhan Air Non Domestik (3)'!I1828</f>
        <v>0</v>
      </c>
      <c r="P213" s="124">
        <f>'Kebutuhan Air Non Domestik (3)'!S1828</f>
        <v>0</v>
      </c>
      <c r="Q213" s="124">
        <f>'Kebutuhan Air Non Domestik (3)'!I1853</f>
        <v>0</v>
      </c>
      <c r="R213" s="124">
        <f>SUM(C213:Q213)</f>
        <v>0.29745370370370366</v>
      </c>
    </row>
    <row r="214" spans="1:18" x14ac:dyDescent="0.25">
      <c r="B214" s="122">
        <v>2026</v>
      </c>
      <c r="C214" s="124">
        <f>'Kebutuhan Air Non Domestik (3)'!I1679</f>
        <v>0</v>
      </c>
      <c r="D214" s="124">
        <f>'Kebutuhan Air Non Domestik (3)'!S1679</f>
        <v>0.22222222222222221</v>
      </c>
      <c r="E214" s="124">
        <f>'Kebutuhan Air Non Domestik (3)'!I1704</f>
        <v>0</v>
      </c>
      <c r="F214" s="124">
        <f>'Kebutuhan Air Non Domestik (3)'!S1704</f>
        <v>0</v>
      </c>
      <c r="G214" s="124">
        <f>'Kebutuhan Air Non Domestik (3)'!I1729</f>
        <v>1.1574074074074073E-2</v>
      </c>
      <c r="H214" s="124">
        <f>'Kebutuhan Air Non Domestik (3)'!S1729</f>
        <v>5.7870370370370367E-3</v>
      </c>
      <c r="I214" s="124">
        <f>'Kebutuhan Air Non Domestik (3)'!I1754</f>
        <v>1.1574074074074073E-2</v>
      </c>
      <c r="J214" s="124">
        <f>'Kebutuhan Air Non Domestik (3)'!S1754</f>
        <v>0</v>
      </c>
      <c r="K214" s="124">
        <f>'Kebutuhan Air Non Domestik (3)'!I1779</f>
        <v>4.6296296296296294E-2</v>
      </c>
      <c r="L214" s="124">
        <f>'Kebutuhan Air Non Domestik (3)'!S1779</f>
        <v>0</v>
      </c>
      <c r="M214" s="124">
        <f>'Kebutuhan Air Non Domestik (3)'!I1804</f>
        <v>0</v>
      </c>
      <c r="N214" s="124">
        <f>'Kebutuhan Air Non Domestik (3)'!S1804</f>
        <v>0</v>
      </c>
      <c r="O214" s="124">
        <f>'Kebutuhan Air Non Domestik (3)'!I1829</f>
        <v>0</v>
      </c>
      <c r="P214" s="124">
        <f>'Kebutuhan Air Non Domestik (3)'!S1829</f>
        <v>0</v>
      </c>
      <c r="Q214" s="124">
        <f>'Kebutuhan Air Non Domestik (3)'!I1854</f>
        <v>0</v>
      </c>
      <c r="R214" s="124">
        <f t="shared" ref="R214:R232" si="8">SUM(C214:Q214)</f>
        <v>0.29745370370370366</v>
      </c>
    </row>
    <row r="215" spans="1:18" x14ac:dyDescent="0.25">
      <c r="B215" s="122">
        <v>2027</v>
      </c>
      <c r="C215" s="124">
        <f>'Kebutuhan Air Non Domestik (3)'!I1680</f>
        <v>0</v>
      </c>
      <c r="D215" s="124">
        <f>'Kebutuhan Air Non Domestik (3)'!S1680</f>
        <v>0.22222222222222221</v>
      </c>
      <c r="E215" s="124">
        <f>'Kebutuhan Air Non Domestik (3)'!I1705</f>
        <v>0</v>
      </c>
      <c r="F215" s="124">
        <f>'Kebutuhan Air Non Domestik (3)'!S1705</f>
        <v>0</v>
      </c>
      <c r="G215" s="124">
        <f>'Kebutuhan Air Non Domestik (3)'!I1730</f>
        <v>1.1574074074074073E-2</v>
      </c>
      <c r="H215" s="124">
        <f>'Kebutuhan Air Non Domestik (3)'!S1730</f>
        <v>5.7870370370370367E-3</v>
      </c>
      <c r="I215" s="124">
        <f>'Kebutuhan Air Non Domestik (3)'!I1755</f>
        <v>1.1574074074074073E-2</v>
      </c>
      <c r="J215" s="124">
        <f>'Kebutuhan Air Non Domestik (3)'!S1755</f>
        <v>0</v>
      </c>
      <c r="K215" s="124">
        <f>'Kebutuhan Air Non Domestik (3)'!I1780</f>
        <v>4.6296296296296294E-2</v>
      </c>
      <c r="L215" s="124">
        <f>'Kebutuhan Air Non Domestik (3)'!S1780</f>
        <v>0</v>
      </c>
      <c r="M215" s="124">
        <f>'Kebutuhan Air Non Domestik (3)'!I1805</f>
        <v>0</v>
      </c>
      <c r="N215" s="124">
        <f>'Kebutuhan Air Non Domestik (3)'!S1805</f>
        <v>0</v>
      </c>
      <c r="O215" s="124">
        <f>'Kebutuhan Air Non Domestik (3)'!I1830</f>
        <v>0</v>
      </c>
      <c r="P215" s="124">
        <f>'Kebutuhan Air Non Domestik (3)'!S1830</f>
        <v>0</v>
      </c>
      <c r="Q215" s="124">
        <f>'Kebutuhan Air Non Domestik (3)'!I1855</f>
        <v>0</v>
      </c>
      <c r="R215" s="124">
        <f t="shared" si="8"/>
        <v>0.29745370370370366</v>
      </c>
    </row>
    <row r="216" spans="1:18" x14ac:dyDescent="0.25">
      <c r="B216" s="122">
        <v>2028</v>
      </c>
      <c r="C216" s="124">
        <f>'Kebutuhan Air Non Domestik (3)'!I1681</f>
        <v>0</v>
      </c>
      <c r="D216" s="124">
        <f>'Kebutuhan Air Non Domestik (3)'!S1681</f>
        <v>0.22222222222222221</v>
      </c>
      <c r="E216" s="124">
        <f>'Kebutuhan Air Non Domestik (3)'!I1706</f>
        <v>0</v>
      </c>
      <c r="F216" s="124">
        <f>'Kebutuhan Air Non Domestik (3)'!S1706</f>
        <v>0</v>
      </c>
      <c r="G216" s="124">
        <f>'Kebutuhan Air Non Domestik (3)'!I1731</f>
        <v>1.1574074074074073E-2</v>
      </c>
      <c r="H216" s="124">
        <f>'Kebutuhan Air Non Domestik (3)'!S1731</f>
        <v>5.7870370370370367E-3</v>
      </c>
      <c r="I216" s="124">
        <f>'Kebutuhan Air Non Domestik (3)'!I1756</f>
        <v>1.1574074074074073E-2</v>
      </c>
      <c r="J216" s="124">
        <f>'Kebutuhan Air Non Domestik (3)'!S1756</f>
        <v>0</v>
      </c>
      <c r="K216" s="124">
        <f>'Kebutuhan Air Non Domestik (3)'!I1781</f>
        <v>4.6296296296296294E-2</v>
      </c>
      <c r="L216" s="124">
        <f>'Kebutuhan Air Non Domestik (3)'!S1781</f>
        <v>0</v>
      </c>
      <c r="M216" s="124">
        <f>'Kebutuhan Air Non Domestik (3)'!I1806</f>
        <v>0</v>
      </c>
      <c r="N216" s="124">
        <f>'Kebutuhan Air Non Domestik (3)'!S1806</f>
        <v>0</v>
      </c>
      <c r="O216" s="124">
        <f>'Kebutuhan Air Non Domestik (3)'!I1831</f>
        <v>0</v>
      </c>
      <c r="P216" s="124">
        <f>'Kebutuhan Air Non Domestik (3)'!S1831</f>
        <v>0</v>
      </c>
      <c r="Q216" s="124">
        <f>'Kebutuhan Air Non Domestik (3)'!I1856</f>
        <v>0</v>
      </c>
      <c r="R216" s="124">
        <f t="shared" si="8"/>
        <v>0.29745370370370366</v>
      </c>
    </row>
    <row r="217" spans="1:18" x14ac:dyDescent="0.25">
      <c r="B217" s="122">
        <v>2029</v>
      </c>
      <c r="C217" s="124">
        <f>'Kebutuhan Air Non Domestik (3)'!I1682</f>
        <v>0</v>
      </c>
      <c r="D217" s="124">
        <f>'Kebutuhan Air Non Domestik (3)'!S1682</f>
        <v>0.22222222222222221</v>
      </c>
      <c r="E217" s="124">
        <f>'Kebutuhan Air Non Domestik (3)'!I1707</f>
        <v>0</v>
      </c>
      <c r="F217" s="124">
        <f>'Kebutuhan Air Non Domestik (3)'!S1707</f>
        <v>0</v>
      </c>
      <c r="G217" s="124">
        <f>'Kebutuhan Air Non Domestik (3)'!I1732</f>
        <v>1.1574074074074073E-2</v>
      </c>
      <c r="H217" s="124">
        <f>'Kebutuhan Air Non Domestik (3)'!S1732</f>
        <v>5.7870370370370367E-3</v>
      </c>
      <c r="I217" s="124">
        <f>'Kebutuhan Air Non Domestik (3)'!I1757</f>
        <v>1.1574074074074073E-2</v>
      </c>
      <c r="J217" s="124">
        <f>'Kebutuhan Air Non Domestik (3)'!S1757</f>
        <v>0</v>
      </c>
      <c r="K217" s="124">
        <f>'Kebutuhan Air Non Domestik (3)'!I1782</f>
        <v>4.6296296296296294E-2</v>
      </c>
      <c r="L217" s="124">
        <f>'Kebutuhan Air Non Domestik (3)'!S1782</f>
        <v>0</v>
      </c>
      <c r="M217" s="124">
        <f>'Kebutuhan Air Non Domestik (3)'!I1807</f>
        <v>0</v>
      </c>
      <c r="N217" s="124">
        <f>'Kebutuhan Air Non Domestik (3)'!S1807</f>
        <v>0</v>
      </c>
      <c r="O217" s="124">
        <f>'Kebutuhan Air Non Domestik (3)'!I1832</f>
        <v>0</v>
      </c>
      <c r="P217" s="124">
        <f>'Kebutuhan Air Non Domestik (3)'!S1832</f>
        <v>0</v>
      </c>
      <c r="Q217" s="124">
        <f>'Kebutuhan Air Non Domestik (3)'!I1857</f>
        <v>0</v>
      </c>
      <c r="R217" s="124">
        <f t="shared" si="8"/>
        <v>0.29745370370370366</v>
      </c>
    </row>
    <row r="218" spans="1:18" x14ac:dyDescent="0.25">
      <c r="B218" s="122">
        <v>2030</v>
      </c>
      <c r="C218" s="124">
        <f>'Kebutuhan Air Non Domestik (3)'!I1683</f>
        <v>0</v>
      </c>
      <c r="D218" s="124">
        <f>'Kebutuhan Air Non Domestik (3)'!S1683</f>
        <v>0.22222222222222221</v>
      </c>
      <c r="E218" s="124">
        <f>'Kebutuhan Air Non Domestik (3)'!I1708</f>
        <v>0</v>
      </c>
      <c r="F218" s="124">
        <f>'Kebutuhan Air Non Domestik (3)'!S1708</f>
        <v>0</v>
      </c>
      <c r="G218" s="124">
        <f>'Kebutuhan Air Non Domestik (3)'!I1733</f>
        <v>1.1574074074074073E-2</v>
      </c>
      <c r="H218" s="124">
        <f>'Kebutuhan Air Non Domestik (3)'!S1733</f>
        <v>5.7870370370370367E-3</v>
      </c>
      <c r="I218" s="124">
        <f>'Kebutuhan Air Non Domestik (3)'!I1758</f>
        <v>1.1574074074074073E-2</v>
      </c>
      <c r="J218" s="124">
        <f>'Kebutuhan Air Non Domestik (3)'!S1758</f>
        <v>0</v>
      </c>
      <c r="K218" s="124">
        <f>'Kebutuhan Air Non Domestik (3)'!I1783</f>
        <v>4.6296296296296294E-2</v>
      </c>
      <c r="L218" s="124">
        <f>'Kebutuhan Air Non Domestik (3)'!S1783</f>
        <v>0</v>
      </c>
      <c r="M218" s="124">
        <f>'Kebutuhan Air Non Domestik (3)'!I1808</f>
        <v>0</v>
      </c>
      <c r="N218" s="124">
        <f>'Kebutuhan Air Non Domestik (3)'!S1808</f>
        <v>0</v>
      </c>
      <c r="O218" s="124">
        <f>'Kebutuhan Air Non Domestik (3)'!I1833</f>
        <v>0</v>
      </c>
      <c r="P218" s="124">
        <f>'Kebutuhan Air Non Domestik (3)'!S1833</f>
        <v>0</v>
      </c>
      <c r="Q218" s="124">
        <f>'Kebutuhan Air Non Domestik (3)'!I1858</f>
        <v>0</v>
      </c>
      <c r="R218" s="124">
        <f t="shared" si="8"/>
        <v>0.29745370370370366</v>
      </c>
    </row>
    <row r="219" spans="1:18" x14ac:dyDescent="0.25">
      <c r="B219" s="122">
        <v>2031</v>
      </c>
      <c r="C219" s="124">
        <f>'Kebutuhan Air Non Domestik (3)'!I1684</f>
        <v>0</v>
      </c>
      <c r="D219" s="124">
        <f>'Kebutuhan Air Non Domestik (3)'!S1684</f>
        <v>0.22222222222222221</v>
      </c>
      <c r="E219" s="124">
        <f>'Kebutuhan Air Non Domestik (3)'!I1709</f>
        <v>0</v>
      </c>
      <c r="F219" s="124">
        <f>'Kebutuhan Air Non Domestik (3)'!S1709</f>
        <v>0</v>
      </c>
      <c r="G219" s="124">
        <f>'Kebutuhan Air Non Domestik (3)'!I1734</f>
        <v>1.1574074074074073E-2</v>
      </c>
      <c r="H219" s="124">
        <f>'Kebutuhan Air Non Domestik (3)'!S1734</f>
        <v>5.7870370370370367E-3</v>
      </c>
      <c r="I219" s="124">
        <f>'Kebutuhan Air Non Domestik (3)'!I1759</f>
        <v>1.1574074074074073E-2</v>
      </c>
      <c r="J219" s="124">
        <f>'Kebutuhan Air Non Domestik (3)'!S1759</f>
        <v>0</v>
      </c>
      <c r="K219" s="124">
        <f>'Kebutuhan Air Non Domestik (3)'!I1784</f>
        <v>4.6296296296296294E-2</v>
      </c>
      <c r="L219" s="124">
        <f>'Kebutuhan Air Non Domestik (3)'!S1784</f>
        <v>0</v>
      </c>
      <c r="M219" s="124">
        <f>'Kebutuhan Air Non Domestik (3)'!I1809</f>
        <v>0</v>
      </c>
      <c r="N219" s="124">
        <f>'Kebutuhan Air Non Domestik (3)'!S1809</f>
        <v>0</v>
      </c>
      <c r="O219" s="124">
        <f>'Kebutuhan Air Non Domestik (3)'!I1834</f>
        <v>0</v>
      </c>
      <c r="P219" s="124">
        <f>'Kebutuhan Air Non Domestik (3)'!S1834</f>
        <v>0</v>
      </c>
      <c r="Q219" s="124">
        <f>'Kebutuhan Air Non Domestik (3)'!I1859</f>
        <v>0</v>
      </c>
      <c r="R219" s="124">
        <f t="shared" si="8"/>
        <v>0.29745370370370366</v>
      </c>
    </row>
    <row r="220" spans="1:18" x14ac:dyDescent="0.25">
      <c r="B220" s="122">
        <v>2032</v>
      </c>
      <c r="C220" s="124">
        <f>'Kebutuhan Air Non Domestik (3)'!I1685</f>
        <v>0</v>
      </c>
      <c r="D220" s="124">
        <f>'Kebutuhan Air Non Domestik (3)'!S1685</f>
        <v>0.22222222222222221</v>
      </c>
      <c r="E220" s="124">
        <f>'Kebutuhan Air Non Domestik (3)'!I1710</f>
        <v>0</v>
      </c>
      <c r="F220" s="124">
        <f>'Kebutuhan Air Non Domestik (3)'!S1710</f>
        <v>0</v>
      </c>
      <c r="G220" s="124">
        <f>'Kebutuhan Air Non Domestik (3)'!I1735</f>
        <v>1.1574074074074073E-2</v>
      </c>
      <c r="H220" s="124">
        <f>'Kebutuhan Air Non Domestik (3)'!S1735</f>
        <v>5.7870370370370367E-3</v>
      </c>
      <c r="I220" s="124">
        <f>'Kebutuhan Air Non Domestik (3)'!I1760</f>
        <v>1.1574074074074073E-2</v>
      </c>
      <c r="J220" s="124">
        <f>'Kebutuhan Air Non Domestik (3)'!S1760</f>
        <v>0</v>
      </c>
      <c r="K220" s="124">
        <f>'Kebutuhan Air Non Domestik (3)'!I1785</f>
        <v>4.6296296296296294E-2</v>
      </c>
      <c r="L220" s="124">
        <f>'Kebutuhan Air Non Domestik (3)'!S1785</f>
        <v>0</v>
      </c>
      <c r="M220" s="124">
        <f>'Kebutuhan Air Non Domestik (3)'!I1810</f>
        <v>0</v>
      </c>
      <c r="N220" s="124">
        <f>'Kebutuhan Air Non Domestik (3)'!S1810</f>
        <v>0</v>
      </c>
      <c r="O220" s="124">
        <f>'Kebutuhan Air Non Domestik (3)'!I1835</f>
        <v>0</v>
      </c>
      <c r="P220" s="124">
        <f>'Kebutuhan Air Non Domestik (3)'!S1835</f>
        <v>0</v>
      </c>
      <c r="Q220" s="124">
        <f>'Kebutuhan Air Non Domestik (3)'!I1860</f>
        <v>0</v>
      </c>
      <c r="R220" s="124">
        <f t="shared" si="8"/>
        <v>0.29745370370370366</v>
      </c>
    </row>
    <row r="221" spans="1:18" x14ac:dyDescent="0.25">
      <c r="B221" s="122">
        <v>2033</v>
      </c>
      <c r="C221" s="124">
        <f>'Kebutuhan Air Non Domestik (3)'!I1686</f>
        <v>0</v>
      </c>
      <c r="D221" s="124">
        <f>'Kebutuhan Air Non Domestik (3)'!S1686</f>
        <v>0.22222222222222221</v>
      </c>
      <c r="E221" s="124">
        <f>'Kebutuhan Air Non Domestik (3)'!I1711</f>
        <v>0</v>
      </c>
      <c r="F221" s="124">
        <f>'Kebutuhan Air Non Domestik (3)'!S1711</f>
        <v>0</v>
      </c>
      <c r="G221" s="124">
        <f>'Kebutuhan Air Non Domestik (3)'!I1736</f>
        <v>1.1574074074074073E-2</v>
      </c>
      <c r="H221" s="124">
        <f>'Kebutuhan Air Non Domestik (3)'!S1736</f>
        <v>5.7870370370370367E-3</v>
      </c>
      <c r="I221" s="124">
        <f>'Kebutuhan Air Non Domestik (3)'!I1761</f>
        <v>1.1574074074074073E-2</v>
      </c>
      <c r="J221" s="124">
        <f>'Kebutuhan Air Non Domestik (3)'!S1761</f>
        <v>0</v>
      </c>
      <c r="K221" s="124">
        <f>'Kebutuhan Air Non Domestik (3)'!I1786</f>
        <v>6.9444444444444448E-2</v>
      </c>
      <c r="L221" s="124">
        <f>'Kebutuhan Air Non Domestik (3)'!S1786</f>
        <v>0</v>
      </c>
      <c r="M221" s="124">
        <f>'Kebutuhan Air Non Domestik (3)'!I1811</f>
        <v>0</v>
      </c>
      <c r="N221" s="124">
        <f>'Kebutuhan Air Non Domestik (3)'!S1811</f>
        <v>0</v>
      </c>
      <c r="O221" s="124">
        <f>'Kebutuhan Air Non Domestik (3)'!I1836</f>
        <v>0</v>
      </c>
      <c r="P221" s="124">
        <f>'Kebutuhan Air Non Domestik (3)'!S1836</f>
        <v>0</v>
      </c>
      <c r="Q221" s="124">
        <f>'Kebutuhan Air Non Domestik (3)'!I1861</f>
        <v>0</v>
      </c>
      <c r="R221" s="124">
        <f t="shared" si="8"/>
        <v>0.32060185185185186</v>
      </c>
    </row>
    <row r="222" spans="1:18" x14ac:dyDescent="0.25">
      <c r="B222" s="122">
        <v>2034</v>
      </c>
      <c r="C222" s="124">
        <f>'Kebutuhan Air Non Domestik (3)'!I1687</f>
        <v>0</v>
      </c>
      <c r="D222" s="124">
        <f>'Kebutuhan Air Non Domestik (3)'!S1687</f>
        <v>0.22222222222222221</v>
      </c>
      <c r="E222" s="124">
        <f>'Kebutuhan Air Non Domestik (3)'!I1712</f>
        <v>0</v>
      </c>
      <c r="F222" s="124">
        <f>'Kebutuhan Air Non Domestik (3)'!S1712</f>
        <v>0</v>
      </c>
      <c r="G222" s="124">
        <f>'Kebutuhan Air Non Domestik (3)'!I1737</f>
        <v>1.1574074074074073E-2</v>
      </c>
      <c r="H222" s="124">
        <f>'Kebutuhan Air Non Domestik (3)'!S1737</f>
        <v>5.7870370370370367E-3</v>
      </c>
      <c r="I222" s="124">
        <f>'Kebutuhan Air Non Domestik (3)'!I1762</f>
        <v>1.1574074074074073E-2</v>
      </c>
      <c r="J222" s="124">
        <f>'Kebutuhan Air Non Domestik (3)'!S1762</f>
        <v>0</v>
      </c>
      <c r="K222" s="124">
        <f>'Kebutuhan Air Non Domestik (3)'!I1787</f>
        <v>6.9444444444444448E-2</v>
      </c>
      <c r="L222" s="124">
        <f>'Kebutuhan Air Non Domestik (3)'!S1787</f>
        <v>0</v>
      </c>
      <c r="M222" s="124">
        <f>'Kebutuhan Air Non Domestik (3)'!I1812</f>
        <v>0</v>
      </c>
      <c r="N222" s="124">
        <f>'Kebutuhan Air Non Domestik (3)'!S1812</f>
        <v>0</v>
      </c>
      <c r="O222" s="124">
        <f>'Kebutuhan Air Non Domestik (3)'!I1837</f>
        <v>0</v>
      </c>
      <c r="P222" s="124">
        <f>'Kebutuhan Air Non Domestik (3)'!S1837</f>
        <v>0</v>
      </c>
      <c r="Q222" s="124">
        <f>'Kebutuhan Air Non Domestik (3)'!I1862</f>
        <v>0</v>
      </c>
      <c r="R222" s="124">
        <f t="shared" si="8"/>
        <v>0.32060185185185186</v>
      </c>
    </row>
    <row r="223" spans="1:18" x14ac:dyDescent="0.25">
      <c r="B223" s="122">
        <v>2035</v>
      </c>
      <c r="C223" s="124">
        <f>'Kebutuhan Air Non Domestik (3)'!I1688</f>
        <v>0</v>
      </c>
      <c r="D223" s="124">
        <f>'Kebutuhan Air Non Domestik (3)'!S1688</f>
        <v>0.22222222222222221</v>
      </c>
      <c r="E223" s="124">
        <f>'Kebutuhan Air Non Domestik (3)'!I1713</f>
        <v>0</v>
      </c>
      <c r="F223" s="124">
        <f>'Kebutuhan Air Non Domestik (3)'!S1713</f>
        <v>0</v>
      </c>
      <c r="G223" s="124">
        <f>'Kebutuhan Air Non Domestik (3)'!I1738</f>
        <v>1.1574074074074073E-2</v>
      </c>
      <c r="H223" s="124">
        <f>'Kebutuhan Air Non Domestik (3)'!S1738</f>
        <v>5.7870370370370367E-3</v>
      </c>
      <c r="I223" s="124">
        <f>'Kebutuhan Air Non Domestik (3)'!I1763</f>
        <v>1.1574074074074073E-2</v>
      </c>
      <c r="J223" s="124">
        <f>'Kebutuhan Air Non Domestik (3)'!S1763</f>
        <v>0</v>
      </c>
      <c r="K223" s="124">
        <f>'Kebutuhan Air Non Domestik (3)'!I1788</f>
        <v>6.9444444444444448E-2</v>
      </c>
      <c r="L223" s="124">
        <f>'Kebutuhan Air Non Domestik (3)'!S1788</f>
        <v>0</v>
      </c>
      <c r="M223" s="124">
        <f>'Kebutuhan Air Non Domestik (3)'!I1813</f>
        <v>0</v>
      </c>
      <c r="N223" s="124">
        <f>'Kebutuhan Air Non Domestik (3)'!S1813</f>
        <v>0</v>
      </c>
      <c r="O223" s="124">
        <f>'Kebutuhan Air Non Domestik (3)'!I1838</f>
        <v>0</v>
      </c>
      <c r="P223" s="124">
        <f>'Kebutuhan Air Non Domestik (3)'!S1838</f>
        <v>0</v>
      </c>
      <c r="Q223" s="124">
        <f>'Kebutuhan Air Non Domestik (3)'!I1863</f>
        <v>0</v>
      </c>
      <c r="R223" s="124">
        <f t="shared" si="8"/>
        <v>0.32060185185185186</v>
      </c>
    </row>
    <row r="224" spans="1:18" x14ac:dyDescent="0.25">
      <c r="B224" s="122">
        <v>2036</v>
      </c>
      <c r="C224" s="124">
        <f>'Kebutuhan Air Non Domestik (3)'!I1689</f>
        <v>0</v>
      </c>
      <c r="D224" s="124">
        <f>'Kebutuhan Air Non Domestik (3)'!S1689</f>
        <v>0.22222222222222221</v>
      </c>
      <c r="E224" s="124">
        <f>'Kebutuhan Air Non Domestik (3)'!I1714</f>
        <v>0</v>
      </c>
      <c r="F224" s="124">
        <f>'Kebutuhan Air Non Domestik (3)'!S1714</f>
        <v>0</v>
      </c>
      <c r="G224" s="124">
        <f>'Kebutuhan Air Non Domestik (3)'!I1739</f>
        <v>1.1574074074074073E-2</v>
      </c>
      <c r="H224" s="124">
        <f>'Kebutuhan Air Non Domestik (3)'!S1739</f>
        <v>5.7870370370370367E-3</v>
      </c>
      <c r="I224" s="124">
        <f>'Kebutuhan Air Non Domestik (3)'!I1764</f>
        <v>1.1574074074074073E-2</v>
      </c>
      <c r="J224" s="124">
        <f>'Kebutuhan Air Non Domestik (3)'!S1764</f>
        <v>0</v>
      </c>
      <c r="K224" s="124">
        <f>'Kebutuhan Air Non Domestik (3)'!I1789</f>
        <v>6.9444444444444448E-2</v>
      </c>
      <c r="L224" s="124">
        <f>'Kebutuhan Air Non Domestik (3)'!S1789</f>
        <v>0</v>
      </c>
      <c r="M224" s="124">
        <f>'Kebutuhan Air Non Domestik (3)'!I1814</f>
        <v>0</v>
      </c>
      <c r="N224" s="124">
        <f>'Kebutuhan Air Non Domestik (3)'!S1814</f>
        <v>0</v>
      </c>
      <c r="O224" s="124">
        <f>'Kebutuhan Air Non Domestik (3)'!I1839</f>
        <v>0</v>
      </c>
      <c r="P224" s="124">
        <f>'Kebutuhan Air Non Domestik (3)'!S1839</f>
        <v>0</v>
      </c>
      <c r="Q224" s="124">
        <f>'Kebutuhan Air Non Domestik (3)'!I1864</f>
        <v>0</v>
      </c>
      <c r="R224" s="124">
        <f t="shared" si="8"/>
        <v>0.32060185185185186</v>
      </c>
    </row>
    <row r="225" spans="1:18" x14ac:dyDescent="0.25">
      <c r="B225" s="122">
        <v>2037</v>
      </c>
      <c r="C225" s="124">
        <f>'Kebutuhan Air Non Domestik (3)'!I1690</f>
        <v>0</v>
      </c>
      <c r="D225" s="124">
        <f>'Kebutuhan Air Non Domestik (3)'!S1690</f>
        <v>0.22222222222222221</v>
      </c>
      <c r="E225" s="124">
        <f>'Kebutuhan Air Non Domestik (3)'!I1715</f>
        <v>0</v>
      </c>
      <c r="F225" s="124">
        <f>'Kebutuhan Air Non Domestik (3)'!S1715</f>
        <v>0</v>
      </c>
      <c r="G225" s="124">
        <f>'Kebutuhan Air Non Domestik (3)'!I1740</f>
        <v>1.1574074074074073E-2</v>
      </c>
      <c r="H225" s="124">
        <f>'Kebutuhan Air Non Domestik (3)'!S1740</f>
        <v>5.7870370370370367E-3</v>
      </c>
      <c r="I225" s="124">
        <f>'Kebutuhan Air Non Domestik (3)'!I1765</f>
        <v>1.1574074074074073E-2</v>
      </c>
      <c r="J225" s="124">
        <f>'Kebutuhan Air Non Domestik (3)'!S1765</f>
        <v>0</v>
      </c>
      <c r="K225" s="124">
        <f>'Kebutuhan Air Non Domestik (3)'!I1790</f>
        <v>6.9444444444444448E-2</v>
      </c>
      <c r="L225" s="124">
        <f>'Kebutuhan Air Non Domestik (3)'!S1790</f>
        <v>0</v>
      </c>
      <c r="M225" s="124">
        <f>'Kebutuhan Air Non Domestik (3)'!I1815</f>
        <v>0</v>
      </c>
      <c r="N225" s="124">
        <f>'Kebutuhan Air Non Domestik (3)'!S1815</f>
        <v>0</v>
      </c>
      <c r="O225" s="124">
        <f>'Kebutuhan Air Non Domestik (3)'!I1840</f>
        <v>0</v>
      </c>
      <c r="P225" s="124">
        <f>'Kebutuhan Air Non Domestik (3)'!S1840</f>
        <v>0</v>
      </c>
      <c r="Q225" s="124">
        <f>'Kebutuhan Air Non Domestik (3)'!I1865</f>
        <v>0</v>
      </c>
      <c r="R225" s="124">
        <f t="shared" si="8"/>
        <v>0.32060185185185186</v>
      </c>
    </row>
    <row r="226" spans="1:18" x14ac:dyDescent="0.25">
      <c r="B226" s="122">
        <v>2038</v>
      </c>
      <c r="C226" s="124">
        <f>'Kebutuhan Air Non Domestik (3)'!I1691</f>
        <v>0</v>
      </c>
      <c r="D226" s="124">
        <f>'Kebutuhan Air Non Domestik (3)'!S1691</f>
        <v>0.22222222222222221</v>
      </c>
      <c r="E226" s="124">
        <f>'Kebutuhan Air Non Domestik (3)'!I1716</f>
        <v>0</v>
      </c>
      <c r="F226" s="124">
        <f>'Kebutuhan Air Non Domestik (3)'!S1716</f>
        <v>0</v>
      </c>
      <c r="G226" s="124">
        <f>'Kebutuhan Air Non Domestik (3)'!I1741</f>
        <v>1.1574074074074073E-2</v>
      </c>
      <c r="H226" s="124">
        <f>'Kebutuhan Air Non Domestik (3)'!S1741</f>
        <v>5.7870370370370367E-3</v>
      </c>
      <c r="I226" s="124">
        <f>'Kebutuhan Air Non Domestik (3)'!I1766</f>
        <v>1.1574074074074073E-2</v>
      </c>
      <c r="J226" s="124">
        <f>'Kebutuhan Air Non Domestik (3)'!S1766</f>
        <v>0</v>
      </c>
      <c r="K226" s="124">
        <f>'Kebutuhan Air Non Domestik (3)'!I1791</f>
        <v>6.9444444444444448E-2</v>
      </c>
      <c r="L226" s="124">
        <f>'Kebutuhan Air Non Domestik (3)'!S1791</f>
        <v>0</v>
      </c>
      <c r="M226" s="124">
        <f>'Kebutuhan Air Non Domestik (3)'!I1816</f>
        <v>0</v>
      </c>
      <c r="N226" s="124">
        <f>'Kebutuhan Air Non Domestik (3)'!S1816</f>
        <v>0</v>
      </c>
      <c r="O226" s="124">
        <f>'Kebutuhan Air Non Domestik (3)'!I1841</f>
        <v>0</v>
      </c>
      <c r="P226" s="124">
        <f>'Kebutuhan Air Non Domestik (3)'!S1841</f>
        <v>0</v>
      </c>
      <c r="Q226" s="124">
        <f>'Kebutuhan Air Non Domestik (3)'!I1866</f>
        <v>0</v>
      </c>
      <c r="R226" s="124">
        <f t="shared" si="8"/>
        <v>0.32060185185185186</v>
      </c>
    </row>
    <row r="227" spans="1:18" x14ac:dyDescent="0.25">
      <c r="B227" s="122">
        <v>2039</v>
      </c>
      <c r="C227" s="124">
        <f>'Kebutuhan Air Non Domestik (3)'!I1692</f>
        <v>0</v>
      </c>
      <c r="D227" s="124">
        <f>'Kebutuhan Air Non Domestik (3)'!S1692</f>
        <v>0.22222222222222221</v>
      </c>
      <c r="E227" s="124">
        <f>'Kebutuhan Air Non Domestik (3)'!I1717</f>
        <v>0</v>
      </c>
      <c r="F227" s="124">
        <f>'Kebutuhan Air Non Domestik (3)'!S1717</f>
        <v>0</v>
      </c>
      <c r="G227" s="124">
        <f>'Kebutuhan Air Non Domestik (3)'!I1742</f>
        <v>1.1574074074074073E-2</v>
      </c>
      <c r="H227" s="124">
        <f>'Kebutuhan Air Non Domestik (3)'!S1742</f>
        <v>5.7870370370370367E-3</v>
      </c>
      <c r="I227" s="124">
        <f>'Kebutuhan Air Non Domestik (3)'!I1767</f>
        <v>1.1574074074074073E-2</v>
      </c>
      <c r="J227" s="124">
        <f>'Kebutuhan Air Non Domestik (3)'!S1767</f>
        <v>0</v>
      </c>
      <c r="K227" s="124">
        <f>'Kebutuhan Air Non Domestik (3)'!I1792</f>
        <v>6.9444444444444448E-2</v>
      </c>
      <c r="L227" s="124">
        <f>'Kebutuhan Air Non Domestik (3)'!S1792</f>
        <v>0</v>
      </c>
      <c r="M227" s="124">
        <f>'Kebutuhan Air Non Domestik (3)'!I1817</f>
        <v>0</v>
      </c>
      <c r="N227" s="124">
        <f>'Kebutuhan Air Non Domestik (3)'!S1817</f>
        <v>0</v>
      </c>
      <c r="O227" s="124">
        <f>'Kebutuhan Air Non Domestik (3)'!I1842</f>
        <v>0</v>
      </c>
      <c r="P227" s="124">
        <f>'Kebutuhan Air Non Domestik (3)'!S1842</f>
        <v>0</v>
      </c>
      <c r="Q227" s="124">
        <f>'Kebutuhan Air Non Domestik (3)'!I1867</f>
        <v>0</v>
      </c>
      <c r="R227" s="124">
        <f t="shared" si="8"/>
        <v>0.32060185185185186</v>
      </c>
    </row>
    <row r="228" spans="1:18" x14ac:dyDescent="0.25">
      <c r="B228" s="122">
        <v>2040</v>
      </c>
      <c r="C228" s="124">
        <f>'Kebutuhan Air Non Domestik (3)'!I1693</f>
        <v>0</v>
      </c>
      <c r="D228" s="124">
        <f>'Kebutuhan Air Non Domestik (3)'!S1693</f>
        <v>0.22222222222222221</v>
      </c>
      <c r="E228" s="124">
        <f>'Kebutuhan Air Non Domestik (3)'!I1718</f>
        <v>0</v>
      </c>
      <c r="F228" s="124">
        <f>'Kebutuhan Air Non Domestik (3)'!S1718</f>
        <v>0</v>
      </c>
      <c r="G228" s="124">
        <f>'Kebutuhan Air Non Domestik (3)'!I1743</f>
        <v>1.1574074074074073E-2</v>
      </c>
      <c r="H228" s="124">
        <f>'Kebutuhan Air Non Domestik (3)'!S1743</f>
        <v>5.7870370370370367E-3</v>
      </c>
      <c r="I228" s="124">
        <f>'Kebutuhan Air Non Domestik (3)'!I1768</f>
        <v>1.1574074074074073E-2</v>
      </c>
      <c r="J228" s="124">
        <f>'Kebutuhan Air Non Domestik (3)'!S1768</f>
        <v>0</v>
      </c>
      <c r="K228" s="124">
        <f>'Kebutuhan Air Non Domestik (3)'!I1793</f>
        <v>6.9444444444444448E-2</v>
      </c>
      <c r="L228" s="124">
        <f>'Kebutuhan Air Non Domestik (3)'!S1793</f>
        <v>0</v>
      </c>
      <c r="M228" s="124">
        <f>'Kebutuhan Air Non Domestik (3)'!I1818</f>
        <v>0</v>
      </c>
      <c r="N228" s="124">
        <f>'Kebutuhan Air Non Domestik (3)'!S1818</f>
        <v>0</v>
      </c>
      <c r="O228" s="124">
        <f>'Kebutuhan Air Non Domestik (3)'!I1843</f>
        <v>0</v>
      </c>
      <c r="P228" s="124">
        <f>'Kebutuhan Air Non Domestik (3)'!S1843</f>
        <v>0</v>
      </c>
      <c r="Q228" s="124">
        <f>'Kebutuhan Air Non Domestik (3)'!I1868</f>
        <v>0</v>
      </c>
      <c r="R228" s="124">
        <f t="shared" si="8"/>
        <v>0.32060185185185186</v>
      </c>
    </row>
    <row r="229" spans="1:18" x14ac:dyDescent="0.25">
      <c r="B229" s="122">
        <v>2041</v>
      </c>
      <c r="C229" s="124">
        <f>'Kebutuhan Air Non Domestik (3)'!I1694</f>
        <v>0</v>
      </c>
      <c r="D229" s="124">
        <f>'Kebutuhan Air Non Domestik (3)'!S1694</f>
        <v>0.44444444444444442</v>
      </c>
      <c r="E229" s="124">
        <f>'Kebutuhan Air Non Domestik (3)'!I1719</f>
        <v>0</v>
      </c>
      <c r="F229" s="124">
        <f>'Kebutuhan Air Non Domestik (3)'!S1719</f>
        <v>0</v>
      </c>
      <c r="G229" s="124">
        <f>'Kebutuhan Air Non Domestik (3)'!I1744</f>
        <v>2.3148148148148147E-2</v>
      </c>
      <c r="H229" s="124">
        <f>'Kebutuhan Air Non Domestik (3)'!S1744</f>
        <v>1.1574074074074073E-2</v>
      </c>
      <c r="I229" s="124">
        <f>'Kebutuhan Air Non Domestik (3)'!I1769</f>
        <v>2.3148148148148147E-2</v>
      </c>
      <c r="J229" s="124">
        <f>'Kebutuhan Air Non Domestik (3)'!S1769</f>
        <v>0</v>
      </c>
      <c r="K229" s="124">
        <f>'Kebutuhan Air Non Domestik (3)'!I1794</f>
        <v>6.9444444444444448E-2</v>
      </c>
      <c r="L229" s="124">
        <f>'Kebutuhan Air Non Domestik (3)'!S1794</f>
        <v>0</v>
      </c>
      <c r="M229" s="124">
        <f>'Kebutuhan Air Non Domestik (3)'!I1819</f>
        <v>0</v>
      </c>
      <c r="N229" s="124">
        <f>'Kebutuhan Air Non Domestik (3)'!S1819</f>
        <v>0</v>
      </c>
      <c r="O229" s="124">
        <f>'Kebutuhan Air Non Domestik (3)'!I1844</f>
        <v>0</v>
      </c>
      <c r="P229" s="124">
        <f>'Kebutuhan Air Non Domestik (3)'!S1844</f>
        <v>0</v>
      </c>
      <c r="Q229" s="124">
        <f>'Kebutuhan Air Non Domestik (3)'!I1869</f>
        <v>0</v>
      </c>
      <c r="R229" s="124">
        <f t="shared" si="8"/>
        <v>0.57175925925925919</v>
      </c>
    </row>
    <row r="230" spans="1:18" x14ac:dyDescent="0.25">
      <c r="B230" s="122">
        <v>2042</v>
      </c>
      <c r="C230" s="124">
        <f>'Kebutuhan Air Non Domestik (3)'!I1695</f>
        <v>0</v>
      </c>
      <c r="D230" s="124">
        <f>'Kebutuhan Air Non Domestik (3)'!S1695</f>
        <v>0.44444444444444442</v>
      </c>
      <c r="E230" s="124">
        <f>'Kebutuhan Air Non Domestik (3)'!I1720</f>
        <v>0</v>
      </c>
      <c r="F230" s="124">
        <f>'Kebutuhan Air Non Domestik (3)'!S1720</f>
        <v>0</v>
      </c>
      <c r="G230" s="124">
        <f>'Kebutuhan Air Non Domestik (3)'!I1745</f>
        <v>2.3148148148148147E-2</v>
      </c>
      <c r="H230" s="124">
        <f>'Kebutuhan Air Non Domestik (3)'!S1745</f>
        <v>1.1574074074074073E-2</v>
      </c>
      <c r="I230" s="124">
        <f>'Kebutuhan Air Non Domestik (3)'!I1770</f>
        <v>2.3148148148148147E-2</v>
      </c>
      <c r="J230" s="124">
        <f>'Kebutuhan Air Non Domestik (3)'!S1770</f>
        <v>0</v>
      </c>
      <c r="K230" s="124">
        <f>'Kebutuhan Air Non Domestik (3)'!I1795</f>
        <v>6.9444444444444448E-2</v>
      </c>
      <c r="L230" s="124">
        <f>'Kebutuhan Air Non Domestik (3)'!S1795</f>
        <v>0</v>
      </c>
      <c r="M230" s="124">
        <f>'Kebutuhan Air Non Domestik (3)'!I1820</f>
        <v>0</v>
      </c>
      <c r="N230" s="124">
        <f>'Kebutuhan Air Non Domestik (3)'!S1820</f>
        <v>0</v>
      </c>
      <c r="O230" s="124">
        <f>'Kebutuhan Air Non Domestik (3)'!I1845</f>
        <v>0</v>
      </c>
      <c r="P230" s="124">
        <f>'Kebutuhan Air Non Domestik (3)'!S1845</f>
        <v>0</v>
      </c>
      <c r="Q230" s="124">
        <f>'Kebutuhan Air Non Domestik (3)'!I1870</f>
        <v>0</v>
      </c>
      <c r="R230" s="124">
        <f t="shared" si="8"/>
        <v>0.57175925925925919</v>
      </c>
    </row>
    <row r="231" spans="1:18" x14ac:dyDescent="0.25">
      <c r="B231" s="122">
        <v>2043</v>
      </c>
      <c r="C231" s="124">
        <f>'Kebutuhan Air Non Domestik (3)'!I1696</f>
        <v>0</v>
      </c>
      <c r="D231" s="124">
        <f>'Kebutuhan Air Non Domestik (3)'!S1696</f>
        <v>0.44444444444444442</v>
      </c>
      <c r="E231" s="124">
        <f>'Kebutuhan Air Non Domestik (3)'!I1721</f>
        <v>0</v>
      </c>
      <c r="F231" s="124">
        <f>'Kebutuhan Air Non Domestik (3)'!S1721</f>
        <v>0</v>
      </c>
      <c r="G231" s="124">
        <f>'Kebutuhan Air Non Domestik (3)'!I1746</f>
        <v>2.3148148148148147E-2</v>
      </c>
      <c r="H231" s="124">
        <f>'Kebutuhan Air Non Domestik (3)'!S1746</f>
        <v>1.1574074074074073E-2</v>
      </c>
      <c r="I231" s="124">
        <f>'Kebutuhan Air Non Domestik (3)'!I1771</f>
        <v>2.3148148148148147E-2</v>
      </c>
      <c r="J231" s="124">
        <f>'Kebutuhan Air Non Domestik (3)'!S1771</f>
        <v>0</v>
      </c>
      <c r="K231" s="124">
        <f>'Kebutuhan Air Non Domestik (3)'!I1796</f>
        <v>6.9444444444444448E-2</v>
      </c>
      <c r="L231" s="124">
        <f>'Kebutuhan Air Non Domestik (3)'!S1796</f>
        <v>0</v>
      </c>
      <c r="M231" s="124">
        <f>'Kebutuhan Air Non Domestik (3)'!I1821</f>
        <v>0</v>
      </c>
      <c r="N231" s="124">
        <f>'Kebutuhan Air Non Domestik (3)'!S1821</f>
        <v>0</v>
      </c>
      <c r="O231" s="124">
        <f>'Kebutuhan Air Non Domestik (3)'!I1846</f>
        <v>0</v>
      </c>
      <c r="P231" s="124">
        <f>'Kebutuhan Air Non Domestik (3)'!S1846</f>
        <v>0</v>
      </c>
      <c r="Q231" s="124">
        <f>'Kebutuhan Air Non Domestik (3)'!I1871</f>
        <v>0</v>
      </c>
      <c r="R231" s="124">
        <f t="shared" si="8"/>
        <v>0.57175925925925919</v>
      </c>
    </row>
    <row r="232" spans="1:18" x14ac:dyDescent="0.25">
      <c r="B232" s="122">
        <v>2044</v>
      </c>
      <c r="C232" s="124">
        <f>'Kebutuhan Air Non Domestik (3)'!I1697</f>
        <v>0</v>
      </c>
      <c r="D232" s="124">
        <f>'Kebutuhan Air Non Domestik (3)'!S1697</f>
        <v>0.44444444444444442</v>
      </c>
      <c r="E232" s="124">
        <f>'Kebutuhan Air Non Domestik (3)'!I1722</f>
        <v>0</v>
      </c>
      <c r="F232" s="124">
        <f>'Kebutuhan Air Non Domestik (3)'!S1722</f>
        <v>0</v>
      </c>
      <c r="G232" s="124">
        <f>'Kebutuhan Air Non Domestik (3)'!I1747</f>
        <v>2.3148148148148147E-2</v>
      </c>
      <c r="H232" s="124">
        <f>'Kebutuhan Air Non Domestik (3)'!S1747</f>
        <v>1.1574074074074073E-2</v>
      </c>
      <c r="I232" s="124">
        <f>'Kebutuhan Air Non Domestik (3)'!I1772</f>
        <v>2.3148148148148147E-2</v>
      </c>
      <c r="J232" s="124">
        <f>'Kebutuhan Air Non Domestik (3)'!S1772</f>
        <v>0</v>
      </c>
      <c r="K232" s="124">
        <f>'Kebutuhan Air Non Domestik (3)'!I1797</f>
        <v>6.9444444444444448E-2</v>
      </c>
      <c r="L232" s="124">
        <f>'Kebutuhan Air Non Domestik (3)'!S1797</f>
        <v>0</v>
      </c>
      <c r="M232" s="124">
        <f>'Kebutuhan Air Non Domestik (3)'!I1822</f>
        <v>0</v>
      </c>
      <c r="N232" s="124">
        <f>'Kebutuhan Air Non Domestik (3)'!S1822</f>
        <v>0</v>
      </c>
      <c r="O232" s="124">
        <f>'Kebutuhan Air Non Domestik (3)'!I1847</f>
        <v>0</v>
      </c>
      <c r="P232" s="124">
        <f>'Kebutuhan Air Non Domestik (3)'!S1847</f>
        <v>0</v>
      </c>
      <c r="Q232" s="124">
        <f>'Kebutuhan Air Non Domestik (3)'!I1872</f>
        <v>0</v>
      </c>
      <c r="R232" s="124">
        <f t="shared" si="8"/>
        <v>0.57175925925925919</v>
      </c>
    </row>
    <row r="235" spans="1:18" x14ac:dyDescent="0.25">
      <c r="A235" s="273">
        <v>10</v>
      </c>
      <c r="B235" s="291" t="s">
        <v>132</v>
      </c>
      <c r="C235" s="291"/>
      <c r="D235" s="291"/>
      <c r="E235" s="291"/>
      <c r="F235" s="291"/>
      <c r="G235" s="291"/>
      <c r="H235" s="291"/>
      <c r="I235" s="291"/>
      <c r="J235" s="291"/>
      <c r="K235" s="291"/>
      <c r="L235" s="291"/>
      <c r="M235" s="291"/>
      <c r="N235" s="291"/>
      <c r="O235" s="291"/>
      <c r="P235" s="291"/>
      <c r="Q235" s="291"/>
      <c r="R235" s="291"/>
    </row>
    <row r="236" spans="1:18" x14ac:dyDescent="0.25">
      <c r="A236" s="273"/>
      <c r="B236" s="185"/>
      <c r="C236" s="261" t="s">
        <v>233</v>
      </c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61"/>
      <c r="O236" s="261"/>
      <c r="P236" s="261"/>
      <c r="Q236" s="261"/>
      <c r="R236" s="261"/>
    </row>
    <row r="237" spans="1:18" x14ac:dyDescent="0.25">
      <c r="A237" s="273"/>
      <c r="B237" s="293" t="s">
        <v>22</v>
      </c>
      <c r="C237" s="289" t="s">
        <v>170</v>
      </c>
      <c r="D237" s="289" t="s">
        <v>171</v>
      </c>
      <c r="E237" s="289" t="s">
        <v>173</v>
      </c>
      <c r="F237" s="289" t="s">
        <v>174</v>
      </c>
      <c r="G237" s="289" t="s">
        <v>301</v>
      </c>
      <c r="H237" s="289" t="s">
        <v>302</v>
      </c>
      <c r="I237" s="289" t="s">
        <v>182</v>
      </c>
      <c r="J237" s="289" t="s">
        <v>349</v>
      </c>
      <c r="K237" s="289" t="s">
        <v>183</v>
      </c>
      <c r="L237" s="289" t="s">
        <v>172</v>
      </c>
      <c r="M237" s="289" t="s">
        <v>306</v>
      </c>
      <c r="N237" s="289" t="s">
        <v>307</v>
      </c>
      <c r="O237" s="289" t="s">
        <v>308</v>
      </c>
      <c r="P237" s="289" t="s">
        <v>350</v>
      </c>
      <c r="Q237" s="289" t="s">
        <v>322</v>
      </c>
      <c r="R237" s="289" t="s">
        <v>232</v>
      </c>
    </row>
    <row r="238" spans="1:18" x14ac:dyDescent="0.25">
      <c r="A238" s="273"/>
      <c r="B238" s="294"/>
      <c r="C238" s="289"/>
      <c r="D238" s="289"/>
      <c r="E238" s="289"/>
      <c r="F238" s="289"/>
      <c r="G238" s="289"/>
      <c r="H238" s="289"/>
      <c r="I238" s="289"/>
      <c r="J238" s="289"/>
      <c r="K238" s="289"/>
      <c r="L238" s="289"/>
      <c r="M238" s="289"/>
      <c r="N238" s="289"/>
      <c r="O238" s="289"/>
      <c r="P238" s="289"/>
      <c r="Q238" s="289"/>
      <c r="R238" s="289"/>
    </row>
    <row r="239" spans="1:18" x14ac:dyDescent="0.25">
      <c r="B239" s="122">
        <v>2025</v>
      </c>
      <c r="C239" s="124">
        <f>'Kebutuhan Air Non Domestik (3)'!I1883</f>
        <v>5.5555555555555552E-2</v>
      </c>
      <c r="D239" s="124">
        <f>'Kebutuhan Air Non Domestik (3)'!S1883</f>
        <v>0.22222222222222221</v>
      </c>
      <c r="E239" s="124">
        <f>'Kebutuhan Air Non Domestik (3)'!I1908</f>
        <v>0.41666666666666669</v>
      </c>
      <c r="F239" s="124">
        <f>'Kebutuhan Air Non Domestik (3)'!S1908</f>
        <v>0.88888888888888884</v>
      </c>
      <c r="G239" s="124">
        <f>'Kebutuhan Air Non Domestik (3)'!I1933</f>
        <v>1.1574074074074073E-2</v>
      </c>
      <c r="H239" s="124">
        <f>'Kebutuhan Air Non Domestik (3)'!S1933</f>
        <v>5.7870370370370367E-3</v>
      </c>
      <c r="I239" s="124">
        <f>'Kebutuhan Air Non Domestik (3)'!I1958</f>
        <v>1.1574074074074073E-2</v>
      </c>
      <c r="J239" s="124">
        <f>'Kebutuhan Air Non Domestik (3)'!S1958</f>
        <v>0</v>
      </c>
      <c r="K239" s="124">
        <f>'Kebutuhan Air Non Domestik (3)'!I1983</f>
        <v>6.9444444444444448E-2</v>
      </c>
      <c r="L239" s="124">
        <f>'Kebutuhan Air Non Domestik (3)'!S1983</f>
        <v>0</v>
      </c>
      <c r="M239" s="124">
        <f>'Kebutuhan Air Non Domestik (3)'!I2008</f>
        <v>8.6805555555555552E-2</v>
      </c>
      <c r="N239" s="124">
        <f>'Kebutuhan Air Non Domestik (3)'!S2008</f>
        <v>0</v>
      </c>
      <c r="O239" s="124">
        <f>'Kebutuhan Air Non Domestik (3)'!I2033</f>
        <v>0</v>
      </c>
      <c r="P239" s="124">
        <f>'Kebutuhan Air Non Domestik (3)'!S2033</f>
        <v>0</v>
      </c>
      <c r="Q239" s="124">
        <f>'Kebutuhan Air Non Domestik (3)'!I2058</f>
        <v>0</v>
      </c>
      <c r="R239" s="124">
        <f>SUM(C239:Q239)</f>
        <v>1.7685185185185186</v>
      </c>
    </row>
    <row r="240" spans="1:18" x14ac:dyDescent="0.25">
      <c r="B240" s="122">
        <v>2026</v>
      </c>
      <c r="C240" s="124">
        <f>'Kebutuhan Air Non Domestik (3)'!I1884</f>
        <v>5.5555555555555552E-2</v>
      </c>
      <c r="D240" s="124">
        <f>'Kebutuhan Air Non Domestik (3)'!S1884</f>
        <v>0.22222222222222221</v>
      </c>
      <c r="E240" s="124">
        <f>'Kebutuhan Air Non Domestik (3)'!I1909</f>
        <v>0.41666666666666669</v>
      </c>
      <c r="F240" s="124">
        <f>'Kebutuhan Air Non Domestik (3)'!S1909</f>
        <v>0.88888888888888884</v>
      </c>
      <c r="G240" s="124">
        <f>'Kebutuhan Air Non Domestik (3)'!I1934</f>
        <v>1.1574074074074073E-2</v>
      </c>
      <c r="H240" s="124">
        <f>'Kebutuhan Air Non Domestik (3)'!S1934</f>
        <v>5.7870370370370367E-3</v>
      </c>
      <c r="I240" s="124">
        <f>'Kebutuhan Air Non Domestik (3)'!I1959</f>
        <v>1.1574074074074073E-2</v>
      </c>
      <c r="J240" s="124">
        <f>'Kebutuhan Air Non Domestik (3)'!S1959</f>
        <v>0</v>
      </c>
      <c r="K240" s="124">
        <f>'Kebutuhan Air Non Domestik (3)'!I1984</f>
        <v>6.9444444444444448E-2</v>
      </c>
      <c r="L240" s="124">
        <f>'Kebutuhan Air Non Domestik (3)'!S1984</f>
        <v>0</v>
      </c>
      <c r="M240" s="124">
        <f>'Kebutuhan Air Non Domestik (3)'!I2009</f>
        <v>8.6805555555555552E-2</v>
      </c>
      <c r="N240" s="124">
        <f>'Kebutuhan Air Non Domestik (3)'!S2009</f>
        <v>0</v>
      </c>
      <c r="O240" s="124">
        <f>'Kebutuhan Air Non Domestik (3)'!I2034</f>
        <v>0</v>
      </c>
      <c r="P240" s="124">
        <f>'Kebutuhan Air Non Domestik (3)'!S2034</f>
        <v>0</v>
      </c>
      <c r="Q240" s="124">
        <f>'Kebutuhan Air Non Domestik (3)'!I2059</f>
        <v>0</v>
      </c>
      <c r="R240" s="124">
        <f t="shared" ref="R240:R258" si="9">SUM(C240:Q240)</f>
        <v>1.7685185185185186</v>
      </c>
    </row>
    <row r="241" spans="2:18" x14ac:dyDescent="0.25">
      <c r="B241" s="122">
        <v>2027</v>
      </c>
      <c r="C241" s="124">
        <f>'Kebutuhan Air Non Domestik (3)'!I1885</f>
        <v>5.5555555555555552E-2</v>
      </c>
      <c r="D241" s="124">
        <f>'Kebutuhan Air Non Domestik (3)'!S1885</f>
        <v>0.22222222222222221</v>
      </c>
      <c r="E241" s="124">
        <f>'Kebutuhan Air Non Domestik (3)'!I1910</f>
        <v>0.41666666666666669</v>
      </c>
      <c r="F241" s="124">
        <f>'Kebutuhan Air Non Domestik (3)'!S1910</f>
        <v>0.88888888888888884</v>
      </c>
      <c r="G241" s="124">
        <f>'Kebutuhan Air Non Domestik (3)'!I1935</f>
        <v>1.1574074074074073E-2</v>
      </c>
      <c r="H241" s="124">
        <f>'Kebutuhan Air Non Domestik (3)'!S1935</f>
        <v>5.7870370370370367E-3</v>
      </c>
      <c r="I241" s="124">
        <f>'Kebutuhan Air Non Domestik (3)'!I1960</f>
        <v>1.1574074074074073E-2</v>
      </c>
      <c r="J241" s="124">
        <f>'Kebutuhan Air Non Domestik (3)'!S1960</f>
        <v>0</v>
      </c>
      <c r="K241" s="124">
        <f>'Kebutuhan Air Non Domestik (3)'!I1985</f>
        <v>6.9444444444444448E-2</v>
      </c>
      <c r="L241" s="124">
        <f>'Kebutuhan Air Non Domestik (3)'!S1985</f>
        <v>0</v>
      </c>
      <c r="M241" s="124">
        <f>'Kebutuhan Air Non Domestik (3)'!I2010</f>
        <v>8.6805555555555552E-2</v>
      </c>
      <c r="N241" s="124">
        <f>'Kebutuhan Air Non Domestik (3)'!S2010</f>
        <v>0</v>
      </c>
      <c r="O241" s="124">
        <f>'Kebutuhan Air Non Domestik (3)'!I2035</f>
        <v>0</v>
      </c>
      <c r="P241" s="124">
        <f>'Kebutuhan Air Non Domestik (3)'!S2035</f>
        <v>0</v>
      </c>
      <c r="Q241" s="124">
        <f>'Kebutuhan Air Non Domestik (3)'!I2060</f>
        <v>0</v>
      </c>
      <c r="R241" s="124">
        <f t="shared" si="9"/>
        <v>1.7685185185185186</v>
      </c>
    </row>
    <row r="242" spans="2:18" x14ac:dyDescent="0.25">
      <c r="B242" s="122">
        <v>2028</v>
      </c>
      <c r="C242" s="124">
        <f>'Kebutuhan Air Non Domestik (3)'!I1886</f>
        <v>5.5555555555555552E-2</v>
      </c>
      <c r="D242" s="124">
        <f>'Kebutuhan Air Non Domestik (3)'!S1886</f>
        <v>0.22222222222222221</v>
      </c>
      <c r="E242" s="124">
        <f>'Kebutuhan Air Non Domestik (3)'!I1911</f>
        <v>0.41666666666666669</v>
      </c>
      <c r="F242" s="124">
        <f>'Kebutuhan Air Non Domestik (3)'!S1911</f>
        <v>0.88888888888888884</v>
      </c>
      <c r="G242" s="124">
        <f>'Kebutuhan Air Non Domestik (3)'!I1936</f>
        <v>1.1574074074074073E-2</v>
      </c>
      <c r="H242" s="124">
        <f>'Kebutuhan Air Non Domestik (3)'!S1936</f>
        <v>5.7870370370370367E-3</v>
      </c>
      <c r="I242" s="124">
        <f>'Kebutuhan Air Non Domestik (3)'!I1961</f>
        <v>1.1574074074074073E-2</v>
      </c>
      <c r="J242" s="124">
        <f>'Kebutuhan Air Non Domestik (3)'!S1961</f>
        <v>0</v>
      </c>
      <c r="K242" s="124">
        <f>'Kebutuhan Air Non Domestik (3)'!I1986</f>
        <v>6.9444444444444448E-2</v>
      </c>
      <c r="L242" s="124">
        <f>'Kebutuhan Air Non Domestik (3)'!S1986</f>
        <v>0</v>
      </c>
      <c r="M242" s="124">
        <f>'Kebutuhan Air Non Domestik (3)'!I2011</f>
        <v>8.6805555555555552E-2</v>
      </c>
      <c r="N242" s="124">
        <f>'Kebutuhan Air Non Domestik (3)'!S2011</f>
        <v>0</v>
      </c>
      <c r="O242" s="124">
        <f>'Kebutuhan Air Non Domestik (3)'!I2036</f>
        <v>0</v>
      </c>
      <c r="P242" s="124">
        <f>'Kebutuhan Air Non Domestik (3)'!S2036</f>
        <v>0</v>
      </c>
      <c r="Q242" s="124">
        <f>'Kebutuhan Air Non Domestik (3)'!I2061</f>
        <v>0</v>
      </c>
      <c r="R242" s="124">
        <f t="shared" si="9"/>
        <v>1.7685185185185186</v>
      </c>
    </row>
    <row r="243" spans="2:18" x14ac:dyDescent="0.25">
      <c r="B243" s="122">
        <v>2029</v>
      </c>
      <c r="C243" s="124">
        <f>'Kebutuhan Air Non Domestik (3)'!I1887</f>
        <v>5.5555555555555552E-2</v>
      </c>
      <c r="D243" s="124">
        <f>'Kebutuhan Air Non Domestik (3)'!S1887</f>
        <v>0.22222222222222221</v>
      </c>
      <c r="E243" s="124">
        <f>'Kebutuhan Air Non Domestik (3)'!I1912</f>
        <v>0.41666666666666669</v>
      </c>
      <c r="F243" s="124">
        <f>'Kebutuhan Air Non Domestik (3)'!S1912</f>
        <v>0.88888888888888884</v>
      </c>
      <c r="G243" s="124">
        <f>'Kebutuhan Air Non Domestik (3)'!I1937</f>
        <v>1.1574074074074073E-2</v>
      </c>
      <c r="H243" s="124">
        <f>'Kebutuhan Air Non Domestik (3)'!S1937</f>
        <v>5.7870370370370367E-3</v>
      </c>
      <c r="I243" s="124">
        <f>'Kebutuhan Air Non Domestik (3)'!I1962</f>
        <v>1.1574074074074073E-2</v>
      </c>
      <c r="J243" s="124">
        <f>'Kebutuhan Air Non Domestik (3)'!S1962</f>
        <v>0</v>
      </c>
      <c r="K243" s="124">
        <f>'Kebutuhan Air Non Domestik (3)'!I1987</f>
        <v>9.2592592592592587E-2</v>
      </c>
      <c r="L243" s="124">
        <f>'Kebutuhan Air Non Domestik (3)'!S1987</f>
        <v>0</v>
      </c>
      <c r="M243" s="124">
        <f>'Kebutuhan Air Non Domestik (3)'!I2012</f>
        <v>8.6805555555555552E-2</v>
      </c>
      <c r="N243" s="124">
        <f>'Kebutuhan Air Non Domestik (3)'!S2012</f>
        <v>0</v>
      </c>
      <c r="O243" s="124">
        <f>'Kebutuhan Air Non Domestik (3)'!I2037</f>
        <v>0</v>
      </c>
      <c r="P243" s="124">
        <f>'Kebutuhan Air Non Domestik (3)'!S2037</f>
        <v>0</v>
      </c>
      <c r="Q243" s="124">
        <f>'Kebutuhan Air Non Domestik (3)'!I2062</f>
        <v>0</v>
      </c>
      <c r="R243" s="124">
        <f t="shared" si="9"/>
        <v>1.7916666666666667</v>
      </c>
    </row>
    <row r="244" spans="2:18" x14ac:dyDescent="0.25">
      <c r="B244" s="122">
        <v>2030</v>
      </c>
      <c r="C244" s="124">
        <f>'Kebutuhan Air Non Domestik (3)'!I1888</f>
        <v>5.5555555555555552E-2</v>
      </c>
      <c r="D244" s="124">
        <f>'Kebutuhan Air Non Domestik (3)'!S1888</f>
        <v>0.22222222222222221</v>
      </c>
      <c r="E244" s="124">
        <f>'Kebutuhan Air Non Domestik (3)'!I1913</f>
        <v>0.41666666666666669</v>
      </c>
      <c r="F244" s="124">
        <f>'Kebutuhan Air Non Domestik (3)'!S1913</f>
        <v>0.88888888888888884</v>
      </c>
      <c r="G244" s="124">
        <f>'Kebutuhan Air Non Domestik (3)'!I1938</f>
        <v>1.1574074074074073E-2</v>
      </c>
      <c r="H244" s="124">
        <f>'Kebutuhan Air Non Domestik (3)'!S1938</f>
        <v>5.7870370370370367E-3</v>
      </c>
      <c r="I244" s="124">
        <f>'Kebutuhan Air Non Domestik (3)'!I1963</f>
        <v>1.1574074074074073E-2</v>
      </c>
      <c r="J244" s="124">
        <f>'Kebutuhan Air Non Domestik (3)'!S1963</f>
        <v>0</v>
      </c>
      <c r="K244" s="124">
        <f>'Kebutuhan Air Non Domestik (3)'!I1988</f>
        <v>9.2592592592592587E-2</v>
      </c>
      <c r="L244" s="124">
        <f>'Kebutuhan Air Non Domestik (3)'!S1988</f>
        <v>0</v>
      </c>
      <c r="M244" s="124">
        <f>'Kebutuhan Air Non Domestik (3)'!I2013</f>
        <v>8.6805555555555552E-2</v>
      </c>
      <c r="N244" s="124">
        <f>'Kebutuhan Air Non Domestik (3)'!S2013</f>
        <v>0</v>
      </c>
      <c r="O244" s="124">
        <f>'Kebutuhan Air Non Domestik (3)'!I2038</f>
        <v>0</v>
      </c>
      <c r="P244" s="124">
        <f>'Kebutuhan Air Non Domestik (3)'!S2038</f>
        <v>0</v>
      </c>
      <c r="Q244" s="124">
        <f>'Kebutuhan Air Non Domestik (3)'!I2063</f>
        <v>0</v>
      </c>
      <c r="R244" s="124">
        <f t="shared" si="9"/>
        <v>1.7916666666666667</v>
      </c>
    </row>
    <row r="245" spans="2:18" x14ac:dyDescent="0.25">
      <c r="B245" s="122">
        <v>2031</v>
      </c>
      <c r="C245" s="124">
        <f>'Kebutuhan Air Non Domestik (3)'!I1889</f>
        <v>5.5555555555555552E-2</v>
      </c>
      <c r="D245" s="124">
        <f>'Kebutuhan Air Non Domestik (3)'!S1889</f>
        <v>0.22222222222222221</v>
      </c>
      <c r="E245" s="124">
        <f>'Kebutuhan Air Non Domestik (3)'!I1914</f>
        <v>0.41666666666666669</v>
      </c>
      <c r="F245" s="124">
        <f>'Kebutuhan Air Non Domestik (3)'!S1914</f>
        <v>0.88888888888888884</v>
      </c>
      <c r="G245" s="124">
        <f>'Kebutuhan Air Non Domestik (3)'!I1939</f>
        <v>1.1574074074074073E-2</v>
      </c>
      <c r="H245" s="124">
        <f>'Kebutuhan Air Non Domestik (3)'!S1939</f>
        <v>5.7870370370370367E-3</v>
      </c>
      <c r="I245" s="124">
        <f>'Kebutuhan Air Non Domestik (3)'!I1964</f>
        <v>1.1574074074074073E-2</v>
      </c>
      <c r="J245" s="124">
        <f>'Kebutuhan Air Non Domestik (3)'!S1964</f>
        <v>0</v>
      </c>
      <c r="K245" s="124">
        <f>'Kebutuhan Air Non Domestik (3)'!I1989</f>
        <v>9.2592592592592587E-2</v>
      </c>
      <c r="L245" s="124">
        <f>'Kebutuhan Air Non Domestik (3)'!S1989</f>
        <v>0</v>
      </c>
      <c r="M245" s="124">
        <f>'Kebutuhan Air Non Domestik (3)'!I2014</f>
        <v>8.6805555555555552E-2</v>
      </c>
      <c r="N245" s="124">
        <f>'Kebutuhan Air Non Domestik (3)'!S2014</f>
        <v>0</v>
      </c>
      <c r="O245" s="124">
        <f>'Kebutuhan Air Non Domestik (3)'!I2039</f>
        <v>0</v>
      </c>
      <c r="P245" s="124">
        <f>'Kebutuhan Air Non Domestik (3)'!S2039</f>
        <v>0</v>
      </c>
      <c r="Q245" s="124">
        <f>'Kebutuhan Air Non Domestik (3)'!I2064</f>
        <v>0</v>
      </c>
      <c r="R245" s="124">
        <f t="shared" si="9"/>
        <v>1.7916666666666667</v>
      </c>
    </row>
    <row r="246" spans="2:18" x14ac:dyDescent="0.25">
      <c r="B246" s="122">
        <v>2032</v>
      </c>
      <c r="C246" s="124">
        <f>'Kebutuhan Air Non Domestik (3)'!I1890</f>
        <v>5.5555555555555552E-2</v>
      </c>
      <c r="D246" s="124">
        <f>'Kebutuhan Air Non Domestik (3)'!S1890</f>
        <v>0.22222222222222221</v>
      </c>
      <c r="E246" s="124">
        <f>'Kebutuhan Air Non Domestik (3)'!I1915</f>
        <v>0.41666666666666669</v>
      </c>
      <c r="F246" s="124">
        <f>'Kebutuhan Air Non Domestik (3)'!S1915</f>
        <v>0.88888888888888884</v>
      </c>
      <c r="G246" s="124">
        <f>'Kebutuhan Air Non Domestik (3)'!I1940</f>
        <v>1.1574074074074073E-2</v>
      </c>
      <c r="H246" s="124">
        <f>'Kebutuhan Air Non Domestik (3)'!S1940</f>
        <v>5.7870370370370367E-3</v>
      </c>
      <c r="I246" s="124">
        <f>'Kebutuhan Air Non Domestik (3)'!I1965</f>
        <v>1.1574074074074073E-2</v>
      </c>
      <c r="J246" s="124">
        <f>'Kebutuhan Air Non Domestik (3)'!S1965</f>
        <v>0</v>
      </c>
      <c r="K246" s="124">
        <f>'Kebutuhan Air Non Domestik (3)'!I1990</f>
        <v>9.2592592592592587E-2</v>
      </c>
      <c r="L246" s="124">
        <f>'Kebutuhan Air Non Domestik (3)'!S1990</f>
        <v>0</v>
      </c>
      <c r="M246" s="124">
        <f>'Kebutuhan Air Non Domestik (3)'!I2015</f>
        <v>8.6805555555555552E-2</v>
      </c>
      <c r="N246" s="124">
        <f>'Kebutuhan Air Non Domestik (3)'!S2015</f>
        <v>0</v>
      </c>
      <c r="O246" s="124">
        <f>'Kebutuhan Air Non Domestik (3)'!I2040</f>
        <v>0</v>
      </c>
      <c r="P246" s="124">
        <f>'Kebutuhan Air Non Domestik (3)'!S2040</f>
        <v>0</v>
      </c>
      <c r="Q246" s="124">
        <f>'Kebutuhan Air Non Domestik (3)'!I2065</f>
        <v>0</v>
      </c>
      <c r="R246" s="124">
        <f t="shared" si="9"/>
        <v>1.7916666666666667</v>
      </c>
    </row>
    <row r="247" spans="2:18" x14ac:dyDescent="0.25">
      <c r="B247" s="122">
        <v>2033</v>
      </c>
      <c r="C247" s="124">
        <f>'Kebutuhan Air Non Domestik (3)'!I1891</f>
        <v>5.5555555555555552E-2</v>
      </c>
      <c r="D247" s="124">
        <f>'Kebutuhan Air Non Domestik (3)'!S1891</f>
        <v>0.22222222222222221</v>
      </c>
      <c r="E247" s="124">
        <f>'Kebutuhan Air Non Domestik (3)'!I1916</f>
        <v>0.41666666666666669</v>
      </c>
      <c r="F247" s="124">
        <f>'Kebutuhan Air Non Domestik (3)'!S1916</f>
        <v>0.88888888888888884</v>
      </c>
      <c r="G247" s="124">
        <f>'Kebutuhan Air Non Domestik (3)'!I1941</f>
        <v>1.1574074074074073E-2</v>
      </c>
      <c r="H247" s="124">
        <f>'Kebutuhan Air Non Domestik (3)'!S1941</f>
        <v>5.7870370370370367E-3</v>
      </c>
      <c r="I247" s="124">
        <f>'Kebutuhan Air Non Domestik (3)'!I1966</f>
        <v>1.1574074074074073E-2</v>
      </c>
      <c r="J247" s="124">
        <f>'Kebutuhan Air Non Domestik (3)'!S1966</f>
        <v>0</v>
      </c>
      <c r="K247" s="124">
        <f>'Kebutuhan Air Non Domestik (3)'!I1991</f>
        <v>9.2592592592592587E-2</v>
      </c>
      <c r="L247" s="124">
        <f>'Kebutuhan Air Non Domestik (3)'!S1991</f>
        <v>0</v>
      </c>
      <c r="M247" s="124">
        <f>'Kebutuhan Air Non Domestik (3)'!I2016</f>
        <v>8.6805555555555552E-2</v>
      </c>
      <c r="N247" s="124">
        <f>'Kebutuhan Air Non Domestik (3)'!S2016</f>
        <v>0</v>
      </c>
      <c r="O247" s="124">
        <f>'Kebutuhan Air Non Domestik (3)'!I2041</f>
        <v>0</v>
      </c>
      <c r="P247" s="124">
        <f>'Kebutuhan Air Non Domestik (3)'!S2041</f>
        <v>0</v>
      </c>
      <c r="Q247" s="124">
        <f>'Kebutuhan Air Non Domestik (3)'!I2066</f>
        <v>0</v>
      </c>
      <c r="R247" s="124">
        <f t="shared" si="9"/>
        <v>1.7916666666666667</v>
      </c>
    </row>
    <row r="248" spans="2:18" x14ac:dyDescent="0.25">
      <c r="B248" s="122">
        <v>2034</v>
      </c>
      <c r="C248" s="124">
        <f>'Kebutuhan Air Non Domestik (3)'!I1892</f>
        <v>5.5555555555555552E-2</v>
      </c>
      <c r="D248" s="124">
        <f>'Kebutuhan Air Non Domestik (3)'!S1892</f>
        <v>0.22222222222222221</v>
      </c>
      <c r="E248" s="124">
        <f>'Kebutuhan Air Non Domestik (3)'!I1917</f>
        <v>0.41666666666666669</v>
      </c>
      <c r="F248" s="124">
        <f>'Kebutuhan Air Non Domestik (3)'!S1917</f>
        <v>0.88888888888888884</v>
      </c>
      <c r="G248" s="124">
        <f>'Kebutuhan Air Non Domestik (3)'!I1942</f>
        <v>1.1574074074074073E-2</v>
      </c>
      <c r="H248" s="124">
        <f>'Kebutuhan Air Non Domestik (3)'!S1942</f>
        <v>5.7870370370370367E-3</v>
      </c>
      <c r="I248" s="124">
        <f>'Kebutuhan Air Non Domestik (3)'!I1967</f>
        <v>1.1574074074074073E-2</v>
      </c>
      <c r="J248" s="124">
        <f>'Kebutuhan Air Non Domestik (3)'!S1967</f>
        <v>0</v>
      </c>
      <c r="K248" s="124">
        <f>'Kebutuhan Air Non Domestik (3)'!I1992</f>
        <v>9.2592592592592587E-2</v>
      </c>
      <c r="L248" s="124">
        <f>'Kebutuhan Air Non Domestik (3)'!S1992</f>
        <v>0</v>
      </c>
      <c r="M248" s="124">
        <f>'Kebutuhan Air Non Domestik (3)'!I2017</f>
        <v>8.6805555555555552E-2</v>
      </c>
      <c r="N248" s="124">
        <f>'Kebutuhan Air Non Domestik (3)'!S2017</f>
        <v>0</v>
      </c>
      <c r="O248" s="124">
        <f>'Kebutuhan Air Non Domestik (3)'!I2042</f>
        <v>0</v>
      </c>
      <c r="P248" s="124">
        <f>'Kebutuhan Air Non Domestik (3)'!S2042</f>
        <v>0</v>
      </c>
      <c r="Q248" s="124">
        <f>'Kebutuhan Air Non Domestik (3)'!I2067</f>
        <v>0</v>
      </c>
      <c r="R248" s="124">
        <f t="shared" si="9"/>
        <v>1.7916666666666667</v>
      </c>
    </row>
    <row r="249" spans="2:18" x14ac:dyDescent="0.25">
      <c r="B249" s="122">
        <v>2035</v>
      </c>
      <c r="C249" s="124">
        <f>'Kebutuhan Air Non Domestik (3)'!I1893</f>
        <v>5.5555555555555552E-2</v>
      </c>
      <c r="D249" s="124">
        <f>'Kebutuhan Air Non Domestik (3)'!S1893</f>
        <v>0.22222222222222221</v>
      </c>
      <c r="E249" s="124">
        <f>'Kebutuhan Air Non Domestik (3)'!I1918</f>
        <v>0.41666666666666669</v>
      </c>
      <c r="F249" s="124">
        <f>'Kebutuhan Air Non Domestik (3)'!S1918</f>
        <v>0.88888888888888884</v>
      </c>
      <c r="G249" s="124">
        <f>'Kebutuhan Air Non Domestik (3)'!I1943</f>
        <v>1.1574074074074073E-2</v>
      </c>
      <c r="H249" s="124">
        <f>'Kebutuhan Air Non Domestik (3)'!S1943</f>
        <v>5.7870370370370367E-3</v>
      </c>
      <c r="I249" s="124">
        <f>'Kebutuhan Air Non Domestik (3)'!I1968</f>
        <v>1.1574074074074073E-2</v>
      </c>
      <c r="J249" s="124">
        <f>'Kebutuhan Air Non Domestik (3)'!S1968</f>
        <v>0</v>
      </c>
      <c r="K249" s="124">
        <f>'Kebutuhan Air Non Domestik (3)'!I1993</f>
        <v>9.2592592592592587E-2</v>
      </c>
      <c r="L249" s="124">
        <f>'Kebutuhan Air Non Domestik (3)'!S1993</f>
        <v>0</v>
      </c>
      <c r="M249" s="124">
        <f>'Kebutuhan Air Non Domestik (3)'!I2018</f>
        <v>8.6805555555555552E-2</v>
      </c>
      <c r="N249" s="124">
        <f>'Kebutuhan Air Non Domestik (3)'!S2018</f>
        <v>0</v>
      </c>
      <c r="O249" s="124">
        <f>'Kebutuhan Air Non Domestik (3)'!I2043</f>
        <v>0</v>
      </c>
      <c r="P249" s="124">
        <f>'Kebutuhan Air Non Domestik (3)'!S2043</f>
        <v>0</v>
      </c>
      <c r="Q249" s="124">
        <f>'Kebutuhan Air Non Domestik (3)'!I2068</f>
        <v>0</v>
      </c>
      <c r="R249" s="124">
        <f t="shared" si="9"/>
        <v>1.7916666666666667</v>
      </c>
    </row>
    <row r="250" spans="2:18" x14ac:dyDescent="0.25">
      <c r="B250" s="122">
        <v>2036</v>
      </c>
      <c r="C250" s="124">
        <f>'Kebutuhan Air Non Domestik (3)'!I1894</f>
        <v>5.5555555555555552E-2</v>
      </c>
      <c r="D250" s="124">
        <f>'Kebutuhan Air Non Domestik (3)'!S1894</f>
        <v>0.22222222222222221</v>
      </c>
      <c r="E250" s="124">
        <f>'Kebutuhan Air Non Domestik (3)'!I1919</f>
        <v>0.41666666666666669</v>
      </c>
      <c r="F250" s="124">
        <f>'Kebutuhan Air Non Domestik (3)'!S1919</f>
        <v>0.88888888888888884</v>
      </c>
      <c r="G250" s="124">
        <f>'Kebutuhan Air Non Domestik (3)'!I1944</f>
        <v>1.1574074074074073E-2</v>
      </c>
      <c r="H250" s="124">
        <f>'Kebutuhan Air Non Domestik (3)'!S1944</f>
        <v>5.7870370370370367E-3</v>
      </c>
      <c r="I250" s="124">
        <f>'Kebutuhan Air Non Domestik (3)'!I1969</f>
        <v>1.1574074074074073E-2</v>
      </c>
      <c r="J250" s="124">
        <f>'Kebutuhan Air Non Domestik (3)'!S1969</f>
        <v>0</v>
      </c>
      <c r="K250" s="124">
        <f>'Kebutuhan Air Non Domestik (3)'!I1994</f>
        <v>9.2592592592592587E-2</v>
      </c>
      <c r="L250" s="124">
        <f>'Kebutuhan Air Non Domestik (3)'!S1994</f>
        <v>0</v>
      </c>
      <c r="M250" s="124">
        <f>'Kebutuhan Air Non Domestik (3)'!I2019</f>
        <v>8.6805555555555552E-2</v>
      </c>
      <c r="N250" s="124">
        <f>'Kebutuhan Air Non Domestik (3)'!S2019</f>
        <v>0</v>
      </c>
      <c r="O250" s="124">
        <f>'Kebutuhan Air Non Domestik (3)'!I2044</f>
        <v>0</v>
      </c>
      <c r="P250" s="124">
        <f>'Kebutuhan Air Non Domestik (3)'!S2044</f>
        <v>0</v>
      </c>
      <c r="Q250" s="124">
        <f>'Kebutuhan Air Non Domestik (3)'!I2069</f>
        <v>0</v>
      </c>
      <c r="R250" s="124">
        <f t="shared" si="9"/>
        <v>1.7916666666666667</v>
      </c>
    </row>
    <row r="251" spans="2:18" x14ac:dyDescent="0.25">
      <c r="B251" s="122">
        <v>2037</v>
      </c>
      <c r="C251" s="124">
        <f>'Kebutuhan Air Non Domestik (3)'!I1895</f>
        <v>5.5555555555555552E-2</v>
      </c>
      <c r="D251" s="124">
        <f>'Kebutuhan Air Non Domestik (3)'!S1895</f>
        <v>0.22222222222222221</v>
      </c>
      <c r="E251" s="124">
        <f>'Kebutuhan Air Non Domestik (3)'!I1920</f>
        <v>0.41666666666666669</v>
      </c>
      <c r="F251" s="124">
        <f>'Kebutuhan Air Non Domestik (3)'!S1920</f>
        <v>0.88888888888888884</v>
      </c>
      <c r="G251" s="124">
        <f>'Kebutuhan Air Non Domestik (3)'!I1945</f>
        <v>1.1574074074074073E-2</v>
      </c>
      <c r="H251" s="124">
        <f>'Kebutuhan Air Non Domestik (3)'!S1945</f>
        <v>5.7870370370370367E-3</v>
      </c>
      <c r="I251" s="124">
        <f>'Kebutuhan Air Non Domestik (3)'!I1970</f>
        <v>1.1574074074074073E-2</v>
      </c>
      <c r="J251" s="124">
        <f>'Kebutuhan Air Non Domestik (3)'!S1970</f>
        <v>0</v>
      </c>
      <c r="K251" s="124">
        <f>'Kebutuhan Air Non Domestik (3)'!I1995</f>
        <v>9.2592592592592587E-2</v>
      </c>
      <c r="L251" s="124">
        <f>'Kebutuhan Air Non Domestik (3)'!S1995</f>
        <v>0</v>
      </c>
      <c r="M251" s="124">
        <f>'Kebutuhan Air Non Domestik (3)'!I2020</f>
        <v>8.6805555555555552E-2</v>
      </c>
      <c r="N251" s="124">
        <f>'Kebutuhan Air Non Domestik (3)'!S2020</f>
        <v>0</v>
      </c>
      <c r="O251" s="124">
        <f>'Kebutuhan Air Non Domestik (3)'!I2045</f>
        <v>0</v>
      </c>
      <c r="P251" s="124">
        <f>'Kebutuhan Air Non Domestik (3)'!S2045</f>
        <v>0</v>
      </c>
      <c r="Q251" s="124">
        <f>'Kebutuhan Air Non Domestik (3)'!I2070</f>
        <v>0</v>
      </c>
      <c r="R251" s="124">
        <f t="shared" si="9"/>
        <v>1.7916666666666667</v>
      </c>
    </row>
    <row r="252" spans="2:18" x14ac:dyDescent="0.25">
      <c r="B252" s="122">
        <v>2038</v>
      </c>
      <c r="C252" s="124">
        <f>'Kebutuhan Air Non Domestik (3)'!I1896</f>
        <v>5.5555555555555552E-2</v>
      </c>
      <c r="D252" s="124">
        <f>'Kebutuhan Air Non Domestik (3)'!S1896</f>
        <v>0.22222222222222221</v>
      </c>
      <c r="E252" s="124">
        <f>'Kebutuhan Air Non Domestik (3)'!I1921</f>
        <v>0.41666666666666669</v>
      </c>
      <c r="F252" s="124">
        <f>'Kebutuhan Air Non Domestik (3)'!S1921</f>
        <v>0.88888888888888884</v>
      </c>
      <c r="G252" s="124">
        <f>'Kebutuhan Air Non Domestik (3)'!I1946</f>
        <v>1.1574074074074073E-2</v>
      </c>
      <c r="H252" s="124">
        <f>'Kebutuhan Air Non Domestik (3)'!S1946</f>
        <v>5.7870370370370367E-3</v>
      </c>
      <c r="I252" s="124">
        <f>'Kebutuhan Air Non Domestik (3)'!I1971</f>
        <v>1.1574074074074073E-2</v>
      </c>
      <c r="J252" s="124">
        <f>'Kebutuhan Air Non Domestik (3)'!S1971</f>
        <v>0</v>
      </c>
      <c r="K252" s="124">
        <f>'Kebutuhan Air Non Domestik (3)'!I1996</f>
        <v>9.2592592592592587E-2</v>
      </c>
      <c r="L252" s="124">
        <f>'Kebutuhan Air Non Domestik (3)'!S1996</f>
        <v>0</v>
      </c>
      <c r="M252" s="124">
        <f>'Kebutuhan Air Non Domestik (3)'!I2021</f>
        <v>8.6805555555555552E-2</v>
      </c>
      <c r="N252" s="124">
        <f>'Kebutuhan Air Non Domestik (3)'!S2021</f>
        <v>0</v>
      </c>
      <c r="O252" s="124">
        <f>'Kebutuhan Air Non Domestik (3)'!I2046</f>
        <v>0</v>
      </c>
      <c r="P252" s="124">
        <f>'Kebutuhan Air Non Domestik (3)'!S2046</f>
        <v>0</v>
      </c>
      <c r="Q252" s="124">
        <f>'Kebutuhan Air Non Domestik (3)'!I2071</f>
        <v>0</v>
      </c>
      <c r="R252" s="124">
        <f t="shared" si="9"/>
        <v>1.7916666666666667</v>
      </c>
    </row>
    <row r="253" spans="2:18" x14ac:dyDescent="0.25">
      <c r="B253" s="122">
        <v>2039</v>
      </c>
      <c r="C253" s="124">
        <f>'Kebutuhan Air Non Domestik (3)'!I1897</f>
        <v>0.1111111111111111</v>
      </c>
      <c r="D253" s="124">
        <f>'Kebutuhan Air Non Domestik (3)'!S1897</f>
        <v>0.44444444444444442</v>
      </c>
      <c r="E253" s="124">
        <f>'Kebutuhan Air Non Domestik (3)'!I1922</f>
        <v>0.83333333333333337</v>
      </c>
      <c r="F253" s="124">
        <f>'Kebutuhan Air Non Domestik (3)'!S1922</f>
        <v>1.7777777777777777</v>
      </c>
      <c r="G253" s="124">
        <f>'Kebutuhan Air Non Domestik (3)'!I1947</f>
        <v>2.3148148148148147E-2</v>
      </c>
      <c r="H253" s="124">
        <f>'Kebutuhan Air Non Domestik (3)'!S1947</f>
        <v>1.1574074074074073E-2</v>
      </c>
      <c r="I253" s="124">
        <f>'Kebutuhan Air Non Domestik (3)'!I1972</f>
        <v>2.3148148148148147E-2</v>
      </c>
      <c r="J253" s="124">
        <f>'Kebutuhan Air Non Domestik (3)'!S1972</f>
        <v>0</v>
      </c>
      <c r="K253" s="124">
        <f>'Kebutuhan Air Non Domestik (3)'!I1997</f>
        <v>0.11574074074074074</v>
      </c>
      <c r="L253" s="124">
        <f>'Kebutuhan Air Non Domestik (3)'!S1997</f>
        <v>0</v>
      </c>
      <c r="M253" s="124">
        <f>'Kebutuhan Air Non Domestik (3)'!I2022</f>
        <v>0.1736111111111111</v>
      </c>
      <c r="N253" s="124">
        <f>'Kebutuhan Air Non Domestik (3)'!S2022</f>
        <v>0</v>
      </c>
      <c r="O253" s="124">
        <f>'Kebutuhan Air Non Domestik (3)'!I2047</f>
        <v>0</v>
      </c>
      <c r="P253" s="124">
        <f>'Kebutuhan Air Non Domestik (3)'!S2047</f>
        <v>0</v>
      </c>
      <c r="Q253" s="124">
        <f>'Kebutuhan Air Non Domestik (3)'!I2072</f>
        <v>0</v>
      </c>
      <c r="R253" s="124">
        <f t="shared" si="9"/>
        <v>3.5138888888888893</v>
      </c>
    </row>
    <row r="254" spans="2:18" x14ac:dyDescent="0.25">
      <c r="B254" s="122">
        <v>2040</v>
      </c>
      <c r="C254" s="124">
        <f>'Kebutuhan Air Non Domestik (3)'!I1898</f>
        <v>0.1111111111111111</v>
      </c>
      <c r="D254" s="124">
        <f>'Kebutuhan Air Non Domestik (3)'!S1898</f>
        <v>0.44444444444444442</v>
      </c>
      <c r="E254" s="124">
        <f>'Kebutuhan Air Non Domestik (3)'!I1923</f>
        <v>0.83333333333333337</v>
      </c>
      <c r="F254" s="124">
        <f>'Kebutuhan Air Non Domestik (3)'!S1923</f>
        <v>1.7777777777777777</v>
      </c>
      <c r="G254" s="124">
        <f>'Kebutuhan Air Non Domestik (3)'!I1948</f>
        <v>2.3148148148148147E-2</v>
      </c>
      <c r="H254" s="124">
        <f>'Kebutuhan Air Non Domestik (3)'!S1948</f>
        <v>1.1574074074074073E-2</v>
      </c>
      <c r="I254" s="124">
        <f>'Kebutuhan Air Non Domestik (3)'!I1973</f>
        <v>2.3148148148148147E-2</v>
      </c>
      <c r="J254" s="124">
        <f>'Kebutuhan Air Non Domestik (3)'!S1973</f>
        <v>0</v>
      </c>
      <c r="K254" s="124">
        <f>'Kebutuhan Air Non Domestik (3)'!I1998</f>
        <v>0.11574074074074074</v>
      </c>
      <c r="L254" s="124">
        <f>'Kebutuhan Air Non Domestik (3)'!S1998</f>
        <v>0</v>
      </c>
      <c r="M254" s="124">
        <f>'Kebutuhan Air Non Domestik (3)'!I2023</f>
        <v>0.1736111111111111</v>
      </c>
      <c r="N254" s="124">
        <f>'Kebutuhan Air Non Domestik (3)'!S2023</f>
        <v>0</v>
      </c>
      <c r="O254" s="124">
        <f>'Kebutuhan Air Non Domestik (3)'!I2048</f>
        <v>0</v>
      </c>
      <c r="P254" s="124">
        <f>'Kebutuhan Air Non Domestik (3)'!S2048</f>
        <v>0</v>
      </c>
      <c r="Q254" s="124">
        <f>'Kebutuhan Air Non Domestik (3)'!I2073</f>
        <v>0</v>
      </c>
      <c r="R254" s="124">
        <f t="shared" si="9"/>
        <v>3.5138888888888893</v>
      </c>
    </row>
    <row r="255" spans="2:18" x14ac:dyDescent="0.25">
      <c r="B255" s="122">
        <v>2041</v>
      </c>
      <c r="C255" s="124">
        <f>'Kebutuhan Air Non Domestik (3)'!I1899</f>
        <v>0.1111111111111111</v>
      </c>
      <c r="D255" s="124">
        <f>'Kebutuhan Air Non Domestik (3)'!S1899</f>
        <v>0.44444444444444442</v>
      </c>
      <c r="E255" s="124">
        <f>'Kebutuhan Air Non Domestik (3)'!I1924</f>
        <v>0.83333333333333337</v>
      </c>
      <c r="F255" s="124">
        <f>'Kebutuhan Air Non Domestik (3)'!S1924</f>
        <v>1.7777777777777777</v>
      </c>
      <c r="G255" s="124">
        <f>'Kebutuhan Air Non Domestik (3)'!I1949</f>
        <v>2.3148148148148147E-2</v>
      </c>
      <c r="H255" s="124">
        <f>'Kebutuhan Air Non Domestik (3)'!S1949</f>
        <v>1.1574074074074073E-2</v>
      </c>
      <c r="I255" s="124">
        <f>'Kebutuhan Air Non Domestik (3)'!I1974</f>
        <v>2.3148148148148147E-2</v>
      </c>
      <c r="J255" s="124">
        <f>'Kebutuhan Air Non Domestik (3)'!S1974</f>
        <v>0</v>
      </c>
      <c r="K255" s="124">
        <f>'Kebutuhan Air Non Domestik (3)'!I1999</f>
        <v>0.11574074074074074</v>
      </c>
      <c r="L255" s="124">
        <f>'Kebutuhan Air Non Domestik (3)'!S1999</f>
        <v>0</v>
      </c>
      <c r="M255" s="124">
        <f>'Kebutuhan Air Non Domestik (3)'!I2024</f>
        <v>0.1736111111111111</v>
      </c>
      <c r="N255" s="124">
        <f>'Kebutuhan Air Non Domestik (3)'!S2024</f>
        <v>0</v>
      </c>
      <c r="O255" s="124">
        <f>'Kebutuhan Air Non Domestik (3)'!I2049</f>
        <v>0</v>
      </c>
      <c r="P255" s="124">
        <f>'Kebutuhan Air Non Domestik (3)'!S2049</f>
        <v>0</v>
      </c>
      <c r="Q255" s="124">
        <f>'Kebutuhan Air Non Domestik (3)'!I2074</f>
        <v>0</v>
      </c>
      <c r="R255" s="124">
        <f t="shared" si="9"/>
        <v>3.5138888888888893</v>
      </c>
    </row>
    <row r="256" spans="2:18" x14ac:dyDescent="0.25">
      <c r="B256" s="122">
        <v>2042</v>
      </c>
      <c r="C256" s="124">
        <f>'Kebutuhan Air Non Domestik (3)'!I1900</f>
        <v>0.1111111111111111</v>
      </c>
      <c r="D256" s="124">
        <f>'Kebutuhan Air Non Domestik (3)'!S1900</f>
        <v>0.44444444444444442</v>
      </c>
      <c r="E256" s="124">
        <f>'Kebutuhan Air Non Domestik (3)'!I1925</f>
        <v>0.83333333333333337</v>
      </c>
      <c r="F256" s="124">
        <f>'Kebutuhan Air Non Domestik (3)'!S1925</f>
        <v>1.7777777777777777</v>
      </c>
      <c r="G256" s="124">
        <f>'Kebutuhan Air Non Domestik (3)'!I1950</f>
        <v>2.3148148148148147E-2</v>
      </c>
      <c r="H256" s="124">
        <f>'Kebutuhan Air Non Domestik (3)'!S1950</f>
        <v>1.1574074074074073E-2</v>
      </c>
      <c r="I256" s="124">
        <f>'Kebutuhan Air Non Domestik (3)'!I1975</f>
        <v>2.3148148148148147E-2</v>
      </c>
      <c r="J256" s="124">
        <f>'Kebutuhan Air Non Domestik (3)'!S1975</f>
        <v>0</v>
      </c>
      <c r="K256" s="124">
        <f>'Kebutuhan Air Non Domestik (3)'!I2000</f>
        <v>0.11574074074074074</v>
      </c>
      <c r="L256" s="124">
        <f>'Kebutuhan Air Non Domestik (3)'!S2000</f>
        <v>0</v>
      </c>
      <c r="M256" s="124">
        <f>'Kebutuhan Air Non Domestik (3)'!I2025</f>
        <v>0.1736111111111111</v>
      </c>
      <c r="N256" s="124">
        <f>'Kebutuhan Air Non Domestik (3)'!S2025</f>
        <v>0</v>
      </c>
      <c r="O256" s="124">
        <f>'Kebutuhan Air Non Domestik (3)'!I2050</f>
        <v>0</v>
      </c>
      <c r="P256" s="124">
        <f>'Kebutuhan Air Non Domestik (3)'!S2050</f>
        <v>0</v>
      </c>
      <c r="Q256" s="124">
        <f>'Kebutuhan Air Non Domestik (3)'!I2075</f>
        <v>0</v>
      </c>
      <c r="R256" s="124">
        <f t="shared" si="9"/>
        <v>3.5138888888888893</v>
      </c>
    </row>
    <row r="257" spans="2:18" x14ac:dyDescent="0.25">
      <c r="B257" s="122">
        <v>2043</v>
      </c>
      <c r="C257" s="124">
        <f>'Kebutuhan Air Non Domestik (3)'!I1901</f>
        <v>0.1111111111111111</v>
      </c>
      <c r="D257" s="124">
        <f>'Kebutuhan Air Non Domestik (3)'!S1901</f>
        <v>0.44444444444444442</v>
      </c>
      <c r="E257" s="124">
        <f>'Kebutuhan Air Non Domestik (3)'!I1926</f>
        <v>0.83333333333333337</v>
      </c>
      <c r="F257" s="124">
        <f>'Kebutuhan Air Non Domestik (3)'!S1926</f>
        <v>1.7777777777777777</v>
      </c>
      <c r="G257" s="124">
        <f>'Kebutuhan Air Non Domestik (3)'!I1951</f>
        <v>2.3148148148148147E-2</v>
      </c>
      <c r="H257" s="124">
        <f>'Kebutuhan Air Non Domestik (3)'!S1951</f>
        <v>1.1574074074074073E-2</v>
      </c>
      <c r="I257" s="124">
        <f>'Kebutuhan Air Non Domestik (3)'!I1976</f>
        <v>2.3148148148148147E-2</v>
      </c>
      <c r="J257" s="124">
        <f>'Kebutuhan Air Non Domestik (3)'!S1976</f>
        <v>0</v>
      </c>
      <c r="K257" s="124">
        <f>'Kebutuhan Air Non Domestik (3)'!I2001</f>
        <v>0.11574074074074074</v>
      </c>
      <c r="L257" s="124">
        <f>'Kebutuhan Air Non Domestik (3)'!S2001</f>
        <v>0</v>
      </c>
      <c r="M257" s="124">
        <f>'Kebutuhan Air Non Domestik (3)'!I2026</f>
        <v>0.1736111111111111</v>
      </c>
      <c r="N257" s="124">
        <f>'Kebutuhan Air Non Domestik (3)'!S2026</f>
        <v>0</v>
      </c>
      <c r="O257" s="124">
        <f>'Kebutuhan Air Non Domestik (3)'!I2051</f>
        <v>0</v>
      </c>
      <c r="P257" s="124">
        <f>'Kebutuhan Air Non Domestik (3)'!S2051</f>
        <v>0</v>
      </c>
      <c r="Q257" s="124">
        <f>'Kebutuhan Air Non Domestik (3)'!I2076</f>
        <v>0</v>
      </c>
      <c r="R257" s="124">
        <f t="shared" si="9"/>
        <v>3.5138888888888893</v>
      </c>
    </row>
    <row r="258" spans="2:18" x14ac:dyDescent="0.25">
      <c r="B258" s="122">
        <v>2044</v>
      </c>
      <c r="C258" s="124">
        <f>'Kebutuhan Air Non Domestik (3)'!I1902</f>
        <v>0.1111111111111111</v>
      </c>
      <c r="D258" s="124">
        <f>'Kebutuhan Air Non Domestik (3)'!S1902</f>
        <v>0.44444444444444442</v>
      </c>
      <c r="E258" s="124">
        <f>'Kebutuhan Air Non Domestik (3)'!I1927</f>
        <v>0.83333333333333337</v>
      </c>
      <c r="F258" s="124">
        <f>'Kebutuhan Air Non Domestik (3)'!S1927</f>
        <v>1.7777777777777777</v>
      </c>
      <c r="G258" s="124">
        <f>'Kebutuhan Air Non Domestik (3)'!I1952</f>
        <v>2.3148148148148147E-2</v>
      </c>
      <c r="H258" s="124">
        <f>'Kebutuhan Air Non Domestik (3)'!S1952</f>
        <v>1.1574074074074073E-2</v>
      </c>
      <c r="I258" s="124">
        <f>'Kebutuhan Air Non Domestik (3)'!I1977</f>
        <v>2.3148148148148147E-2</v>
      </c>
      <c r="J258" s="124">
        <f>'Kebutuhan Air Non Domestik (3)'!S1977</f>
        <v>0</v>
      </c>
      <c r="K258" s="124">
        <f>'Kebutuhan Air Non Domestik (3)'!I2002</f>
        <v>0.11574074074074074</v>
      </c>
      <c r="L258" s="124">
        <f>'Kebutuhan Air Non Domestik (3)'!S2002</f>
        <v>0</v>
      </c>
      <c r="M258" s="124">
        <f>'Kebutuhan Air Non Domestik (3)'!I2027</f>
        <v>0.1736111111111111</v>
      </c>
      <c r="N258" s="124">
        <f>'Kebutuhan Air Non Domestik (3)'!S2027</f>
        <v>0</v>
      </c>
      <c r="O258" s="124">
        <f>'Kebutuhan Air Non Domestik (3)'!I2052</f>
        <v>0</v>
      </c>
      <c r="P258" s="124">
        <f>'Kebutuhan Air Non Domestik (3)'!S2052</f>
        <v>0</v>
      </c>
      <c r="Q258" s="124">
        <f>'Kebutuhan Air Non Domestik (3)'!I2077</f>
        <v>0</v>
      </c>
      <c r="R258" s="124">
        <f t="shared" si="9"/>
        <v>3.5138888888888893</v>
      </c>
    </row>
  </sheetData>
  <mergeCells count="200">
    <mergeCell ref="B3:B4"/>
    <mergeCell ref="B237:B238"/>
    <mergeCell ref="B81:B82"/>
    <mergeCell ref="B55:B56"/>
    <mergeCell ref="B107:B108"/>
    <mergeCell ref="A27:A30"/>
    <mergeCell ref="B27:R27"/>
    <mergeCell ref="B28:B30"/>
    <mergeCell ref="C28:R28"/>
    <mergeCell ref="C29:C30"/>
    <mergeCell ref="D29:D30"/>
    <mergeCell ref="I3:I4"/>
    <mergeCell ref="J3:J4"/>
    <mergeCell ref="K3:K4"/>
    <mergeCell ref="L3:L4"/>
    <mergeCell ref="M3:M4"/>
    <mergeCell ref="N3:N4"/>
    <mergeCell ref="A1:A4"/>
    <mergeCell ref="B1:R1"/>
    <mergeCell ref="C2:R2"/>
    <mergeCell ref="C3:C4"/>
    <mergeCell ref="D3:D4"/>
    <mergeCell ref="G29:G30"/>
    <mergeCell ref="H29:H30"/>
    <mergeCell ref="R81:R82"/>
    <mergeCell ref="E3:E4"/>
    <mergeCell ref="F3:F4"/>
    <mergeCell ref="Q29:Q30"/>
    <mergeCell ref="R29:R30"/>
    <mergeCell ref="I55:I56"/>
    <mergeCell ref="J55:J56"/>
    <mergeCell ref="K55:K56"/>
    <mergeCell ref="L55:L56"/>
    <mergeCell ref="R3:R4"/>
    <mergeCell ref="I29:I30"/>
    <mergeCell ref="J29:J30"/>
    <mergeCell ref="G3:G4"/>
    <mergeCell ref="H3:H4"/>
    <mergeCell ref="O3:O4"/>
    <mergeCell ref="P3:P4"/>
    <mergeCell ref="Q3:Q4"/>
    <mergeCell ref="O81:O82"/>
    <mergeCell ref="P81:P82"/>
    <mergeCell ref="Q81:Q82"/>
    <mergeCell ref="A53:A56"/>
    <mergeCell ref="B53:R53"/>
    <mergeCell ref="C54:R54"/>
    <mergeCell ref="C55:C56"/>
    <mergeCell ref="D55:D56"/>
    <mergeCell ref="E55:E56"/>
    <mergeCell ref="F55:F56"/>
    <mergeCell ref="K29:K30"/>
    <mergeCell ref="L29:L30"/>
    <mergeCell ref="M29:M30"/>
    <mergeCell ref="N29:N30"/>
    <mergeCell ref="O29:O30"/>
    <mergeCell ref="P29:P30"/>
    <mergeCell ref="E29:E30"/>
    <mergeCell ref="F29:F30"/>
    <mergeCell ref="M55:M56"/>
    <mergeCell ref="N55:N56"/>
    <mergeCell ref="O55:O56"/>
    <mergeCell ref="P55:P56"/>
    <mergeCell ref="Q55:Q56"/>
    <mergeCell ref="R55:R56"/>
    <mergeCell ref="G55:G56"/>
    <mergeCell ref="H55:H56"/>
    <mergeCell ref="A105:A108"/>
    <mergeCell ref="B105:R105"/>
    <mergeCell ref="C106:R106"/>
    <mergeCell ref="C107:C108"/>
    <mergeCell ref="D107:D108"/>
    <mergeCell ref="I81:I82"/>
    <mergeCell ref="J81:J82"/>
    <mergeCell ref="K81:K82"/>
    <mergeCell ref="L81:L82"/>
    <mergeCell ref="M81:M82"/>
    <mergeCell ref="N81:N82"/>
    <mergeCell ref="A79:A82"/>
    <mergeCell ref="B79:R79"/>
    <mergeCell ref="C80:R80"/>
    <mergeCell ref="C81:C82"/>
    <mergeCell ref="D81:D82"/>
    <mergeCell ref="E81:E82"/>
    <mergeCell ref="F81:F82"/>
    <mergeCell ref="Q107:Q108"/>
    <mergeCell ref="R107:R108"/>
    <mergeCell ref="G81:G82"/>
    <mergeCell ref="H81:H82"/>
    <mergeCell ref="K107:K108"/>
    <mergeCell ref="L107:L108"/>
    <mergeCell ref="M107:M108"/>
    <mergeCell ref="N107:N108"/>
    <mergeCell ref="O107:O108"/>
    <mergeCell ref="P107:P108"/>
    <mergeCell ref="E107:E108"/>
    <mergeCell ref="F107:F108"/>
    <mergeCell ref="G107:G108"/>
    <mergeCell ref="H107:H108"/>
    <mergeCell ref="I107:I108"/>
    <mergeCell ref="J107:J108"/>
    <mergeCell ref="O159:O160"/>
    <mergeCell ref="P159:P160"/>
    <mergeCell ref="Q159:Q160"/>
    <mergeCell ref="R159:R160"/>
    <mergeCell ref="A131:A134"/>
    <mergeCell ref="B131:R131"/>
    <mergeCell ref="B132:B134"/>
    <mergeCell ref="C132:R132"/>
    <mergeCell ref="C133:C134"/>
    <mergeCell ref="D133:D134"/>
    <mergeCell ref="E133:E134"/>
    <mergeCell ref="F133:F134"/>
    <mergeCell ref="M133:M134"/>
    <mergeCell ref="N133:N134"/>
    <mergeCell ref="O133:O134"/>
    <mergeCell ref="P133:P134"/>
    <mergeCell ref="Q133:Q134"/>
    <mergeCell ref="R133:R134"/>
    <mergeCell ref="G133:G134"/>
    <mergeCell ref="H133:H134"/>
    <mergeCell ref="I133:I134"/>
    <mergeCell ref="J133:J134"/>
    <mergeCell ref="K133:K134"/>
    <mergeCell ref="L133:L134"/>
    <mergeCell ref="A183:A186"/>
    <mergeCell ref="B183:R183"/>
    <mergeCell ref="B184:B186"/>
    <mergeCell ref="C184:R184"/>
    <mergeCell ref="C185:C186"/>
    <mergeCell ref="D185:D186"/>
    <mergeCell ref="I159:I160"/>
    <mergeCell ref="J159:J160"/>
    <mergeCell ref="K159:K160"/>
    <mergeCell ref="L159:L160"/>
    <mergeCell ref="M159:M160"/>
    <mergeCell ref="N159:N160"/>
    <mergeCell ref="A157:A160"/>
    <mergeCell ref="B157:R157"/>
    <mergeCell ref="B158:B160"/>
    <mergeCell ref="C158:R158"/>
    <mergeCell ref="C159:C160"/>
    <mergeCell ref="D159:D160"/>
    <mergeCell ref="E159:E160"/>
    <mergeCell ref="F159:F160"/>
    <mergeCell ref="Q185:Q186"/>
    <mergeCell ref="R185:R186"/>
    <mergeCell ref="G159:G160"/>
    <mergeCell ref="H159:H160"/>
    <mergeCell ref="K185:K186"/>
    <mergeCell ref="L185:L186"/>
    <mergeCell ref="M185:M186"/>
    <mergeCell ref="N185:N186"/>
    <mergeCell ref="O185:O186"/>
    <mergeCell ref="P185:P186"/>
    <mergeCell ref="E185:E186"/>
    <mergeCell ref="F185:F186"/>
    <mergeCell ref="G185:G186"/>
    <mergeCell ref="H185:H186"/>
    <mergeCell ref="I185:I186"/>
    <mergeCell ref="J185:J186"/>
    <mergeCell ref="A209:A212"/>
    <mergeCell ref="B209:R209"/>
    <mergeCell ref="B210:B212"/>
    <mergeCell ref="C210:R210"/>
    <mergeCell ref="C211:C212"/>
    <mergeCell ref="D211:D212"/>
    <mergeCell ref="E211:E212"/>
    <mergeCell ref="F211:F212"/>
    <mergeCell ref="M211:M212"/>
    <mergeCell ref="N211:N212"/>
    <mergeCell ref="O211:O212"/>
    <mergeCell ref="P211:P212"/>
    <mergeCell ref="Q211:Q212"/>
    <mergeCell ref="R211:R212"/>
    <mergeCell ref="G211:G212"/>
    <mergeCell ref="H211:H212"/>
    <mergeCell ref="I211:I212"/>
    <mergeCell ref="J211:J212"/>
    <mergeCell ref="K211:K212"/>
    <mergeCell ref="L211:L212"/>
    <mergeCell ref="A235:A238"/>
    <mergeCell ref="B235:R235"/>
    <mergeCell ref="C236:R236"/>
    <mergeCell ref="C237:C238"/>
    <mergeCell ref="D237:D238"/>
    <mergeCell ref="E237:E238"/>
    <mergeCell ref="F237:F238"/>
    <mergeCell ref="G237:G238"/>
    <mergeCell ref="H237:H238"/>
    <mergeCell ref="O237:O238"/>
    <mergeCell ref="P237:P238"/>
    <mergeCell ref="Q237:Q238"/>
    <mergeCell ref="R237:R238"/>
    <mergeCell ref="I237:I238"/>
    <mergeCell ref="J237:J238"/>
    <mergeCell ref="K237:K238"/>
    <mergeCell ref="L237:L238"/>
    <mergeCell ref="M237:M238"/>
    <mergeCell ref="N237:N238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1E7FE-BBDF-4A67-8500-21F50A8E0725}">
  <dimension ref="A2:AW369"/>
  <sheetViews>
    <sheetView topLeftCell="Q150" zoomScale="81" zoomScaleNormal="81" workbookViewId="0">
      <selection activeCell="T173" sqref="T173"/>
    </sheetView>
  </sheetViews>
  <sheetFormatPr defaultRowHeight="13.2" x14ac:dyDescent="0.25"/>
  <cols>
    <col min="1" max="1" width="8.88671875" style="100"/>
    <col min="2" max="2" width="7.77734375" style="100" customWidth="1"/>
    <col min="3" max="3" width="44.21875" style="100" customWidth="1"/>
    <col min="4" max="4" width="14.33203125" style="100" customWidth="1"/>
    <col min="5" max="24" width="15.21875" style="100" bestFit="1" customWidth="1"/>
    <col min="25" max="47" width="8.88671875" style="100"/>
    <col min="48" max="48" width="16" style="100" customWidth="1"/>
    <col min="49" max="49" width="12" style="100" bestFit="1" customWidth="1"/>
    <col min="50" max="16384" width="8.88671875" style="100"/>
  </cols>
  <sheetData>
    <row r="2" spans="1:36" x14ac:dyDescent="0.25">
      <c r="A2" s="259">
        <v>1</v>
      </c>
      <c r="B2" s="260" t="s">
        <v>104</v>
      </c>
      <c r="C2" s="260"/>
      <c r="D2" s="260"/>
      <c r="E2" s="260"/>
      <c r="F2" s="260"/>
      <c r="G2" s="260"/>
      <c r="H2" s="260"/>
      <c r="I2" s="260"/>
      <c r="J2" s="260"/>
      <c r="K2" s="260"/>
      <c r="L2" s="260"/>
      <c r="M2" s="260"/>
      <c r="N2" s="260"/>
      <c r="O2" s="260"/>
      <c r="P2" s="260"/>
      <c r="Q2" s="260"/>
      <c r="R2" s="260"/>
      <c r="S2" s="260"/>
      <c r="T2" s="260"/>
      <c r="U2" s="260"/>
      <c r="V2" s="260"/>
      <c r="W2" s="260"/>
      <c r="X2" s="260"/>
    </row>
    <row r="3" spans="1:36" x14ac:dyDescent="0.25">
      <c r="A3" s="259"/>
      <c r="B3" s="261" t="s">
        <v>388</v>
      </c>
      <c r="C3" s="261"/>
      <c r="D3" s="261"/>
      <c r="E3" s="261"/>
      <c r="F3" s="261"/>
      <c r="G3" s="261"/>
      <c r="H3" s="261"/>
      <c r="I3" s="261"/>
      <c r="J3" s="261"/>
      <c r="K3" s="261"/>
      <c r="L3" s="261"/>
      <c r="M3" s="261"/>
      <c r="N3" s="261"/>
      <c r="O3" s="261"/>
      <c r="P3" s="261"/>
      <c r="Q3" s="261"/>
      <c r="R3" s="261"/>
      <c r="S3" s="261"/>
      <c r="T3" s="261"/>
      <c r="U3" s="261"/>
      <c r="V3" s="261"/>
      <c r="W3" s="261"/>
      <c r="X3" s="261"/>
    </row>
    <row r="4" spans="1:36" x14ac:dyDescent="0.25">
      <c r="A4" s="259"/>
      <c r="B4" s="262" t="s">
        <v>149</v>
      </c>
      <c r="C4" s="252" t="s">
        <v>150</v>
      </c>
      <c r="D4" s="252" t="s">
        <v>151</v>
      </c>
      <c r="E4" s="252" t="s">
        <v>22</v>
      </c>
      <c r="F4" s="252"/>
      <c r="G4" s="252"/>
      <c r="H4" s="252"/>
      <c r="I4" s="252"/>
      <c r="J4" s="252"/>
      <c r="K4" s="252"/>
      <c r="L4" s="252"/>
      <c r="M4" s="252"/>
      <c r="N4" s="252"/>
      <c r="O4" s="252"/>
      <c r="P4" s="252"/>
      <c r="Q4" s="252"/>
      <c r="R4" s="252"/>
      <c r="S4" s="252"/>
      <c r="T4" s="252"/>
      <c r="U4" s="252"/>
      <c r="V4" s="252"/>
      <c r="W4" s="252"/>
      <c r="X4" s="252"/>
    </row>
    <row r="5" spans="1:36" x14ac:dyDescent="0.25">
      <c r="A5" s="259"/>
      <c r="B5" s="262"/>
      <c r="C5" s="252"/>
      <c r="D5" s="252"/>
      <c r="E5" s="102">
        <v>2025</v>
      </c>
      <c r="F5" s="102">
        <v>2026</v>
      </c>
      <c r="G5" s="102">
        <v>2027</v>
      </c>
      <c r="H5" s="102">
        <v>2028</v>
      </c>
      <c r="I5" s="102">
        <v>2029</v>
      </c>
      <c r="J5" s="102">
        <v>2030</v>
      </c>
      <c r="K5" s="102">
        <v>2031</v>
      </c>
      <c r="L5" s="102">
        <v>2032</v>
      </c>
      <c r="M5" s="102">
        <v>2033</v>
      </c>
      <c r="N5" s="102">
        <v>2034</v>
      </c>
      <c r="O5" s="102">
        <v>2035</v>
      </c>
      <c r="P5" s="102">
        <v>2036</v>
      </c>
      <c r="Q5" s="102">
        <v>2037</v>
      </c>
      <c r="R5" s="102">
        <v>2038</v>
      </c>
      <c r="S5" s="102">
        <v>2039</v>
      </c>
      <c r="T5" s="102">
        <v>2040</v>
      </c>
      <c r="U5" s="102">
        <v>2041</v>
      </c>
      <c r="V5" s="102">
        <v>2042</v>
      </c>
      <c r="W5" s="102">
        <v>2043</v>
      </c>
      <c r="X5" s="102">
        <v>2044</v>
      </c>
    </row>
    <row r="6" spans="1:36" x14ac:dyDescent="0.25">
      <c r="B6" s="103" t="s">
        <v>152</v>
      </c>
      <c r="C6" s="104" t="s">
        <v>153</v>
      </c>
      <c r="D6" s="105"/>
      <c r="E6" s="105"/>
      <c r="F6" s="105"/>
      <c r="G6" s="105"/>
      <c r="H6" s="105"/>
      <c r="I6" s="106"/>
      <c r="J6" s="105"/>
      <c r="K6" s="105"/>
      <c r="L6" s="105"/>
      <c r="M6" s="105"/>
      <c r="N6" s="106"/>
      <c r="O6" s="105"/>
      <c r="P6" s="105"/>
      <c r="Q6" s="105"/>
      <c r="R6" s="105"/>
      <c r="S6" s="106"/>
      <c r="T6" s="105"/>
      <c r="U6" s="105"/>
      <c r="V6" s="105"/>
      <c r="W6" s="105"/>
      <c r="X6" s="106"/>
    </row>
    <row r="7" spans="1:36" x14ac:dyDescent="0.25">
      <c r="B7" s="107">
        <v>1</v>
      </c>
      <c r="C7" s="105" t="s">
        <v>154</v>
      </c>
      <c r="D7" s="105" t="s">
        <v>155</v>
      </c>
      <c r="E7" s="108" cm="1">
        <f t="array" ref="E7:X7">TRANSPOSE('Forward Projection (3)'!E26:E45)</f>
        <v>1845.3333333333333</v>
      </c>
      <c r="F7" s="108">
        <v>1855.6666666666667</v>
      </c>
      <c r="G7" s="108">
        <v>1866</v>
      </c>
      <c r="H7" s="108">
        <v>1876.3333333333333</v>
      </c>
      <c r="I7" s="109">
        <v>1886.6666666666667</v>
      </c>
      <c r="J7" s="108">
        <v>1897</v>
      </c>
      <c r="K7" s="108">
        <v>1907.3333333333333</v>
      </c>
      <c r="L7" s="108">
        <v>1917.6666666666667</v>
      </c>
      <c r="M7" s="108">
        <v>1928</v>
      </c>
      <c r="N7" s="109">
        <v>1938.3333333333333</v>
      </c>
      <c r="O7" s="108">
        <v>1948.6666666666667</v>
      </c>
      <c r="P7" s="108">
        <v>1959</v>
      </c>
      <c r="Q7" s="108">
        <v>1969.3333333333333</v>
      </c>
      <c r="R7" s="108">
        <v>1979.6666666666667</v>
      </c>
      <c r="S7" s="109">
        <v>1990</v>
      </c>
      <c r="T7" s="108">
        <v>2000.3333333333333</v>
      </c>
      <c r="U7" s="108">
        <v>2010.6666666666667</v>
      </c>
      <c r="V7" s="108">
        <v>2021</v>
      </c>
      <c r="W7" s="108">
        <v>2031.3333333333333</v>
      </c>
      <c r="X7" s="109">
        <v>2041.6666666666667</v>
      </c>
    </row>
    <row r="8" spans="1:36" x14ac:dyDescent="0.25">
      <c r="B8" s="107">
        <v>2</v>
      </c>
      <c r="C8" s="105" t="s">
        <v>238</v>
      </c>
      <c r="D8" s="105" t="s">
        <v>158</v>
      </c>
      <c r="E8" s="110">
        <v>0.83</v>
      </c>
      <c r="F8" s="110">
        <v>0.83</v>
      </c>
      <c r="G8" s="110">
        <v>0.84</v>
      </c>
      <c r="H8" s="110">
        <v>0.84</v>
      </c>
      <c r="I8" s="111">
        <v>0.85</v>
      </c>
      <c r="J8" s="110">
        <v>0.85</v>
      </c>
      <c r="K8" s="110">
        <v>0.86</v>
      </c>
      <c r="L8" s="110">
        <v>0.88</v>
      </c>
      <c r="M8" s="110">
        <v>0.9</v>
      </c>
      <c r="N8" s="111">
        <v>0.92</v>
      </c>
      <c r="O8" s="110">
        <v>0.93</v>
      </c>
      <c r="P8" s="110">
        <v>0.93</v>
      </c>
      <c r="Q8" s="110">
        <v>0.95</v>
      </c>
      <c r="R8" s="110">
        <v>0.96</v>
      </c>
      <c r="S8" s="111">
        <v>0.96</v>
      </c>
      <c r="T8" s="110">
        <v>0.97</v>
      </c>
      <c r="U8" s="110">
        <v>0.98</v>
      </c>
      <c r="V8" s="110">
        <v>0.99</v>
      </c>
      <c r="W8" s="110">
        <v>1</v>
      </c>
      <c r="X8" s="111">
        <v>1</v>
      </c>
    </row>
    <row r="9" spans="1:36" x14ac:dyDescent="0.25">
      <c r="B9" s="107">
        <v>3</v>
      </c>
      <c r="C9" s="105" t="s">
        <v>239</v>
      </c>
      <c r="D9" s="105" t="s">
        <v>240</v>
      </c>
      <c r="E9" s="108">
        <f>E7*E8</f>
        <v>1531.6266666666666</v>
      </c>
      <c r="F9" s="108">
        <f t="shared" ref="F9:X9" si="0">F7*F8</f>
        <v>1540.2033333333334</v>
      </c>
      <c r="G9" s="108">
        <f t="shared" si="0"/>
        <v>1567.44</v>
      </c>
      <c r="H9" s="108">
        <f t="shared" si="0"/>
        <v>1576.12</v>
      </c>
      <c r="I9" s="109">
        <f t="shared" si="0"/>
        <v>1603.6666666666667</v>
      </c>
      <c r="J9" s="108">
        <f t="shared" si="0"/>
        <v>1612.45</v>
      </c>
      <c r="K9" s="108">
        <f t="shared" si="0"/>
        <v>1640.3066666666666</v>
      </c>
      <c r="L9" s="108">
        <f t="shared" si="0"/>
        <v>1687.5466666666669</v>
      </c>
      <c r="M9" s="108">
        <f t="shared" si="0"/>
        <v>1735.2</v>
      </c>
      <c r="N9" s="109">
        <f t="shared" si="0"/>
        <v>1783.2666666666667</v>
      </c>
      <c r="O9" s="108">
        <f t="shared" si="0"/>
        <v>1812.2600000000002</v>
      </c>
      <c r="P9" s="108">
        <f t="shared" si="0"/>
        <v>1821.8700000000001</v>
      </c>
      <c r="Q9" s="108">
        <f t="shared" si="0"/>
        <v>1870.8666666666666</v>
      </c>
      <c r="R9" s="108">
        <f t="shared" si="0"/>
        <v>1900.48</v>
      </c>
      <c r="S9" s="109">
        <f t="shared" si="0"/>
        <v>1910.3999999999999</v>
      </c>
      <c r="T9" s="108">
        <f t="shared" si="0"/>
        <v>1940.3233333333333</v>
      </c>
      <c r="U9" s="108">
        <f t="shared" si="0"/>
        <v>1970.4533333333334</v>
      </c>
      <c r="V9" s="108">
        <f t="shared" si="0"/>
        <v>2000.79</v>
      </c>
      <c r="W9" s="108">
        <f t="shared" si="0"/>
        <v>2031.3333333333333</v>
      </c>
      <c r="X9" s="109">
        <f t="shared" si="0"/>
        <v>2041.6666666666667</v>
      </c>
    </row>
    <row r="10" spans="1:36" x14ac:dyDescent="0.25">
      <c r="B10" s="103" t="s">
        <v>246</v>
      </c>
      <c r="C10" s="104" t="s">
        <v>243</v>
      </c>
      <c r="D10" s="105"/>
      <c r="E10" s="112"/>
      <c r="F10" s="112"/>
      <c r="G10" s="112"/>
      <c r="H10" s="112"/>
      <c r="I10" s="113"/>
      <c r="J10" s="112"/>
      <c r="K10" s="112"/>
      <c r="L10" s="112"/>
      <c r="M10" s="112"/>
      <c r="N10" s="113"/>
      <c r="O10" s="112"/>
      <c r="P10" s="112"/>
      <c r="Q10" s="112"/>
      <c r="R10" s="112"/>
      <c r="S10" s="113"/>
      <c r="T10" s="112"/>
      <c r="U10" s="112"/>
      <c r="V10" s="112"/>
      <c r="W10" s="112"/>
      <c r="X10" s="113"/>
    </row>
    <row r="11" spans="1:36" x14ac:dyDescent="0.25">
      <c r="B11" s="107">
        <v>1</v>
      </c>
      <c r="C11" s="105" t="s">
        <v>244</v>
      </c>
      <c r="D11" s="105" t="s">
        <v>158</v>
      </c>
      <c r="E11" s="110">
        <v>0.7</v>
      </c>
      <c r="F11" s="110">
        <v>0.7</v>
      </c>
      <c r="G11" s="110">
        <v>0.7</v>
      </c>
      <c r="H11" s="110">
        <v>0.7</v>
      </c>
      <c r="I11" s="111">
        <v>0.7</v>
      </c>
      <c r="J11" s="110">
        <v>0.7</v>
      </c>
      <c r="K11" s="110">
        <v>0.7</v>
      </c>
      <c r="L11" s="110">
        <v>0.7</v>
      </c>
      <c r="M11" s="110">
        <v>0.7</v>
      </c>
      <c r="N11" s="111">
        <v>0.7</v>
      </c>
      <c r="O11" s="110">
        <v>0.7</v>
      </c>
      <c r="P11" s="110">
        <v>0.7</v>
      </c>
      <c r="Q11" s="110">
        <v>0.7</v>
      </c>
      <c r="R11" s="110">
        <v>0.7</v>
      </c>
      <c r="S11" s="111">
        <v>0.7</v>
      </c>
      <c r="T11" s="110">
        <v>0.7</v>
      </c>
      <c r="U11" s="110">
        <v>0.7</v>
      </c>
      <c r="V11" s="110">
        <v>0.7</v>
      </c>
      <c r="W11" s="110">
        <v>0.7</v>
      </c>
      <c r="X11" s="111">
        <v>0.7</v>
      </c>
    </row>
    <row r="12" spans="1:36" x14ac:dyDescent="0.25">
      <c r="B12" s="107">
        <v>2</v>
      </c>
      <c r="C12" s="105" t="s">
        <v>245</v>
      </c>
      <c r="D12" s="105" t="s">
        <v>158</v>
      </c>
      <c r="E12" s="110">
        <v>0.3</v>
      </c>
      <c r="F12" s="110">
        <v>0.3</v>
      </c>
      <c r="G12" s="110">
        <v>0.3</v>
      </c>
      <c r="H12" s="110">
        <v>0.3</v>
      </c>
      <c r="I12" s="111">
        <v>0.3</v>
      </c>
      <c r="J12" s="110">
        <v>0.3</v>
      </c>
      <c r="K12" s="110">
        <v>0.3</v>
      </c>
      <c r="L12" s="110">
        <v>0.3</v>
      </c>
      <c r="M12" s="110">
        <v>0.3</v>
      </c>
      <c r="N12" s="111">
        <v>0.3</v>
      </c>
      <c r="O12" s="110">
        <v>0.3</v>
      </c>
      <c r="P12" s="110">
        <v>0.3</v>
      </c>
      <c r="Q12" s="110">
        <v>0.3</v>
      </c>
      <c r="R12" s="110">
        <v>0.3</v>
      </c>
      <c r="S12" s="111">
        <v>0.3</v>
      </c>
      <c r="T12" s="110">
        <v>0.3</v>
      </c>
      <c r="U12" s="110">
        <v>0.3</v>
      </c>
      <c r="V12" s="110">
        <v>0.3</v>
      </c>
      <c r="W12" s="110">
        <v>0.3</v>
      </c>
      <c r="X12" s="111">
        <v>0.3</v>
      </c>
    </row>
    <row r="13" spans="1:36" ht="14.4" customHeight="1" x14ac:dyDescent="0.25">
      <c r="B13" s="103" t="s">
        <v>257</v>
      </c>
      <c r="C13" s="104" t="s">
        <v>254</v>
      </c>
      <c r="D13" s="105"/>
      <c r="E13" s="112"/>
      <c r="F13" s="112"/>
      <c r="G13" s="112"/>
      <c r="H13" s="112"/>
      <c r="I13" s="113"/>
      <c r="J13" s="112"/>
      <c r="K13" s="112"/>
      <c r="L13" s="112"/>
      <c r="M13" s="112"/>
      <c r="N13" s="113"/>
      <c r="O13" s="112"/>
      <c r="P13" s="112"/>
      <c r="Q13" s="112"/>
      <c r="R13" s="112"/>
      <c r="S13" s="113"/>
      <c r="T13" s="112"/>
      <c r="U13" s="112"/>
      <c r="V13" s="112"/>
      <c r="W13" s="112"/>
      <c r="X13" s="113"/>
      <c r="AA13" s="269" t="s">
        <v>236</v>
      </c>
      <c r="AB13" s="269"/>
      <c r="AC13" s="269"/>
      <c r="AD13" s="269"/>
      <c r="AE13" s="269"/>
      <c r="AF13" s="269"/>
      <c r="AG13" s="269"/>
      <c r="AH13" s="269"/>
      <c r="AI13" s="269"/>
      <c r="AJ13" s="269"/>
    </row>
    <row r="14" spans="1:36" x14ac:dyDescent="0.25">
      <c r="B14" s="107">
        <v>1</v>
      </c>
      <c r="C14" s="105" t="s">
        <v>154</v>
      </c>
      <c r="D14" s="105" t="s">
        <v>240</v>
      </c>
      <c r="E14" s="108">
        <f>E7*70%</f>
        <v>1291.7333333333331</v>
      </c>
      <c r="F14" s="108">
        <f t="shared" ref="F14:X14" si="1">F7*70%</f>
        <v>1298.9666666666667</v>
      </c>
      <c r="G14" s="108">
        <f t="shared" si="1"/>
        <v>1306.1999999999998</v>
      </c>
      <c r="H14" s="108">
        <f t="shared" si="1"/>
        <v>1313.4333333333332</v>
      </c>
      <c r="I14" s="109">
        <f t="shared" si="1"/>
        <v>1320.6666666666667</v>
      </c>
      <c r="J14" s="108">
        <f t="shared" si="1"/>
        <v>1327.8999999999999</v>
      </c>
      <c r="K14" s="108">
        <f t="shared" si="1"/>
        <v>1335.1333333333332</v>
      </c>
      <c r="L14" s="108">
        <f t="shared" si="1"/>
        <v>1342.3666666666666</v>
      </c>
      <c r="M14" s="108">
        <f t="shared" si="1"/>
        <v>1349.6</v>
      </c>
      <c r="N14" s="109">
        <f t="shared" si="1"/>
        <v>1356.8333333333333</v>
      </c>
      <c r="O14" s="108">
        <f t="shared" si="1"/>
        <v>1364.0666666666666</v>
      </c>
      <c r="P14" s="108">
        <f t="shared" si="1"/>
        <v>1371.3</v>
      </c>
      <c r="Q14" s="108">
        <f t="shared" si="1"/>
        <v>1378.5333333333333</v>
      </c>
      <c r="R14" s="108">
        <f t="shared" si="1"/>
        <v>1385.7666666666667</v>
      </c>
      <c r="S14" s="109">
        <f t="shared" si="1"/>
        <v>1393</v>
      </c>
      <c r="T14" s="108">
        <f t="shared" si="1"/>
        <v>1400.2333333333331</v>
      </c>
      <c r="U14" s="108">
        <f t="shared" si="1"/>
        <v>1407.4666666666667</v>
      </c>
      <c r="V14" s="108">
        <f t="shared" si="1"/>
        <v>1414.6999999999998</v>
      </c>
      <c r="W14" s="108">
        <f t="shared" si="1"/>
        <v>1421.9333333333332</v>
      </c>
      <c r="X14" s="109">
        <f t="shared" si="1"/>
        <v>1429.1666666666667</v>
      </c>
      <c r="AA14" s="269"/>
      <c r="AB14" s="269"/>
      <c r="AC14" s="269"/>
      <c r="AD14" s="269"/>
      <c r="AE14" s="269"/>
      <c r="AF14" s="269"/>
      <c r="AG14" s="269"/>
      <c r="AH14" s="269"/>
      <c r="AI14" s="269"/>
      <c r="AJ14" s="269"/>
    </row>
    <row r="15" spans="1:36" x14ac:dyDescent="0.25">
      <c r="B15" s="107">
        <v>2</v>
      </c>
      <c r="C15" s="105" t="s">
        <v>256</v>
      </c>
      <c r="D15" s="105" t="s">
        <v>249</v>
      </c>
      <c r="E15" s="108">
        <f>E14/5</f>
        <v>258.34666666666664</v>
      </c>
      <c r="F15" s="108">
        <f t="shared" ref="F15:X15" si="2">F14/5</f>
        <v>259.79333333333335</v>
      </c>
      <c r="G15" s="108">
        <f t="shared" si="2"/>
        <v>261.23999999999995</v>
      </c>
      <c r="H15" s="108">
        <f t="shared" si="2"/>
        <v>262.68666666666661</v>
      </c>
      <c r="I15" s="109">
        <f t="shared" si="2"/>
        <v>264.13333333333333</v>
      </c>
      <c r="J15" s="108">
        <f t="shared" si="2"/>
        <v>265.58</v>
      </c>
      <c r="K15" s="108">
        <f t="shared" si="2"/>
        <v>267.02666666666664</v>
      </c>
      <c r="L15" s="108">
        <f t="shared" si="2"/>
        <v>268.4733333333333</v>
      </c>
      <c r="M15" s="108">
        <f t="shared" si="2"/>
        <v>269.91999999999996</v>
      </c>
      <c r="N15" s="109">
        <f t="shared" si="2"/>
        <v>271.36666666666667</v>
      </c>
      <c r="O15" s="108">
        <f t="shared" si="2"/>
        <v>272.81333333333333</v>
      </c>
      <c r="P15" s="108">
        <f t="shared" si="2"/>
        <v>274.26</v>
      </c>
      <c r="Q15" s="108">
        <f t="shared" si="2"/>
        <v>275.70666666666665</v>
      </c>
      <c r="R15" s="108">
        <f t="shared" si="2"/>
        <v>277.15333333333331</v>
      </c>
      <c r="S15" s="109">
        <f t="shared" si="2"/>
        <v>278.60000000000002</v>
      </c>
      <c r="T15" s="108">
        <f t="shared" si="2"/>
        <v>280.04666666666662</v>
      </c>
      <c r="U15" s="108">
        <f t="shared" si="2"/>
        <v>281.49333333333334</v>
      </c>
      <c r="V15" s="108">
        <f t="shared" si="2"/>
        <v>282.93999999999994</v>
      </c>
      <c r="W15" s="108">
        <f t="shared" si="2"/>
        <v>284.38666666666666</v>
      </c>
      <c r="X15" s="109">
        <f t="shared" si="2"/>
        <v>285.83333333333337</v>
      </c>
      <c r="AA15" s="269"/>
      <c r="AB15" s="269"/>
      <c r="AC15" s="269"/>
      <c r="AD15" s="269"/>
      <c r="AE15" s="269"/>
      <c r="AF15" s="269"/>
      <c r="AG15" s="269"/>
      <c r="AH15" s="269"/>
      <c r="AI15" s="269"/>
      <c r="AJ15" s="269"/>
    </row>
    <row r="16" spans="1:36" x14ac:dyDescent="0.25">
      <c r="B16" s="107">
        <v>3</v>
      </c>
      <c r="C16" s="105" t="s">
        <v>247</v>
      </c>
      <c r="D16" s="105" t="s">
        <v>248</v>
      </c>
      <c r="E16" s="105">
        <v>100</v>
      </c>
      <c r="F16" s="105">
        <v>100</v>
      </c>
      <c r="G16" s="105">
        <v>100</v>
      </c>
      <c r="H16" s="105">
        <v>100</v>
      </c>
      <c r="I16" s="106">
        <v>100</v>
      </c>
      <c r="J16" s="105">
        <v>100</v>
      </c>
      <c r="K16" s="105">
        <v>100</v>
      </c>
      <c r="L16" s="105">
        <v>100</v>
      </c>
      <c r="M16" s="105">
        <v>100</v>
      </c>
      <c r="N16" s="106">
        <v>100</v>
      </c>
      <c r="O16" s="105">
        <v>100</v>
      </c>
      <c r="P16" s="105">
        <v>100</v>
      </c>
      <c r="Q16" s="105">
        <v>100</v>
      </c>
      <c r="R16" s="105">
        <v>100</v>
      </c>
      <c r="S16" s="106">
        <v>100</v>
      </c>
      <c r="T16" s="105">
        <v>100</v>
      </c>
      <c r="U16" s="105">
        <v>100</v>
      </c>
      <c r="V16" s="105">
        <v>100</v>
      </c>
      <c r="W16" s="105">
        <v>100</v>
      </c>
      <c r="X16" s="106">
        <v>100</v>
      </c>
    </row>
    <row r="17" spans="2:37" x14ac:dyDescent="0.25">
      <c r="B17" s="107">
        <v>4</v>
      </c>
      <c r="C17" s="105" t="s">
        <v>250</v>
      </c>
      <c r="D17" s="105" t="s">
        <v>251</v>
      </c>
      <c r="E17" s="112">
        <f>E14*E16</f>
        <v>129173.33333333331</v>
      </c>
      <c r="F17" s="112">
        <f t="shared" ref="F17:X17" si="3">F14*F16</f>
        <v>129896.66666666667</v>
      </c>
      <c r="G17" s="112">
        <f t="shared" si="3"/>
        <v>130619.99999999999</v>
      </c>
      <c r="H17" s="112">
        <f t="shared" si="3"/>
        <v>131343.33333333331</v>
      </c>
      <c r="I17" s="113">
        <f t="shared" si="3"/>
        <v>132066.66666666669</v>
      </c>
      <c r="J17" s="112">
        <f t="shared" si="3"/>
        <v>132790</v>
      </c>
      <c r="K17" s="112">
        <f t="shared" si="3"/>
        <v>133513.33333333331</v>
      </c>
      <c r="L17" s="112">
        <f t="shared" si="3"/>
        <v>134236.66666666666</v>
      </c>
      <c r="M17" s="112">
        <f t="shared" si="3"/>
        <v>134960</v>
      </c>
      <c r="N17" s="113">
        <f t="shared" si="3"/>
        <v>135683.33333333331</v>
      </c>
      <c r="O17" s="112">
        <f t="shared" si="3"/>
        <v>136406.66666666666</v>
      </c>
      <c r="P17" s="112">
        <f t="shared" si="3"/>
        <v>137130</v>
      </c>
      <c r="Q17" s="112">
        <f t="shared" si="3"/>
        <v>137853.33333333334</v>
      </c>
      <c r="R17" s="112">
        <f t="shared" si="3"/>
        <v>138576.66666666666</v>
      </c>
      <c r="S17" s="113">
        <f t="shared" si="3"/>
        <v>139300</v>
      </c>
      <c r="T17" s="112">
        <f t="shared" si="3"/>
        <v>140023.33333333331</v>
      </c>
      <c r="U17" s="112">
        <f t="shared" si="3"/>
        <v>140746.66666666666</v>
      </c>
      <c r="V17" s="112">
        <f t="shared" si="3"/>
        <v>141469.99999999997</v>
      </c>
      <c r="W17" s="112">
        <f t="shared" si="3"/>
        <v>142193.33333333331</v>
      </c>
      <c r="X17" s="113">
        <f t="shared" si="3"/>
        <v>142916.66666666669</v>
      </c>
    </row>
    <row r="18" spans="2:37" x14ac:dyDescent="0.25">
      <c r="B18" s="107">
        <v>5</v>
      </c>
      <c r="C18" s="105" t="s">
        <v>250</v>
      </c>
      <c r="D18" s="105" t="s">
        <v>252</v>
      </c>
      <c r="E18" s="112">
        <f>E17/86400</f>
        <v>1.4950617283950616</v>
      </c>
      <c r="F18" s="112">
        <f t="shared" ref="F18:X18" si="4">F17/86400</f>
        <v>1.5034336419753087</v>
      </c>
      <c r="G18" s="112">
        <f t="shared" si="4"/>
        <v>1.5118055555555554</v>
      </c>
      <c r="H18" s="112">
        <f t="shared" si="4"/>
        <v>1.5201774691358023</v>
      </c>
      <c r="I18" s="113">
        <f t="shared" si="4"/>
        <v>1.5285493827160497</v>
      </c>
      <c r="J18" s="112">
        <f t="shared" si="4"/>
        <v>1.5369212962962964</v>
      </c>
      <c r="K18" s="112">
        <f t="shared" si="4"/>
        <v>1.5452932098765431</v>
      </c>
      <c r="L18" s="112">
        <f t="shared" si="4"/>
        <v>1.55366512345679</v>
      </c>
      <c r="M18" s="112">
        <f t="shared" si="4"/>
        <v>1.5620370370370371</v>
      </c>
      <c r="N18" s="113">
        <f t="shared" si="4"/>
        <v>1.5704089506172838</v>
      </c>
      <c r="O18" s="112">
        <f t="shared" si="4"/>
        <v>1.5787808641975307</v>
      </c>
      <c r="P18" s="112">
        <f t="shared" si="4"/>
        <v>1.5871527777777779</v>
      </c>
      <c r="Q18" s="112">
        <f t="shared" si="4"/>
        <v>1.5955246913580248</v>
      </c>
      <c r="R18" s="112">
        <f t="shared" si="4"/>
        <v>1.6038966049382715</v>
      </c>
      <c r="S18" s="113">
        <f t="shared" si="4"/>
        <v>1.6122685185185186</v>
      </c>
      <c r="T18" s="112">
        <f t="shared" si="4"/>
        <v>1.6206404320987653</v>
      </c>
      <c r="U18" s="112">
        <f t="shared" si="4"/>
        <v>1.6290123456790122</v>
      </c>
      <c r="V18" s="112">
        <f t="shared" si="4"/>
        <v>1.6373842592592589</v>
      </c>
      <c r="W18" s="112">
        <f t="shared" si="4"/>
        <v>1.645756172839506</v>
      </c>
      <c r="X18" s="113">
        <f t="shared" si="4"/>
        <v>1.6541280864197534</v>
      </c>
    </row>
    <row r="19" spans="2:37" x14ac:dyDescent="0.25">
      <c r="B19" s="103" t="s">
        <v>258</v>
      </c>
      <c r="C19" s="104" t="s">
        <v>253</v>
      </c>
      <c r="D19" s="105"/>
      <c r="E19" s="112"/>
      <c r="F19" s="112"/>
      <c r="G19" s="112"/>
      <c r="H19" s="112"/>
      <c r="I19" s="113"/>
      <c r="J19" s="112"/>
      <c r="K19" s="112"/>
      <c r="L19" s="112"/>
      <c r="M19" s="112"/>
      <c r="N19" s="113"/>
      <c r="O19" s="112"/>
      <c r="P19" s="112"/>
      <c r="Q19" s="112"/>
      <c r="R19" s="112"/>
      <c r="S19" s="113"/>
      <c r="T19" s="112"/>
      <c r="U19" s="112"/>
      <c r="V19" s="112"/>
      <c r="W19" s="112"/>
      <c r="X19" s="113"/>
    </row>
    <row r="20" spans="2:37" x14ac:dyDescent="0.25">
      <c r="B20" s="107">
        <v>1</v>
      </c>
      <c r="C20" s="105" t="s">
        <v>154</v>
      </c>
      <c r="D20" s="105" t="s">
        <v>240</v>
      </c>
      <c r="E20" s="108">
        <f>E7*30%</f>
        <v>553.59999999999991</v>
      </c>
      <c r="F20" s="108">
        <f t="shared" ref="F20:X20" si="5">F7*30%</f>
        <v>556.70000000000005</v>
      </c>
      <c r="G20" s="108">
        <f t="shared" si="5"/>
        <v>559.79999999999995</v>
      </c>
      <c r="H20" s="108">
        <f t="shared" si="5"/>
        <v>562.9</v>
      </c>
      <c r="I20" s="109">
        <f t="shared" si="5"/>
        <v>566</v>
      </c>
      <c r="J20" s="108">
        <f t="shared" si="5"/>
        <v>569.1</v>
      </c>
      <c r="K20" s="108">
        <f t="shared" si="5"/>
        <v>572.19999999999993</v>
      </c>
      <c r="L20" s="108">
        <f t="shared" si="5"/>
        <v>575.29999999999995</v>
      </c>
      <c r="M20" s="108">
        <f t="shared" si="5"/>
        <v>578.4</v>
      </c>
      <c r="N20" s="109">
        <f t="shared" si="5"/>
        <v>581.5</v>
      </c>
      <c r="O20" s="108">
        <f t="shared" si="5"/>
        <v>584.6</v>
      </c>
      <c r="P20" s="108">
        <f t="shared" si="5"/>
        <v>587.69999999999993</v>
      </c>
      <c r="Q20" s="108">
        <f t="shared" si="5"/>
        <v>590.79999999999995</v>
      </c>
      <c r="R20" s="108">
        <f t="shared" si="5"/>
        <v>593.9</v>
      </c>
      <c r="S20" s="109">
        <f t="shared" si="5"/>
        <v>597</v>
      </c>
      <c r="T20" s="108">
        <f t="shared" si="5"/>
        <v>600.09999999999991</v>
      </c>
      <c r="U20" s="108">
        <f t="shared" si="5"/>
        <v>603.20000000000005</v>
      </c>
      <c r="V20" s="108">
        <f t="shared" si="5"/>
        <v>606.29999999999995</v>
      </c>
      <c r="W20" s="108">
        <f t="shared" si="5"/>
        <v>609.4</v>
      </c>
      <c r="X20" s="109">
        <f t="shared" si="5"/>
        <v>612.5</v>
      </c>
    </row>
    <row r="21" spans="2:37" x14ac:dyDescent="0.25">
      <c r="B21" s="107">
        <v>2</v>
      </c>
      <c r="C21" s="105" t="s">
        <v>255</v>
      </c>
      <c r="D21" s="105" t="s">
        <v>249</v>
      </c>
      <c r="E21" s="108">
        <f>E20/100</f>
        <v>5.5359999999999987</v>
      </c>
      <c r="F21" s="108">
        <f t="shared" ref="F21:X21" si="6">F20/100</f>
        <v>5.5670000000000002</v>
      </c>
      <c r="G21" s="108">
        <f t="shared" si="6"/>
        <v>5.5979999999999999</v>
      </c>
      <c r="H21" s="108">
        <f t="shared" si="6"/>
        <v>5.6289999999999996</v>
      </c>
      <c r="I21" s="109">
        <f t="shared" si="6"/>
        <v>5.66</v>
      </c>
      <c r="J21" s="108">
        <f t="shared" si="6"/>
        <v>5.6909999999999998</v>
      </c>
      <c r="K21" s="108">
        <f t="shared" si="6"/>
        <v>5.7219999999999995</v>
      </c>
      <c r="L21" s="108">
        <f t="shared" si="6"/>
        <v>5.7529999999999992</v>
      </c>
      <c r="M21" s="108">
        <f t="shared" si="6"/>
        <v>5.7839999999999998</v>
      </c>
      <c r="N21" s="109">
        <f t="shared" si="6"/>
        <v>5.8150000000000004</v>
      </c>
      <c r="O21" s="108">
        <f t="shared" si="6"/>
        <v>5.8460000000000001</v>
      </c>
      <c r="P21" s="108">
        <f t="shared" si="6"/>
        <v>5.8769999999999989</v>
      </c>
      <c r="Q21" s="108">
        <f t="shared" si="6"/>
        <v>5.9079999999999995</v>
      </c>
      <c r="R21" s="108">
        <f t="shared" si="6"/>
        <v>5.9390000000000001</v>
      </c>
      <c r="S21" s="109">
        <f t="shared" si="6"/>
        <v>5.97</v>
      </c>
      <c r="T21" s="108">
        <f t="shared" si="6"/>
        <v>6.0009999999999994</v>
      </c>
      <c r="U21" s="108">
        <f t="shared" si="6"/>
        <v>6.032</v>
      </c>
      <c r="V21" s="108">
        <f t="shared" si="6"/>
        <v>6.0629999999999997</v>
      </c>
      <c r="W21" s="108">
        <f t="shared" si="6"/>
        <v>6.0939999999999994</v>
      </c>
      <c r="X21" s="109">
        <f t="shared" si="6"/>
        <v>6.125</v>
      </c>
    </row>
    <row r="22" spans="2:37" x14ac:dyDescent="0.25">
      <c r="B22" s="107">
        <v>3</v>
      </c>
      <c r="C22" s="105" t="s">
        <v>247</v>
      </c>
      <c r="D22" s="105" t="s">
        <v>248</v>
      </c>
      <c r="E22" s="105">
        <v>30</v>
      </c>
      <c r="F22" s="105">
        <v>30</v>
      </c>
      <c r="G22" s="105">
        <v>30</v>
      </c>
      <c r="H22" s="105">
        <v>30</v>
      </c>
      <c r="I22" s="106">
        <v>30</v>
      </c>
      <c r="J22" s="105">
        <v>30</v>
      </c>
      <c r="K22" s="105">
        <v>30</v>
      </c>
      <c r="L22" s="105">
        <v>30</v>
      </c>
      <c r="M22" s="105">
        <v>30</v>
      </c>
      <c r="N22" s="106">
        <v>30</v>
      </c>
      <c r="O22" s="105">
        <v>30</v>
      </c>
      <c r="P22" s="105">
        <v>30</v>
      </c>
      <c r="Q22" s="105">
        <v>30</v>
      </c>
      <c r="R22" s="105">
        <v>30</v>
      </c>
      <c r="S22" s="106">
        <v>30</v>
      </c>
      <c r="T22" s="105">
        <v>30</v>
      </c>
      <c r="U22" s="105">
        <v>30</v>
      </c>
      <c r="V22" s="105">
        <v>30</v>
      </c>
      <c r="W22" s="105">
        <v>30</v>
      </c>
      <c r="X22" s="106">
        <v>30</v>
      </c>
    </row>
    <row r="23" spans="2:37" x14ac:dyDescent="0.25">
      <c r="B23" s="107">
        <v>4</v>
      </c>
      <c r="C23" s="105" t="s">
        <v>250</v>
      </c>
      <c r="D23" s="105" t="s">
        <v>251</v>
      </c>
      <c r="E23" s="112">
        <f>E20*E22</f>
        <v>16607.999999999996</v>
      </c>
      <c r="F23" s="112">
        <f t="shared" ref="F23:X23" si="7">F20*F22</f>
        <v>16701</v>
      </c>
      <c r="G23" s="112">
        <f t="shared" si="7"/>
        <v>16794</v>
      </c>
      <c r="H23" s="112">
        <f t="shared" si="7"/>
        <v>16887</v>
      </c>
      <c r="I23" s="113">
        <f t="shared" si="7"/>
        <v>16980</v>
      </c>
      <c r="J23" s="112">
        <f t="shared" si="7"/>
        <v>17073</v>
      </c>
      <c r="K23" s="112">
        <f t="shared" si="7"/>
        <v>17165.999999999996</v>
      </c>
      <c r="L23" s="112">
        <f t="shared" si="7"/>
        <v>17259</v>
      </c>
      <c r="M23" s="112">
        <f t="shared" si="7"/>
        <v>17352</v>
      </c>
      <c r="N23" s="113">
        <f t="shared" si="7"/>
        <v>17445</v>
      </c>
      <c r="O23" s="112">
        <f t="shared" si="7"/>
        <v>17538</v>
      </c>
      <c r="P23" s="112">
        <f t="shared" si="7"/>
        <v>17630.999999999996</v>
      </c>
      <c r="Q23" s="112">
        <f t="shared" si="7"/>
        <v>17724</v>
      </c>
      <c r="R23" s="112">
        <f t="shared" si="7"/>
        <v>17817</v>
      </c>
      <c r="S23" s="113">
        <f t="shared" si="7"/>
        <v>17910</v>
      </c>
      <c r="T23" s="112">
        <f t="shared" si="7"/>
        <v>18002.999999999996</v>
      </c>
      <c r="U23" s="112">
        <f t="shared" si="7"/>
        <v>18096</v>
      </c>
      <c r="V23" s="112">
        <f t="shared" si="7"/>
        <v>18189</v>
      </c>
      <c r="W23" s="112">
        <f t="shared" si="7"/>
        <v>18282</v>
      </c>
      <c r="X23" s="113">
        <f t="shared" si="7"/>
        <v>18375</v>
      </c>
    </row>
    <row r="24" spans="2:37" x14ac:dyDescent="0.25">
      <c r="B24" s="107">
        <v>5</v>
      </c>
      <c r="C24" s="105" t="s">
        <v>250</v>
      </c>
      <c r="D24" s="105" t="s">
        <v>252</v>
      </c>
      <c r="E24" s="112">
        <f>E23/86400</f>
        <v>0.19222222222222218</v>
      </c>
      <c r="F24" s="112">
        <f t="shared" ref="F24:X24" si="8">F23/86400</f>
        <v>0.1932986111111111</v>
      </c>
      <c r="G24" s="112">
        <f t="shared" si="8"/>
        <v>0.19437499999999999</v>
      </c>
      <c r="H24" s="112">
        <f t="shared" si="8"/>
        <v>0.19545138888888888</v>
      </c>
      <c r="I24" s="113">
        <f t="shared" si="8"/>
        <v>0.19652777777777777</v>
      </c>
      <c r="J24" s="112">
        <f t="shared" si="8"/>
        <v>0.19760416666666666</v>
      </c>
      <c r="K24" s="112">
        <f t="shared" si="8"/>
        <v>0.19868055555555553</v>
      </c>
      <c r="L24" s="112">
        <f t="shared" si="8"/>
        <v>0.19975694444444445</v>
      </c>
      <c r="M24" s="112">
        <f t="shared" si="8"/>
        <v>0.20083333333333334</v>
      </c>
      <c r="N24" s="113">
        <f t="shared" si="8"/>
        <v>0.20190972222222223</v>
      </c>
      <c r="O24" s="112">
        <f t="shared" si="8"/>
        <v>0.20298611111111112</v>
      </c>
      <c r="P24" s="112">
        <f t="shared" si="8"/>
        <v>0.20406249999999995</v>
      </c>
      <c r="Q24" s="112">
        <f t="shared" si="8"/>
        <v>0.2051388888888889</v>
      </c>
      <c r="R24" s="112">
        <f t="shared" si="8"/>
        <v>0.20621527777777779</v>
      </c>
      <c r="S24" s="113">
        <f t="shared" si="8"/>
        <v>0.20729166666666668</v>
      </c>
      <c r="T24" s="112">
        <f t="shared" si="8"/>
        <v>0.20836805555555551</v>
      </c>
      <c r="U24" s="112">
        <f t="shared" si="8"/>
        <v>0.20944444444444443</v>
      </c>
      <c r="V24" s="112">
        <f t="shared" si="8"/>
        <v>0.21052083333333332</v>
      </c>
      <c r="W24" s="112">
        <f t="shared" si="8"/>
        <v>0.21159722222222221</v>
      </c>
      <c r="X24" s="113">
        <f t="shared" si="8"/>
        <v>0.2126736111111111</v>
      </c>
    </row>
    <row r="25" spans="2:37" x14ac:dyDescent="0.25">
      <c r="B25" s="103" t="s">
        <v>259</v>
      </c>
      <c r="C25" s="104" t="s">
        <v>160</v>
      </c>
      <c r="D25" s="105"/>
      <c r="E25" s="105"/>
      <c r="F25" s="105"/>
      <c r="G25" s="105"/>
      <c r="H25" s="105"/>
      <c r="I25" s="106"/>
      <c r="J25" s="105"/>
      <c r="K25" s="105"/>
      <c r="L25" s="105"/>
      <c r="M25" s="105"/>
      <c r="N25" s="106"/>
      <c r="O25" s="105"/>
      <c r="P25" s="105"/>
      <c r="Q25" s="105"/>
      <c r="R25" s="105"/>
      <c r="S25" s="106"/>
      <c r="T25" s="105"/>
      <c r="U25" s="105"/>
      <c r="V25" s="105"/>
      <c r="W25" s="105"/>
      <c r="X25" s="106"/>
    </row>
    <row r="26" spans="2:37" x14ac:dyDescent="0.25">
      <c r="B26" s="107">
        <v>1</v>
      </c>
      <c r="C26" s="105" t="s">
        <v>161</v>
      </c>
      <c r="D26" s="105" t="s">
        <v>158</v>
      </c>
      <c r="E26" s="114">
        <v>0.25</v>
      </c>
      <c r="F26" s="114">
        <v>0.25</v>
      </c>
      <c r="G26" s="114">
        <v>0.25</v>
      </c>
      <c r="H26" s="114">
        <v>0.25</v>
      </c>
      <c r="I26" s="115">
        <v>0.25</v>
      </c>
      <c r="J26" s="114">
        <v>0.25</v>
      </c>
      <c r="K26" s="114">
        <v>0.25</v>
      </c>
      <c r="L26" s="114">
        <v>0.25</v>
      </c>
      <c r="M26" s="114">
        <v>0.25</v>
      </c>
      <c r="N26" s="115">
        <v>0.25</v>
      </c>
      <c r="O26" s="114">
        <v>0.25</v>
      </c>
      <c r="P26" s="114">
        <v>0.25</v>
      </c>
      <c r="Q26" s="114">
        <v>0.25</v>
      </c>
      <c r="R26" s="114">
        <v>0.25</v>
      </c>
      <c r="S26" s="115">
        <v>0.25</v>
      </c>
      <c r="T26" s="114">
        <v>0.25</v>
      </c>
      <c r="U26" s="114">
        <v>0.25</v>
      </c>
      <c r="V26" s="114">
        <v>0.25</v>
      </c>
      <c r="W26" s="114">
        <v>0.25</v>
      </c>
      <c r="X26" s="115">
        <v>0.25</v>
      </c>
      <c r="AA26" s="116" t="s">
        <v>234</v>
      </c>
    </row>
    <row r="27" spans="2:37" x14ac:dyDescent="0.25">
      <c r="B27" s="107">
        <v>2</v>
      </c>
      <c r="C27" s="105" t="s">
        <v>162</v>
      </c>
      <c r="D27" s="105" t="s">
        <v>156</v>
      </c>
      <c r="E27" s="112">
        <f>(E18+E24)*E26</f>
        <v>0.42182098765432097</v>
      </c>
      <c r="F27" s="112">
        <f t="shared" ref="F27:X27" si="9">(F18+F24)*F26</f>
        <v>0.42418306327160493</v>
      </c>
      <c r="G27" s="112">
        <f t="shared" si="9"/>
        <v>0.42654513888888884</v>
      </c>
      <c r="H27" s="112">
        <f t="shared" si="9"/>
        <v>0.42890721450617281</v>
      </c>
      <c r="I27" s="113">
        <f t="shared" si="9"/>
        <v>0.43126929012345688</v>
      </c>
      <c r="J27" s="112">
        <f t="shared" si="9"/>
        <v>0.43363136574074074</v>
      </c>
      <c r="K27" s="112">
        <f t="shared" si="9"/>
        <v>0.43599344135802465</v>
      </c>
      <c r="L27" s="112">
        <f t="shared" si="9"/>
        <v>0.43835551697530861</v>
      </c>
      <c r="M27" s="112">
        <f t="shared" si="9"/>
        <v>0.44071759259259263</v>
      </c>
      <c r="N27" s="113">
        <f t="shared" si="9"/>
        <v>0.44307966820987649</v>
      </c>
      <c r="O27" s="112">
        <f t="shared" si="9"/>
        <v>0.44544174382716045</v>
      </c>
      <c r="P27" s="112">
        <f t="shared" si="9"/>
        <v>0.44780381944444447</v>
      </c>
      <c r="Q27" s="112">
        <f t="shared" si="9"/>
        <v>0.45016589506172844</v>
      </c>
      <c r="R27" s="112">
        <f t="shared" si="9"/>
        <v>0.45252797067901229</v>
      </c>
      <c r="S27" s="113">
        <f t="shared" si="9"/>
        <v>0.45489004629629631</v>
      </c>
      <c r="T27" s="112">
        <f t="shared" si="9"/>
        <v>0.45725212191358022</v>
      </c>
      <c r="U27" s="112">
        <f t="shared" si="9"/>
        <v>0.45961419753086419</v>
      </c>
      <c r="V27" s="112">
        <f t="shared" si="9"/>
        <v>0.46197627314814804</v>
      </c>
      <c r="W27" s="112">
        <f t="shared" si="9"/>
        <v>0.46433834876543206</v>
      </c>
      <c r="X27" s="113">
        <f t="shared" si="9"/>
        <v>0.46670042438271614</v>
      </c>
    </row>
    <row r="28" spans="2:37" x14ac:dyDescent="0.25">
      <c r="B28" s="103" t="s">
        <v>261</v>
      </c>
      <c r="C28" s="104" t="s">
        <v>157</v>
      </c>
      <c r="D28" s="105"/>
      <c r="E28" s="105"/>
      <c r="F28" s="105"/>
      <c r="G28" s="105"/>
      <c r="H28" s="105"/>
      <c r="I28" s="106"/>
      <c r="J28" s="105"/>
      <c r="K28" s="105"/>
      <c r="L28" s="105"/>
      <c r="M28" s="105"/>
      <c r="N28" s="106"/>
      <c r="O28" s="105"/>
      <c r="P28" s="105"/>
      <c r="Q28" s="105"/>
      <c r="R28" s="105"/>
      <c r="S28" s="106"/>
      <c r="T28" s="105"/>
      <c r="U28" s="105"/>
      <c r="V28" s="105"/>
      <c r="W28" s="105"/>
      <c r="X28" s="106"/>
      <c r="AK28" s="100" t="s">
        <v>242</v>
      </c>
    </row>
    <row r="29" spans="2:37" x14ac:dyDescent="0.25">
      <c r="B29" s="107">
        <v>1</v>
      </c>
      <c r="C29" s="105" t="s">
        <v>159</v>
      </c>
      <c r="D29" s="105" t="s">
        <v>156</v>
      </c>
      <c r="E29" s="112" cm="1">
        <f t="array" ref="E29:X29">TRANSPOSE('Rekap Air Non Domestik (3)'!R5:R24)</f>
        <v>1.7685185185185186</v>
      </c>
      <c r="F29" s="112">
        <v>1.7685185185185186</v>
      </c>
      <c r="G29" s="112">
        <v>1.7685185185185186</v>
      </c>
      <c r="H29" s="112">
        <v>1.7685185185185186</v>
      </c>
      <c r="I29" s="113">
        <v>1.7685185185185186</v>
      </c>
      <c r="J29" s="112">
        <v>1.7685185185185186</v>
      </c>
      <c r="K29" s="112">
        <v>1.7685185185185186</v>
      </c>
      <c r="L29" s="112">
        <v>1.7685185185185186</v>
      </c>
      <c r="M29" s="112">
        <v>1.7685185185185186</v>
      </c>
      <c r="N29" s="113">
        <v>1.7685185185185186</v>
      </c>
      <c r="O29" s="112">
        <v>1.7685185185185186</v>
      </c>
      <c r="P29" s="112">
        <v>1.7685185185185186</v>
      </c>
      <c r="Q29" s="112">
        <v>1.7685185185185186</v>
      </c>
      <c r="R29" s="112">
        <v>1.7685185185185186</v>
      </c>
      <c r="S29" s="113">
        <v>1.7685185185185186</v>
      </c>
      <c r="T29" s="112">
        <v>1.7685185185185186</v>
      </c>
      <c r="U29" s="112">
        <v>1.7685185185185186</v>
      </c>
      <c r="V29" s="112">
        <v>1.7685185185185186</v>
      </c>
      <c r="W29" s="112">
        <v>1.7685185185185186</v>
      </c>
      <c r="X29" s="113">
        <v>1.7685185185185186</v>
      </c>
    </row>
    <row r="30" spans="2:37" x14ac:dyDescent="0.25">
      <c r="B30" s="103" t="s">
        <v>165</v>
      </c>
      <c r="C30" s="104" t="s">
        <v>260</v>
      </c>
      <c r="D30" s="105" t="s">
        <v>156</v>
      </c>
      <c r="E30" s="112">
        <f>E18+E24+E27+E29</f>
        <v>3.8776234567901233</v>
      </c>
      <c r="F30" s="112">
        <f t="shared" ref="F30:X30" si="10">F18+F24+F27+F29</f>
        <v>3.8894338348765434</v>
      </c>
      <c r="G30" s="112">
        <f t="shared" si="10"/>
        <v>3.901244212962963</v>
      </c>
      <c r="H30" s="112">
        <f t="shared" si="10"/>
        <v>3.9130545910493826</v>
      </c>
      <c r="I30" s="113">
        <f t="shared" si="10"/>
        <v>3.9248649691358031</v>
      </c>
      <c r="J30" s="112">
        <f t="shared" si="10"/>
        <v>3.9366753472222222</v>
      </c>
      <c r="K30" s="112">
        <f t="shared" si="10"/>
        <v>3.9484857253086418</v>
      </c>
      <c r="L30" s="112">
        <f t="shared" si="10"/>
        <v>3.9602961033950614</v>
      </c>
      <c r="M30" s="112">
        <f t="shared" si="10"/>
        <v>3.9721064814814819</v>
      </c>
      <c r="N30" s="113">
        <f t="shared" si="10"/>
        <v>3.9839168595679011</v>
      </c>
      <c r="O30" s="112">
        <f t="shared" si="10"/>
        <v>3.9957272376543207</v>
      </c>
      <c r="P30" s="112">
        <f t="shared" si="10"/>
        <v>4.0075376157407412</v>
      </c>
      <c r="Q30" s="112">
        <f t="shared" si="10"/>
        <v>4.0193479938271608</v>
      </c>
      <c r="R30" s="112">
        <f t="shared" si="10"/>
        <v>4.0311583719135804</v>
      </c>
      <c r="S30" s="113">
        <f t="shared" si="10"/>
        <v>4.04296875</v>
      </c>
      <c r="T30" s="112">
        <f t="shared" si="10"/>
        <v>4.0547791280864196</v>
      </c>
      <c r="U30" s="112">
        <f t="shared" si="10"/>
        <v>4.0665895061728392</v>
      </c>
      <c r="V30" s="112">
        <f t="shared" si="10"/>
        <v>4.0783998842592588</v>
      </c>
      <c r="W30" s="112">
        <f t="shared" si="10"/>
        <v>4.0902102623456784</v>
      </c>
      <c r="X30" s="113">
        <f t="shared" si="10"/>
        <v>4.1020206404320998</v>
      </c>
    </row>
    <row r="31" spans="2:37" x14ac:dyDescent="0.25">
      <c r="B31" s="103" t="s">
        <v>166</v>
      </c>
      <c r="C31" s="104" t="s">
        <v>237</v>
      </c>
      <c r="D31" s="105"/>
      <c r="E31" s="105"/>
      <c r="F31" s="105"/>
      <c r="G31" s="105"/>
      <c r="H31" s="105"/>
      <c r="I31" s="106"/>
      <c r="J31" s="105"/>
      <c r="K31" s="105"/>
      <c r="L31" s="105"/>
      <c r="M31" s="105"/>
      <c r="N31" s="106"/>
      <c r="O31" s="105"/>
      <c r="P31" s="105"/>
      <c r="Q31" s="105"/>
      <c r="R31" s="105"/>
      <c r="S31" s="106"/>
      <c r="T31" s="105"/>
      <c r="U31" s="105"/>
      <c r="V31" s="105"/>
      <c r="W31" s="105"/>
      <c r="X31" s="106"/>
    </row>
    <row r="32" spans="2:37" x14ac:dyDescent="0.25">
      <c r="B32" s="107">
        <v>1</v>
      </c>
      <c r="C32" s="105" t="s">
        <v>163</v>
      </c>
      <c r="D32" s="105"/>
      <c r="E32" s="105">
        <v>1.5</v>
      </c>
      <c r="F32" s="105">
        <v>1.5</v>
      </c>
      <c r="G32" s="105">
        <v>1.5</v>
      </c>
      <c r="H32" s="105">
        <v>1.5</v>
      </c>
      <c r="I32" s="106">
        <v>1.5</v>
      </c>
      <c r="J32" s="105">
        <v>1.5</v>
      </c>
      <c r="K32" s="105">
        <v>1.5</v>
      </c>
      <c r="L32" s="105">
        <v>1.5</v>
      </c>
      <c r="M32" s="105">
        <v>1.5</v>
      </c>
      <c r="N32" s="106">
        <v>1.5</v>
      </c>
      <c r="O32" s="105">
        <v>1.5</v>
      </c>
      <c r="P32" s="105">
        <v>1.5</v>
      </c>
      <c r="Q32" s="105">
        <v>1.5</v>
      </c>
      <c r="R32" s="105">
        <v>1.5</v>
      </c>
      <c r="S32" s="106">
        <v>1.5</v>
      </c>
      <c r="T32" s="105">
        <v>1.5</v>
      </c>
      <c r="U32" s="105">
        <v>1.5</v>
      </c>
      <c r="V32" s="105">
        <v>1.5</v>
      </c>
      <c r="W32" s="105">
        <v>1.5</v>
      </c>
      <c r="X32" s="106">
        <v>1.5</v>
      </c>
    </row>
    <row r="33" spans="1:49" x14ac:dyDescent="0.25">
      <c r="B33" s="107">
        <v>2</v>
      </c>
      <c r="C33" s="105" t="s">
        <v>164</v>
      </c>
      <c r="D33" s="105" t="s">
        <v>156</v>
      </c>
      <c r="E33" s="112">
        <f>E30*E32</f>
        <v>5.8164351851851848</v>
      </c>
      <c r="F33" s="112">
        <f t="shared" ref="F33:X33" si="11">F30*F32</f>
        <v>5.8341507523148151</v>
      </c>
      <c r="G33" s="112">
        <f t="shared" si="11"/>
        <v>5.8518663194444445</v>
      </c>
      <c r="H33" s="112">
        <f t="shared" si="11"/>
        <v>5.8695818865740739</v>
      </c>
      <c r="I33" s="113">
        <f t="shared" si="11"/>
        <v>5.8872974537037042</v>
      </c>
      <c r="J33" s="112">
        <f t="shared" si="11"/>
        <v>5.9050130208333336</v>
      </c>
      <c r="K33" s="112">
        <f t="shared" si="11"/>
        <v>5.922728587962963</v>
      </c>
      <c r="L33" s="112">
        <f t="shared" si="11"/>
        <v>5.9404441550925924</v>
      </c>
      <c r="M33" s="112">
        <f t="shared" si="11"/>
        <v>5.9581597222222227</v>
      </c>
      <c r="N33" s="113">
        <f t="shared" si="11"/>
        <v>5.9758752893518512</v>
      </c>
      <c r="O33" s="112">
        <f t="shared" si="11"/>
        <v>5.9935908564814806</v>
      </c>
      <c r="P33" s="112">
        <f t="shared" si="11"/>
        <v>6.0113064236111118</v>
      </c>
      <c r="Q33" s="112">
        <f t="shared" si="11"/>
        <v>6.0290219907407412</v>
      </c>
      <c r="R33" s="112">
        <f t="shared" si="11"/>
        <v>6.0467375578703706</v>
      </c>
      <c r="S33" s="113">
        <f t="shared" si="11"/>
        <v>6.064453125</v>
      </c>
      <c r="T33" s="112">
        <f t="shared" si="11"/>
        <v>6.0821686921296294</v>
      </c>
      <c r="U33" s="112">
        <f t="shared" si="11"/>
        <v>6.0998842592592588</v>
      </c>
      <c r="V33" s="112">
        <f t="shared" si="11"/>
        <v>6.1175998263888882</v>
      </c>
      <c r="W33" s="112">
        <f t="shared" si="11"/>
        <v>6.1353153935185176</v>
      </c>
      <c r="X33" s="113">
        <f t="shared" si="11"/>
        <v>6.1530309606481497</v>
      </c>
    </row>
    <row r="34" spans="1:49" x14ac:dyDescent="0.25">
      <c r="B34" s="103" t="s">
        <v>262</v>
      </c>
      <c r="C34" s="104" t="s">
        <v>241</v>
      </c>
      <c r="D34" s="105"/>
      <c r="E34" s="105"/>
      <c r="F34" s="105"/>
      <c r="G34" s="105"/>
      <c r="H34" s="105"/>
      <c r="I34" s="106"/>
      <c r="J34" s="105"/>
      <c r="K34" s="105"/>
      <c r="L34" s="105"/>
      <c r="M34" s="105"/>
      <c r="N34" s="106"/>
      <c r="O34" s="105"/>
      <c r="P34" s="105"/>
      <c r="Q34" s="105"/>
      <c r="R34" s="105"/>
      <c r="S34" s="106"/>
      <c r="T34" s="105"/>
      <c r="U34" s="105"/>
      <c r="V34" s="105"/>
      <c r="W34" s="105"/>
      <c r="X34" s="106"/>
    </row>
    <row r="35" spans="1:49" x14ac:dyDescent="0.25">
      <c r="B35" s="107">
        <v>1</v>
      </c>
      <c r="C35" s="105" t="s">
        <v>163</v>
      </c>
      <c r="D35" s="105"/>
      <c r="E35" s="105">
        <v>2</v>
      </c>
      <c r="F35" s="105">
        <v>2</v>
      </c>
      <c r="G35" s="105">
        <v>2</v>
      </c>
      <c r="H35" s="105">
        <v>2</v>
      </c>
      <c r="I35" s="106">
        <v>2</v>
      </c>
      <c r="J35" s="105">
        <v>2</v>
      </c>
      <c r="K35" s="105">
        <v>2</v>
      </c>
      <c r="L35" s="105">
        <v>2</v>
      </c>
      <c r="M35" s="105">
        <v>2</v>
      </c>
      <c r="N35" s="106">
        <v>2</v>
      </c>
      <c r="O35" s="105">
        <v>2</v>
      </c>
      <c r="P35" s="105">
        <v>2</v>
      </c>
      <c r="Q35" s="105">
        <v>2</v>
      </c>
      <c r="R35" s="105">
        <v>2</v>
      </c>
      <c r="S35" s="106">
        <v>2</v>
      </c>
      <c r="T35" s="105">
        <v>2</v>
      </c>
      <c r="U35" s="105">
        <v>2</v>
      </c>
      <c r="V35" s="105">
        <v>2</v>
      </c>
      <c r="W35" s="105">
        <v>2</v>
      </c>
      <c r="X35" s="106">
        <v>2</v>
      </c>
      <c r="AV35" s="100">
        <v>517756000</v>
      </c>
    </row>
    <row r="36" spans="1:49" x14ac:dyDescent="0.25">
      <c r="B36" s="107">
        <v>2</v>
      </c>
      <c r="C36" s="105" t="s">
        <v>164</v>
      </c>
      <c r="D36" s="105" t="s">
        <v>156</v>
      </c>
      <c r="E36" s="112">
        <f>E35*E30</f>
        <v>7.7552469135802466</v>
      </c>
      <c r="F36" s="112">
        <f t="shared" ref="F36:X36" si="12">F35*F30</f>
        <v>7.7788676697530867</v>
      </c>
      <c r="G36" s="112">
        <f t="shared" si="12"/>
        <v>7.802488425925926</v>
      </c>
      <c r="H36" s="112">
        <f t="shared" si="12"/>
        <v>7.8261091820987652</v>
      </c>
      <c r="I36" s="113">
        <f t="shared" si="12"/>
        <v>7.8497299382716061</v>
      </c>
      <c r="J36" s="112">
        <f t="shared" si="12"/>
        <v>7.8733506944444445</v>
      </c>
      <c r="K36" s="112">
        <f t="shared" si="12"/>
        <v>7.8969714506172837</v>
      </c>
      <c r="L36" s="112">
        <f t="shared" si="12"/>
        <v>7.9205922067901229</v>
      </c>
      <c r="M36" s="112">
        <f t="shared" si="12"/>
        <v>7.9442129629629639</v>
      </c>
      <c r="N36" s="113">
        <f t="shared" si="12"/>
        <v>7.9678337191358022</v>
      </c>
      <c r="O36" s="112">
        <f t="shared" si="12"/>
        <v>7.9914544753086414</v>
      </c>
      <c r="P36" s="112">
        <f t="shared" si="12"/>
        <v>8.0150752314814824</v>
      </c>
      <c r="Q36" s="112">
        <f t="shared" si="12"/>
        <v>8.0386959876543216</v>
      </c>
      <c r="R36" s="112">
        <f t="shared" si="12"/>
        <v>8.0623167438271608</v>
      </c>
      <c r="S36" s="113">
        <f t="shared" si="12"/>
        <v>8.0859375</v>
      </c>
      <c r="T36" s="112">
        <f t="shared" si="12"/>
        <v>8.1095582561728392</v>
      </c>
      <c r="U36" s="112">
        <f t="shared" si="12"/>
        <v>8.1331790123456784</v>
      </c>
      <c r="V36" s="112">
        <f t="shared" si="12"/>
        <v>8.1567997685185176</v>
      </c>
      <c r="W36" s="112">
        <f t="shared" si="12"/>
        <v>8.1804205246913568</v>
      </c>
      <c r="X36" s="113">
        <f t="shared" si="12"/>
        <v>8.2040412808641996</v>
      </c>
      <c r="AV36" s="100">
        <f>AV35*60%</f>
        <v>310653600</v>
      </c>
    </row>
    <row r="38" spans="1:49" x14ac:dyDescent="0.25">
      <c r="AV38" s="117">
        <f>AV35*6%</f>
        <v>31065360</v>
      </c>
    </row>
    <row r="39" spans="1:49" x14ac:dyDescent="0.25">
      <c r="A39" s="259">
        <v>2</v>
      </c>
      <c r="B39" s="260" t="s">
        <v>106</v>
      </c>
      <c r="C39" s="260"/>
      <c r="D39" s="260"/>
      <c r="E39" s="260"/>
      <c r="F39" s="260"/>
      <c r="G39" s="260"/>
      <c r="H39" s="260"/>
      <c r="I39" s="260"/>
      <c r="J39" s="260"/>
      <c r="K39" s="260"/>
      <c r="L39" s="260"/>
      <c r="M39" s="260"/>
      <c r="N39" s="260"/>
      <c r="O39" s="260"/>
      <c r="P39" s="260"/>
      <c r="Q39" s="260"/>
      <c r="R39" s="260"/>
      <c r="S39" s="260"/>
      <c r="T39" s="260"/>
      <c r="U39" s="260"/>
      <c r="V39" s="260"/>
      <c r="W39" s="260"/>
      <c r="X39" s="260"/>
      <c r="AV39" s="100">
        <f>AV36*6%</f>
        <v>18639216</v>
      </c>
    </row>
    <row r="40" spans="1:49" x14ac:dyDescent="0.25">
      <c r="A40" s="259"/>
      <c r="B40" s="261" t="s">
        <v>389</v>
      </c>
      <c r="C40" s="261"/>
      <c r="D40" s="261"/>
      <c r="E40" s="261"/>
      <c r="F40" s="261"/>
      <c r="G40" s="261"/>
      <c r="H40" s="261"/>
      <c r="I40" s="261"/>
      <c r="J40" s="261"/>
      <c r="K40" s="261"/>
      <c r="L40" s="261"/>
      <c r="M40" s="261"/>
      <c r="N40" s="261"/>
      <c r="O40" s="261"/>
      <c r="P40" s="261"/>
      <c r="Q40" s="261"/>
      <c r="R40" s="261"/>
      <c r="S40" s="261"/>
      <c r="T40" s="261"/>
      <c r="U40" s="261"/>
      <c r="V40" s="261"/>
      <c r="W40" s="261"/>
      <c r="X40" s="261"/>
      <c r="AW40" s="118"/>
    </row>
    <row r="41" spans="1:49" x14ac:dyDescent="0.25">
      <c r="A41" s="259"/>
      <c r="B41" s="262" t="s">
        <v>149</v>
      </c>
      <c r="C41" s="252" t="s">
        <v>150</v>
      </c>
      <c r="D41" s="252" t="s">
        <v>151</v>
      </c>
      <c r="E41" s="252" t="s">
        <v>22</v>
      </c>
      <c r="F41" s="252"/>
      <c r="G41" s="252"/>
      <c r="H41" s="252"/>
      <c r="I41" s="252"/>
      <c r="J41" s="252"/>
      <c r="K41" s="252"/>
      <c r="L41" s="252"/>
      <c r="M41" s="252"/>
      <c r="N41" s="252"/>
      <c r="O41" s="252"/>
      <c r="P41" s="252"/>
      <c r="Q41" s="252"/>
      <c r="R41" s="252"/>
      <c r="S41" s="252"/>
      <c r="T41" s="252"/>
      <c r="U41" s="252"/>
      <c r="V41" s="252"/>
      <c r="W41" s="252"/>
      <c r="X41" s="252"/>
    </row>
    <row r="42" spans="1:49" x14ac:dyDescent="0.25">
      <c r="A42" s="259"/>
      <c r="B42" s="262"/>
      <c r="C42" s="252"/>
      <c r="D42" s="252"/>
      <c r="E42" s="102">
        <v>2025</v>
      </c>
      <c r="F42" s="102">
        <v>2026</v>
      </c>
      <c r="G42" s="102">
        <v>2027</v>
      </c>
      <c r="H42" s="102">
        <v>2028</v>
      </c>
      <c r="I42" s="102">
        <v>2029</v>
      </c>
      <c r="J42" s="102">
        <v>2030</v>
      </c>
      <c r="K42" s="102">
        <v>2031</v>
      </c>
      <c r="L42" s="102">
        <v>2032</v>
      </c>
      <c r="M42" s="102">
        <v>2033</v>
      </c>
      <c r="N42" s="102">
        <v>2034</v>
      </c>
      <c r="O42" s="102">
        <v>2035</v>
      </c>
      <c r="P42" s="102">
        <v>2036</v>
      </c>
      <c r="Q42" s="102">
        <v>2037</v>
      </c>
      <c r="R42" s="102">
        <v>2038</v>
      </c>
      <c r="S42" s="102">
        <v>2039</v>
      </c>
      <c r="T42" s="102">
        <v>2040</v>
      </c>
      <c r="U42" s="102">
        <v>2041</v>
      </c>
      <c r="V42" s="102">
        <v>2042</v>
      </c>
      <c r="W42" s="102">
        <v>2043</v>
      </c>
      <c r="X42" s="102">
        <v>2044</v>
      </c>
    </row>
    <row r="43" spans="1:49" x14ac:dyDescent="0.25">
      <c r="B43" s="103" t="s">
        <v>152</v>
      </c>
      <c r="C43" s="104" t="s">
        <v>153</v>
      </c>
      <c r="D43" s="105"/>
      <c r="E43" s="105"/>
      <c r="F43" s="105"/>
      <c r="G43" s="105"/>
      <c r="H43" s="105"/>
      <c r="I43" s="106"/>
      <c r="J43" s="105"/>
      <c r="K43" s="105"/>
      <c r="L43" s="105"/>
      <c r="M43" s="105"/>
      <c r="N43" s="106"/>
      <c r="O43" s="105"/>
      <c r="P43" s="105"/>
      <c r="Q43" s="105"/>
      <c r="R43" s="105"/>
      <c r="S43" s="106"/>
      <c r="T43" s="105"/>
      <c r="U43" s="105"/>
      <c r="V43" s="105"/>
      <c r="W43" s="105"/>
      <c r="X43" s="106"/>
      <c r="AA43" s="256" t="s">
        <v>235</v>
      </c>
      <c r="AB43" s="256"/>
      <c r="AC43" s="256"/>
      <c r="AD43" s="256"/>
      <c r="AE43" s="256"/>
      <c r="AF43" s="256"/>
      <c r="AG43" s="256"/>
      <c r="AH43" s="256"/>
    </row>
    <row r="44" spans="1:49" x14ac:dyDescent="0.25">
      <c r="B44" s="107">
        <v>1</v>
      </c>
      <c r="C44" s="105" t="s">
        <v>154</v>
      </c>
      <c r="D44" s="105" t="s">
        <v>155</v>
      </c>
      <c r="E44" s="108" cm="1">
        <f t="array" ref="E44:X44">TRANSPOSE('Forward Projection (3)'!L26:L45)</f>
        <v>4996.1111111111113</v>
      </c>
      <c r="F44" s="108">
        <v>5135.2222222222226</v>
      </c>
      <c r="G44" s="108">
        <v>5274.333333333333</v>
      </c>
      <c r="H44" s="108">
        <v>5413.4444444444443</v>
      </c>
      <c r="I44" s="109">
        <v>5552.5555555555557</v>
      </c>
      <c r="J44" s="108">
        <v>5691.666666666667</v>
      </c>
      <c r="K44" s="108">
        <v>5830.7777777777774</v>
      </c>
      <c r="L44" s="108">
        <v>5969.8888888888887</v>
      </c>
      <c r="M44" s="108">
        <v>6109</v>
      </c>
      <c r="N44" s="109">
        <v>6248.1111111111113</v>
      </c>
      <c r="O44" s="108">
        <v>6387.2222222222226</v>
      </c>
      <c r="P44" s="108">
        <v>6526.3333333333339</v>
      </c>
      <c r="Q44" s="108">
        <v>6665.4444444444443</v>
      </c>
      <c r="R44" s="108">
        <v>6804.5555555555557</v>
      </c>
      <c r="S44" s="109">
        <v>6943.6666666666661</v>
      </c>
      <c r="T44" s="108">
        <v>7082.7777777777774</v>
      </c>
      <c r="U44" s="108">
        <v>7221.8888888888887</v>
      </c>
      <c r="V44" s="108">
        <v>7361</v>
      </c>
      <c r="W44" s="108">
        <v>7500.1111111111113</v>
      </c>
      <c r="X44" s="109">
        <v>7639.2222222222226</v>
      </c>
      <c r="AA44" s="256"/>
      <c r="AB44" s="256"/>
      <c r="AC44" s="256"/>
      <c r="AD44" s="256"/>
      <c r="AE44" s="256"/>
      <c r="AF44" s="256"/>
      <c r="AG44" s="256"/>
      <c r="AH44" s="256"/>
    </row>
    <row r="45" spans="1:49" x14ac:dyDescent="0.25">
      <c r="B45" s="107">
        <v>2</v>
      </c>
      <c r="C45" s="105" t="s">
        <v>238</v>
      </c>
      <c r="D45" s="105" t="s">
        <v>158</v>
      </c>
      <c r="E45" s="110">
        <v>0.83</v>
      </c>
      <c r="F45" s="110">
        <v>0.83</v>
      </c>
      <c r="G45" s="110">
        <v>0.84</v>
      </c>
      <c r="H45" s="110">
        <v>0.84</v>
      </c>
      <c r="I45" s="111">
        <v>0.85</v>
      </c>
      <c r="J45" s="110">
        <v>0.85</v>
      </c>
      <c r="K45" s="110">
        <v>0.86</v>
      </c>
      <c r="L45" s="110">
        <v>0.88</v>
      </c>
      <c r="M45" s="110">
        <v>0.9</v>
      </c>
      <c r="N45" s="111">
        <v>0.92</v>
      </c>
      <c r="O45" s="110">
        <v>0.93</v>
      </c>
      <c r="P45" s="110">
        <v>0.93</v>
      </c>
      <c r="Q45" s="110">
        <v>0.95</v>
      </c>
      <c r="R45" s="110">
        <v>0.96</v>
      </c>
      <c r="S45" s="111">
        <v>0.96</v>
      </c>
      <c r="T45" s="110">
        <v>0.97</v>
      </c>
      <c r="U45" s="110">
        <v>0.98</v>
      </c>
      <c r="V45" s="110">
        <v>0.99</v>
      </c>
      <c r="W45" s="110">
        <v>1</v>
      </c>
      <c r="X45" s="111">
        <v>1</v>
      </c>
    </row>
    <row r="46" spans="1:49" ht="14.4" customHeight="1" x14ac:dyDescent="0.25">
      <c r="B46" s="107">
        <v>3</v>
      </c>
      <c r="C46" s="105" t="s">
        <v>239</v>
      </c>
      <c r="D46" s="105" t="s">
        <v>240</v>
      </c>
      <c r="E46" s="108">
        <f>E44*E45</f>
        <v>4146.7722222222219</v>
      </c>
      <c r="F46" s="108">
        <f t="shared" ref="F46:X46" si="13">F44*F45</f>
        <v>4262.2344444444443</v>
      </c>
      <c r="G46" s="108">
        <f t="shared" si="13"/>
        <v>4430.4399999999996</v>
      </c>
      <c r="H46" s="108">
        <f t="shared" si="13"/>
        <v>4547.2933333333331</v>
      </c>
      <c r="I46" s="109">
        <f t="shared" si="13"/>
        <v>4719.6722222222224</v>
      </c>
      <c r="J46" s="108">
        <f t="shared" si="13"/>
        <v>4837.916666666667</v>
      </c>
      <c r="K46" s="108">
        <f t="shared" si="13"/>
        <v>5014.4688888888886</v>
      </c>
      <c r="L46" s="108">
        <f t="shared" si="13"/>
        <v>5253.5022222222224</v>
      </c>
      <c r="M46" s="108">
        <f t="shared" si="13"/>
        <v>5498.1</v>
      </c>
      <c r="N46" s="109">
        <f t="shared" si="13"/>
        <v>5748.2622222222226</v>
      </c>
      <c r="O46" s="108">
        <f t="shared" si="13"/>
        <v>5940.1166666666677</v>
      </c>
      <c r="P46" s="108">
        <f t="shared" si="13"/>
        <v>6069.4900000000007</v>
      </c>
      <c r="Q46" s="108">
        <f t="shared" si="13"/>
        <v>6332.1722222222215</v>
      </c>
      <c r="R46" s="108">
        <f t="shared" si="13"/>
        <v>6532.373333333333</v>
      </c>
      <c r="S46" s="109">
        <f t="shared" si="13"/>
        <v>6665.9199999999992</v>
      </c>
      <c r="T46" s="108">
        <f t="shared" si="13"/>
        <v>6870.2944444444438</v>
      </c>
      <c r="U46" s="108">
        <f t="shared" si="13"/>
        <v>7077.4511111111105</v>
      </c>
      <c r="V46" s="108">
        <f t="shared" si="13"/>
        <v>7287.39</v>
      </c>
      <c r="W46" s="108">
        <f t="shared" si="13"/>
        <v>7500.1111111111113</v>
      </c>
      <c r="X46" s="109">
        <f t="shared" si="13"/>
        <v>7639.2222222222226</v>
      </c>
    </row>
    <row r="47" spans="1:49" x14ac:dyDescent="0.25">
      <c r="B47" s="103" t="s">
        <v>246</v>
      </c>
      <c r="C47" s="104" t="s">
        <v>243</v>
      </c>
      <c r="D47" s="105"/>
      <c r="E47" s="112"/>
      <c r="F47" s="112"/>
      <c r="G47" s="112"/>
      <c r="H47" s="112"/>
      <c r="I47" s="113"/>
      <c r="J47" s="112"/>
      <c r="K47" s="112"/>
      <c r="L47" s="112"/>
      <c r="M47" s="112"/>
      <c r="N47" s="113"/>
      <c r="O47" s="112"/>
      <c r="P47" s="112"/>
      <c r="Q47" s="112"/>
      <c r="R47" s="112"/>
      <c r="S47" s="113"/>
      <c r="T47" s="112"/>
      <c r="U47" s="112"/>
      <c r="V47" s="112"/>
      <c r="W47" s="112"/>
      <c r="X47" s="113"/>
    </row>
    <row r="48" spans="1:49" x14ac:dyDescent="0.25">
      <c r="B48" s="107">
        <v>1</v>
      </c>
      <c r="C48" s="105" t="s">
        <v>244</v>
      </c>
      <c r="D48" s="105" t="s">
        <v>158</v>
      </c>
      <c r="E48" s="110">
        <v>0.7</v>
      </c>
      <c r="F48" s="110">
        <v>0.7</v>
      </c>
      <c r="G48" s="110">
        <v>0.7</v>
      </c>
      <c r="H48" s="110">
        <v>0.7</v>
      </c>
      <c r="I48" s="111">
        <v>0.7</v>
      </c>
      <c r="J48" s="110">
        <v>0.7</v>
      </c>
      <c r="K48" s="110">
        <v>0.7</v>
      </c>
      <c r="L48" s="110">
        <v>0.7</v>
      </c>
      <c r="M48" s="110">
        <v>0.7</v>
      </c>
      <c r="N48" s="111">
        <v>0.7</v>
      </c>
      <c r="O48" s="110">
        <v>0.7</v>
      </c>
      <c r="P48" s="110">
        <v>0.7</v>
      </c>
      <c r="Q48" s="110">
        <v>0.7</v>
      </c>
      <c r="R48" s="110">
        <v>0.7</v>
      </c>
      <c r="S48" s="111">
        <v>0.7</v>
      </c>
      <c r="T48" s="110">
        <v>0.7</v>
      </c>
      <c r="U48" s="110">
        <v>0.7</v>
      </c>
      <c r="V48" s="110">
        <v>0.7</v>
      </c>
      <c r="W48" s="110">
        <v>0.7</v>
      </c>
      <c r="X48" s="111">
        <v>0.7</v>
      </c>
    </row>
    <row r="49" spans="2:46" x14ac:dyDescent="0.25">
      <c r="B49" s="107">
        <v>2</v>
      </c>
      <c r="C49" s="105" t="s">
        <v>245</v>
      </c>
      <c r="D49" s="105" t="s">
        <v>158</v>
      </c>
      <c r="E49" s="110">
        <v>0.3</v>
      </c>
      <c r="F49" s="110">
        <v>0.3</v>
      </c>
      <c r="G49" s="110">
        <v>0.3</v>
      </c>
      <c r="H49" s="110">
        <v>0.3</v>
      </c>
      <c r="I49" s="111">
        <v>0.3</v>
      </c>
      <c r="J49" s="110">
        <v>0.3</v>
      </c>
      <c r="K49" s="110">
        <v>0.3</v>
      </c>
      <c r="L49" s="110">
        <v>0.3</v>
      </c>
      <c r="M49" s="110">
        <v>0.3</v>
      </c>
      <c r="N49" s="111">
        <v>0.3</v>
      </c>
      <c r="O49" s="110">
        <v>0.3</v>
      </c>
      <c r="P49" s="110">
        <v>0.3</v>
      </c>
      <c r="Q49" s="110">
        <v>0.3</v>
      </c>
      <c r="R49" s="110">
        <v>0.3</v>
      </c>
      <c r="S49" s="111">
        <v>0.3</v>
      </c>
      <c r="T49" s="110">
        <v>0.3</v>
      </c>
      <c r="U49" s="110">
        <v>0.3</v>
      </c>
      <c r="V49" s="110">
        <v>0.3</v>
      </c>
      <c r="W49" s="110">
        <v>0.3</v>
      </c>
      <c r="X49" s="111">
        <v>0.3</v>
      </c>
    </row>
    <row r="50" spans="2:46" x14ac:dyDescent="0.25">
      <c r="B50" s="103" t="s">
        <v>257</v>
      </c>
      <c r="C50" s="104" t="s">
        <v>254</v>
      </c>
      <c r="D50" s="105"/>
      <c r="E50" s="112"/>
      <c r="F50" s="112"/>
      <c r="G50" s="112"/>
      <c r="H50" s="112"/>
      <c r="I50" s="113"/>
      <c r="J50" s="112"/>
      <c r="K50" s="112"/>
      <c r="L50" s="112"/>
      <c r="M50" s="112"/>
      <c r="N50" s="113"/>
      <c r="O50" s="112"/>
      <c r="P50" s="112"/>
      <c r="Q50" s="112"/>
      <c r="R50" s="112"/>
      <c r="S50" s="113"/>
      <c r="T50" s="112"/>
      <c r="U50" s="112"/>
      <c r="V50" s="112"/>
      <c r="W50" s="112"/>
      <c r="X50" s="113"/>
    </row>
    <row r="51" spans="2:46" x14ac:dyDescent="0.25">
      <c r="B51" s="107">
        <v>1</v>
      </c>
      <c r="C51" s="105" t="s">
        <v>154</v>
      </c>
      <c r="D51" s="105" t="s">
        <v>240</v>
      </c>
      <c r="E51" s="108">
        <f>E44*70%</f>
        <v>3497.2777777777778</v>
      </c>
      <c r="F51" s="108">
        <f t="shared" ref="F51:X51" si="14">F44*70%</f>
        <v>3594.6555555555556</v>
      </c>
      <c r="G51" s="108">
        <f t="shared" si="14"/>
        <v>3692.0333333333328</v>
      </c>
      <c r="H51" s="108">
        <f t="shared" si="14"/>
        <v>3789.4111111111106</v>
      </c>
      <c r="I51" s="109">
        <f t="shared" si="14"/>
        <v>3886.7888888888888</v>
      </c>
      <c r="J51" s="108">
        <f t="shared" si="14"/>
        <v>3984.1666666666665</v>
      </c>
      <c r="K51" s="108">
        <f t="shared" si="14"/>
        <v>4081.5444444444438</v>
      </c>
      <c r="L51" s="108">
        <f t="shared" si="14"/>
        <v>4178.9222222222215</v>
      </c>
      <c r="M51" s="108">
        <f t="shared" si="14"/>
        <v>4276.3</v>
      </c>
      <c r="N51" s="109">
        <f t="shared" si="14"/>
        <v>4373.6777777777779</v>
      </c>
      <c r="O51" s="108">
        <f t="shared" si="14"/>
        <v>4471.0555555555557</v>
      </c>
      <c r="P51" s="108">
        <f t="shared" si="14"/>
        <v>4568.4333333333334</v>
      </c>
      <c r="Q51" s="108">
        <f t="shared" si="14"/>
        <v>4665.8111111111111</v>
      </c>
      <c r="R51" s="108">
        <f t="shared" si="14"/>
        <v>4763.1888888888889</v>
      </c>
      <c r="S51" s="109">
        <f t="shared" si="14"/>
        <v>4860.5666666666657</v>
      </c>
      <c r="T51" s="108">
        <f t="shared" si="14"/>
        <v>4957.9444444444434</v>
      </c>
      <c r="U51" s="108">
        <f t="shared" si="14"/>
        <v>5055.3222222222221</v>
      </c>
      <c r="V51" s="108">
        <f t="shared" si="14"/>
        <v>5152.7</v>
      </c>
      <c r="W51" s="108">
        <f t="shared" si="14"/>
        <v>5250.0777777777776</v>
      </c>
      <c r="X51" s="109">
        <f t="shared" si="14"/>
        <v>5347.4555555555553</v>
      </c>
    </row>
    <row r="52" spans="2:46" x14ac:dyDescent="0.25">
      <c r="B52" s="107">
        <v>2</v>
      </c>
      <c r="C52" s="105" t="s">
        <v>256</v>
      </c>
      <c r="D52" s="105" t="s">
        <v>249</v>
      </c>
      <c r="E52" s="108">
        <f>E51/5</f>
        <v>699.45555555555552</v>
      </c>
      <c r="F52" s="108">
        <f t="shared" ref="F52:X52" si="15">F51/5</f>
        <v>718.93111111111114</v>
      </c>
      <c r="G52" s="108">
        <f t="shared" si="15"/>
        <v>738.40666666666652</v>
      </c>
      <c r="H52" s="108">
        <f t="shared" si="15"/>
        <v>757.88222222222214</v>
      </c>
      <c r="I52" s="109">
        <f t="shared" si="15"/>
        <v>777.35777777777776</v>
      </c>
      <c r="J52" s="108">
        <f t="shared" si="15"/>
        <v>796.83333333333326</v>
      </c>
      <c r="K52" s="108">
        <f t="shared" si="15"/>
        <v>816.30888888888876</v>
      </c>
      <c r="L52" s="108">
        <f t="shared" si="15"/>
        <v>835.78444444444426</v>
      </c>
      <c r="M52" s="108">
        <f t="shared" si="15"/>
        <v>855.26</v>
      </c>
      <c r="N52" s="109">
        <f t="shared" si="15"/>
        <v>874.73555555555561</v>
      </c>
      <c r="O52" s="108">
        <f t="shared" si="15"/>
        <v>894.21111111111111</v>
      </c>
      <c r="P52" s="108">
        <f t="shared" si="15"/>
        <v>913.68666666666672</v>
      </c>
      <c r="Q52" s="108">
        <f t="shared" si="15"/>
        <v>933.16222222222223</v>
      </c>
      <c r="R52" s="108">
        <f t="shared" si="15"/>
        <v>952.63777777777773</v>
      </c>
      <c r="S52" s="109">
        <f t="shared" si="15"/>
        <v>972.11333333333312</v>
      </c>
      <c r="T52" s="108">
        <f t="shared" si="15"/>
        <v>991.58888888888873</v>
      </c>
      <c r="U52" s="108">
        <f t="shared" si="15"/>
        <v>1011.0644444444445</v>
      </c>
      <c r="V52" s="108">
        <f t="shared" si="15"/>
        <v>1030.54</v>
      </c>
      <c r="W52" s="108">
        <f t="shared" si="15"/>
        <v>1050.0155555555555</v>
      </c>
      <c r="X52" s="109">
        <f t="shared" si="15"/>
        <v>1069.491111111111</v>
      </c>
    </row>
    <row r="53" spans="2:46" x14ac:dyDescent="0.25">
      <c r="B53" s="107">
        <v>3</v>
      </c>
      <c r="C53" s="105" t="s">
        <v>247</v>
      </c>
      <c r="D53" s="105" t="s">
        <v>248</v>
      </c>
      <c r="E53" s="105">
        <v>100</v>
      </c>
      <c r="F53" s="105">
        <v>100</v>
      </c>
      <c r="G53" s="105">
        <v>100</v>
      </c>
      <c r="H53" s="105">
        <v>100</v>
      </c>
      <c r="I53" s="106">
        <v>100</v>
      </c>
      <c r="J53" s="105">
        <v>100</v>
      </c>
      <c r="K53" s="105">
        <v>100</v>
      </c>
      <c r="L53" s="105">
        <v>100</v>
      </c>
      <c r="M53" s="105">
        <v>100</v>
      </c>
      <c r="N53" s="106">
        <v>100</v>
      </c>
      <c r="O53" s="105">
        <v>100</v>
      </c>
      <c r="P53" s="105">
        <v>100</v>
      </c>
      <c r="Q53" s="105">
        <v>100</v>
      </c>
      <c r="R53" s="105">
        <v>100</v>
      </c>
      <c r="S53" s="106">
        <v>100</v>
      </c>
      <c r="T53" s="105">
        <v>100</v>
      </c>
      <c r="U53" s="105">
        <v>100</v>
      </c>
      <c r="V53" s="105">
        <v>100</v>
      </c>
      <c r="W53" s="105">
        <v>100</v>
      </c>
      <c r="X53" s="106">
        <v>100</v>
      </c>
    </row>
    <row r="54" spans="2:46" x14ac:dyDescent="0.25">
      <c r="B54" s="107">
        <v>4</v>
      </c>
      <c r="C54" s="105" t="s">
        <v>250</v>
      </c>
      <c r="D54" s="105" t="s">
        <v>251</v>
      </c>
      <c r="E54" s="112">
        <f>E51*E53</f>
        <v>349727.77777777781</v>
      </c>
      <c r="F54" s="112">
        <f t="shared" ref="F54:X54" si="16">F51*F53</f>
        <v>359465.55555555556</v>
      </c>
      <c r="G54" s="112">
        <f t="shared" si="16"/>
        <v>369203.33333333326</v>
      </c>
      <c r="H54" s="112">
        <f t="shared" si="16"/>
        <v>378941.11111111107</v>
      </c>
      <c r="I54" s="113">
        <f t="shared" si="16"/>
        <v>388678.88888888888</v>
      </c>
      <c r="J54" s="112">
        <f t="shared" si="16"/>
        <v>398416.66666666663</v>
      </c>
      <c r="K54" s="112">
        <f t="shared" si="16"/>
        <v>408154.44444444438</v>
      </c>
      <c r="L54" s="112">
        <f t="shared" si="16"/>
        <v>417892.22222222213</v>
      </c>
      <c r="M54" s="112">
        <f t="shared" si="16"/>
        <v>427630</v>
      </c>
      <c r="N54" s="113">
        <f t="shared" si="16"/>
        <v>437367.77777777781</v>
      </c>
      <c r="O54" s="112">
        <f t="shared" si="16"/>
        <v>447105.55555555556</v>
      </c>
      <c r="P54" s="112">
        <f t="shared" si="16"/>
        <v>456843.33333333331</v>
      </c>
      <c r="Q54" s="112">
        <f t="shared" si="16"/>
        <v>466581.11111111112</v>
      </c>
      <c r="R54" s="112">
        <f t="shared" si="16"/>
        <v>476318.88888888888</v>
      </c>
      <c r="S54" s="113">
        <f t="shared" si="16"/>
        <v>486056.66666666657</v>
      </c>
      <c r="T54" s="112">
        <f t="shared" si="16"/>
        <v>495794.44444444432</v>
      </c>
      <c r="U54" s="112">
        <f t="shared" si="16"/>
        <v>505532.22222222219</v>
      </c>
      <c r="V54" s="112">
        <f t="shared" si="16"/>
        <v>515270</v>
      </c>
      <c r="W54" s="112">
        <f t="shared" si="16"/>
        <v>525007.77777777775</v>
      </c>
      <c r="X54" s="113">
        <f t="shared" si="16"/>
        <v>534745.5555555555</v>
      </c>
    </row>
    <row r="55" spans="2:46" x14ac:dyDescent="0.25">
      <c r="B55" s="107">
        <v>5</v>
      </c>
      <c r="C55" s="105" t="s">
        <v>250</v>
      </c>
      <c r="D55" s="105" t="s">
        <v>252</v>
      </c>
      <c r="E55" s="112">
        <f>E54/86400</f>
        <v>4.047775205761317</v>
      </c>
      <c r="F55" s="112">
        <f t="shared" ref="F55:X55" si="17">F54/86400</f>
        <v>4.1604809670781897</v>
      </c>
      <c r="G55" s="112">
        <f t="shared" si="17"/>
        <v>4.2731867283950606</v>
      </c>
      <c r="H55" s="112">
        <f t="shared" si="17"/>
        <v>4.3858924897119334</v>
      </c>
      <c r="I55" s="113">
        <f t="shared" si="17"/>
        <v>4.4985982510288061</v>
      </c>
      <c r="J55" s="112">
        <f t="shared" si="17"/>
        <v>4.6113040123456788</v>
      </c>
      <c r="K55" s="112">
        <f t="shared" si="17"/>
        <v>4.7240097736625506</v>
      </c>
      <c r="L55" s="112">
        <f t="shared" si="17"/>
        <v>4.8367155349794224</v>
      </c>
      <c r="M55" s="112">
        <f t="shared" si="17"/>
        <v>4.949421296296296</v>
      </c>
      <c r="N55" s="113">
        <f t="shared" si="17"/>
        <v>5.0621270576131687</v>
      </c>
      <c r="O55" s="112">
        <f t="shared" si="17"/>
        <v>5.1748328189300414</v>
      </c>
      <c r="P55" s="112">
        <f t="shared" si="17"/>
        <v>5.2875385802469133</v>
      </c>
      <c r="Q55" s="112">
        <f t="shared" si="17"/>
        <v>5.400244341563786</v>
      </c>
      <c r="R55" s="112">
        <f t="shared" si="17"/>
        <v>5.5129501028806587</v>
      </c>
      <c r="S55" s="113">
        <f t="shared" si="17"/>
        <v>5.6256558641975296</v>
      </c>
      <c r="T55" s="112">
        <f t="shared" si="17"/>
        <v>5.7383616255144014</v>
      </c>
      <c r="U55" s="112">
        <f t="shared" si="17"/>
        <v>5.851067386831275</v>
      </c>
      <c r="V55" s="112">
        <f t="shared" si="17"/>
        <v>5.9637731481481477</v>
      </c>
      <c r="W55" s="112">
        <f t="shared" si="17"/>
        <v>6.0764789094650205</v>
      </c>
      <c r="X55" s="113">
        <f t="shared" si="17"/>
        <v>6.1891846707818923</v>
      </c>
      <c r="AK55" s="256" t="s">
        <v>235</v>
      </c>
      <c r="AL55" s="256"/>
      <c r="AM55" s="256"/>
      <c r="AN55" s="256"/>
      <c r="AO55" s="256"/>
      <c r="AP55" s="256"/>
      <c r="AQ55" s="256"/>
      <c r="AR55" s="256"/>
      <c r="AS55" s="256"/>
      <c r="AT55" s="256"/>
    </row>
    <row r="56" spans="2:46" x14ac:dyDescent="0.25">
      <c r="B56" s="103" t="s">
        <v>258</v>
      </c>
      <c r="C56" s="104" t="s">
        <v>253</v>
      </c>
      <c r="D56" s="105"/>
      <c r="E56" s="112"/>
      <c r="F56" s="112"/>
      <c r="G56" s="112"/>
      <c r="H56" s="112"/>
      <c r="I56" s="113"/>
      <c r="J56" s="112"/>
      <c r="K56" s="112"/>
      <c r="L56" s="112"/>
      <c r="M56" s="112"/>
      <c r="N56" s="113"/>
      <c r="O56" s="112"/>
      <c r="P56" s="112"/>
      <c r="Q56" s="112"/>
      <c r="R56" s="112"/>
      <c r="S56" s="113"/>
      <c r="T56" s="112"/>
      <c r="U56" s="112"/>
      <c r="V56" s="112"/>
      <c r="W56" s="112"/>
      <c r="X56" s="113"/>
      <c r="AK56" s="256"/>
      <c r="AL56" s="256"/>
      <c r="AM56" s="256"/>
      <c r="AN56" s="256"/>
      <c r="AO56" s="256"/>
      <c r="AP56" s="256"/>
      <c r="AQ56" s="256"/>
      <c r="AR56" s="256"/>
      <c r="AS56" s="256"/>
      <c r="AT56" s="256"/>
    </row>
    <row r="57" spans="2:46" ht="14.4" customHeight="1" x14ac:dyDescent="0.25">
      <c r="B57" s="107">
        <v>1</v>
      </c>
      <c r="C57" s="105" t="s">
        <v>154</v>
      </c>
      <c r="D57" s="105" t="s">
        <v>240</v>
      </c>
      <c r="E57" s="108">
        <f>E44*30%</f>
        <v>1498.8333333333333</v>
      </c>
      <c r="F57" s="108">
        <f t="shared" ref="F57:X57" si="18">F44*30%</f>
        <v>1540.5666666666668</v>
      </c>
      <c r="G57" s="108">
        <f t="shared" si="18"/>
        <v>1582.3</v>
      </c>
      <c r="H57" s="108">
        <f t="shared" si="18"/>
        <v>1624.0333333333333</v>
      </c>
      <c r="I57" s="109">
        <f t="shared" si="18"/>
        <v>1665.7666666666667</v>
      </c>
      <c r="J57" s="108">
        <f t="shared" si="18"/>
        <v>1707.5</v>
      </c>
      <c r="K57" s="108">
        <f t="shared" si="18"/>
        <v>1749.2333333333331</v>
      </c>
      <c r="L57" s="108">
        <f t="shared" si="18"/>
        <v>1790.9666666666665</v>
      </c>
      <c r="M57" s="108">
        <f t="shared" si="18"/>
        <v>1832.7</v>
      </c>
      <c r="N57" s="109">
        <f t="shared" si="18"/>
        <v>1874.4333333333334</v>
      </c>
      <c r="O57" s="108">
        <f t="shared" si="18"/>
        <v>1916.1666666666667</v>
      </c>
      <c r="P57" s="108">
        <f t="shared" si="18"/>
        <v>1957.9</v>
      </c>
      <c r="Q57" s="108">
        <f t="shared" si="18"/>
        <v>1999.6333333333332</v>
      </c>
      <c r="R57" s="108">
        <f t="shared" si="18"/>
        <v>2041.3666666666666</v>
      </c>
      <c r="S57" s="109">
        <f t="shared" si="18"/>
        <v>2083.1</v>
      </c>
      <c r="T57" s="108">
        <f t="shared" si="18"/>
        <v>2124.833333333333</v>
      </c>
      <c r="U57" s="108">
        <f t="shared" si="18"/>
        <v>2166.5666666666666</v>
      </c>
      <c r="V57" s="108">
        <f t="shared" si="18"/>
        <v>2208.2999999999997</v>
      </c>
      <c r="W57" s="108">
        <f t="shared" si="18"/>
        <v>2250.0333333333333</v>
      </c>
      <c r="X57" s="109">
        <f t="shared" si="18"/>
        <v>2291.7666666666669</v>
      </c>
    </row>
    <row r="58" spans="2:46" x14ac:dyDescent="0.25">
      <c r="B58" s="107">
        <v>2</v>
      </c>
      <c r="C58" s="105" t="s">
        <v>255</v>
      </c>
      <c r="D58" s="105" t="s">
        <v>249</v>
      </c>
      <c r="E58" s="108">
        <f>E57/100</f>
        <v>14.988333333333333</v>
      </c>
      <c r="F58" s="108">
        <f t="shared" ref="F58:X58" si="19">F57/100</f>
        <v>15.405666666666669</v>
      </c>
      <c r="G58" s="108">
        <f t="shared" si="19"/>
        <v>15.823</v>
      </c>
      <c r="H58" s="108">
        <f t="shared" si="19"/>
        <v>16.240333333333332</v>
      </c>
      <c r="I58" s="109">
        <f t="shared" si="19"/>
        <v>16.657666666666668</v>
      </c>
      <c r="J58" s="108">
        <f t="shared" si="19"/>
        <v>17.074999999999999</v>
      </c>
      <c r="K58" s="108">
        <f t="shared" si="19"/>
        <v>17.492333333333331</v>
      </c>
      <c r="L58" s="108">
        <f t="shared" si="19"/>
        <v>17.909666666666666</v>
      </c>
      <c r="M58" s="108">
        <f t="shared" si="19"/>
        <v>18.327000000000002</v>
      </c>
      <c r="N58" s="109">
        <f t="shared" si="19"/>
        <v>18.744333333333334</v>
      </c>
      <c r="O58" s="108">
        <f t="shared" si="19"/>
        <v>19.161666666666669</v>
      </c>
      <c r="P58" s="108">
        <f t="shared" si="19"/>
        <v>19.579000000000001</v>
      </c>
      <c r="Q58" s="108">
        <f t="shared" si="19"/>
        <v>19.996333333333332</v>
      </c>
      <c r="R58" s="108">
        <f t="shared" si="19"/>
        <v>20.413666666666664</v>
      </c>
      <c r="S58" s="109">
        <f t="shared" si="19"/>
        <v>20.831</v>
      </c>
      <c r="T58" s="108">
        <f t="shared" si="19"/>
        <v>21.248333333333331</v>
      </c>
      <c r="U58" s="108">
        <f t="shared" si="19"/>
        <v>21.665666666666667</v>
      </c>
      <c r="V58" s="108">
        <f t="shared" si="19"/>
        <v>22.082999999999998</v>
      </c>
      <c r="W58" s="108">
        <f t="shared" si="19"/>
        <v>22.500333333333334</v>
      </c>
      <c r="X58" s="109">
        <f t="shared" si="19"/>
        <v>22.917666666666669</v>
      </c>
    </row>
    <row r="59" spans="2:46" x14ac:dyDescent="0.25">
      <c r="B59" s="107">
        <v>3</v>
      </c>
      <c r="C59" s="105" t="s">
        <v>247</v>
      </c>
      <c r="D59" s="105" t="s">
        <v>248</v>
      </c>
      <c r="E59" s="105">
        <v>30</v>
      </c>
      <c r="F59" s="105">
        <v>30</v>
      </c>
      <c r="G59" s="105">
        <v>30</v>
      </c>
      <c r="H59" s="105">
        <v>30</v>
      </c>
      <c r="I59" s="106">
        <v>30</v>
      </c>
      <c r="J59" s="105">
        <v>30</v>
      </c>
      <c r="K59" s="105">
        <v>30</v>
      </c>
      <c r="L59" s="105">
        <v>30</v>
      </c>
      <c r="M59" s="105">
        <v>30</v>
      </c>
      <c r="N59" s="106">
        <v>30</v>
      </c>
      <c r="O59" s="105">
        <v>30</v>
      </c>
      <c r="P59" s="105">
        <v>30</v>
      </c>
      <c r="Q59" s="105">
        <v>30</v>
      </c>
      <c r="R59" s="105">
        <v>30</v>
      </c>
      <c r="S59" s="106">
        <v>30</v>
      </c>
      <c r="T59" s="105">
        <v>30</v>
      </c>
      <c r="U59" s="105">
        <v>30</v>
      </c>
      <c r="V59" s="105">
        <v>30</v>
      </c>
      <c r="W59" s="105">
        <v>30</v>
      </c>
      <c r="X59" s="106">
        <v>30</v>
      </c>
    </row>
    <row r="60" spans="2:46" x14ac:dyDescent="0.25">
      <c r="B60" s="107">
        <v>4</v>
      </c>
      <c r="C60" s="105" t="s">
        <v>250</v>
      </c>
      <c r="D60" s="105" t="s">
        <v>251</v>
      </c>
      <c r="E60" s="112">
        <f>E57*E59</f>
        <v>44965</v>
      </c>
      <c r="F60" s="112">
        <f t="shared" ref="F60:X60" si="20">F57*F59</f>
        <v>46217.000000000007</v>
      </c>
      <c r="G60" s="112">
        <f t="shared" si="20"/>
        <v>47469</v>
      </c>
      <c r="H60" s="112">
        <f t="shared" si="20"/>
        <v>48721</v>
      </c>
      <c r="I60" s="113">
        <f t="shared" si="20"/>
        <v>49973</v>
      </c>
      <c r="J60" s="112">
        <f t="shared" si="20"/>
        <v>51225</v>
      </c>
      <c r="K60" s="112">
        <f t="shared" si="20"/>
        <v>52476.999999999993</v>
      </c>
      <c r="L60" s="112">
        <f t="shared" si="20"/>
        <v>53728.999999999993</v>
      </c>
      <c r="M60" s="112">
        <f t="shared" si="20"/>
        <v>54981</v>
      </c>
      <c r="N60" s="113">
        <f t="shared" si="20"/>
        <v>56233</v>
      </c>
      <c r="O60" s="112">
        <f t="shared" si="20"/>
        <v>57485</v>
      </c>
      <c r="P60" s="112">
        <f t="shared" si="20"/>
        <v>58737</v>
      </c>
      <c r="Q60" s="112">
        <f t="shared" si="20"/>
        <v>59989</v>
      </c>
      <c r="R60" s="112">
        <f t="shared" si="20"/>
        <v>61241</v>
      </c>
      <c r="S60" s="113">
        <f t="shared" si="20"/>
        <v>62493</v>
      </c>
      <c r="T60" s="112">
        <f t="shared" si="20"/>
        <v>63744.999999999993</v>
      </c>
      <c r="U60" s="112">
        <f t="shared" si="20"/>
        <v>64997</v>
      </c>
      <c r="V60" s="112">
        <f t="shared" si="20"/>
        <v>66248.999999999985</v>
      </c>
      <c r="W60" s="112">
        <f t="shared" si="20"/>
        <v>67501</v>
      </c>
      <c r="X60" s="113">
        <f t="shared" si="20"/>
        <v>68753</v>
      </c>
    </row>
    <row r="61" spans="2:46" x14ac:dyDescent="0.25">
      <c r="B61" s="107">
        <v>5</v>
      </c>
      <c r="C61" s="105" t="s">
        <v>250</v>
      </c>
      <c r="D61" s="105" t="s">
        <v>252</v>
      </c>
      <c r="E61" s="112">
        <f>E60/86400</f>
        <v>0.52042824074074079</v>
      </c>
      <c r="F61" s="112">
        <f t="shared" ref="F61:X61" si="21">F60/86400</f>
        <v>0.53491898148148154</v>
      </c>
      <c r="G61" s="112">
        <f t="shared" si="21"/>
        <v>0.54940972222222217</v>
      </c>
      <c r="H61" s="112">
        <f t="shared" si="21"/>
        <v>0.56390046296296292</v>
      </c>
      <c r="I61" s="113">
        <f t="shared" si="21"/>
        <v>0.57839120370370367</v>
      </c>
      <c r="J61" s="112">
        <f t="shared" si="21"/>
        <v>0.59288194444444442</v>
      </c>
      <c r="K61" s="112">
        <f t="shared" si="21"/>
        <v>0.60737268518518506</v>
      </c>
      <c r="L61" s="112">
        <f t="shared" si="21"/>
        <v>0.62186342592592581</v>
      </c>
      <c r="M61" s="112">
        <f t="shared" si="21"/>
        <v>0.63635416666666667</v>
      </c>
      <c r="N61" s="113">
        <f t="shared" si="21"/>
        <v>0.65084490740740741</v>
      </c>
      <c r="O61" s="112">
        <f t="shared" si="21"/>
        <v>0.66533564814814816</v>
      </c>
      <c r="P61" s="112">
        <f t="shared" si="21"/>
        <v>0.67982638888888891</v>
      </c>
      <c r="Q61" s="112">
        <f t="shared" si="21"/>
        <v>0.69431712962962966</v>
      </c>
      <c r="R61" s="112">
        <f t="shared" si="21"/>
        <v>0.70880787037037041</v>
      </c>
      <c r="S61" s="113">
        <f t="shared" si="21"/>
        <v>0.72329861111111116</v>
      </c>
      <c r="T61" s="112">
        <f t="shared" si="21"/>
        <v>0.73778935185185179</v>
      </c>
      <c r="U61" s="112">
        <f t="shared" si="21"/>
        <v>0.75228009259259254</v>
      </c>
      <c r="V61" s="112">
        <f t="shared" si="21"/>
        <v>0.76677083333333318</v>
      </c>
      <c r="W61" s="112">
        <f t="shared" si="21"/>
        <v>0.78126157407407404</v>
      </c>
      <c r="X61" s="113">
        <f t="shared" si="21"/>
        <v>0.79575231481481479</v>
      </c>
    </row>
    <row r="62" spans="2:46" x14ac:dyDescent="0.25">
      <c r="B62" s="103" t="s">
        <v>259</v>
      </c>
      <c r="C62" s="104" t="s">
        <v>160</v>
      </c>
      <c r="D62" s="105"/>
      <c r="E62" s="105"/>
      <c r="F62" s="105"/>
      <c r="G62" s="105"/>
      <c r="H62" s="105"/>
      <c r="I62" s="106"/>
      <c r="J62" s="105"/>
      <c r="K62" s="105"/>
      <c r="L62" s="105"/>
      <c r="M62" s="105"/>
      <c r="N62" s="106"/>
      <c r="O62" s="105"/>
      <c r="P62" s="105"/>
      <c r="Q62" s="105"/>
      <c r="R62" s="105"/>
      <c r="S62" s="106"/>
      <c r="T62" s="105"/>
      <c r="U62" s="105"/>
      <c r="V62" s="105"/>
      <c r="W62" s="105"/>
      <c r="X62" s="106"/>
    </row>
    <row r="63" spans="2:46" x14ac:dyDescent="0.25">
      <c r="B63" s="107">
        <v>1</v>
      </c>
      <c r="C63" s="105" t="s">
        <v>161</v>
      </c>
      <c r="D63" s="105" t="s">
        <v>158</v>
      </c>
      <c r="E63" s="114">
        <v>0.25</v>
      </c>
      <c r="F63" s="114">
        <v>0.25</v>
      </c>
      <c r="G63" s="114">
        <v>0.25</v>
      </c>
      <c r="H63" s="114">
        <v>0.25</v>
      </c>
      <c r="I63" s="115">
        <v>0.25</v>
      </c>
      <c r="J63" s="114">
        <v>0.25</v>
      </c>
      <c r="K63" s="114">
        <v>0.25</v>
      </c>
      <c r="L63" s="114">
        <v>0.25</v>
      </c>
      <c r="M63" s="114">
        <v>0.25</v>
      </c>
      <c r="N63" s="115">
        <v>0.25</v>
      </c>
      <c r="O63" s="114">
        <v>0.25</v>
      </c>
      <c r="P63" s="114">
        <v>0.25</v>
      </c>
      <c r="Q63" s="114">
        <v>0.25</v>
      </c>
      <c r="R63" s="114">
        <v>0.25</v>
      </c>
      <c r="S63" s="115">
        <v>0.25</v>
      </c>
      <c r="T63" s="114">
        <v>0.25</v>
      </c>
      <c r="U63" s="114">
        <v>0.25</v>
      </c>
      <c r="V63" s="114">
        <v>0.25</v>
      </c>
      <c r="W63" s="114">
        <v>0.25</v>
      </c>
      <c r="X63" s="115">
        <v>0.25</v>
      </c>
      <c r="AA63" s="256" t="s">
        <v>235</v>
      </c>
      <c r="AB63" s="256"/>
      <c r="AC63" s="256"/>
      <c r="AD63" s="256"/>
      <c r="AE63" s="256"/>
      <c r="AF63" s="256"/>
      <c r="AG63" s="256"/>
      <c r="AH63" s="256"/>
    </row>
    <row r="64" spans="2:46" x14ac:dyDescent="0.25">
      <c r="B64" s="107">
        <v>2</v>
      </c>
      <c r="C64" s="105" t="s">
        <v>162</v>
      </c>
      <c r="D64" s="105" t="s">
        <v>156</v>
      </c>
      <c r="E64" s="112">
        <f>(E55+E61)*E63</f>
        <v>1.1420508616255145</v>
      </c>
      <c r="F64" s="112">
        <f t="shared" ref="F64:X64" si="22">(F55+F61)*F63</f>
        <v>1.1738499871399177</v>
      </c>
      <c r="G64" s="112">
        <f t="shared" si="22"/>
        <v>1.2056491126543207</v>
      </c>
      <c r="H64" s="112">
        <f t="shared" si="22"/>
        <v>1.237448238168724</v>
      </c>
      <c r="I64" s="113">
        <f t="shared" si="22"/>
        <v>1.2692473636831274</v>
      </c>
      <c r="J64" s="112">
        <f t="shared" si="22"/>
        <v>1.3010464891975309</v>
      </c>
      <c r="K64" s="112">
        <f t="shared" si="22"/>
        <v>1.3328456147119339</v>
      </c>
      <c r="L64" s="112">
        <f t="shared" si="22"/>
        <v>1.3646447402263371</v>
      </c>
      <c r="M64" s="112">
        <f t="shared" si="22"/>
        <v>1.3964438657407408</v>
      </c>
      <c r="N64" s="113">
        <f t="shared" si="22"/>
        <v>1.428242991255144</v>
      </c>
      <c r="O64" s="112">
        <f t="shared" si="22"/>
        <v>1.4600421167695474</v>
      </c>
      <c r="P64" s="112">
        <f t="shared" si="22"/>
        <v>1.4918412422839507</v>
      </c>
      <c r="Q64" s="112">
        <f t="shared" si="22"/>
        <v>1.5236403677983539</v>
      </c>
      <c r="R64" s="112">
        <f t="shared" si="22"/>
        <v>1.5554394933127573</v>
      </c>
      <c r="S64" s="113">
        <f t="shared" si="22"/>
        <v>1.5872386188271601</v>
      </c>
      <c r="T64" s="112">
        <f t="shared" si="22"/>
        <v>1.6190377443415633</v>
      </c>
      <c r="U64" s="112">
        <f t="shared" si="22"/>
        <v>1.6508368698559668</v>
      </c>
      <c r="V64" s="112">
        <f t="shared" si="22"/>
        <v>1.6826359953703702</v>
      </c>
      <c r="W64" s="112">
        <f t="shared" si="22"/>
        <v>1.7144351208847737</v>
      </c>
      <c r="X64" s="113">
        <f t="shared" si="22"/>
        <v>1.7462342463991767</v>
      </c>
      <c r="AA64" s="256"/>
      <c r="AB64" s="256"/>
      <c r="AC64" s="256"/>
      <c r="AD64" s="256"/>
      <c r="AE64" s="256"/>
      <c r="AF64" s="256"/>
      <c r="AG64" s="256"/>
      <c r="AH64" s="256"/>
    </row>
    <row r="65" spans="1:24" x14ac:dyDescent="0.25">
      <c r="B65" s="103" t="s">
        <v>261</v>
      </c>
      <c r="C65" s="104" t="s">
        <v>157</v>
      </c>
      <c r="D65" s="105"/>
      <c r="E65" s="105"/>
      <c r="F65" s="105"/>
      <c r="G65" s="105"/>
      <c r="H65" s="105"/>
      <c r="I65" s="106"/>
      <c r="J65" s="105"/>
      <c r="K65" s="105"/>
      <c r="L65" s="105"/>
      <c r="M65" s="105"/>
      <c r="N65" s="106"/>
      <c r="O65" s="105"/>
      <c r="P65" s="105"/>
      <c r="Q65" s="105"/>
      <c r="R65" s="105"/>
      <c r="S65" s="106"/>
      <c r="T65" s="105"/>
      <c r="U65" s="105"/>
      <c r="V65" s="105"/>
      <c r="W65" s="105"/>
      <c r="X65" s="106"/>
    </row>
    <row r="66" spans="1:24" x14ac:dyDescent="0.25">
      <c r="B66" s="107">
        <v>1</v>
      </c>
      <c r="C66" s="105" t="s">
        <v>159</v>
      </c>
      <c r="D66" s="105" t="s">
        <v>156</v>
      </c>
      <c r="E66" s="112" cm="1">
        <f t="array" ref="E66:X66">TRANSPOSE('Rekap Air Non Domestik (3)'!R31:R50)</f>
        <v>1.9907407407407409</v>
      </c>
      <c r="F66" s="112">
        <v>1.9907407407407409</v>
      </c>
      <c r="G66" s="112">
        <v>1.9907407407407409</v>
      </c>
      <c r="H66" s="112">
        <v>1.9907407407407409</v>
      </c>
      <c r="I66" s="113">
        <v>1.9907407407407409</v>
      </c>
      <c r="J66" s="112">
        <v>2.0138888888888888</v>
      </c>
      <c r="K66" s="112">
        <v>2.0138888888888888</v>
      </c>
      <c r="L66" s="112">
        <v>2.0138888888888888</v>
      </c>
      <c r="M66" s="112">
        <v>2.2361111111111107</v>
      </c>
      <c r="N66" s="113">
        <v>2.2361111111111107</v>
      </c>
      <c r="O66" s="112">
        <v>2.2361111111111107</v>
      </c>
      <c r="P66" s="112">
        <v>2.2361111111111107</v>
      </c>
      <c r="Q66" s="112">
        <v>2.2361111111111107</v>
      </c>
      <c r="R66" s="112">
        <v>2.2361111111111107</v>
      </c>
      <c r="S66" s="113">
        <v>2.2361111111111107</v>
      </c>
      <c r="T66" s="112">
        <v>2.2361111111111107</v>
      </c>
      <c r="U66" s="112">
        <v>2.2361111111111107</v>
      </c>
      <c r="V66" s="112">
        <v>3.7361111111111116</v>
      </c>
      <c r="W66" s="112">
        <v>3.7361111111111116</v>
      </c>
      <c r="X66" s="113">
        <v>3.7361111111111116</v>
      </c>
    </row>
    <row r="67" spans="1:24" x14ac:dyDescent="0.25">
      <c r="B67" s="103" t="s">
        <v>165</v>
      </c>
      <c r="C67" s="104" t="s">
        <v>260</v>
      </c>
      <c r="D67" s="105" t="s">
        <v>156</v>
      </c>
      <c r="E67" s="112">
        <f>E55+E61+E64+E66</f>
        <v>7.7009950488683128</v>
      </c>
      <c r="F67" s="112">
        <f t="shared" ref="F67:X67" si="23">F55+F61+F64+F66</f>
        <v>7.8599906764403293</v>
      </c>
      <c r="G67" s="112">
        <f t="shared" si="23"/>
        <v>8.0189863040123441</v>
      </c>
      <c r="H67" s="112">
        <f t="shared" si="23"/>
        <v>8.1779819315843607</v>
      </c>
      <c r="I67" s="113">
        <f t="shared" si="23"/>
        <v>8.3369775591563773</v>
      </c>
      <c r="J67" s="112">
        <f t="shared" si="23"/>
        <v>8.5191213348765427</v>
      </c>
      <c r="K67" s="112">
        <f t="shared" si="23"/>
        <v>8.6781169624485575</v>
      </c>
      <c r="L67" s="112">
        <f t="shared" si="23"/>
        <v>8.837112590020574</v>
      </c>
      <c r="M67" s="112">
        <f t="shared" si="23"/>
        <v>9.2183304398148138</v>
      </c>
      <c r="N67" s="113">
        <f t="shared" si="23"/>
        <v>9.3773260673868304</v>
      </c>
      <c r="O67" s="112">
        <f t="shared" si="23"/>
        <v>9.536321694958847</v>
      </c>
      <c r="P67" s="112">
        <f t="shared" si="23"/>
        <v>9.6953173225308635</v>
      </c>
      <c r="Q67" s="112">
        <f t="shared" si="23"/>
        <v>9.8543129501028801</v>
      </c>
      <c r="R67" s="112">
        <f t="shared" si="23"/>
        <v>10.013308577674898</v>
      </c>
      <c r="S67" s="113">
        <f t="shared" si="23"/>
        <v>10.172304205246911</v>
      </c>
      <c r="T67" s="112">
        <f t="shared" si="23"/>
        <v>10.331299832818928</v>
      </c>
      <c r="U67" s="112">
        <f t="shared" si="23"/>
        <v>10.490295460390945</v>
      </c>
      <c r="V67" s="112">
        <f t="shared" si="23"/>
        <v>12.149291087962961</v>
      </c>
      <c r="W67" s="112">
        <f t="shared" si="23"/>
        <v>12.30828671553498</v>
      </c>
      <c r="X67" s="113">
        <f t="shared" si="23"/>
        <v>12.467282343106994</v>
      </c>
    </row>
    <row r="68" spans="1:24" x14ac:dyDescent="0.25">
      <c r="B68" s="103" t="s">
        <v>166</v>
      </c>
      <c r="C68" s="104" t="s">
        <v>237</v>
      </c>
      <c r="D68" s="105"/>
      <c r="E68" s="105"/>
      <c r="F68" s="105"/>
      <c r="G68" s="105"/>
      <c r="H68" s="105"/>
      <c r="I68" s="106"/>
      <c r="J68" s="105"/>
      <c r="K68" s="105"/>
      <c r="L68" s="105"/>
      <c r="M68" s="105"/>
      <c r="N68" s="106"/>
      <c r="O68" s="105"/>
      <c r="P68" s="105"/>
      <c r="Q68" s="105"/>
      <c r="R68" s="105"/>
      <c r="S68" s="106"/>
      <c r="T68" s="105"/>
      <c r="U68" s="105"/>
      <c r="V68" s="105"/>
      <c r="W68" s="105"/>
      <c r="X68" s="106"/>
    </row>
    <row r="69" spans="1:24" x14ac:dyDescent="0.25">
      <c r="B69" s="107">
        <v>1</v>
      </c>
      <c r="C69" s="105" t="s">
        <v>163</v>
      </c>
      <c r="D69" s="105"/>
      <c r="E69" s="105">
        <v>1.5</v>
      </c>
      <c r="F69" s="105">
        <v>1.5</v>
      </c>
      <c r="G69" s="105">
        <v>1.5</v>
      </c>
      <c r="H69" s="105">
        <v>1.5</v>
      </c>
      <c r="I69" s="106">
        <v>1.5</v>
      </c>
      <c r="J69" s="105">
        <v>1.5</v>
      </c>
      <c r="K69" s="105">
        <v>1.5</v>
      </c>
      <c r="L69" s="105">
        <v>1.5</v>
      </c>
      <c r="M69" s="105">
        <v>1.5</v>
      </c>
      <c r="N69" s="106">
        <v>1.5</v>
      </c>
      <c r="O69" s="105">
        <v>1.5</v>
      </c>
      <c r="P69" s="105">
        <v>1.5</v>
      </c>
      <c r="Q69" s="105">
        <v>1.5</v>
      </c>
      <c r="R69" s="105">
        <v>1.5</v>
      </c>
      <c r="S69" s="106">
        <v>1.5</v>
      </c>
      <c r="T69" s="105">
        <v>1.5</v>
      </c>
      <c r="U69" s="105">
        <v>1.5</v>
      </c>
      <c r="V69" s="105">
        <v>1.5</v>
      </c>
      <c r="W69" s="105">
        <v>1.5</v>
      </c>
      <c r="X69" s="106">
        <v>1.5</v>
      </c>
    </row>
    <row r="70" spans="1:24" x14ac:dyDescent="0.25">
      <c r="B70" s="107">
        <v>2</v>
      </c>
      <c r="C70" s="105" t="s">
        <v>164</v>
      </c>
      <c r="D70" s="105" t="s">
        <v>156</v>
      </c>
      <c r="E70" s="112">
        <f>E67*E69</f>
        <v>11.551492573302468</v>
      </c>
      <c r="F70" s="112">
        <f t="shared" ref="F70:X70" si="24">F67*F69</f>
        <v>11.789986014660494</v>
      </c>
      <c r="G70" s="112">
        <f t="shared" si="24"/>
        <v>12.028479456018516</v>
      </c>
      <c r="H70" s="112">
        <f t="shared" si="24"/>
        <v>12.26697289737654</v>
      </c>
      <c r="I70" s="113">
        <f t="shared" si="24"/>
        <v>12.505466338734566</v>
      </c>
      <c r="J70" s="112">
        <f t="shared" si="24"/>
        <v>12.778682002314813</v>
      </c>
      <c r="K70" s="112">
        <f t="shared" si="24"/>
        <v>13.017175443672837</v>
      </c>
      <c r="L70" s="112">
        <f t="shared" si="24"/>
        <v>13.255668885030861</v>
      </c>
      <c r="M70" s="112">
        <f t="shared" si="24"/>
        <v>13.827495659722221</v>
      </c>
      <c r="N70" s="113">
        <f t="shared" si="24"/>
        <v>14.065989101080245</v>
      </c>
      <c r="O70" s="112">
        <f t="shared" si="24"/>
        <v>14.30448254243827</v>
      </c>
      <c r="P70" s="112">
        <f t="shared" si="24"/>
        <v>14.542975983796296</v>
      </c>
      <c r="Q70" s="112">
        <f t="shared" si="24"/>
        <v>14.78146942515432</v>
      </c>
      <c r="R70" s="112">
        <f t="shared" si="24"/>
        <v>15.019962866512348</v>
      </c>
      <c r="S70" s="113">
        <f t="shared" si="24"/>
        <v>15.258456307870368</v>
      </c>
      <c r="T70" s="112">
        <f t="shared" si="24"/>
        <v>15.496949749228392</v>
      </c>
      <c r="U70" s="112">
        <f t="shared" si="24"/>
        <v>15.735443190586416</v>
      </c>
      <c r="V70" s="112">
        <f t="shared" si="24"/>
        <v>18.22393663194444</v>
      </c>
      <c r="W70" s="112">
        <f t="shared" si="24"/>
        <v>18.462430073302471</v>
      </c>
      <c r="X70" s="113">
        <f t="shared" si="24"/>
        <v>18.700923514660492</v>
      </c>
    </row>
    <row r="71" spans="1:24" x14ac:dyDescent="0.25">
      <c r="B71" s="103" t="s">
        <v>262</v>
      </c>
      <c r="C71" s="104" t="s">
        <v>241</v>
      </c>
      <c r="D71" s="105"/>
      <c r="E71" s="105"/>
      <c r="F71" s="105"/>
      <c r="G71" s="105"/>
      <c r="H71" s="105"/>
      <c r="I71" s="106"/>
      <c r="J71" s="105"/>
      <c r="K71" s="105"/>
      <c r="L71" s="105"/>
      <c r="M71" s="105"/>
      <c r="N71" s="106"/>
      <c r="O71" s="105"/>
      <c r="P71" s="105"/>
      <c r="Q71" s="105"/>
      <c r="R71" s="105"/>
      <c r="S71" s="106"/>
      <c r="T71" s="105"/>
      <c r="U71" s="105"/>
      <c r="V71" s="105"/>
      <c r="W71" s="105"/>
      <c r="X71" s="106"/>
    </row>
    <row r="72" spans="1:24" x14ac:dyDescent="0.25">
      <c r="B72" s="107">
        <v>1</v>
      </c>
      <c r="C72" s="105" t="s">
        <v>163</v>
      </c>
      <c r="D72" s="105"/>
      <c r="E72" s="119">
        <v>2</v>
      </c>
      <c r="F72" s="119">
        <v>2</v>
      </c>
      <c r="G72" s="119">
        <v>2</v>
      </c>
      <c r="H72" s="119">
        <v>2</v>
      </c>
      <c r="I72" s="106">
        <v>2</v>
      </c>
      <c r="J72" s="119">
        <v>2</v>
      </c>
      <c r="K72" s="119">
        <v>2</v>
      </c>
      <c r="L72" s="119">
        <v>2</v>
      </c>
      <c r="M72" s="119">
        <v>2</v>
      </c>
      <c r="N72" s="106">
        <v>2</v>
      </c>
      <c r="O72" s="119">
        <v>2</v>
      </c>
      <c r="P72" s="119">
        <v>2</v>
      </c>
      <c r="Q72" s="119">
        <v>2</v>
      </c>
      <c r="R72" s="119">
        <v>2</v>
      </c>
      <c r="S72" s="106">
        <v>2</v>
      </c>
      <c r="T72" s="119">
        <v>2</v>
      </c>
      <c r="U72" s="119">
        <v>2</v>
      </c>
      <c r="V72" s="119">
        <v>2</v>
      </c>
      <c r="W72" s="119">
        <v>2</v>
      </c>
      <c r="X72" s="106">
        <v>2</v>
      </c>
    </row>
    <row r="73" spans="1:24" x14ac:dyDescent="0.25">
      <c r="B73" s="107">
        <v>2</v>
      </c>
      <c r="C73" s="105" t="s">
        <v>164</v>
      </c>
      <c r="D73" s="105" t="s">
        <v>156</v>
      </c>
      <c r="E73" s="112">
        <f>E72*E67</f>
        <v>15.401990097736626</v>
      </c>
      <c r="F73" s="112">
        <f t="shared" ref="F73:X73" si="25">F72*F67</f>
        <v>15.719981352880659</v>
      </c>
      <c r="G73" s="112">
        <f t="shared" si="25"/>
        <v>16.037972608024688</v>
      </c>
      <c r="H73" s="112">
        <f t="shared" si="25"/>
        <v>16.355963863168721</v>
      </c>
      <c r="I73" s="113">
        <f t="shared" si="25"/>
        <v>16.673955118312755</v>
      </c>
      <c r="J73" s="112">
        <f t="shared" si="25"/>
        <v>17.038242669753085</v>
      </c>
      <c r="K73" s="112">
        <f t="shared" si="25"/>
        <v>17.356233924897115</v>
      </c>
      <c r="L73" s="112">
        <f t="shared" si="25"/>
        <v>17.674225180041148</v>
      </c>
      <c r="M73" s="112">
        <f t="shared" si="25"/>
        <v>18.436660879629628</v>
      </c>
      <c r="N73" s="113">
        <f t="shared" si="25"/>
        <v>18.754652134773661</v>
      </c>
      <c r="O73" s="112">
        <f t="shared" si="25"/>
        <v>19.072643389917694</v>
      </c>
      <c r="P73" s="112">
        <f t="shared" si="25"/>
        <v>19.390634645061727</v>
      </c>
      <c r="Q73" s="112">
        <f t="shared" si="25"/>
        <v>19.70862590020576</v>
      </c>
      <c r="R73" s="112">
        <f t="shared" si="25"/>
        <v>20.026617155349797</v>
      </c>
      <c r="S73" s="113">
        <f t="shared" si="25"/>
        <v>20.344608410493823</v>
      </c>
      <c r="T73" s="112">
        <f t="shared" si="25"/>
        <v>20.662599665637856</v>
      </c>
      <c r="U73" s="112">
        <f t="shared" si="25"/>
        <v>20.980590920781889</v>
      </c>
      <c r="V73" s="112">
        <f t="shared" si="25"/>
        <v>24.298582175925922</v>
      </c>
      <c r="W73" s="112">
        <f t="shared" si="25"/>
        <v>24.616573431069959</v>
      </c>
      <c r="X73" s="113">
        <f t="shared" si="25"/>
        <v>24.934564686213989</v>
      </c>
    </row>
    <row r="76" spans="1:24" x14ac:dyDescent="0.25">
      <c r="A76" s="259">
        <v>3</v>
      </c>
      <c r="B76" s="260" t="s">
        <v>108</v>
      </c>
      <c r="C76" s="260"/>
      <c r="D76" s="260"/>
      <c r="E76" s="260"/>
      <c r="F76" s="260"/>
      <c r="G76" s="260"/>
      <c r="H76" s="260"/>
      <c r="I76" s="260"/>
      <c r="J76" s="260"/>
      <c r="K76" s="260"/>
      <c r="L76" s="260"/>
      <c r="M76" s="260"/>
      <c r="N76" s="260"/>
      <c r="O76" s="260"/>
      <c r="P76" s="260"/>
      <c r="Q76" s="260"/>
      <c r="R76" s="260"/>
      <c r="S76" s="260"/>
      <c r="T76" s="260"/>
      <c r="U76" s="260"/>
      <c r="V76" s="260"/>
      <c r="W76" s="260"/>
      <c r="X76" s="260"/>
    </row>
    <row r="77" spans="1:24" x14ac:dyDescent="0.25">
      <c r="A77" s="259"/>
      <c r="B77" s="261" t="s">
        <v>390</v>
      </c>
      <c r="C77" s="261"/>
      <c r="D77" s="261"/>
      <c r="E77" s="261"/>
      <c r="F77" s="261"/>
      <c r="G77" s="261"/>
      <c r="H77" s="261"/>
      <c r="I77" s="261"/>
      <c r="J77" s="261"/>
      <c r="K77" s="261"/>
      <c r="L77" s="261"/>
      <c r="M77" s="261"/>
      <c r="N77" s="261"/>
      <c r="O77" s="261"/>
      <c r="P77" s="261"/>
      <c r="Q77" s="261"/>
      <c r="R77" s="261"/>
      <c r="S77" s="261"/>
      <c r="T77" s="261"/>
      <c r="U77" s="261"/>
      <c r="V77" s="261"/>
      <c r="W77" s="261"/>
      <c r="X77" s="261"/>
    </row>
    <row r="78" spans="1:24" x14ac:dyDescent="0.25">
      <c r="A78" s="259"/>
      <c r="B78" s="262" t="s">
        <v>149</v>
      </c>
      <c r="C78" s="252" t="s">
        <v>150</v>
      </c>
      <c r="D78" s="252" t="s">
        <v>151</v>
      </c>
      <c r="E78" s="252" t="s">
        <v>22</v>
      </c>
      <c r="F78" s="252"/>
      <c r="G78" s="252"/>
      <c r="H78" s="252"/>
      <c r="I78" s="252"/>
      <c r="J78" s="252"/>
      <c r="K78" s="252"/>
      <c r="L78" s="252"/>
      <c r="M78" s="252"/>
      <c r="N78" s="252"/>
      <c r="O78" s="252"/>
      <c r="P78" s="252"/>
      <c r="Q78" s="252"/>
      <c r="R78" s="252"/>
      <c r="S78" s="252"/>
      <c r="T78" s="252"/>
      <c r="U78" s="252"/>
      <c r="V78" s="252"/>
      <c r="W78" s="252"/>
      <c r="X78" s="252"/>
    </row>
    <row r="79" spans="1:24" x14ac:dyDescent="0.25">
      <c r="A79" s="259"/>
      <c r="B79" s="262"/>
      <c r="C79" s="252"/>
      <c r="D79" s="252"/>
      <c r="E79" s="102">
        <v>2025</v>
      </c>
      <c r="F79" s="102">
        <v>2026</v>
      </c>
      <c r="G79" s="102">
        <v>2027</v>
      </c>
      <c r="H79" s="102">
        <v>2028</v>
      </c>
      <c r="I79" s="102">
        <v>2029</v>
      </c>
      <c r="J79" s="102">
        <v>2030</v>
      </c>
      <c r="K79" s="102">
        <v>2031</v>
      </c>
      <c r="L79" s="102">
        <v>2032</v>
      </c>
      <c r="M79" s="102">
        <v>2033</v>
      </c>
      <c r="N79" s="102">
        <v>2034</v>
      </c>
      <c r="O79" s="102">
        <v>2035</v>
      </c>
      <c r="P79" s="102">
        <v>2036</v>
      </c>
      <c r="Q79" s="102">
        <v>2037</v>
      </c>
      <c r="R79" s="102">
        <v>2038</v>
      </c>
      <c r="S79" s="102">
        <v>2039</v>
      </c>
      <c r="T79" s="102">
        <v>2040</v>
      </c>
      <c r="U79" s="102">
        <v>2041</v>
      </c>
      <c r="V79" s="102">
        <v>2042</v>
      </c>
      <c r="W79" s="102">
        <v>2043</v>
      </c>
      <c r="X79" s="102">
        <v>2044</v>
      </c>
    </row>
    <row r="80" spans="1:24" x14ac:dyDescent="0.25">
      <c r="B80" s="103" t="s">
        <v>152</v>
      </c>
      <c r="C80" s="104" t="s">
        <v>153</v>
      </c>
      <c r="D80" s="105"/>
      <c r="E80" s="105"/>
      <c r="F80" s="105"/>
      <c r="G80" s="105"/>
      <c r="H80" s="105"/>
      <c r="I80" s="106"/>
      <c r="J80" s="105"/>
      <c r="K80" s="105"/>
      <c r="L80" s="105"/>
      <c r="M80" s="105"/>
      <c r="N80" s="106"/>
      <c r="O80" s="105"/>
      <c r="P80" s="105"/>
      <c r="Q80" s="105"/>
      <c r="R80" s="105"/>
      <c r="S80" s="106"/>
      <c r="T80" s="105"/>
      <c r="U80" s="105"/>
      <c r="V80" s="105"/>
      <c r="W80" s="105"/>
      <c r="X80" s="106"/>
    </row>
    <row r="81" spans="2:24" x14ac:dyDescent="0.25">
      <c r="B81" s="107">
        <v>1</v>
      </c>
      <c r="C81" s="105" t="s">
        <v>154</v>
      </c>
      <c r="D81" s="105" t="s">
        <v>155</v>
      </c>
      <c r="E81" s="108" cm="1">
        <f t="array" ref="E81:X81">TRANSPOSE('Forward Projection (3)'!E68:E87)</f>
        <v>1351.2222222222222</v>
      </c>
      <c r="F81" s="108">
        <v>1396.4444444444443</v>
      </c>
      <c r="G81" s="108">
        <v>1441.6666666666667</v>
      </c>
      <c r="H81" s="108">
        <v>1486.8888888888889</v>
      </c>
      <c r="I81" s="109">
        <v>1532.1111111111111</v>
      </c>
      <c r="J81" s="108">
        <v>1577.3333333333333</v>
      </c>
      <c r="K81" s="108">
        <v>1622.5555555555557</v>
      </c>
      <c r="L81" s="108">
        <v>1667.7777777777778</v>
      </c>
      <c r="M81" s="108">
        <v>1713</v>
      </c>
      <c r="N81" s="109">
        <v>1758.2222222222222</v>
      </c>
      <c r="O81" s="108">
        <v>1803.4444444444443</v>
      </c>
      <c r="P81" s="108">
        <v>1848.6666666666665</v>
      </c>
      <c r="Q81" s="108">
        <v>1893.8888888888889</v>
      </c>
      <c r="R81" s="108">
        <v>1939.1111111111111</v>
      </c>
      <c r="S81" s="109">
        <v>1984.3333333333335</v>
      </c>
      <c r="T81" s="108">
        <v>2029.5555555555557</v>
      </c>
      <c r="U81" s="108">
        <v>2074.7777777777778</v>
      </c>
      <c r="V81" s="108">
        <v>2120</v>
      </c>
      <c r="W81" s="108">
        <v>2165.2222222222222</v>
      </c>
      <c r="X81" s="109">
        <v>2210.4444444444443</v>
      </c>
    </row>
    <row r="82" spans="2:24" x14ac:dyDescent="0.25">
      <c r="B82" s="107">
        <v>2</v>
      </c>
      <c r="C82" s="105" t="s">
        <v>238</v>
      </c>
      <c r="D82" s="105" t="s">
        <v>158</v>
      </c>
      <c r="E82" s="110">
        <v>0.83</v>
      </c>
      <c r="F82" s="110">
        <v>0.83</v>
      </c>
      <c r="G82" s="110">
        <v>0.84</v>
      </c>
      <c r="H82" s="110">
        <v>0.84</v>
      </c>
      <c r="I82" s="111">
        <v>0.85</v>
      </c>
      <c r="J82" s="110">
        <v>0.85</v>
      </c>
      <c r="K82" s="110">
        <v>0.86</v>
      </c>
      <c r="L82" s="110">
        <v>0.88</v>
      </c>
      <c r="M82" s="110">
        <v>0.9</v>
      </c>
      <c r="N82" s="111">
        <v>0.92</v>
      </c>
      <c r="O82" s="110">
        <v>0.93</v>
      </c>
      <c r="P82" s="110">
        <v>0.93</v>
      </c>
      <c r="Q82" s="110">
        <v>0.95</v>
      </c>
      <c r="R82" s="110">
        <v>0.96</v>
      </c>
      <c r="S82" s="111">
        <v>0.96</v>
      </c>
      <c r="T82" s="110">
        <v>0.97</v>
      </c>
      <c r="U82" s="110">
        <v>0.98</v>
      </c>
      <c r="V82" s="110">
        <v>0.99</v>
      </c>
      <c r="W82" s="110">
        <v>1</v>
      </c>
      <c r="X82" s="111">
        <v>1</v>
      </c>
    </row>
    <row r="83" spans="2:24" x14ac:dyDescent="0.25">
      <c r="B83" s="107">
        <v>3</v>
      </c>
      <c r="C83" s="105" t="s">
        <v>239</v>
      </c>
      <c r="D83" s="105" t="s">
        <v>240</v>
      </c>
      <c r="E83" s="108">
        <f>E81*E82</f>
        <v>1121.5144444444443</v>
      </c>
      <c r="F83" s="108">
        <f t="shared" ref="F83:X83" si="26">F81*F82</f>
        <v>1159.0488888888888</v>
      </c>
      <c r="G83" s="108">
        <f t="shared" si="26"/>
        <v>1211</v>
      </c>
      <c r="H83" s="108">
        <f t="shared" si="26"/>
        <v>1248.9866666666667</v>
      </c>
      <c r="I83" s="109">
        <f t="shared" si="26"/>
        <v>1302.2944444444445</v>
      </c>
      <c r="J83" s="108">
        <f t="shared" si="26"/>
        <v>1340.7333333333331</v>
      </c>
      <c r="K83" s="108">
        <f t="shared" si="26"/>
        <v>1395.3977777777779</v>
      </c>
      <c r="L83" s="108">
        <f t="shared" si="26"/>
        <v>1467.6444444444444</v>
      </c>
      <c r="M83" s="108">
        <f t="shared" si="26"/>
        <v>1541.7</v>
      </c>
      <c r="N83" s="109">
        <f t="shared" si="26"/>
        <v>1617.5644444444445</v>
      </c>
      <c r="O83" s="108">
        <f t="shared" si="26"/>
        <v>1677.2033333333334</v>
      </c>
      <c r="P83" s="108">
        <f t="shared" si="26"/>
        <v>1719.26</v>
      </c>
      <c r="Q83" s="108">
        <f t="shared" si="26"/>
        <v>1799.1944444444443</v>
      </c>
      <c r="R83" s="108">
        <f t="shared" si="26"/>
        <v>1861.5466666666666</v>
      </c>
      <c r="S83" s="109">
        <f t="shared" si="26"/>
        <v>1904.96</v>
      </c>
      <c r="T83" s="108">
        <f t="shared" si="26"/>
        <v>1968.6688888888889</v>
      </c>
      <c r="U83" s="108">
        <f t="shared" si="26"/>
        <v>2033.2822222222223</v>
      </c>
      <c r="V83" s="108">
        <f t="shared" si="26"/>
        <v>2098.8000000000002</v>
      </c>
      <c r="W83" s="108">
        <f t="shared" si="26"/>
        <v>2165.2222222222222</v>
      </c>
      <c r="X83" s="109">
        <f t="shared" si="26"/>
        <v>2210.4444444444443</v>
      </c>
    </row>
    <row r="84" spans="2:24" x14ac:dyDescent="0.25">
      <c r="B84" s="103" t="s">
        <v>246</v>
      </c>
      <c r="C84" s="104" t="s">
        <v>243</v>
      </c>
      <c r="D84" s="105"/>
      <c r="E84" s="112"/>
      <c r="F84" s="112"/>
      <c r="G84" s="112"/>
      <c r="H84" s="112"/>
      <c r="I84" s="113"/>
      <c r="J84" s="112"/>
      <c r="K84" s="112"/>
      <c r="L84" s="112"/>
      <c r="M84" s="112"/>
      <c r="N84" s="113"/>
      <c r="O84" s="112"/>
      <c r="P84" s="112"/>
      <c r="Q84" s="112"/>
      <c r="R84" s="112"/>
      <c r="S84" s="113"/>
      <c r="T84" s="112"/>
      <c r="U84" s="112"/>
      <c r="V84" s="112"/>
      <c r="W84" s="112"/>
      <c r="X84" s="113"/>
    </row>
    <row r="85" spans="2:24" x14ac:dyDescent="0.25">
      <c r="B85" s="107">
        <v>1</v>
      </c>
      <c r="C85" s="105" t="s">
        <v>244</v>
      </c>
      <c r="D85" s="105" t="s">
        <v>158</v>
      </c>
      <c r="E85" s="110">
        <v>0.7</v>
      </c>
      <c r="F85" s="110">
        <v>0.7</v>
      </c>
      <c r="G85" s="110">
        <v>0.7</v>
      </c>
      <c r="H85" s="110">
        <v>0.7</v>
      </c>
      <c r="I85" s="111">
        <v>0.7</v>
      </c>
      <c r="J85" s="110">
        <v>0.7</v>
      </c>
      <c r="K85" s="110">
        <v>0.7</v>
      </c>
      <c r="L85" s="110">
        <v>0.7</v>
      </c>
      <c r="M85" s="110">
        <v>0.7</v>
      </c>
      <c r="N85" s="111">
        <v>0.7</v>
      </c>
      <c r="O85" s="110">
        <v>0.7</v>
      </c>
      <c r="P85" s="110">
        <v>0.7</v>
      </c>
      <c r="Q85" s="110">
        <v>0.7</v>
      </c>
      <c r="R85" s="110">
        <v>0.7</v>
      </c>
      <c r="S85" s="111">
        <v>0.7</v>
      </c>
      <c r="T85" s="110">
        <v>0.7</v>
      </c>
      <c r="U85" s="110">
        <v>0.7</v>
      </c>
      <c r="V85" s="110">
        <v>0.7</v>
      </c>
      <c r="W85" s="110">
        <v>0.7</v>
      </c>
      <c r="X85" s="111">
        <v>0.7</v>
      </c>
    </row>
    <row r="86" spans="2:24" x14ac:dyDescent="0.25">
      <c r="B86" s="107">
        <v>2</v>
      </c>
      <c r="C86" s="105" t="s">
        <v>245</v>
      </c>
      <c r="D86" s="105" t="s">
        <v>158</v>
      </c>
      <c r="E86" s="110">
        <v>0.3</v>
      </c>
      <c r="F86" s="110">
        <v>0.3</v>
      </c>
      <c r="G86" s="110">
        <v>0.3</v>
      </c>
      <c r="H86" s="110">
        <v>0.3</v>
      </c>
      <c r="I86" s="111">
        <v>0.3</v>
      </c>
      <c r="J86" s="110">
        <v>0.3</v>
      </c>
      <c r="K86" s="110">
        <v>0.3</v>
      </c>
      <c r="L86" s="110">
        <v>0.3</v>
      </c>
      <c r="M86" s="110">
        <v>0.3</v>
      </c>
      <c r="N86" s="111">
        <v>0.3</v>
      </c>
      <c r="O86" s="110">
        <v>0.3</v>
      </c>
      <c r="P86" s="110">
        <v>0.3</v>
      </c>
      <c r="Q86" s="110">
        <v>0.3</v>
      </c>
      <c r="R86" s="110">
        <v>0.3</v>
      </c>
      <c r="S86" s="111">
        <v>0.3</v>
      </c>
      <c r="T86" s="110">
        <v>0.3</v>
      </c>
      <c r="U86" s="110">
        <v>0.3</v>
      </c>
      <c r="V86" s="110">
        <v>0.3</v>
      </c>
      <c r="W86" s="110">
        <v>0.3</v>
      </c>
      <c r="X86" s="111">
        <v>0.3</v>
      </c>
    </row>
    <row r="87" spans="2:24" x14ac:dyDescent="0.25">
      <c r="B87" s="103" t="s">
        <v>257</v>
      </c>
      <c r="C87" s="104" t="s">
        <v>254</v>
      </c>
      <c r="D87" s="105"/>
      <c r="E87" s="112"/>
      <c r="F87" s="112"/>
      <c r="G87" s="112"/>
      <c r="H87" s="112"/>
      <c r="I87" s="113"/>
      <c r="J87" s="112"/>
      <c r="K87" s="112"/>
      <c r="L87" s="112"/>
      <c r="M87" s="112"/>
      <c r="N87" s="113"/>
      <c r="O87" s="112"/>
      <c r="P87" s="112"/>
      <c r="Q87" s="112"/>
      <c r="R87" s="112"/>
      <c r="S87" s="113"/>
      <c r="T87" s="112"/>
      <c r="U87" s="112"/>
      <c r="V87" s="112"/>
      <c r="W87" s="112"/>
      <c r="X87" s="113"/>
    </row>
    <row r="88" spans="2:24" x14ac:dyDescent="0.25">
      <c r="B88" s="107">
        <v>1</v>
      </c>
      <c r="C88" s="105" t="s">
        <v>154</v>
      </c>
      <c r="D88" s="105" t="s">
        <v>240</v>
      </c>
      <c r="E88" s="108">
        <f>E81*70%</f>
        <v>945.8555555555555</v>
      </c>
      <c r="F88" s="108">
        <f t="shared" ref="F88:X88" si="27">F81*70%</f>
        <v>977.51111111111095</v>
      </c>
      <c r="G88" s="108">
        <f t="shared" si="27"/>
        <v>1009.1666666666666</v>
      </c>
      <c r="H88" s="108">
        <f t="shared" si="27"/>
        <v>1040.8222222222221</v>
      </c>
      <c r="I88" s="109">
        <f t="shared" si="27"/>
        <v>1072.4777777777776</v>
      </c>
      <c r="J88" s="108">
        <f t="shared" si="27"/>
        <v>1104.1333333333332</v>
      </c>
      <c r="K88" s="108">
        <f t="shared" si="27"/>
        <v>1135.7888888888888</v>
      </c>
      <c r="L88" s="108">
        <f t="shared" si="27"/>
        <v>1167.4444444444443</v>
      </c>
      <c r="M88" s="108">
        <f t="shared" si="27"/>
        <v>1199.0999999999999</v>
      </c>
      <c r="N88" s="109">
        <f t="shared" si="27"/>
        <v>1230.7555555555555</v>
      </c>
      <c r="O88" s="108">
        <f t="shared" si="27"/>
        <v>1262.411111111111</v>
      </c>
      <c r="P88" s="108">
        <f t="shared" si="27"/>
        <v>1294.0666666666664</v>
      </c>
      <c r="Q88" s="108">
        <f t="shared" si="27"/>
        <v>1325.7222222222222</v>
      </c>
      <c r="R88" s="108">
        <f t="shared" si="27"/>
        <v>1357.3777777777777</v>
      </c>
      <c r="S88" s="109">
        <f t="shared" si="27"/>
        <v>1389.0333333333333</v>
      </c>
      <c r="T88" s="108">
        <f t="shared" si="27"/>
        <v>1420.6888888888889</v>
      </c>
      <c r="U88" s="108">
        <f t="shared" si="27"/>
        <v>1452.3444444444444</v>
      </c>
      <c r="V88" s="108">
        <f t="shared" si="27"/>
        <v>1484</v>
      </c>
      <c r="W88" s="108">
        <f t="shared" si="27"/>
        <v>1515.6555555555553</v>
      </c>
      <c r="X88" s="109">
        <f t="shared" si="27"/>
        <v>1547.3111111111109</v>
      </c>
    </row>
    <row r="89" spans="2:24" x14ac:dyDescent="0.25">
      <c r="B89" s="107">
        <v>2</v>
      </c>
      <c r="C89" s="105" t="s">
        <v>256</v>
      </c>
      <c r="D89" s="105" t="s">
        <v>249</v>
      </c>
      <c r="E89" s="108">
        <f>E88/5</f>
        <v>189.17111111111109</v>
      </c>
      <c r="F89" s="108">
        <f t="shared" ref="F89:X89" si="28">F88/5</f>
        <v>195.5022222222222</v>
      </c>
      <c r="G89" s="108">
        <f t="shared" si="28"/>
        <v>201.83333333333331</v>
      </c>
      <c r="H89" s="108">
        <f t="shared" si="28"/>
        <v>208.16444444444443</v>
      </c>
      <c r="I89" s="109">
        <f t="shared" si="28"/>
        <v>214.49555555555554</v>
      </c>
      <c r="J89" s="108">
        <f t="shared" si="28"/>
        <v>220.82666666666665</v>
      </c>
      <c r="K89" s="108">
        <f t="shared" si="28"/>
        <v>227.15777777777777</v>
      </c>
      <c r="L89" s="108">
        <f t="shared" si="28"/>
        <v>233.48888888888888</v>
      </c>
      <c r="M89" s="108">
        <f t="shared" si="28"/>
        <v>239.82</v>
      </c>
      <c r="N89" s="109">
        <f t="shared" si="28"/>
        <v>246.15111111111111</v>
      </c>
      <c r="O89" s="108">
        <f t="shared" si="28"/>
        <v>252.48222222222222</v>
      </c>
      <c r="P89" s="108">
        <f t="shared" si="28"/>
        <v>258.81333333333328</v>
      </c>
      <c r="Q89" s="108">
        <f t="shared" si="28"/>
        <v>265.14444444444445</v>
      </c>
      <c r="R89" s="108">
        <f t="shared" si="28"/>
        <v>271.47555555555556</v>
      </c>
      <c r="S89" s="109">
        <f t="shared" si="28"/>
        <v>277.80666666666667</v>
      </c>
      <c r="T89" s="108">
        <f t="shared" si="28"/>
        <v>284.13777777777779</v>
      </c>
      <c r="U89" s="108">
        <f t="shared" si="28"/>
        <v>290.4688888888889</v>
      </c>
      <c r="V89" s="108">
        <f t="shared" si="28"/>
        <v>296.8</v>
      </c>
      <c r="W89" s="108">
        <f t="shared" si="28"/>
        <v>303.13111111111107</v>
      </c>
      <c r="X89" s="109">
        <f t="shared" si="28"/>
        <v>309.46222222222218</v>
      </c>
    </row>
    <row r="90" spans="2:24" x14ac:dyDescent="0.25">
      <c r="B90" s="107">
        <v>3</v>
      </c>
      <c r="C90" s="105" t="s">
        <v>247</v>
      </c>
      <c r="D90" s="105" t="s">
        <v>248</v>
      </c>
      <c r="E90" s="105">
        <v>100</v>
      </c>
      <c r="F90" s="105">
        <v>100</v>
      </c>
      <c r="G90" s="105">
        <v>100</v>
      </c>
      <c r="H90" s="105">
        <v>100</v>
      </c>
      <c r="I90" s="106">
        <v>100</v>
      </c>
      <c r="J90" s="105">
        <v>100</v>
      </c>
      <c r="K90" s="105">
        <v>100</v>
      </c>
      <c r="L90" s="105">
        <v>100</v>
      </c>
      <c r="M90" s="105">
        <v>100</v>
      </c>
      <c r="N90" s="106">
        <v>100</v>
      </c>
      <c r="O90" s="105">
        <v>100</v>
      </c>
      <c r="P90" s="105">
        <v>100</v>
      </c>
      <c r="Q90" s="105">
        <v>100</v>
      </c>
      <c r="R90" s="105">
        <v>100</v>
      </c>
      <c r="S90" s="106">
        <v>100</v>
      </c>
      <c r="T90" s="105">
        <v>100</v>
      </c>
      <c r="U90" s="105">
        <v>100</v>
      </c>
      <c r="V90" s="105">
        <v>100</v>
      </c>
      <c r="W90" s="105">
        <v>100</v>
      </c>
      <c r="X90" s="106">
        <v>100</v>
      </c>
    </row>
    <row r="91" spans="2:24" x14ac:dyDescent="0.25">
      <c r="B91" s="107">
        <v>4</v>
      </c>
      <c r="C91" s="105" t="s">
        <v>250</v>
      </c>
      <c r="D91" s="105" t="s">
        <v>251</v>
      </c>
      <c r="E91" s="112">
        <f>E88*E90</f>
        <v>94585.555555555547</v>
      </c>
      <c r="F91" s="112">
        <f t="shared" ref="F91:X91" si="29">F88*F90</f>
        <v>97751.111111111095</v>
      </c>
      <c r="G91" s="112">
        <f t="shared" si="29"/>
        <v>100916.66666666666</v>
      </c>
      <c r="H91" s="112">
        <f t="shared" si="29"/>
        <v>104082.2222222222</v>
      </c>
      <c r="I91" s="113">
        <f t="shared" si="29"/>
        <v>107247.77777777777</v>
      </c>
      <c r="J91" s="112">
        <f t="shared" si="29"/>
        <v>110413.33333333331</v>
      </c>
      <c r="K91" s="112">
        <f t="shared" si="29"/>
        <v>113578.88888888888</v>
      </c>
      <c r="L91" s="112">
        <f t="shared" si="29"/>
        <v>116744.44444444444</v>
      </c>
      <c r="M91" s="112">
        <f t="shared" si="29"/>
        <v>119909.99999999999</v>
      </c>
      <c r="N91" s="113">
        <f t="shared" si="29"/>
        <v>123075.55555555555</v>
      </c>
      <c r="O91" s="112">
        <f t="shared" si="29"/>
        <v>126241.11111111111</v>
      </c>
      <c r="P91" s="112">
        <f t="shared" si="29"/>
        <v>129406.66666666664</v>
      </c>
      <c r="Q91" s="112">
        <f t="shared" si="29"/>
        <v>132572.22222222222</v>
      </c>
      <c r="R91" s="112">
        <f t="shared" si="29"/>
        <v>135737.77777777778</v>
      </c>
      <c r="S91" s="113">
        <f t="shared" si="29"/>
        <v>138903.33333333334</v>
      </c>
      <c r="T91" s="112">
        <f t="shared" si="29"/>
        <v>142068.88888888888</v>
      </c>
      <c r="U91" s="112">
        <f t="shared" si="29"/>
        <v>145234.44444444444</v>
      </c>
      <c r="V91" s="112">
        <f t="shared" si="29"/>
        <v>148400</v>
      </c>
      <c r="W91" s="112">
        <f t="shared" si="29"/>
        <v>151565.55555555553</v>
      </c>
      <c r="X91" s="113">
        <f t="shared" si="29"/>
        <v>154731.11111111109</v>
      </c>
    </row>
    <row r="92" spans="2:24" x14ac:dyDescent="0.25">
      <c r="B92" s="107">
        <v>5</v>
      </c>
      <c r="C92" s="105" t="s">
        <v>250</v>
      </c>
      <c r="D92" s="105" t="s">
        <v>252</v>
      </c>
      <c r="E92" s="112">
        <f>E91/86400</f>
        <v>1.0947402263374484</v>
      </c>
      <c r="F92" s="112">
        <f t="shared" ref="F92:X92" si="30">F91/86400</f>
        <v>1.1313786008230451</v>
      </c>
      <c r="G92" s="112">
        <f t="shared" si="30"/>
        <v>1.1680169753086418</v>
      </c>
      <c r="H92" s="112">
        <f t="shared" si="30"/>
        <v>1.2046553497942385</v>
      </c>
      <c r="I92" s="113">
        <f t="shared" si="30"/>
        <v>1.2412937242798352</v>
      </c>
      <c r="J92" s="112">
        <f t="shared" si="30"/>
        <v>1.2779320987654319</v>
      </c>
      <c r="K92" s="112">
        <f t="shared" si="30"/>
        <v>1.3145704732510286</v>
      </c>
      <c r="L92" s="112">
        <f t="shared" si="30"/>
        <v>1.3512088477366255</v>
      </c>
      <c r="M92" s="112">
        <f t="shared" si="30"/>
        <v>1.387847222222222</v>
      </c>
      <c r="N92" s="113">
        <f t="shared" si="30"/>
        <v>1.4244855967078189</v>
      </c>
      <c r="O92" s="112">
        <f t="shared" si="30"/>
        <v>1.4611239711934156</v>
      </c>
      <c r="P92" s="112">
        <f t="shared" si="30"/>
        <v>1.4977623456790121</v>
      </c>
      <c r="Q92" s="112">
        <f t="shared" si="30"/>
        <v>1.534400720164609</v>
      </c>
      <c r="R92" s="112">
        <f t="shared" si="30"/>
        <v>1.5710390946502057</v>
      </c>
      <c r="S92" s="113">
        <f t="shared" si="30"/>
        <v>1.6076774691358027</v>
      </c>
      <c r="T92" s="112">
        <f t="shared" si="30"/>
        <v>1.6443158436213989</v>
      </c>
      <c r="U92" s="112">
        <f t="shared" si="30"/>
        <v>1.6809542181069959</v>
      </c>
      <c r="V92" s="112">
        <f t="shared" si="30"/>
        <v>1.7175925925925926</v>
      </c>
      <c r="W92" s="112">
        <f t="shared" si="30"/>
        <v>1.754230967078189</v>
      </c>
      <c r="X92" s="113">
        <f t="shared" si="30"/>
        <v>1.7908693415637857</v>
      </c>
    </row>
    <row r="93" spans="2:24" x14ac:dyDescent="0.25">
      <c r="B93" s="103" t="s">
        <v>258</v>
      </c>
      <c r="C93" s="104" t="s">
        <v>253</v>
      </c>
      <c r="D93" s="105"/>
      <c r="E93" s="112"/>
      <c r="F93" s="112"/>
      <c r="G93" s="112"/>
      <c r="H93" s="112"/>
      <c r="I93" s="113"/>
      <c r="J93" s="112"/>
      <c r="K93" s="112"/>
      <c r="L93" s="112"/>
      <c r="M93" s="112"/>
      <c r="N93" s="113"/>
      <c r="O93" s="112"/>
      <c r="P93" s="112"/>
      <c r="Q93" s="112"/>
      <c r="R93" s="112"/>
      <c r="S93" s="113"/>
      <c r="T93" s="112"/>
      <c r="U93" s="112"/>
      <c r="V93" s="112"/>
      <c r="W93" s="112"/>
      <c r="X93" s="113"/>
    </row>
    <row r="94" spans="2:24" x14ac:dyDescent="0.25">
      <c r="B94" s="107">
        <v>1</v>
      </c>
      <c r="C94" s="105" t="s">
        <v>154</v>
      </c>
      <c r="D94" s="105" t="s">
        <v>240</v>
      </c>
      <c r="E94" s="108">
        <f>E81*30%</f>
        <v>405.36666666666662</v>
      </c>
      <c r="F94" s="108">
        <f t="shared" ref="F94:X94" si="31">F81*30%</f>
        <v>418.93333333333328</v>
      </c>
      <c r="G94" s="108">
        <f t="shared" si="31"/>
        <v>432.5</v>
      </c>
      <c r="H94" s="108">
        <f t="shared" si="31"/>
        <v>446.06666666666666</v>
      </c>
      <c r="I94" s="109">
        <f t="shared" si="31"/>
        <v>459.63333333333333</v>
      </c>
      <c r="J94" s="108">
        <f t="shared" si="31"/>
        <v>473.19999999999993</v>
      </c>
      <c r="K94" s="108">
        <f t="shared" si="31"/>
        <v>486.76666666666665</v>
      </c>
      <c r="L94" s="108">
        <f t="shared" si="31"/>
        <v>500.33333333333331</v>
      </c>
      <c r="M94" s="108">
        <f t="shared" si="31"/>
        <v>513.9</v>
      </c>
      <c r="N94" s="109">
        <f t="shared" si="31"/>
        <v>527.46666666666658</v>
      </c>
      <c r="O94" s="108">
        <f t="shared" si="31"/>
        <v>541.0333333333333</v>
      </c>
      <c r="P94" s="108">
        <f t="shared" si="31"/>
        <v>554.59999999999991</v>
      </c>
      <c r="Q94" s="108">
        <f t="shared" si="31"/>
        <v>568.16666666666663</v>
      </c>
      <c r="R94" s="108">
        <f t="shared" si="31"/>
        <v>581.73333333333335</v>
      </c>
      <c r="S94" s="109">
        <f t="shared" si="31"/>
        <v>595.30000000000007</v>
      </c>
      <c r="T94" s="108">
        <f t="shared" si="31"/>
        <v>608.86666666666667</v>
      </c>
      <c r="U94" s="108">
        <f t="shared" si="31"/>
        <v>622.43333333333328</v>
      </c>
      <c r="V94" s="108">
        <f t="shared" si="31"/>
        <v>636</v>
      </c>
      <c r="W94" s="108">
        <f t="shared" si="31"/>
        <v>649.56666666666661</v>
      </c>
      <c r="X94" s="109">
        <f t="shared" si="31"/>
        <v>663.13333333333333</v>
      </c>
    </row>
    <row r="95" spans="2:24" x14ac:dyDescent="0.25">
      <c r="B95" s="107">
        <v>2</v>
      </c>
      <c r="C95" s="105" t="s">
        <v>255</v>
      </c>
      <c r="D95" s="105" t="s">
        <v>249</v>
      </c>
      <c r="E95" s="108">
        <f>E94/100</f>
        <v>4.0536666666666665</v>
      </c>
      <c r="F95" s="108">
        <f t="shared" ref="F95:X95" si="32">F94/100</f>
        <v>4.1893333333333329</v>
      </c>
      <c r="G95" s="108">
        <f t="shared" si="32"/>
        <v>4.3250000000000002</v>
      </c>
      <c r="H95" s="108">
        <f t="shared" si="32"/>
        <v>4.4606666666666666</v>
      </c>
      <c r="I95" s="109">
        <f t="shared" si="32"/>
        <v>4.5963333333333329</v>
      </c>
      <c r="J95" s="108">
        <f t="shared" si="32"/>
        <v>4.7319999999999993</v>
      </c>
      <c r="K95" s="108">
        <f t="shared" si="32"/>
        <v>4.8676666666666666</v>
      </c>
      <c r="L95" s="108">
        <f t="shared" si="32"/>
        <v>5.003333333333333</v>
      </c>
      <c r="M95" s="108">
        <f t="shared" si="32"/>
        <v>5.1389999999999993</v>
      </c>
      <c r="N95" s="109">
        <f t="shared" si="32"/>
        <v>5.2746666666666657</v>
      </c>
      <c r="O95" s="108">
        <f t="shared" si="32"/>
        <v>5.410333333333333</v>
      </c>
      <c r="P95" s="108">
        <f t="shared" si="32"/>
        <v>5.5459999999999994</v>
      </c>
      <c r="Q95" s="108">
        <f t="shared" si="32"/>
        <v>5.6816666666666666</v>
      </c>
      <c r="R95" s="108">
        <f t="shared" si="32"/>
        <v>5.8173333333333339</v>
      </c>
      <c r="S95" s="109">
        <f t="shared" si="32"/>
        <v>5.9530000000000003</v>
      </c>
      <c r="T95" s="108">
        <f t="shared" si="32"/>
        <v>6.0886666666666667</v>
      </c>
      <c r="U95" s="108">
        <f t="shared" si="32"/>
        <v>6.2243333333333331</v>
      </c>
      <c r="V95" s="108">
        <f t="shared" si="32"/>
        <v>6.36</v>
      </c>
      <c r="W95" s="108">
        <f t="shared" si="32"/>
        <v>6.4956666666666658</v>
      </c>
      <c r="X95" s="109">
        <f t="shared" si="32"/>
        <v>6.6313333333333331</v>
      </c>
    </row>
    <row r="96" spans="2:24" x14ac:dyDescent="0.25">
      <c r="B96" s="107">
        <v>3</v>
      </c>
      <c r="C96" s="105" t="s">
        <v>247</v>
      </c>
      <c r="D96" s="105" t="s">
        <v>248</v>
      </c>
      <c r="E96" s="105">
        <v>30</v>
      </c>
      <c r="F96" s="105">
        <v>30</v>
      </c>
      <c r="G96" s="105">
        <v>30</v>
      </c>
      <c r="H96" s="105">
        <v>30</v>
      </c>
      <c r="I96" s="106">
        <v>30</v>
      </c>
      <c r="J96" s="105">
        <v>30</v>
      </c>
      <c r="K96" s="105">
        <v>30</v>
      </c>
      <c r="L96" s="105">
        <v>30</v>
      </c>
      <c r="M96" s="105">
        <v>30</v>
      </c>
      <c r="N96" s="106">
        <v>30</v>
      </c>
      <c r="O96" s="105">
        <v>30</v>
      </c>
      <c r="P96" s="105">
        <v>30</v>
      </c>
      <c r="Q96" s="105">
        <v>30</v>
      </c>
      <c r="R96" s="105">
        <v>30</v>
      </c>
      <c r="S96" s="106">
        <v>30</v>
      </c>
      <c r="T96" s="105">
        <v>30</v>
      </c>
      <c r="U96" s="105">
        <v>30</v>
      </c>
      <c r="V96" s="105">
        <v>30</v>
      </c>
      <c r="W96" s="105">
        <v>30</v>
      </c>
      <c r="X96" s="106">
        <v>30</v>
      </c>
    </row>
    <row r="97" spans="2:24" x14ac:dyDescent="0.25">
      <c r="B97" s="107">
        <v>4</v>
      </c>
      <c r="C97" s="105" t="s">
        <v>250</v>
      </c>
      <c r="D97" s="105" t="s">
        <v>251</v>
      </c>
      <c r="E97" s="112">
        <f>E94*E96</f>
        <v>12160.999999999998</v>
      </c>
      <c r="F97" s="112">
        <f t="shared" ref="F97:X97" si="33">F94*F96</f>
        <v>12567.999999999998</v>
      </c>
      <c r="G97" s="112">
        <f t="shared" si="33"/>
        <v>12975</v>
      </c>
      <c r="H97" s="112">
        <f t="shared" si="33"/>
        <v>13382</v>
      </c>
      <c r="I97" s="113">
        <f t="shared" si="33"/>
        <v>13789</v>
      </c>
      <c r="J97" s="112">
        <f t="shared" si="33"/>
        <v>14195.999999999998</v>
      </c>
      <c r="K97" s="112">
        <f t="shared" si="33"/>
        <v>14603</v>
      </c>
      <c r="L97" s="112">
        <f t="shared" si="33"/>
        <v>15010</v>
      </c>
      <c r="M97" s="112">
        <f t="shared" si="33"/>
        <v>15417</v>
      </c>
      <c r="N97" s="113">
        <f t="shared" si="33"/>
        <v>15823.999999999998</v>
      </c>
      <c r="O97" s="112">
        <f t="shared" si="33"/>
        <v>16231</v>
      </c>
      <c r="P97" s="112">
        <f t="shared" si="33"/>
        <v>16637.999999999996</v>
      </c>
      <c r="Q97" s="112">
        <f t="shared" si="33"/>
        <v>17045</v>
      </c>
      <c r="R97" s="112">
        <f t="shared" si="33"/>
        <v>17452</v>
      </c>
      <c r="S97" s="113">
        <f t="shared" si="33"/>
        <v>17859.000000000004</v>
      </c>
      <c r="T97" s="112">
        <f t="shared" si="33"/>
        <v>18266</v>
      </c>
      <c r="U97" s="112">
        <f t="shared" si="33"/>
        <v>18673</v>
      </c>
      <c r="V97" s="112">
        <f t="shared" si="33"/>
        <v>19080</v>
      </c>
      <c r="W97" s="112">
        <f t="shared" si="33"/>
        <v>19487</v>
      </c>
      <c r="X97" s="113">
        <f t="shared" si="33"/>
        <v>19894</v>
      </c>
    </row>
    <row r="98" spans="2:24" x14ac:dyDescent="0.25">
      <c r="B98" s="107">
        <v>5</v>
      </c>
      <c r="C98" s="105" t="s">
        <v>250</v>
      </c>
      <c r="D98" s="105" t="s">
        <v>252</v>
      </c>
      <c r="E98" s="112">
        <f>E97/86400</f>
        <v>0.14075231481481479</v>
      </c>
      <c r="F98" s="112">
        <f t="shared" ref="F98:X98" si="34">F97/86400</f>
        <v>0.14546296296296293</v>
      </c>
      <c r="G98" s="112">
        <f t="shared" si="34"/>
        <v>0.1501736111111111</v>
      </c>
      <c r="H98" s="112">
        <f t="shared" si="34"/>
        <v>0.15488425925925925</v>
      </c>
      <c r="I98" s="113">
        <f t="shared" si="34"/>
        <v>0.15959490740740739</v>
      </c>
      <c r="J98" s="112">
        <f t="shared" si="34"/>
        <v>0.16430555555555554</v>
      </c>
      <c r="K98" s="112">
        <f t="shared" si="34"/>
        <v>0.16901620370370371</v>
      </c>
      <c r="L98" s="112">
        <f t="shared" si="34"/>
        <v>0.17372685185185185</v>
      </c>
      <c r="M98" s="112">
        <f t="shared" si="34"/>
        <v>0.1784375</v>
      </c>
      <c r="N98" s="113">
        <f t="shared" si="34"/>
        <v>0.18314814814814812</v>
      </c>
      <c r="O98" s="112">
        <f t="shared" si="34"/>
        <v>0.18785879629629629</v>
      </c>
      <c r="P98" s="112">
        <f t="shared" si="34"/>
        <v>0.1925694444444444</v>
      </c>
      <c r="Q98" s="112">
        <f t="shared" si="34"/>
        <v>0.1972800925925926</v>
      </c>
      <c r="R98" s="112">
        <f t="shared" si="34"/>
        <v>0.20199074074074075</v>
      </c>
      <c r="S98" s="113">
        <f t="shared" si="34"/>
        <v>0.20670138888888892</v>
      </c>
      <c r="T98" s="112">
        <f t="shared" si="34"/>
        <v>0.21141203703703704</v>
      </c>
      <c r="U98" s="112">
        <f t="shared" si="34"/>
        <v>0.21612268518518518</v>
      </c>
      <c r="V98" s="112">
        <f t="shared" si="34"/>
        <v>0.22083333333333333</v>
      </c>
      <c r="W98" s="112">
        <f t="shared" si="34"/>
        <v>0.22554398148148147</v>
      </c>
      <c r="X98" s="113">
        <f t="shared" si="34"/>
        <v>0.23025462962962964</v>
      </c>
    </row>
    <row r="99" spans="2:24" x14ac:dyDescent="0.25">
      <c r="B99" s="103" t="s">
        <v>259</v>
      </c>
      <c r="C99" s="104" t="s">
        <v>160</v>
      </c>
      <c r="D99" s="105"/>
      <c r="E99" s="105"/>
      <c r="F99" s="105"/>
      <c r="G99" s="105"/>
      <c r="H99" s="105"/>
      <c r="I99" s="106"/>
      <c r="J99" s="105"/>
      <c r="K99" s="105"/>
      <c r="L99" s="105"/>
      <c r="M99" s="105"/>
      <c r="N99" s="106"/>
      <c r="O99" s="105"/>
      <c r="P99" s="105"/>
      <c r="Q99" s="105"/>
      <c r="R99" s="105"/>
      <c r="S99" s="106"/>
      <c r="T99" s="105"/>
      <c r="U99" s="105"/>
      <c r="V99" s="105"/>
      <c r="W99" s="105"/>
      <c r="X99" s="106"/>
    </row>
    <row r="100" spans="2:24" x14ac:dyDescent="0.25">
      <c r="B100" s="107">
        <v>1</v>
      </c>
      <c r="C100" s="105" t="s">
        <v>161</v>
      </c>
      <c r="D100" s="105" t="s">
        <v>158</v>
      </c>
      <c r="E100" s="114">
        <v>0.25</v>
      </c>
      <c r="F100" s="114">
        <v>0.25</v>
      </c>
      <c r="G100" s="114">
        <v>0.25</v>
      </c>
      <c r="H100" s="114">
        <v>0.25</v>
      </c>
      <c r="I100" s="115">
        <v>0.25</v>
      </c>
      <c r="J100" s="114">
        <v>0.25</v>
      </c>
      <c r="K100" s="114">
        <v>0.25</v>
      </c>
      <c r="L100" s="114">
        <v>0.25</v>
      </c>
      <c r="M100" s="114">
        <v>0.25</v>
      </c>
      <c r="N100" s="115">
        <v>0.25</v>
      </c>
      <c r="O100" s="114">
        <v>0.25</v>
      </c>
      <c r="P100" s="114">
        <v>0.25</v>
      </c>
      <c r="Q100" s="114">
        <v>0.25</v>
      </c>
      <c r="R100" s="114">
        <v>0.25</v>
      </c>
      <c r="S100" s="115">
        <v>0.25</v>
      </c>
      <c r="T100" s="114">
        <v>0.25</v>
      </c>
      <c r="U100" s="114">
        <v>0.25</v>
      </c>
      <c r="V100" s="114">
        <v>0.25</v>
      </c>
      <c r="W100" s="114">
        <v>0.25</v>
      </c>
      <c r="X100" s="115">
        <v>0.25</v>
      </c>
    </row>
    <row r="101" spans="2:24" x14ac:dyDescent="0.25">
      <c r="B101" s="107">
        <v>2</v>
      </c>
      <c r="C101" s="105" t="s">
        <v>162</v>
      </c>
      <c r="D101" s="105" t="s">
        <v>156</v>
      </c>
      <c r="E101" s="112">
        <f>(E92+E98)*E100</f>
        <v>0.30887313528806581</v>
      </c>
      <c r="F101" s="112">
        <f t="shared" ref="F101:X101" si="35">(F92+F98)*F100</f>
        <v>0.319210390946502</v>
      </c>
      <c r="G101" s="112">
        <f t="shared" si="35"/>
        <v>0.32954764660493824</v>
      </c>
      <c r="H101" s="112">
        <f t="shared" si="35"/>
        <v>0.33988490226337442</v>
      </c>
      <c r="I101" s="113">
        <f t="shared" si="35"/>
        <v>0.35022215792181066</v>
      </c>
      <c r="J101" s="112">
        <f t="shared" si="35"/>
        <v>0.36055941358024685</v>
      </c>
      <c r="K101" s="112">
        <f t="shared" si="35"/>
        <v>0.37089666923868309</v>
      </c>
      <c r="L101" s="112">
        <f t="shared" si="35"/>
        <v>0.38123392489711933</v>
      </c>
      <c r="M101" s="112">
        <f t="shared" si="35"/>
        <v>0.39157118055555551</v>
      </c>
      <c r="N101" s="113">
        <f t="shared" si="35"/>
        <v>0.40190843621399175</v>
      </c>
      <c r="O101" s="112">
        <f t="shared" si="35"/>
        <v>0.41224569187242799</v>
      </c>
      <c r="P101" s="112">
        <f t="shared" si="35"/>
        <v>0.42258294753086412</v>
      </c>
      <c r="Q101" s="112">
        <f t="shared" si="35"/>
        <v>0.43292020318930041</v>
      </c>
      <c r="R101" s="112">
        <f t="shared" si="35"/>
        <v>0.4432574588477366</v>
      </c>
      <c r="S101" s="113">
        <f t="shared" si="35"/>
        <v>0.45359471450617289</v>
      </c>
      <c r="T101" s="112">
        <f t="shared" si="35"/>
        <v>0.46393197016460896</v>
      </c>
      <c r="U101" s="112">
        <f t="shared" si="35"/>
        <v>0.47426922582304526</v>
      </c>
      <c r="V101" s="112">
        <f t="shared" si="35"/>
        <v>0.48460648148148144</v>
      </c>
      <c r="W101" s="112">
        <f t="shared" si="35"/>
        <v>0.49494373713991763</v>
      </c>
      <c r="X101" s="113">
        <f t="shared" si="35"/>
        <v>0.50528099279835381</v>
      </c>
    </row>
    <row r="102" spans="2:24" x14ac:dyDescent="0.25">
      <c r="B102" s="103" t="s">
        <v>261</v>
      </c>
      <c r="C102" s="104" t="s">
        <v>157</v>
      </c>
      <c r="D102" s="105"/>
      <c r="E102" s="105"/>
      <c r="F102" s="105"/>
      <c r="G102" s="105"/>
      <c r="H102" s="105"/>
      <c r="I102" s="106"/>
      <c r="J102" s="105"/>
      <c r="K102" s="105"/>
      <c r="L102" s="105"/>
      <c r="M102" s="105"/>
      <c r="N102" s="106"/>
      <c r="O102" s="105"/>
      <c r="P102" s="105"/>
      <c r="Q102" s="105"/>
      <c r="R102" s="105"/>
      <c r="S102" s="106"/>
      <c r="T102" s="105"/>
      <c r="U102" s="105"/>
      <c r="V102" s="105"/>
      <c r="W102" s="105"/>
      <c r="X102" s="106"/>
    </row>
    <row r="103" spans="2:24" x14ac:dyDescent="0.25">
      <c r="B103" s="107">
        <v>1</v>
      </c>
      <c r="C103" s="105" t="s">
        <v>159</v>
      </c>
      <c r="D103" s="105" t="s">
        <v>156</v>
      </c>
      <c r="E103" s="112" cm="1">
        <f t="array" ref="E103:X103">TRANSPOSE('Rekap Air Non Domestik (3)'!R57:R76)</f>
        <v>1.2650462962962963</v>
      </c>
      <c r="F103" s="112">
        <v>1.2650462962962963</v>
      </c>
      <c r="G103" s="112">
        <v>1.2650462962962963</v>
      </c>
      <c r="H103" s="112">
        <v>1.2650462962962963</v>
      </c>
      <c r="I103" s="113">
        <v>1.2881944444444444</v>
      </c>
      <c r="J103" s="112">
        <v>1.2881944444444444</v>
      </c>
      <c r="K103" s="112">
        <v>1.2881944444444444</v>
      </c>
      <c r="L103" s="112">
        <v>1.2881944444444444</v>
      </c>
      <c r="M103" s="112">
        <v>1.2881944444444444</v>
      </c>
      <c r="N103" s="113">
        <v>1.2881944444444444</v>
      </c>
      <c r="O103" s="112">
        <v>1.2881944444444444</v>
      </c>
      <c r="P103" s="112">
        <v>1.2881944444444444</v>
      </c>
      <c r="Q103" s="112">
        <v>1.2881944444444444</v>
      </c>
      <c r="R103" s="112">
        <v>1.2881944444444444</v>
      </c>
      <c r="S103" s="113">
        <v>2.5069444444444446</v>
      </c>
      <c r="T103" s="112">
        <v>2.5069444444444446</v>
      </c>
      <c r="U103" s="112">
        <v>2.5069444444444446</v>
      </c>
      <c r="V103" s="112">
        <v>2.5069444444444446</v>
      </c>
      <c r="W103" s="112">
        <v>2.5069444444444446</v>
      </c>
      <c r="X103" s="113">
        <v>2.5069444444444446</v>
      </c>
    </row>
    <row r="104" spans="2:24" x14ac:dyDescent="0.25">
      <c r="B104" s="103" t="s">
        <v>165</v>
      </c>
      <c r="C104" s="104" t="s">
        <v>260</v>
      </c>
      <c r="D104" s="105" t="s">
        <v>156</v>
      </c>
      <c r="E104" s="112">
        <f>E92+E98+E101+E103</f>
        <v>2.8094119727366254</v>
      </c>
      <c r="F104" s="112">
        <f t="shared" ref="F104:X104" si="36">F92+F98+F101+F103</f>
        <v>2.8610982510288063</v>
      </c>
      <c r="G104" s="112">
        <f t="shared" si="36"/>
        <v>2.9127845293209873</v>
      </c>
      <c r="H104" s="112">
        <f t="shared" si="36"/>
        <v>2.9644708076131683</v>
      </c>
      <c r="I104" s="113">
        <f t="shared" si="36"/>
        <v>3.0393052340534981</v>
      </c>
      <c r="J104" s="112">
        <f t="shared" si="36"/>
        <v>3.0909915123456786</v>
      </c>
      <c r="K104" s="112">
        <f t="shared" si="36"/>
        <v>3.14267779063786</v>
      </c>
      <c r="L104" s="112">
        <f t="shared" si="36"/>
        <v>3.194364068930041</v>
      </c>
      <c r="M104" s="112">
        <f t="shared" si="36"/>
        <v>3.246050347222222</v>
      </c>
      <c r="N104" s="113">
        <f t="shared" si="36"/>
        <v>3.2977366255144034</v>
      </c>
      <c r="O104" s="112">
        <f t="shared" si="36"/>
        <v>3.3494229038065848</v>
      </c>
      <c r="P104" s="112">
        <f t="shared" si="36"/>
        <v>3.4011091820987653</v>
      </c>
      <c r="Q104" s="112">
        <f t="shared" si="36"/>
        <v>3.4527954603909468</v>
      </c>
      <c r="R104" s="112">
        <f t="shared" si="36"/>
        <v>3.5044817386831273</v>
      </c>
      <c r="S104" s="113">
        <f t="shared" si="36"/>
        <v>4.7749180169753096</v>
      </c>
      <c r="T104" s="112">
        <f t="shared" si="36"/>
        <v>4.8266042952674892</v>
      </c>
      <c r="U104" s="112">
        <f t="shared" si="36"/>
        <v>4.8782905735596707</v>
      </c>
      <c r="V104" s="112">
        <f t="shared" si="36"/>
        <v>4.9299768518518521</v>
      </c>
      <c r="W104" s="112">
        <f t="shared" si="36"/>
        <v>4.9816631301440326</v>
      </c>
      <c r="X104" s="113">
        <f t="shared" si="36"/>
        <v>5.033349408436214</v>
      </c>
    </row>
    <row r="105" spans="2:24" x14ac:dyDescent="0.25">
      <c r="B105" s="103" t="s">
        <v>166</v>
      </c>
      <c r="C105" s="104" t="s">
        <v>237</v>
      </c>
      <c r="D105" s="105"/>
      <c r="E105" s="105"/>
      <c r="F105" s="105"/>
      <c r="G105" s="105"/>
      <c r="H105" s="105"/>
      <c r="I105" s="106"/>
      <c r="J105" s="105"/>
      <c r="K105" s="105"/>
      <c r="L105" s="105"/>
      <c r="M105" s="105"/>
      <c r="N105" s="106"/>
      <c r="O105" s="105"/>
      <c r="P105" s="105"/>
      <c r="Q105" s="105"/>
      <c r="R105" s="105"/>
      <c r="S105" s="106"/>
      <c r="T105" s="105"/>
      <c r="U105" s="105"/>
      <c r="V105" s="105"/>
      <c r="W105" s="105"/>
      <c r="X105" s="106"/>
    </row>
    <row r="106" spans="2:24" x14ac:dyDescent="0.25">
      <c r="B106" s="107">
        <v>1</v>
      </c>
      <c r="C106" s="105" t="s">
        <v>163</v>
      </c>
      <c r="D106" s="105"/>
      <c r="E106" s="105">
        <v>1.5</v>
      </c>
      <c r="F106" s="105">
        <v>1.5</v>
      </c>
      <c r="G106" s="105">
        <v>1.5</v>
      </c>
      <c r="H106" s="105">
        <v>1.5</v>
      </c>
      <c r="I106" s="106">
        <v>1.5</v>
      </c>
      <c r="J106" s="105">
        <v>1.5</v>
      </c>
      <c r="K106" s="105">
        <v>1.5</v>
      </c>
      <c r="L106" s="105">
        <v>1.5</v>
      </c>
      <c r="M106" s="105">
        <v>1.5</v>
      </c>
      <c r="N106" s="106">
        <v>1.5</v>
      </c>
      <c r="O106" s="105">
        <v>1.5</v>
      </c>
      <c r="P106" s="105">
        <v>1.5</v>
      </c>
      <c r="Q106" s="105">
        <v>1.5</v>
      </c>
      <c r="R106" s="105">
        <v>1.5</v>
      </c>
      <c r="S106" s="106">
        <v>1.5</v>
      </c>
      <c r="T106" s="105">
        <v>1.5</v>
      </c>
      <c r="U106" s="105">
        <v>1.5</v>
      </c>
      <c r="V106" s="105">
        <v>1.5</v>
      </c>
      <c r="W106" s="105">
        <v>1.5</v>
      </c>
      <c r="X106" s="106">
        <v>1.5</v>
      </c>
    </row>
    <row r="107" spans="2:24" x14ac:dyDescent="0.25">
      <c r="B107" s="107">
        <v>2</v>
      </c>
      <c r="C107" s="105" t="s">
        <v>164</v>
      </c>
      <c r="D107" s="105" t="s">
        <v>156</v>
      </c>
      <c r="E107" s="112">
        <f>E104*E106</f>
        <v>4.2141179591049376</v>
      </c>
      <c r="F107" s="112">
        <f t="shared" ref="F107:H107" si="37">F104*F106</f>
        <v>4.2916473765432093</v>
      </c>
      <c r="G107" s="112">
        <f t="shared" si="37"/>
        <v>4.369176793981481</v>
      </c>
      <c r="H107" s="112">
        <f t="shared" si="37"/>
        <v>4.4467062114197526</v>
      </c>
      <c r="I107" s="113">
        <f>I104*I106</f>
        <v>4.5589578510802475</v>
      </c>
      <c r="J107" s="112">
        <f t="shared" ref="J107:X107" si="38">J104*J106</f>
        <v>4.6364872685185183</v>
      </c>
      <c r="K107" s="112">
        <f t="shared" si="38"/>
        <v>4.71401668595679</v>
      </c>
      <c r="L107" s="112">
        <f t="shared" si="38"/>
        <v>4.7915461033950617</v>
      </c>
      <c r="M107" s="112">
        <f t="shared" si="38"/>
        <v>4.8690755208333325</v>
      </c>
      <c r="N107" s="113">
        <f t="shared" si="38"/>
        <v>4.9466049382716051</v>
      </c>
      <c r="O107" s="112">
        <f t="shared" si="38"/>
        <v>5.0241343557098777</v>
      </c>
      <c r="P107" s="112">
        <f t="shared" si="38"/>
        <v>5.1016637731481485</v>
      </c>
      <c r="Q107" s="112">
        <f t="shared" si="38"/>
        <v>5.1791931905864201</v>
      </c>
      <c r="R107" s="112">
        <f t="shared" si="38"/>
        <v>5.2567226080246909</v>
      </c>
      <c r="S107" s="113">
        <f t="shared" si="38"/>
        <v>7.1623770254629644</v>
      </c>
      <c r="T107" s="112">
        <f t="shared" si="38"/>
        <v>7.2399064429012334</v>
      </c>
      <c r="U107" s="112">
        <f t="shared" si="38"/>
        <v>7.317435860339506</v>
      </c>
      <c r="V107" s="112">
        <f t="shared" si="38"/>
        <v>7.3949652777777786</v>
      </c>
      <c r="W107" s="112">
        <f t="shared" si="38"/>
        <v>7.4724946952160494</v>
      </c>
      <c r="X107" s="113">
        <f t="shared" si="38"/>
        <v>7.5500241126543211</v>
      </c>
    </row>
    <row r="108" spans="2:24" x14ac:dyDescent="0.25">
      <c r="B108" s="103" t="s">
        <v>262</v>
      </c>
      <c r="C108" s="104" t="s">
        <v>241</v>
      </c>
      <c r="D108" s="105"/>
      <c r="E108" s="105"/>
      <c r="F108" s="105"/>
      <c r="G108" s="105"/>
      <c r="H108" s="105"/>
      <c r="I108" s="106"/>
      <c r="J108" s="105"/>
      <c r="K108" s="105"/>
      <c r="L108" s="105"/>
      <c r="M108" s="105"/>
      <c r="N108" s="106"/>
      <c r="O108" s="105"/>
      <c r="P108" s="105"/>
      <c r="Q108" s="105"/>
      <c r="R108" s="105"/>
      <c r="S108" s="106"/>
      <c r="T108" s="105"/>
      <c r="U108" s="105"/>
      <c r="V108" s="105"/>
      <c r="W108" s="105"/>
      <c r="X108" s="106"/>
    </row>
    <row r="109" spans="2:24" x14ac:dyDescent="0.25">
      <c r="B109" s="107">
        <v>1</v>
      </c>
      <c r="C109" s="105" t="s">
        <v>163</v>
      </c>
      <c r="D109" s="105"/>
      <c r="E109" s="105">
        <v>2</v>
      </c>
      <c r="F109" s="105">
        <v>2</v>
      </c>
      <c r="G109" s="105">
        <v>2</v>
      </c>
      <c r="H109" s="105">
        <v>2</v>
      </c>
      <c r="I109" s="106">
        <v>2</v>
      </c>
      <c r="J109" s="105">
        <v>2</v>
      </c>
      <c r="K109" s="105">
        <v>2</v>
      </c>
      <c r="L109" s="105">
        <v>2</v>
      </c>
      <c r="M109" s="105">
        <v>2</v>
      </c>
      <c r="N109" s="106">
        <v>2</v>
      </c>
      <c r="O109" s="105">
        <v>2</v>
      </c>
      <c r="P109" s="105">
        <v>2</v>
      </c>
      <c r="Q109" s="105">
        <v>2</v>
      </c>
      <c r="R109" s="105">
        <v>2</v>
      </c>
      <c r="S109" s="106">
        <v>2</v>
      </c>
      <c r="T109" s="105">
        <v>2</v>
      </c>
      <c r="U109" s="105">
        <v>2</v>
      </c>
      <c r="V109" s="105">
        <v>2</v>
      </c>
      <c r="W109" s="105">
        <v>2</v>
      </c>
      <c r="X109" s="106">
        <v>2</v>
      </c>
    </row>
    <row r="110" spans="2:24" x14ac:dyDescent="0.25">
      <c r="B110" s="107">
        <v>2</v>
      </c>
      <c r="C110" s="105" t="s">
        <v>164</v>
      </c>
      <c r="D110" s="105" t="s">
        <v>156</v>
      </c>
      <c r="E110" s="112">
        <f>E109*E104</f>
        <v>5.6188239454732507</v>
      </c>
      <c r="F110" s="112">
        <f t="shared" ref="F110:X110" si="39">F109*F104</f>
        <v>5.7221965020576127</v>
      </c>
      <c r="G110" s="112">
        <f t="shared" si="39"/>
        <v>5.8255690586419746</v>
      </c>
      <c r="H110" s="112">
        <f t="shared" si="39"/>
        <v>5.9289416152263366</v>
      </c>
      <c r="I110" s="113">
        <f t="shared" si="39"/>
        <v>6.0786104681069961</v>
      </c>
      <c r="J110" s="112">
        <f t="shared" si="39"/>
        <v>6.1819830246913572</v>
      </c>
      <c r="K110" s="112">
        <f t="shared" si="39"/>
        <v>6.28535558127572</v>
      </c>
      <c r="L110" s="112">
        <f t="shared" si="39"/>
        <v>6.388728137860082</v>
      </c>
      <c r="M110" s="112">
        <f t="shared" si="39"/>
        <v>6.4921006944444439</v>
      </c>
      <c r="N110" s="113">
        <f t="shared" si="39"/>
        <v>6.5954732510288068</v>
      </c>
      <c r="O110" s="112">
        <f t="shared" si="39"/>
        <v>6.6988458076131696</v>
      </c>
      <c r="P110" s="112">
        <f t="shared" si="39"/>
        <v>6.8022183641975307</v>
      </c>
      <c r="Q110" s="112">
        <f t="shared" si="39"/>
        <v>6.9055909207818935</v>
      </c>
      <c r="R110" s="112">
        <f t="shared" si="39"/>
        <v>7.0089634773662546</v>
      </c>
      <c r="S110" s="113">
        <f t="shared" si="39"/>
        <v>9.5498360339506192</v>
      </c>
      <c r="T110" s="112">
        <f t="shared" si="39"/>
        <v>9.6532085905349785</v>
      </c>
      <c r="U110" s="112">
        <f t="shared" si="39"/>
        <v>9.7565811471193413</v>
      </c>
      <c r="V110" s="112">
        <f t="shared" si="39"/>
        <v>9.8599537037037042</v>
      </c>
      <c r="W110" s="112">
        <f t="shared" si="39"/>
        <v>9.9633262602880652</v>
      </c>
      <c r="X110" s="113">
        <f t="shared" si="39"/>
        <v>10.066698816872428</v>
      </c>
    </row>
    <row r="113" spans="1:24" x14ac:dyDescent="0.25">
      <c r="A113" s="259">
        <v>4</v>
      </c>
      <c r="B113" s="260" t="s">
        <v>110</v>
      </c>
      <c r="C113" s="260"/>
      <c r="D113" s="260"/>
      <c r="E113" s="260"/>
      <c r="F113" s="260"/>
      <c r="G113" s="260"/>
      <c r="H113" s="260"/>
      <c r="I113" s="260"/>
      <c r="J113" s="260"/>
      <c r="K113" s="260"/>
      <c r="L113" s="260"/>
      <c r="M113" s="260"/>
      <c r="N113" s="260"/>
      <c r="O113" s="260"/>
      <c r="P113" s="260"/>
      <c r="Q113" s="260"/>
      <c r="R113" s="260"/>
      <c r="S113" s="260"/>
      <c r="T113" s="260"/>
      <c r="U113" s="260"/>
      <c r="V113" s="260"/>
      <c r="W113" s="260"/>
      <c r="X113" s="260"/>
    </row>
    <row r="114" spans="1:24" x14ac:dyDescent="0.25">
      <c r="A114" s="259"/>
      <c r="B114" s="261" t="s">
        <v>391</v>
      </c>
      <c r="C114" s="261"/>
      <c r="D114" s="261"/>
      <c r="E114" s="261"/>
      <c r="F114" s="261"/>
      <c r="G114" s="261"/>
      <c r="H114" s="261"/>
      <c r="I114" s="261"/>
      <c r="J114" s="261"/>
      <c r="K114" s="261"/>
      <c r="L114" s="261"/>
      <c r="M114" s="261"/>
      <c r="N114" s="261"/>
      <c r="O114" s="261"/>
      <c r="P114" s="261"/>
      <c r="Q114" s="261"/>
      <c r="R114" s="261"/>
      <c r="S114" s="261"/>
      <c r="T114" s="261"/>
      <c r="U114" s="261"/>
      <c r="V114" s="261"/>
      <c r="W114" s="261"/>
      <c r="X114" s="261"/>
    </row>
    <row r="115" spans="1:24" x14ac:dyDescent="0.25">
      <c r="A115" s="259"/>
      <c r="B115" s="262" t="s">
        <v>149</v>
      </c>
      <c r="C115" s="252" t="s">
        <v>150</v>
      </c>
      <c r="D115" s="252" t="s">
        <v>151</v>
      </c>
      <c r="E115" s="252" t="s">
        <v>22</v>
      </c>
      <c r="F115" s="252"/>
      <c r="G115" s="252"/>
      <c r="H115" s="252"/>
      <c r="I115" s="252"/>
      <c r="J115" s="252"/>
      <c r="K115" s="252"/>
      <c r="L115" s="252"/>
      <c r="M115" s="252"/>
      <c r="N115" s="252"/>
      <c r="O115" s="252"/>
      <c r="P115" s="252"/>
      <c r="Q115" s="252"/>
      <c r="R115" s="252"/>
      <c r="S115" s="252"/>
      <c r="T115" s="252"/>
      <c r="U115" s="252"/>
      <c r="V115" s="252"/>
      <c r="W115" s="252"/>
      <c r="X115" s="252"/>
    </row>
    <row r="116" spans="1:24" x14ac:dyDescent="0.25">
      <c r="A116" s="259"/>
      <c r="B116" s="262"/>
      <c r="C116" s="252"/>
      <c r="D116" s="252"/>
      <c r="E116" s="102">
        <v>2025</v>
      </c>
      <c r="F116" s="102">
        <v>2026</v>
      </c>
      <c r="G116" s="102">
        <v>2027</v>
      </c>
      <c r="H116" s="102">
        <v>2028</v>
      </c>
      <c r="I116" s="102">
        <v>2029</v>
      </c>
      <c r="J116" s="102">
        <v>2030</v>
      </c>
      <c r="K116" s="102">
        <v>2031</v>
      </c>
      <c r="L116" s="102">
        <v>2032</v>
      </c>
      <c r="M116" s="102">
        <v>2033</v>
      </c>
      <c r="N116" s="102">
        <v>2034</v>
      </c>
      <c r="O116" s="102">
        <v>2035</v>
      </c>
      <c r="P116" s="102">
        <v>2036</v>
      </c>
      <c r="Q116" s="102">
        <v>2037</v>
      </c>
      <c r="R116" s="102">
        <v>2038</v>
      </c>
      <c r="S116" s="102">
        <v>2039</v>
      </c>
      <c r="T116" s="102">
        <v>2040</v>
      </c>
      <c r="U116" s="102">
        <v>2041</v>
      </c>
      <c r="V116" s="102">
        <v>2042</v>
      </c>
      <c r="W116" s="102">
        <v>2043</v>
      </c>
      <c r="X116" s="102">
        <v>2044</v>
      </c>
    </row>
    <row r="117" spans="1:24" x14ac:dyDescent="0.25">
      <c r="B117" s="103" t="s">
        <v>152</v>
      </c>
      <c r="C117" s="104" t="s">
        <v>153</v>
      </c>
      <c r="D117" s="105"/>
      <c r="E117" s="105"/>
      <c r="F117" s="105"/>
      <c r="G117" s="105"/>
      <c r="H117" s="105"/>
      <c r="I117" s="106"/>
      <c r="J117" s="105"/>
      <c r="K117" s="105"/>
      <c r="L117" s="105"/>
      <c r="M117" s="105"/>
      <c r="N117" s="106"/>
      <c r="O117" s="105"/>
      <c r="P117" s="105"/>
      <c r="Q117" s="105"/>
      <c r="R117" s="105"/>
      <c r="S117" s="106"/>
      <c r="T117" s="105"/>
      <c r="U117" s="105"/>
      <c r="V117" s="105"/>
      <c r="W117" s="105"/>
      <c r="X117" s="106"/>
    </row>
    <row r="118" spans="1:24" x14ac:dyDescent="0.25">
      <c r="B118" s="107">
        <v>1</v>
      </c>
      <c r="C118" s="105" t="s">
        <v>154</v>
      </c>
      <c r="D118" s="105" t="s">
        <v>155</v>
      </c>
      <c r="E118" s="108" cm="1">
        <f t="array" ref="E118:X118">TRANSPOSE('Forward Projection (3)'!L68:L87)</f>
        <v>2160.7777777777778</v>
      </c>
      <c r="F118" s="108">
        <v>2210.5555555555557</v>
      </c>
      <c r="G118" s="108">
        <v>2260.3333333333335</v>
      </c>
      <c r="H118" s="108">
        <v>2310.1111111111113</v>
      </c>
      <c r="I118" s="109">
        <v>2359.8888888888887</v>
      </c>
      <c r="J118" s="108">
        <v>2409.6666666666665</v>
      </c>
      <c r="K118" s="108">
        <v>2459.4444444444443</v>
      </c>
      <c r="L118" s="108">
        <v>2509.2222222222222</v>
      </c>
      <c r="M118" s="108">
        <v>2559</v>
      </c>
      <c r="N118" s="109">
        <v>2608.7777777777778</v>
      </c>
      <c r="O118" s="108">
        <v>2658.5555555555557</v>
      </c>
      <c r="P118" s="108">
        <v>2708.3333333333335</v>
      </c>
      <c r="Q118" s="108">
        <v>2758.1111111111113</v>
      </c>
      <c r="R118" s="108">
        <v>2807.8888888888887</v>
      </c>
      <c r="S118" s="109">
        <v>2857.6666666666665</v>
      </c>
      <c r="T118" s="108">
        <v>2907.4444444444443</v>
      </c>
      <c r="U118" s="108">
        <v>2957.2222222222222</v>
      </c>
      <c r="V118" s="108">
        <v>3007</v>
      </c>
      <c r="W118" s="108">
        <v>3056.7777777777778</v>
      </c>
      <c r="X118" s="109">
        <v>3106.5555555555557</v>
      </c>
    </row>
    <row r="119" spans="1:24" x14ac:dyDescent="0.25">
      <c r="B119" s="107">
        <v>2</v>
      </c>
      <c r="C119" s="105" t="s">
        <v>238</v>
      </c>
      <c r="D119" s="105" t="s">
        <v>158</v>
      </c>
      <c r="E119" s="110">
        <v>0.83</v>
      </c>
      <c r="F119" s="110">
        <v>0.83</v>
      </c>
      <c r="G119" s="110">
        <v>0.84</v>
      </c>
      <c r="H119" s="110">
        <v>0.84</v>
      </c>
      <c r="I119" s="111">
        <v>0.85</v>
      </c>
      <c r="J119" s="110">
        <v>0.85</v>
      </c>
      <c r="K119" s="110">
        <v>0.86</v>
      </c>
      <c r="L119" s="110">
        <v>0.88</v>
      </c>
      <c r="M119" s="110">
        <v>0.9</v>
      </c>
      <c r="N119" s="111">
        <v>0.92</v>
      </c>
      <c r="O119" s="110">
        <v>0.93</v>
      </c>
      <c r="P119" s="110">
        <v>0.93</v>
      </c>
      <c r="Q119" s="110">
        <v>0.95</v>
      </c>
      <c r="R119" s="110">
        <v>0.96</v>
      </c>
      <c r="S119" s="111">
        <v>0.96</v>
      </c>
      <c r="T119" s="110">
        <v>0.97</v>
      </c>
      <c r="U119" s="110">
        <v>0.98</v>
      </c>
      <c r="V119" s="110">
        <v>0.99</v>
      </c>
      <c r="W119" s="110">
        <v>1</v>
      </c>
      <c r="X119" s="111">
        <v>1</v>
      </c>
    </row>
    <row r="120" spans="1:24" x14ac:dyDescent="0.25">
      <c r="B120" s="107">
        <v>3</v>
      </c>
      <c r="C120" s="105" t="s">
        <v>239</v>
      </c>
      <c r="D120" s="105" t="s">
        <v>240</v>
      </c>
      <c r="E120" s="108">
        <f>E118*E119</f>
        <v>1793.4455555555555</v>
      </c>
      <c r="F120" s="108">
        <f t="shared" ref="F120:X120" si="40">F118*F119</f>
        <v>1834.7611111111112</v>
      </c>
      <c r="G120" s="108">
        <f t="shared" si="40"/>
        <v>1898.68</v>
      </c>
      <c r="H120" s="108">
        <f t="shared" si="40"/>
        <v>1940.4933333333333</v>
      </c>
      <c r="I120" s="109">
        <f t="shared" si="40"/>
        <v>2005.9055555555553</v>
      </c>
      <c r="J120" s="108">
        <f t="shared" si="40"/>
        <v>2048.2166666666667</v>
      </c>
      <c r="K120" s="108">
        <f t="shared" si="40"/>
        <v>2115.1222222222223</v>
      </c>
      <c r="L120" s="108">
        <f t="shared" si="40"/>
        <v>2208.1155555555556</v>
      </c>
      <c r="M120" s="108">
        <f t="shared" si="40"/>
        <v>2303.1</v>
      </c>
      <c r="N120" s="109">
        <f t="shared" si="40"/>
        <v>2400.0755555555556</v>
      </c>
      <c r="O120" s="108">
        <f t="shared" si="40"/>
        <v>2472.4566666666669</v>
      </c>
      <c r="P120" s="108">
        <f t="shared" si="40"/>
        <v>2518.7500000000005</v>
      </c>
      <c r="Q120" s="108">
        <f t="shared" si="40"/>
        <v>2620.2055555555557</v>
      </c>
      <c r="R120" s="108">
        <f t="shared" si="40"/>
        <v>2695.5733333333333</v>
      </c>
      <c r="S120" s="109">
        <f t="shared" si="40"/>
        <v>2743.3599999999997</v>
      </c>
      <c r="T120" s="108">
        <f t="shared" si="40"/>
        <v>2820.221111111111</v>
      </c>
      <c r="U120" s="108">
        <f t="shared" si="40"/>
        <v>2898.0777777777776</v>
      </c>
      <c r="V120" s="108">
        <f t="shared" si="40"/>
        <v>2976.93</v>
      </c>
      <c r="W120" s="108">
        <f t="shared" si="40"/>
        <v>3056.7777777777778</v>
      </c>
      <c r="X120" s="109">
        <f t="shared" si="40"/>
        <v>3106.5555555555557</v>
      </c>
    </row>
    <row r="121" spans="1:24" x14ac:dyDescent="0.25">
      <c r="B121" s="103" t="s">
        <v>246</v>
      </c>
      <c r="C121" s="104" t="s">
        <v>243</v>
      </c>
      <c r="D121" s="105"/>
      <c r="E121" s="112"/>
      <c r="F121" s="112"/>
      <c r="G121" s="112"/>
      <c r="H121" s="112"/>
      <c r="I121" s="113"/>
      <c r="J121" s="112"/>
      <c r="K121" s="112"/>
      <c r="L121" s="112"/>
      <c r="M121" s="112"/>
      <c r="N121" s="113"/>
      <c r="O121" s="112"/>
      <c r="P121" s="112"/>
      <c r="Q121" s="112"/>
      <c r="R121" s="112"/>
      <c r="S121" s="113"/>
      <c r="T121" s="112"/>
      <c r="U121" s="112"/>
      <c r="V121" s="112"/>
      <c r="W121" s="112"/>
      <c r="X121" s="113"/>
    </row>
    <row r="122" spans="1:24" x14ac:dyDescent="0.25">
      <c r="B122" s="107">
        <v>1</v>
      </c>
      <c r="C122" s="105" t="s">
        <v>244</v>
      </c>
      <c r="D122" s="105" t="s">
        <v>158</v>
      </c>
      <c r="E122" s="110">
        <v>0.7</v>
      </c>
      <c r="F122" s="110">
        <v>0.7</v>
      </c>
      <c r="G122" s="110">
        <v>0.7</v>
      </c>
      <c r="H122" s="110">
        <v>0.7</v>
      </c>
      <c r="I122" s="111">
        <v>0.7</v>
      </c>
      <c r="J122" s="110">
        <v>0.7</v>
      </c>
      <c r="K122" s="110">
        <v>0.7</v>
      </c>
      <c r="L122" s="110">
        <v>0.7</v>
      </c>
      <c r="M122" s="110">
        <v>0.7</v>
      </c>
      <c r="N122" s="111">
        <v>0.7</v>
      </c>
      <c r="O122" s="110">
        <v>0.7</v>
      </c>
      <c r="P122" s="110">
        <v>0.7</v>
      </c>
      <c r="Q122" s="110">
        <v>0.7</v>
      </c>
      <c r="R122" s="110">
        <v>0.7</v>
      </c>
      <c r="S122" s="111">
        <v>0.7</v>
      </c>
      <c r="T122" s="110">
        <v>0.7</v>
      </c>
      <c r="U122" s="110">
        <v>0.7</v>
      </c>
      <c r="V122" s="110">
        <v>0.7</v>
      </c>
      <c r="W122" s="110">
        <v>0.7</v>
      </c>
      <c r="X122" s="111">
        <v>0.7</v>
      </c>
    </row>
    <row r="123" spans="1:24" x14ac:dyDescent="0.25">
      <c r="B123" s="107">
        <v>2</v>
      </c>
      <c r="C123" s="105" t="s">
        <v>245</v>
      </c>
      <c r="D123" s="105" t="s">
        <v>158</v>
      </c>
      <c r="E123" s="110">
        <v>0.3</v>
      </c>
      <c r="F123" s="110">
        <v>0.3</v>
      </c>
      <c r="G123" s="110">
        <v>0.3</v>
      </c>
      <c r="H123" s="110">
        <v>0.3</v>
      </c>
      <c r="I123" s="111">
        <v>0.3</v>
      </c>
      <c r="J123" s="110">
        <v>0.3</v>
      </c>
      <c r="K123" s="110">
        <v>0.3</v>
      </c>
      <c r="L123" s="110">
        <v>0.3</v>
      </c>
      <c r="M123" s="110">
        <v>0.3</v>
      </c>
      <c r="N123" s="111">
        <v>0.3</v>
      </c>
      <c r="O123" s="110">
        <v>0.3</v>
      </c>
      <c r="P123" s="110">
        <v>0.3</v>
      </c>
      <c r="Q123" s="110">
        <v>0.3</v>
      </c>
      <c r="R123" s="110">
        <v>0.3</v>
      </c>
      <c r="S123" s="111">
        <v>0.3</v>
      </c>
      <c r="T123" s="110">
        <v>0.3</v>
      </c>
      <c r="U123" s="110">
        <v>0.3</v>
      </c>
      <c r="V123" s="110">
        <v>0.3</v>
      </c>
      <c r="W123" s="110">
        <v>0.3</v>
      </c>
      <c r="X123" s="111">
        <v>0.3</v>
      </c>
    </row>
    <row r="124" spans="1:24" x14ac:dyDescent="0.25">
      <c r="B124" s="103" t="s">
        <v>257</v>
      </c>
      <c r="C124" s="104" t="s">
        <v>254</v>
      </c>
      <c r="D124" s="105"/>
      <c r="E124" s="112"/>
      <c r="F124" s="112"/>
      <c r="G124" s="112"/>
      <c r="H124" s="112"/>
      <c r="I124" s="113"/>
      <c r="J124" s="112"/>
      <c r="K124" s="112"/>
      <c r="L124" s="112"/>
      <c r="M124" s="112"/>
      <c r="N124" s="113"/>
      <c r="O124" s="112"/>
      <c r="P124" s="112"/>
      <c r="Q124" s="112"/>
      <c r="R124" s="112"/>
      <c r="S124" s="113"/>
      <c r="T124" s="112"/>
      <c r="U124" s="112"/>
      <c r="V124" s="112"/>
      <c r="W124" s="112"/>
      <c r="X124" s="113"/>
    </row>
    <row r="125" spans="1:24" x14ac:dyDescent="0.25">
      <c r="B125" s="107">
        <v>1</v>
      </c>
      <c r="C125" s="105" t="s">
        <v>154</v>
      </c>
      <c r="D125" s="105" t="s">
        <v>240</v>
      </c>
      <c r="E125" s="108">
        <f>E118*70%</f>
        <v>1512.5444444444445</v>
      </c>
      <c r="F125" s="108">
        <f t="shared" ref="F125:X125" si="41">F118*70%</f>
        <v>1547.3888888888889</v>
      </c>
      <c r="G125" s="108">
        <f t="shared" si="41"/>
        <v>1582.2333333333333</v>
      </c>
      <c r="H125" s="108">
        <f t="shared" si="41"/>
        <v>1617.0777777777778</v>
      </c>
      <c r="I125" s="109">
        <f t="shared" si="41"/>
        <v>1651.922222222222</v>
      </c>
      <c r="J125" s="108">
        <f t="shared" si="41"/>
        <v>1686.7666666666664</v>
      </c>
      <c r="K125" s="108">
        <f t="shared" si="41"/>
        <v>1721.6111111111109</v>
      </c>
      <c r="L125" s="108">
        <f t="shared" si="41"/>
        <v>1756.4555555555555</v>
      </c>
      <c r="M125" s="108">
        <f t="shared" si="41"/>
        <v>1791.3</v>
      </c>
      <c r="N125" s="109">
        <f t="shared" si="41"/>
        <v>1826.1444444444444</v>
      </c>
      <c r="O125" s="108">
        <f t="shared" si="41"/>
        <v>1860.9888888888888</v>
      </c>
      <c r="P125" s="108">
        <f t="shared" si="41"/>
        <v>1895.8333333333333</v>
      </c>
      <c r="Q125" s="108">
        <f t="shared" si="41"/>
        <v>1930.6777777777777</v>
      </c>
      <c r="R125" s="108">
        <f t="shared" si="41"/>
        <v>1965.5222222222219</v>
      </c>
      <c r="S125" s="109">
        <f t="shared" si="41"/>
        <v>2000.3666666666663</v>
      </c>
      <c r="T125" s="108">
        <f t="shared" si="41"/>
        <v>2035.211111111111</v>
      </c>
      <c r="U125" s="108">
        <f t="shared" si="41"/>
        <v>2070.0555555555552</v>
      </c>
      <c r="V125" s="108">
        <f t="shared" si="41"/>
        <v>2104.9</v>
      </c>
      <c r="W125" s="108">
        <f t="shared" si="41"/>
        <v>2139.7444444444445</v>
      </c>
      <c r="X125" s="109">
        <f t="shared" si="41"/>
        <v>2174.588888888889</v>
      </c>
    </row>
    <row r="126" spans="1:24" x14ac:dyDescent="0.25">
      <c r="B126" s="107">
        <v>2</v>
      </c>
      <c r="C126" s="105" t="s">
        <v>256</v>
      </c>
      <c r="D126" s="105" t="s">
        <v>249</v>
      </c>
      <c r="E126" s="108">
        <f>E125/5</f>
        <v>302.50888888888892</v>
      </c>
      <c r="F126" s="108">
        <f t="shared" ref="F126:X126" si="42">F125/5</f>
        <v>309.47777777777776</v>
      </c>
      <c r="G126" s="108">
        <f t="shared" si="42"/>
        <v>316.44666666666666</v>
      </c>
      <c r="H126" s="108">
        <f t="shared" si="42"/>
        <v>323.41555555555556</v>
      </c>
      <c r="I126" s="109">
        <f t="shared" si="42"/>
        <v>330.3844444444444</v>
      </c>
      <c r="J126" s="108">
        <f t="shared" si="42"/>
        <v>337.3533333333333</v>
      </c>
      <c r="K126" s="108">
        <f t="shared" si="42"/>
        <v>344.32222222222219</v>
      </c>
      <c r="L126" s="108">
        <f t="shared" si="42"/>
        <v>351.29111111111109</v>
      </c>
      <c r="M126" s="108">
        <f t="shared" si="42"/>
        <v>358.26</v>
      </c>
      <c r="N126" s="109">
        <f t="shared" si="42"/>
        <v>365.22888888888889</v>
      </c>
      <c r="O126" s="108">
        <f t="shared" si="42"/>
        <v>372.19777777777779</v>
      </c>
      <c r="P126" s="108">
        <f t="shared" si="42"/>
        <v>379.16666666666663</v>
      </c>
      <c r="Q126" s="108">
        <f t="shared" si="42"/>
        <v>386.13555555555553</v>
      </c>
      <c r="R126" s="108">
        <f t="shared" si="42"/>
        <v>393.10444444444437</v>
      </c>
      <c r="S126" s="109">
        <f t="shared" si="42"/>
        <v>400.07333333333327</v>
      </c>
      <c r="T126" s="108">
        <f t="shared" si="42"/>
        <v>407.04222222222222</v>
      </c>
      <c r="U126" s="108">
        <f t="shared" si="42"/>
        <v>414.01111111111106</v>
      </c>
      <c r="V126" s="108">
        <f t="shared" si="42"/>
        <v>420.98</v>
      </c>
      <c r="W126" s="108">
        <f t="shared" si="42"/>
        <v>427.94888888888892</v>
      </c>
      <c r="X126" s="109">
        <f t="shared" si="42"/>
        <v>434.91777777777781</v>
      </c>
    </row>
    <row r="127" spans="1:24" x14ac:dyDescent="0.25">
      <c r="B127" s="107">
        <v>3</v>
      </c>
      <c r="C127" s="105" t="s">
        <v>247</v>
      </c>
      <c r="D127" s="105" t="s">
        <v>248</v>
      </c>
      <c r="E127" s="105">
        <v>100</v>
      </c>
      <c r="F127" s="105">
        <v>100</v>
      </c>
      <c r="G127" s="105">
        <v>100</v>
      </c>
      <c r="H127" s="105">
        <v>100</v>
      </c>
      <c r="I127" s="106">
        <v>100</v>
      </c>
      <c r="J127" s="105">
        <v>100</v>
      </c>
      <c r="K127" s="105">
        <v>100</v>
      </c>
      <c r="L127" s="105">
        <v>100</v>
      </c>
      <c r="M127" s="105">
        <v>100</v>
      </c>
      <c r="N127" s="106">
        <v>100</v>
      </c>
      <c r="O127" s="105">
        <v>100</v>
      </c>
      <c r="P127" s="105">
        <v>100</v>
      </c>
      <c r="Q127" s="105">
        <v>100</v>
      </c>
      <c r="R127" s="105">
        <v>100</v>
      </c>
      <c r="S127" s="106">
        <v>100</v>
      </c>
      <c r="T127" s="105">
        <v>100</v>
      </c>
      <c r="U127" s="105">
        <v>100</v>
      </c>
      <c r="V127" s="105">
        <v>100</v>
      </c>
      <c r="W127" s="105">
        <v>100</v>
      </c>
      <c r="X127" s="106">
        <v>100</v>
      </c>
    </row>
    <row r="128" spans="1:24" x14ac:dyDescent="0.25">
      <c r="B128" s="107">
        <v>4</v>
      </c>
      <c r="C128" s="105" t="s">
        <v>250</v>
      </c>
      <c r="D128" s="105" t="s">
        <v>251</v>
      </c>
      <c r="E128" s="112">
        <f>E125*E127</f>
        <v>151254.44444444444</v>
      </c>
      <c r="F128" s="112">
        <f t="shared" ref="F128:X128" si="43">F125*F127</f>
        <v>154738.88888888891</v>
      </c>
      <c r="G128" s="112">
        <f t="shared" si="43"/>
        <v>158223.33333333334</v>
      </c>
      <c r="H128" s="112">
        <f t="shared" si="43"/>
        <v>161707.77777777778</v>
      </c>
      <c r="I128" s="113">
        <f t="shared" si="43"/>
        <v>165192.22222222219</v>
      </c>
      <c r="J128" s="112">
        <f t="shared" si="43"/>
        <v>168676.66666666663</v>
      </c>
      <c r="K128" s="112">
        <f t="shared" si="43"/>
        <v>172161.11111111109</v>
      </c>
      <c r="L128" s="112">
        <f t="shared" si="43"/>
        <v>175645.55555555556</v>
      </c>
      <c r="M128" s="112">
        <f t="shared" si="43"/>
        <v>179130</v>
      </c>
      <c r="N128" s="113">
        <f t="shared" si="43"/>
        <v>182614.44444444444</v>
      </c>
      <c r="O128" s="112">
        <f t="shared" si="43"/>
        <v>186098.88888888888</v>
      </c>
      <c r="P128" s="112">
        <f t="shared" si="43"/>
        <v>189583.33333333331</v>
      </c>
      <c r="Q128" s="112">
        <f t="shared" si="43"/>
        <v>193067.77777777778</v>
      </c>
      <c r="R128" s="112">
        <f t="shared" si="43"/>
        <v>196552.22222222219</v>
      </c>
      <c r="S128" s="113">
        <f t="shared" si="43"/>
        <v>200036.66666666663</v>
      </c>
      <c r="T128" s="112">
        <f t="shared" si="43"/>
        <v>203521.11111111109</v>
      </c>
      <c r="U128" s="112">
        <f t="shared" si="43"/>
        <v>207005.55555555553</v>
      </c>
      <c r="V128" s="112">
        <f t="shared" si="43"/>
        <v>210490</v>
      </c>
      <c r="W128" s="112">
        <f t="shared" si="43"/>
        <v>213974.44444444444</v>
      </c>
      <c r="X128" s="113">
        <f t="shared" si="43"/>
        <v>217458.88888888891</v>
      </c>
    </row>
    <row r="129" spans="2:24" x14ac:dyDescent="0.25">
      <c r="B129" s="107">
        <v>5</v>
      </c>
      <c r="C129" s="105" t="s">
        <v>250</v>
      </c>
      <c r="D129" s="105" t="s">
        <v>252</v>
      </c>
      <c r="E129" s="112">
        <f>E128/86400</f>
        <v>1.7506301440329217</v>
      </c>
      <c r="F129" s="112">
        <f t="shared" ref="F129:X129" si="44">F128/86400</f>
        <v>1.7909593621399178</v>
      </c>
      <c r="G129" s="112">
        <f t="shared" si="44"/>
        <v>1.8312885802469137</v>
      </c>
      <c r="H129" s="112">
        <f t="shared" si="44"/>
        <v>1.8716177983539095</v>
      </c>
      <c r="I129" s="113">
        <f t="shared" si="44"/>
        <v>1.9119470164609049</v>
      </c>
      <c r="J129" s="112">
        <f t="shared" si="44"/>
        <v>1.9522762345679008</v>
      </c>
      <c r="K129" s="112">
        <f t="shared" si="44"/>
        <v>1.9926054526748969</v>
      </c>
      <c r="L129" s="112">
        <f t="shared" si="44"/>
        <v>2.0329346707818932</v>
      </c>
      <c r="M129" s="112">
        <f t="shared" si="44"/>
        <v>2.073263888888889</v>
      </c>
      <c r="N129" s="113">
        <f t="shared" si="44"/>
        <v>2.1135931069958849</v>
      </c>
      <c r="O129" s="112">
        <f t="shared" si="44"/>
        <v>2.1539223251028807</v>
      </c>
      <c r="P129" s="112">
        <f t="shared" si="44"/>
        <v>2.1942515432098761</v>
      </c>
      <c r="Q129" s="112">
        <f t="shared" si="44"/>
        <v>2.2345807613168724</v>
      </c>
      <c r="R129" s="112">
        <f t="shared" si="44"/>
        <v>2.2749099794238679</v>
      </c>
      <c r="S129" s="113">
        <f t="shared" si="44"/>
        <v>2.3152391975308637</v>
      </c>
      <c r="T129" s="112">
        <f t="shared" si="44"/>
        <v>2.35556841563786</v>
      </c>
      <c r="U129" s="112">
        <f t="shared" si="44"/>
        <v>2.3958976337448559</v>
      </c>
      <c r="V129" s="112">
        <f t="shared" si="44"/>
        <v>2.4362268518518517</v>
      </c>
      <c r="W129" s="112">
        <f t="shared" si="44"/>
        <v>2.4765560699588476</v>
      </c>
      <c r="X129" s="113">
        <f t="shared" si="44"/>
        <v>2.5168852880658439</v>
      </c>
    </row>
    <row r="130" spans="2:24" x14ac:dyDescent="0.25">
      <c r="B130" s="103" t="s">
        <v>258</v>
      </c>
      <c r="C130" s="104" t="s">
        <v>253</v>
      </c>
      <c r="D130" s="105"/>
      <c r="E130" s="112"/>
      <c r="F130" s="112"/>
      <c r="G130" s="112"/>
      <c r="H130" s="112"/>
      <c r="I130" s="113"/>
      <c r="J130" s="112"/>
      <c r="K130" s="112"/>
      <c r="L130" s="112"/>
      <c r="M130" s="112"/>
      <c r="N130" s="113"/>
      <c r="O130" s="112"/>
      <c r="P130" s="112"/>
      <c r="Q130" s="112"/>
      <c r="R130" s="112"/>
      <c r="S130" s="113"/>
      <c r="T130" s="112"/>
      <c r="U130" s="112"/>
      <c r="V130" s="112"/>
      <c r="W130" s="112"/>
      <c r="X130" s="113"/>
    </row>
    <row r="131" spans="2:24" x14ac:dyDescent="0.25">
      <c r="B131" s="107">
        <v>1</v>
      </c>
      <c r="C131" s="105" t="s">
        <v>154</v>
      </c>
      <c r="D131" s="105" t="s">
        <v>240</v>
      </c>
      <c r="E131" s="108">
        <f>E118*30%</f>
        <v>648.23333333333335</v>
      </c>
      <c r="F131" s="108">
        <f t="shared" ref="F131:X131" si="45">F118*30%</f>
        <v>663.16666666666663</v>
      </c>
      <c r="G131" s="108">
        <f t="shared" si="45"/>
        <v>678.1</v>
      </c>
      <c r="H131" s="108">
        <f t="shared" si="45"/>
        <v>693.03333333333342</v>
      </c>
      <c r="I131" s="109">
        <f t="shared" si="45"/>
        <v>707.96666666666658</v>
      </c>
      <c r="J131" s="108">
        <f t="shared" si="45"/>
        <v>722.9</v>
      </c>
      <c r="K131" s="108">
        <f t="shared" si="45"/>
        <v>737.83333333333326</v>
      </c>
      <c r="L131" s="108">
        <f t="shared" si="45"/>
        <v>752.76666666666665</v>
      </c>
      <c r="M131" s="108">
        <f t="shared" si="45"/>
        <v>767.69999999999993</v>
      </c>
      <c r="N131" s="109">
        <f t="shared" si="45"/>
        <v>782.63333333333333</v>
      </c>
      <c r="O131" s="108">
        <f t="shared" si="45"/>
        <v>797.56666666666672</v>
      </c>
      <c r="P131" s="108">
        <f t="shared" si="45"/>
        <v>812.5</v>
      </c>
      <c r="Q131" s="108">
        <f t="shared" si="45"/>
        <v>827.43333333333339</v>
      </c>
      <c r="R131" s="108">
        <f t="shared" si="45"/>
        <v>842.36666666666656</v>
      </c>
      <c r="S131" s="109">
        <f t="shared" si="45"/>
        <v>857.3</v>
      </c>
      <c r="T131" s="108">
        <f t="shared" si="45"/>
        <v>872.23333333333323</v>
      </c>
      <c r="U131" s="108">
        <f t="shared" si="45"/>
        <v>887.16666666666663</v>
      </c>
      <c r="V131" s="108">
        <f t="shared" si="45"/>
        <v>902.1</v>
      </c>
      <c r="W131" s="108">
        <f t="shared" si="45"/>
        <v>917.0333333333333</v>
      </c>
      <c r="X131" s="109">
        <f t="shared" si="45"/>
        <v>931.9666666666667</v>
      </c>
    </row>
    <row r="132" spans="2:24" x14ac:dyDescent="0.25">
      <c r="B132" s="107">
        <v>2</v>
      </c>
      <c r="C132" s="105" t="s">
        <v>255</v>
      </c>
      <c r="D132" s="105" t="s">
        <v>249</v>
      </c>
      <c r="E132" s="108">
        <f>E131/100</f>
        <v>6.4823333333333331</v>
      </c>
      <c r="F132" s="108">
        <f t="shared" ref="F132:X132" si="46">F131/100</f>
        <v>6.6316666666666659</v>
      </c>
      <c r="G132" s="108">
        <f t="shared" si="46"/>
        <v>6.7810000000000006</v>
      </c>
      <c r="H132" s="108">
        <f t="shared" si="46"/>
        <v>6.9303333333333343</v>
      </c>
      <c r="I132" s="109">
        <f t="shared" si="46"/>
        <v>7.0796666666666654</v>
      </c>
      <c r="J132" s="108">
        <f t="shared" si="46"/>
        <v>7.2290000000000001</v>
      </c>
      <c r="K132" s="108">
        <f t="shared" si="46"/>
        <v>7.378333333333333</v>
      </c>
      <c r="L132" s="108">
        <f t="shared" si="46"/>
        <v>7.5276666666666667</v>
      </c>
      <c r="M132" s="108">
        <f t="shared" si="46"/>
        <v>7.6769999999999996</v>
      </c>
      <c r="N132" s="109">
        <f t="shared" si="46"/>
        <v>7.8263333333333334</v>
      </c>
      <c r="O132" s="108">
        <f t="shared" si="46"/>
        <v>7.9756666666666671</v>
      </c>
      <c r="P132" s="108">
        <f t="shared" si="46"/>
        <v>8.125</v>
      </c>
      <c r="Q132" s="108">
        <f t="shared" si="46"/>
        <v>8.2743333333333347</v>
      </c>
      <c r="R132" s="108">
        <f t="shared" si="46"/>
        <v>8.4236666666666657</v>
      </c>
      <c r="S132" s="109">
        <f t="shared" si="46"/>
        <v>8.5730000000000004</v>
      </c>
      <c r="T132" s="108">
        <f t="shared" si="46"/>
        <v>8.7223333333333315</v>
      </c>
      <c r="U132" s="108">
        <f t="shared" si="46"/>
        <v>8.8716666666666661</v>
      </c>
      <c r="V132" s="108">
        <f t="shared" si="46"/>
        <v>9.0210000000000008</v>
      </c>
      <c r="W132" s="108">
        <f t="shared" si="46"/>
        <v>9.1703333333333337</v>
      </c>
      <c r="X132" s="109">
        <f t="shared" si="46"/>
        <v>9.3196666666666665</v>
      </c>
    </row>
    <row r="133" spans="2:24" x14ac:dyDescent="0.25">
      <c r="B133" s="107">
        <v>3</v>
      </c>
      <c r="C133" s="105" t="s">
        <v>247</v>
      </c>
      <c r="D133" s="105" t="s">
        <v>248</v>
      </c>
      <c r="E133" s="105">
        <v>30</v>
      </c>
      <c r="F133" s="105">
        <v>30</v>
      </c>
      <c r="G133" s="105">
        <v>30</v>
      </c>
      <c r="H133" s="105">
        <v>30</v>
      </c>
      <c r="I133" s="106">
        <v>30</v>
      </c>
      <c r="J133" s="105">
        <v>30</v>
      </c>
      <c r="K133" s="105">
        <v>30</v>
      </c>
      <c r="L133" s="105">
        <v>30</v>
      </c>
      <c r="M133" s="105">
        <v>30</v>
      </c>
      <c r="N133" s="106">
        <v>30</v>
      </c>
      <c r="O133" s="105">
        <v>30</v>
      </c>
      <c r="P133" s="105">
        <v>30</v>
      </c>
      <c r="Q133" s="105">
        <v>30</v>
      </c>
      <c r="R133" s="105">
        <v>30</v>
      </c>
      <c r="S133" s="106">
        <v>30</v>
      </c>
      <c r="T133" s="105">
        <v>30</v>
      </c>
      <c r="U133" s="105">
        <v>30</v>
      </c>
      <c r="V133" s="105">
        <v>30</v>
      </c>
      <c r="W133" s="105">
        <v>30</v>
      </c>
      <c r="X133" s="106">
        <v>30</v>
      </c>
    </row>
    <row r="134" spans="2:24" x14ac:dyDescent="0.25">
      <c r="B134" s="107">
        <v>4</v>
      </c>
      <c r="C134" s="105" t="s">
        <v>250</v>
      </c>
      <c r="D134" s="105" t="s">
        <v>251</v>
      </c>
      <c r="E134" s="112">
        <f>E131*E133</f>
        <v>19447</v>
      </c>
      <c r="F134" s="112">
        <f t="shared" ref="F134:X134" si="47">F131*F133</f>
        <v>19895</v>
      </c>
      <c r="G134" s="112">
        <f t="shared" si="47"/>
        <v>20343</v>
      </c>
      <c r="H134" s="112">
        <f t="shared" si="47"/>
        <v>20791.000000000004</v>
      </c>
      <c r="I134" s="113">
        <f t="shared" si="47"/>
        <v>21238.999999999996</v>
      </c>
      <c r="J134" s="112">
        <f t="shared" si="47"/>
        <v>21687</v>
      </c>
      <c r="K134" s="112">
        <f t="shared" si="47"/>
        <v>22134.999999999996</v>
      </c>
      <c r="L134" s="112">
        <f t="shared" si="47"/>
        <v>22583</v>
      </c>
      <c r="M134" s="112">
        <f t="shared" si="47"/>
        <v>23030.999999999996</v>
      </c>
      <c r="N134" s="113">
        <f t="shared" si="47"/>
        <v>23479</v>
      </c>
      <c r="O134" s="112">
        <f t="shared" si="47"/>
        <v>23927</v>
      </c>
      <c r="P134" s="112">
        <f t="shared" si="47"/>
        <v>24375</v>
      </c>
      <c r="Q134" s="112">
        <f t="shared" si="47"/>
        <v>24823</v>
      </c>
      <c r="R134" s="112">
        <f t="shared" si="47"/>
        <v>25270.999999999996</v>
      </c>
      <c r="S134" s="113">
        <f t="shared" si="47"/>
        <v>25719</v>
      </c>
      <c r="T134" s="112">
        <f t="shared" si="47"/>
        <v>26166.999999999996</v>
      </c>
      <c r="U134" s="112">
        <f t="shared" si="47"/>
        <v>26615</v>
      </c>
      <c r="V134" s="112">
        <f t="shared" si="47"/>
        <v>27063</v>
      </c>
      <c r="W134" s="112">
        <f t="shared" si="47"/>
        <v>27511</v>
      </c>
      <c r="X134" s="113">
        <f t="shared" si="47"/>
        <v>27959</v>
      </c>
    </row>
    <row r="135" spans="2:24" x14ac:dyDescent="0.25">
      <c r="B135" s="107">
        <v>5</v>
      </c>
      <c r="C135" s="105" t="s">
        <v>250</v>
      </c>
      <c r="D135" s="105" t="s">
        <v>252</v>
      </c>
      <c r="E135" s="112">
        <f>E134/86400</f>
        <v>0.22508101851851853</v>
      </c>
      <c r="F135" s="112">
        <f t="shared" ref="F135:X135" si="48">F134/86400</f>
        <v>0.23026620370370371</v>
      </c>
      <c r="G135" s="112">
        <f t="shared" si="48"/>
        <v>0.23545138888888889</v>
      </c>
      <c r="H135" s="112">
        <f t="shared" si="48"/>
        <v>0.24063657407407413</v>
      </c>
      <c r="I135" s="113">
        <f t="shared" si="48"/>
        <v>0.24582175925925923</v>
      </c>
      <c r="J135" s="112">
        <f t="shared" si="48"/>
        <v>0.25100694444444444</v>
      </c>
      <c r="K135" s="112">
        <f t="shared" si="48"/>
        <v>0.25619212962962956</v>
      </c>
      <c r="L135" s="112">
        <f t="shared" si="48"/>
        <v>0.2613773148148148</v>
      </c>
      <c r="M135" s="112">
        <f t="shared" si="48"/>
        <v>0.26656249999999998</v>
      </c>
      <c r="N135" s="113">
        <f t="shared" si="48"/>
        <v>0.27174768518518516</v>
      </c>
      <c r="O135" s="112">
        <f t="shared" si="48"/>
        <v>0.27693287037037034</v>
      </c>
      <c r="P135" s="112">
        <f t="shared" si="48"/>
        <v>0.28211805555555558</v>
      </c>
      <c r="Q135" s="112">
        <f t="shared" si="48"/>
        <v>0.28730324074074076</v>
      </c>
      <c r="R135" s="112">
        <f t="shared" si="48"/>
        <v>0.29248842592592589</v>
      </c>
      <c r="S135" s="113">
        <f t="shared" si="48"/>
        <v>0.29767361111111112</v>
      </c>
      <c r="T135" s="112">
        <f t="shared" si="48"/>
        <v>0.30285879629629625</v>
      </c>
      <c r="U135" s="112">
        <f t="shared" si="48"/>
        <v>0.30804398148148149</v>
      </c>
      <c r="V135" s="112">
        <f t="shared" si="48"/>
        <v>0.31322916666666667</v>
      </c>
      <c r="W135" s="112">
        <f t="shared" si="48"/>
        <v>0.31841435185185185</v>
      </c>
      <c r="X135" s="113">
        <f t="shared" si="48"/>
        <v>0.32359953703703703</v>
      </c>
    </row>
    <row r="136" spans="2:24" x14ac:dyDescent="0.25">
      <c r="B136" s="103" t="s">
        <v>259</v>
      </c>
      <c r="C136" s="104" t="s">
        <v>160</v>
      </c>
      <c r="D136" s="105"/>
      <c r="E136" s="105"/>
      <c r="F136" s="105"/>
      <c r="G136" s="105"/>
      <c r="H136" s="105"/>
      <c r="I136" s="106"/>
      <c r="J136" s="105"/>
      <c r="K136" s="105"/>
      <c r="L136" s="105"/>
      <c r="M136" s="105"/>
      <c r="N136" s="106"/>
      <c r="O136" s="105"/>
      <c r="P136" s="105"/>
      <c r="Q136" s="105"/>
      <c r="R136" s="105"/>
      <c r="S136" s="106"/>
      <c r="T136" s="105"/>
      <c r="U136" s="105"/>
      <c r="V136" s="105"/>
      <c r="W136" s="105"/>
      <c r="X136" s="106"/>
    </row>
    <row r="137" spans="2:24" x14ac:dyDescent="0.25">
      <c r="B137" s="107">
        <v>1</v>
      </c>
      <c r="C137" s="105" t="s">
        <v>161</v>
      </c>
      <c r="D137" s="105" t="s">
        <v>158</v>
      </c>
      <c r="E137" s="114">
        <v>0.25</v>
      </c>
      <c r="F137" s="114">
        <v>0.25</v>
      </c>
      <c r="G137" s="114">
        <v>0.25</v>
      </c>
      <c r="H137" s="114">
        <v>0.25</v>
      </c>
      <c r="I137" s="115">
        <v>0.25</v>
      </c>
      <c r="J137" s="114">
        <v>0.25</v>
      </c>
      <c r="K137" s="114">
        <v>0.25</v>
      </c>
      <c r="L137" s="114">
        <v>0.25</v>
      </c>
      <c r="M137" s="114">
        <v>0.25</v>
      </c>
      <c r="N137" s="115">
        <v>0.25</v>
      </c>
      <c r="O137" s="114">
        <v>0.25</v>
      </c>
      <c r="P137" s="114">
        <v>0.25</v>
      </c>
      <c r="Q137" s="114">
        <v>0.25</v>
      </c>
      <c r="R137" s="114">
        <v>0.25</v>
      </c>
      <c r="S137" s="115">
        <v>0.25</v>
      </c>
      <c r="T137" s="114">
        <v>0.25</v>
      </c>
      <c r="U137" s="114">
        <v>0.25</v>
      </c>
      <c r="V137" s="114">
        <v>0.25</v>
      </c>
      <c r="W137" s="114">
        <v>0.25</v>
      </c>
      <c r="X137" s="115">
        <v>0.25</v>
      </c>
    </row>
    <row r="138" spans="2:24" x14ac:dyDescent="0.25">
      <c r="B138" s="107">
        <v>2</v>
      </c>
      <c r="C138" s="105" t="s">
        <v>162</v>
      </c>
      <c r="D138" s="105" t="s">
        <v>156</v>
      </c>
      <c r="E138" s="112">
        <f>(E129+E135)*E137</f>
        <v>0.49392779063786008</v>
      </c>
      <c r="F138" s="112">
        <f t="shared" ref="F138:X138" si="49">(F129+F135)*F137</f>
        <v>0.50530639146090539</v>
      </c>
      <c r="G138" s="112">
        <f t="shared" si="49"/>
        <v>0.51668499228395059</v>
      </c>
      <c r="H138" s="112">
        <f t="shared" si="49"/>
        <v>0.52806359310699591</v>
      </c>
      <c r="I138" s="113">
        <f t="shared" si="49"/>
        <v>0.539442193930041</v>
      </c>
      <c r="J138" s="112">
        <f t="shared" si="49"/>
        <v>0.55082079475308632</v>
      </c>
      <c r="K138" s="112">
        <f t="shared" si="49"/>
        <v>0.56219939557613163</v>
      </c>
      <c r="L138" s="112">
        <f t="shared" si="49"/>
        <v>0.57357799639917695</v>
      </c>
      <c r="M138" s="112">
        <f t="shared" si="49"/>
        <v>0.58495659722222226</v>
      </c>
      <c r="N138" s="113">
        <f t="shared" si="49"/>
        <v>0.59633519804526747</v>
      </c>
      <c r="O138" s="112">
        <f t="shared" si="49"/>
        <v>0.60771379886831278</v>
      </c>
      <c r="P138" s="112">
        <f t="shared" si="49"/>
        <v>0.61909239969135799</v>
      </c>
      <c r="Q138" s="112">
        <f t="shared" si="49"/>
        <v>0.6304710005144033</v>
      </c>
      <c r="R138" s="112">
        <f t="shared" si="49"/>
        <v>0.64184960133744839</v>
      </c>
      <c r="S138" s="113">
        <f t="shared" si="49"/>
        <v>0.65322820216049371</v>
      </c>
      <c r="T138" s="112">
        <f t="shared" si="49"/>
        <v>0.66460680298353902</v>
      </c>
      <c r="U138" s="112">
        <f t="shared" si="49"/>
        <v>0.67598540380658434</v>
      </c>
      <c r="V138" s="112">
        <f t="shared" si="49"/>
        <v>0.68736400462962965</v>
      </c>
      <c r="W138" s="112">
        <f t="shared" si="49"/>
        <v>0.69874260545267486</v>
      </c>
      <c r="X138" s="113">
        <f t="shared" si="49"/>
        <v>0.71012120627572028</v>
      </c>
    </row>
    <row r="139" spans="2:24" x14ac:dyDescent="0.25">
      <c r="B139" s="103" t="s">
        <v>261</v>
      </c>
      <c r="C139" s="104" t="s">
        <v>157</v>
      </c>
      <c r="D139" s="105"/>
      <c r="E139" s="105"/>
      <c r="F139" s="105"/>
      <c r="G139" s="105"/>
      <c r="H139" s="105"/>
      <c r="I139" s="106"/>
      <c r="J139" s="105"/>
      <c r="K139" s="105"/>
      <c r="L139" s="105"/>
      <c r="M139" s="105"/>
      <c r="N139" s="106"/>
      <c r="O139" s="105"/>
      <c r="P139" s="105"/>
      <c r="Q139" s="105"/>
      <c r="R139" s="105"/>
      <c r="S139" s="106"/>
      <c r="T139" s="105"/>
      <c r="U139" s="105"/>
      <c r="V139" s="105"/>
      <c r="W139" s="105"/>
      <c r="X139" s="106"/>
    </row>
    <row r="140" spans="2:24" x14ac:dyDescent="0.25">
      <c r="B140" s="107">
        <v>1</v>
      </c>
      <c r="C140" s="105" t="s">
        <v>159</v>
      </c>
      <c r="D140" s="105" t="s">
        <v>156</v>
      </c>
      <c r="E140" s="112" cm="1">
        <f t="array" ref="E140:X140">TRANSPOSE('Rekap Air Non Domestik (3)'!R83:R102)</f>
        <v>1.9965277777777781</v>
      </c>
      <c r="F140" s="112">
        <v>1.9965277777777781</v>
      </c>
      <c r="G140" s="112">
        <v>1.9965277777777781</v>
      </c>
      <c r="H140" s="112">
        <v>1.9965277777777781</v>
      </c>
      <c r="I140" s="113">
        <v>1.9965277777777781</v>
      </c>
      <c r="J140" s="112">
        <v>1.9965277777777781</v>
      </c>
      <c r="K140" s="112">
        <v>1.9965277777777781</v>
      </c>
      <c r="L140" s="112">
        <v>2.019675925925926</v>
      </c>
      <c r="M140" s="112">
        <v>2.019675925925926</v>
      </c>
      <c r="N140" s="113">
        <v>2.019675925925926</v>
      </c>
      <c r="O140" s="112">
        <v>2.2476851851851847</v>
      </c>
      <c r="P140" s="112">
        <v>2.2476851851851847</v>
      </c>
      <c r="Q140" s="112">
        <v>2.2476851851851847</v>
      </c>
      <c r="R140" s="112">
        <v>2.2476851851851847</v>
      </c>
      <c r="S140" s="113">
        <v>2.2476851851851847</v>
      </c>
      <c r="T140" s="112">
        <v>2.2476851851851847</v>
      </c>
      <c r="U140" s="112">
        <v>2.2476851851851847</v>
      </c>
      <c r="V140" s="112">
        <v>2.2476851851851847</v>
      </c>
      <c r="W140" s="112">
        <v>2.2476851851851847</v>
      </c>
      <c r="X140" s="113">
        <v>2.2476851851851847</v>
      </c>
    </row>
    <row r="141" spans="2:24" x14ac:dyDescent="0.25">
      <c r="B141" s="103" t="s">
        <v>165</v>
      </c>
      <c r="C141" s="104" t="s">
        <v>260</v>
      </c>
      <c r="D141" s="105" t="s">
        <v>156</v>
      </c>
      <c r="E141" s="112">
        <f>E129+E135+E138+E140</f>
        <v>4.4661667309670783</v>
      </c>
      <c r="F141" s="112">
        <f t="shared" ref="F141:X141" si="50">F129+F135+F138+F140</f>
        <v>4.5230597350823052</v>
      </c>
      <c r="G141" s="112">
        <f t="shared" si="50"/>
        <v>4.5799527391975312</v>
      </c>
      <c r="H141" s="112">
        <f t="shared" si="50"/>
        <v>4.6368457433127581</v>
      </c>
      <c r="I141" s="113">
        <f t="shared" si="50"/>
        <v>4.6937387474279832</v>
      </c>
      <c r="J141" s="112">
        <f t="shared" si="50"/>
        <v>4.7506317515432102</v>
      </c>
      <c r="K141" s="112">
        <f t="shared" si="50"/>
        <v>4.8075247556584362</v>
      </c>
      <c r="L141" s="112">
        <f t="shared" si="50"/>
        <v>4.887565907921811</v>
      </c>
      <c r="M141" s="112">
        <f t="shared" si="50"/>
        <v>4.944458912037037</v>
      </c>
      <c r="N141" s="113">
        <f t="shared" si="50"/>
        <v>5.001351916152263</v>
      </c>
      <c r="O141" s="112">
        <f t="shared" si="50"/>
        <v>5.2862541795267486</v>
      </c>
      <c r="P141" s="112">
        <f t="shared" si="50"/>
        <v>5.3431471836419746</v>
      </c>
      <c r="Q141" s="112">
        <f t="shared" si="50"/>
        <v>5.4000401877572006</v>
      </c>
      <c r="R141" s="112">
        <f t="shared" si="50"/>
        <v>5.4569331918724266</v>
      </c>
      <c r="S141" s="113">
        <f t="shared" si="50"/>
        <v>5.5138261959876527</v>
      </c>
      <c r="T141" s="112">
        <f t="shared" si="50"/>
        <v>5.5707192001028805</v>
      </c>
      <c r="U141" s="112">
        <f t="shared" si="50"/>
        <v>5.6276122042181065</v>
      </c>
      <c r="V141" s="112">
        <f t="shared" si="50"/>
        <v>5.6845052083333325</v>
      </c>
      <c r="W141" s="112">
        <f t="shared" si="50"/>
        <v>5.7413982124485585</v>
      </c>
      <c r="X141" s="113">
        <f t="shared" si="50"/>
        <v>5.7982912165637863</v>
      </c>
    </row>
    <row r="142" spans="2:24" x14ac:dyDescent="0.25">
      <c r="B142" s="103" t="s">
        <v>166</v>
      </c>
      <c r="C142" s="104" t="s">
        <v>237</v>
      </c>
      <c r="D142" s="105"/>
      <c r="E142" s="105"/>
      <c r="F142" s="105"/>
      <c r="G142" s="105"/>
      <c r="H142" s="105"/>
      <c r="I142" s="106"/>
      <c r="J142" s="105"/>
      <c r="K142" s="105"/>
      <c r="L142" s="105"/>
      <c r="M142" s="105"/>
      <c r="N142" s="106"/>
      <c r="O142" s="105"/>
      <c r="P142" s="105"/>
      <c r="Q142" s="105"/>
      <c r="R142" s="105"/>
      <c r="S142" s="106"/>
      <c r="T142" s="105"/>
      <c r="U142" s="105"/>
      <c r="V142" s="105"/>
      <c r="W142" s="105"/>
      <c r="X142" s="106"/>
    </row>
    <row r="143" spans="2:24" x14ac:dyDescent="0.25">
      <c r="B143" s="107">
        <v>1</v>
      </c>
      <c r="C143" s="105" t="s">
        <v>163</v>
      </c>
      <c r="D143" s="105"/>
      <c r="E143" s="105">
        <v>1.5</v>
      </c>
      <c r="F143" s="105">
        <v>1.5</v>
      </c>
      <c r="G143" s="105">
        <v>1.5</v>
      </c>
      <c r="H143" s="105">
        <v>1.5</v>
      </c>
      <c r="I143" s="106">
        <v>1.5</v>
      </c>
      <c r="J143" s="105">
        <v>1.5</v>
      </c>
      <c r="K143" s="105">
        <v>1.5</v>
      </c>
      <c r="L143" s="105">
        <v>1.5</v>
      </c>
      <c r="M143" s="105">
        <v>1.5</v>
      </c>
      <c r="N143" s="106">
        <v>1.5</v>
      </c>
      <c r="O143" s="105">
        <v>1.5</v>
      </c>
      <c r="P143" s="105">
        <v>1.5</v>
      </c>
      <c r="Q143" s="105">
        <v>1.5</v>
      </c>
      <c r="R143" s="105">
        <v>1.5</v>
      </c>
      <c r="S143" s="106">
        <v>1.5</v>
      </c>
      <c r="T143" s="105">
        <v>1.5</v>
      </c>
      <c r="U143" s="105">
        <v>1.5</v>
      </c>
      <c r="V143" s="105">
        <v>1.5</v>
      </c>
      <c r="W143" s="105">
        <v>1.5</v>
      </c>
      <c r="X143" s="106">
        <v>1.5</v>
      </c>
    </row>
    <row r="144" spans="2:24" x14ac:dyDescent="0.25">
      <c r="B144" s="107">
        <v>2</v>
      </c>
      <c r="C144" s="105" t="s">
        <v>164</v>
      </c>
      <c r="D144" s="105" t="s">
        <v>156</v>
      </c>
      <c r="E144" s="112">
        <f>E141*E143</f>
        <v>6.6992500964506174</v>
      </c>
      <c r="F144" s="112">
        <f t="shared" ref="F144:X144" si="51">F141*F143</f>
        <v>6.7845896026234573</v>
      </c>
      <c r="G144" s="112">
        <f t="shared" si="51"/>
        <v>6.8699291087962973</v>
      </c>
      <c r="H144" s="112">
        <f t="shared" si="51"/>
        <v>6.9552686149691372</v>
      </c>
      <c r="I144" s="113">
        <f t="shared" si="51"/>
        <v>7.0406081211419753</v>
      </c>
      <c r="J144" s="112">
        <f t="shared" si="51"/>
        <v>7.1259476273148152</v>
      </c>
      <c r="K144" s="112">
        <f t="shared" si="51"/>
        <v>7.2112871334876543</v>
      </c>
      <c r="L144" s="112">
        <f t="shared" si="51"/>
        <v>7.3313488618827165</v>
      </c>
      <c r="M144" s="112">
        <f t="shared" si="51"/>
        <v>7.4166883680555555</v>
      </c>
      <c r="N144" s="113">
        <f t="shared" si="51"/>
        <v>7.5020278742283946</v>
      </c>
      <c r="O144" s="112">
        <f t="shared" si="51"/>
        <v>7.9293812692901229</v>
      </c>
      <c r="P144" s="112">
        <f t="shared" si="51"/>
        <v>8.0147207754629619</v>
      </c>
      <c r="Q144" s="112">
        <f t="shared" si="51"/>
        <v>8.1000602816358018</v>
      </c>
      <c r="R144" s="112">
        <f t="shared" si="51"/>
        <v>8.18539978780864</v>
      </c>
      <c r="S144" s="113">
        <f t="shared" si="51"/>
        <v>8.2707392939814781</v>
      </c>
      <c r="T144" s="112">
        <f t="shared" si="51"/>
        <v>8.3560788001543216</v>
      </c>
      <c r="U144" s="112">
        <f t="shared" si="51"/>
        <v>8.4414183063271597</v>
      </c>
      <c r="V144" s="112">
        <f t="shared" si="51"/>
        <v>8.5267578124999979</v>
      </c>
      <c r="W144" s="112">
        <f t="shared" si="51"/>
        <v>8.6120973186728378</v>
      </c>
      <c r="X144" s="113">
        <f t="shared" si="51"/>
        <v>8.6974368248456795</v>
      </c>
    </row>
    <row r="145" spans="1:24" x14ac:dyDescent="0.25">
      <c r="B145" s="103" t="s">
        <v>262</v>
      </c>
      <c r="C145" s="104" t="s">
        <v>241</v>
      </c>
      <c r="D145" s="105"/>
      <c r="E145" s="105"/>
      <c r="F145" s="105"/>
      <c r="G145" s="105"/>
      <c r="H145" s="105"/>
      <c r="I145" s="106"/>
      <c r="J145" s="105"/>
      <c r="K145" s="105"/>
      <c r="L145" s="105"/>
      <c r="M145" s="105"/>
      <c r="N145" s="106"/>
      <c r="O145" s="105"/>
      <c r="P145" s="105"/>
      <c r="Q145" s="105"/>
      <c r="R145" s="105"/>
      <c r="S145" s="106"/>
      <c r="T145" s="105"/>
      <c r="U145" s="105"/>
      <c r="V145" s="105"/>
      <c r="W145" s="105"/>
      <c r="X145" s="106"/>
    </row>
    <row r="146" spans="1:24" x14ac:dyDescent="0.25">
      <c r="B146" s="107">
        <v>1</v>
      </c>
      <c r="C146" s="105" t="s">
        <v>163</v>
      </c>
      <c r="D146" s="105"/>
      <c r="E146" s="105">
        <v>2</v>
      </c>
      <c r="F146" s="105">
        <v>2</v>
      </c>
      <c r="G146" s="105">
        <v>2</v>
      </c>
      <c r="H146" s="105">
        <v>2</v>
      </c>
      <c r="I146" s="106">
        <v>2</v>
      </c>
      <c r="J146" s="105">
        <v>2</v>
      </c>
      <c r="K146" s="105">
        <v>2</v>
      </c>
      <c r="L146" s="105">
        <v>2</v>
      </c>
      <c r="M146" s="105">
        <v>2</v>
      </c>
      <c r="N146" s="106">
        <v>2</v>
      </c>
      <c r="O146" s="105">
        <v>2</v>
      </c>
      <c r="P146" s="105">
        <v>2</v>
      </c>
      <c r="Q146" s="105">
        <v>2</v>
      </c>
      <c r="R146" s="105">
        <v>2</v>
      </c>
      <c r="S146" s="106">
        <v>2</v>
      </c>
      <c r="T146" s="105">
        <v>2</v>
      </c>
      <c r="U146" s="105">
        <v>2</v>
      </c>
      <c r="V146" s="105">
        <v>2</v>
      </c>
      <c r="W146" s="105">
        <v>2</v>
      </c>
      <c r="X146" s="106">
        <v>2</v>
      </c>
    </row>
    <row r="147" spans="1:24" x14ac:dyDescent="0.25">
      <c r="B147" s="107">
        <v>2</v>
      </c>
      <c r="C147" s="105" t="s">
        <v>164</v>
      </c>
      <c r="D147" s="105" t="s">
        <v>156</v>
      </c>
      <c r="E147" s="112">
        <f>E146*E141</f>
        <v>8.9323334619341566</v>
      </c>
      <c r="F147" s="112">
        <f t="shared" ref="F147:X147" si="52">F146*F141</f>
        <v>9.0461194701646104</v>
      </c>
      <c r="G147" s="112">
        <f t="shared" si="52"/>
        <v>9.1599054783950624</v>
      </c>
      <c r="H147" s="112">
        <f t="shared" si="52"/>
        <v>9.2736914866255162</v>
      </c>
      <c r="I147" s="113">
        <f t="shared" si="52"/>
        <v>9.3874774948559665</v>
      </c>
      <c r="J147" s="112">
        <f t="shared" si="52"/>
        <v>9.5012635030864203</v>
      </c>
      <c r="K147" s="112">
        <f t="shared" si="52"/>
        <v>9.6150495113168724</v>
      </c>
      <c r="L147" s="112">
        <f t="shared" si="52"/>
        <v>9.775131815843622</v>
      </c>
      <c r="M147" s="112">
        <f t="shared" si="52"/>
        <v>9.888917824074074</v>
      </c>
      <c r="N147" s="113">
        <f t="shared" si="52"/>
        <v>10.002703832304526</v>
      </c>
      <c r="O147" s="112">
        <f t="shared" si="52"/>
        <v>10.572508359053497</v>
      </c>
      <c r="P147" s="112">
        <f t="shared" si="52"/>
        <v>10.686294367283949</v>
      </c>
      <c r="Q147" s="112">
        <f t="shared" si="52"/>
        <v>10.800080375514401</v>
      </c>
      <c r="R147" s="112">
        <f t="shared" si="52"/>
        <v>10.913866383744853</v>
      </c>
      <c r="S147" s="113">
        <f t="shared" si="52"/>
        <v>11.027652391975305</v>
      </c>
      <c r="T147" s="112">
        <f t="shared" si="52"/>
        <v>11.141438400205761</v>
      </c>
      <c r="U147" s="112">
        <f t="shared" si="52"/>
        <v>11.255224408436213</v>
      </c>
      <c r="V147" s="112">
        <f t="shared" si="52"/>
        <v>11.369010416666665</v>
      </c>
      <c r="W147" s="112">
        <f t="shared" si="52"/>
        <v>11.482796424897117</v>
      </c>
      <c r="X147" s="113">
        <f t="shared" si="52"/>
        <v>11.596582433127573</v>
      </c>
    </row>
    <row r="150" spans="1:24" x14ac:dyDescent="0.25">
      <c r="A150" s="259">
        <v>5</v>
      </c>
      <c r="B150" s="260" t="s">
        <v>112</v>
      </c>
      <c r="C150" s="260"/>
      <c r="D150" s="260"/>
      <c r="E150" s="260"/>
      <c r="F150" s="260"/>
      <c r="G150" s="260"/>
      <c r="H150" s="260"/>
      <c r="I150" s="260"/>
      <c r="J150" s="260"/>
      <c r="K150" s="260"/>
      <c r="L150" s="260"/>
      <c r="M150" s="260"/>
      <c r="N150" s="260"/>
      <c r="O150" s="260"/>
      <c r="P150" s="260"/>
      <c r="Q150" s="260"/>
      <c r="R150" s="260"/>
      <c r="S150" s="260"/>
      <c r="T150" s="260"/>
      <c r="U150" s="260"/>
      <c r="V150" s="260"/>
      <c r="W150" s="260"/>
      <c r="X150" s="260"/>
    </row>
    <row r="151" spans="1:24" x14ac:dyDescent="0.25">
      <c r="A151" s="259"/>
      <c r="B151" s="261" t="s">
        <v>392</v>
      </c>
      <c r="C151" s="261"/>
      <c r="D151" s="261"/>
      <c r="E151" s="261"/>
      <c r="F151" s="261"/>
      <c r="G151" s="261"/>
      <c r="H151" s="261"/>
      <c r="I151" s="261"/>
      <c r="J151" s="261"/>
      <c r="K151" s="261"/>
      <c r="L151" s="261"/>
      <c r="M151" s="261"/>
      <c r="N151" s="261"/>
      <c r="O151" s="261"/>
      <c r="P151" s="261"/>
      <c r="Q151" s="261"/>
      <c r="R151" s="261"/>
      <c r="S151" s="261"/>
      <c r="T151" s="261"/>
      <c r="U151" s="261"/>
      <c r="V151" s="261"/>
      <c r="W151" s="261"/>
      <c r="X151" s="261"/>
    </row>
    <row r="152" spans="1:24" x14ac:dyDescent="0.25">
      <c r="A152" s="259"/>
      <c r="B152" s="262" t="s">
        <v>149</v>
      </c>
      <c r="C152" s="252" t="s">
        <v>150</v>
      </c>
      <c r="D152" s="252" t="s">
        <v>151</v>
      </c>
      <c r="E152" s="252" t="s">
        <v>22</v>
      </c>
      <c r="F152" s="252"/>
      <c r="G152" s="252"/>
      <c r="H152" s="252"/>
      <c r="I152" s="252"/>
      <c r="J152" s="252"/>
      <c r="K152" s="252"/>
      <c r="L152" s="252"/>
      <c r="M152" s="252"/>
      <c r="N152" s="252"/>
      <c r="O152" s="252"/>
      <c r="P152" s="252"/>
      <c r="Q152" s="252"/>
      <c r="R152" s="252"/>
      <c r="S152" s="252"/>
      <c r="T152" s="252"/>
      <c r="U152" s="252"/>
      <c r="V152" s="252"/>
      <c r="W152" s="252"/>
      <c r="X152" s="252"/>
    </row>
    <row r="153" spans="1:24" x14ac:dyDescent="0.25">
      <c r="A153" s="259"/>
      <c r="B153" s="262"/>
      <c r="C153" s="252"/>
      <c r="D153" s="252"/>
      <c r="E153" s="102">
        <v>2025</v>
      </c>
      <c r="F153" s="102">
        <v>2026</v>
      </c>
      <c r="G153" s="102">
        <v>2027</v>
      </c>
      <c r="H153" s="102">
        <v>2028</v>
      </c>
      <c r="I153" s="102">
        <v>2029</v>
      </c>
      <c r="J153" s="102">
        <v>2030</v>
      </c>
      <c r="K153" s="102">
        <v>2031</v>
      </c>
      <c r="L153" s="102">
        <v>2032</v>
      </c>
      <c r="M153" s="102">
        <v>2033</v>
      </c>
      <c r="N153" s="102">
        <v>2034</v>
      </c>
      <c r="O153" s="102">
        <v>2035</v>
      </c>
      <c r="P153" s="102">
        <v>2036</v>
      </c>
      <c r="Q153" s="102">
        <v>2037</v>
      </c>
      <c r="R153" s="102">
        <v>2038</v>
      </c>
      <c r="S153" s="102">
        <v>2039</v>
      </c>
      <c r="T153" s="102">
        <v>2040</v>
      </c>
      <c r="U153" s="102">
        <v>2041</v>
      </c>
      <c r="V153" s="102">
        <v>2042</v>
      </c>
      <c r="W153" s="102">
        <v>2043</v>
      </c>
      <c r="X153" s="102">
        <v>2044</v>
      </c>
    </row>
    <row r="154" spans="1:24" x14ac:dyDescent="0.25">
      <c r="B154" s="103" t="s">
        <v>152</v>
      </c>
      <c r="C154" s="104" t="s">
        <v>153</v>
      </c>
      <c r="D154" s="105"/>
      <c r="E154" s="105"/>
      <c r="F154" s="105"/>
      <c r="G154" s="105"/>
      <c r="H154" s="105"/>
      <c r="I154" s="106"/>
      <c r="J154" s="105"/>
      <c r="K154" s="105"/>
      <c r="L154" s="105"/>
      <c r="M154" s="105"/>
      <c r="N154" s="106"/>
      <c r="O154" s="105"/>
      <c r="P154" s="105"/>
      <c r="Q154" s="105"/>
      <c r="R154" s="105"/>
      <c r="S154" s="106"/>
      <c r="T154" s="105"/>
      <c r="U154" s="105"/>
      <c r="V154" s="105"/>
      <c r="W154" s="105"/>
      <c r="X154" s="106"/>
    </row>
    <row r="155" spans="1:24" x14ac:dyDescent="0.25">
      <c r="B155" s="107">
        <v>1</v>
      </c>
      <c r="C155" s="105" t="s">
        <v>154</v>
      </c>
      <c r="D155" s="105" t="s">
        <v>155</v>
      </c>
      <c r="E155" s="108" cm="1">
        <f t="array" ref="E155:X155">TRANSPOSE('Forward Projection (3)'!E110:E129)</f>
        <v>992.11111111111109</v>
      </c>
      <c r="F155" s="108">
        <v>1028.2222222222222</v>
      </c>
      <c r="G155" s="108">
        <v>1064.3333333333333</v>
      </c>
      <c r="H155" s="108">
        <v>1100.4444444444443</v>
      </c>
      <c r="I155" s="109">
        <v>1136.5555555555557</v>
      </c>
      <c r="J155" s="108">
        <v>1172.6666666666667</v>
      </c>
      <c r="K155" s="108">
        <v>1208.7777777777778</v>
      </c>
      <c r="L155" s="108">
        <v>1244.8888888888889</v>
      </c>
      <c r="M155" s="108">
        <v>1281</v>
      </c>
      <c r="N155" s="109">
        <v>1317.1111111111111</v>
      </c>
      <c r="O155" s="108">
        <v>1353.2222222222222</v>
      </c>
      <c r="P155" s="108">
        <v>1389.3333333333335</v>
      </c>
      <c r="Q155" s="108">
        <v>1425.4444444444443</v>
      </c>
      <c r="R155" s="108">
        <v>1461.5555555555557</v>
      </c>
      <c r="S155" s="109">
        <v>1497.6666666666667</v>
      </c>
      <c r="T155" s="108">
        <v>1533.7777777777778</v>
      </c>
      <c r="U155" s="108">
        <v>1569.8888888888889</v>
      </c>
      <c r="V155" s="108">
        <v>1606</v>
      </c>
      <c r="W155" s="108">
        <v>1642.1111111111113</v>
      </c>
      <c r="X155" s="109">
        <v>1678.2222222222222</v>
      </c>
    </row>
    <row r="156" spans="1:24" x14ac:dyDescent="0.25">
      <c r="B156" s="107">
        <v>2</v>
      </c>
      <c r="C156" s="105" t="s">
        <v>238</v>
      </c>
      <c r="D156" s="105" t="s">
        <v>158</v>
      </c>
      <c r="E156" s="110">
        <v>0.83</v>
      </c>
      <c r="F156" s="110">
        <v>0.83</v>
      </c>
      <c r="G156" s="110">
        <v>0.84</v>
      </c>
      <c r="H156" s="110">
        <v>0.84</v>
      </c>
      <c r="I156" s="111">
        <v>0.85</v>
      </c>
      <c r="J156" s="110">
        <v>0.85</v>
      </c>
      <c r="K156" s="110">
        <v>0.86</v>
      </c>
      <c r="L156" s="110">
        <v>0.88</v>
      </c>
      <c r="M156" s="110">
        <v>0.9</v>
      </c>
      <c r="N156" s="111">
        <v>0.92</v>
      </c>
      <c r="O156" s="110">
        <v>0.93</v>
      </c>
      <c r="P156" s="110">
        <v>0.93</v>
      </c>
      <c r="Q156" s="110">
        <v>0.95</v>
      </c>
      <c r="R156" s="110">
        <v>0.96</v>
      </c>
      <c r="S156" s="111">
        <v>0.96</v>
      </c>
      <c r="T156" s="110">
        <v>0.97</v>
      </c>
      <c r="U156" s="110">
        <v>0.98</v>
      </c>
      <c r="V156" s="110">
        <v>0.99</v>
      </c>
      <c r="W156" s="110">
        <v>1</v>
      </c>
      <c r="X156" s="111">
        <v>1</v>
      </c>
    </row>
    <row r="157" spans="1:24" x14ac:dyDescent="0.25">
      <c r="B157" s="107">
        <v>3</v>
      </c>
      <c r="C157" s="105" t="s">
        <v>239</v>
      </c>
      <c r="D157" s="105" t="s">
        <v>240</v>
      </c>
      <c r="E157" s="108">
        <f>E155*E156</f>
        <v>823.45222222222219</v>
      </c>
      <c r="F157" s="108">
        <f t="shared" ref="F157:X157" si="53">F155*F156</f>
        <v>853.42444444444436</v>
      </c>
      <c r="G157" s="108">
        <f t="shared" si="53"/>
        <v>894.03999999999985</v>
      </c>
      <c r="H157" s="108">
        <f t="shared" si="53"/>
        <v>924.37333333333322</v>
      </c>
      <c r="I157" s="109">
        <f t="shared" si="53"/>
        <v>966.07222222222231</v>
      </c>
      <c r="J157" s="108">
        <f t="shared" si="53"/>
        <v>996.76666666666665</v>
      </c>
      <c r="K157" s="108">
        <f t="shared" si="53"/>
        <v>1039.548888888889</v>
      </c>
      <c r="L157" s="108">
        <f t="shared" si="53"/>
        <v>1095.5022222222221</v>
      </c>
      <c r="M157" s="108">
        <f t="shared" si="53"/>
        <v>1152.9000000000001</v>
      </c>
      <c r="N157" s="109">
        <f t="shared" si="53"/>
        <v>1211.7422222222222</v>
      </c>
      <c r="O157" s="108">
        <f t="shared" si="53"/>
        <v>1258.4966666666667</v>
      </c>
      <c r="P157" s="108">
        <f t="shared" si="53"/>
        <v>1292.0800000000002</v>
      </c>
      <c r="Q157" s="108">
        <f t="shared" si="53"/>
        <v>1354.172222222222</v>
      </c>
      <c r="R157" s="108">
        <f t="shared" si="53"/>
        <v>1403.0933333333335</v>
      </c>
      <c r="S157" s="109">
        <f t="shared" si="53"/>
        <v>1437.76</v>
      </c>
      <c r="T157" s="108">
        <f t="shared" si="53"/>
        <v>1487.7644444444445</v>
      </c>
      <c r="U157" s="108">
        <f t="shared" si="53"/>
        <v>1538.4911111111112</v>
      </c>
      <c r="V157" s="108">
        <f t="shared" si="53"/>
        <v>1589.94</v>
      </c>
      <c r="W157" s="108">
        <f t="shared" si="53"/>
        <v>1642.1111111111113</v>
      </c>
      <c r="X157" s="109">
        <f t="shared" si="53"/>
        <v>1678.2222222222222</v>
      </c>
    </row>
    <row r="158" spans="1:24" x14ac:dyDescent="0.25">
      <c r="B158" s="103" t="s">
        <v>246</v>
      </c>
      <c r="C158" s="104" t="s">
        <v>243</v>
      </c>
      <c r="D158" s="105"/>
      <c r="E158" s="112"/>
      <c r="F158" s="112"/>
      <c r="G158" s="112"/>
      <c r="H158" s="112"/>
      <c r="I158" s="113"/>
      <c r="J158" s="112"/>
      <c r="K158" s="112"/>
      <c r="L158" s="112"/>
      <c r="M158" s="112"/>
      <c r="N158" s="113"/>
      <c r="O158" s="112"/>
      <c r="P158" s="112"/>
      <c r="Q158" s="112"/>
      <c r="R158" s="112"/>
      <c r="S158" s="113"/>
      <c r="T158" s="112"/>
      <c r="U158" s="112"/>
      <c r="V158" s="112"/>
      <c r="W158" s="112"/>
      <c r="X158" s="113"/>
    </row>
    <row r="159" spans="1:24" x14ac:dyDescent="0.25">
      <c r="B159" s="107">
        <v>1</v>
      </c>
      <c r="C159" s="105" t="s">
        <v>244</v>
      </c>
      <c r="D159" s="105" t="s">
        <v>158</v>
      </c>
      <c r="E159" s="110">
        <v>0.7</v>
      </c>
      <c r="F159" s="110">
        <v>0.7</v>
      </c>
      <c r="G159" s="110">
        <v>0.7</v>
      </c>
      <c r="H159" s="110">
        <v>0.7</v>
      </c>
      <c r="I159" s="111">
        <v>0.7</v>
      </c>
      <c r="J159" s="110">
        <v>0.7</v>
      </c>
      <c r="K159" s="110">
        <v>0.7</v>
      </c>
      <c r="L159" s="110">
        <v>0.7</v>
      </c>
      <c r="M159" s="110">
        <v>0.7</v>
      </c>
      <c r="N159" s="111">
        <v>0.7</v>
      </c>
      <c r="O159" s="110">
        <v>0.7</v>
      </c>
      <c r="P159" s="110">
        <v>0.7</v>
      </c>
      <c r="Q159" s="110">
        <v>0.7</v>
      </c>
      <c r="R159" s="110">
        <v>0.7</v>
      </c>
      <c r="S159" s="111">
        <v>0.7</v>
      </c>
      <c r="T159" s="110">
        <v>0.7</v>
      </c>
      <c r="U159" s="110">
        <v>0.7</v>
      </c>
      <c r="V159" s="110">
        <v>0.7</v>
      </c>
      <c r="W159" s="110">
        <v>0.7</v>
      </c>
      <c r="X159" s="111">
        <v>0.7</v>
      </c>
    </row>
    <row r="160" spans="1:24" x14ac:dyDescent="0.25">
      <c r="B160" s="107">
        <v>2</v>
      </c>
      <c r="C160" s="105" t="s">
        <v>245</v>
      </c>
      <c r="D160" s="105" t="s">
        <v>158</v>
      </c>
      <c r="E160" s="110">
        <v>0.3</v>
      </c>
      <c r="F160" s="110">
        <v>0.3</v>
      </c>
      <c r="G160" s="110">
        <v>0.3</v>
      </c>
      <c r="H160" s="110">
        <v>0.3</v>
      </c>
      <c r="I160" s="111">
        <v>0.3</v>
      </c>
      <c r="J160" s="110">
        <v>0.3</v>
      </c>
      <c r="K160" s="110">
        <v>0.3</v>
      </c>
      <c r="L160" s="110">
        <v>0.3</v>
      </c>
      <c r="M160" s="110">
        <v>0.3</v>
      </c>
      <c r="N160" s="111">
        <v>0.3</v>
      </c>
      <c r="O160" s="110">
        <v>0.3</v>
      </c>
      <c r="P160" s="110">
        <v>0.3</v>
      </c>
      <c r="Q160" s="110">
        <v>0.3</v>
      </c>
      <c r="R160" s="110">
        <v>0.3</v>
      </c>
      <c r="S160" s="111">
        <v>0.3</v>
      </c>
      <c r="T160" s="110">
        <v>0.3</v>
      </c>
      <c r="U160" s="110">
        <v>0.3</v>
      </c>
      <c r="V160" s="110">
        <v>0.3</v>
      </c>
      <c r="W160" s="110">
        <v>0.3</v>
      </c>
      <c r="X160" s="111">
        <v>0.3</v>
      </c>
    </row>
    <row r="161" spans="2:24" x14ac:dyDescent="0.25">
      <c r="B161" s="103" t="s">
        <v>257</v>
      </c>
      <c r="C161" s="104" t="s">
        <v>254</v>
      </c>
      <c r="D161" s="105"/>
      <c r="E161" s="112"/>
      <c r="F161" s="112"/>
      <c r="G161" s="112"/>
      <c r="H161" s="112"/>
      <c r="I161" s="113"/>
      <c r="J161" s="112"/>
      <c r="K161" s="112"/>
      <c r="L161" s="112"/>
      <c r="M161" s="112"/>
      <c r="N161" s="113"/>
      <c r="O161" s="112"/>
      <c r="P161" s="112"/>
      <c r="Q161" s="112"/>
      <c r="R161" s="112"/>
      <c r="S161" s="113"/>
      <c r="T161" s="112"/>
      <c r="U161" s="112"/>
      <c r="V161" s="112"/>
      <c r="W161" s="112"/>
      <c r="X161" s="113"/>
    </row>
    <row r="162" spans="2:24" x14ac:dyDescent="0.25">
      <c r="B162" s="107">
        <v>1</v>
      </c>
      <c r="C162" s="105" t="s">
        <v>154</v>
      </c>
      <c r="D162" s="105" t="s">
        <v>240</v>
      </c>
      <c r="E162" s="108">
        <f>E155*70%</f>
        <v>694.47777777777776</v>
      </c>
      <c r="F162" s="108">
        <f t="shared" ref="F162:X162" si="54">F155*70%</f>
        <v>719.75555555555547</v>
      </c>
      <c r="G162" s="108">
        <f t="shared" si="54"/>
        <v>745.03333333333319</v>
      </c>
      <c r="H162" s="108">
        <f t="shared" si="54"/>
        <v>770.31111111111102</v>
      </c>
      <c r="I162" s="109">
        <f t="shared" si="54"/>
        <v>795.58888888888896</v>
      </c>
      <c r="J162" s="108">
        <f t="shared" si="54"/>
        <v>820.86666666666667</v>
      </c>
      <c r="K162" s="108">
        <f t="shared" si="54"/>
        <v>846.14444444444439</v>
      </c>
      <c r="L162" s="108">
        <f t="shared" si="54"/>
        <v>871.42222222222222</v>
      </c>
      <c r="M162" s="108">
        <f t="shared" si="54"/>
        <v>896.69999999999993</v>
      </c>
      <c r="N162" s="109">
        <f t="shared" si="54"/>
        <v>921.97777777777765</v>
      </c>
      <c r="O162" s="108">
        <f t="shared" si="54"/>
        <v>947.25555555555547</v>
      </c>
      <c r="P162" s="108">
        <f t="shared" si="54"/>
        <v>972.53333333333342</v>
      </c>
      <c r="Q162" s="108">
        <f t="shared" si="54"/>
        <v>997.81111111111102</v>
      </c>
      <c r="R162" s="108">
        <f t="shared" si="54"/>
        <v>1023.0888888888888</v>
      </c>
      <c r="S162" s="109">
        <f t="shared" si="54"/>
        <v>1048.3666666666666</v>
      </c>
      <c r="T162" s="108">
        <f t="shared" si="54"/>
        <v>1073.6444444444444</v>
      </c>
      <c r="U162" s="108">
        <f t="shared" si="54"/>
        <v>1098.9222222222222</v>
      </c>
      <c r="V162" s="108">
        <f t="shared" si="54"/>
        <v>1124.1999999999998</v>
      </c>
      <c r="W162" s="108">
        <f t="shared" si="54"/>
        <v>1149.4777777777779</v>
      </c>
      <c r="X162" s="109">
        <f t="shared" si="54"/>
        <v>1174.7555555555555</v>
      </c>
    </row>
    <row r="163" spans="2:24" x14ac:dyDescent="0.25">
      <c r="B163" s="107">
        <v>2</v>
      </c>
      <c r="C163" s="105" t="s">
        <v>256</v>
      </c>
      <c r="D163" s="105" t="s">
        <v>249</v>
      </c>
      <c r="E163" s="108">
        <f>E162/5</f>
        <v>138.89555555555555</v>
      </c>
      <c r="F163" s="108">
        <f t="shared" ref="F163:X163" si="55">F162/5</f>
        <v>143.95111111111109</v>
      </c>
      <c r="G163" s="108">
        <f t="shared" si="55"/>
        <v>149.00666666666663</v>
      </c>
      <c r="H163" s="108">
        <f t="shared" si="55"/>
        <v>154.0622222222222</v>
      </c>
      <c r="I163" s="109">
        <f t="shared" si="55"/>
        <v>159.1177777777778</v>
      </c>
      <c r="J163" s="108">
        <f t="shared" si="55"/>
        <v>164.17333333333335</v>
      </c>
      <c r="K163" s="108">
        <f t="shared" si="55"/>
        <v>169.22888888888889</v>
      </c>
      <c r="L163" s="108">
        <f t="shared" si="55"/>
        <v>174.28444444444443</v>
      </c>
      <c r="M163" s="108">
        <f t="shared" si="55"/>
        <v>179.33999999999997</v>
      </c>
      <c r="N163" s="109">
        <f t="shared" si="55"/>
        <v>184.39555555555552</v>
      </c>
      <c r="O163" s="108">
        <f t="shared" si="55"/>
        <v>189.45111111111109</v>
      </c>
      <c r="P163" s="108">
        <f t="shared" si="55"/>
        <v>194.50666666666669</v>
      </c>
      <c r="Q163" s="108">
        <f t="shared" si="55"/>
        <v>199.5622222222222</v>
      </c>
      <c r="R163" s="108">
        <f t="shared" si="55"/>
        <v>204.61777777777777</v>
      </c>
      <c r="S163" s="109">
        <f t="shared" si="55"/>
        <v>209.67333333333332</v>
      </c>
      <c r="T163" s="108">
        <f t="shared" si="55"/>
        <v>214.72888888888889</v>
      </c>
      <c r="U163" s="108">
        <f t="shared" si="55"/>
        <v>219.78444444444443</v>
      </c>
      <c r="V163" s="108">
        <f t="shared" si="55"/>
        <v>224.83999999999997</v>
      </c>
      <c r="W163" s="108">
        <f t="shared" si="55"/>
        <v>229.89555555555557</v>
      </c>
      <c r="X163" s="109">
        <f t="shared" si="55"/>
        <v>234.95111111111109</v>
      </c>
    </row>
    <row r="164" spans="2:24" x14ac:dyDescent="0.25">
      <c r="B164" s="107">
        <v>3</v>
      </c>
      <c r="C164" s="105" t="s">
        <v>247</v>
      </c>
      <c r="D164" s="105" t="s">
        <v>248</v>
      </c>
      <c r="E164" s="105">
        <v>100</v>
      </c>
      <c r="F164" s="105">
        <v>100</v>
      </c>
      <c r="G164" s="105">
        <v>100</v>
      </c>
      <c r="H164" s="105">
        <v>100</v>
      </c>
      <c r="I164" s="106">
        <v>100</v>
      </c>
      <c r="J164" s="105">
        <v>100</v>
      </c>
      <c r="K164" s="105">
        <v>100</v>
      </c>
      <c r="L164" s="105">
        <v>100</v>
      </c>
      <c r="M164" s="105">
        <v>100</v>
      </c>
      <c r="N164" s="106">
        <v>100</v>
      </c>
      <c r="O164" s="105">
        <v>100</v>
      </c>
      <c r="P164" s="105">
        <v>100</v>
      </c>
      <c r="Q164" s="105">
        <v>100</v>
      </c>
      <c r="R164" s="105">
        <v>100</v>
      </c>
      <c r="S164" s="106">
        <v>100</v>
      </c>
      <c r="T164" s="105">
        <v>100</v>
      </c>
      <c r="U164" s="105">
        <v>100</v>
      </c>
      <c r="V164" s="105">
        <v>100</v>
      </c>
      <c r="W164" s="105">
        <v>100</v>
      </c>
      <c r="X164" s="106">
        <v>100</v>
      </c>
    </row>
    <row r="165" spans="2:24" x14ac:dyDescent="0.25">
      <c r="B165" s="107">
        <v>4</v>
      </c>
      <c r="C165" s="105" t="s">
        <v>250</v>
      </c>
      <c r="D165" s="105" t="s">
        <v>251</v>
      </c>
      <c r="E165" s="112">
        <f>E162*E164</f>
        <v>69447.777777777781</v>
      </c>
      <c r="F165" s="112">
        <f t="shared" ref="F165:X165" si="56">F162*F164</f>
        <v>71975.555555555547</v>
      </c>
      <c r="G165" s="112">
        <f t="shared" si="56"/>
        <v>74503.333333333314</v>
      </c>
      <c r="H165" s="112">
        <f t="shared" si="56"/>
        <v>77031.111111111095</v>
      </c>
      <c r="I165" s="113">
        <f t="shared" si="56"/>
        <v>79558.888888888891</v>
      </c>
      <c r="J165" s="112">
        <f t="shared" si="56"/>
        <v>82086.666666666672</v>
      </c>
      <c r="K165" s="112">
        <f t="shared" si="56"/>
        <v>84614.444444444438</v>
      </c>
      <c r="L165" s="112">
        <f t="shared" si="56"/>
        <v>87142.222222222219</v>
      </c>
      <c r="M165" s="112">
        <f t="shared" si="56"/>
        <v>89670</v>
      </c>
      <c r="N165" s="113">
        <f t="shared" si="56"/>
        <v>92197.777777777766</v>
      </c>
      <c r="O165" s="112">
        <f t="shared" si="56"/>
        <v>94725.555555555547</v>
      </c>
      <c r="P165" s="112">
        <f t="shared" si="56"/>
        <v>97253.333333333343</v>
      </c>
      <c r="Q165" s="112">
        <f t="shared" si="56"/>
        <v>99781.111111111095</v>
      </c>
      <c r="R165" s="112">
        <f t="shared" si="56"/>
        <v>102308.88888888889</v>
      </c>
      <c r="S165" s="113">
        <f t="shared" si="56"/>
        <v>104836.66666666666</v>
      </c>
      <c r="T165" s="112">
        <f t="shared" si="56"/>
        <v>107364.44444444444</v>
      </c>
      <c r="U165" s="112">
        <f t="shared" si="56"/>
        <v>109892.22222222222</v>
      </c>
      <c r="V165" s="112">
        <f t="shared" si="56"/>
        <v>112419.99999999999</v>
      </c>
      <c r="W165" s="112">
        <f t="shared" si="56"/>
        <v>114947.77777777778</v>
      </c>
      <c r="X165" s="113">
        <f t="shared" si="56"/>
        <v>117475.55555555555</v>
      </c>
    </row>
    <row r="166" spans="2:24" x14ac:dyDescent="0.25">
      <c r="B166" s="107">
        <v>5</v>
      </c>
      <c r="C166" s="105" t="s">
        <v>250</v>
      </c>
      <c r="D166" s="105" t="s">
        <v>252</v>
      </c>
      <c r="E166" s="112">
        <f>E165/86400</f>
        <v>0.80379372427983542</v>
      </c>
      <c r="F166" s="112">
        <f t="shared" ref="F166:X166" si="57">F165/86400</f>
        <v>0.8330504115226337</v>
      </c>
      <c r="G166" s="112">
        <f t="shared" si="57"/>
        <v>0.86230709876543188</v>
      </c>
      <c r="H166" s="112">
        <f t="shared" si="57"/>
        <v>0.89156378600823027</v>
      </c>
      <c r="I166" s="113">
        <f t="shared" si="57"/>
        <v>0.92082047325102878</v>
      </c>
      <c r="J166" s="112">
        <f t="shared" si="57"/>
        <v>0.95007716049382718</v>
      </c>
      <c r="K166" s="112">
        <f t="shared" si="57"/>
        <v>0.97933384773662546</v>
      </c>
      <c r="L166" s="112">
        <f t="shared" si="57"/>
        <v>1.0085905349794237</v>
      </c>
      <c r="M166" s="112">
        <f t="shared" si="57"/>
        <v>1.0378472222222221</v>
      </c>
      <c r="N166" s="113">
        <f t="shared" si="57"/>
        <v>1.0671039094650205</v>
      </c>
      <c r="O166" s="112">
        <f t="shared" si="57"/>
        <v>1.0963605967078189</v>
      </c>
      <c r="P166" s="112">
        <f t="shared" si="57"/>
        <v>1.1256172839506173</v>
      </c>
      <c r="Q166" s="112">
        <f t="shared" si="57"/>
        <v>1.1548739711934155</v>
      </c>
      <c r="R166" s="112">
        <f t="shared" si="57"/>
        <v>1.1841306584362139</v>
      </c>
      <c r="S166" s="113">
        <f t="shared" si="57"/>
        <v>1.2133873456790123</v>
      </c>
      <c r="T166" s="112">
        <f t="shared" si="57"/>
        <v>1.2426440329218107</v>
      </c>
      <c r="U166" s="112">
        <f t="shared" si="57"/>
        <v>1.2719007201646091</v>
      </c>
      <c r="V166" s="112">
        <f t="shared" si="57"/>
        <v>1.3011574074074073</v>
      </c>
      <c r="W166" s="112">
        <f t="shared" si="57"/>
        <v>1.3304140946502059</v>
      </c>
      <c r="X166" s="113">
        <f t="shared" si="57"/>
        <v>1.3596707818930041</v>
      </c>
    </row>
    <row r="167" spans="2:24" x14ac:dyDescent="0.25">
      <c r="B167" s="103" t="s">
        <v>258</v>
      </c>
      <c r="C167" s="104" t="s">
        <v>253</v>
      </c>
      <c r="D167" s="105"/>
      <c r="E167" s="112"/>
      <c r="F167" s="112"/>
      <c r="G167" s="112"/>
      <c r="H167" s="112"/>
      <c r="I167" s="113"/>
      <c r="J167" s="112"/>
      <c r="K167" s="112"/>
      <c r="L167" s="112"/>
      <c r="M167" s="112"/>
      <c r="N167" s="113"/>
      <c r="O167" s="112"/>
      <c r="P167" s="112"/>
      <c r="Q167" s="112"/>
      <c r="R167" s="112"/>
      <c r="S167" s="113"/>
      <c r="T167" s="112"/>
      <c r="U167" s="112"/>
      <c r="V167" s="112"/>
      <c r="W167" s="112"/>
      <c r="X167" s="113"/>
    </row>
    <row r="168" spans="2:24" x14ac:dyDescent="0.25">
      <c r="B168" s="107">
        <v>1</v>
      </c>
      <c r="C168" s="105" t="s">
        <v>154</v>
      </c>
      <c r="D168" s="105" t="s">
        <v>240</v>
      </c>
      <c r="E168" s="108">
        <f>E155*30%</f>
        <v>297.63333333333333</v>
      </c>
      <c r="F168" s="108">
        <f t="shared" ref="F168:X168" si="58">F155*30%</f>
        <v>308.46666666666664</v>
      </c>
      <c r="G168" s="108">
        <f t="shared" si="58"/>
        <v>319.29999999999995</v>
      </c>
      <c r="H168" s="108">
        <f t="shared" si="58"/>
        <v>330.13333333333327</v>
      </c>
      <c r="I168" s="109">
        <f t="shared" si="58"/>
        <v>340.9666666666667</v>
      </c>
      <c r="J168" s="108">
        <f t="shared" si="58"/>
        <v>351.8</v>
      </c>
      <c r="K168" s="108">
        <f t="shared" si="58"/>
        <v>362.63333333333333</v>
      </c>
      <c r="L168" s="108">
        <f t="shared" si="58"/>
        <v>373.46666666666664</v>
      </c>
      <c r="M168" s="108">
        <f t="shared" si="58"/>
        <v>384.3</v>
      </c>
      <c r="N168" s="109">
        <f t="shared" si="58"/>
        <v>395.13333333333333</v>
      </c>
      <c r="O168" s="108">
        <f t="shared" si="58"/>
        <v>405.96666666666664</v>
      </c>
      <c r="P168" s="108">
        <f t="shared" si="58"/>
        <v>416.8</v>
      </c>
      <c r="Q168" s="108">
        <f t="shared" si="58"/>
        <v>427.63333333333327</v>
      </c>
      <c r="R168" s="108">
        <f t="shared" si="58"/>
        <v>438.4666666666667</v>
      </c>
      <c r="S168" s="109">
        <f t="shared" si="58"/>
        <v>449.3</v>
      </c>
      <c r="T168" s="108">
        <f t="shared" si="58"/>
        <v>460.13333333333333</v>
      </c>
      <c r="U168" s="108">
        <f t="shared" si="58"/>
        <v>470.96666666666664</v>
      </c>
      <c r="V168" s="108">
        <f t="shared" si="58"/>
        <v>481.79999999999995</v>
      </c>
      <c r="W168" s="108">
        <f t="shared" si="58"/>
        <v>492.63333333333338</v>
      </c>
      <c r="X168" s="109">
        <f t="shared" si="58"/>
        <v>503.46666666666664</v>
      </c>
    </row>
    <row r="169" spans="2:24" x14ac:dyDescent="0.25">
      <c r="B169" s="107">
        <v>2</v>
      </c>
      <c r="C169" s="105" t="s">
        <v>255</v>
      </c>
      <c r="D169" s="105" t="s">
        <v>249</v>
      </c>
      <c r="E169" s="108">
        <f>E168/100</f>
        <v>2.9763333333333333</v>
      </c>
      <c r="F169" s="108">
        <f t="shared" ref="F169:X169" si="59">F168/100</f>
        <v>3.0846666666666662</v>
      </c>
      <c r="G169" s="108">
        <f t="shared" si="59"/>
        <v>3.1929999999999996</v>
      </c>
      <c r="H169" s="108">
        <f t="shared" si="59"/>
        <v>3.3013333333333326</v>
      </c>
      <c r="I169" s="109">
        <f t="shared" si="59"/>
        <v>3.4096666666666668</v>
      </c>
      <c r="J169" s="108">
        <f t="shared" si="59"/>
        <v>3.5180000000000002</v>
      </c>
      <c r="K169" s="108">
        <f t="shared" si="59"/>
        <v>3.6263333333333332</v>
      </c>
      <c r="L169" s="108">
        <f t="shared" si="59"/>
        <v>3.7346666666666666</v>
      </c>
      <c r="M169" s="108">
        <f t="shared" si="59"/>
        <v>3.843</v>
      </c>
      <c r="N169" s="109">
        <f t="shared" si="59"/>
        <v>3.9513333333333334</v>
      </c>
      <c r="O169" s="108">
        <f t="shared" si="59"/>
        <v>4.0596666666666668</v>
      </c>
      <c r="P169" s="108">
        <f t="shared" si="59"/>
        <v>4.1680000000000001</v>
      </c>
      <c r="Q169" s="108">
        <f t="shared" si="59"/>
        <v>4.2763333333333327</v>
      </c>
      <c r="R169" s="108">
        <f t="shared" si="59"/>
        <v>4.3846666666666669</v>
      </c>
      <c r="S169" s="109">
        <f t="shared" si="59"/>
        <v>4.4930000000000003</v>
      </c>
      <c r="T169" s="108">
        <f t="shared" si="59"/>
        <v>4.6013333333333328</v>
      </c>
      <c r="U169" s="108">
        <f t="shared" si="59"/>
        <v>4.7096666666666662</v>
      </c>
      <c r="V169" s="108">
        <f t="shared" si="59"/>
        <v>4.8179999999999996</v>
      </c>
      <c r="W169" s="108">
        <f t="shared" si="59"/>
        <v>4.9263333333333339</v>
      </c>
      <c r="X169" s="109">
        <f t="shared" si="59"/>
        <v>5.0346666666666664</v>
      </c>
    </row>
    <row r="170" spans="2:24" x14ac:dyDescent="0.25">
      <c r="B170" s="107">
        <v>3</v>
      </c>
      <c r="C170" s="105" t="s">
        <v>247</v>
      </c>
      <c r="D170" s="105" t="s">
        <v>248</v>
      </c>
      <c r="E170" s="105">
        <v>30</v>
      </c>
      <c r="F170" s="105">
        <v>30</v>
      </c>
      <c r="G170" s="105">
        <v>30</v>
      </c>
      <c r="H170" s="105">
        <v>30</v>
      </c>
      <c r="I170" s="106">
        <v>30</v>
      </c>
      <c r="J170" s="105">
        <v>30</v>
      </c>
      <c r="K170" s="105">
        <v>30</v>
      </c>
      <c r="L170" s="105">
        <v>30</v>
      </c>
      <c r="M170" s="105">
        <v>30</v>
      </c>
      <c r="N170" s="106">
        <v>30</v>
      </c>
      <c r="O170" s="105">
        <v>30</v>
      </c>
      <c r="P170" s="105">
        <v>30</v>
      </c>
      <c r="Q170" s="105">
        <v>30</v>
      </c>
      <c r="R170" s="105">
        <v>30</v>
      </c>
      <c r="S170" s="106">
        <v>30</v>
      </c>
      <c r="T170" s="105">
        <v>30</v>
      </c>
      <c r="U170" s="105">
        <v>30</v>
      </c>
      <c r="V170" s="105">
        <v>30</v>
      </c>
      <c r="W170" s="105">
        <v>30</v>
      </c>
      <c r="X170" s="106">
        <v>30</v>
      </c>
    </row>
    <row r="171" spans="2:24" x14ac:dyDescent="0.25">
      <c r="B171" s="107">
        <v>4</v>
      </c>
      <c r="C171" s="105" t="s">
        <v>250</v>
      </c>
      <c r="D171" s="105" t="s">
        <v>251</v>
      </c>
      <c r="E171" s="112">
        <f>E168*E170</f>
        <v>8929</v>
      </c>
      <c r="F171" s="112">
        <f t="shared" ref="F171:X171" si="60">F168*F170</f>
        <v>9254</v>
      </c>
      <c r="G171" s="112">
        <f t="shared" si="60"/>
        <v>9578.9999999999982</v>
      </c>
      <c r="H171" s="112">
        <f t="shared" si="60"/>
        <v>9903.9999999999982</v>
      </c>
      <c r="I171" s="113">
        <f t="shared" si="60"/>
        <v>10229</v>
      </c>
      <c r="J171" s="112">
        <f t="shared" si="60"/>
        <v>10554</v>
      </c>
      <c r="K171" s="112">
        <f t="shared" si="60"/>
        <v>10879</v>
      </c>
      <c r="L171" s="112">
        <f t="shared" si="60"/>
        <v>11204</v>
      </c>
      <c r="M171" s="112">
        <f t="shared" si="60"/>
        <v>11529</v>
      </c>
      <c r="N171" s="113">
        <f t="shared" si="60"/>
        <v>11854</v>
      </c>
      <c r="O171" s="112">
        <f t="shared" si="60"/>
        <v>12179</v>
      </c>
      <c r="P171" s="112">
        <f t="shared" si="60"/>
        <v>12504</v>
      </c>
      <c r="Q171" s="112">
        <f t="shared" si="60"/>
        <v>12828.999999999998</v>
      </c>
      <c r="R171" s="112">
        <f t="shared" si="60"/>
        <v>13154</v>
      </c>
      <c r="S171" s="113">
        <f t="shared" si="60"/>
        <v>13479</v>
      </c>
      <c r="T171" s="112">
        <f t="shared" si="60"/>
        <v>13804</v>
      </c>
      <c r="U171" s="112">
        <f t="shared" si="60"/>
        <v>14129</v>
      </c>
      <c r="V171" s="112">
        <f t="shared" si="60"/>
        <v>14453.999999999998</v>
      </c>
      <c r="W171" s="112">
        <f t="shared" si="60"/>
        <v>14779.000000000002</v>
      </c>
      <c r="X171" s="113">
        <f t="shared" si="60"/>
        <v>15104</v>
      </c>
    </row>
    <row r="172" spans="2:24" x14ac:dyDescent="0.25">
      <c r="B172" s="107">
        <v>5</v>
      </c>
      <c r="C172" s="105" t="s">
        <v>250</v>
      </c>
      <c r="D172" s="105" t="s">
        <v>252</v>
      </c>
      <c r="E172" s="112">
        <f>E171/86400</f>
        <v>0.10334490740740741</v>
      </c>
      <c r="F172" s="112">
        <f t="shared" ref="F172:X172" si="61">F171/86400</f>
        <v>0.10710648148148148</v>
      </c>
      <c r="G172" s="112">
        <f t="shared" si="61"/>
        <v>0.11086805555555554</v>
      </c>
      <c r="H172" s="112">
        <f t="shared" si="61"/>
        <v>0.11462962962962961</v>
      </c>
      <c r="I172" s="113">
        <f t="shared" si="61"/>
        <v>0.11839120370370371</v>
      </c>
      <c r="J172" s="112">
        <f t="shared" si="61"/>
        <v>0.12215277777777778</v>
      </c>
      <c r="K172" s="112">
        <f t="shared" si="61"/>
        <v>0.12591435185185185</v>
      </c>
      <c r="L172" s="112">
        <f t="shared" si="61"/>
        <v>0.12967592592592592</v>
      </c>
      <c r="M172" s="112">
        <f t="shared" si="61"/>
        <v>0.13343749999999999</v>
      </c>
      <c r="N172" s="113">
        <f t="shared" si="61"/>
        <v>0.13719907407407408</v>
      </c>
      <c r="O172" s="112">
        <f t="shared" si="61"/>
        <v>0.14096064814814815</v>
      </c>
      <c r="P172" s="112">
        <f t="shared" si="61"/>
        <v>0.14472222222222222</v>
      </c>
      <c r="Q172" s="112">
        <f t="shared" si="61"/>
        <v>0.14848379629629627</v>
      </c>
      <c r="R172" s="112">
        <f t="shared" si="61"/>
        <v>0.15224537037037036</v>
      </c>
      <c r="S172" s="113">
        <f t="shared" si="61"/>
        <v>0.15600694444444443</v>
      </c>
      <c r="T172" s="112">
        <f t="shared" si="61"/>
        <v>0.15976851851851853</v>
      </c>
      <c r="U172" s="112">
        <f t="shared" si="61"/>
        <v>0.1635300925925926</v>
      </c>
      <c r="V172" s="112">
        <f t="shared" si="61"/>
        <v>0.16729166666666664</v>
      </c>
      <c r="W172" s="112">
        <f t="shared" si="61"/>
        <v>0.17105324074074077</v>
      </c>
      <c r="X172" s="113">
        <f t="shared" si="61"/>
        <v>0.17481481481481481</v>
      </c>
    </row>
    <row r="173" spans="2:24" x14ac:dyDescent="0.25">
      <c r="B173" s="103" t="s">
        <v>259</v>
      </c>
      <c r="C173" s="104" t="s">
        <v>160</v>
      </c>
      <c r="D173" s="105"/>
      <c r="E173" s="105"/>
      <c r="F173" s="105"/>
      <c r="G173" s="105"/>
      <c r="H173" s="105"/>
      <c r="I173" s="106"/>
      <c r="J173" s="105"/>
      <c r="K173" s="105"/>
      <c r="L173" s="105"/>
      <c r="M173" s="105"/>
      <c r="N173" s="106"/>
      <c r="O173" s="105"/>
      <c r="P173" s="105"/>
      <c r="Q173" s="105"/>
      <c r="R173" s="105"/>
      <c r="S173" s="106"/>
      <c r="T173" s="105"/>
      <c r="U173" s="105"/>
      <c r="V173" s="105"/>
      <c r="W173" s="105"/>
      <c r="X173" s="106"/>
    </row>
    <row r="174" spans="2:24" x14ac:dyDescent="0.25">
      <c r="B174" s="107">
        <v>1</v>
      </c>
      <c r="C174" s="105" t="s">
        <v>161</v>
      </c>
      <c r="D174" s="105" t="s">
        <v>158</v>
      </c>
      <c r="E174" s="114">
        <v>0.25</v>
      </c>
      <c r="F174" s="114">
        <v>0.25</v>
      </c>
      <c r="G174" s="114">
        <v>0.25</v>
      </c>
      <c r="H174" s="114">
        <v>0.25</v>
      </c>
      <c r="I174" s="115">
        <v>0.25</v>
      </c>
      <c r="J174" s="114">
        <v>0.25</v>
      </c>
      <c r="K174" s="114">
        <v>0.25</v>
      </c>
      <c r="L174" s="114">
        <v>0.25</v>
      </c>
      <c r="M174" s="114">
        <v>0.25</v>
      </c>
      <c r="N174" s="115">
        <v>0.25</v>
      </c>
      <c r="O174" s="114">
        <v>0.25</v>
      </c>
      <c r="P174" s="114">
        <v>0.25</v>
      </c>
      <c r="Q174" s="114">
        <v>0.25</v>
      </c>
      <c r="R174" s="114">
        <v>0.25</v>
      </c>
      <c r="S174" s="115">
        <v>0.25</v>
      </c>
      <c r="T174" s="114">
        <v>0.25</v>
      </c>
      <c r="U174" s="114">
        <v>0.25</v>
      </c>
      <c r="V174" s="114">
        <v>0.25</v>
      </c>
      <c r="W174" s="114">
        <v>0.25</v>
      </c>
      <c r="X174" s="115">
        <v>0.25</v>
      </c>
    </row>
    <row r="175" spans="2:24" x14ac:dyDescent="0.25">
      <c r="B175" s="107">
        <v>2</v>
      </c>
      <c r="C175" s="105" t="s">
        <v>162</v>
      </c>
      <c r="D175" s="105" t="s">
        <v>156</v>
      </c>
      <c r="E175" s="112">
        <f>(E166+E172)*E174</f>
        <v>0.22678465792181071</v>
      </c>
      <c r="F175" s="112">
        <f t="shared" ref="F175:X175" si="62">(F166+F172)*F174</f>
        <v>0.2350392232510288</v>
      </c>
      <c r="G175" s="112">
        <f t="shared" si="62"/>
        <v>0.24329378858024686</v>
      </c>
      <c r="H175" s="112">
        <f t="shared" si="62"/>
        <v>0.25154835390946495</v>
      </c>
      <c r="I175" s="113">
        <f t="shared" si="62"/>
        <v>0.25980291923868315</v>
      </c>
      <c r="J175" s="112">
        <f t="shared" si="62"/>
        <v>0.26805748456790124</v>
      </c>
      <c r="K175" s="112">
        <f t="shared" si="62"/>
        <v>0.27631204989711933</v>
      </c>
      <c r="L175" s="112">
        <f t="shared" si="62"/>
        <v>0.28456661522633742</v>
      </c>
      <c r="M175" s="112">
        <f t="shared" si="62"/>
        <v>0.2928211805555555</v>
      </c>
      <c r="N175" s="113">
        <f t="shared" si="62"/>
        <v>0.30107574588477365</v>
      </c>
      <c r="O175" s="112">
        <f t="shared" si="62"/>
        <v>0.30933031121399179</v>
      </c>
      <c r="P175" s="112">
        <f t="shared" si="62"/>
        <v>0.31758487654320988</v>
      </c>
      <c r="Q175" s="112">
        <f t="shared" si="62"/>
        <v>0.32583944187242797</v>
      </c>
      <c r="R175" s="112">
        <f t="shared" si="62"/>
        <v>0.33409400720164606</v>
      </c>
      <c r="S175" s="113">
        <f t="shared" si="62"/>
        <v>0.3423485725308642</v>
      </c>
      <c r="T175" s="112">
        <f t="shared" si="62"/>
        <v>0.35060313786008229</v>
      </c>
      <c r="U175" s="112">
        <f t="shared" si="62"/>
        <v>0.35885770318930044</v>
      </c>
      <c r="V175" s="112">
        <f t="shared" si="62"/>
        <v>0.36711226851851847</v>
      </c>
      <c r="W175" s="112">
        <f t="shared" si="62"/>
        <v>0.37536683384773667</v>
      </c>
      <c r="X175" s="113">
        <f t="shared" si="62"/>
        <v>0.3836213991769547</v>
      </c>
    </row>
    <row r="176" spans="2:24" x14ac:dyDescent="0.25">
      <c r="B176" s="103" t="s">
        <v>261</v>
      </c>
      <c r="C176" s="104" t="s">
        <v>157</v>
      </c>
      <c r="D176" s="105"/>
      <c r="E176" s="105"/>
      <c r="F176" s="105"/>
      <c r="G176" s="105"/>
      <c r="H176" s="105"/>
      <c r="I176" s="106"/>
      <c r="J176" s="105"/>
      <c r="K176" s="105"/>
      <c r="L176" s="105"/>
      <c r="M176" s="105"/>
      <c r="N176" s="106"/>
      <c r="O176" s="105"/>
      <c r="P176" s="105"/>
      <c r="Q176" s="105"/>
      <c r="R176" s="105"/>
      <c r="S176" s="106"/>
      <c r="T176" s="105"/>
      <c r="U176" s="105"/>
      <c r="V176" s="105"/>
      <c r="W176" s="105"/>
      <c r="X176" s="106"/>
    </row>
    <row r="177" spans="1:24" x14ac:dyDescent="0.25">
      <c r="B177" s="107">
        <v>1</v>
      </c>
      <c r="C177" s="105" t="s">
        <v>159</v>
      </c>
      <c r="D177" s="105" t="s">
        <v>156</v>
      </c>
      <c r="E177" s="112" cm="1">
        <f t="array" ref="E177:X177">TRANSPOSE('Rekap Air Non Domestik (3)'!R109:R128)</f>
        <v>0.29745370370370366</v>
      </c>
      <c r="F177" s="112">
        <v>0.29745370370370366</v>
      </c>
      <c r="G177" s="112">
        <v>0.29745370370370366</v>
      </c>
      <c r="H177" s="112">
        <v>0.29745370370370366</v>
      </c>
      <c r="I177" s="113">
        <v>0.29745370370370366</v>
      </c>
      <c r="J177" s="112">
        <v>0.29745370370370366</v>
      </c>
      <c r="K177" s="112">
        <v>0.32060185185185186</v>
      </c>
      <c r="L177" s="112">
        <v>0.32060185185185186</v>
      </c>
      <c r="M177" s="112">
        <v>0.32060185185185186</v>
      </c>
      <c r="N177" s="113">
        <v>0.32060185185185186</v>
      </c>
      <c r="O177" s="112">
        <v>0.32060185185185186</v>
      </c>
      <c r="P177" s="112">
        <v>0.32060185185185186</v>
      </c>
      <c r="Q177" s="112">
        <v>0.32060185185185186</v>
      </c>
      <c r="R177" s="112">
        <v>0.57175925925925919</v>
      </c>
      <c r="S177" s="113">
        <v>0.57175925925925919</v>
      </c>
      <c r="T177" s="112">
        <v>0.57175925925925919</v>
      </c>
      <c r="U177" s="112">
        <v>0.57175925925925919</v>
      </c>
      <c r="V177" s="112">
        <v>0.57175925925925919</v>
      </c>
      <c r="W177" s="112">
        <v>0.57175925925925919</v>
      </c>
      <c r="X177" s="113">
        <v>0.59490740740740733</v>
      </c>
    </row>
    <row r="178" spans="1:24" x14ac:dyDescent="0.25">
      <c r="B178" s="103" t="s">
        <v>165</v>
      </c>
      <c r="C178" s="104" t="s">
        <v>260</v>
      </c>
      <c r="D178" s="105" t="s">
        <v>156</v>
      </c>
      <c r="E178" s="112">
        <f>E166+E172+E175+E177</f>
        <v>1.4313769933127574</v>
      </c>
      <c r="F178" s="112">
        <f t="shared" ref="F178:X178" si="63">F166+F172+F175+F177</f>
        <v>1.4726498199588478</v>
      </c>
      <c r="G178" s="112">
        <f t="shared" si="63"/>
        <v>1.513922646604938</v>
      </c>
      <c r="H178" s="112">
        <f t="shared" si="63"/>
        <v>1.5551954732510285</v>
      </c>
      <c r="I178" s="113">
        <f t="shared" si="63"/>
        <v>1.5964682998971194</v>
      </c>
      <c r="J178" s="112">
        <f t="shared" si="63"/>
        <v>1.6377411265432098</v>
      </c>
      <c r="K178" s="112">
        <f t="shared" si="63"/>
        <v>1.7021621013374484</v>
      </c>
      <c r="L178" s="112">
        <f t="shared" si="63"/>
        <v>1.7434349279835388</v>
      </c>
      <c r="M178" s="112">
        <f t="shared" si="63"/>
        <v>1.7847077546296293</v>
      </c>
      <c r="N178" s="113">
        <f t="shared" si="63"/>
        <v>1.8259805812757202</v>
      </c>
      <c r="O178" s="112">
        <f t="shared" si="63"/>
        <v>1.8672534079218108</v>
      </c>
      <c r="P178" s="112">
        <f t="shared" si="63"/>
        <v>1.9085262345679013</v>
      </c>
      <c r="Q178" s="112">
        <f t="shared" si="63"/>
        <v>1.9497990612139917</v>
      </c>
      <c r="R178" s="112">
        <f t="shared" si="63"/>
        <v>2.2422292952674896</v>
      </c>
      <c r="S178" s="113">
        <f t="shared" si="63"/>
        <v>2.28350212191358</v>
      </c>
      <c r="T178" s="112">
        <f t="shared" si="63"/>
        <v>2.3247749485596705</v>
      </c>
      <c r="U178" s="112">
        <f t="shared" si="63"/>
        <v>2.3660477752057614</v>
      </c>
      <c r="V178" s="112">
        <f t="shared" si="63"/>
        <v>2.4073206018518514</v>
      </c>
      <c r="W178" s="112">
        <f t="shared" si="63"/>
        <v>2.4485934284979427</v>
      </c>
      <c r="X178" s="113">
        <f t="shared" si="63"/>
        <v>2.5130144032921811</v>
      </c>
    </row>
    <row r="179" spans="1:24" x14ac:dyDescent="0.25">
      <c r="B179" s="103" t="s">
        <v>166</v>
      </c>
      <c r="C179" s="104" t="s">
        <v>237</v>
      </c>
      <c r="D179" s="105"/>
      <c r="E179" s="105"/>
      <c r="F179" s="105"/>
      <c r="G179" s="105"/>
      <c r="H179" s="105"/>
      <c r="I179" s="106"/>
      <c r="J179" s="105"/>
      <c r="K179" s="105"/>
      <c r="L179" s="105"/>
      <c r="M179" s="105"/>
      <c r="N179" s="106"/>
      <c r="O179" s="105"/>
      <c r="P179" s="105"/>
      <c r="Q179" s="105"/>
      <c r="R179" s="105"/>
      <c r="S179" s="106"/>
      <c r="T179" s="105"/>
      <c r="U179" s="105"/>
      <c r="V179" s="105"/>
      <c r="W179" s="105"/>
      <c r="X179" s="106"/>
    </row>
    <row r="180" spans="1:24" x14ac:dyDescent="0.25">
      <c r="B180" s="107">
        <v>1</v>
      </c>
      <c r="C180" s="105" t="s">
        <v>163</v>
      </c>
      <c r="D180" s="105"/>
      <c r="E180" s="105">
        <v>1.5</v>
      </c>
      <c r="F180" s="105">
        <v>1.5</v>
      </c>
      <c r="G180" s="105">
        <v>1.5</v>
      </c>
      <c r="H180" s="105">
        <v>1.5</v>
      </c>
      <c r="I180" s="106">
        <v>1.5</v>
      </c>
      <c r="J180" s="105">
        <v>1.5</v>
      </c>
      <c r="K180" s="105">
        <v>1.5</v>
      </c>
      <c r="L180" s="105">
        <v>1.5</v>
      </c>
      <c r="M180" s="105">
        <v>1.5</v>
      </c>
      <c r="N180" s="106">
        <v>1.5</v>
      </c>
      <c r="O180" s="105">
        <v>1.5</v>
      </c>
      <c r="P180" s="105">
        <v>1.5</v>
      </c>
      <c r="Q180" s="105">
        <v>1.5</v>
      </c>
      <c r="R180" s="105">
        <v>1.5</v>
      </c>
      <c r="S180" s="106">
        <v>1.5</v>
      </c>
      <c r="T180" s="105">
        <v>1.5</v>
      </c>
      <c r="U180" s="105">
        <v>1.5</v>
      </c>
      <c r="V180" s="105">
        <v>1.5</v>
      </c>
      <c r="W180" s="105">
        <v>1.5</v>
      </c>
      <c r="X180" s="106">
        <v>1.5</v>
      </c>
    </row>
    <row r="181" spans="1:24" x14ac:dyDescent="0.25">
      <c r="B181" s="107">
        <v>2</v>
      </c>
      <c r="C181" s="105" t="s">
        <v>164</v>
      </c>
      <c r="D181" s="105" t="s">
        <v>156</v>
      </c>
      <c r="E181" s="112">
        <f>E178*E180</f>
        <v>2.1470654899691359</v>
      </c>
      <c r="F181" s="112">
        <f t="shared" ref="F181:X181" si="64">F178*F180</f>
        <v>2.2089747299382716</v>
      </c>
      <c r="G181" s="112">
        <f t="shared" si="64"/>
        <v>2.2708839699074073</v>
      </c>
      <c r="H181" s="112">
        <f t="shared" si="64"/>
        <v>2.3327932098765425</v>
      </c>
      <c r="I181" s="113">
        <f t="shared" si="64"/>
        <v>2.394702449845679</v>
      </c>
      <c r="J181" s="112">
        <f t="shared" si="64"/>
        <v>2.4566116898148147</v>
      </c>
      <c r="K181" s="112">
        <f t="shared" si="64"/>
        <v>2.5532431520061727</v>
      </c>
      <c r="L181" s="112">
        <f t="shared" si="64"/>
        <v>2.6151523919753084</v>
      </c>
      <c r="M181" s="112">
        <f t="shared" si="64"/>
        <v>2.677061631944444</v>
      </c>
      <c r="N181" s="113">
        <f t="shared" si="64"/>
        <v>2.7389708719135801</v>
      </c>
      <c r="O181" s="112">
        <f t="shared" si="64"/>
        <v>2.8008801118827162</v>
      </c>
      <c r="P181" s="112">
        <f t="shared" si="64"/>
        <v>2.8627893518518519</v>
      </c>
      <c r="Q181" s="112">
        <f t="shared" si="64"/>
        <v>2.9246985918209876</v>
      </c>
      <c r="R181" s="112">
        <f t="shared" si="64"/>
        <v>3.3633439429012344</v>
      </c>
      <c r="S181" s="113">
        <f t="shared" si="64"/>
        <v>3.4252531828703701</v>
      </c>
      <c r="T181" s="112">
        <f t="shared" si="64"/>
        <v>3.4871624228395057</v>
      </c>
      <c r="U181" s="112">
        <f t="shared" si="64"/>
        <v>3.5490716628086423</v>
      </c>
      <c r="V181" s="112">
        <f t="shared" si="64"/>
        <v>3.6109809027777771</v>
      </c>
      <c r="W181" s="112">
        <f t="shared" si="64"/>
        <v>3.6728901427469141</v>
      </c>
      <c r="X181" s="113">
        <f t="shared" si="64"/>
        <v>3.7695216049382716</v>
      </c>
    </row>
    <row r="182" spans="1:24" x14ac:dyDescent="0.25">
      <c r="B182" s="103" t="s">
        <v>262</v>
      </c>
      <c r="C182" s="104" t="s">
        <v>241</v>
      </c>
      <c r="D182" s="105"/>
      <c r="E182" s="105"/>
      <c r="F182" s="105"/>
      <c r="G182" s="105"/>
      <c r="H182" s="105"/>
      <c r="I182" s="106"/>
      <c r="J182" s="105"/>
      <c r="K182" s="105"/>
      <c r="L182" s="105"/>
      <c r="M182" s="105"/>
      <c r="N182" s="106"/>
      <c r="O182" s="105"/>
      <c r="P182" s="105"/>
      <c r="Q182" s="105"/>
      <c r="R182" s="105"/>
      <c r="S182" s="106"/>
      <c r="T182" s="105"/>
      <c r="U182" s="105"/>
      <c r="V182" s="105"/>
      <c r="W182" s="105"/>
      <c r="X182" s="106"/>
    </row>
    <row r="183" spans="1:24" x14ac:dyDescent="0.25">
      <c r="B183" s="107">
        <v>1</v>
      </c>
      <c r="C183" s="105" t="s">
        <v>163</v>
      </c>
      <c r="D183" s="105"/>
      <c r="E183" s="105">
        <v>2</v>
      </c>
      <c r="F183" s="105">
        <v>2</v>
      </c>
      <c r="G183" s="105">
        <v>2</v>
      </c>
      <c r="H183" s="105">
        <v>2</v>
      </c>
      <c r="I183" s="106">
        <v>2</v>
      </c>
      <c r="J183" s="105">
        <v>2</v>
      </c>
      <c r="K183" s="105">
        <v>2</v>
      </c>
      <c r="L183" s="105">
        <v>2</v>
      </c>
      <c r="M183" s="105">
        <v>2</v>
      </c>
      <c r="N183" s="106">
        <v>2</v>
      </c>
      <c r="O183" s="105">
        <v>2</v>
      </c>
      <c r="P183" s="105">
        <v>2</v>
      </c>
      <c r="Q183" s="105">
        <v>2</v>
      </c>
      <c r="R183" s="105">
        <v>2</v>
      </c>
      <c r="S183" s="106">
        <v>2</v>
      </c>
      <c r="T183" s="105">
        <v>2</v>
      </c>
      <c r="U183" s="105">
        <v>2</v>
      </c>
      <c r="V183" s="105">
        <v>2</v>
      </c>
      <c r="W183" s="105">
        <v>2</v>
      </c>
      <c r="X183" s="106">
        <v>2</v>
      </c>
    </row>
    <row r="184" spans="1:24" x14ac:dyDescent="0.25">
      <c r="B184" s="107">
        <v>2</v>
      </c>
      <c r="C184" s="105" t="s">
        <v>164</v>
      </c>
      <c r="D184" s="105" t="s">
        <v>156</v>
      </c>
      <c r="E184" s="112">
        <f>E183*E178</f>
        <v>2.8627539866255147</v>
      </c>
      <c r="F184" s="112">
        <f t="shared" ref="F184:X184" si="65">F183*F178</f>
        <v>2.9452996399176956</v>
      </c>
      <c r="G184" s="112">
        <f t="shared" si="65"/>
        <v>3.0278452932098761</v>
      </c>
      <c r="H184" s="112">
        <f t="shared" si="65"/>
        <v>3.1103909465020569</v>
      </c>
      <c r="I184" s="113">
        <f t="shared" si="65"/>
        <v>3.1929365997942387</v>
      </c>
      <c r="J184" s="112">
        <f t="shared" si="65"/>
        <v>3.2754822530864196</v>
      </c>
      <c r="K184" s="112">
        <f t="shared" si="65"/>
        <v>3.4043242026748968</v>
      </c>
      <c r="L184" s="112">
        <f t="shared" si="65"/>
        <v>3.4868698559670777</v>
      </c>
      <c r="M184" s="112">
        <f t="shared" si="65"/>
        <v>3.5694155092592585</v>
      </c>
      <c r="N184" s="113">
        <f t="shared" si="65"/>
        <v>3.6519611625514403</v>
      </c>
      <c r="O184" s="112">
        <f t="shared" si="65"/>
        <v>3.7345068158436217</v>
      </c>
      <c r="P184" s="112">
        <f t="shared" si="65"/>
        <v>3.8170524691358025</v>
      </c>
      <c r="Q184" s="112">
        <f t="shared" si="65"/>
        <v>3.8995981224279834</v>
      </c>
      <c r="R184" s="112">
        <f t="shared" si="65"/>
        <v>4.4844585905349792</v>
      </c>
      <c r="S184" s="113">
        <f t="shared" si="65"/>
        <v>4.5670042438271601</v>
      </c>
      <c r="T184" s="112">
        <f t="shared" si="65"/>
        <v>4.649549897119341</v>
      </c>
      <c r="U184" s="112">
        <f t="shared" si="65"/>
        <v>4.7320955504115227</v>
      </c>
      <c r="V184" s="112">
        <f t="shared" si="65"/>
        <v>4.8146412037037027</v>
      </c>
      <c r="W184" s="112">
        <f t="shared" si="65"/>
        <v>4.8971868569958854</v>
      </c>
      <c r="X184" s="113">
        <f t="shared" si="65"/>
        <v>5.0260288065843621</v>
      </c>
    </row>
    <row r="187" spans="1:24" x14ac:dyDescent="0.25">
      <c r="A187" s="259">
        <v>6</v>
      </c>
      <c r="B187" s="260" t="s">
        <v>114</v>
      </c>
      <c r="C187" s="260"/>
      <c r="D187" s="260"/>
      <c r="E187" s="260"/>
      <c r="F187" s="260"/>
      <c r="G187" s="260"/>
      <c r="H187" s="260"/>
      <c r="I187" s="260"/>
      <c r="J187" s="260"/>
      <c r="K187" s="260"/>
      <c r="L187" s="260"/>
      <c r="M187" s="260"/>
      <c r="N187" s="260"/>
      <c r="O187" s="260"/>
      <c r="P187" s="260"/>
      <c r="Q187" s="260"/>
      <c r="R187" s="260"/>
      <c r="S187" s="260"/>
      <c r="T187" s="260"/>
      <c r="U187" s="260"/>
      <c r="V187" s="260"/>
      <c r="W187" s="260"/>
      <c r="X187" s="260"/>
    </row>
    <row r="188" spans="1:24" x14ac:dyDescent="0.25">
      <c r="A188" s="259"/>
      <c r="B188" s="261" t="s">
        <v>393</v>
      </c>
      <c r="C188" s="261"/>
      <c r="D188" s="261"/>
      <c r="E188" s="261"/>
      <c r="F188" s="261"/>
      <c r="G188" s="261"/>
      <c r="H188" s="261"/>
      <c r="I188" s="261"/>
      <c r="J188" s="261"/>
      <c r="K188" s="261"/>
      <c r="L188" s="261"/>
      <c r="M188" s="261"/>
      <c r="N188" s="261"/>
      <c r="O188" s="261"/>
      <c r="P188" s="261"/>
      <c r="Q188" s="261"/>
      <c r="R188" s="261"/>
      <c r="S188" s="261"/>
      <c r="T188" s="261"/>
      <c r="U188" s="261"/>
      <c r="V188" s="261"/>
      <c r="W188" s="261"/>
      <c r="X188" s="261"/>
    </row>
    <row r="189" spans="1:24" x14ac:dyDescent="0.25">
      <c r="A189" s="259"/>
      <c r="B189" s="262" t="s">
        <v>149</v>
      </c>
      <c r="C189" s="252" t="s">
        <v>150</v>
      </c>
      <c r="D189" s="252" t="s">
        <v>151</v>
      </c>
      <c r="E189" s="252" t="s">
        <v>22</v>
      </c>
      <c r="F189" s="252"/>
      <c r="G189" s="252"/>
      <c r="H189" s="252"/>
      <c r="I189" s="252"/>
      <c r="J189" s="252"/>
      <c r="K189" s="252"/>
      <c r="L189" s="252"/>
      <c r="M189" s="252"/>
      <c r="N189" s="252"/>
      <c r="O189" s="252"/>
      <c r="P189" s="252"/>
      <c r="Q189" s="252"/>
      <c r="R189" s="252"/>
      <c r="S189" s="252"/>
      <c r="T189" s="252"/>
      <c r="U189" s="252"/>
      <c r="V189" s="252"/>
      <c r="W189" s="252"/>
      <c r="X189" s="252"/>
    </row>
    <row r="190" spans="1:24" x14ac:dyDescent="0.25">
      <c r="A190" s="259"/>
      <c r="B190" s="262"/>
      <c r="C190" s="252"/>
      <c r="D190" s="252"/>
      <c r="E190" s="102">
        <v>2025</v>
      </c>
      <c r="F190" s="102">
        <v>2026</v>
      </c>
      <c r="G190" s="102">
        <v>2027</v>
      </c>
      <c r="H190" s="102">
        <v>2028</v>
      </c>
      <c r="I190" s="102">
        <v>2029</v>
      </c>
      <c r="J190" s="102">
        <v>2030</v>
      </c>
      <c r="K190" s="102">
        <v>2031</v>
      </c>
      <c r="L190" s="102">
        <v>2032</v>
      </c>
      <c r="M190" s="102">
        <v>2033</v>
      </c>
      <c r="N190" s="102">
        <v>2034</v>
      </c>
      <c r="O190" s="102">
        <v>2035</v>
      </c>
      <c r="P190" s="102">
        <v>2036</v>
      </c>
      <c r="Q190" s="102">
        <v>2037</v>
      </c>
      <c r="R190" s="102">
        <v>2038</v>
      </c>
      <c r="S190" s="102">
        <v>2039</v>
      </c>
      <c r="T190" s="102">
        <v>2040</v>
      </c>
      <c r="U190" s="102">
        <v>2041</v>
      </c>
      <c r="V190" s="102">
        <v>2042</v>
      </c>
      <c r="W190" s="102">
        <v>2043</v>
      </c>
      <c r="X190" s="102">
        <v>2044</v>
      </c>
    </row>
    <row r="191" spans="1:24" x14ac:dyDescent="0.25">
      <c r="B191" s="103" t="s">
        <v>152</v>
      </c>
      <c r="C191" s="104" t="s">
        <v>153</v>
      </c>
      <c r="D191" s="105"/>
      <c r="E191" s="105"/>
      <c r="F191" s="105"/>
      <c r="G191" s="105"/>
      <c r="H191" s="105"/>
      <c r="I191" s="106"/>
      <c r="J191" s="105"/>
      <c r="K191" s="105"/>
      <c r="L191" s="105"/>
      <c r="M191" s="105"/>
      <c r="N191" s="106"/>
      <c r="O191" s="105"/>
      <c r="P191" s="105"/>
      <c r="Q191" s="105"/>
      <c r="R191" s="105"/>
      <c r="S191" s="106"/>
      <c r="T191" s="105"/>
      <c r="U191" s="105"/>
      <c r="V191" s="105"/>
      <c r="W191" s="105"/>
      <c r="X191" s="106"/>
    </row>
    <row r="192" spans="1:24" x14ac:dyDescent="0.25">
      <c r="B192" s="107">
        <v>1</v>
      </c>
      <c r="C192" s="105" t="s">
        <v>154</v>
      </c>
      <c r="D192" s="105" t="s">
        <v>155</v>
      </c>
      <c r="E192" s="108" cm="1">
        <f t="array" ref="E192:X192">TRANSPOSE('Forward Projection (3)'!L110:L129)</f>
        <v>1087.7777777777778</v>
      </c>
      <c r="F192" s="108">
        <v>1120.5555555555557</v>
      </c>
      <c r="G192" s="108">
        <v>1153.3333333333333</v>
      </c>
      <c r="H192" s="108">
        <v>1186.1111111111111</v>
      </c>
      <c r="I192" s="109">
        <v>1218.8888888888889</v>
      </c>
      <c r="J192" s="108">
        <v>1251.6666666666667</v>
      </c>
      <c r="K192" s="108">
        <v>1284.4444444444443</v>
      </c>
      <c r="L192" s="108">
        <v>1317.2222222222222</v>
      </c>
      <c r="M192" s="108">
        <v>1350</v>
      </c>
      <c r="N192" s="109">
        <v>1382.7777777777778</v>
      </c>
      <c r="O192" s="108">
        <v>1415.5555555555557</v>
      </c>
      <c r="P192" s="108">
        <v>1448.3333333333335</v>
      </c>
      <c r="Q192" s="108">
        <v>1481.1111111111111</v>
      </c>
      <c r="R192" s="108">
        <v>1513.8888888888889</v>
      </c>
      <c r="S192" s="109">
        <v>1546.6666666666667</v>
      </c>
      <c r="T192" s="108">
        <v>1579.4444444444443</v>
      </c>
      <c r="U192" s="108">
        <v>1612.2222222222222</v>
      </c>
      <c r="V192" s="108">
        <v>1645</v>
      </c>
      <c r="W192" s="108">
        <v>1677.7777777777778</v>
      </c>
      <c r="X192" s="109">
        <v>1710.5555555555557</v>
      </c>
    </row>
    <row r="193" spans="2:24" x14ac:dyDescent="0.25">
      <c r="B193" s="107">
        <v>2</v>
      </c>
      <c r="C193" s="105" t="s">
        <v>238</v>
      </c>
      <c r="D193" s="105" t="s">
        <v>158</v>
      </c>
      <c r="E193" s="110">
        <v>0.83</v>
      </c>
      <c r="F193" s="110">
        <v>0.83</v>
      </c>
      <c r="G193" s="110">
        <v>0.84</v>
      </c>
      <c r="H193" s="110">
        <v>0.84</v>
      </c>
      <c r="I193" s="111">
        <v>0.85</v>
      </c>
      <c r="J193" s="110">
        <v>0.85</v>
      </c>
      <c r="K193" s="110">
        <v>0.86</v>
      </c>
      <c r="L193" s="110">
        <v>0.88</v>
      </c>
      <c r="M193" s="110">
        <v>0.9</v>
      </c>
      <c r="N193" s="111">
        <v>0.92</v>
      </c>
      <c r="O193" s="110">
        <v>0.93</v>
      </c>
      <c r="P193" s="110">
        <v>0.93</v>
      </c>
      <c r="Q193" s="110">
        <v>0.95</v>
      </c>
      <c r="R193" s="110">
        <v>0.96</v>
      </c>
      <c r="S193" s="111">
        <v>0.96</v>
      </c>
      <c r="T193" s="110">
        <v>0.97</v>
      </c>
      <c r="U193" s="110">
        <v>0.98</v>
      </c>
      <c r="V193" s="110">
        <v>0.99</v>
      </c>
      <c r="W193" s="110">
        <v>1</v>
      </c>
      <c r="X193" s="111">
        <v>1</v>
      </c>
    </row>
    <row r="194" spans="2:24" x14ac:dyDescent="0.25">
      <c r="B194" s="107">
        <v>3</v>
      </c>
      <c r="C194" s="105" t="s">
        <v>239</v>
      </c>
      <c r="D194" s="105" t="s">
        <v>240</v>
      </c>
      <c r="E194" s="108">
        <f>E192*E193</f>
        <v>902.8555555555555</v>
      </c>
      <c r="F194" s="108">
        <f t="shared" ref="F194:X194" si="66">F192*F193</f>
        <v>930.06111111111113</v>
      </c>
      <c r="G194" s="108">
        <f t="shared" si="66"/>
        <v>968.8</v>
      </c>
      <c r="H194" s="108">
        <f t="shared" si="66"/>
        <v>996.33333333333326</v>
      </c>
      <c r="I194" s="109">
        <f t="shared" si="66"/>
        <v>1036.0555555555557</v>
      </c>
      <c r="J194" s="108">
        <f t="shared" si="66"/>
        <v>1063.9166666666667</v>
      </c>
      <c r="K194" s="108">
        <f t="shared" si="66"/>
        <v>1104.622222222222</v>
      </c>
      <c r="L194" s="108">
        <f t="shared" si="66"/>
        <v>1159.1555555555556</v>
      </c>
      <c r="M194" s="108">
        <f t="shared" si="66"/>
        <v>1215</v>
      </c>
      <c r="N194" s="109">
        <f t="shared" si="66"/>
        <v>1272.1555555555556</v>
      </c>
      <c r="O194" s="108">
        <f t="shared" si="66"/>
        <v>1316.4666666666669</v>
      </c>
      <c r="P194" s="108">
        <f t="shared" si="66"/>
        <v>1346.9500000000003</v>
      </c>
      <c r="Q194" s="108">
        <f t="shared" si="66"/>
        <v>1407.0555555555554</v>
      </c>
      <c r="R194" s="108">
        <f t="shared" si="66"/>
        <v>1453.3333333333333</v>
      </c>
      <c r="S194" s="109">
        <f t="shared" si="66"/>
        <v>1484.8</v>
      </c>
      <c r="T194" s="108">
        <f t="shared" si="66"/>
        <v>1532.0611111111109</v>
      </c>
      <c r="U194" s="108">
        <f t="shared" si="66"/>
        <v>1579.9777777777776</v>
      </c>
      <c r="V194" s="108">
        <f t="shared" si="66"/>
        <v>1628.55</v>
      </c>
      <c r="W194" s="108">
        <f t="shared" si="66"/>
        <v>1677.7777777777778</v>
      </c>
      <c r="X194" s="109">
        <f t="shared" si="66"/>
        <v>1710.5555555555557</v>
      </c>
    </row>
    <row r="195" spans="2:24" x14ac:dyDescent="0.25">
      <c r="B195" s="103" t="s">
        <v>246</v>
      </c>
      <c r="C195" s="104" t="s">
        <v>243</v>
      </c>
      <c r="D195" s="105"/>
      <c r="E195" s="112"/>
      <c r="F195" s="112"/>
      <c r="G195" s="112"/>
      <c r="H195" s="112"/>
      <c r="I195" s="113"/>
      <c r="J195" s="112"/>
      <c r="K195" s="112"/>
      <c r="L195" s="112"/>
      <c r="M195" s="112"/>
      <c r="N195" s="113"/>
      <c r="O195" s="112"/>
      <c r="P195" s="112"/>
      <c r="Q195" s="112"/>
      <c r="R195" s="112"/>
      <c r="S195" s="113"/>
      <c r="T195" s="112"/>
      <c r="U195" s="112"/>
      <c r="V195" s="112"/>
      <c r="W195" s="112"/>
      <c r="X195" s="113"/>
    </row>
    <row r="196" spans="2:24" x14ac:dyDescent="0.25">
      <c r="B196" s="107">
        <v>1</v>
      </c>
      <c r="C196" s="105" t="s">
        <v>244</v>
      </c>
      <c r="D196" s="105" t="s">
        <v>158</v>
      </c>
      <c r="E196" s="110">
        <v>0.7</v>
      </c>
      <c r="F196" s="110">
        <v>0.7</v>
      </c>
      <c r="G196" s="110">
        <v>0.7</v>
      </c>
      <c r="H196" s="110">
        <v>0.7</v>
      </c>
      <c r="I196" s="111">
        <v>0.7</v>
      </c>
      <c r="J196" s="110">
        <v>0.7</v>
      </c>
      <c r="K196" s="110">
        <v>0.7</v>
      </c>
      <c r="L196" s="110">
        <v>0.7</v>
      </c>
      <c r="M196" s="110">
        <v>0.7</v>
      </c>
      <c r="N196" s="111">
        <v>0.7</v>
      </c>
      <c r="O196" s="110">
        <v>0.7</v>
      </c>
      <c r="P196" s="110">
        <v>0.7</v>
      </c>
      <c r="Q196" s="110">
        <v>0.7</v>
      </c>
      <c r="R196" s="110">
        <v>0.7</v>
      </c>
      <c r="S196" s="111">
        <v>0.7</v>
      </c>
      <c r="T196" s="110">
        <v>0.7</v>
      </c>
      <c r="U196" s="110">
        <v>0.7</v>
      </c>
      <c r="V196" s="110">
        <v>0.7</v>
      </c>
      <c r="W196" s="110">
        <v>0.7</v>
      </c>
      <c r="X196" s="111">
        <v>0.7</v>
      </c>
    </row>
    <row r="197" spans="2:24" x14ac:dyDescent="0.25">
      <c r="B197" s="107">
        <v>2</v>
      </c>
      <c r="C197" s="105" t="s">
        <v>245</v>
      </c>
      <c r="D197" s="105" t="s">
        <v>158</v>
      </c>
      <c r="E197" s="110">
        <v>0.3</v>
      </c>
      <c r="F197" s="110">
        <v>0.3</v>
      </c>
      <c r="G197" s="110">
        <v>0.3</v>
      </c>
      <c r="H197" s="110">
        <v>0.3</v>
      </c>
      <c r="I197" s="111">
        <v>0.3</v>
      </c>
      <c r="J197" s="110">
        <v>0.3</v>
      </c>
      <c r="K197" s="110">
        <v>0.3</v>
      </c>
      <c r="L197" s="110">
        <v>0.3</v>
      </c>
      <c r="M197" s="110">
        <v>0.3</v>
      </c>
      <c r="N197" s="111">
        <v>0.3</v>
      </c>
      <c r="O197" s="110">
        <v>0.3</v>
      </c>
      <c r="P197" s="110">
        <v>0.3</v>
      </c>
      <c r="Q197" s="110">
        <v>0.3</v>
      </c>
      <c r="R197" s="110">
        <v>0.3</v>
      </c>
      <c r="S197" s="111">
        <v>0.3</v>
      </c>
      <c r="T197" s="110">
        <v>0.3</v>
      </c>
      <c r="U197" s="110">
        <v>0.3</v>
      </c>
      <c r="V197" s="110">
        <v>0.3</v>
      </c>
      <c r="W197" s="110">
        <v>0.3</v>
      </c>
      <c r="X197" s="111">
        <v>0.3</v>
      </c>
    </row>
    <row r="198" spans="2:24" x14ac:dyDescent="0.25">
      <c r="B198" s="103" t="s">
        <v>257</v>
      </c>
      <c r="C198" s="104" t="s">
        <v>254</v>
      </c>
      <c r="D198" s="105"/>
      <c r="E198" s="112"/>
      <c r="F198" s="112"/>
      <c r="G198" s="112"/>
      <c r="H198" s="112"/>
      <c r="I198" s="113"/>
      <c r="J198" s="112"/>
      <c r="K198" s="112"/>
      <c r="L198" s="112"/>
      <c r="M198" s="112"/>
      <c r="N198" s="113"/>
      <c r="O198" s="112"/>
      <c r="P198" s="112"/>
      <c r="Q198" s="112"/>
      <c r="R198" s="112"/>
      <c r="S198" s="113"/>
      <c r="T198" s="112"/>
      <c r="U198" s="112"/>
      <c r="V198" s="112"/>
      <c r="W198" s="112"/>
      <c r="X198" s="113"/>
    </row>
    <row r="199" spans="2:24" x14ac:dyDescent="0.25">
      <c r="B199" s="107">
        <v>1</v>
      </c>
      <c r="C199" s="105" t="s">
        <v>154</v>
      </c>
      <c r="D199" s="105" t="s">
        <v>240</v>
      </c>
      <c r="E199" s="108">
        <f>E192*70%</f>
        <v>761.44444444444446</v>
      </c>
      <c r="F199" s="108">
        <f t="shared" ref="F199:X199" si="67">F192*70%</f>
        <v>784.38888888888891</v>
      </c>
      <c r="G199" s="108">
        <f t="shared" si="67"/>
        <v>807.33333333333326</v>
      </c>
      <c r="H199" s="108">
        <f t="shared" si="67"/>
        <v>830.27777777777771</v>
      </c>
      <c r="I199" s="109">
        <f t="shared" si="67"/>
        <v>853.22222222222217</v>
      </c>
      <c r="J199" s="108">
        <f t="shared" si="67"/>
        <v>876.16666666666663</v>
      </c>
      <c r="K199" s="108">
        <f t="shared" si="67"/>
        <v>899.11111111111097</v>
      </c>
      <c r="L199" s="108">
        <f t="shared" si="67"/>
        <v>922.05555555555543</v>
      </c>
      <c r="M199" s="108">
        <f t="shared" si="67"/>
        <v>944.99999999999989</v>
      </c>
      <c r="N199" s="109">
        <f t="shared" si="67"/>
        <v>967.94444444444446</v>
      </c>
      <c r="O199" s="108">
        <f t="shared" si="67"/>
        <v>990.88888888888891</v>
      </c>
      <c r="P199" s="108">
        <f t="shared" si="67"/>
        <v>1013.8333333333334</v>
      </c>
      <c r="Q199" s="108">
        <f t="shared" si="67"/>
        <v>1036.7777777777776</v>
      </c>
      <c r="R199" s="108">
        <f t="shared" si="67"/>
        <v>1059.7222222222222</v>
      </c>
      <c r="S199" s="109">
        <f t="shared" si="67"/>
        <v>1082.6666666666667</v>
      </c>
      <c r="T199" s="108">
        <f t="shared" si="67"/>
        <v>1105.6111111111109</v>
      </c>
      <c r="U199" s="108">
        <f t="shared" si="67"/>
        <v>1128.5555555555554</v>
      </c>
      <c r="V199" s="108">
        <f t="shared" si="67"/>
        <v>1151.5</v>
      </c>
      <c r="W199" s="108">
        <f t="shared" si="67"/>
        <v>1174.4444444444443</v>
      </c>
      <c r="X199" s="109">
        <f t="shared" si="67"/>
        <v>1197.3888888888889</v>
      </c>
    </row>
    <row r="200" spans="2:24" x14ac:dyDescent="0.25">
      <c r="B200" s="107">
        <v>2</v>
      </c>
      <c r="C200" s="105" t="s">
        <v>256</v>
      </c>
      <c r="D200" s="105" t="s">
        <v>249</v>
      </c>
      <c r="E200" s="108">
        <f>E199/5</f>
        <v>152.28888888888889</v>
      </c>
      <c r="F200" s="108">
        <f t="shared" ref="F200:X200" si="68">F199/5</f>
        <v>156.87777777777779</v>
      </c>
      <c r="G200" s="108">
        <f t="shared" si="68"/>
        <v>161.46666666666664</v>
      </c>
      <c r="H200" s="108">
        <f t="shared" si="68"/>
        <v>166.05555555555554</v>
      </c>
      <c r="I200" s="109">
        <f t="shared" si="68"/>
        <v>170.64444444444445</v>
      </c>
      <c r="J200" s="108">
        <f t="shared" si="68"/>
        <v>175.23333333333332</v>
      </c>
      <c r="K200" s="108">
        <f t="shared" si="68"/>
        <v>179.82222222222219</v>
      </c>
      <c r="L200" s="108">
        <f t="shared" si="68"/>
        <v>184.4111111111111</v>
      </c>
      <c r="M200" s="108">
        <f t="shared" si="68"/>
        <v>188.99999999999997</v>
      </c>
      <c r="N200" s="109">
        <f t="shared" si="68"/>
        <v>193.5888888888889</v>
      </c>
      <c r="O200" s="108">
        <f t="shared" si="68"/>
        <v>198.17777777777778</v>
      </c>
      <c r="P200" s="108">
        <f t="shared" si="68"/>
        <v>202.76666666666668</v>
      </c>
      <c r="Q200" s="108">
        <f t="shared" si="68"/>
        <v>207.35555555555553</v>
      </c>
      <c r="R200" s="108">
        <f t="shared" si="68"/>
        <v>211.94444444444443</v>
      </c>
      <c r="S200" s="109">
        <f t="shared" si="68"/>
        <v>216.53333333333336</v>
      </c>
      <c r="T200" s="108">
        <f t="shared" si="68"/>
        <v>221.12222222222218</v>
      </c>
      <c r="U200" s="108">
        <f t="shared" si="68"/>
        <v>225.71111111111108</v>
      </c>
      <c r="V200" s="108">
        <f t="shared" si="68"/>
        <v>230.3</v>
      </c>
      <c r="W200" s="108">
        <f t="shared" si="68"/>
        <v>234.88888888888886</v>
      </c>
      <c r="X200" s="109">
        <f t="shared" si="68"/>
        <v>239.47777777777779</v>
      </c>
    </row>
    <row r="201" spans="2:24" x14ac:dyDescent="0.25">
      <c r="B201" s="107">
        <v>3</v>
      </c>
      <c r="C201" s="105" t="s">
        <v>247</v>
      </c>
      <c r="D201" s="105" t="s">
        <v>248</v>
      </c>
      <c r="E201" s="105">
        <v>100</v>
      </c>
      <c r="F201" s="105">
        <v>100</v>
      </c>
      <c r="G201" s="105">
        <v>100</v>
      </c>
      <c r="H201" s="105">
        <v>100</v>
      </c>
      <c r="I201" s="106">
        <v>100</v>
      </c>
      <c r="J201" s="105">
        <v>100</v>
      </c>
      <c r="K201" s="105">
        <v>100</v>
      </c>
      <c r="L201" s="105">
        <v>100</v>
      </c>
      <c r="M201" s="105">
        <v>100</v>
      </c>
      <c r="N201" s="106">
        <v>100</v>
      </c>
      <c r="O201" s="105">
        <v>100</v>
      </c>
      <c r="P201" s="105">
        <v>100</v>
      </c>
      <c r="Q201" s="105">
        <v>100</v>
      </c>
      <c r="R201" s="105">
        <v>100</v>
      </c>
      <c r="S201" s="106">
        <v>100</v>
      </c>
      <c r="T201" s="105">
        <v>100</v>
      </c>
      <c r="U201" s="105">
        <v>100</v>
      </c>
      <c r="V201" s="105">
        <v>100</v>
      </c>
      <c r="W201" s="105">
        <v>100</v>
      </c>
      <c r="X201" s="106">
        <v>100</v>
      </c>
    </row>
    <row r="202" spans="2:24" x14ac:dyDescent="0.25">
      <c r="B202" s="107">
        <v>4</v>
      </c>
      <c r="C202" s="105" t="s">
        <v>250</v>
      </c>
      <c r="D202" s="105" t="s">
        <v>251</v>
      </c>
      <c r="E202" s="112">
        <f>E199*E201</f>
        <v>76144.444444444453</v>
      </c>
      <c r="F202" s="112">
        <f t="shared" ref="F202:X202" si="69">F199*F201</f>
        <v>78438.888888888891</v>
      </c>
      <c r="G202" s="112">
        <f t="shared" si="69"/>
        <v>80733.333333333328</v>
      </c>
      <c r="H202" s="112">
        <f t="shared" si="69"/>
        <v>83027.777777777766</v>
      </c>
      <c r="I202" s="113">
        <f t="shared" si="69"/>
        <v>85322.222222222219</v>
      </c>
      <c r="J202" s="112">
        <f t="shared" si="69"/>
        <v>87616.666666666657</v>
      </c>
      <c r="K202" s="112">
        <f t="shared" si="69"/>
        <v>89911.111111111095</v>
      </c>
      <c r="L202" s="112">
        <f t="shared" si="69"/>
        <v>92205.555555555547</v>
      </c>
      <c r="M202" s="112">
        <f t="shared" si="69"/>
        <v>94499.999999999985</v>
      </c>
      <c r="N202" s="113">
        <f t="shared" si="69"/>
        <v>96794.444444444453</v>
      </c>
      <c r="O202" s="112">
        <f t="shared" si="69"/>
        <v>99088.888888888891</v>
      </c>
      <c r="P202" s="112">
        <f t="shared" si="69"/>
        <v>101383.33333333334</v>
      </c>
      <c r="Q202" s="112">
        <f t="shared" si="69"/>
        <v>103677.77777777777</v>
      </c>
      <c r="R202" s="112">
        <f t="shared" si="69"/>
        <v>105972.22222222222</v>
      </c>
      <c r="S202" s="113">
        <f t="shared" si="69"/>
        <v>108266.66666666667</v>
      </c>
      <c r="T202" s="112">
        <f t="shared" si="69"/>
        <v>110561.11111111108</v>
      </c>
      <c r="U202" s="112">
        <f t="shared" si="69"/>
        <v>112855.55555555555</v>
      </c>
      <c r="V202" s="112">
        <f t="shared" si="69"/>
        <v>115150</v>
      </c>
      <c r="W202" s="112">
        <f t="shared" si="69"/>
        <v>117444.44444444444</v>
      </c>
      <c r="X202" s="113">
        <f t="shared" si="69"/>
        <v>119738.88888888889</v>
      </c>
    </row>
    <row r="203" spans="2:24" x14ac:dyDescent="0.25">
      <c r="B203" s="107">
        <v>5</v>
      </c>
      <c r="C203" s="105" t="s">
        <v>250</v>
      </c>
      <c r="D203" s="105" t="s">
        <v>252</v>
      </c>
      <c r="E203" s="112">
        <f>E202/86400</f>
        <v>0.8813014403292182</v>
      </c>
      <c r="F203" s="112">
        <f t="shared" ref="F203:X203" si="70">F202/86400</f>
        <v>0.90785751028806583</v>
      </c>
      <c r="G203" s="112">
        <f t="shared" si="70"/>
        <v>0.93441358024691357</v>
      </c>
      <c r="H203" s="112">
        <f t="shared" si="70"/>
        <v>0.96096965020576119</v>
      </c>
      <c r="I203" s="113">
        <f t="shared" si="70"/>
        <v>0.98752572016460904</v>
      </c>
      <c r="J203" s="112">
        <f t="shared" si="70"/>
        <v>1.0140817901234567</v>
      </c>
      <c r="K203" s="112">
        <f t="shared" si="70"/>
        <v>1.0406378600823043</v>
      </c>
      <c r="L203" s="112">
        <f t="shared" si="70"/>
        <v>1.0671939300411522</v>
      </c>
      <c r="M203" s="112">
        <f t="shared" si="70"/>
        <v>1.0937499999999998</v>
      </c>
      <c r="N203" s="113">
        <f t="shared" si="70"/>
        <v>1.1203060699588478</v>
      </c>
      <c r="O203" s="112">
        <f t="shared" si="70"/>
        <v>1.1468621399176955</v>
      </c>
      <c r="P203" s="112">
        <f t="shared" si="70"/>
        <v>1.1734182098765433</v>
      </c>
      <c r="Q203" s="112">
        <f t="shared" si="70"/>
        <v>1.1999742798353907</v>
      </c>
      <c r="R203" s="112">
        <f t="shared" si="70"/>
        <v>1.2265303497942386</v>
      </c>
      <c r="S203" s="113">
        <f t="shared" si="70"/>
        <v>1.2530864197530864</v>
      </c>
      <c r="T203" s="112">
        <f t="shared" si="70"/>
        <v>1.2796424897119338</v>
      </c>
      <c r="U203" s="112">
        <f t="shared" si="70"/>
        <v>1.3061985596707817</v>
      </c>
      <c r="V203" s="112">
        <f t="shared" si="70"/>
        <v>1.3327546296296295</v>
      </c>
      <c r="W203" s="112">
        <f t="shared" si="70"/>
        <v>1.3593106995884774</v>
      </c>
      <c r="X203" s="113">
        <f t="shared" si="70"/>
        <v>1.385866769547325</v>
      </c>
    </row>
    <row r="204" spans="2:24" x14ac:dyDescent="0.25">
      <c r="B204" s="103" t="s">
        <v>258</v>
      </c>
      <c r="C204" s="104" t="s">
        <v>253</v>
      </c>
      <c r="D204" s="105"/>
      <c r="E204" s="112"/>
      <c r="F204" s="112"/>
      <c r="G204" s="112"/>
      <c r="H204" s="112"/>
      <c r="I204" s="113"/>
      <c r="J204" s="112"/>
      <c r="K204" s="112"/>
      <c r="L204" s="112"/>
      <c r="M204" s="112"/>
      <c r="N204" s="113"/>
      <c r="O204" s="112"/>
      <c r="P204" s="112"/>
      <c r="Q204" s="112"/>
      <c r="R204" s="112"/>
      <c r="S204" s="113"/>
      <c r="T204" s="112"/>
      <c r="U204" s="112"/>
      <c r="V204" s="112"/>
      <c r="W204" s="112"/>
      <c r="X204" s="113"/>
    </row>
    <row r="205" spans="2:24" x14ac:dyDescent="0.25">
      <c r="B205" s="107">
        <v>1</v>
      </c>
      <c r="C205" s="105" t="s">
        <v>154</v>
      </c>
      <c r="D205" s="105" t="s">
        <v>240</v>
      </c>
      <c r="E205" s="108">
        <f>E192*30%</f>
        <v>326.33333333333331</v>
      </c>
      <c r="F205" s="108">
        <f t="shared" ref="F205:X205" si="71">F192*30%</f>
        <v>336.16666666666669</v>
      </c>
      <c r="G205" s="108">
        <f t="shared" si="71"/>
        <v>345.99999999999994</v>
      </c>
      <c r="H205" s="108">
        <f t="shared" si="71"/>
        <v>355.83333333333331</v>
      </c>
      <c r="I205" s="109">
        <f t="shared" si="71"/>
        <v>365.66666666666669</v>
      </c>
      <c r="J205" s="108">
        <f t="shared" si="71"/>
        <v>375.5</v>
      </c>
      <c r="K205" s="108">
        <f t="shared" si="71"/>
        <v>385.33333333333331</v>
      </c>
      <c r="L205" s="108">
        <f t="shared" si="71"/>
        <v>395.16666666666663</v>
      </c>
      <c r="M205" s="108">
        <f t="shared" si="71"/>
        <v>405</v>
      </c>
      <c r="N205" s="109">
        <f t="shared" si="71"/>
        <v>414.83333333333331</v>
      </c>
      <c r="O205" s="108">
        <f t="shared" si="71"/>
        <v>424.66666666666669</v>
      </c>
      <c r="P205" s="108">
        <f t="shared" si="71"/>
        <v>434.50000000000006</v>
      </c>
      <c r="Q205" s="108">
        <f t="shared" si="71"/>
        <v>444.33333333333331</v>
      </c>
      <c r="R205" s="108">
        <f t="shared" si="71"/>
        <v>454.16666666666669</v>
      </c>
      <c r="S205" s="109">
        <f t="shared" si="71"/>
        <v>464</v>
      </c>
      <c r="T205" s="108">
        <f t="shared" si="71"/>
        <v>473.83333333333326</v>
      </c>
      <c r="U205" s="108">
        <f t="shared" si="71"/>
        <v>483.66666666666663</v>
      </c>
      <c r="V205" s="108">
        <f t="shared" si="71"/>
        <v>493.5</v>
      </c>
      <c r="W205" s="108">
        <f t="shared" si="71"/>
        <v>503.33333333333331</v>
      </c>
      <c r="X205" s="109">
        <f t="shared" si="71"/>
        <v>513.16666666666663</v>
      </c>
    </row>
    <row r="206" spans="2:24" x14ac:dyDescent="0.25">
      <c r="B206" s="107">
        <v>2</v>
      </c>
      <c r="C206" s="105" t="s">
        <v>255</v>
      </c>
      <c r="D206" s="105" t="s">
        <v>249</v>
      </c>
      <c r="E206" s="108">
        <f>E205/100</f>
        <v>3.2633333333333332</v>
      </c>
      <c r="F206" s="108">
        <f t="shared" ref="F206:X206" si="72">F205/100</f>
        <v>3.3616666666666668</v>
      </c>
      <c r="G206" s="108">
        <f t="shared" si="72"/>
        <v>3.4599999999999995</v>
      </c>
      <c r="H206" s="108">
        <f t="shared" si="72"/>
        <v>3.5583333333333331</v>
      </c>
      <c r="I206" s="109">
        <f t="shared" si="72"/>
        <v>3.6566666666666667</v>
      </c>
      <c r="J206" s="108">
        <f t="shared" si="72"/>
        <v>3.7549999999999999</v>
      </c>
      <c r="K206" s="108">
        <f t="shared" si="72"/>
        <v>3.8533333333333331</v>
      </c>
      <c r="L206" s="108">
        <f t="shared" si="72"/>
        <v>3.9516666666666662</v>
      </c>
      <c r="M206" s="108">
        <f t="shared" si="72"/>
        <v>4.05</v>
      </c>
      <c r="N206" s="109">
        <f t="shared" si="72"/>
        <v>4.1483333333333334</v>
      </c>
      <c r="O206" s="108">
        <f t="shared" si="72"/>
        <v>4.246666666666667</v>
      </c>
      <c r="P206" s="108">
        <f t="shared" si="72"/>
        <v>4.3450000000000006</v>
      </c>
      <c r="Q206" s="108">
        <f t="shared" si="72"/>
        <v>4.4433333333333334</v>
      </c>
      <c r="R206" s="108">
        <f t="shared" si="72"/>
        <v>4.541666666666667</v>
      </c>
      <c r="S206" s="109">
        <f t="shared" si="72"/>
        <v>4.6399999999999997</v>
      </c>
      <c r="T206" s="108">
        <f t="shared" si="72"/>
        <v>4.7383333333333324</v>
      </c>
      <c r="U206" s="108">
        <f t="shared" si="72"/>
        <v>4.836666666666666</v>
      </c>
      <c r="V206" s="108">
        <f t="shared" si="72"/>
        <v>4.9349999999999996</v>
      </c>
      <c r="W206" s="108">
        <f t="shared" si="72"/>
        <v>5.0333333333333332</v>
      </c>
      <c r="X206" s="109">
        <f t="shared" si="72"/>
        <v>5.1316666666666659</v>
      </c>
    </row>
    <row r="207" spans="2:24" x14ac:dyDescent="0.25">
      <c r="B207" s="107">
        <v>3</v>
      </c>
      <c r="C207" s="105" t="s">
        <v>247</v>
      </c>
      <c r="D207" s="105" t="s">
        <v>248</v>
      </c>
      <c r="E207" s="105">
        <v>30</v>
      </c>
      <c r="F207" s="105">
        <v>30</v>
      </c>
      <c r="G207" s="105">
        <v>30</v>
      </c>
      <c r="H207" s="105">
        <v>30</v>
      </c>
      <c r="I207" s="106">
        <v>30</v>
      </c>
      <c r="J207" s="105">
        <v>30</v>
      </c>
      <c r="K207" s="105">
        <v>30</v>
      </c>
      <c r="L207" s="105">
        <v>30</v>
      </c>
      <c r="M207" s="105">
        <v>30</v>
      </c>
      <c r="N207" s="106">
        <v>30</v>
      </c>
      <c r="O207" s="105">
        <v>30</v>
      </c>
      <c r="P207" s="105">
        <v>30</v>
      </c>
      <c r="Q207" s="105">
        <v>30</v>
      </c>
      <c r="R207" s="105">
        <v>30</v>
      </c>
      <c r="S207" s="106">
        <v>30</v>
      </c>
      <c r="T207" s="105">
        <v>30</v>
      </c>
      <c r="U207" s="105">
        <v>30</v>
      </c>
      <c r="V207" s="105">
        <v>30</v>
      </c>
      <c r="W207" s="105">
        <v>30</v>
      </c>
      <c r="X207" s="106">
        <v>30</v>
      </c>
    </row>
    <row r="208" spans="2:24" x14ac:dyDescent="0.25">
      <c r="B208" s="107">
        <v>4</v>
      </c>
      <c r="C208" s="105" t="s">
        <v>250</v>
      </c>
      <c r="D208" s="105" t="s">
        <v>251</v>
      </c>
      <c r="E208" s="112">
        <f>E205*E207</f>
        <v>9790</v>
      </c>
      <c r="F208" s="112">
        <f t="shared" ref="F208:X208" si="73">F205*F207</f>
        <v>10085</v>
      </c>
      <c r="G208" s="112">
        <f t="shared" si="73"/>
        <v>10379.999999999998</v>
      </c>
      <c r="H208" s="112">
        <f t="shared" si="73"/>
        <v>10675</v>
      </c>
      <c r="I208" s="113">
        <f t="shared" si="73"/>
        <v>10970</v>
      </c>
      <c r="J208" s="112">
        <f t="shared" si="73"/>
        <v>11265</v>
      </c>
      <c r="K208" s="112">
        <f t="shared" si="73"/>
        <v>11560</v>
      </c>
      <c r="L208" s="112">
        <f t="shared" si="73"/>
        <v>11854.999999999998</v>
      </c>
      <c r="M208" s="112">
        <f t="shared" si="73"/>
        <v>12150</v>
      </c>
      <c r="N208" s="113">
        <f t="shared" si="73"/>
        <v>12445</v>
      </c>
      <c r="O208" s="112">
        <f t="shared" si="73"/>
        <v>12740</v>
      </c>
      <c r="P208" s="112">
        <f t="shared" si="73"/>
        <v>13035.000000000002</v>
      </c>
      <c r="Q208" s="112">
        <f t="shared" si="73"/>
        <v>13330</v>
      </c>
      <c r="R208" s="112">
        <f t="shared" si="73"/>
        <v>13625</v>
      </c>
      <c r="S208" s="113">
        <f t="shared" si="73"/>
        <v>13920</v>
      </c>
      <c r="T208" s="112">
        <f t="shared" si="73"/>
        <v>14214.999999999998</v>
      </c>
      <c r="U208" s="112">
        <f t="shared" si="73"/>
        <v>14509.999999999998</v>
      </c>
      <c r="V208" s="112">
        <f t="shared" si="73"/>
        <v>14805</v>
      </c>
      <c r="W208" s="112">
        <f t="shared" si="73"/>
        <v>15100</v>
      </c>
      <c r="X208" s="113">
        <f t="shared" si="73"/>
        <v>15394.999999999998</v>
      </c>
    </row>
    <row r="209" spans="1:24" x14ac:dyDescent="0.25">
      <c r="B209" s="107">
        <v>5</v>
      </c>
      <c r="C209" s="105" t="s">
        <v>250</v>
      </c>
      <c r="D209" s="105" t="s">
        <v>252</v>
      </c>
      <c r="E209" s="112">
        <f>E208/86400</f>
        <v>0.11331018518518518</v>
      </c>
      <c r="F209" s="112">
        <f t="shared" ref="F209:X209" si="74">F208/86400</f>
        <v>0.11672453703703704</v>
      </c>
      <c r="G209" s="112">
        <f t="shared" si="74"/>
        <v>0.12013888888888886</v>
      </c>
      <c r="H209" s="112">
        <f t="shared" si="74"/>
        <v>0.12355324074074074</v>
      </c>
      <c r="I209" s="113">
        <f t="shared" si="74"/>
        <v>0.1269675925925926</v>
      </c>
      <c r="J209" s="112">
        <f t="shared" si="74"/>
        <v>0.13038194444444445</v>
      </c>
      <c r="K209" s="112">
        <f t="shared" si="74"/>
        <v>0.1337962962962963</v>
      </c>
      <c r="L209" s="112">
        <f t="shared" si="74"/>
        <v>0.13721064814814812</v>
      </c>
      <c r="M209" s="112">
        <f t="shared" si="74"/>
        <v>0.140625</v>
      </c>
      <c r="N209" s="113">
        <f t="shared" si="74"/>
        <v>0.14403935185185185</v>
      </c>
      <c r="O209" s="112">
        <f t="shared" si="74"/>
        <v>0.1474537037037037</v>
      </c>
      <c r="P209" s="112">
        <f t="shared" si="74"/>
        <v>0.15086805555555557</v>
      </c>
      <c r="Q209" s="112">
        <f t="shared" si="74"/>
        <v>0.1542824074074074</v>
      </c>
      <c r="R209" s="112">
        <f t="shared" si="74"/>
        <v>0.15769675925925927</v>
      </c>
      <c r="S209" s="113">
        <f t="shared" si="74"/>
        <v>0.16111111111111112</v>
      </c>
      <c r="T209" s="112">
        <f t="shared" si="74"/>
        <v>0.16452546296296294</v>
      </c>
      <c r="U209" s="112">
        <f t="shared" si="74"/>
        <v>0.16793981481481479</v>
      </c>
      <c r="V209" s="112">
        <f t="shared" si="74"/>
        <v>0.17135416666666667</v>
      </c>
      <c r="W209" s="112">
        <f t="shared" si="74"/>
        <v>0.17476851851851852</v>
      </c>
      <c r="X209" s="113">
        <f t="shared" si="74"/>
        <v>0.17818287037037034</v>
      </c>
    </row>
    <row r="210" spans="1:24" x14ac:dyDescent="0.25">
      <c r="B210" s="103" t="s">
        <v>259</v>
      </c>
      <c r="C210" s="104" t="s">
        <v>160</v>
      </c>
      <c r="D210" s="105"/>
      <c r="E210" s="105"/>
      <c r="F210" s="105"/>
      <c r="G210" s="105"/>
      <c r="H210" s="105"/>
      <c r="I210" s="106"/>
      <c r="J210" s="105"/>
      <c r="K210" s="105"/>
      <c r="L210" s="105"/>
      <c r="M210" s="105"/>
      <c r="N210" s="106"/>
      <c r="O210" s="105"/>
      <c r="P210" s="105"/>
      <c r="Q210" s="105"/>
      <c r="R210" s="105"/>
      <c r="S210" s="106"/>
      <c r="T210" s="105"/>
      <c r="U210" s="105"/>
      <c r="V210" s="105"/>
      <c r="W210" s="105"/>
      <c r="X210" s="106"/>
    </row>
    <row r="211" spans="1:24" x14ac:dyDescent="0.25">
      <c r="B211" s="107">
        <v>1</v>
      </c>
      <c r="C211" s="105" t="s">
        <v>161</v>
      </c>
      <c r="D211" s="105" t="s">
        <v>158</v>
      </c>
      <c r="E211" s="114">
        <v>0.25</v>
      </c>
      <c r="F211" s="114">
        <v>0.25</v>
      </c>
      <c r="G211" s="114">
        <v>0.25</v>
      </c>
      <c r="H211" s="114">
        <v>0.25</v>
      </c>
      <c r="I211" s="115">
        <v>0.25</v>
      </c>
      <c r="J211" s="114">
        <v>0.25</v>
      </c>
      <c r="K211" s="114">
        <v>0.25</v>
      </c>
      <c r="L211" s="114">
        <v>0.25</v>
      </c>
      <c r="M211" s="114">
        <v>0.25</v>
      </c>
      <c r="N211" s="115">
        <v>0.25</v>
      </c>
      <c r="O211" s="114">
        <v>0.25</v>
      </c>
      <c r="P211" s="114">
        <v>0.25</v>
      </c>
      <c r="Q211" s="114">
        <v>0.25</v>
      </c>
      <c r="R211" s="114">
        <v>0.25</v>
      </c>
      <c r="S211" s="115">
        <v>0.25</v>
      </c>
      <c r="T211" s="114">
        <v>0.25</v>
      </c>
      <c r="U211" s="114">
        <v>0.25</v>
      </c>
      <c r="V211" s="114">
        <v>0.25</v>
      </c>
      <c r="W211" s="114">
        <v>0.25</v>
      </c>
      <c r="X211" s="115">
        <v>0.25</v>
      </c>
    </row>
    <row r="212" spans="1:24" x14ac:dyDescent="0.25">
      <c r="B212" s="107">
        <v>2</v>
      </c>
      <c r="C212" s="105" t="s">
        <v>162</v>
      </c>
      <c r="D212" s="105" t="s">
        <v>156</v>
      </c>
      <c r="E212" s="112">
        <f>(E203+E209)*E211</f>
        <v>0.24865290637860085</v>
      </c>
      <c r="F212" s="112">
        <f t="shared" ref="F212:X212" si="75">(F203+F209)*F211</f>
        <v>0.25614551183127571</v>
      </c>
      <c r="G212" s="112">
        <f t="shared" si="75"/>
        <v>0.26363811728395059</v>
      </c>
      <c r="H212" s="112">
        <f t="shared" si="75"/>
        <v>0.27113072273662547</v>
      </c>
      <c r="I212" s="113">
        <f t="shared" si="75"/>
        <v>0.27862332818930041</v>
      </c>
      <c r="J212" s="112">
        <f t="shared" si="75"/>
        <v>0.2861159336419753</v>
      </c>
      <c r="K212" s="112">
        <f t="shared" si="75"/>
        <v>0.29360853909465012</v>
      </c>
      <c r="L212" s="112">
        <f t="shared" si="75"/>
        <v>0.30110114454732506</v>
      </c>
      <c r="M212" s="112">
        <f t="shared" si="75"/>
        <v>0.30859374999999994</v>
      </c>
      <c r="N212" s="113">
        <f t="shared" si="75"/>
        <v>0.31608635545267494</v>
      </c>
      <c r="O212" s="112">
        <f t="shared" si="75"/>
        <v>0.32357896090534977</v>
      </c>
      <c r="P212" s="112">
        <f t="shared" si="75"/>
        <v>0.3310715663580247</v>
      </c>
      <c r="Q212" s="112">
        <f t="shared" si="75"/>
        <v>0.33856417181069953</v>
      </c>
      <c r="R212" s="112">
        <f t="shared" si="75"/>
        <v>0.34605677726337447</v>
      </c>
      <c r="S212" s="113">
        <f t="shared" si="75"/>
        <v>0.35354938271604941</v>
      </c>
      <c r="T212" s="112">
        <f t="shared" si="75"/>
        <v>0.36104198816872418</v>
      </c>
      <c r="U212" s="112">
        <f t="shared" si="75"/>
        <v>0.36853459362139912</v>
      </c>
      <c r="V212" s="112">
        <f t="shared" si="75"/>
        <v>0.37602719907407406</v>
      </c>
      <c r="W212" s="112">
        <f t="shared" si="75"/>
        <v>0.383519804526749</v>
      </c>
      <c r="X212" s="113">
        <f t="shared" si="75"/>
        <v>0.39101240997942383</v>
      </c>
    </row>
    <row r="213" spans="1:24" x14ac:dyDescent="0.25">
      <c r="B213" s="103" t="s">
        <v>261</v>
      </c>
      <c r="C213" s="104" t="s">
        <v>157</v>
      </c>
      <c r="D213" s="105"/>
      <c r="E213" s="105"/>
      <c r="F213" s="105"/>
      <c r="G213" s="105"/>
      <c r="H213" s="105"/>
      <c r="I213" s="106"/>
      <c r="J213" s="105"/>
      <c r="K213" s="105"/>
      <c r="L213" s="105"/>
      <c r="M213" s="105"/>
      <c r="N213" s="106"/>
      <c r="O213" s="105"/>
      <c r="P213" s="105"/>
      <c r="Q213" s="105"/>
      <c r="R213" s="105"/>
      <c r="S213" s="106"/>
      <c r="T213" s="105"/>
      <c r="U213" s="105"/>
      <c r="V213" s="105"/>
      <c r="W213" s="105"/>
      <c r="X213" s="106"/>
    </row>
    <row r="214" spans="1:24" x14ac:dyDescent="0.25">
      <c r="B214" s="107">
        <v>1</v>
      </c>
      <c r="C214" s="105" t="s">
        <v>159</v>
      </c>
      <c r="D214" s="105" t="s">
        <v>156</v>
      </c>
      <c r="E214" s="112" cm="1">
        <f t="array" ref="E214:X214">TRANSPOSE('Rekap Air Non Domestik (3)'!R135:R154)</f>
        <v>0.29745370370370366</v>
      </c>
      <c r="F214" s="112">
        <v>0.29745370370370366</v>
      </c>
      <c r="G214" s="112">
        <v>0.29745370370370366</v>
      </c>
      <c r="H214" s="112">
        <v>0.29745370370370366</v>
      </c>
      <c r="I214" s="113">
        <v>0.29745370370370366</v>
      </c>
      <c r="J214" s="112">
        <v>0.29745370370370366</v>
      </c>
      <c r="K214" s="112">
        <v>0.29745370370370366</v>
      </c>
      <c r="L214" s="112">
        <v>0.29745370370370366</v>
      </c>
      <c r="M214" s="112">
        <v>0.32060185185185186</v>
      </c>
      <c r="N214" s="113">
        <v>0.32060185185185186</v>
      </c>
      <c r="O214" s="112">
        <v>0.32060185185185186</v>
      </c>
      <c r="P214" s="112">
        <v>0.32060185185185186</v>
      </c>
      <c r="Q214" s="112">
        <v>0.32060185185185186</v>
      </c>
      <c r="R214" s="112">
        <v>0.32060185185185186</v>
      </c>
      <c r="S214" s="113">
        <v>0.32060185185185186</v>
      </c>
      <c r="T214" s="112">
        <v>0.32060185185185186</v>
      </c>
      <c r="U214" s="112">
        <v>0.57175925925925919</v>
      </c>
      <c r="V214" s="112">
        <v>0.57175925925925919</v>
      </c>
      <c r="W214" s="112">
        <v>0.57175925925925919</v>
      </c>
      <c r="X214" s="113">
        <v>0.57175925925925919</v>
      </c>
    </row>
    <row r="215" spans="1:24" x14ac:dyDescent="0.25">
      <c r="B215" s="103" t="s">
        <v>165</v>
      </c>
      <c r="C215" s="104" t="s">
        <v>260</v>
      </c>
      <c r="D215" s="105" t="s">
        <v>156</v>
      </c>
      <c r="E215" s="112">
        <f>E203+E209+E212+E214</f>
        <v>1.540718235596708</v>
      </c>
      <c r="F215" s="112">
        <f t="shared" ref="F215:X215" si="76">F203+F209+F212+F214</f>
        <v>1.5781812628600822</v>
      </c>
      <c r="G215" s="112">
        <f t="shared" si="76"/>
        <v>1.6156442901234567</v>
      </c>
      <c r="H215" s="112">
        <f t="shared" si="76"/>
        <v>1.6531073173868311</v>
      </c>
      <c r="I215" s="113">
        <f t="shared" si="76"/>
        <v>1.6905703446502058</v>
      </c>
      <c r="J215" s="112">
        <f t="shared" si="76"/>
        <v>1.7280333719135803</v>
      </c>
      <c r="K215" s="112">
        <f t="shared" si="76"/>
        <v>1.7654963991769543</v>
      </c>
      <c r="L215" s="112">
        <f t="shared" si="76"/>
        <v>1.802959426440329</v>
      </c>
      <c r="M215" s="112">
        <f t="shared" si="76"/>
        <v>1.8635706018518516</v>
      </c>
      <c r="N215" s="113">
        <f t="shared" si="76"/>
        <v>1.9010336291152266</v>
      </c>
      <c r="O215" s="112">
        <f t="shared" si="76"/>
        <v>1.9384966563786008</v>
      </c>
      <c r="P215" s="112">
        <f t="shared" si="76"/>
        <v>1.9759596836419753</v>
      </c>
      <c r="Q215" s="112">
        <f t="shared" si="76"/>
        <v>2.0134227109053495</v>
      </c>
      <c r="R215" s="112">
        <f t="shared" si="76"/>
        <v>2.0508857381687244</v>
      </c>
      <c r="S215" s="113">
        <f t="shared" si="76"/>
        <v>2.0883487654320989</v>
      </c>
      <c r="T215" s="112">
        <f t="shared" si="76"/>
        <v>2.1258117926954725</v>
      </c>
      <c r="U215" s="112">
        <f t="shared" si="76"/>
        <v>2.4144322273662548</v>
      </c>
      <c r="V215" s="112">
        <f t="shared" si="76"/>
        <v>2.4518952546296293</v>
      </c>
      <c r="W215" s="112">
        <f t="shared" si="76"/>
        <v>2.4893582818930042</v>
      </c>
      <c r="X215" s="113">
        <f t="shared" si="76"/>
        <v>2.5268213091563783</v>
      </c>
    </row>
    <row r="216" spans="1:24" x14ac:dyDescent="0.25">
      <c r="B216" s="103" t="s">
        <v>166</v>
      </c>
      <c r="C216" s="104" t="s">
        <v>237</v>
      </c>
      <c r="D216" s="105"/>
      <c r="E216" s="105"/>
      <c r="F216" s="105"/>
      <c r="G216" s="105"/>
      <c r="H216" s="105"/>
      <c r="I216" s="106"/>
      <c r="J216" s="105"/>
      <c r="K216" s="105"/>
      <c r="L216" s="105"/>
      <c r="M216" s="105"/>
      <c r="N216" s="106"/>
      <c r="O216" s="105"/>
      <c r="P216" s="105"/>
      <c r="Q216" s="105"/>
      <c r="R216" s="105"/>
      <c r="S216" s="106"/>
      <c r="T216" s="105"/>
      <c r="U216" s="105"/>
      <c r="V216" s="105"/>
      <c r="W216" s="105"/>
      <c r="X216" s="106"/>
    </row>
    <row r="217" spans="1:24" x14ac:dyDescent="0.25">
      <c r="B217" s="107">
        <v>1</v>
      </c>
      <c r="C217" s="105" t="s">
        <v>163</v>
      </c>
      <c r="D217" s="105"/>
      <c r="E217" s="105">
        <v>1.5</v>
      </c>
      <c r="F217" s="105">
        <v>1.5</v>
      </c>
      <c r="G217" s="105">
        <v>1.5</v>
      </c>
      <c r="H217" s="105">
        <v>1.5</v>
      </c>
      <c r="I217" s="106">
        <v>1.5</v>
      </c>
      <c r="J217" s="105">
        <v>1.5</v>
      </c>
      <c r="K217" s="105">
        <v>1.5</v>
      </c>
      <c r="L217" s="105">
        <v>1.5</v>
      </c>
      <c r="M217" s="105">
        <v>1.5</v>
      </c>
      <c r="N217" s="106">
        <v>1.5</v>
      </c>
      <c r="O217" s="105">
        <v>1.5</v>
      </c>
      <c r="P217" s="105">
        <v>1.5</v>
      </c>
      <c r="Q217" s="105">
        <v>1.5</v>
      </c>
      <c r="R217" s="105">
        <v>1.5</v>
      </c>
      <c r="S217" s="106">
        <v>1.5</v>
      </c>
      <c r="T217" s="105">
        <v>1.5</v>
      </c>
      <c r="U217" s="105">
        <v>1.5</v>
      </c>
      <c r="V217" s="105">
        <v>1.5</v>
      </c>
      <c r="W217" s="105">
        <v>1.5</v>
      </c>
      <c r="X217" s="106">
        <v>1.5</v>
      </c>
    </row>
    <row r="218" spans="1:24" x14ac:dyDescent="0.25">
      <c r="B218" s="107">
        <v>2</v>
      </c>
      <c r="C218" s="105" t="s">
        <v>164</v>
      </c>
      <c r="D218" s="105" t="s">
        <v>156</v>
      </c>
      <c r="E218" s="112">
        <f>E215*E217</f>
        <v>2.3110773533950617</v>
      </c>
      <c r="F218" s="112">
        <f t="shared" ref="F218:X218" si="77">F215*F217</f>
        <v>2.3672718942901234</v>
      </c>
      <c r="G218" s="112">
        <f t="shared" si="77"/>
        <v>2.4234664351851851</v>
      </c>
      <c r="H218" s="112">
        <f t="shared" si="77"/>
        <v>2.4796609760802468</v>
      </c>
      <c r="I218" s="113">
        <f t="shared" si="77"/>
        <v>2.5358555169753085</v>
      </c>
      <c r="J218" s="112">
        <f t="shared" si="77"/>
        <v>2.5920500578703702</v>
      </c>
      <c r="K218" s="112">
        <f t="shared" si="77"/>
        <v>2.6482445987654315</v>
      </c>
      <c r="L218" s="112">
        <f t="shared" si="77"/>
        <v>2.7044391396604937</v>
      </c>
      <c r="M218" s="112">
        <f t="shared" si="77"/>
        <v>2.7953559027777777</v>
      </c>
      <c r="N218" s="113">
        <f t="shared" si="77"/>
        <v>2.8515504436728398</v>
      </c>
      <c r="O218" s="112">
        <f t="shared" si="77"/>
        <v>2.9077449845679011</v>
      </c>
      <c r="P218" s="112">
        <f t="shared" si="77"/>
        <v>2.9639395254629628</v>
      </c>
      <c r="Q218" s="112">
        <f t="shared" si="77"/>
        <v>3.0201340663580245</v>
      </c>
      <c r="R218" s="112">
        <f t="shared" si="77"/>
        <v>3.0763286072530867</v>
      </c>
      <c r="S218" s="113">
        <f t="shared" si="77"/>
        <v>3.1325231481481484</v>
      </c>
      <c r="T218" s="112">
        <f t="shared" si="77"/>
        <v>3.1887176890432087</v>
      </c>
      <c r="U218" s="112">
        <f t="shared" si="77"/>
        <v>3.621648341049382</v>
      </c>
      <c r="V218" s="112">
        <f t="shared" si="77"/>
        <v>3.6778428819444438</v>
      </c>
      <c r="W218" s="112">
        <f t="shared" si="77"/>
        <v>3.7340374228395063</v>
      </c>
      <c r="X218" s="113">
        <f t="shared" si="77"/>
        <v>3.7902319637345672</v>
      </c>
    </row>
    <row r="219" spans="1:24" x14ac:dyDescent="0.25">
      <c r="B219" s="103" t="s">
        <v>262</v>
      </c>
      <c r="C219" s="104" t="s">
        <v>241</v>
      </c>
      <c r="D219" s="105"/>
      <c r="E219" s="105"/>
      <c r="F219" s="105"/>
      <c r="G219" s="105"/>
      <c r="H219" s="105"/>
      <c r="I219" s="106"/>
      <c r="J219" s="105"/>
      <c r="K219" s="105"/>
      <c r="L219" s="105"/>
      <c r="M219" s="105"/>
      <c r="N219" s="106"/>
      <c r="O219" s="105"/>
      <c r="P219" s="105"/>
      <c r="Q219" s="105"/>
      <c r="R219" s="105"/>
      <c r="S219" s="106"/>
      <c r="T219" s="105"/>
      <c r="U219" s="105"/>
      <c r="V219" s="105"/>
      <c r="W219" s="105"/>
      <c r="X219" s="106"/>
    </row>
    <row r="220" spans="1:24" x14ac:dyDescent="0.25">
      <c r="B220" s="107">
        <v>1</v>
      </c>
      <c r="C220" s="105" t="s">
        <v>163</v>
      </c>
      <c r="D220" s="105"/>
      <c r="E220" s="105">
        <v>2</v>
      </c>
      <c r="F220" s="105">
        <v>2</v>
      </c>
      <c r="G220" s="105">
        <v>2</v>
      </c>
      <c r="H220" s="105">
        <v>2</v>
      </c>
      <c r="I220" s="106">
        <v>2</v>
      </c>
      <c r="J220" s="105">
        <v>2</v>
      </c>
      <c r="K220" s="105">
        <v>2</v>
      </c>
      <c r="L220" s="105">
        <v>2</v>
      </c>
      <c r="M220" s="105">
        <v>2</v>
      </c>
      <c r="N220" s="106">
        <v>2</v>
      </c>
      <c r="O220" s="105">
        <v>2</v>
      </c>
      <c r="P220" s="105">
        <v>2</v>
      </c>
      <c r="Q220" s="105">
        <v>2</v>
      </c>
      <c r="R220" s="105">
        <v>2</v>
      </c>
      <c r="S220" s="106">
        <v>2</v>
      </c>
      <c r="T220" s="105">
        <v>2</v>
      </c>
      <c r="U220" s="105">
        <v>2</v>
      </c>
      <c r="V220" s="105">
        <v>2</v>
      </c>
      <c r="W220" s="105">
        <v>2</v>
      </c>
      <c r="X220" s="106">
        <v>2</v>
      </c>
    </row>
    <row r="221" spans="1:24" x14ac:dyDescent="0.25">
      <c r="B221" s="107">
        <v>2</v>
      </c>
      <c r="C221" s="105" t="s">
        <v>164</v>
      </c>
      <c r="D221" s="105" t="s">
        <v>156</v>
      </c>
      <c r="E221" s="112">
        <f>E220*E215</f>
        <v>3.0814364711934159</v>
      </c>
      <c r="F221" s="112">
        <f t="shared" ref="F221:X221" si="78">F220*F215</f>
        <v>3.1563625257201644</v>
      </c>
      <c r="G221" s="112">
        <f t="shared" si="78"/>
        <v>3.2312885802469133</v>
      </c>
      <c r="H221" s="112">
        <f t="shared" si="78"/>
        <v>3.3062146347736623</v>
      </c>
      <c r="I221" s="113">
        <f t="shared" si="78"/>
        <v>3.3811406893004117</v>
      </c>
      <c r="J221" s="112">
        <f t="shared" si="78"/>
        <v>3.4560667438271606</v>
      </c>
      <c r="K221" s="112">
        <f t="shared" si="78"/>
        <v>3.5309927983539087</v>
      </c>
      <c r="L221" s="112">
        <f t="shared" si="78"/>
        <v>3.6059188528806581</v>
      </c>
      <c r="M221" s="112">
        <f t="shared" si="78"/>
        <v>3.7271412037037033</v>
      </c>
      <c r="N221" s="113">
        <f t="shared" si="78"/>
        <v>3.8020672582304531</v>
      </c>
      <c r="O221" s="112">
        <f t="shared" si="78"/>
        <v>3.8769933127572016</v>
      </c>
      <c r="P221" s="112">
        <f t="shared" si="78"/>
        <v>3.9519193672839505</v>
      </c>
      <c r="Q221" s="112">
        <f t="shared" si="78"/>
        <v>4.026845421810699</v>
      </c>
      <c r="R221" s="112">
        <f t="shared" si="78"/>
        <v>4.1017714763374489</v>
      </c>
      <c r="S221" s="113">
        <f t="shared" si="78"/>
        <v>4.1766975308641978</v>
      </c>
      <c r="T221" s="112">
        <f t="shared" si="78"/>
        <v>4.251623585390945</v>
      </c>
      <c r="U221" s="112">
        <f t="shared" si="78"/>
        <v>4.8288644547325097</v>
      </c>
      <c r="V221" s="112">
        <f t="shared" si="78"/>
        <v>4.9037905092592586</v>
      </c>
      <c r="W221" s="112">
        <f t="shared" si="78"/>
        <v>4.9787165637860085</v>
      </c>
      <c r="X221" s="113">
        <f t="shared" si="78"/>
        <v>5.0536426183127565</v>
      </c>
    </row>
    <row r="224" spans="1:24" x14ac:dyDescent="0.25">
      <c r="A224" s="259">
        <v>7</v>
      </c>
      <c r="B224" s="260" t="s">
        <v>116</v>
      </c>
      <c r="C224" s="260"/>
      <c r="D224" s="260"/>
      <c r="E224" s="260"/>
      <c r="F224" s="260"/>
      <c r="G224" s="260"/>
      <c r="H224" s="260"/>
      <c r="I224" s="260"/>
      <c r="J224" s="260"/>
      <c r="K224" s="260"/>
      <c r="L224" s="260"/>
      <c r="M224" s="260"/>
      <c r="N224" s="260"/>
      <c r="O224" s="260"/>
      <c r="P224" s="260"/>
      <c r="Q224" s="260"/>
      <c r="R224" s="260"/>
      <c r="S224" s="260"/>
      <c r="T224" s="260"/>
      <c r="U224" s="260"/>
      <c r="V224" s="260"/>
      <c r="W224" s="260"/>
      <c r="X224" s="260"/>
    </row>
    <row r="225" spans="1:24" x14ac:dyDescent="0.25">
      <c r="A225" s="259"/>
      <c r="B225" s="261" t="s">
        <v>394</v>
      </c>
      <c r="C225" s="261"/>
      <c r="D225" s="261"/>
      <c r="E225" s="261"/>
      <c r="F225" s="261"/>
      <c r="G225" s="261"/>
      <c r="H225" s="261"/>
      <c r="I225" s="261"/>
      <c r="J225" s="261"/>
      <c r="K225" s="261"/>
      <c r="L225" s="261"/>
      <c r="M225" s="261"/>
      <c r="N225" s="261"/>
      <c r="O225" s="261"/>
      <c r="P225" s="261"/>
      <c r="Q225" s="261"/>
      <c r="R225" s="261"/>
      <c r="S225" s="261"/>
      <c r="T225" s="261"/>
      <c r="U225" s="261"/>
      <c r="V225" s="261"/>
      <c r="W225" s="261"/>
      <c r="X225" s="261"/>
    </row>
    <row r="226" spans="1:24" x14ac:dyDescent="0.25">
      <c r="A226" s="259"/>
      <c r="B226" s="262" t="s">
        <v>149</v>
      </c>
      <c r="C226" s="252" t="s">
        <v>150</v>
      </c>
      <c r="D226" s="252" t="s">
        <v>151</v>
      </c>
      <c r="E226" s="252" t="s">
        <v>22</v>
      </c>
      <c r="F226" s="252"/>
      <c r="G226" s="252"/>
      <c r="H226" s="252"/>
      <c r="I226" s="252"/>
      <c r="J226" s="252"/>
      <c r="K226" s="252"/>
      <c r="L226" s="252"/>
      <c r="M226" s="252"/>
      <c r="N226" s="252"/>
      <c r="O226" s="252"/>
      <c r="P226" s="252"/>
      <c r="Q226" s="252"/>
      <c r="R226" s="252"/>
      <c r="S226" s="252"/>
      <c r="T226" s="252"/>
      <c r="U226" s="252"/>
      <c r="V226" s="252"/>
      <c r="W226" s="252"/>
      <c r="X226" s="252"/>
    </row>
    <row r="227" spans="1:24" x14ac:dyDescent="0.25">
      <c r="A227" s="259"/>
      <c r="B227" s="262"/>
      <c r="C227" s="252"/>
      <c r="D227" s="252"/>
      <c r="E227" s="102">
        <v>2025</v>
      </c>
      <c r="F227" s="102">
        <v>2026</v>
      </c>
      <c r="G227" s="102">
        <v>2027</v>
      </c>
      <c r="H227" s="102">
        <v>2028</v>
      </c>
      <c r="I227" s="102">
        <v>2029</v>
      </c>
      <c r="J227" s="102">
        <v>2030</v>
      </c>
      <c r="K227" s="102">
        <v>2031</v>
      </c>
      <c r="L227" s="102">
        <v>2032</v>
      </c>
      <c r="M227" s="102">
        <v>2033</v>
      </c>
      <c r="N227" s="102">
        <v>2034</v>
      </c>
      <c r="O227" s="102">
        <v>2035</v>
      </c>
      <c r="P227" s="102">
        <v>2036</v>
      </c>
      <c r="Q227" s="102">
        <v>2037</v>
      </c>
      <c r="R227" s="102">
        <v>2038</v>
      </c>
      <c r="S227" s="102">
        <v>2039</v>
      </c>
      <c r="T227" s="102">
        <v>2040</v>
      </c>
      <c r="U227" s="102">
        <v>2041</v>
      </c>
      <c r="V227" s="102">
        <v>2042</v>
      </c>
      <c r="W227" s="102">
        <v>2043</v>
      </c>
      <c r="X227" s="102">
        <v>2044</v>
      </c>
    </row>
    <row r="228" spans="1:24" x14ac:dyDescent="0.25">
      <c r="B228" s="103" t="s">
        <v>152</v>
      </c>
      <c r="C228" s="104" t="s">
        <v>153</v>
      </c>
      <c r="D228" s="105"/>
      <c r="E228" s="105"/>
      <c r="F228" s="105"/>
      <c r="G228" s="105"/>
      <c r="H228" s="105"/>
      <c r="I228" s="106"/>
      <c r="J228" s="105"/>
      <c r="K228" s="105"/>
      <c r="L228" s="105"/>
      <c r="M228" s="105"/>
      <c r="N228" s="106"/>
      <c r="O228" s="105"/>
      <c r="P228" s="105"/>
      <c r="Q228" s="105"/>
      <c r="R228" s="105"/>
      <c r="S228" s="106"/>
      <c r="T228" s="105"/>
      <c r="U228" s="105"/>
      <c r="V228" s="105"/>
      <c r="W228" s="105"/>
      <c r="X228" s="106"/>
    </row>
    <row r="229" spans="1:24" x14ac:dyDescent="0.25">
      <c r="B229" s="107">
        <v>1</v>
      </c>
      <c r="C229" s="105" t="s">
        <v>154</v>
      </c>
      <c r="D229" s="105" t="s">
        <v>155</v>
      </c>
      <c r="E229" s="108" cm="1">
        <f t="array" ref="E229:X229">TRANSPOSE('Forward Projection (3)'!S26:S45)</f>
        <v>1292.4444444444443</v>
      </c>
      <c r="F229" s="108">
        <v>1337.8888888888889</v>
      </c>
      <c r="G229" s="108">
        <v>1383.3333333333333</v>
      </c>
      <c r="H229" s="108">
        <v>1428.7777777777778</v>
      </c>
      <c r="I229" s="109">
        <v>1474.2222222222222</v>
      </c>
      <c r="J229" s="108">
        <v>1519.6666666666665</v>
      </c>
      <c r="K229" s="108">
        <v>1565.1111111111111</v>
      </c>
      <c r="L229" s="108">
        <v>1610.5555555555557</v>
      </c>
      <c r="M229" s="108">
        <v>1656</v>
      </c>
      <c r="N229" s="109">
        <v>1701.4444444444443</v>
      </c>
      <c r="O229" s="108">
        <v>1746.8888888888889</v>
      </c>
      <c r="P229" s="108">
        <v>1792.3333333333333</v>
      </c>
      <c r="Q229" s="108">
        <v>1837.7777777777778</v>
      </c>
      <c r="R229" s="108">
        <v>1883.2222222222222</v>
      </c>
      <c r="S229" s="109">
        <v>1928.6666666666665</v>
      </c>
      <c r="T229" s="108">
        <v>1974.1111111111111</v>
      </c>
      <c r="U229" s="108">
        <v>2019.5555555555557</v>
      </c>
      <c r="V229" s="108">
        <v>2065</v>
      </c>
      <c r="W229" s="108">
        <v>2110.4444444444443</v>
      </c>
      <c r="X229" s="109">
        <v>2155.8888888888887</v>
      </c>
    </row>
    <row r="230" spans="1:24" x14ac:dyDescent="0.25">
      <c r="B230" s="107">
        <v>2</v>
      </c>
      <c r="C230" s="105" t="s">
        <v>238</v>
      </c>
      <c r="D230" s="105" t="s">
        <v>158</v>
      </c>
      <c r="E230" s="110">
        <v>0.83</v>
      </c>
      <c r="F230" s="110">
        <v>0.83</v>
      </c>
      <c r="G230" s="110">
        <v>0.84</v>
      </c>
      <c r="H230" s="110">
        <v>0.84</v>
      </c>
      <c r="I230" s="111">
        <v>0.85</v>
      </c>
      <c r="J230" s="110">
        <v>0.85</v>
      </c>
      <c r="K230" s="110">
        <v>0.86</v>
      </c>
      <c r="L230" s="110">
        <v>0.88</v>
      </c>
      <c r="M230" s="110">
        <v>0.9</v>
      </c>
      <c r="N230" s="111">
        <v>0.92</v>
      </c>
      <c r="O230" s="110">
        <v>0.93</v>
      </c>
      <c r="P230" s="110">
        <v>0.93</v>
      </c>
      <c r="Q230" s="110">
        <v>0.95</v>
      </c>
      <c r="R230" s="110">
        <v>0.96</v>
      </c>
      <c r="S230" s="111">
        <v>0.96</v>
      </c>
      <c r="T230" s="110">
        <v>0.97</v>
      </c>
      <c r="U230" s="110">
        <v>0.98</v>
      </c>
      <c r="V230" s="110">
        <v>0.99</v>
      </c>
      <c r="W230" s="110">
        <v>1</v>
      </c>
      <c r="X230" s="111">
        <v>1</v>
      </c>
    </row>
    <row r="231" spans="1:24" x14ac:dyDescent="0.25">
      <c r="B231" s="107">
        <v>3</v>
      </c>
      <c r="C231" s="105" t="s">
        <v>239</v>
      </c>
      <c r="D231" s="105" t="s">
        <v>240</v>
      </c>
      <c r="E231" s="108">
        <f>E229*E230</f>
        <v>1072.7288888888888</v>
      </c>
      <c r="F231" s="108">
        <f t="shared" ref="F231:X231" si="79">F229*F230</f>
        <v>1110.4477777777777</v>
      </c>
      <c r="G231" s="108">
        <f t="shared" si="79"/>
        <v>1162</v>
      </c>
      <c r="H231" s="108">
        <f t="shared" si="79"/>
        <v>1200.1733333333334</v>
      </c>
      <c r="I231" s="109">
        <f t="shared" si="79"/>
        <v>1253.0888888888887</v>
      </c>
      <c r="J231" s="108">
        <f t="shared" si="79"/>
        <v>1291.7166666666665</v>
      </c>
      <c r="K231" s="108">
        <f t="shared" si="79"/>
        <v>1345.9955555555555</v>
      </c>
      <c r="L231" s="108">
        <f t="shared" si="79"/>
        <v>1417.288888888889</v>
      </c>
      <c r="M231" s="108">
        <f t="shared" si="79"/>
        <v>1490.4</v>
      </c>
      <c r="N231" s="109">
        <f t="shared" si="79"/>
        <v>1565.328888888889</v>
      </c>
      <c r="O231" s="108">
        <f t="shared" si="79"/>
        <v>1624.6066666666668</v>
      </c>
      <c r="P231" s="108">
        <f t="shared" si="79"/>
        <v>1666.8700000000001</v>
      </c>
      <c r="Q231" s="108">
        <f t="shared" si="79"/>
        <v>1745.8888888888889</v>
      </c>
      <c r="R231" s="108">
        <f t="shared" si="79"/>
        <v>1807.8933333333332</v>
      </c>
      <c r="S231" s="109">
        <f t="shared" si="79"/>
        <v>1851.5199999999998</v>
      </c>
      <c r="T231" s="108">
        <f t="shared" si="79"/>
        <v>1914.8877777777777</v>
      </c>
      <c r="U231" s="108">
        <f t="shared" si="79"/>
        <v>1979.1644444444446</v>
      </c>
      <c r="V231" s="108">
        <f t="shared" si="79"/>
        <v>2044.35</v>
      </c>
      <c r="W231" s="108">
        <f t="shared" si="79"/>
        <v>2110.4444444444443</v>
      </c>
      <c r="X231" s="109">
        <f t="shared" si="79"/>
        <v>2155.8888888888887</v>
      </c>
    </row>
    <row r="232" spans="1:24" x14ac:dyDescent="0.25">
      <c r="B232" s="103" t="s">
        <v>246</v>
      </c>
      <c r="C232" s="104" t="s">
        <v>243</v>
      </c>
      <c r="D232" s="105"/>
      <c r="E232" s="112"/>
      <c r="F232" s="112"/>
      <c r="G232" s="112"/>
      <c r="H232" s="112"/>
      <c r="I232" s="113"/>
      <c r="J232" s="112"/>
      <c r="K232" s="112"/>
      <c r="L232" s="112"/>
      <c r="M232" s="112"/>
      <c r="N232" s="113"/>
      <c r="O232" s="112"/>
      <c r="P232" s="112"/>
      <c r="Q232" s="112"/>
      <c r="R232" s="112"/>
      <c r="S232" s="113"/>
      <c r="T232" s="112"/>
      <c r="U232" s="112"/>
      <c r="V232" s="112"/>
      <c r="W232" s="112"/>
      <c r="X232" s="113"/>
    </row>
    <row r="233" spans="1:24" x14ac:dyDescent="0.25">
      <c r="B233" s="107">
        <v>1</v>
      </c>
      <c r="C233" s="105" t="s">
        <v>244</v>
      </c>
      <c r="D233" s="105" t="s">
        <v>158</v>
      </c>
      <c r="E233" s="110">
        <v>0.7</v>
      </c>
      <c r="F233" s="110">
        <v>0.7</v>
      </c>
      <c r="G233" s="110">
        <v>0.7</v>
      </c>
      <c r="H233" s="110">
        <v>0.7</v>
      </c>
      <c r="I233" s="111">
        <v>0.7</v>
      </c>
      <c r="J233" s="110">
        <v>0.7</v>
      </c>
      <c r="K233" s="110">
        <v>0.7</v>
      </c>
      <c r="L233" s="110">
        <v>0.7</v>
      </c>
      <c r="M233" s="110">
        <v>0.7</v>
      </c>
      <c r="N233" s="111">
        <v>0.7</v>
      </c>
      <c r="O233" s="110">
        <v>0.7</v>
      </c>
      <c r="P233" s="110">
        <v>0.7</v>
      </c>
      <c r="Q233" s="110">
        <v>0.7</v>
      </c>
      <c r="R233" s="110">
        <v>0.7</v>
      </c>
      <c r="S233" s="111">
        <v>0.7</v>
      </c>
      <c r="T233" s="110">
        <v>0.7</v>
      </c>
      <c r="U233" s="110">
        <v>0.7</v>
      </c>
      <c r="V233" s="110">
        <v>0.7</v>
      </c>
      <c r="W233" s="110">
        <v>0.7</v>
      </c>
      <c r="X233" s="111">
        <v>0.7</v>
      </c>
    </row>
    <row r="234" spans="1:24" x14ac:dyDescent="0.25">
      <c r="B234" s="107">
        <v>2</v>
      </c>
      <c r="C234" s="105" t="s">
        <v>245</v>
      </c>
      <c r="D234" s="105" t="s">
        <v>158</v>
      </c>
      <c r="E234" s="110">
        <v>0.3</v>
      </c>
      <c r="F234" s="110">
        <v>0.3</v>
      </c>
      <c r="G234" s="110">
        <v>0.3</v>
      </c>
      <c r="H234" s="110">
        <v>0.3</v>
      </c>
      <c r="I234" s="111">
        <v>0.3</v>
      </c>
      <c r="J234" s="110">
        <v>0.3</v>
      </c>
      <c r="K234" s="110">
        <v>0.3</v>
      </c>
      <c r="L234" s="110">
        <v>0.3</v>
      </c>
      <c r="M234" s="110">
        <v>0.3</v>
      </c>
      <c r="N234" s="111">
        <v>0.3</v>
      </c>
      <c r="O234" s="110">
        <v>0.3</v>
      </c>
      <c r="P234" s="110">
        <v>0.3</v>
      </c>
      <c r="Q234" s="110">
        <v>0.3</v>
      </c>
      <c r="R234" s="110">
        <v>0.3</v>
      </c>
      <c r="S234" s="111">
        <v>0.3</v>
      </c>
      <c r="T234" s="110">
        <v>0.3</v>
      </c>
      <c r="U234" s="110">
        <v>0.3</v>
      </c>
      <c r="V234" s="110">
        <v>0.3</v>
      </c>
      <c r="W234" s="110">
        <v>0.3</v>
      </c>
      <c r="X234" s="111">
        <v>0.3</v>
      </c>
    </row>
    <row r="235" spans="1:24" x14ac:dyDescent="0.25">
      <c r="B235" s="103" t="s">
        <v>257</v>
      </c>
      <c r="C235" s="104" t="s">
        <v>254</v>
      </c>
      <c r="D235" s="105"/>
      <c r="E235" s="112"/>
      <c r="F235" s="112"/>
      <c r="G235" s="112"/>
      <c r="H235" s="112"/>
      <c r="I235" s="113"/>
      <c r="J235" s="112"/>
      <c r="K235" s="112"/>
      <c r="L235" s="112"/>
      <c r="M235" s="112"/>
      <c r="N235" s="113"/>
      <c r="O235" s="112"/>
      <c r="P235" s="112"/>
      <c r="Q235" s="112"/>
      <c r="R235" s="112"/>
      <c r="S235" s="113"/>
      <c r="T235" s="112"/>
      <c r="U235" s="112"/>
      <c r="V235" s="112"/>
      <c r="W235" s="112"/>
      <c r="X235" s="113"/>
    </row>
    <row r="236" spans="1:24" x14ac:dyDescent="0.25">
      <c r="B236" s="107">
        <v>1</v>
      </c>
      <c r="C236" s="105" t="s">
        <v>154</v>
      </c>
      <c r="D236" s="105" t="s">
        <v>240</v>
      </c>
      <c r="E236" s="108">
        <f>E229*70%</f>
        <v>904.71111111111099</v>
      </c>
      <c r="F236" s="108">
        <f t="shared" ref="F236:X236" si="80">F229*70%</f>
        <v>936.52222222222213</v>
      </c>
      <c r="G236" s="108">
        <f t="shared" si="80"/>
        <v>968.33333333333326</v>
      </c>
      <c r="H236" s="108">
        <f t="shared" si="80"/>
        <v>1000.1444444444444</v>
      </c>
      <c r="I236" s="109">
        <f t="shared" si="80"/>
        <v>1031.9555555555555</v>
      </c>
      <c r="J236" s="108">
        <f t="shared" si="80"/>
        <v>1063.7666666666664</v>
      </c>
      <c r="K236" s="108">
        <f t="shared" si="80"/>
        <v>1095.5777777777778</v>
      </c>
      <c r="L236" s="108">
        <f t="shared" si="80"/>
        <v>1127.3888888888889</v>
      </c>
      <c r="M236" s="108">
        <f t="shared" si="80"/>
        <v>1159.1999999999998</v>
      </c>
      <c r="N236" s="109">
        <f t="shared" si="80"/>
        <v>1191.0111111111109</v>
      </c>
      <c r="O236" s="108">
        <f t="shared" si="80"/>
        <v>1222.8222222222221</v>
      </c>
      <c r="P236" s="108">
        <f t="shared" si="80"/>
        <v>1254.6333333333332</v>
      </c>
      <c r="Q236" s="108">
        <f t="shared" si="80"/>
        <v>1286.4444444444443</v>
      </c>
      <c r="R236" s="108">
        <f t="shared" si="80"/>
        <v>1318.2555555555555</v>
      </c>
      <c r="S236" s="109">
        <f t="shared" si="80"/>
        <v>1350.0666666666664</v>
      </c>
      <c r="T236" s="108">
        <f t="shared" si="80"/>
        <v>1381.8777777777777</v>
      </c>
      <c r="U236" s="108">
        <f t="shared" si="80"/>
        <v>1413.6888888888889</v>
      </c>
      <c r="V236" s="108">
        <f t="shared" si="80"/>
        <v>1445.5</v>
      </c>
      <c r="W236" s="108">
        <f t="shared" si="80"/>
        <v>1477.3111111111109</v>
      </c>
      <c r="X236" s="109">
        <f t="shared" si="80"/>
        <v>1509.122222222222</v>
      </c>
    </row>
    <row r="237" spans="1:24" x14ac:dyDescent="0.25">
      <c r="B237" s="107">
        <v>2</v>
      </c>
      <c r="C237" s="105" t="s">
        <v>256</v>
      </c>
      <c r="D237" s="105" t="s">
        <v>249</v>
      </c>
      <c r="E237" s="108">
        <f>E236/5</f>
        <v>180.9422222222222</v>
      </c>
      <c r="F237" s="108">
        <f t="shared" ref="F237:X237" si="81">F236/5</f>
        <v>187.30444444444441</v>
      </c>
      <c r="G237" s="108">
        <f t="shared" si="81"/>
        <v>193.66666666666666</v>
      </c>
      <c r="H237" s="108">
        <f t="shared" si="81"/>
        <v>200.02888888888887</v>
      </c>
      <c r="I237" s="109">
        <f t="shared" si="81"/>
        <v>206.39111111111112</v>
      </c>
      <c r="J237" s="108">
        <f t="shared" si="81"/>
        <v>212.75333333333327</v>
      </c>
      <c r="K237" s="108">
        <f t="shared" si="81"/>
        <v>219.11555555555555</v>
      </c>
      <c r="L237" s="108">
        <f t="shared" si="81"/>
        <v>225.47777777777779</v>
      </c>
      <c r="M237" s="108">
        <f t="shared" si="81"/>
        <v>231.83999999999997</v>
      </c>
      <c r="N237" s="109">
        <f t="shared" si="81"/>
        <v>238.20222222222219</v>
      </c>
      <c r="O237" s="108">
        <f t="shared" si="81"/>
        <v>244.5644444444444</v>
      </c>
      <c r="P237" s="108">
        <f t="shared" si="81"/>
        <v>250.92666666666665</v>
      </c>
      <c r="Q237" s="108">
        <f t="shared" si="81"/>
        <v>257.28888888888889</v>
      </c>
      <c r="R237" s="108">
        <f t="shared" si="81"/>
        <v>263.65111111111111</v>
      </c>
      <c r="S237" s="109">
        <f t="shared" si="81"/>
        <v>270.01333333333326</v>
      </c>
      <c r="T237" s="108">
        <f t="shared" si="81"/>
        <v>276.37555555555554</v>
      </c>
      <c r="U237" s="108">
        <f t="shared" si="81"/>
        <v>282.73777777777775</v>
      </c>
      <c r="V237" s="108">
        <f t="shared" si="81"/>
        <v>289.10000000000002</v>
      </c>
      <c r="W237" s="108">
        <f t="shared" si="81"/>
        <v>295.46222222222218</v>
      </c>
      <c r="X237" s="109">
        <f t="shared" si="81"/>
        <v>301.8244444444444</v>
      </c>
    </row>
    <row r="238" spans="1:24" x14ac:dyDescent="0.25">
      <c r="B238" s="107">
        <v>3</v>
      </c>
      <c r="C238" s="105" t="s">
        <v>247</v>
      </c>
      <c r="D238" s="105" t="s">
        <v>248</v>
      </c>
      <c r="E238" s="105">
        <v>100</v>
      </c>
      <c r="F238" s="105">
        <v>100</v>
      </c>
      <c r="G238" s="105">
        <v>100</v>
      </c>
      <c r="H238" s="105">
        <v>100</v>
      </c>
      <c r="I238" s="106">
        <v>100</v>
      </c>
      <c r="J238" s="105">
        <v>100</v>
      </c>
      <c r="K238" s="105">
        <v>100</v>
      </c>
      <c r="L238" s="105">
        <v>100</v>
      </c>
      <c r="M238" s="105">
        <v>100</v>
      </c>
      <c r="N238" s="106">
        <v>100</v>
      </c>
      <c r="O238" s="105">
        <v>100</v>
      </c>
      <c r="P238" s="105">
        <v>100</v>
      </c>
      <c r="Q238" s="105">
        <v>100</v>
      </c>
      <c r="R238" s="105">
        <v>100</v>
      </c>
      <c r="S238" s="106">
        <v>100</v>
      </c>
      <c r="T238" s="105">
        <v>100</v>
      </c>
      <c r="U238" s="105">
        <v>100</v>
      </c>
      <c r="V238" s="105">
        <v>100</v>
      </c>
      <c r="W238" s="105">
        <v>100</v>
      </c>
      <c r="X238" s="106">
        <v>100</v>
      </c>
    </row>
    <row r="239" spans="1:24" x14ac:dyDescent="0.25">
      <c r="B239" s="107">
        <v>4</v>
      </c>
      <c r="C239" s="105" t="s">
        <v>250</v>
      </c>
      <c r="D239" s="105" t="s">
        <v>251</v>
      </c>
      <c r="E239" s="112">
        <f>E236*E238</f>
        <v>90471.111111111095</v>
      </c>
      <c r="F239" s="112">
        <f t="shared" ref="F239:X239" si="82">F236*F238</f>
        <v>93652.222222222219</v>
      </c>
      <c r="G239" s="112">
        <f t="shared" si="82"/>
        <v>96833.333333333328</v>
      </c>
      <c r="H239" s="112">
        <f t="shared" si="82"/>
        <v>100014.44444444444</v>
      </c>
      <c r="I239" s="113">
        <f t="shared" si="82"/>
        <v>103195.55555555555</v>
      </c>
      <c r="J239" s="112">
        <f t="shared" si="82"/>
        <v>106376.66666666664</v>
      </c>
      <c r="K239" s="112">
        <f t="shared" si="82"/>
        <v>109557.77777777778</v>
      </c>
      <c r="L239" s="112">
        <f t="shared" si="82"/>
        <v>112738.88888888889</v>
      </c>
      <c r="M239" s="112">
        <f t="shared" si="82"/>
        <v>115919.99999999999</v>
      </c>
      <c r="N239" s="113">
        <f t="shared" si="82"/>
        <v>119101.11111111109</v>
      </c>
      <c r="O239" s="112">
        <f t="shared" si="82"/>
        <v>122282.2222222222</v>
      </c>
      <c r="P239" s="112">
        <f t="shared" si="82"/>
        <v>125463.33333333331</v>
      </c>
      <c r="Q239" s="112">
        <f t="shared" si="82"/>
        <v>128644.44444444444</v>
      </c>
      <c r="R239" s="112">
        <f t="shared" si="82"/>
        <v>131825.55555555556</v>
      </c>
      <c r="S239" s="113">
        <f t="shared" si="82"/>
        <v>135006.66666666663</v>
      </c>
      <c r="T239" s="112">
        <f t="shared" si="82"/>
        <v>138187.77777777778</v>
      </c>
      <c r="U239" s="112">
        <f t="shared" si="82"/>
        <v>141368.88888888888</v>
      </c>
      <c r="V239" s="112">
        <f t="shared" si="82"/>
        <v>144550</v>
      </c>
      <c r="W239" s="112">
        <f t="shared" si="82"/>
        <v>147731.11111111109</v>
      </c>
      <c r="X239" s="113">
        <f t="shared" si="82"/>
        <v>150912.22222222219</v>
      </c>
    </row>
    <row r="240" spans="1:24" x14ac:dyDescent="0.25">
      <c r="B240" s="107">
        <v>5</v>
      </c>
      <c r="C240" s="105" t="s">
        <v>250</v>
      </c>
      <c r="D240" s="105" t="s">
        <v>252</v>
      </c>
      <c r="E240" s="112">
        <f>E239/86400</f>
        <v>1.0471193415637858</v>
      </c>
      <c r="F240" s="112">
        <f t="shared" ref="F240:X240" si="83">F239/86400</f>
        <v>1.083937757201646</v>
      </c>
      <c r="G240" s="112">
        <f t="shared" si="83"/>
        <v>1.1207561728395061</v>
      </c>
      <c r="H240" s="112">
        <f t="shared" si="83"/>
        <v>1.1575745884773663</v>
      </c>
      <c r="I240" s="113">
        <f t="shared" si="83"/>
        <v>1.1943930041152262</v>
      </c>
      <c r="J240" s="112">
        <f t="shared" si="83"/>
        <v>1.2312114197530861</v>
      </c>
      <c r="K240" s="112">
        <f t="shared" si="83"/>
        <v>1.2680298353909465</v>
      </c>
      <c r="L240" s="112">
        <f t="shared" si="83"/>
        <v>1.3048482510288066</v>
      </c>
      <c r="M240" s="112">
        <f t="shared" si="83"/>
        <v>1.3416666666666666</v>
      </c>
      <c r="N240" s="113">
        <f t="shared" si="83"/>
        <v>1.3784850823045265</v>
      </c>
      <c r="O240" s="112">
        <f t="shared" si="83"/>
        <v>1.4153034979423866</v>
      </c>
      <c r="P240" s="112">
        <f t="shared" si="83"/>
        <v>1.4521219135802468</v>
      </c>
      <c r="Q240" s="112">
        <f t="shared" si="83"/>
        <v>1.4889403292181069</v>
      </c>
      <c r="R240" s="112">
        <f t="shared" si="83"/>
        <v>1.5257587448559671</v>
      </c>
      <c r="S240" s="113">
        <f t="shared" si="83"/>
        <v>1.5625771604938268</v>
      </c>
      <c r="T240" s="112">
        <f t="shared" si="83"/>
        <v>1.5993955761316874</v>
      </c>
      <c r="U240" s="112">
        <f t="shared" si="83"/>
        <v>1.6362139917695471</v>
      </c>
      <c r="V240" s="112">
        <f t="shared" si="83"/>
        <v>1.6730324074074074</v>
      </c>
      <c r="W240" s="112">
        <f t="shared" si="83"/>
        <v>1.7098508230452674</v>
      </c>
      <c r="X240" s="113">
        <f t="shared" si="83"/>
        <v>1.7466692386831273</v>
      </c>
    </row>
    <row r="241" spans="2:24" x14ac:dyDescent="0.25">
      <c r="B241" s="103" t="s">
        <v>258</v>
      </c>
      <c r="C241" s="104" t="s">
        <v>253</v>
      </c>
      <c r="D241" s="105"/>
      <c r="E241" s="112"/>
      <c r="F241" s="112"/>
      <c r="G241" s="112"/>
      <c r="H241" s="112"/>
      <c r="I241" s="113"/>
      <c r="J241" s="112"/>
      <c r="K241" s="112"/>
      <c r="L241" s="112"/>
      <c r="M241" s="112"/>
      <c r="N241" s="113"/>
      <c r="O241" s="112"/>
      <c r="P241" s="112"/>
      <c r="Q241" s="112"/>
      <c r="R241" s="112"/>
      <c r="S241" s="113"/>
      <c r="T241" s="112"/>
      <c r="U241" s="112"/>
      <c r="V241" s="112"/>
      <c r="W241" s="112"/>
      <c r="X241" s="113"/>
    </row>
    <row r="242" spans="2:24" x14ac:dyDescent="0.25">
      <c r="B242" s="107">
        <v>1</v>
      </c>
      <c r="C242" s="105" t="s">
        <v>154</v>
      </c>
      <c r="D242" s="105" t="s">
        <v>240</v>
      </c>
      <c r="E242" s="108">
        <f>E229*30%</f>
        <v>387.73333333333329</v>
      </c>
      <c r="F242" s="108">
        <f t="shared" ref="F242:X242" si="84">F229*30%</f>
        <v>401.36666666666667</v>
      </c>
      <c r="G242" s="108">
        <f t="shared" si="84"/>
        <v>414.99999999999994</v>
      </c>
      <c r="H242" s="108">
        <f t="shared" si="84"/>
        <v>428.63333333333333</v>
      </c>
      <c r="I242" s="109">
        <f t="shared" si="84"/>
        <v>442.26666666666665</v>
      </c>
      <c r="J242" s="108">
        <f t="shared" si="84"/>
        <v>455.89999999999992</v>
      </c>
      <c r="K242" s="108">
        <f t="shared" si="84"/>
        <v>469.5333333333333</v>
      </c>
      <c r="L242" s="108">
        <f t="shared" si="84"/>
        <v>483.16666666666669</v>
      </c>
      <c r="M242" s="108">
        <f t="shared" si="84"/>
        <v>496.79999999999995</v>
      </c>
      <c r="N242" s="109">
        <f t="shared" si="84"/>
        <v>510.43333333333328</v>
      </c>
      <c r="O242" s="108">
        <f t="shared" si="84"/>
        <v>524.06666666666661</v>
      </c>
      <c r="P242" s="108">
        <f t="shared" si="84"/>
        <v>537.69999999999993</v>
      </c>
      <c r="Q242" s="108">
        <f t="shared" si="84"/>
        <v>551.33333333333337</v>
      </c>
      <c r="R242" s="108">
        <f t="shared" si="84"/>
        <v>564.96666666666658</v>
      </c>
      <c r="S242" s="109">
        <f t="shared" si="84"/>
        <v>578.59999999999991</v>
      </c>
      <c r="T242" s="108">
        <f t="shared" si="84"/>
        <v>592.23333333333335</v>
      </c>
      <c r="U242" s="108">
        <f t="shared" si="84"/>
        <v>605.86666666666667</v>
      </c>
      <c r="V242" s="108">
        <f t="shared" si="84"/>
        <v>619.5</v>
      </c>
      <c r="W242" s="108">
        <f t="shared" si="84"/>
        <v>633.13333333333333</v>
      </c>
      <c r="X242" s="109">
        <f t="shared" si="84"/>
        <v>646.76666666666654</v>
      </c>
    </row>
    <row r="243" spans="2:24" x14ac:dyDescent="0.25">
      <c r="B243" s="107">
        <v>2</v>
      </c>
      <c r="C243" s="105" t="s">
        <v>255</v>
      </c>
      <c r="D243" s="105" t="s">
        <v>249</v>
      </c>
      <c r="E243" s="108">
        <f>E242/100</f>
        <v>3.8773333333333331</v>
      </c>
      <c r="F243" s="108">
        <f t="shared" ref="F243:X243" si="85">F242/100</f>
        <v>4.0136666666666665</v>
      </c>
      <c r="G243" s="108">
        <f t="shared" si="85"/>
        <v>4.1499999999999995</v>
      </c>
      <c r="H243" s="108">
        <f t="shared" si="85"/>
        <v>4.2863333333333333</v>
      </c>
      <c r="I243" s="109">
        <f t="shared" si="85"/>
        <v>4.4226666666666663</v>
      </c>
      <c r="J243" s="108">
        <f t="shared" si="85"/>
        <v>4.5589999999999993</v>
      </c>
      <c r="K243" s="108">
        <f t="shared" si="85"/>
        <v>4.6953333333333331</v>
      </c>
      <c r="L243" s="108">
        <f t="shared" si="85"/>
        <v>4.831666666666667</v>
      </c>
      <c r="M243" s="108">
        <f t="shared" si="85"/>
        <v>4.968</v>
      </c>
      <c r="N243" s="109">
        <f t="shared" si="85"/>
        <v>5.1043333333333329</v>
      </c>
      <c r="O243" s="108">
        <f t="shared" si="85"/>
        <v>5.2406666666666659</v>
      </c>
      <c r="P243" s="108">
        <f t="shared" si="85"/>
        <v>5.3769999999999989</v>
      </c>
      <c r="Q243" s="108">
        <f t="shared" si="85"/>
        <v>5.5133333333333336</v>
      </c>
      <c r="R243" s="108">
        <f t="shared" si="85"/>
        <v>5.6496666666666657</v>
      </c>
      <c r="S243" s="109">
        <f t="shared" si="85"/>
        <v>5.7859999999999987</v>
      </c>
      <c r="T243" s="108">
        <f t="shared" si="85"/>
        <v>5.9223333333333334</v>
      </c>
      <c r="U243" s="108">
        <f t="shared" si="85"/>
        <v>6.0586666666666664</v>
      </c>
      <c r="V243" s="108">
        <f t="shared" si="85"/>
        <v>6.1950000000000003</v>
      </c>
      <c r="W243" s="108">
        <f t="shared" si="85"/>
        <v>6.3313333333333333</v>
      </c>
      <c r="X243" s="109">
        <f t="shared" si="85"/>
        <v>6.4676666666666653</v>
      </c>
    </row>
    <row r="244" spans="2:24" x14ac:dyDescent="0.25">
      <c r="B244" s="107">
        <v>3</v>
      </c>
      <c r="C244" s="105" t="s">
        <v>247</v>
      </c>
      <c r="D244" s="105" t="s">
        <v>248</v>
      </c>
      <c r="E244" s="105">
        <v>30</v>
      </c>
      <c r="F244" s="105">
        <v>30</v>
      </c>
      <c r="G244" s="105">
        <v>30</v>
      </c>
      <c r="H244" s="105">
        <v>30</v>
      </c>
      <c r="I244" s="106">
        <v>30</v>
      </c>
      <c r="J244" s="105">
        <v>30</v>
      </c>
      <c r="K244" s="105">
        <v>30</v>
      </c>
      <c r="L244" s="105">
        <v>30</v>
      </c>
      <c r="M244" s="105">
        <v>30</v>
      </c>
      <c r="N244" s="106">
        <v>30</v>
      </c>
      <c r="O244" s="105">
        <v>30</v>
      </c>
      <c r="P244" s="105">
        <v>30</v>
      </c>
      <c r="Q244" s="105">
        <v>30</v>
      </c>
      <c r="R244" s="105">
        <v>30</v>
      </c>
      <c r="S244" s="106">
        <v>30</v>
      </c>
      <c r="T244" s="105">
        <v>30</v>
      </c>
      <c r="U244" s="105">
        <v>30</v>
      </c>
      <c r="V244" s="105">
        <v>30</v>
      </c>
      <c r="W244" s="105">
        <v>30</v>
      </c>
      <c r="X244" s="106">
        <v>30</v>
      </c>
    </row>
    <row r="245" spans="2:24" x14ac:dyDescent="0.25">
      <c r="B245" s="107">
        <v>4</v>
      </c>
      <c r="C245" s="105" t="s">
        <v>250</v>
      </c>
      <c r="D245" s="105" t="s">
        <v>251</v>
      </c>
      <c r="E245" s="112">
        <f>E242*E244</f>
        <v>11631.999999999998</v>
      </c>
      <c r="F245" s="112">
        <f t="shared" ref="F245:X245" si="86">F242*F244</f>
        <v>12041</v>
      </c>
      <c r="G245" s="112">
        <f t="shared" si="86"/>
        <v>12449.999999999998</v>
      </c>
      <c r="H245" s="112">
        <f t="shared" si="86"/>
        <v>12859</v>
      </c>
      <c r="I245" s="113">
        <f t="shared" si="86"/>
        <v>13268</v>
      </c>
      <c r="J245" s="112">
        <f t="shared" si="86"/>
        <v>13676.999999999998</v>
      </c>
      <c r="K245" s="112">
        <f t="shared" si="86"/>
        <v>14086</v>
      </c>
      <c r="L245" s="112">
        <f t="shared" si="86"/>
        <v>14495</v>
      </c>
      <c r="M245" s="112">
        <f t="shared" si="86"/>
        <v>14903.999999999998</v>
      </c>
      <c r="N245" s="113">
        <f t="shared" si="86"/>
        <v>15312.999999999998</v>
      </c>
      <c r="O245" s="112">
        <f t="shared" si="86"/>
        <v>15721.999999999998</v>
      </c>
      <c r="P245" s="112">
        <f t="shared" si="86"/>
        <v>16130.999999999998</v>
      </c>
      <c r="Q245" s="112">
        <f t="shared" si="86"/>
        <v>16540</v>
      </c>
      <c r="R245" s="112">
        <f t="shared" si="86"/>
        <v>16948.999999999996</v>
      </c>
      <c r="S245" s="113">
        <f t="shared" si="86"/>
        <v>17357.999999999996</v>
      </c>
      <c r="T245" s="112">
        <f t="shared" si="86"/>
        <v>17767</v>
      </c>
      <c r="U245" s="112">
        <f t="shared" si="86"/>
        <v>18176</v>
      </c>
      <c r="V245" s="112">
        <f t="shared" si="86"/>
        <v>18585</v>
      </c>
      <c r="W245" s="112">
        <f t="shared" si="86"/>
        <v>18994</v>
      </c>
      <c r="X245" s="113">
        <f t="shared" si="86"/>
        <v>19402.999999999996</v>
      </c>
    </row>
    <row r="246" spans="2:24" x14ac:dyDescent="0.25">
      <c r="B246" s="107">
        <v>5</v>
      </c>
      <c r="C246" s="105" t="s">
        <v>250</v>
      </c>
      <c r="D246" s="105" t="s">
        <v>252</v>
      </c>
      <c r="E246" s="112">
        <f>E245/86400</f>
        <v>0.1346296296296296</v>
      </c>
      <c r="F246" s="112">
        <f t="shared" ref="F246:X246" si="87">F245/86400</f>
        <v>0.13936342592592593</v>
      </c>
      <c r="G246" s="112">
        <f t="shared" si="87"/>
        <v>0.14409722222222221</v>
      </c>
      <c r="H246" s="112">
        <f t="shared" si="87"/>
        <v>0.14883101851851852</v>
      </c>
      <c r="I246" s="113">
        <f t="shared" si="87"/>
        <v>0.15356481481481482</v>
      </c>
      <c r="J246" s="112">
        <f t="shared" si="87"/>
        <v>0.1582986111111111</v>
      </c>
      <c r="K246" s="112">
        <f t="shared" si="87"/>
        <v>0.1630324074074074</v>
      </c>
      <c r="L246" s="112">
        <f t="shared" si="87"/>
        <v>0.16776620370370371</v>
      </c>
      <c r="M246" s="112">
        <f t="shared" si="87"/>
        <v>0.17249999999999999</v>
      </c>
      <c r="N246" s="113">
        <f t="shared" si="87"/>
        <v>0.17723379629629626</v>
      </c>
      <c r="O246" s="112">
        <f t="shared" si="87"/>
        <v>0.18196759259259257</v>
      </c>
      <c r="P246" s="112">
        <f t="shared" si="87"/>
        <v>0.18670138888888888</v>
      </c>
      <c r="Q246" s="112">
        <f t="shared" si="87"/>
        <v>0.19143518518518518</v>
      </c>
      <c r="R246" s="112">
        <f t="shared" si="87"/>
        <v>0.19616898148148143</v>
      </c>
      <c r="S246" s="113">
        <f t="shared" si="87"/>
        <v>0.20090277777777774</v>
      </c>
      <c r="T246" s="112">
        <f t="shared" si="87"/>
        <v>0.20563657407407407</v>
      </c>
      <c r="U246" s="112">
        <f t="shared" si="87"/>
        <v>0.21037037037037037</v>
      </c>
      <c r="V246" s="112">
        <f t="shared" si="87"/>
        <v>0.21510416666666668</v>
      </c>
      <c r="W246" s="112">
        <f t="shared" si="87"/>
        <v>0.21983796296296296</v>
      </c>
      <c r="X246" s="113">
        <f t="shared" si="87"/>
        <v>0.22457175925925921</v>
      </c>
    </row>
    <row r="247" spans="2:24" x14ac:dyDescent="0.25">
      <c r="B247" s="103" t="s">
        <v>259</v>
      </c>
      <c r="C247" s="104" t="s">
        <v>160</v>
      </c>
      <c r="D247" s="105"/>
      <c r="E247" s="105"/>
      <c r="F247" s="105"/>
      <c r="G247" s="105"/>
      <c r="H247" s="105"/>
      <c r="I247" s="106"/>
      <c r="J247" s="105"/>
      <c r="K247" s="105"/>
      <c r="L247" s="105"/>
      <c r="M247" s="105"/>
      <c r="N247" s="106"/>
      <c r="O247" s="105"/>
      <c r="P247" s="105"/>
      <c r="Q247" s="105"/>
      <c r="R247" s="105"/>
      <c r="S247" s="106"/>
      <c r="T247" s="105"/>
      <c r="U247" s="105"/>
      <c r="V247" s="105"/>
      <c r="W247" s="105"/>
      <c r="X247" s="106"/>
    </row>
    <row r="248" spans="2:24" x14ac:dyDescent="0.25">
      <c r="B248" s="107">
        <v>1</v>
      </c>
      <c r="C248" s="105" t="s">
        <v>161</v>
      </c>
      <c r="D248" s="105" t="s">
        <v>158</v>
      </c>
      <c r="E248" s="114">
        <v>0.25</v>
      </c>
      <c r="F248" s="114">
        <v>0.25</v>
      </c>
      <c r="G248" s="114">
        <v>0.25</v>
      </c>
      <c r="H248" s="114">
        <v>0.25</v>
      </c>
      <c r="I248" s="115">
        <v>0.25</v>
      </c>
      <c r="J248" s="114">
        <v>0.25</v>
      </c>
      <c r="K248" s="114">
        <v>0.25</v>
      </c>
      <c r="L248" s="114">
        <v>0.25</v>
      </c>
      <c r="M248" s="114">
        <v>0.25</v>
      </c>
      <c r="N248" s="115">
        <v>0.25</v>
      </c>
      <c r="O248" s="114">
        <v>0.25</v>
      </c>
      <c r="P248" s="114">
        <v>0.25</v>
      </c>
      <c r="Q248" s="114">
        <v>0.25</v>
      </c>
      <c r="R248" s="114">
        <v>0.25</v>
      </c>
      <c r="S248" s="115">
        <v>0.25</v>
      </c>
      <c r="T248" s="114">
        <v>0.25</v>
      </c>
      <c r="U248" s="114">
        <v>0.25</v>
      </c>
      <c r="V248" s="114">
        <v>0.25</v>
      </c>
      <c r="W248" s="114">
        <v>0.25</v>
      </c>
      <c r="X248" s="115">
        <v>0.25</v>
      </c>
    </row>
    <row r="249" spans="2:24" x14ac:dyDescent="0.25">
      <c r="B249" s="107">
        <v>2</v>
      </c>
      <c r="C249" s="105" t="s">
        <v>162</v>
      </c>
      <c r="D249" s="105" t="s">
        <v>156</v>
      </c>
      <c r="E249" s="112">
        <f>(E240+E246)*E248</f>
        <v>0.29543724279835387</v>
      </c>
      <c r="F249" s="112">
        <f t="shared" ref="F249:X249" si="88">(F240+F246)*F248</f>
        <v>0.30582529578189299</v>
      </c>
      <c r="G249" s="112">
        <f t="shared" si="88"/>
        <v>0.31621334876543206</v>
      </c>
      <c r="H249" s="112">
        <f t="shared" si="88"/>
        <v>0.32660140174897118</v>
      </c>
      <c r="I249" s="113">
        <f t="shared" si="88"/>
        <v>0.33698945473251024</v>
      </c>
      <c r="J249" s="112">
        <f t="shared" si="88"/>
        <v>0.34737750771604931</v>
      </c>
      <c r="K249" s="112">
        <f t="shared" si="88"/>
        <v>0.35776556069958848</v>
      </c>
      <c r="L249" s="112">
        <f t="shared" si="88"/>
        <v>0.3681536136831276</v>
      </c>
      <c r="M249" s="112">
        <f t="shared" si="88"/>
        <v>0.37854166666666667</v>
      </c>
      <c r="N249" s="113">
        <f t="shared" si="88"/>
        <v>0.38892971965020567</v>
      </c>
      <c r="O249" s="112">
        <f t="shared" si="88"/>
        <v>0.39931777263374479</v>
      </c>
      <c r="P249" s="112">
        <f t="shared" si="88"/>
        <v>0.40970582561728391</v>
      </c>
      <c r="Q249" s="112">
        <f t="shared" si="88"/>
        <v>0.42009387860082303</v>
      </c>
      <c r="R249" s="112">
        <f t="shared" si="88"/>
        <v>0.4304819315843621</v>
      </c>
      <c r="S249" s="113">
        <f t="shared" si="88"/>
        <v>0.44086998456790111</v>
      </c>
      <c r="T249" s="112">
        <f t="shared" si="88"/>
        <v>0.45125803755144034</v>
      </c>
      <c r="U249" s="112">
        <f t="shared" si="88"/>
        <v>0.46164609053497935</v>
      </c>
      <c r="V249" s="112">
        <f t="shared" si="88"/>
        <v>0.47203414351851852</v>
      </c>
      <c r="W249" s="112">
        <f t="shared" si="88"/>
        <v>0.48242219650205759</v>
      </c>
      <c r="X249" s="113">
        <f t="shared" si="88"/>
        <v>0.4928102494855966</v>
      </c>
    </row>
    <row r="250" spans="2:24" x14ac:dyDescent="0.25">
      <c r="B250" s="103" t="s">
        <v>261</v>
      </c>
      <c r="C250" s="104" t="s">
        <v>157</v>
      </c>
      <c r="D250" s="105"/>
      <c r="E250" s="105"/>
      <c r="F250" s="105"/>
      <c r="G250" s="105"/>
      <c r="H250" s="105"/>
      <c r="I250" s="106"/>
      <c r="J250" s="105"/>
      <c r="K250" s="105"/>
      <c r="L250" s="105"/>
      <c r="M250" s="105"/>
      <c r="N250" s="106"/>
      <c r="O250" s="105"/>
      <c r="P250" s="105"/>
      <c r="Q250" s="105"/>
      <c r="R250" s="105"/>
      <c r="S250" s="106"/>
      <c r="T250" s="105"/>
      <c r="U250" s="105"/>
      <c r="V250" s="105"/>
      <c r="W250" s="105"/>
      <c r="X250" s="106"/>
    </row>
    <row r="251" spans="2:24" x14ac:dyDescent="0.25">
      <c r="B251" s="107">
        <v>1</v>
      </c>
      <c r="C251" s="105" t="s">
        <v>159</v>
      </c>
      <c r="D251" s="105" t="s">
        <v>156</v>
      </c>
      <c r="E251" s="112" cm="1">
        <f t="array" ref="E251:X251">TRANSPOSE('Rekap Air Non Domestik (3)'!R161:R180)</f>
        <v>0.29745370370370366</v>
      </c>
      <c r="F251" s="112">
        <v>0.29745370370370366</v>
      </c>
      <c r="G251" s="112">
        <v>0.29745370370370366</v>
      </c>
      <c r="H251" s="112">
        <v>0.29745370370370366</v>
      </c>
      <c r="I251" s="113">
        <v>0.29745370370370366</v>
      </c>
      <c r="J251" s="112">
        <v>0.29745370370370366</v>
      </c>
      <c r="K251" s="112">
        <v>0.32060185185185186</v>
      </c>
      <c r="L251" s="112">
        <v>0.32060185185185186</v>
      </c>
      <c r="M251" s="112">
        <v>0.32060185185185186</v>
      </c>
      <c r="N251" s="113">
        <v>0.32060185185185186</v>
      </c>
      <c r="O251" s="112">
        <v>0.32060185185185186</v>
      </c>
      <c r="P251" s="112">
        <v>0.32060185185185186</v>
      </c>
      <c r="Q251" s="112">
        <v>0.32060185185185186</v>
      </c>
      <c r="R251" s="112">
        <v>0.57175925925925919</v>
      </c>
      <c r="S251" s="113">
        <v>0.57175925925925919</v>
      </c>
      <c r="T251" s="112">
        <v>0.57175925925925919</v>
      </c>
      <c r="U251" s="112">
        <v>0.57175925925925919</v>
      </c>
      <c r="V251" s="112">
        <v>0.57175925925925919</v>
      </c>
      <c r="W251" s="112">
        <v>0.57175925925925919</v>
      </c>
      <c r="X251" s="113">
        <v>0.57175925925925919</v>
      </c>
    </row>
    <row r="252" spans="2:24" x14ac:dyDescent="0.25">
      <c r="B252" s="103" t="s">
        <v>165</v>
      </c>
      <c r="C252" s="104" t="s">
        <v>260</v>
      </c>
      <c r="D252" s="105" t="s">
        <v>156</v>
      </c>
      <c r="E252" s="112">
        <f>E240+E246+E249+E251</f>
        <v>1.774639917695473</v>
      </c>
      <c r="F252" s="112">
        <f t="shared" ref="F252:X252" si="89">F240+F246+F249+F251</f>
        <v>1.8265801826131687</v>
      </c>
      <c r="G252" s="112">
        <f t="shared" si="89"/>
        <v>1.8785204475308639</v>
      </c>
      <c r="H252" s="112">
        <f t="shared" si="89"/>
        <v>1.9304607124485595</v>
      </c>
      <c r="I252" s="113">
        <f t="shared" si="89"/>
        <v>1.982400977366255</v>
      </c>
      <c r="J252" s="112">
        <f t="shared" si="89"/>
        <v>2.0343412422839502</v>
      </c>
      <c r="K252" s="112">
        <f t="shared" si="89"/>
        <v>2.1094296553497944</v>
      </c>
      <c r="L252" s="112">
        <f t="shared" si="89"/>
        <v>2.1613699202674899</v>
      </c>
      <c r="M252" s="112">
        <f t="shared" si="89"/>
        <v>2.2133101851851853</v>
      </c>
      <c r="N252" s="113">
        <f t="shared" si="89"/>
        <v>2.2652504501028803</v>
      </c>
      <c r="O252" s="112">
        <f t="shared" si="89"/>
        <v>2.3171907150205762</v>
      </c>
      <c r="P252" s="112">
        <f t="shared" si="89"/>
        <v>2.3691309799382712</v>
      </c>
      <c r="Q252" s="112">
        <f t="shared" si="89"/>
        <v>2.421071244855967</v>
      </c>
      <c r="R252" s="112">
        <f t="shared" si="89"/>
        <v>2.7241689171810695</v>
      </c>
      <c r="S252" s="113">
        <f t="shared" si="89"/>
        <v>2.7761091820987644</v>
      </c>
      <c r="T252" s="112">
        <f t="shared" si="89"/>
        <v>2.8280494470164608</v>
      </c>
      <c r="U252" s="112">
        <f t="shared" si="89"/>
        <v>2.8799897119341558</v>
      </c>
      <c r="V252" s="112">
        <f t="shared" si="89"/>
        <v>2.9319299768518516</v>
      </c>
      <c r="W252" s="112">
        <f t="shared" si="89"/>
        <v>2.9838702417695471</v>
      </c>
      <c r="X252" s="113">
        <f t="shared" si="89"/>
        <v>3.0358105066872421</v>
      </c>
    </row>
    <row r="253" spans="2:24" x14ac:dyDescent="0.25">
      <c r="B253" s="103" t="s">
        <v>166</v>
      </c>
      <c r="C253" s="104" t="s">
        <v>237</v>
      </c>
      <c r="D253" s="105"/>
      <c r="E253" s="105"/>
      <c r="F253" s="105"/>
      <c r="G253" s="105"/>
      <c r="H253" s="105"/>
      <c r="I253" s="106"/>
      <c r="J253" s="105"/>
      <c r="K253" s="105"/>
      <c r="L253" s="105"/>
      <c r="M253" s="105"/>
      <c r="N253" s="106"/>
      <c r="O253" s="105"/>
      <c r="P253" s="105"/>
      <c r="Q253" s="105"/>
      <c r="R253" s="105"/>
      <c r="S253" s="106"/>
      <c r="T253" s="105"/>
      <c r="U253" s="105"/>
      <c r="V253" s="105"/>
      <c r="W253" s="105"/>
      <c r="X253" s="106"/>
    </row>
    <row r="254" spans="2:24" x14ac:dyDescent="0.25">
      <c r="B254" s="107">
        <v>1</v>
      </c>
      <c r="C254" s="105" t="s">
        <v>163</v>
      </c>
      <c r="D254" s="105"/>
      <c r="E254" s="105">
        <v>1.5</v>
      </c>
      <c r="F254" s="105">
        <v>1.5</v>
      </c>
      <c r="G254" s="105">
        <v>1.5</v>
      </c>
      <c r="H254" s="105">
        <v>1.5</v>
      </c>
      <c r="I254" s="106">
        <v>1.5</v>
      </c>
      <c r="J254" s="105">
        <v>1.5</v>
      </c>
      <c r="K254" s="105">
        <v>1.5</v>
      </c>
      <c r="L254" s="105">
        <v>1.5</v>
      </c>
      <c r="M254" s="105">
        <v>1.5</v>
      </c>
      <c r="N254" s="106">
        <v>1.5</v>
      </c>
      <c r="O254" s="105">
        <v>1.5</v>
      </c>
      <c r="P254" s="105">
        <v>1.5</v>
      </c>
      <c r="Q254" s="105">
        <v>1.5</v>
      </c>
      <c r="R254" s="105">
        <v>1.5</v>
      </c>
      <c r="S254" s="106">
        <v>1.5</v>
      </c>
      <c r="T254" s="105">
        <v>1.5</v>
      </c>
      <c r="U254" s="105">
        <v>1.5</v>
      </c>
      <c r="V254" s="105">
        <v>1.5</v>
      </c>
      <c r="W254" s="105">
        <v>1.5</v>
      </c>
      <c r="X254" s="106">
        <v>1.5</v>
      </c>
    </row>
    <row r="255" spans="2:24" x14ac:dyDescent="0.25">
      <c r="B255" s="107">
        <v>2</v>
      </c>
      <c r="C255" s="105" t="s">
        <v>164</v>
      </c>
      <c r="D255" s="105" t="s">
        <v>156</v>
      </c>
      <c r="E255" s="112">
        <f>E252*E254</f>
        <v>2.6619598765432095</v>
      </c>
      <c r="F255" s="112">
        <f t="shared" ref="F255:X255" si="90">F252*F254</f>
        <v>2.7398702739197529</v>
      </c>
      <c r="G255" s="112">
        <f t="shared" si="90"/>
        <v>2.8177806712962958</v>
      </c>
      <c r="H255" s="112">
        <f t="shared" si="90"/>
        <v>2.8956910686728392</v>
      </c>
      <c r="I255" s="113">
        <f t="shared" si="90"/>
        <v>2.9736014660493826</v>
      </c>
      <c r="J255" s="112">
        <f t="shared" si="90"/>
        <v>3.0515118634259251</v>
      </c>
      <c r="K255" s="112">
        <f t="shared" si="90"/>
        <v>3.1641444830246916</v>
      </c>
      <c r="L255" s="112">
        <f t="shared" si="90"/>
        <v>3.242054880401235</v>
      </c>
      <c r="M255" s="112">
        <f t="shared" si="90"/>
        <v>3.3199652777777779</v>
      </c>
      <c r="N255" s="113">
        <f t="shared" si="90"/>
        <v>3.3978756751543204</v>
      </c>
      <c r="O255" s="112">
        <f t="shared" si="90"/>
        <v>3.4757860725308642</v>
      </c>
      <c r="P255" s="112">
        <f t="shared" si="90"/>
        <v>3.5536964699074067</v>
      </c>
      <c r="Q255" s="112">
        <f t="shared" si="90"/>
        <v>3.6316068672839505</v>
      </c>
      <c r="R255" s="112">
        <f t="shared" si="90"/>
        <v>4.0862533757716042</v>
      </c>
      <c r="S255" s="113">
        <f t="shared" si="90"/>
        <v>4.1641637731481467</v>
      </c>
      <c r="T255" s="112">
        <f t="shared" si="90"/>
        <v>4.2420741705246909</v>
      </c>
      <c r="U255" s="112">
        <f t="shared" si="90"/>
        <v>4.3199845679012334</v>
      </c>
      <c r="V255" s="112">
        <f t="shared" si="90"/>
        <v>4.3978949652777777</v>
      </c>
      <c r="W255" s="112">
        <f t="shared" si="90"/>
        <v>4.4758053626543202</v>
      </c>
      <c r="X255" s="113">
        <f t="shared" si="90"/>
        <v>4.5537157600308635</v>
      </c>
    </row>
    <row r="256" spans="2:24" x14ac:dyDescent="0.25">
      <c r="B256" s="103" t="s">
        <v>262</v>
      </c>
      <c r="C256" s="104" t="s">
        <v>241</v>
      </c>
      <c r="D256" s="105"/>
      <c r="E256" s="105"/>
      <c r="F256" s="105"/>
      <c r="G256" s="105"/>
      <c r="H256" s="105"/>
      <c r="I256" s="106"/>
      <c r="J256" s="105"/>
      <c r="K256" s="105"/>
      <c r="L256" s="105"/>
      <c r="M256" s="105"/>
      <c r="N256" s="106"/>
      <c r="O256" s="105"/>
      <c r="P256" s="105"/>
      <c r="Q256" s="105"/>
      <c r="R256" s="105"/>
      <c r="S256" s="106"/>
      <c r="T256" s="105"/>
      <c r="U256" s="105"/>
      <c r="V256" s="105"/>
      <c r="W256" s="105"/>
      <c r="X256" s="106"/>
    </row>
    <row r="257" spans="1:24" x14ac:dyDescent="0.25">
      <c r="B257" s="107">
        <v>1</v>
      </c>
      <c r="C257" s="105" t="s">
        <v>163</v>
      </c>
      <c r="D257" s="105"/>
      <c r="E257" s="105">
        <v>2</v>
      </c>
      <c r="F257" s="105">
        <v>2</v>
      </c>
      <c r="G257" s="105">
        <v>2</v>
      </c>
      <c r="H257" s="105">
        <v>2</v>
      </c>
      <c r="I257" s="106">
        <v>2</v>
      </c>
      <c r="J257" s="105">
        <v>2</v>
      </c>
      <c r="K257" s="105">
        <v>2</v>
      </c>
      <c r="L257" s="105">
        <v>2</v>
      </c>
      <c r="M257" s="105">
        <v>2</v>
      </c>
      <c r="N257" s="106">
        <v>2</v>
      </c>
      <c r="O257" s="105">
        <v>2</v>
      </c>
      <c r="P257" s="105">
        <v>2</v>
      </c>
      <c r="Q257" s="105">
        <v>2</v>
      </c>
      <c r="R257" s="105">
        <v>2</v>
      </c>
      <c r="S257" s="106">
        <v>2</v>
      </c>
      <c r="T257" s="105">
        <v>2</v>
      </c>
      <c r="U257" s="105">
        <v>2</v>
      </c>
      <c r="V257" s="105">
        <v>2</v>
      </c>
      <c r="W257" s="105">
        <v>2</v>
      </c>
      <c r="X257" s="106">
        <v>2</v>
      </c>
    </row>
    <row r="258" spans="1:24" x14ac:dyDescent="0.25">
      <c r="B258" s="107">
        <v>2</v>
      </c>
      <c r="C258" s="105" t="s">
        <v>164</v>
      </c>
      <c r="D258" s="105" t="s">
        <v>156</v>
      </c>
      <c r="E258" s="112">
        <f>E257*E252</f>
        <v>3.549279835390946</v>
      </c>
      <c r="F258" s="112">
        <f t="shared" ref="F258:X258" si="91">F257*F252</f>
        <v>3.6531603652263374</v>
      </c>
      <c r="G258" s="112">
        <f t="shared" si="91"/>
        <v>3.7570408950617278</v>
      </c>
      <c r="H258" s="112">
        <f t="shared" si="91"/>
        <v>3.8609214248971191</v>
      </c>
      <c r="I258" s="113">
        <f t="shared" si="91"/>
        <v>3.96480195473251</v>
      </c>
      <c r="J258" s="112">
        <f t="shared" si="91"/>
        <v>4.0686824845679004</v>
      </c>
      <c r="K258" s="112">
        <f t="shared" si="91"/>
        <v>4.2188593106995889</v>
      </c>
      <c r="L258" s="112">
        <f t="shared" si="91"/>
        <v>4.3227398405349797</v>
      </c>
      <c r="M258" s="112">
        <f t="shared" si="91"/>
        <v>4.4266203703703706</v>
      </c>
      <c r="N258" s="113">
        <f t="shared" si="91"/>
        <v>4.5305009002057606</v>
      </c>
      <c r="O258" s="112">
        <f t="shared" si="91"/>
        <v>4.6343814300411523</v>
      </c>
      <c r="P258" s="112">
        <f t="shared" si="91"/>
        <v>4.7382619598765423</v>
      </c>
      <c r="Q258" s="112">
        <f t="shared" si="91"/>
        <v>4.8421424897119341</v>
      </c>
      <c r="R258" s="112">
        <f t="shared" si="91"/>
        <v>5.4483378343621389</v>
      </c>
      <c r="S258" s="113">
        <f t="shared" si="91"/>
        <v>5.5522183641975289</v>
      </c>
      <c r="T258" s="112">
        <f t="shared" si="91"/>
        <v>5.6560988940329215</v>
      </c>
      <c r="U258" s="112">
        <f t="shared" si="91"/>
        <v>5.7599794238683115</v>
      </c>
      <c r="V258" s="112">
        <f t="shared" si="91"/>
        <v>5.8638599537037033</v>
      </c>
      <c r="W258" s="112">
        <f t="shared" si="91"/>
        <v>5.9677404835390941</v>
      </c>
      <c r="X258" s="113">
        <f t="shared" si="91"/>
        <v>6.0716210133744841</v>
      </c>
    </row>
    <row r="261" spans="1:24" x14ac:dyDescent="0.25">
      <c r="A261" s="259">
        <v>8</v>
      </c>
      <c r="B261" s="260" t="s">
        <v>117</v>
      </c>
      <c r="C261" s="260"/>
      <c r="D261" s="260"/>
      <c r="E261" s="260"/>
      <c r="F261" s="260"/>
      <c r="G261" s="260"/>
      <c r="H261" s="260"/>
      <c r="I261" s="260"/>
      <c r="J261" s="260"/>
      <c r="K261" s="260"/>
      <c r="L261" s="260"/>
      <c r="M261" s="260"/>
      <c r="N261" s="260"/>
      <c r="O261" s="260"/>
      <c r="P261" s="260"/>
      <c r="Q261" s="260"/>
      <c r="R261" s="260"/>
      <c r="S261" s="260"/>
      <c r="T261" s="260"/>
      <c r="U261" s="260"/>
      <c r="V261" s="260"/>
      <c r="W261" s="260"/>
      <c r="X261" s="260"/>
    </row>
    <row r="262" spans="1:24" x14ac:dyDescent="0.25">
      <c r="A262" s="259"/>
      <c r="B262" s="261" t="s">
        <v>395</v>
      </c>
      <c r="C262" s="261"/>
      <c r="D262" s="261"/>
      <c r="E262" s="261"/>
      <c r="F262" s="261"/>
      <c r="G262" s="261"/>
      <c r="H262" s="261"/>
      <c r="I262" s="261"/>
      <c r="J262" s="261"/>
      <c r="K262" s="261"/>
      <c r="L262" s="261"/>
      <c r="M262" s="261"/>
      <c r="N262" s="261"/>
      <c r="O262" s="261"/>
      <c r="P262" s="261"/>
      <c r="Q262" s="261"/>
      <c r="R262" s="261"/>
      <c r="S262" s="261"/>
      <c r="T262" s="261"/>
      <c r="U262" s="261"/>
      <c r="V262" s="261"/>
      <c r="W262" s="261"/>
      <c r="X262" s="261"/>
    </row>
    <row r="263" spans="1:24" x14ac:dyDescent="0.25">
      <c r="A263" s="259"/>
      <c r="B263" s="262" t="s">
        <v>149</v>
      </c>
      <c r="C263" s="252" t="s">
        <v>150</v>
      </c>
      <c r="D263" s="252" t="s">
        <v>151</v>
      </c>
      <c r="E263" s="252" t="s">
        <v>22</v>
      </c>
      <c r="F263" s="252"/>
      <c r="G263" s="252"/>
      <c r="H263" s="252"/>
      <c r="I263" s="252"/>
      <c r="J263" s="252"/>
      <c r="K263" s="252"/>
      <c r="L263" s="252"/>
      <c r="M263" s="252"/>
      <c r="N263" s="252"/>
      <c r="O263" s="252"/>
      <c r="P263" s="252"/>
      <c r="Q263" s="252"/>
      <c r="R263" s="252"/>
      <c r="S263" s="252"/>
      <c r="T263" s="252"/>
      <c r="U263" s="252"/>
      <c r="V263" s="252"/>
      <c r="W263" s="252"/>
      <c r="X263" s="252"/>
    </row>
    <row r="264" spans="1:24" x14ac:dyDescent="0.25">
      <c r="A264" s="259"/>
      <c r="B264" s="262"/>
      <c r="C264" s="252"/>
      <c r="D264" s="252"/>
      <c r="E264" s="102">
        <v>2025</v>
      </c>
      <c r="F264" s="102">
        <v>2026</v>
      </c>
      <c r="G264" s="102">
        <v>2027</v>
      </c>
      <c r="H264" s="102">
        <v>2028</v>
      </c>
      <c r="I264" s="102">
        <v>2029</v>
      </c>
      <c r="J264" s="102">
        <v>2030</v>
      </c>
      <c r="K264" s="102">
        <v>2031</v>
      </c>
      <c r="L264" s="102">
        <v>2032</v>
      </c>
      <c r="M264" s="102">
        <v>2033</v>
      </c>
      <c r="N264" s="102">
        <v>2034</v>
      </c>
      <c r="O264" s="102">
        <v>2035</v>
      </c>
      <c r="P264" s="102">
        <v>2036</v>
      </c>
      <c r="Q264" s="102">
        <v>2037</v>
      </c>
      <c r="R264" s="102">
        <v>2038</v>
      </c>
      <c r="S264" s="102">
        <v>2039</v>
      </c>
      <c r="T264" s="102">
        <v>2040</v>
      </c>
      <c r="U264" s="102">
        <v>2041</v>
      </c>
      <c r="V264" s="102">
        <v>2042</v>
      </c>
      <c r="W264" s="102">
        <v>2043</v>
      </c>
      <c r="X264" s="102">
        <v>2044</v>
      </c>
    </row>
    <row r="265" spans="1:24" x14ac:dyDescent="0.25">
      <c r="B265" s="103" t="s">
        <v>152</v>
      </c>
      <c r="C265" s="104" t="s">
        <v>153</v>
      </c>
      <c r="D265" s="105"/>
      <c r="E265" s="105"/>
      <c r="F265" s="105"/>
      <c r="G265" s="105"/>
      <c r="H265" s="105"/>
      <c r="I265" s="106"/>
      <c r="J265" s="105"/>
      <c r="K265" s="105"/>
      <c r="L265" s="105"/>
      <c r="M265" s="105"/>
      <c r="N265" s="106"/>
      <c r="O265" s="105"/>
      <c r="P265" s="105"/>
      <c r="Q265" s="105"/>
      <c r="R265" s="105"/>
      <c r="S265" s="106"/>
      <c r="T265" s="105"/>
      <c r="U265" s="105"/>
      <c r="V265" s="105"/>
      <c r="W265" s="105"/>
      <c r="X265" s="106"/>
    </row>
    <row r="266" spans="1:24" x14ac:dyDescent="0.25">
      <c r="B266" s="107">
        <v>1</v>
      </c>
      <c r="C266" s="105" t="s">
        <v>154</v>
      </c>
      <c r="D266" s="105" t="s">
        <v>155</v>
      </c>
      <c r="E266" s="108" cm="1">
        <f t="array" ref="E266:X266">TRANSPOSE('Forward Projection (3)'!S68:S87)</f>
        <v>1292.4444444444443</v>
      </c>
      <c r="F266" s="108">
        <v>1337.8888888888889</v>
      </c>
      <c r="G266" s="108">
        <v>1383.3333333333333</v>
      </c>
      <c r="H266" s="108">
        <v>1428.7777777777778</v>
      </c>
      <c r="I266" s="109">
        <v>1474.2222222222222</v>
      </c>
      <c r="J266" s="108">
        <v>1519.6666666666665</v>
      </c>
      <c r="K266" s="108">
        <v>1565.1111111111111</v>
      </c>
      <c r="L266" s="108">
        <v>1610.5555555555557</v>
      </c>
      <c r="M266" s="108">
        <v>1656</v>
      </c>
      <c r="N266" s="109">
        <v>1701.4444444444443</v>
      </c>
      <c r="O266" s="108">
        <v>1746.8888888888889</v>
      </c>
      <c r="P266" s="108">
        <v>1792.3333333333333</v>
      </c>
      <c r="Q266" s="108">
        <v>1837.7777777777778</v>
      </c>
      <c r="R266" s="108">
        <v>1883.2222222222222</v>
      </c>
      <c r="S266" s="109">
        <v>1928.6666666666665</v>
      </c>
      <c r="T266" s="108">
        <v>1974.1111111111111</v>
      </c>
      <c r="U266" s="108">
        <v>2019.5555555555557</v>
      </c>
      <c r="V266" s="108">
        <v>2065</v>
      </c>
      <c r="W266" s="108">
        <v>2110.4444444444443</v>
      </c>
      <c r="X266" s="109">
        <v>2155.8888888888887</v>
      </c>
    </row>
    <row r="267" spans="1:24" x14ac:dyDescent="0.25">
      <c r="B267" s="107">
        <v>2</v>
      </c>
      <c r="C267" s="105" t="s">
        <v>238</v>
      </c>
      <c r="D267" s="105" t="s">
        <v>158</v>
      </c>
      <c r="E267" s="110">
        <v>0.83</v>
      </c>
      <c r="F267" s="110">
        <v>0.83</v>
      </c>
      <c r="G267" s="110">
        <v>0.84</v>
      </c>
      <c r="H267" s="110">
        <v>0.84</v>
      </c>
      <c r="I267" s="111">
        <v>0.85</v>
      </c>
      <c r="J267" s="110">
        <v>0.85</v>
      </c>
      <c r="K267" s="110">
        <v>0.86</v>
      </c>
      <c r="L267" s="110">
        <v>0.88</v>
      </c>
      <c r="M267" s="110">
        <v>0.9</v>
      </c>
      <c r="N267" s="111">
        <v>0.92</v>
      </c>
      <c r="O267" s="110">
        <v>0.93</v>
      </c>
      <c r="P267" s="110">
        <v>0.93</v>
      </c>
      <c r="Q267" s="110">
        <v>0.95</v>
      </c>
      <c r="R267" s="110">
        <v>0.96</v>
      </c>
      <c r="S267" s="111">
        <v>0.96</v>
      </c>
      <c r="T267" s="110">
        <v>0.97</v>
      </c>
      <c r="U267" s="110">
        <v>0.98</v>
      </c>
      <c r="V267" s="110">
        <v>0.99</v>
      </c>
      <c r="W267" s="110">
        <v>1</v>
      </c>
      <c r="X267" s="111">
        <v>1</v>
      </c>
    </row>
    <row r="268" spans="1:24" x14ac:dyDescent="0.25">
      <c r="B268" s="107">
        <v>3</v>
      </c>
      <c r="C268" s="105" t="s">
        <v>239</v>
      </c>
      <c r="D268" s="105" t="s">
        <v>240</v>
      </c>
      <c r="E268" s="108">
        <f>E266*E267</f>
        <v>1072.7288888888888</v>
      </c>
      <c r="F268" s="108">
        <f t="shared" ref="F268:X268" si="92">F266*F267</f>
        <v>1110.4477777777777</v>
      </c>
      <c r="G268" s="108">
        <f t="shared" si="92"/>
        <v>1162</v>
      </c>
      <c r="H268" s="108">
        <f t="shared" si="92"/>
        <v>1200.1733333333334</v>
      </c>
      <c r="I268" s="109">
        <f t="shared" si="92"/>
        <v>1253.0888888888887</v>
      </c>
      <c r="J268" s="108">
        <f t="shared" si="92"/>
        <v>1291.7166666666665</v>
      </c>
      <c r="K268" s="108">
        <f t="shared" si="92"/>
        <v>1345.9955555555555</v>
      </c>
      <c r="L268" s="108">
        <f t="shared" si="92"/>
        <v>1417.288888888889</v>
      </c>
      <c r="M268" s="108">
        <f t="shared" si="92"/>
        <v>1490.4</v>
      </c>
      <c r="N268" s="109">
        <f t="shared" si="92"/>
        <v>1565.328888888889</v>
      </c>
      <c r="O268" s="108">
        <f t="shared" si="92"/>
        <v>1624.6066666666668</v>
      </c>
      <c r="P268" s="108">
        <f t="shared" si="92"/>
        <v>1666.8700000000001</v>
      </c>
      <c r="Q268" s="108">
        <f t="shared" si="92"/>
        <v>1745.8888888888889</v>
      </c>
      <c r="R268" s="108">
        <f t="shared" si="92"/>
        <v>1807.8933333333332</v>
      </c>
      <c r="S268" s="109">
        <f t="shared" si="92"/>
        <v>1851.5199999999998</v>
      </c>
      <c r="T268" s="108">
        <f t="shared" si="92"/>
        <v>1914.8877777777777</v>
      </c>
      <c r="U268" s="108">
        <f t="shared" si="92"/>
        <v>1979.1644444444446</v>
      </c>
      <c r="V268" s="108">
        <f t="shared" si="92"/>
        <v>2044.35</v>
      </c>
      <c r="W268" s="108">
        <f t="shared" si="92"/>
        <v>2110.4444444444443</v>
      </c>
      <c r="X268" s="109">
        <f t="shared" si="92"/>
        <v>2155.8888888888887</v>
      </c>
    </row>
    <row r="269" spans="1:24" x14ac:dyDescent="0.25">
      <c r="B269" s="103" t="s">
        <v>246</v>
      </c>
      <c r="C269" s="104" t="s">
        <v>243</v>
      </c>
      <c r="D269" s="105"/>
      <c r="E269" s="112"/>
      <c r="F269" s="112"/>
      <c r="G269" s="112"/>
      <c r="H269" s="112"/>
      <c r="I269" s="113"/>
      <c r="J269" s="112"/>
      <c r="K269" s="112"/>
      <c r="L269" s="112"/>
      <c r="M269" s="112"/>
      <c r="N269" s="113"/>
      <c r="O269" s="112"/>
      <c r="P269" s="112"/>
      <c r="Q269" s="112"/>
      <c r="R269" s="112"/>
      <c r="S269" s="113"/>
      <c r="T269" s="112"/>
      <c r="U269" s="112"/>
      <c r="V269" s="112"/>
      <c r="W269" s="112"/>
      <c r="X269" s="113"/>
    </row>
    <row r="270" spans="1:24" x14ac:dyDescent="0.25">
      <c r="B270" s="107">
        <v>1</v>
      </c>
      <c r="C270" s="105" t="s">
        <v>244</v>
      </c>
      <c r="D270" s="105" t="s">
        <v>158</v>
      </c>
      <c r="E270" s="110">
        <v>0.7</v>
      </c>
      <c r="F270" s="110">
        <v>0.7</v>
      </c>
      <c r="G270" s="110">
        <v>0.7</v>
      </c>
      <c r="H270" s="110">
        <v>0.7</v>
      </c>
      <c r="I270" s="111">
        <v>0.7</v>
      </c>
      <c r="J270" s="110">
        <v>0.7</v>
      </c>
      <c r="K270" s="110">
        <v>0.7</v>
      </c>
      <c r="L270" s="110">
        <v>0.7</v>
      </c>
      <c r="M270" s="110">
        <v>0.7</v>
      </c>
      <c r="N270" s="111">
        <v>0.7</v>
      </c>
      <c r="O270" s="110">
        <v>0.7</v>
      </c>
      <c r="P270" s="110">
        <v>0.7</v>
      </c>
      <c r="Q270" s="110">
        <v>0.7</v>
      </c>
      <c r="R270" s="110">
        <v>0.7</v>
      </c>
      <c r="S270" s="111">
        <v>0.7</v>
      </c>
      <c r="T270" s="110">
        <v>0.7</v>
      </c>
      <c r="U270" s="110">
        <v>0.7</v>
      </c>
      <c r="V270" s="110">
        <v>0.7</v>
      </c>
      <c r="W270" s="110">
        <v>0.7</v>
      </c>
      <c r="X270" s="111">
        <v>0.7</v>
      </c>
    </row>
    <row r="271" spans="1:24" x14ac:dyDescent="0.25">
      <c r="B271" s="107">
        <v>2</v>
      </c>
      <c r="C271" s="105" t="s">
        <v>245</v>
      </c>
      <c r="D271" s="105" t="s">
        <v>158</v>
      </c>
      <c r="E271" s="110">
        <v>0.3</v>
      </c>
      <c r="F271" s="110">
        <v>0.3</v>
      </c>
      <c r="G271" s="110">
        <v>0.3</v>
      </c>
      <c r="H271" s="110">
        <v>0.3</v>
      </c>
      <c r="I271" s="111">
        <v>0.3</v>
      </c>
      <c r="J271" s="110">
        <v>0.3</v>
      </c>
      <c r="K271" s="110">
        <v>0.3</v>
      </c>
      <c r="L271" s="110">
        <v>0.3</v>
      </c>
      <c r="M271" s="110">
        <v>0.3</v>
      </c>
      <c r="N271" s="111">
        <v>0.3</v>
      </c>
      <c r="O271" s="110">
        <v>0.3</v>
      </c>
      <c r="P271" s="110">
        <v>0.3</v>
      </c>
      <c r="Q271" s="110">
        <v>0.3</v>
      </c>
      <c r="R271" s="110">
        <v>0.3</v>
      </c>
      <c r="S271" s="111">
        <v>0.3</v>
      </c>
      <c r="T271" s="110">
        <v>0.3</v>
      </c>
      <c r="U271" s="110">
        <v>0.3</v>
      </c>
      <c r="V271" s="110">
        <v>0.3</v>
      </c>
      <c r="W271" s="110">
        <v>0.3</v>
      </c>
      <c r="X271" s="111">
        <v>0.3</v>
      </c>
    </row>
    <row r="272" spans="1:24" x14ac:dyDescent="0.25">
      <c r="B272" s="103" t="s">
        <v>257</v>
      </c>
      <c r="C272" s="104" t="s">
        <v>254</v>
      </c>
      <c r="D272" s="105"/>
      <c r="E272" s="112"/>
      <c r="F272" s="112"/>
      <c r="G272" s="112"/>
      <c r="H272" s="112"/>
      <c r="I272" s="113"/>
      <c r="J272" s="112"/>
      <c r="K272" s="112"/>
      <c r="L272" s="112"/>
      <c r="M272" s="112"/>
      <c r="N272" s="113"/>
      <c r="O272" s="112"/>
      <c r="P272" s="112"/>
      <c r="Q272" s="112"/>
      <c r="R272" s="112"/>
      <c r="S272" s="113"/>
      <c r="T272" s="112"/>
      <c r="U272" s="112"/>
      <c r="V272" s="112"/>
      <c r="W272" s="112"/>
      <c r="X272" s="113"/>
    </row>
    <row r="273" spans="2:24" x14ac:dyDescent="0.25">
      <c r="B273" s="107">
        <v>1</v>
      </c>
      <c r="C273" s="105" t="s">
        <v>154</v>
      </c>
      <c r="D273" s="105" t="s">
        <v>240</v>
      </c>
      <c r="E273" s="108">
        <f>E266*70%</f>
        <v>904.71111111111099</v>
      </c>
      <c r="F273" s="108">
        <f t="shared" ref="F273:X273" si="93">F266*70%</f>
        <v>936.52222222222213</v>
      </c>
      <c r="G273" s="108">
        <f t="shared" si="93"/>
        <v>968.33333333333326</v>
      </c>
      <c r="H273" s="108">
        <f t="shared" si="93"/>
        <v>1000.1444444444444</v>
      </c>
      <c r="I273" s="109">
        <f t="shared" si="93"/>
        <v>1031.9555555555555</v>
      </c>
      <c r="J273" s="108">
        <f t="shared" si="93"/>
        <v>1063.7666666666664</v>
      </c>
      <c r="K273" s="108">
        <f t="shared" si="93"/>
        <v>1095.5777777777778</v>
      </c>
      <c r="L273" s="108">
        <f t="shared" si="93"/>
        <v>1127.3888888888889</v>
      </c>
      <c r="M273" s="108">
        <f t="shared" si="93"/>
        <v>1159.1999999999998</v>
      </c>
      <c r="N273" s="109">
        <f t="shared" si="93"/>
        <v>1191.0111111111109</v>
      </c>
      <c r="O273" s="108">
        <f t="shared" si="93"/>
        <v>1222.8222222222221</v>
      </c>
      <c r="P273" s="108">
        <f t="shared" si="93"/>
        <v>1254.6333333333332</v>
      </c>
      <c r="Q273" s="108">
        <f t="shared" si="93"/>
        <v>1286.4444444444443</v>
      </c>
      <c r="R273" s="108">
        <f t="shared" si="93"/>
        <v>1318.2555555555555</v>
      </c>
      <c r="S273" s="109">
        <f t="shared" si="93"/>
        <v>1350.0666666666664</v>
      </c>
      <c r="T273" s="108">
        <f t="shared" si="93"/>
        <v>1381.8777777777777</v>
      </c>
      <c r="U273" s="108">
        <f t="shared" si="93"/>
        <v>1413.6888888888889</v>
      </c>
      <c r="V273" s="108">
        <f t="shared" si="93"/>
        <v>1445.5</v>
      </c>
      <c r="W273" s="108">
        <f t="shared" si="93"/>
        <v>1477.3111111111109</v>
      </c>
      <c r="X273" s="109">
        <f t="shared" si="93"/>
        <v>1509.122222222222</v>
      </c>
    </row>
    <row r="274" spans="2:24" x14ac:dyDescent="0.25">
      <c r="B274" s="107">
        <v>2</v>
      </c>
      <c r="C274" s="105" t="s">
        <v>256</v>
      </c>
      <c r="D274" s="105" t="s">
        <v>249</v>
      </c>
      <c r="E274" s="108">
        <f>E273/5</f>
        <v>180.9422222222222</v>
      </c>
      <c r="F274" s="108">
        <f t="shared" ref="F274:X274" si="94">F273/5</f>
        <v>187.30444444444441</v>
      </c>
      <c r="G274" s="108">
        <f t="shared" si="94"/>
        <v>193.66666666666666</v>
      </c>
      <c r="H274" s="108">
        <f t="shared" si="94"/>
        <v>200.02888888888887</v>
      </c>
      <c r="I274" s="109">
        <f t="shared" si="94"/>
        <v>206.39111111111112</v>
      </c>
      <c r="J274" s="108">
        <f t="shared" si="94"/>
        <v>212.75333333333327</v>
      </c>
      <c r="K274" s="108">
        <f t="shared" si="94"/>
        <v>219.11555555555555</v>
      </c>
      <c r="L274" s="108">
        <f t="shared" si="94"/>
        <v>225.47777777777779</v>
      </c>
      <c r="M274" s="108">
        <f t="shared" si="94"/>
        <v>231.83999999999997</v>
      </c>
      <c r="N274" s="109">
        <f t="shared" si="94"/>
        <v>238.20222222222219</v>
      </c>
      <c r="O274" s="108">
        <f t="shared" si="94"/>
        <v>244.5644444444444</v>
      </c>
      <c r="P274" s="108">
        <f t="shared" si="94"/>
        <v>250.92666666666665</v>
      </c>
      <c r="Q274" s="108">
        <f t="shared" si="94"/>
        <v>257.28888888888889</v>
      </c>
      <c r="R274" s="108">
        <f t="shared" si="94"/>
        <v>263.65111111111111</v>
      </c>
      <c r="S274" s="109">
        <f t="shared" si="94"/>
        <v>270.01333333333326</v>
      </c>
      <c r="T274" s="108">
        <f t="shared" si="94"/>
        <v>276.37555555555554</v>
      </c>
      <c r="U274" s="108">
        <f t="shared" si="94"/>
        <v>282.73777777777775</v>
      </c>
      <c r="V274" s="108">
        <f t="shared" si="94"/>
        <v>289.10000000000002</v>
      </c>
      <c r="W274" s="108">
        <f t="shared" si="94"/>
        <v>295.46222222222218</v>
      </c>
      <c r="X274" s="109">
        <f t="shared" si="94"/>
        <v>301.8244444444444</v>
      </c>
    </row>
    <row r="275" spans="2:24" x14ac:dyDescent="0.25">
      <c r="B275" s="107">
        <v>3</v>
      </c>
      <c r="C275" s="105" t="s">
        <v>247</v>
      </c>
      <c r="D275" s="105" t="s">
        <v>248</v>
      </c>
      <c r="E275" s="105">
        <v>100</v>
      </c>
      <c r="F275" s="105">
        <v>100</v>
      </c>
      <c r="G275" s="105">
        <v>100</v>
      </c>
      <c r="H275" s="105">
        <v>100</v>
      </c>
      <c r="I275" s="106">
        <v>100</v>
      </c>
      <c r="J275" s="105">
        <v>100</v>
      </c>
      <c r="K275" s="105">
        <v>100</v>
      </c>
      <c r="L275" s="105">
        <v>100</v>
      </c>
      <c r="M275" s="105">
        <v>100</v>
      </c>
      <c r="N275" s="106">
        <v>100</v>
      </c>
      <c r="O275" s="105">
        <v>100</v>
      </c>
      <c r="P275" s="105">
        <v>100</v>
      </c>
      <c r="Q275" s="105">
        <v>100</v>
      </c>
      <c r="R275" s="105">
        <v>100</v>
      </c>
      <c r="S275" s="106">
        <v>100</v>
      </c>
      <c r="T275" s="105">
        <v>100</v>
      </c>
      <c r="U275" s="105">
        <v>100</v>
      </c>
      <c r="V275" s="105">
        <v>100</v>
      </c>
      <c r="W275" s="105">
        <v>100</v>
      </c>
      <c r="X275" s="106">
        <v>100</v>
      </c>
    </row>
    <row r="276" spans="2:24" x14ac:dyDescent="0.25">
      <c r="B276" s="107">
        <v>4</v>
      </c>
      <c r="C276" s="105" t="s">
        <v>250</v>
      </c>
      <c r="D276" s="105" t="s">
        <v>251</v>
      </c>
      <c r="E276" s="112">
        <f>E273*E275</f>
        <v>90471.111111111095</v>
      </c>
      <c r="F276" s="112">
        <f t="shared" ref="F276:X276" si="95">F273*F275</f>
        <v>93652.222222222219</v>
      </c>
      <c r="G276" s="112">
        <f t="shared" si="95"/>
        <v>96833.333333333328</v>
      </c>
      <c r="H276" s="112">
        <f t="shared" si="95"/>
        <v>100014.44444444444</v>
      </c>
      <c r="I276" s="113">
        <f t="shared" si="95"/>
        <v>103195.55555555555</v>
      </c>
      <c r="J276" s="112">
        <f t="shared" si="95"/>
        <v>106376.66666666664</v>
      </c>
      <c r="K276" s="112">
        <f t="shared" si="95"/>
        <v>109557.77777777778</v>
      </c>
      <c r="L276" s="112">
        <f t="shared" si="95"/>
        <v>112738.88888888889</v>
      </c>
      <c r="M276" s="112">
        <f t="shared" si="95"/>
        <v>115919.99999999999</v>
      </c>
      <c r="N276" s="113">
        <f t="shared" si="95"/>
        <v>119101.11111111109</v>
      </c>
      <c r="O276" s="112">
        <f t="shared" si="95"/>
        <v>122282.2222222222</v>
      </c>
      <c r="P276" s="112">
        <f t="shared" si="95"/>
        <v>125463.33333333331</v>
      </c>
      <c r="Q276" s="112">
        <f t="shared" si="95"/>
        <v>128644.44444444444</v>
      </c>
      <c r="R276" s="112">
        <f t="shared" si="95"/>
        <v>131825.55555555556</v>
      </c>
      <c r="S276" s="113">
        <f t="shared" si="95"/>
        <v>135006.66666666663</v>
      </c>
      <c r="T276" s="112">
        <f t="shared" si="95"/>
        <v>138187.77777777778</v>
      </c>
      <c r="U276" s="112">
        <f t="shared" si="95"/>
        <v>141368.88888888888</v>
      </c>
      <c r="V276" s="112">
        <f t="shared" si="95"/>
        <v>144550</v>
      </c>
      <c r="W276" s="112">
        <f t="shared" si="95"/>
        <v>147731.11111111109</v>
      </c>
      <c r="X276" s="113">
        <f t="shared" si="95"/>
        <v>150912.22222222219</v>
      </c>
    </row>
    <row r="277" spans="2:24" x14ac:dyDescent="0.25">
      <c r="B277" s="107">
        <v>5</v>
      </c>
      <c r="C277" s="105" t="s">
        <v>250</v>
      </c>
      <c r="D277" s="105" t="s">
        <v>252</v>
      </c>
      <c r="E277" s="112">
        <f>E276/86400</f>
        <v>1.0471193415637858</v>
      </c>
      <c r="F277" s="112">
        <f t="shared" ref="F277:X277" si="96">F276/86400</f>
        <v>1.083937757201646</v>
      </c>
      <c r="G277" s="112">
        <f t="shared" si="96"/>
        <v>1.1207561728395061</v>
      </c>
      <c r="H277" s="112">
        <f t="shared" si="96"/>
        <v>1.1575745884773663</v>
      </c>
      <c r="I277" s="113">
        <f t="shared" si="96"/>
        <v>1.1943930041152262</v>
      </c>
      <c r="J277" s="112">
        <f t="shared" si="96"/>
        <v>1.2312114197530861</v>
      </c>
      <c r="K277" s="112">
        <f t="shared" si="96"/>
        <v>1.2680298353909465</v>
      </c>
      <c r="L277" s="112">
        <f t="shared" si="96"/>
        <v>1.3048482510288066</v>
      </c>
      <c r="M277" s="112">
        <f t="shared" si="96"/>
        <v>1.3416666666666666</v>
      </c>
      <c r="N277" s="113">
        <f t="shared" si="96"/>
        <v>1.3784850823045265</v>
      </c>
      <c r="O277" s="112">
        <f t="shared" si="96"/>
        <v>1.4153034979423866</v>
      </c>
      <c r="P277" s="112">
        <f t="shared" si="96"/>
        <v>1.4521219135802468</v>
      </c>
      <c r="Q277" s="112">
        <f t="shared" si="96"/>
        <v>1.4889403292181069</v>
      </c>
      <c r="R277" s="112">
        <f t="shared" si="96"/>
        <v>1.5257587448559671</v>
      </c>
      <c r="S277" s="113">
        <f t="shared" si="96"/>
        <v>1.5625771604938268</v>
      </c>
      <c r="T277" s="112">
        <f t="shared" si="96"/>
        <v>1.5993955761316874</v>
      </c>
      <c r="U277" s="112">
        <f t="shared" si="96"/>
        <v>1.6362139917695471</v>
      </c>
      <c r="V277" s="112">
        <f t="shared" si="96"/>
        <v>1.6730324074074074</v>
      </c>
      <c r="W277" s="112">
        <f t="shared" si="96"/>
        <v>1.7098508230452674</v>
      </c>
      <c r="X277" s="113">
        <f t="shared" si="96"/>
        <v>1.7466692386831273</v>
      </c>
    </row>
    <row r="278" spans="2:24" x14ac:dyDescent="0.25">
      <c r="B278" s="103" t="s">
        <v>258</v>
      </c>
      <c r="C278" s="104" t="s">
        <v>253</v>
      </c>
      <c r="D278" s="105"/>
      <c r="E278" s="112"/>
      <c r="F278" s="112"/>
      <c r="G278" s="112"/>
      <c r="H278" s="112"/>
      <c r="I278" s="113"/>
      <c r="J278" s="112"/>
      <c r="K278" s="112"/>
      <c r="L278" s="112"/>
      <c r="M278" s="112"/>
      <c r="N278" s="113"/>
      <c r="O278" s="112"/>
      <c r="P278" s="112"/>
      <c r="Q278" s="112"/>
      <c r="R278" s="112"/>
      <c r="S278" s="113"/>
      <c r="T278" s="112"/>
      <c r="U278" s="112"/>
      <c r="V278" s="112"/>
      <c r="W278" s="112"/>
      <c r="X278" s="113"/>
    </row>
    <row r="279" spans="2:24" x14ac:dyDescent="0.25">
      <c r="B279" s="107">
        <v>1</v>
      </c>
      <c r="C279" s="105" t="s">
        <v>154</v>
      </c>
      <c r="D279" s="105" t="s">
        <v>240</v>
      </c>
      <c r="E279" s="108">
        <f>E266*30%</f>
        <v>387.73333333333329</v>
      </c>
      <c r="F279" s="108">
        <f t="shared" ref="F279:X279" si="97">F266*30%</f>
        <v>401.36666666666667</v>
      </c>
      <c r="G279" s="108">
        <f t="shared" si="97"/>
        <v>414.99999999999994</v>
      </c>
      <c r="H279" s="108">
        <f t="shared" si="97"/>
        <v>428.63333333333333</v>
      </c>
      <c r="I279" s="109">
        <f t="shared" si="97"/>
        <v>442.26666666666665</v>
      </c>
      <c r="J279" s="108">
        <f t="shared" si="97"/>
        <v>455.89999999999992</v>
      </c>
      <c r="K279" s="108">
        <f t="shared" si="97"/>
        <v>469.5333333333333</v>
      </c>
      <c r="L279" s="108">
        <f t="shared" si="97"/>
        <v>483.16666666666669</v>
      </c>
      <c r="M279" s="108">
        <f t="shared" si="97"/>
        <v>496.79999999999995</v>
      </c>
      <c r="N279" s="109">
        <f t="shared" si="97"/>
        <v>510.43333333333328</v>
      </c>
      <c r="O279" s="108">
        <f t="shared" si="97"/>
        <v>524.06666666666661</v>
      </c>
      <c r="P279" s="108">
        <f t="shared" si="97"/>
        <v>537.69999999999993</v>
      </c>
      <c r="Q279" s="108">
        <f t="shared" si="97"/>
        <v>551.33333333333337</v>
      </c>
      <c r="R279" s="108">
        <f t="shared" si="97"/>
        <v>564.96666666666658</v>
      </c>
      <c r="S279" s="109">
        <f t="shared" si="97"/>
        <v>578.59999999999991</v>
      </c>
      <c r="T279" s="108">
        <f t="shared" si="97"/>
        <v>592.23333333333335</v>
      </c>
      <c r="U279" s="108">
        <f t="shared" si="97"/>
        <v>605.86666666666667</v>
      </c>
      <c r="V279" s="108">
        <f t="shared" si="97"/>
        <v>619.5</v>
      </c>
      <c r="W279" s="108">
        <f t="shared" si="97"/>
        <v>633.13333333333333</v>
      </c>
      <c r="X279" s="109">
        <f t="shared" si="97"/>
        <v>646.76666666666654</v>
      </c>
    </row>
    <row r="280" spans="2:24" x14ac:dyDescent="0.25">
      <c r="B280" s="107">
        <v>2</v>
      </c>
      <c r="C280" s="105" t="s">
        <v>255</v>
      </c>
      <c r="D280" s="105" t="s">
        <v>249</v>
      </c>
      <c r="E280" s="108">
        <f>E279/100</f>
        <v>3.8773333333333331</v>
      </c>
      <c r="F280" s="108">
        <f t="shared" ref="F280:X280" si="98">F279/100</f>
        <v>4.0136666666666665</v>
      </c>
      <c r="G280" s="108">
        <f t="shared" si="98"/>
        <v>4.1499999999999995</v>
      </c>
      <c r="H280" s="108">
        <f t="shared" si="98"/>
        <v>4.2863333333333333</v>
      </c>
      <c r="I280" s="109">
        <f t="shared" si="98"/>
        <v>4.4226666666666663</v>
      </c>
      <c r="J280" s="108">
        <f t="shared" si="98"/>
        <v>4.5589999999999993</v>
      </c>
      <c r="K280" s="108">
        <f t="shared" si="98"/>
        <v>4.6953333333333331</v>
      </c>
      <c r="L280" s="108">
        <f t="shared" si="98"/>
        <v>4.831666666666667</v>
      </c>
      <c r="M280" s="108">
        <f t="shared" si="98"/>
        <v>4.968</v>
      </c>
      <c r="N280" s="109">
        <f t="shared" si="98"/>
        <v>5.1043333333333329</v>
      </c>
      <c r="O280" s="108">
        <f t="shared" si="98"/>
        <v>5.2406666666666659</v>
      </c>
      <c r="P280" s="108">
        <f t="shared" si="98"/>
        <v>5.3769999999999989</v>
      </c>
      <c r="Q280" s="108">
        <f t="shared" si="98"/>
        <v>5.5133333333333336</v>
      </c>
      <c r="R280" s="108">
        <f t="shared" si="98"/>
        <v>5.6496666666666657</v>
      </c>
      <c r="S280" s="109">
        <f t="shared" si="98"/>
        <v>5.7859999999999987</v>
      </c>
      <c r="T280" s="108">
        <f t="shared" si="98"/>
        <v>5.9223333333333334</v>
      </c>
      <c r="U280" s="108">
        <f t="shared" si="98"/>
        <v>6.0586666666666664</v>
      </c>
      <c r="V280" s="108">
        <f t="shared" si="98"/>
        <v>6.1950000000000003</v>
      </c>
      <c r="W280" s="108">
        <f t="shared" si="98"/>
        <v>6.3313333333333333</v>
      </c>
      <c r="X280" s="109">
        <f t="shared" si="98"/>
        <v>6.4676666666666653</v>
      </c>
    </row>
    <row r="281" spans="2:24" x14ac:dyDescent="0.25">
      <c r="B281" s="107">
        <v>3</v>
      </c>
      <c r="C281" s="105" t="s">
        <v>247</v>
      </c>
      <c r="D281" s="105" t="s">
        <v>248</v>
      </c>
      <c r="E281" s="105">
        <v>30</v>
      </c>
      <c r="F281" s="105">
        <v>30</v>
      </c>
      <c r="G281" s="105">
        <v>30</v>
      </c>
      <c r="H281" s="105">
        <v>30</v>
      </c>
      <c r="I281" s="106">
        <v>30</v>
      </c>
      <c r="J281" s="105">
        <v>30</v>
      </c>
      <c r="K281" s="105">
        <v>30</v>
      </c>
      <c r="L281" s="105">
        <v>30</v>
      </c>
      <c r="M281" s="105">
        <v>30</v>
      </c>
      <c r="N281" s="106">
        <v>30</v>
      </c>
      <c r="O281" s="105">
        <v>30</v>
      </c>
      <c r="P281" s="105">
        <v>30</v>
      </c>
      <c r="Q281" s="105">
        <v>30</v>
      </c>
      <c r="R281" s="105">
        <v>30</v>
      </c>
      <c r="S281" s="106">
        <v>30</v>
      </c>
      <c r="T281" s="105">
        <v>30</v>
      </c>
      <c r="U281" s="105">
        <v>30</v>
      </c>
      <c r="V281" s="105">
        <v>30</v>
      </c>
      <c r="W281" s="105">
        <v>30</v>
      </c>
      <c r="X281" s="106">
        <v>30</v>
      </c>
    </row>
    <row r="282" spans="2:24" x14ac:dyDescent="0.25">
      <c r="B282" s="107">
        <v>4</v>
      </c>
      <c r="C282" s="105" t="s">
        <v>250</v>
      </c>
      <c r="D282" s="105" t="s">
        <v>251</v>
      </c>
      <c r="E282" s="112">
        <f>E279*E281</f>
        <v>11631.999999999998</v>
      </c>
      <c r="F282" s="112">
        <f t="shared" ref="F282:X282" si="99">F279*F281</f>
        <v>12041</v>
      </c>
      <c r="G282" s="112">
        <f t="shared" si="99"/>
        <v>12449.999999999998</v>
      </c>
      <c r="H282" s="112">
        <f t="shared" si="99"/>
        <v>12859</v>
      </c>
      <c r="I282" s="113">
        <f t="shared" si="99"/>
        <v>13268</v>
      </c>
      <c r="J282" s="112">
        <f t="shared" si="99"/>
        <v>13676.999999999998</v>
      </c>
      <c r="K282" s="112">
        <f t="shared" si="99"/>
        <v>14086</v>
      </c>
      <c r="L282" s="112">
        <f t="shared" si="99"/>
        <v>14495</v>
      </c>
      <c r="M282" s="112">
        <f t="shared" si="99"/>
        <v>14903.999999999998</v>
      </c>
      <c r="N282" s="113">
        <f t="shared" si="99"/>
        <v>15312.999999999998</v>
      </c>
      <c r="O282" s="112">
        <f t="shared" si="99"/>
        <v>15721.999999999998</v>
      </c>
      <c r="P282" s="112">
        <f t="shared" si="99"/>
        <v>16130.999999999998</v>
      </c>
      <c r="Q282" s="112">
        <f t="shared" si="99"/>
        <v>16540</v>
      </c>
      <c r="R282" s="112">
        <f t="shared" si="99"/>
        <v>16948.999999999996</v>
      </c>
      <c r="S282" s="113">
        <f t="shared" si="99"/>
        <v>17357.999999999996</v>
      </c>
      <c r="T282" s="112">
        <f t="shared" si="99"/>
        <v>17767</v>
      </c>
      <c r="U282" s="112">
        <f t="shared" si="99"/>
        <v>18176</v>
      </c>
      <c r="V282" s="112">
        <f t="shared" si="99"/>
        <v>18585</v>
      </c>
      <c r="W282" s="112">
        <f t="shared" si="99"/>
        <v>18994</v>
      </c>
      <c r="X282" s="113">
        <f t="shared" si="99"/>
        <v>19402.999999999996</v>
      </c>
    </row>
    <row r="283" spans="2:24" x14ac:dyDescent="0.25">
      <c r="B283" s="107">
        <v>5</v>
      </c>
      <c r="C283" s="105" t="s">
        <v>250</v>
      </c>
      <c r="D283" s="105" t="s">
        <v>252</v>
      </c>
      <c r="E283" s="112">
        <f>E282/86400</f>
        <v>0.1346296296296296</v>
      </c>
      <c r="F283" s="112">
        <f t="shared" ref="F283:X283" si="100">F282/86400</f>
        <v>0.13936342592592593</v>
      </c>
      <c r="G283" s="112">
        <f t="shared" si="100"/>
        <v>0.14409722222222221</v>
      </c>
      <c r="H283" s="112">
        <f t="shared" si="100"/>
        <v>0.14883101851851852</v>
      </c>
      <c r="I283" s="113">
        <f t="shared" si="100"/>
        <v>0.15356481481481482</v>
      </c>
      <c r="J283" s="112">
        <f t="shared" si="100"/>
        <v>0.1582986111111111</v>
      </c>
      <c r="K283" s="112">
        <f t="shared" si="100"/>
        <v>0.1630324074074074</v>
      </c>
      <c r="L283" s="112">
        <f t="shared" si="100"/>
        <v>0.16776620370370371</v>
      </c>
      <c r="M283" s="112">
        <f t="shared" si="100"/>
        <v>0.17249999999999999</v>
      </c>
      <c r="N283" s="113">
        <f t="shared" si="100"/>
        <v>0.17723379629629626</v>
      </c>
      <c r="O283" s="112">
        <f t="shared" si="100"/>
        <v>0.18196759259259257</v>
      </c>
      <c r="P283" s="112">
        <f t="shared" si="100"/>
        <v>0.18670138888888888</v>
      </c>
      <c r="Q283" s="112">
        <f t="shared" si="100"/>
        <v>0.19143518518518518</v>
      </c>
      <c r="R283" s="112">
        <f t="shared" si="100"/>
        <v>0.19616898148148143</v>
      </c>
      <c r="S283" s="113">
        <f t="shared" si="100"/>
        <v>0.20090277777777774</v>
      </c>
      <c r="T283" s="112">
        <f t="shared" si="100"/>
        <v>0.20563657407407407</v>
      </c>
      <c r="U283" s="112">
        <f t="shared" si="100"/>
        <v>0.21037037037037037</v>
      </c>
      <c r="V283" s="112">
        <f t="shared" si="100"/>
        <v>0.21510416666666668</v>
      </c>
      <c r="W283" s="112">
        <f t="shared" si="100"/>
        <v>0.21983796296296296</v>
      </c>
      <c r="X283" s="113">
        <f t="shared" si="100"/>
        <v>0.22457175925925921</v>
      </c>
    </row>
    <row r="284" spans="2:24" x14ac:dyDescent="0.25">
      <c r="B284" s="103" t="s">
        <v>259</v>
      </c>
      <c r="C284" s="104" t="s">
        <v>160</v>
      </c>
      <c r="D284" s="105"/>
      <c r="E284" s="105"/>
      <c r="F284" s="105"/>
      <c r="G284" s="105"/>
      <c r="H284" s="105"/>
      <c r="I284" s="106"/>
      <c r="J284" s="105"/>
      <c r="K284" s="105"/>
      <c r="L284" s="105"/>
      <c r="M284" s="105"/>
      <c r="N284" s="106"/>
      <c r="O284" s="105"/>
      <c r="P284" s="105"/>
      <c r="Q284" s="105"/>
      <c r="R284" s="105"/>
      <c r="S284" s="106"/>
      <c r="T284" s="105"/>
      <c r="U284" s="105"/>
      <c r="V284" s="105"/>
      <c r="W284" s="105"/>
      <c r="X284" s="106"/>
    </row>
    <row r="285" spans="2:24" x14ac:dyDescent="0.25">
      <c r="B285" s="107">
        <v>1</v>
      </c>
      <c r="C285" s="105" t="s">
        <v>161</v>
      </c>
      <c r="D285" s="105" t="s">
        <v>158</v>
      </c>
      <c r="E285" s="114">
        <v>0.25</v>
      </c>
      <c r="F285" s="114">
        <v>0.25</v>
      </c>
      <c r="G285" s="114">
        <v>0.25</v>
      </c>
      <c r="H285" s="114">
        <v>0.25</v>
      </c>
      <c r="I285" s="115">
        <v>0.25</v>
      </c>
      <c r="J285" s="114">
        <v>0.25</v>
      </c>
      <c r="K285" s="114">
        <v>0.25</v>
      </c>
      <c r="L285" s="114">
        <v>0.25</v>
      </c>
      <c r="M285" s="114">
        <v>0.25</v>
      </c>
      <c r="N285" s="115">
        <v>0.25</v>
      </c>
      <c r="O285" s="114">
        <v>0.25</v>
      </c>
      <c r="P285" s="114">
        <v>0.25</v>
      </c>
      <c r="Q285" s="114">
        <v>0.25</v>
      </c>
      <c r="R285" s="114">
        <v>0.25</v>
      </c>
      <c r="S285" s="115">
        <v>0.25</v>
      </c>
      <c r="T285" s="114">
        <v>0.25</v>
      </c>
      <c r="U285" s="114">
        <v>0.25</v>
      </c>
      <c r="V285" s="114">
        <v>0.25</v>
      </c>
      <c r="W285" s="114">
        <v>0.25</v>
      </c>
      <c r="X285" s="115">
        <v>0.25</v>
      </c>
    </row>
    <row r="286" spans="2:24" x14ac:dyDescent="0.25">
      <c r="B286" s="107">
        <v>2</v>
      </c>
      <c r="C286" s="105" t="s">
        <v>162</v>
      </c>
      <c r="D286" s="105" t="s">
        <v>156</v>
      </c>
      <c r="E286" s="112">
        <f>(E277+E283)*E285</f>
        <v>0.29543724279835387</v>
      </c>
      <c r="F286" s="112">
        <f t="shared" ref="F286:X286" si="101">(F277+F283)*F285</f>
        <v>0.30582529578189299</v>
      </c>
      <c r="G286" s="112">
        <f t="shared" si="101"/>
        <v>0.31621334876543206</v>
      </c>
      <c r="H286" s="112">
        <f t="shared" si="101"/>
        <v>0.32660140174897118</v>
      </c>
      <c r="I286" s="113">
        <f t="shared" si="101"/>
        <v>0.33698945473251024</v>
      </c>
      <c r="J286" s="112">
        <f t="shared" si="101"/>
        <v>0.34737750771604931</v>
      </c>
      <c r="K286" s="112">
        <f t="shared" si="101"/>
        <v>0.35776556069958848</v>
      </c>
      <c r="L286" s="112">
        <f t="shared" si="101"/>
        <v>0.3681536136831276</v>
      </c>
      <c r="M286" s="112">
        <f t="shared" si="101"/>
        <v>0.37854166666666667</v>
      </c>
      <c r="N286" s="113">
        <f t="shared" si="101"/>
        <v>0.38892971965020567</v>
      </c>
      <c r="O286" s="112">
        <f t="shared" si="101"/>
        <v>0.39931777263374479</v>
      </c>
      <c r="P286" s="112">
        <f t="shared" si="101"/>
        <v>0.40970582561728391</v>
      </c>
      <c r="Q286" s="112">
        <f t="shared" si="101"/>
        <v>0.42009387860082303</v>
      </c>
      <c r="R286" s="112">
        <f t="shared" si="101"/>
        <v>0.4304819315843621</v>
      </c>
      <c r="S286" s="113">
        <f t="shared" si="101"/>
        <v>0.44086998456790111</v>
      </c>
      <c r="T286" s="112">
        <f t="shared" si="101"/>
        <v>0.45125803755144034</v>
      </c>
      <c r="U286" s="112">
        <f t="shared" si="101"/>
        <v>0.46164609053497935</v>
      </c>
      <c r="V286" s="112">
        <f t="shared" si="101"/>
        <v>0.47203414351851852</v>
      </c>
      <c r="W286" s="112">
        <f t="shared" si="101"/>
        <v>0.48242219650205759</v>
      </c>
      <c r="X286" s="113">
        <f t="shared" si="101"/>
        <v>0.4928102494855966</v>
      </c>
    </row>
    <row r="287" spans="2:24" x14ac:dyDescent="0.25">
      <c r="B287" s="103" t="s">
        <v>261</v>
      </c>
      <c r="C287" s="104" t="s">
        <v>157</v>
      </c>
      <c r="D287" s="105"/>
      <c r="E287" s="105"/>
      <c r="F287" s="105"/>
      <c r="G287" s="105"/>
      <c r="H287" s="105"/>
      <c r="I287" s="106"/>
      <c r="J287" s="105"/>
      <c r="K287" s="105"/>
      <c r="L287" s="105"/>
      <c r="M287" s="105"/>
      <c r="N287" s="106"/>
      <c r="O287" s="105"/>
      <c r="P287" s="105"/>
      <c r="Q287" s="105"/>
      <c r="R287" s="105"/>
      <c r="S287" s="106"/>
      <c r="T287" s="105"/>
      <c r="U287" s="105"/>
      <c r="V287" s="105"/>
      <c r="W287" s="105"/>
      <c r="X287" s="106"/>
    </row>
    <row r="288" spans="2:24" x14ac:dyDescent="0.25">
      <c r="B288" s="107">
        <v>1</v>
      </c>
      <c r="C288" s="105" t="s">
        <v>159</v>
      </c>
      <c r="D288" s="105" t="s">
        <v>156</v>
      </c>
      <c r="E288" s="112" cm="1">
        <f t="array" ref="E288:X288">TRANSPOSE('Rekap Air Non Domestik (3)'!R187:R206)</f>
        <v>0.32060185185185186</v>
      </c>
      <c r="F288" s="112">
        <v>0.32060185185185186</v>
      </c>
      <c r="G288" s="112">
        <v>0.32060185185185186</v>
      </c>
      <c r="H288" s="112">
        <v>0.32060185185185186</v>
      </c>
      <c r="I288" s="113">
        <v>0.32060185185185186</v>
      </c>
      <c r="J288" s="112">
        <v>0.57175925925925919</v>
      </c>
      <c r="K288" s="112">
        <v>0.57175925925925919</v>
      </c>
      <c r="L288" s="112">
        <v>0.57175925925925919</v>
      </c>
      <c r="M288" s="112">
        <v>0.57175925925925919</v>
      </c>
      <c r="N288" s="113">
        <v>0.57175925925925919</v>
      </c>
      <c r="O288" s="112">
        <v>0.59490740740740733</v>
      </c>
      <c r="P288" s="112">
        <v>0.59490740740740733</v>
      </c>
      <c r="Q288" s="112">
        <v>0.59490740740740733</v>
      </c>
      <c r="R288" s="112">
        <v>0.59490740740740733</v>
      </c>
      <c r="S288" s="113">
        <v>0.59490740740740733</v>
      </c>
      <c r="T288" s="112">
        <v>0.59490740740740733</v>
      </c>
      <c r="U288" s="112">
        <v>0.59490740740740733</v>
      </c>
      <c r="V288" s="112">
        <v>0.59490740740740733</v>
      </c>
      <c r="W288" s="112">
        <v>0.59490740740740733</v>
      </c>
      <c r="X288" s="113">
        <v>0.59490740740740733</v>
      </c>
    </row>
    <row r="289" spans="1:24" x14ac:dyDescent="0.25">
      <c r="B289" s="103" t="s">
        <v>165</v>
      </c>
      <c r="C289" s="104" t="s">
        <v>260</v>
      </c>
      <c r="D289" s="105" t="s">
        <v>156</v>
      </c>
      <c r="E289" s="112">
        <f>E277+E283+E286+E288</f>
        <v>1.7977880658436212</v>
      </c>
      <c r="F289" s="112">
        <f t="shared" ref="F289:X289" si="102">F277+F283+F286+F288</f>
        <v>1.8497283307613168</v>
      </c>
      <c r="G289" s="112">
        <f t="shared" si="102"/>
        <v>1.901668595679012</v>
      </c>
      <c r="H289" s="112">
        <f t="shared" si="102"/>
        <v>1.9536088605967077</v>
      </c>
      <c r="I289" s="113">
        <f t="shared" si="102"/>
        <v>2.0055491255144031</v>
      </c>
      <c r="J289" s="112">
        <f t="shared" si="102"/>
        <v>2.3086467978395055</v>
      </c>
      <c r="K289" s="112">
        <f t="shared" si="102"/>
        <v>2.3605870627572014</v>
      </c>
      <c r="L289" s="112">
        <f t="shared" si="102"/>
        <v>2.4125273276748973</v>
      </c>
      <c r="M289" s="112">
        <f t="shared" si="102"/>
        <v>2.4644675925925923</v>
      </c>
      <c r="N289" s="113">
        <f t="shared" si="102"/>
        <v>2.5164078575102877</v>
      </c>
      <c r="O289" s="112">
        <f t="shared" si="102"/>
        <v>2.5914962705761315</v>
      </c>
      <c r="P289" s="112">
        <f t="shared" si="102"/>
        <v>2.643436535493827</v>
      </c>
      <c r="Q289" s="112">
        <f t="shared" si="102"/>
        <v>2.6953768004115224</v>
      </c>
      <c r="R289" s="112">
        <f t="shared" si="102"/>
        <v>2.7473170653292178</v>
      </c>
      <c r="S289" s="113">
        <f t="shared" si="102"/>
        <v>2.7992573302469128</v>
      </c>
      <c r="T289" s="112">
        <f t="shared" si="102"/>
        <v>2.8511975951646091</v>
      </c>
      <c r="U289" s="112">
        <f t="shared" si="102"/>
        <v>2.9031378600823041</v>
      </c>
      <c r="V289" s="112">
        <f t="shared" si="102"/>
        <v>2.955078125</v>
      </c>
      <c r="W289" s="112">
        <f t="shared" si="102"/>
        <v>3.0070183899176954</v>
      </c>
      <c r="X289" s="113">
        <f t="shared" si="102"/>
        <v>3.0589586548353904</v>
      </c>
    </row>
    <row r="290" spans="1:24" x14ac:dyDescent="0.25">
      <c r="B290" s="103" t="s">
        <v>166</v>
      </c>
      <c r="C290" s="104" t="s">
        <v>237</v>
      </c>
      <c r="D290" s="105"/>
      <c r="E290" s="105"/>
      <c r="F290" s="105"/>
      <c r="G290" s="105"/>
      <c r="H290" s="105"/>
      <c r="I290" s="106"/>
      <c r="J290" s="105"/>
      <c r="K290" s="105"/>
      <c r="L290" s="105"/>
      <c r="M290" s="105"/>
      <c r="N290" s="106"/>
      <c r="O290" s="105"/>
      <c r="P290" s="105"/>
      <c r="Q290" s="105"/>
      <c r="R290" s="105"/>
      <c r="S290" s="106"/>
      <c r="T290" s="105"/>
      <c r="U290" s="105"/>
      <c r="V290" s="105"/>
      <c r="W290" s="105"/>
      <c r="X290" s="106"/>
    </row>
    <row r="291" spans="1:24" x14ac:dyDescent="0.25">
      <c r="B291" s="107">
        <v>1</v>
      </c>
      <c r="C291" s="105" t="s">
        <v>163</v>
      </c>
      <c r="D291" s="105"/>
      <c r="E291" s="105">
        <v>1.5</v>
      </c>
      <c r="F291" s="105">
        <v>1.5</v>
      </c>
      <c r="G291" s="105">
        <v>1.5</v>
      </c>
      <c r="H291" s="105">
        <v>1.5</v>
      </c>
      <c r="I291" s="106">
        <v>1.5</v>
      </c>
      <c r="J291" s="105">
        <v>1.5</v>
      </c>
      <c r="K291" s="105">
        <v>1.5</v>
      </c>
      <c r="L291" s="105">
        <v>1.5</v>
      </c>
      <c r="M291" s="105">
        <v>1.5</v>
      </c>
      <c r="N291" s="106">
        <v>1.5</v>
      </c>
      <c r="O291" s="105">
        <v>1.5</v>
      </c>
      <c r="P291" s="105">
        <v>1.5</v>
      </c>
      <c r="Q291" s="105">
        <v>1.5</v>
      </c>
      <c r="R291" s="105">
        <v>1.5</v>
      </c>
      <c r="S291" s="106">
        <v>1.5</v>
      </c>
      <c r="T291" s="105">
        <v>1.5</v>
      </c>
      <c r="U291" s="105">
        <v>1.5</v>
      </c>
      <c r="V291" s="105">
        <v>1.5</v>
      </c>
      <c r="W291" s="105">
        <v>1.5</v>
      </c>
      <c r="X291" s="106">
        <v>1.5</v>
      </c>
    </row>
    <row r="292" spans="1:24" x14ac:dyDescent="0.25">
      <c r="B292" s="107">
        <v>2</v>
      </c>
      <c r="C292" s="105" t="s">
        <v>164</v>
      </c>
      <c r="D292" s="105" t="s">
        <v>156</v>
      </c>
      <c r="E292" s="112">
        <f>E289*E291</f>
        <v>2.6966820987654319</v>
      </c>
      <c r="F292" s="112">
        <f t="shared" ref="F292:X292" si="103">F289*F291</f>
        <v>2.7745924961419752</v>
      </c>
      <c r="G292" s="112">
        <f t="shared" si="103"/>
        <v>2.8525028935185182</v>
      </c>
      <c r="H292" s="112">
        <f t="shared" si="103"/>
        <v>2.9304132908950615</v>
      </c>
      <c r="I292" s="113">
        <f t="shared" si="103"/>
        <v>3.0083236882716049</v>
      </c>
      <c r="J292" s="112">
        <f t="shared" si="103"/>
        <v>3.4629701967592581</v>
      </c>
      <c r="K292" s="112">
        <f t="shared" si="103"/>
        <v>3.5408805941358024</v>
      </c>
      <c r="L292" s="112">
        <f t="shared" si="103"/>
        <v>3.6187909915123457</v>
      </c>
      <c r="M292" s="112">
        <f t="shared" si="103"/>
        <v>3.6967013888888882</v>
      </c>
      <c r="N292" s="113">
        <f t="shared" si="103"/>
        <v>3.7746117862654316</v>
      </c>
      <c r="O292" s="112">
        <f t="shared" si="103"/>
        <v>3.8872444058641973</v>
      </c>
      <c r="P292" s="112">
        <f t="shared" si="103"/>
        <v>3.9651548032407407</v>
      </c>
      <c r="Q292" s="112">
        <f t="shared" si="103"/>
        <v>4.0430652006172831</v>
      </c>
      <c r="R292" s="112">
        <f t="shared" si="103"/>
        <v>4.1209755979938265</v>
      </c>
      <c r="S292" s="113">
        <f t="shared" si="103"/>
        <v>4.198885995370369</v>
      </c>
      <c r="T292" s="112">
        <f t="shared" si="103"/>
        <v>4.2767963927469133</v>
      </c>
      <c r="U292" s="112">
        <f t="shared" si="103"/>
        <v>4.3547067901234566</v>
      </c>
      <c r="V292" s="112">
        <f t="shared" si="103"/>
        <v>4.4326171875</v>
      </c>
      <c r="W292" s="112">
        <f t="shared" si="103"/>
        <v>4.5105275848765434</v>
      </c>
      <c r="X292" s="113">
        <f t="shared" si="103"/>
        <v>4.5884379822530859</v>
      </c>
    </row>
    <row r="293" spans="1:24" x14ac:dyDescent="0.25">
      <c r="B293" s="103" t="s">
        <v>262</v>
      </c>
      <c r="C293" s="104" t="s">
        <v>241</v>
      </c>
      <c r="D293" s="105"/>
      <c r="E293" s="105"/>
      <c r="F293" s="105"/>
      <c r="G293" s="105"/>
      <c r="H293" s="105"/>
      <c r="I293" s="106"/>
      <c r="J293" s="105"/>
      <c r="K293" s="105"/>
      <c r="L293" s="105"/>
      <c r="M293" s="105"/>
      <c r="N293" s="106"/>
      <c r="O293" s="105"/>
      <c r="P293" s="105"/>
      <c r="Q293" s="105"/>
      <c r="R293" s="105"/>
      <c r="S293" s="106"/>
      <c r="T293" s="105"/>
      <c r="U293" s="105"/>
      <c r="V293" s="105"/>
      <c r="W293" s="105"/>
      <c r="X293" s="106"/>
    </row>
    <row r="294" spans="1:24" x14ac:dyDescent="0.25">
      <c r="B294" s="107">
        <v>1</v>
      </c>
      <c r="C294" s="105" t="s">
        <v>163</v>
      </c>
      <c r="D294" s="105"/>
      <c r="E294" s="105">
        <v>2</v>
      </c>
      <c r="F294" s="105">
        <v>2</v>
      </c>
      <c r="G294" s="105">
        <v>2</v>
      </c>
      <c r="H294" s="105">
        <v>2</v>
      </c>
      <c r="I294" s="106">
        <v>2</v>
      </c>
      <c r="J294" s="105">
        <v>2</v>
      </c>
      <c r="K294" s="105">
        <v>2</v>
      </c>
      <c r="L294" s="105">
        <v>2</v>
      </c>
      <c r="M294" s="105">
        <v>2</v>
      </c>
      <c r="N294" s="106">
        <v>2</v>
      </c>
      <c r="O294" s="105">
        <v>2</v>
      </c>
      <c r="P294" s="105">
        <v>2</v>
      </c>
      <c r="Q294" s="105">
        <v>2</v>
      </c>
      <c r="R294" s="105">
        <v>2</v>
      </c>
      <c r="S294" s="106">
        <v>2</v>
      </c>
      <c r="T294" s="105">
        <v>2</v>
      </c>
      <c r="U294" s="105">
        <v>2</v>
      </c>
      <c r="V294" s="105">
        <v>2</v>
      </c>
      <c r="W294" s="105">
        <v>2</v>
      </c>
      <c r="X294" s="106">
        <v>2</v>
      </c>
    </row>
    <row r="295" spans="1:24" x14ac:dyDescent="0.25">
      <c r="B295" s="107">
        <v>2</v>
      </c>
      <c r="C295" s="105" t="s">
        <v>164</v>
      </c>
      <c r="D295" s="105" t="s">
        <v>156</v>
      </c>
      <c r="E295" s="112">
        <f>E294*E289</f>
        <v>3.5955761316872423</v>
      </c>
      <c r="F295" s="112">
        <f t="shared" ref="F295:X295" si="104">F294*F289</f>
        <v>3.6994566615226336</v>
      </c>
      <c r="G295" s="112">
        <f t="shared" si="104"/>
        <v>3.8033371913580241</v>
      </c>
      <c r="H295" s="112">
        <f t="shared" si="104"/>
        <v>3.9072177211934154</v>
      </c>
      <c r="I295" s="113">
        <f t="shared" si="104"/>
        <v>4.0110982510288062</v>
      </c>
      <c r="J295" s="112">
        <f t="shared" si="104"/>
        <v>4.6172935956790111</v>
      </c>
      <c r="K295" s="112">
        <f t="shared" si="104"/>
        <v>4.7211741255144029</v>
      </c>
      <c r="L295" s="112">
        <f t="shared" si="104"/>
        <v>4.8250546553497946</v>
      </c>
      <c r="M295" s="112">
        <f t="shared" si="104"/>
        <v>4.9289351851851846</v>
      </c>
      <c r="N295" s="113">
        <f t="shared" si="104"/>
        <v>5.0328157150205755</v>
      </c>
      <c r="O295" s="112">
        <f t="shared" si="104"/>
        <v>5.182992541152263</v>
      </c>
      <c r="P295" s="112">
        <f t="shared" si="104"/>
        <v>5.2868730709876539</v>
      </c>
      <c r="Q295" s="112">
        <f t="shared" si="104"/>
        <v>5.3907536008230448</v>
      </c>
      <c r="R295" s="112">
        <f t="shared" si="104"/>
        <v>5.4946341306584356</v>
      </c>
      <c r="S295" s="113">
        <f t="shared" si="104"/>
        <v>5.5985146604938256</v>
      </c>
      <c r="T295" s="112">
        <f t="shared" si="104"/>
        <v>5.7023951903292183</v>
      </c>
      <c r="U295" s="112">
        <f t="shared" si="104"/>
        <v>5.8062757201646082</v>
      </c>
      <c r="V295" s="112">
        <f t="shared" si="104"/>
        <v>5.91015625</v>
      </c>
      <c r="W295" s="112">
        <f t="shared" si="104"/>
        <v>6.0140367798353909</v>
      </c>
      <c r="X295" s="113">
        <f t="shared" si="104"/>
        <v>6.1179173096707808</v>
      </c>
    </row>
    <row r="298" spans="1:24" x14ac:dyDescent="0.25">
      <c r="A298" s="259">
        <v>9</v>
      </c>
      <c r="B298" s="260" t="s">
        <v>119</v>
      </c>
      <c r="C298" s="260"/>
      <c r="D298" s="260"/>
      <c r="E298" s="260"/>
      <c r="F298" s="260"/>
      <c r="G298" s="260"/>
      <c r="H298" s="260"/>
      <c r="I298" s="260"/>
      <c r="J298" s="260"/>
      <c r="K298" s="260"/>
      <c r="L298" s="260"/>
      <c r="M298" s="260"/>
      <c r="N298" s="260"/>
      <c r="O298" s="260"/>
      <c r="P298" s="260"/>
      <c r="Q298" s="260"/>
      <c r="R298" s="260"/>
      <c r="S298" s="260"/>
      <c r="T298" s="260"/>
      <c r="U298" s="260"/>
      <c r="V298" s="260"/>
      <c r="W298" s="260"/>
      <c r="X298" s="260"/>
    </row>
    <row r="299" spans="1:24" x14ac:dyDescent="0.25">
      <c r="A299" s="259"/>
      <c r="B299" s="261" t="s">
        <v>396</v>
      </c>
      <c r="C299" s="261"/>
      <c r="D299" s="261"/>
      <c r="E299" s="261"/>
      <c r="F299" s="261"/>
      <c r="G299" s="261"/>
      <c r="H299" s="261"/>
      <c r="I299" s="261"/>
      <c r="J299" s="261"/>
      <c r="K299" s="261"/>
      <c r="L299" s="261"/>
      <c r="M299" s="261"/>
      <c r="N299" s="261"/>
      <c r="O299" s="261"/>
      <c r="P299" s="261"/>
      <c r="Q299" s="261"/>
      <c r="R299" s="261"/>
      <c r="S299" s="261"/>
      <c r="T299" s="261"/>
      <c r="U299" s="261"/>
      <c r="V299" s="261"/>
      <c r="W299" s="261"/>
      <c r="X299" s="261"/>
    </row>
    <row r="300" spans="1:24" x14ac:dyDescent="0.25">
      <c r="A300" s="259"/>
      <c r="B300" s="262" t="s">
        <v>149</v>
      </c>
      <c r="C300" s="252" t="s">
        <v>150</v>
      </c>
      <c r="D300" s="252" t="s">
        <v>151</v>
      </c>
      <c r="E300" s="252" t="s">
        <v>22</v>
      </c>
      <c r="F300" s="252"/>
      <c r="G300" s="252"/>
      <c r="H300" s="252"/>
      <c r="I300" s="252"/>
      <c r="J300" s="252"/>
      <c r="K300" s="252"/>
      <c r="L300" s="252"/>
      <c r="M300" s="252"/>
      <c r="N300" s="252"/>
      <c r="O300" s="252"/>
      <c r="P300" s="252"/>
      <c r="Q300" s="252"/>
      <c r="R300" s="252"/>
      <c r="S300" s="252"/>
      <c r="T300" s="252"/>
      <c r="U300" s="252"/>
      <c r="V300" s="252"/>
      <c r="W300" s="252"/>
      <c r="X300" s="252"/>
    </row>
    <row r="301" spans="1:24" x14ac:dyDescent="0.25">
      <c r="A301" s="259"/>
      <c r="B301" s="262"/>
      <c r="C301" s="252"/>
      <c r="D301" s="252"/>
      <c r="E301" s="102">
        <v>2025</v>
      </c>
      <c r="F301" s="102">
        <v>2026</v>
      </c>
      <c r="G301" s="102">
        <v>2027</v>
      </c>
      <c r="H301" s="102">
        <v>2028</v>
      </c>
      <c r="I301" s="102">
        <v>2029</v>
      </c>
      <c r="J301" s="102">
        <v>2030</v>
      </c>
      <c r="K301" s="102">
        <v>2031</v>
      </c>
      <c r="L301" s="102">
        <v>2032</v>
      </c>
      <c r="M301" s="102">
        <v>2033</v>
      </c>
      <c r="N301" s="102">
        <v>2034</v>
      </c>
      <c r="O301" s="102">
        <v>2035</v>
      </c>
      <c r="P301" s="102">
        <v>2036</v>
      </c>
      <c r="Q301" s="102">
        <v>2037</v>
      </c>
      <c r="R301" s="102">
        <v>2038</v>
      </c>
      <c r="S301" s="102">
        <v>2039</v>
      </c>
      <c r="T301" s="102">
        <v>2040</v>
      </c>
      <c r="U301" s="102">
        <v>2041</v>
      </c>
      <c r="V301" s="102">
        <v>2042</v>
      </c>
      <c r="W301" s="102">
        <v>2043</v>
      </c>
      <c r="X301" s="102">
        <v>2044</v>
      </c>
    </row>
    <row r="302" spans="1:24" x14ac:dyDescent="0.25">
      <c r="B302" s="103" t="s">
        <v>152</v>
      </c>
      <c r="C302" s="104" t="s">
        <v>153</v>
      </c>
      <c r="D302" s="105"/>
      <c r="E302" s="105"/>
      <c r="F302" s="105"/>
      <c r="G302" s="105"/>
      <c r="H302" s="105"/>
      <c r="I302" s="106"/>
      <c r="J302" s="105"/>
      <c r="K302" s="105"/>
      <c r="L302" s="105"/>
      <c r="M302" s="105"/>
      <c r="N302" s="106"/>
      <c r="O302" s="105"/>
      <c r="P302" s="105"/>
      <c r="Q302" s="105"/>
      <c r="R302" s="105"/>
      <c r="S302" s="106"/>
      <c r="T302" s="105"/>
      <c r="U302" s="105"/>
      <c r="V302" s="105"/>
      <c r="W302" s="105"/>
      <c r="X302" s="106"/>
    </row>
    <row r="303" spans="1:24" x14ac:dyDescent="0.25">
      <c r="B303" s="107">
        <v>1</v>
      </c>
      <c r="C303" s="105" t="s">
        <v>154</v>
      </c>
      <c r="D303" s="105" t="s">
        <v>155</v>
      </c>
      <c r="E303" s="108" cm="1">
        <f t="array" ref="E303:X303">TRANSPOSE('Forward Projection (3)'!S110:S129)</f>
        <v>1301</v>
      </c>
      <c r="F303" s="108">
        <v>1339</v>
      </c>
      <c r="G303" s="108">
        <v>1377</v>
      </c>
      <c r="H303" s="108">
        <v>1415</v>
      </c>
      <c r="I303" s="109">
        <v>1453</v>
      </c>
      <c r="J303" s="108">
        <v>1491</v>
      </c>
      <c r="K303" s="108">
        <v>1529</v>
      </c>
      <c r="L303" s="108">
        <v>1567</v>
      </c>
      <c r="M303" s="108">
        <v>1605</v>
      </c>
      <c r="N303" s="109">
        <v>1643</v>
      </c>
      <c r="O303" s="108">
        <v>1681</v>
      </c>
      <c r="P303" s="108">
        <v>1719</v>
      </c>
      <c r="Q303" s="108">
        <v>1757</v>
      </c>
      <c r="R303" s="108">
        <v>1795</v>
      </c>
      <c r="S303" s="109">
        <v>1833</v>
      </c>
      <c r="T303" s="108">
        <v>1871</v>
      </c>
      <c r="U303" s="108">
        <v>1909</v>
      </c>
      <c r="V303" s="108">
        <v>1947</v>
      </c>
      <c r="W303" s="108">
        <v>1985</v>
      </c>
      <c r="X303" s="109">
        <v>2023</v>
      </c>
    </row>
    <row r="304" spans="1:24" x14ac:dyDescent="0.25">
      <c r="B304" s="107">
        <v>2</v>
      </c>
      <c r="C304" s="105" t="s">
        <v>238</v>
      </c>
      <c r="D304" s="105" t="s">
        <v>158</v>
      </c>
      <c r="E304" s="110">
        <v>0.83</v>
      </c>
      <c r="F304" s="110">
        <v>0.83</v>
      </c>
      <c r="G304" s="110">
        <v>0.84</v>
      </c>
      <c r="H304" s="110">
        <v>0.84</v>
      </c>
      <c r="I304" s="111">
        <v>0.85</v>
      </c>
      <c r="J304" s="110">
        <v>0.85</v>
      </c>
      <c r="K304" s="110">
        <v>0.86</v>
      </c>
      <c r="L304" s="110">
        <v>0.88</v>
      </c>
      <c r="M304" s="110">
        <v>0.9</v>
      </c>
      <c r="N304" s="111">
        <v>0.92</v>
      </c>
      <c r="O304" s="110">
        <v>0.93</v>
      </c>
      <c r="P304" s="110">
        <v>0.93</v>
      </c>
      <c r="Q304" s="110">
        <v>0.95</v>
      </c>
      <c r="R304" s="110">
        <v>0.96</v>
      </c>
      <c r="S304" s="111">
        <v>0.96</v>
      </c>
      <c r="T304" s="110">
        <v>0.97</v>
      </c>
      <c r="U304" s="110">
        <v>0.98</v>
      </c>
      <c r="V304" s="110">
        <v>0.99</v>
      </c>
      <c r="W304" s="110">
        <v>1</v>
      </c>
      <c r="X304" s="111">
        <v>1</v>
      </c>
    </row>
    <row r="305" spans="2:24" x14ac:dyDescent="0.25">
      <c r="B305" s="107">
        <v>3</v>
      </c>
      <c r="C305" s="105" t="s">
        <v>239</v>
      </c>
      <c r="D305" s="105" t="s">
        <v>240</v>
      </c>
      <c r="E305" s="108">
        <f>E303*E304</f>
        <v>1079.83</v>
      </c>
      <c r="F305" s="108">
        <f t="shared" ref="F305:X305" si="105">F303*F304</f>
        <v>1111.3699999999999</v>
      </c>
      <c r="G305" s="108">
        <f t="shared" si="105"/>
        <v>1156.68</v>
      </c>
      <c r="H305" s="108">
        <f t="shared" si="105"/>
        <v>1188.5999999999999</v>
      </c>
      <c r="I305" s="109">
        <f t="shared" si="105"/>
        <v>1235.05</v>
      </c>
      <c r="J305" s="108">
        <f t="shared" si="105"/>
        <v>1267.3499999999999</v>
      </c>
      <c r="K305" s="108">
        <f t="shared" si="105"/>
        <v>1314.94</v>
      </c>
      <c r="L305" s="108">
        <f t="shared" si="105"/>
        <v>1378.96</v>
      </c>
      <c r="M305" s="108">
        <f t="shared" si="105"/>
        <v>1444.5</v>
      </c>
      <c r="N305" s="109">
        <f t="shared" si="105"/>
        <v>1511.5600000000002</v>
      </c>
      <c r="O305" s="108">
        <f t="shared" si="105"/>
        <v>1563.3300000000002</v>
      </c>
      <c r="P305" s="108">
        <f t="shared" si="105"/>
        <v>1598.67</v>
      </c>
      <c r="Q305" s="108">
        <f t="shared" si="105"/>
        <v>1669.1499999999999</v>
      </c>
      <c r="R305" s="108">
        <f t="shared" si="105"/>
        <v>1723.2</v>
      </c>
      <c r="S305" s="109">
        <f t="shared" si="105"/>
        <v>1759.6799999999998</v>
      </c>
      <c r="T305" s="108">
        <f t="shared" si="105"/>
        <v>1814.87</v>
      </c>
      <c r="U305" s="108">
        <f t="shared" si="105"/>
        <v>1870.82</v>
      </c>
      <c r="V305" s="108">
        <f t="shared" si="105"/>
        <v>1927.53</v>
      </c>
      <c r="W305" s="108">
        <f t="shared" si="105"/>
        <v>1985</v>
      </c>
      <c r="X305" s="109">
        <f t="shared" si="105"/>
        <v>2023</v>
      </c>
    </row>
    <row r="306" spans="2:24" x14ac:dyDescent="0.25">
      <c r="B306" s="103" t="s">
        <v>246</v>
      </c>
      <c r="C306" s="104" t="s">
        <v>243</v>
      </c>
      <c r="D306" s="105"/>
      <c r="E306" s="112"/>
      <c r="F306" s="112"/>
      <c r="G306" s="112"/>
      <c r="H306" s="112"/>
      <c r="I306" s="113"/>
      <c r="J306" s="112"/>
      <c r="K306" s="112"/>
      <c r="L306" s="112"/>
      <c r="M306" s="112"/>
      <c r="N306" s="113"/>
      <c r="O306" s="112"/>
      <c r="P306" s="112"/>
      <c r="Q306" s="112"/>
      <c r="R306" s="112"/>
      <c r="S306" s="113"/>
      <c r="T306" s="112"/>
      <c r="U306" s="112"/>
      <c r="V306" s="112"/>
      <c r="W306" s="112"/>
      <c r="X306" s="113"/>
    </row>
    <row r="307" spans="2:24" x14ac:dyDescent="0.25">
      <c r="B307" s="107">
        <v>1</v>
      </c>
      <c r="C307" s="105" t="s">
        <v>244</v>
      </c>
      <c r="D307" s="105" t="s">
        <v>158</v>
      </c>
      <c r="E307" s="110">
        <v>0.7</v>
      </c>
      <c r="F307" s="110">
        <v>0.7</v>
      </c>
      <c r="G307" s="110">
        <v>0.7</v>
      </c>
      <c r="H307" s="110">
        <v>0.7</v>
      </c>
      <c r="I307" s="111">
        <v>0.7</v>
      </c>
      <c r="J307" s="110">
        <v>0.7</v>
      </c>
      <c r="K307" s="110">
        <v>0.7</v>
      </c>
      <c r="L307" s="110">
        <v>0.7</v>
      </c>
      <c r="M307" s="110">
        <v>0.7</v>
      </c>
      <c r="N307" s="111">
        <v>0.7</v>
      </c>
      <c r="O307" s="110">
        <v>0.7</v>
      </c>
      <c r="P307" s="110">
        <v>0.7</v>
      </c>
      <c r="Q307" s="110">
        <v>0.7</v>
      </c>
      <c r="R307" s="110">
        <v>0.7</v>
      </c>
      <c r="S307" s="111">
        <v>0.7</v>
      </c>
      <c r="T307" s="110">
        <v>0.7</v>
      </c>
      <c r="U307" s="110">
        <v>0.7</v>
      </c>
      <c r="V307" s="110">
        <v>0.7</v>
      </c>
      <c r="W307" s="110">
        <v>0.7</v>
      </c>
      <c r="X307" s="111">
        <v>0.7</v>
      </c>
    </row>
    <row r="308" spans="2:24" x14ac:dyDescent="0.25">
      <c r="B308" s="107">
        <v>2</v>
      </c>
      <c r="C308" s="105" t="s">
        <v>245</v>
      </c>
      <c r="D308" s="105" t="s">
        <v>158</v>
      </c>
      <c r="E308" s="110">
        <v>0.3</v>
      </c>
      <c r="F308" s="110">
        <v>0.3</v>
      </c>
      <c r="G308" s="110">
        <v>0.3</v>
      </c>
      <c r="H308" s="110">
        <v>0.3</v>
      </c>
      <c r="I308" s="111">
        <v>0.3</v>
      </c>
      <c r="J308" s="110">
        <v>0.3</v>
      </c>
      <c r="K308" s="110">
        <v>0.3</v>
      </c>
      <c r="L308" s="110">
        <v>0.3</v>
      </c>
      <c r="M308" s="110">
        <v>0.3</v>
      </c>
      <c r="N308" s="111">
        <v>0.3</v>
      </c>
      <c r="O308" s="110">
        <v>0.3</v>
      </c>
      <c r="P308" s="110">
        <v>0.3</v>
      </c>
      <c r="Q308" s="110">
        <v>0.3</v>
      </c>
      <c r="R308" s="110">
        <v>0.3</v>
      </c>
      <c r="S308" s="111">
        <v>0.3</v>
      </c>
      <c r="T308" s="110">
        <v>0.3</v>
      </c>
      <c r="U308" s="110">
        <v>0.3</v>
      </c>
      <c r="V308" s="110">
        <v>0.3</v>
      </c>
      <c r="W308" s="110">
        <v>0.3</v>
      </c>
      <c r="X308" s="111">
        <v>0.3</v>
      </c>
    </row>
    <row r="309" spans="2:24" x14ac:dyDescent="0.25">
      <c r="B309" s="103" t="s">
        <v>257</v>
      </c>
      <c r="C309" s="104" t="s">
        <v>254</v>
      </c>
      <c r="D309" s="105"/>
      <c r="E309" s="112"/>
      <c r="F309" s="112"/>
      <c r="G309" s="112"/>
      <c r="H309" s="112"/>
      <c r="I309" s="113"/>
      <c r="J309" s="112"/>
      <c r="K309" s="112"/>
      <c r="L309" s="112"/>
      <c r="M309" s="112"/>
      <c r="N309" s="113"/>
      <c r="O309" s="112"/>
      <c r="P309" s="112"/>
      <c r="Q309" s="112"/>
      <c r="R309" s="112"/>
      <c r="S309" s="113"/>
      <c r="T309" s="112"/>
      <c r="U309" s="112"/>
      <c r="V309" s="112"/>
      <c r="W309" s="112"/>
      <c r="X309" s="113"/>
    </row>
    <row r="310" spans="2:24" x14ac:dyDescent="0.25">
      <c r="B310" s="107">
        <v>1</v>
      </c>
      <c r="C310" s="105" t="s">
        <v>154</v>
      </c>
      <c r="D310" s="105" t="s">
        <v>240</v>
      </c>
      <c r="E310" s="108">
        <f>E303*70%</f>
        <v>910.69999999999993</v>
      </c>
      <c r="F310" s="108">
        <f t="shared" ref="F310:X310" si="106">F303*70%</f>
        <v>937.3</v>
      </c>
      <c r="G310" s="108">
        <f t="shared" si="106"/>
        <v>963.9</v>
      </c>
      <c r="H310" s="108">
        <f t="shared" si="106"/>
        <v>990.49999999999989</v>
      </c>
      <c r="I310" s="109">
        <f t="shared" si="106"/>
        <v>1017.0999999999999</v>
      </c>
      <c r="J310" s="108">
        <f t="shared" si="106"/>
        <v>1043.7</v>
      </c>
      <c r="K310" s="108">
        <f t="shared" si="106"/>
        <v>1070.3</v>
      </c>
      <c r="L310" s="108">
        <f t="shared" si="106"/>
        <v>1096.8999999999999</v>
      </c>
      <c r="M310" s="108">
        <f t="shared" si="106"/>
        <v>1123.5</v>
      </c>
      <c r="N310" s="109">
        <f t="shared" si="106"/>
        <v>1150.0999999999999</v>
      </c>
      <c r="O310" s="108">
        <f t="shared" si="106"/>
        <v>1176.6999999999998</v>
      </c>
      <c r="P310" s="108">
        <f t="shared" si="106"/>
        <v>1203.3</v>
      </c>
      <c r="Q310" s="108">
        <f t="shared" si="106"/>
        <v>1229.8999999999999</v>
      </c>
      <c r="R310" s="108">
        <f t="shared" si="106"/>
        <v>1256.5</v>
      </c>
      <c r="S310" s="109">
        <f t="shared" si="106"/>
        <v>1283.0999999999999</v>
      </c>
      <c r="T310" s="108">
        <f t="shared" si="106"/>
        <v>1309.6999999999998</v>
      </c>
      <c r="U310" s="108">
        <f t="shared" si="106"/>
        <v>1336.3</v>
      </c>
      <c r="V310" s="108">
        <f t="shared" si="106"/>
        <v>1362.8999999999999</v>
      </c>
      <c r="W310" s="108">
        <f t="shared" si="106"/>
        <v>1389.5</v>
      </c>
      <c r="X310" s="109">
        <f t="shared" si="106"/>
        <v>1416.1</v>
      </c>
    </row>
    <row r="311" spans="2:24" x14ac:dyDescent="0.25">
      <c r="B311" s="107">
        <v>2</v>
      </c>
      <c r="C311" s="105" t="s">
        <v>256</v>
      </c>
      <c r="D311" s="105" t="s">
        <v>249</v>
      </c>
      <c r="E311" s="108">
        <f>E310/5</f>
        <v>182.14</v>
      </c>
      <c r="F311" s="108">
        <f t="shared" ref="F311:X311" si="107">F310/5</f>
        <v>187.45999999999998</v>
      </c>
      <c r="G311" s="108">
        <f t="shared" si="107"/>
        <v>192.78</v>
      </c>
      <c r="H311" s="108">
        <f t="shared" si="107"/>
        <v>198.09999999999997</v>
      </c>
      <c r="I311" s="109">
        <f t="shared" si="107"/>
        <v>203.42</v>
      </c>
      <c r="J311" s="108">
        <f t="shared" si="107"/>
        <v>208.74</v>
      </c>
      <c r="K311" s="108">
        <f t="shared" si="107"/>
        <v>214.06</v>
      </c>
      <c r="L311" s="108">
        <f t="shared" si="107"/>
        <v>219.37999999999997</v>
      </c>
      <c r="M311" s="108">
        <f t="shared" si="107"/>
        <v>224.7</v>
      </c>
      <c r="N311" s="109">
        <f t="shared" si="107"/>
        <v>230.01999999999998</v>
      </c>
      <c r="O311" s="108">
        <f t="shared" si="107"/>
        <v>235.33999999999997</v>
      </c>
      <c r="P311" s="108">
        <f t="shared" si="107"/>
        <v>240.66</v>
      </c>
      <c r="Q311" s="108">
        <f t="shared" si="107"/>
        <v>245.97999999999996</v>
      </c>
      <c r="R311" s="108">
        <f t="shared" si="107"/>
        <v>251.3</v>
      </c>
      <c r="S311" s="109">
        <f t="shared" si="107"/>
        <v>256.62</v>
      </c>
      <c r="T311" s="108">
        <f t="shared" si="107"/>
        <v>261.93999999999994</v>
      </c>
      <c r="U311" s="108">
        <f t="shared" si="107"/>
        <v>267.26</v>
      </c>
      <c r="V311" s="108">
        <f t="shared" si="107"/>
        <v>272.58</v>
      </c>
      <c r="W311" s="108">
        <f t="shared" si="107"/>
        <v>277.89999999999998</v>
      </c>
      <c r="X311" s="109">
        <f t="shared" si="107"/>
        <v>283.21999999999997</v>
      </c>
    </row>
    <row r="312" spans="2:24" x14ac:dyDescent="0.25">
      <c r="B312" s="107">
        <v>3</v>
      </c>
      <c r="C312" s="105" t="s">
        <v>247</v>
      </c>
      <c r="D312" s="105" t="s">
        <v>248</v>
      </c>
      <c r="E312" s="105">
        <v>100</v>
      </c>
      <c r="F312" s="105">
        <v>100</v>
      </c>
      <c r="G312" s="105">
        <v>100</v>
      </c>
      <c r="H312" s="105">
        <v>100</v>
      </c>
      <c r="I312" s="106">
        <v>100</v>
      </c>
      <c r="J312" s="105">
        <v>100</v>
      </c>
      <c r="K312" s="105">
        <v>100</v>
      </c>
      <c r="L312" s="105">
        <v>100</v>
      </c>
      <c r="M312" s="105">
        <v>100</v>
      </c>
      <c r="N312" s="106">
        <v>100</v>
      </c>
      <c r="O312" s="105">
        <v>100</v>
      </c>
      <c r="P312" s="105">
        <v>100</v>
      </c>
      <c r="Q312" s="105">
        <v>100</v>
      </c>
      <c r="R312" s="105">
        <v>100</v>
      </c>
      <c r="S312" s="106">
        <v>100</v>
      </c>
      <c r="T312" s="105">
        <v>100</v>
      </c>
      <c r="U312" s="105">
        <v>100</v>
      </c>
      <c r="V312" s="105">
        <v>100</v>
      </c>
      <c r="W312" s="105">
        <v>100</v>
      </c>
      <c r="X312" s="106">
        <v>100</v>
      </c>
    </row>
    <row r="313" spans="2:24" x14ac:dyDescent="0.25">
      <c r="B313" s="107">
        <v>4</v>
      </c>
      <c r="C313" s="105" t="s">
        <v>250</v>
      </c>
      <c r="D313" s="105" t="s">
        <v>251</v>
      </c>
      <c r="E313" s="112">
        <f>E310*E312</f>
        <v>91070</v>
      </c>
      <c r="F313" s="112">
        <f t="shared" ref="F313:X313" si="108">F310*F312</f>
        <v>93730</v>
      </c>
      <c r="G313" s="112">
        <f t="shared" si="108"/>
        <v>96390</v>
      </c>
      <c r="H313" s="112">
        <f t="shared" si="108"/>
        <v>99049.999999999985</v>
      </c>
      <c r="I313" s="113">
        <f t="shared" si="108"/>
        <v>101709.99999999999</v>
      </c>
      <c r="J313" s="112">
        <f t="shared" si="108"/>
        <v>104370</v>
      </c>
      <c r="K313" s="112">
        <f t="shared" si="108"/>
        <v>107030</v>
      </c>
      <c r="L313" s="112">
        <f t="shared" si="108"/>
        <v>109689.99999999999</v>
      </c>
      <c r="M313" s="112">
        <f t="shared" si="108"/>
        <v>112350</v>
      </c>
      <c r="N313" s="113">
        <f t="shared" si="108"/>
        <v>115009.99999999999</v>
      </c>
      <c r="O313" s="112">
        <f t="shared" si="108"/>
        <v>117669.99999999999</v>
      </c>
      <c r="P313" s="112">
        <f t="shared" si="108"/>
        <v>120330</v>
      </c>
      <c r="Q313" s="112">
        <f t="shared" si="108"/>
        <v>122989.99999999999</v>
      </c>
      <c r="R313" s="112">
        <f t="shared" si="108"/>
        <v>125650</v>
      </c>
      <c r="S313" s="113">
        <f t="shared" si="108"/>
        <v>128309.99999999999</v>
      </c>
      <c r="T313" s="112">
        <f t="shared" si="108"/>
        <v>130969.99999999999</v>
      </c>
      <c r="U313" s="112">
        <f t="shared" si="108"/>
        <v>133630</v>
      </c>
      <c r="V313" s="112">
        <f t="shared" si="108"/>
        <v>136290</v>
      </c>
      <c r="W313" s="112">
        <f t="shared" si="108"/>
        <v>138950</v>
      </c>
      <c r="X313" s="113">
        <f t="shared" si="108"/>
        <v>141610</v>
      </c>
    </row>
    <row r="314" spans="2:24" x14ac:dyDescent="0.25">
      <c r="B314" s="107">
        <v>5</v>
      </c>
      <c r="C314" s="105" t="s">
        <v>250</v>
      </c>
      <c r="D314" s="105" t="s">
        <v>252</v>
      </c>
      <c r="E314" s="112">
        <f>E313/86400</f>
        <v>1.0540509259259259</v>
      </c>
      <c r="F314" s="112">
        <f t="shared" ref="F314:X314" si="109">F313/86400</f>
        <v>1.084837962962963</v>
      </c>
      <c r="G314" s="112">
        <f t="shared" si="109"/>
        <v>1.1156250000000001</v>
      </c>
      <c r="H314" s="112">
        <f t="shared" si="109"/>
        <v>1.146412037037037</v>
      </c>
      <c r="I314" s="113">
        <f t="shared" si="109"/>
        <v>1.1771990740740739</v>
      </c>
      <c r="J314" s="112">
        <f t="shared" si="109"/>
        <v>1.2079861111111112</v>
      </c>
      <c r="K314" s="112">
        <f t="shared" si="109"/>
        <v>1.2387731481481481</v>
      </c>
      <c r="L314" s="112">
        <f t="shared" si="109"/>
        <v>1.269560185185185</v>
      </c>
      <c r="M314" s="112">
        <f t="shared" si="109"/>
        <v>1.3003472222222223</v>
      </c>
      <c r="N314" s="113">
        <f t="shared" si="109"/>
        <v>1.331134259259259</v>
      </c>
      <c r="O314" s="112">
        <f t="shared" si="109"/>
        <v>1.3619212962962961</v>
      </c>
      <c r="P314" s="112">
        <f t="shared" si="109"/>
        <v>1.3927083333333334</v>
      </c>
      <c r="Q314" s="112">
        <f t="shared" si="109"/>
        <v>1.4234953703703701</v>
      </c>
      <c r="R314" s="112">
        <f t="shared" si="109"/>
        <v>1.4542824074074074</v>
      </c>
      <c r="S314" s="113">
        <f t="shared" si="109"/>
        <v>1.4850694444444443</v>
      </c>
      <c r="T314" s="112">
        <f t="shared" si="109"/>
        <v>1.5158564814814812</v>
      </c>
      <c r="U314" s="112">
        <f t="shared" si="109"/>
        <v>1.5466435185185186</v>
      </c>
      <c r="V314" s="112">
        <f t="shared" si="109"/>
        <v>1.5774305555555554</v>
      </c>
      <c r="W314" s="112">
        <f t="shared" si="109"/>
        <v>1.6082175925925926</v>
      </c>
      <c r="X314" s="113">
        <f t="shared" si="109"/>
        <v>1.6390046296296297</v>
      </c>
    </row>
    <row r="315" spans="2:24" x14ac:dyDescent="0.25">
      <c r="B315" s="103" t="s">
        <v>258</v>
      </c>
      <c r="C315" s="104" t="s">
        <v>253</v>
      </c>
      <c r="D315" s="105"/>
      <c r="E315" s="112"/>
      <c r="F315" s="112"/>
      <c r="G315" s="112"/>
      <c r="H315" s="112"/>
      <c r="I315" s="113"/>
      <c r="J315" s="112"/>
      <c r="K315" s="112"/>
      <c r="L315" s="112"/>
      <c r="M315" s="112"/>
      <c r="N315" s="113"/>
      <c r="O315" s="112"/>
      <c r="P315" s="112"/>
      <c r="Q315" s="112"/>
      <c r="R315" s="112"/>
      <c r="S315" s="113"/>
      <c r="T315" s="112"/>
      <c r="U315" s="112"/>
      <c r="V315" s="112"/>
      <c r="W315" s="112"/>
      <c r="X315" s="113"/>
    </row>
    <row r="316" spans="2:24" x14ac:dyDescent="0.25">
      <c r="B316" s="107">
        <v>1</v>
      </c>
      <c r="C316" s="105" t="s">
        <v>154</v>
      </c>
      <c r="D316" s="105" t="s">
        <v>240</v>
      </c>
      <c r="E316" s="108">
        <f>E303*30%</f>
        <v>390.3</v>
      </c>
      <c r="F316" s="108">
        <f t="shared" ref="F316:X316" si="110">F303*30%</f>
        <v>401.7</v>
      </c>
      <c r="G316" s="108">
        <f t="shared" si="110"/>
        <v>413.09999999999997</v>
      </c>
      <c r="H316" s="108">
        <f t="shared" si="110"/>
        <v>424.5</v>
      </c>
      <c r="I316" s="109">
        <f t="shared" si="110"/>
        <v>435.9</v>
      </c>
      <c r="J316" s="108">
        <f t="shared" si="110"/>
        <v>447.3</v>
      </c>
      <c r="K316" s="108">
        <f t="shared" si="110"/>
        <v>458.7</v>
      </c>
      <c r="L316" s="108">
        <f t="shared" si="110"/>
        <v>470.09999999999997</v>
      </c>
      <c r="M316" s="108">
        <f t="shared" si="110"/>
        <v>481.5</v>
      </c>
      <c r="N316" s="109">
        <f t="shared" si="110"/>
        <v>492.9</v>
      </c>
      <c r="O316" s="108">
        <f t="shared" si="110"/>
        <v>504.29999999999995</v>
      </c>
      <c r="P316" s="108">
        <f t="shared" si="110"/>
        <v>515.69999999999993</v>
      </c>
      <c r="Q316" s="108">
        <f t="shared" si="110"/>
        <v>527.1</v>
      </c>
      <c r="R316" s="108">
        <f t="shared" si="110"/>
        <v>538.5</v>
      </c>
      <c r="S316" s="109">
        <f t="shared" si="110"/>
        <v>549.9</v>
      </c>
      <c r="T316" s="108">
        <f t="shared" si="110"/>
        <v>561.29999999999995</v>
      </c>
      <c r="U316" s="108">
        <f t="shared" si="110"/>
        <v>572.69999999999993</v>
      </c>
      <c r="V316" s="108">
        <f t="shared" si="110"/>
        <v>584.1</v>
      </c>
      <c r="W316" s="108">
        <f t="shared" si="110"/>
        <v>595.5</v>
      </c>
      <c r="X316" s="109">
        <f t="shared" si="110"/>
        <v>606.9</v>
      </c>
    </row>
    <row r="317" spans="2:24" x14ac:dyDescent="0.25">
      <c r="B317" s="107">
        <v>2</v>
      </c>
      <c r="C317" s="105" t="s">
        <v>255</v>
      </c>
      <c r="D317" s="105" t="s">
        <v>249</v>
      </c>
      <c r="E317" s="108">
        <f>E316/100</f>
        <v>3.903</v>
      </c>
      <c r="F317" s="108">
        <f t="shared" ref="F317:X317" si="111">F316/100</f>
        <v>4.0169999999999995</v>
      </c>
      <c r="G317" s="108">
        <f t="shared" si="111"/>
        <v>4.1309999999999993</v>
      </c>
      <c r="H317" s="108">
        <f t="shared" si="111"/>
        <v>4.2450000000000001</v>
      </c>
      <c r="I317" s="109">
        <f t="shared" si="111"/>
        <v>4.359</v>
      </c>
      <c r="J317" s="108">
        <f t="shared" si="111"/>
        <v>4.4729999999999999</v>
      </c>
      <c r="K317" s="108">
        <f t="shared" si="111"/>
        <v>4.5869999999999997</v>
      </c>
      <c r="L317" s="108">
        <f t="shared" si="111"/>
        <v>4.7009999999999996</v>
      </c>
      <c r="M317" s="108">
        <f t="shared" si="111"/>
        <v>4.8150000000000004</v>
      </c>
      <c r="N317" s="109">
        <f t="shared" si="111"/>
        <v>4.9289999999999994</v>
      </c>
      <c r="O317" s="108">
        <f t="shared" si="111"/>
        <v>5.0429999999999993</v>
      </c>
      <c r="P317" s="108">
        <f t="shared" si="111"/>
        <v>5.1569999999999991</v>
      </c>
      <c r="Q317" s="108">
        <f t="shared" si="111"/>
        <v>5.2709999999999999</v>
      </c>
      <c r="R317" s="108">
        <f t="shared" si="111"/>
        <v>5.3849999999999998</v>
      </c>
      <c r="S317" s="109">
        <f t="shared" si="111"/>
        <v>5.4989999999999997</v>
      </c>
      <c r="T317" s="108">
        <f t="shared" si="111"/>
        <v>5.6129999999999995</v>
      </c>
      <c r="U317" s="108">
        <f t="shared" si="111"/>
        <v>5.7269999999999994</v>
      </c>
      <c r="V317" s="108">
        <f t="shared" si="111"/>
        <v>5.8410000000000002</v>
      </c>
      <c r="W317" s="108">
        <f t="shared" si="111"/>
        <v>5.9550000000000001</v>
      </c>
      <c r="X317" s="109">
        <f t="shared" si="111"/>
        <v>6.069</v>
      </c>
    </row>
    <row r="318" spans="2:24" x14ac:dyDescent="0.25">
      <c r="B318" s="107">
        <v>3</v>
      </c>
      <c r="C318" s="105" t="s">
        <v>247</v>
      </c>
      <c r="D318" s="105" t="s">
        <v>248</v>
      </c>
      <c r="E318" s="105">
        <v>30</v>
      </c>
      <c r="F318" s="105">
        <v>30</v>
      </c>
      <c r="G318" s="105">
        <v>30</v>
      </c>
      <c r="H318" s="105">
        <v>30</v>
      </c>
      <c r="I318" s="106">
        <v>30</v>
      </c>
      <c r="J318" s="105">
        <v>30</v>
      </c>
      <c r="K318" s="105">
        <v>30</v>
      </c>
      <c r="L318" s="105">
        <v>30</v>
      </c>
      <c r="M318" s="105">
        <v>30</v>
      </c>
      <c r="N318" s="106">
        <v>30</v>
      </c>
      <c r="O318" s="105">
        <v>30</v>
      </c>
      <c r="P318" s="105">
        <v>30</v>
      </c>
      <c r="Q318" s="105">
        <v>30</v>
      </c>
      <c r="R318" s="105">
        <v>30</v>
      </c>
      <c r="S318" s="106">
        <v>30</v>
      </c>
      <c r="T318" s="105">
        <v>30</v>
      </c>
      <c r="U318" s="105">
        <v>30</v>
      </c>
      <c r="V318" s="105">
        <v>30</v>
      </c>
      <c r="W318" s="105">
        <v>30</v>
      </c>
      <c r="X318" s="106">
        <v>30</v>
      </c>
    </row>
    <row r="319" spans="2:24" x14ac:dyDescent="0.25">
      <c r="B319" s="107">
        <v>4</v>
      </c>
      <c r="C319" s="105" t="s">
        <v>250</v>
      </c>
      <c r="D319" s="105" t="s">
        <v>251</v>
      </c>
      <c r="E319" s="112">
        <f>E316*E318</f>
        <v>11709</v>
      </c>
      <c r="F319" s="112">
        <f t="shared" ref="F319:X319" si="112">F316*F318</f>
        <v>12051</v>
      </c>
      <c r="G319" s="112">
        <f t="shared" si="112"/>
        <v>12392.999999999998</v>
      </c>
      <c r="H319" s="112">
        <f t="shared" si="112"/>
        <v>12735</v>
      </c>
      <c r="I319" s="113">
        <f t="shared" si="112"/>
        <v>13077</v>
      </c>
      <c r="J319" s="112">
        <f t="shared" si="112"/>
        <v>13419</v>
      </c>
      <c r="K319" s="112">
        <f t="shared" si="112"/>
        <v>13761</v>
      </c>
      <c r="L319" s="112">
        <f t="shared" si="112"/>
        <v>14102.999999999998</v>
      </c>
      <c r="M319" s="112">
        <f t="shared" si="112"/>
        <v>14445</v>
      </c>
      <c r="N319" s="113">
        <f t="shared" si="112"/>
        <v>14787</v>
      </c>
      <c r="O319" s="112">
        <f t="shared" si="112"/>
        <v>15128.999999999998</v>
      </c>
      <c r="P319" s="112">
        <f t="shared" si="112"/>
        <v>15470.999999999998</v>
      </c>
      <c r="Q319" s="112">
        <f t="shared" si="112"/>
        <v>15813</v>
      </c>
      <c r="R319" s="112">
        <f t="shared" si="112"/>
        <v>16155</v>
      </c>
      <c r="S319" s="113">
        <f t="shared" si="112"/>
        <v>16497</v>
      </c>
      <c r="T319" s="112">
        <f t="shared" si="112"/>
        <v>16839</v>
      </c>
      <c r="U319" s="112">
        <f t="shared" si="112"/>
        <v>17180.999999999996</v>
      </c>
      <c r="V319" s="112">
        <f t="shared" si="112"/>
        <v>17523</v>
      </c>
      <c r="W319" s="112">
        <f t="shared" si="112"/>
        <v>17865</v>
      </c>
      <c r="X319" s="113">
        <f t="shared" si="112"/>
        <v>18207</v>
      </c>
    </row>
    <row r="320" spans="2:24" x14ac:dyDescent="0.25">
      <c r="B320" s="107">
        <v>5</v>
      </c>
      <c r="C320" s="105" t="s">
        <v>250</v>
      </c>
      <c r="D320" s="105" t="s">
        <v>252</v>
      </c>
      <c r="E320" s="112">
        <f>E319/86400</f>
        <v>0.13552083333333334</v>
      </c>
      <c r="F320" s="112">
        <f t="shared" ref="F320:X320" si="113">F319/86400</f>
        <v>0.13947916666666665</v>
      </c>
      <c r="G320" s="112">
        <f t="shared" si="113"/>
        <v>0.14343749999999997</v>
      </c>
      <c r="H320" s="112">
        <f t="shared" si="113"/>
        <v>0.14739583333333334</v>
      </c>
      <c r="I320" s="113">
        <f t="shared" si="113"/>
        <v>0.15135416666666668</v>
      </c>
      <c r="J320" s="112">
        <f t="shared" si="113"/>
        <v>0.15531249999999999</v>
      </c>
      <c r="K320" s="112">
        <f t="shared" si="113"/>
        <v>0.15927083333333333</v>
      </c>
      <c r="L320" s="112">
        <f t="shared" si="113"/>
        <v>0.16322916666666665</v>
      </c>
      <c r="M320" s="112">
        <f t="shared" si="113"/>
        <v>0.16718749999999999</v>
      </c>
      <c r="N320" s="113">
        <f t="shared" si="113"/>
        <v>0.17114583333333333</v>
      </c>
      <c r="O320" s="112">
        <f t="shared" si="113"/>
        <v>0.17510416666666664</v>
      </c>
      <c r="P320" s="112">
        <f t="shared" si="113"/>
        <v>0.17906249999999999</v>
      </c>
      <c r="Q320" s="112">
        <f t="shared" si="113"/>
        <v>0.18302083333333333</v>
      </c>
      <c r="R320" s="112">
        <f t="shared" si="113"/>
        <v>0.18697916666666667</v>
      </c>
      <c r="S320" s="113">
        <f t="shared" si="113"/>
        <v>0.19093750000000001</v>
      </c>
      <c r="T320" s="112">
        <f t="shared" si="113"/>
        <v>0.19489583333333332</v>
      </c>
      <c r="U320" s="112">
        <f t="shared" si="113"/>
        <v>0.19885416666666664</v>
      </c>
      <c r="V320" s="112">
        <f t="shared" si="113"/>
        <v>0.20281250000000001</v>
      </c>
      <c r="W320" s="112">
        <f t="shared" si="113"/>
        <v>0.20677083333333332</v>
      </c>
      <c r="X320" s="113">
        <f t="shared" si="113"/>
        <v>0.21072916666666666</v>
      </c>
    </row>
    <row r="321" spans="1:24" x14ac:dyDescent="0.25">
      <c r="B321" s="103" t="s">
        <v>259</v>
      </c>
      <c r="C321" s="104" t="s">
        <v>160</v>
      </c>
      <c r="D321" s="105"/>
      <c r="E321" s="105"/>
      <c r="F321" s="105"/>
      <c r="G321" s="105"/>
      <c r="H321" s="105"/>
      <c r="I321" s="106"/>
      <c r="J321" s="105"/>
      <c r="K321" s="105"/>
      <c r="L321" s="105"/>
      <c r="M321" s="105"/>
      <c r="N321" s="106"/>
      <c r="O321" s="105"/>
      <c r="P321" s="105"/>
      <c r="Q321" s="105"/>
      <c r="R321" s="105"/>
      <c r="S321" s="106"/>
      <c r="T321" s="105"/>
      <c r="U321" s="105"/>
      <c r="V321" s="105"/>
      <c r="W321" s="105"/>
      <c r="X321" s="106"/>
    </row>
    <row r="322" spans="1:24" x14ac:dyDescent="0.25">
      <c r="B322" s="107">
        <v>1</v>
      </c>
      <c r="C322" s="105" t="s">
        <v>161</v>
      </c>
      <c r="D322" s="105" t="s">
        <v>158</v>
      </c>
      <c r="E322" s="114">
        <v>0.25</v>
      </c>
      <c r="F322" s="114">
        <v>0.25</v>
      </c>
      <c r="G322" s="114">
        <v>0.25</v>
      </c>
      <c r="H322" s="114">
        <v>0.25</v>
      </c>
      <c r="I322" s="115">
        <v>0.25</v>
      </c>
      <c r="J322" s="114">
        <v>0.25</v>
      </c>
      <c r="K322" s="114">
        <v>0.25</v>
      </c>
      <c r="L322" s="114">
        <v>0.25</v>
      </c>
      <c r="M322" s="114">
        <v>0.25</v>
      </c>
      <c r="N322" s="115">
        <v>0.25</v>
      </c>
      <c r="O322" s="114">
        <v>0.25</v>
      </c>
      <c r="P322" s="114">
        <v>0.25</v>
      </c>
      <c r="Q322" s="114">
        <v>0.25</v>
      </c>
      <c r="R322" s="114">
        <v>0.25</v>
      </c>
      <c r="S322" s="115">
        <v>0.25</v>
      </c>
      <c r="T322" s="114">
        <v>0.25</v>
      </c>
      <c r="U322" s="114">
        <v>0.25</v>
      </c>
      <c r="V322" s="114">
        <v>0.25</v>
      </c>
      <c r="W322" s="114">
        <v>0.25</v>
      </c>
      <c r="X322" s="115">
        <v>0.25</v>
      </c>
    </row>
    <row r="323" spans="1:24" x14ac:dyDescent="0.25">
      <c r="B323" s="107">
        <v>2</v>
      </c>
      <c r="C323" s="105" t="s">
        <v>162</v>
      </c>
      <c r="D323" s="105" t="s">
        <v>156</v>
      </c>
      <c r="E323" s="112">
        <f>(E314+E320)*E322</f>
        <v>0.29739293981481479</v>
      </c>
      <c r="F323" s="112">
        <f t="shared" ref="F323:X323" si="114">(F314+F320)*F322</f>
        <v>0.30607928240740739</v>
      </c>
      <c r="G323" s="112">
        <f t="shared" si="114"/>
        <v>0.31476562499999999</v>
      </c>
      <c r="H323" s="112">
        <f t="shared" si="114"/>
        <v>0.32345196759259259</v>
      </c>
      <c r="I323" s="113">
        <f t="shared" si="114"/>
        <v>0.33213831018518514</v>
      </c>
      <c r="J323" s="112">
        <f t="shared" si="114"/>
        <v>0.34082465277777779</v>
      </c>
      <c r="K323" s="112">
        <f t="shared" si="114"/>
        <v>0.34951099537037034</v>
      </c>
      <c r="L323" s="112">
        <f t="shared" si="114"/>
        <v>0.35819733796296294</v>
      </c>
      <c r="M323" s="112">
        <f t="shared" si="114"/>
        <v>0.36688368055555559</v>
      </c>
      <c r="N323" s="113">
        <f t="shared" si="114"/>
        <v>0.37557002314814808</v>
      </c>
      <c r="O323" s="112">
        <f t="shared" si="114"/>
        <v>0.38425636574074068</v>
      </c>
      <c r="P323" s="112">
        <f t="shared" si="114"/>
        <v>0.39294270833333333</v>
      </c>
      <c r="Q323" s="112">
        <f t="shared" si="114"/>
        <v>0.40162905092592588</v>
      </c>
      <c r="R323" s="112">
        <f t="shared" si="114"/>
        <v>0.41031539351851853</v>
      </c>
      <c r="S323" s="113">
        <f t="shared" si="114"/>
        <v>0.41900173611111108</v>
      </c>
      <c r="T323" s="112">
        <f t="shared" si="114"/>
        <v>0.42768807870370362</v>
      </c>
      <c r="U323" s="112">
        <f t="shared" si="114"/>
        <v>0.43637442129629628</v>
      </c>
      <c r="V323" s="112">
        <f t="shared" si="114"/>
        <v>0.44506076388888888</v>
      </c>
      <c r="W323" s="112">
        <f t="shared" si="114"/>
        <v>0.45374710648148148</v>
      </c>
      <c r="X323" s="113">
        <f t="shared" si="114"/>
        <v>0.46243344907407408</v>
      </c>
    </row>
    <row r="324" spans="1:24" x14ac:dyDescent="0.25">
      <c r="B324" s="103" t="s">
        <v>261</v>
      </c>
      <c r="C324" s="104" t="s">
        <v>157</v>
      </c>
      <c r="D324" s="105"/>
      <c r="E324" s="105"/>
      <c r="F324" s="105"/>
      <c r="G324" s="105"/>
      <c r="H324" s="105"/>
      <c r="I324" s="106"/>
      <c r="J324" s="105"/>
      <c r="K324" s="105"/>
      <c r="L324" s="105"/>
      <c r="M324" s="105"/>
      <c r="N324" s="106"/>
      <c r="O324" s="105"/>
      <c r="P324" s="105"/>
      <c r="Q324" s="105"/>
      <c r="R324" s="105"/>
      <c r="S324" s="106"/>
      <c r="T324" s="105"/>
      <c r="U324" s="105"/>
      <c r="V324" s="105"/>
      <c r="W324" s="105"/>
      <c r="X324" s="106"/>
    </row>
    <row r="325" spans="1:24" x14ac:dyDescent="0.25">
      <c r="B325" s="107">
        <v>1</v>
      </c>
      <c r="C325" s="105" t="s">
        <v>159</v>
      </c>
      <c r="D325" s="105" t="s">
        <v>156</v>
      </c>
      <c r="E325" s="112" cm="1">
        <f t="array" ref="E325:X325">TRANSPOSE('Rekap Air Non Domestik (3)'!R213:R232)</f>
        <v>0.29745370370370366</v>
      </c>
      <c r="F325" s="112">
        <v>0.29745370370370366</v>
      </c>
      <c r="G325" s="112">
        <v>0.29745370370370366</v>
      </c>
      <c r="H325" s="112">
        <v>0.29745370370370366</v>
      </c>
      <c r="I325" s="113">
        <v>0.29745370370370366</v>
      </c>
      <c r="J325" s="112">
        <v>0.29745370370370366</v>
      </c>
      <c r="K325" s="112">
        <v>0.29745370370370366</v>
      </c>
      <c r="L325" s="112">
        <v>0.29745370370370366</v>
      </c>
      <c r="M325" s="112">
        <v>0.32060185185185186</v>
      </c>
      <c r="N325" s="113">
        <v>0.32060185185185186</v>
      </c>
      <c r="O325" s="112">
        <v>0.32060185185185186</v>
      </c>
      <c r="P325" s="112">
        <v>0.32060185185185186</v>
      </c>
      <c r="Q325" s="112">
        <v>0.32060185185185186</v>
      </c>
      <c r="R325" s="112">
        <v>0.32060185185185186</v>
      </c>
      <c r="S325" s="113">
        <v>0.32060185185185186</v>
      </c>
      <c r="T325" s="112">
        <v>0.32060185185185186</v>
      </c>
      <c r="U325" s="112">
        <v>0.57175925925925919</v>
      </c>
      <c r="V325" s="112">
        <v>0.57175925925925919</v>
      </c>
      <c r="W325" s="112">
        <v>0.57175925925925919</v>
      </c>
      <c r="X325" s="113">
        <v>0.57175925925925919</v>
      </c>
    </row>
    <row r="326" spans="1:24" x14ac:dyDescent="0.25">
      <c r="B326" s="103" t="s">
        <v>165</v>
      </c>
      <c r="C326" s="104" t="s">
        <v>260</v>
      </c>
      <c r="D326" s="105" t="s">
        <v>156</v>
      </c>
      <c r="E326" s="112">
        <f>E314+E320+E323+E325</f>
        <v>1.7844184027777776</v>
      </c>
      <c r="F326" s="112">
        <f t="shared" ref="F326:X326" si="115">F314+F320+F323+F325</f>
        <v>1.8278501157407407</v>
      </c>
      <c r="G326" s="112">
        <f t="shared" si="115"/>
        <v>1.8712818287037036</v>
      </c>
      <c r="H326" s="112">
        <f t="shared" si="115"/>
        <v>1.9147135416666667</v>
      </c>
      <c r="I326" s="113">
        <f t="shared" si="115"/>
        <v>1.9581452546296294</v>
      </c>
      <c r="J326" s="112">
        <f t="shared" si="115"/>
        <v>2.0015769675925927</v>
      </c>
      <c r="K326" s="112">
        <f t="shared" si="115"/>
        <v>2.0450086805555552</v>
      </c>
      <c r="L326" s="112">
        <f t="shared" si="115"/>
        <v>2.0884403935185185</v>
      </c>
      <c r="M326" s="112">
        <f t="shared" si="115"/>
        <v>2.1550202546296298</v>
      </c>
      <c r="N326" s="113">
        <f t="shared" si="115"/>
        <v>2.1984519675925922</v>
      </c>
      <c r="O326" s="112">
        <f t="shared" si="115"/>
        <v>2.2418836805555555</v>
      </c>
      <c r="P326" s="112">
        <f t="shared" si="115"/>
        <v>2.2853153935185189</v>
      </c>
      <c r="Q326" s="112">
        <f t="shared" si="115"/>
        <v>2.3287471064814813</v>
      </c>
      <c r="R326" s="112">
        <f t="shared" si="115"/>
        <v>2.3721788194444446</v>
      </c>
      <c r="S326" s="113">
        <f t="shared" si="115"/>
        <v>2.4156105324074071</v>
      </c>
      <c r="T326" s="112">
        <f t="shared" si="115"/>
        <v>2.4590422453703704</v>
      </c>
      <c r="U326" s="112">
        <f t="shared" si="115"/>
        <v>2.7536313657407403</v>
      </c>
      <c r="V326" s="112">
        <f t="shared" si="115"/>
        <v>2.7970630787037036</v>
      </c>
      <c r="W326" s="112">
        <f t="shared" si="115"/>
        <v>2.8404947916666665</v>
      </c>
      <c r="X326" s="113">
        <f t="shared" si="115"/>
        <v>2.8839265046296294</v>
      </c>
    </row>
    <row r="327" spans="1:24" x14ac:dyDescent="0.25">
      <c r="B327" s="103" t="s">
        <v>166</v>
      </c>
      <c r="C327" s="104" t="s">
        <v>237</v>
      </c>
      <c r="D327" s="105"/>
      <c r="E327" s="105"/>
      <c r="F327" s="105"/>
      <c r="G327" s="105"/>
      <c r="H327" s="105"/>
      <c r="I327" s="106"/>
      <c r="J327" s="105"/>
      <c r="K327" s="105"/>
      <c r="L327" s="105"/>
      <c r="M327" s="105"/>
      <c r="N327" s="106"/>
      <c r="O327" s="105"/>
      <c r="P327" s="105"/>
      <c r="Q327" s="105"/>
      <c r="R327" s="105"/>
      <c r="S327" s="106"/>
      <c r="T327" s="105"/>
      <c r="U327" s="105"/>
      <c r="V327" s="105"/>
      <c r="W327" s="105"/>
      <c r="X327" s="106"/>
    </row>
    <row r="328" spans="1:24" x14ac:dyDescent="0.25">
      <c r="B328" s="107">
        <v>1</v>
      </c>
      <c r="C328" s="105" t="s">
        <v>163</v>
      </c>
      <c r="D328" s="105"/>
      <c r="E328" s="105">
        <v>1.5</v>
      </c>
      <c r="F328" s="105">
        <v>1.5</v>
      </c>
      <c r="G328" s="105">
        <v>1.5</v>
      </c>
      <c r="H328" s="105">
        <v>1.5</v>
      </c>
      <c r="I328" s="106">
        <v>1.5</v>
      </c>
      <c r="J328" s="105">
        <v>1.5</v>
      </c>
      <c r="K328" s="105">
        <v>1.5</v>
      </c>
      <c r="L328" s="105">
        <v>1.5</v>
      </c>
      <c r="M328" s="105">
        <v>1.5</v>
      </c>
      <c r="N328" s="106">
        <v>1.5</v>
      </c>
      <c r="O328" s="105">
        <v>1.5</v>
      </c>
      <c r="P328" s="105">
        <v>1.5</v>
      </c>
      <c r="Q328" s="105">
        <v>1.5</v>
      </c>
      <c r="R328" s="105">
        <v>1.5</v>
      </c>
      <c r="S328" s="106">
        <v>1.5</v>
      </c>
      <c r="T328" s="105">
        <v>1.5</v>
      </c>
      <c r="U328" s="105">
        <v>1.5</v>
      </c>
      <c r="V328" s="105">
        <v>1.5</v>
      </c>
      <c r="W328" s="105">
        <v>1.5</v>
      </c>
      <c r="X328" s="106">
        <v>1.5</v>
      </c>
    </row>
    <row r="329" spans="1:24" x14ac:dyDescent="0.25">
      <c r="B329" s="107">
        <v>2</v>
      </c>
      <c r="C329" s="105" t="s">
        <v>164</v>
      </c>
      <c r="D329" s="105" t="s">
        <v>156</v>
      </c>
      <c r="E329" s="112">
        <f>E326*E328</f>
        <v>2.6766276041666663</v>
      </c>
      <c r="F329" s="112">
        <f t="shared" ref="F329:X329" si="116">F326*F328</f>
        <v>2.7417751736111109</v>
      </c>
      <c r="G329" s="112">
        <f t="shared" si="116"/>
        <v>2.8069227430555554</v>
      </c>
      <c r="H329" s="112">
        <f t="shared" si="116"/>
        <v>2.8720703125</v>
      </c>
      <c r="I329" s="113">
        <f t="shared" si="116"/>
        <v>2.9372178819444441</v>
      </c>
      <c r="J329" s="112">
        <f t="shared" si="116"/>
        <v>3.0023654513888891</v>
      </c>
      <c r="K329" s="112">
        <f t="shared" si="116"/>
        <v>3.0675130208333328</v>
      </c>
      <c r="L329" s="112">
        <f t="shared" si="116"/>
        <v>3.1326605902777778</v>
      </c>
      <c r="M329" s="112">
        <f t="shared" si="116"/>
        <v>3.2325303819444446</v>
      </c>
      <c r="N329" s="113">
        <f t="shared" si="116"/>
        <v>3.2976779513888883</v>
      </c>
      <c r="O329" s="112">
        <f t="shared" si="116"/>
        <v>3.3628255208333333</v>
      </c>
      <c r="P329" s="112">
        <f t="shared" si="116"/>
        <v>3.4279730902777783</v>
      </c>
      <c r="Q329" s="112">
        <f t="shared" si="116"/>
        <v>3.493120659722222</v>
      </c>
      <c r="R329" s="112">
        <f t="shared" si="116"/>
        <v>3.558268229166667</v>
      </c>
      <c r="S329" s="113">
        <f t="shared" si="116"/>
        <v>3.6234157986111106</v>
      </c>
      <c r="T329" s="112">
        <f t="shared" si="116"/>
        <v>3.6885633680555556</v>
      </c>
      <c r="U329" s="112">
        <f t="shared" si="116"/>
        <v>4.13044704861111</v>
      </c>
      <c r="V329" s="112">
        <f t="shared" si="116"/>
        <v>4.195594618055555</v>
      </c>
      <c r="W329" s="112">
        <f t="shared" si="116"/>
        <v>4.2607421875</v>
      </c>
      <c r="X329" s="113">
        <f t="shared" si="116"/>
        <v>4.3258897569444441</v>
      </c>
    </row>
    <row r="330" spans="1:24" x14ac:dyDescent="0.25">
      <c r="B330" s="103" t="s">
        <v>262</v>
      </c>
      <c r="C330" s="104" t="s">
        <v>241</v>
      </c>
      <c r="D330" s="105"/>
      <c r="E330" s="105"/>
      <c r="F330" s="105"/>
      <c r="G330" s="105"/>
      <c r="H330" s="105"/>
      <c r="I330" s="106"/>
      <c r="J330" s="105"/>
      <c r="K330" s="105"/>
      <c r="L330" s="105"/>
      <c r="M330" s="105"/>
      <c r="N330" s="106"/>
      <c r="O330" s="105"/>
      <c r="P330" s="105"/>
      <c r="Q330" s="105"/>
      <c r="R330" s="105"/>
      <c r="S330" s="106"/>
      <c r="T330" s="105"/>
      <c r="U330" s="105"/>
      <c r="V330" s="105"/>
      <c r="W330" s="105"/>
      <c r="X330" s="106"/>
    </row>
    <row r="331" spans="1:24" x14ac:dyDescent="0.25">
      <c r="B331" s="107">
        <v>1</v>
      </c>
      <c r="C331" s="105" t="s">
        <v>163</v>
      </c>
      <c r="D331" s="105"/>
      <c r="E331" s="105">
        <v>2</v>
      </c>
      <c r="F331" s="105">
        <v>2</v>
      </c>
      <c r="G331" s="105">
        <v>2</v>
      </c>
      <c r="H331" s="105">
        <v>2</v>
      </c>
      <c r="I331" s="106">
        <v>2</v>
      </c>
      <c r="J331" s="105">
        <v>2</v>
      </c>
      <c r="K331" s="105">
        <v>2</v>
      </c>
      <c r="L331" s="105">
        <v>2</v>
      </c>
      <c r="M331" s="105">
        <v>2</v>
      </c>
      <c r="N331" s="106">
        <v>2</v>
      </c>
      <c r="O331" s="105">
        <v>2</v>
      </c>
      <c r="P331" s="105">
        <v>2</v>
      </c>
      <c r="Q331" s="105">
        <v>2</v>
      </c>
      <c r="R331" s="105">
        <v>2</v>
      </c>
      <c r="S331" s="106">
        <v>2</v>
      </c>
      <c r="T331" s="105">
        <v>2</v>
      </c>
      <c r="U331" s="105">
        <v>2</v>
      </c>
      <c r="V331" s="105">
        <v>2</v>
      </c>
      <c r="W331" s="105">
        <v>2</v>
      </c>
      <c r="X331" s="106">
        <v>2</v>
      </c>
    </row>
    <row r="332" spans="1:24" x14ac:dyDescent="0.25">
      <c r="B332" s="107">
        <v>2</v>
      </c>
      <c r="C332" s="105" t="s">
        <v>164</v>
      </c>
      <c r="D332" s="105" t="s">
        <v>156</v>
      </c>
      <c r="E332" s="112">
        <f>E331*E326</f>
        <v>3.5688368055555553</v>
      </c>
      <c r="F332" s="112">
        <f t="shared" ref="F332:X332" si="117">F331*F326</f>
        <v>3.6557002314814815</v>
      </c>
      <c r="G332" s="112">
        <f t="shared" si="117"/>
        <v>3.7425636574074073</v>
      </c>
      <c r="H332" s="112">
        <f t="shared" si="117"/>
        <v>3.8294270833333335</v>
      </c>
      <c r="I332" s="113">
        <f t="shared" si="117"/>
        <v>3.9162905092592588</v>
      </c>
      <c r="J332" s="112">
        <f t="shared" si="117"/>
        <v>4.0031539351851855</v>
      </c>
      <c r="K332" s="112">
        <f t="shared" si="117"/>
        <v>4.0900173611111104</v>
      </c>
      <c r="L332" s="112">
        <f t="shared" si="117"/>
        <v>4.176880787037037</v>
      </c>
      <c r="M332" s="112">
        <f t="shared" si="117"/>
        <v>4.3100405092592595</v>
      </c>
      <c r="N332" s="113">
        <f t="shared" si="117"/>
        <v>4.3969039351851844</v>
      </c>
      <c r="O332" s="112">
        <f t="shared" si="117"/>
        <v>4.4837673611111111</v>
      </c>
      <c r="P332" s="112">
        <f t="shared" si="117"/>
        <v>4.5706307870370377</v>
      </c>
      <c r="Q332" s="112">
        <f t="shared" si="117"/>
        <v>4.6574942129629626</v>
      </c>
      <c r="R332" s="112">
        <f t="shared" si="117"/>
        <v>4.7443576388888893</v>
      </c>
      <c r="S332" s="113">
        <f t="shared" si="117"/>
        <v>4.8312210648148142</v>
      </c>
      <c r="T332" s="112">
        <f t="shared" si="117"/>
        <v>4.9180844907407408</v>
      </c>
      <c r="U332" s="112">
        <f t="shared" si="117"/>
        <v>5.5072627314814806</v>
      </c>
      <c r="V332" s="112">
        <f t="shared" si="117"/>
        <v>5.5941261574074073</v>
      </c>
      <c r="W332" s="112">
        <f t="shared" si="117"/>
        <v>5.680989583333333</v>
      </c>
      <c r="X332" s="113">
        <f t="shared" si="117"/>
        <v>5.7678530092592588</v>
      </c>
    </row>
    <row r="335" spans="1:24" x14ac:dyDescent="0.25">
      <c r="A335" s="259">
        <v>10</v>
      </c>
      <c r="B335" s="260" t="s">
        <v>121</v>
      </c>
      <c r="C335" s="260"/>
      <c r="D335" s="260"/>
      <c r="E335" s="260"/>
      <c r="F335" s="260"/>
      <c r="G335" s="260"/>
      <c r="H335" s="260"/>
      <c r="I335" s="260"/>
      <c r="J335" s="260"/>
      <c r="K335" s="260"/>
      <c r="L335" s="260"/>
      <c r="M335" s="260"/>
      <c r="N335" s="260"/>
      <c r="O335" s="260"/>
      <c r="P335" s="260"/>
      <c r="Q335" s="260"/>
      <c r="R335" s="260"/>
      <c r="S335" s="260"/>
      <c r="T335" s="260"/>
      <c r="U335" s="260"/>
      <c r="V335" s="260"/>
      <c r="W335" s="260"/>
      <c r="X335" s="260"/>
    </row>
    <row r="336" spans="1:24" x14ac:dyDescent="0.25">
      <c r="A336" s="259"/>
      <c r="B336" s="261" t="s">
        <v>397</v>
      </c>
      <c r="C336" s="261"/>
      <c r="D336" s="261"/>
      <c r="E336" s="261"/>
      <c r="F336" s="261"/>
      <c r="G336" s="261"/>
      <c r="H336" s="261"/>
      <c r="I336" s="261"/>
      <c r="J336" s="261"/>
      <c r="K336" s="261"/>
      <c r="L336" s="261"/>
      <c r="M336" s="261"/>
      <c r="N336" s="261"/>
      <c r="O336" s="261"/>
      <c r="P336" s="261"/>
      <c r="Q336" s="261"/>
      <c r="R336" s="261"/>
      <c r="S336" s="261"/>
      <c r="T336" s="261"/>
      <c r="U336" s="261"/>
      <c r="V336" s="261"/>
      <c r="W336" s="261"/>
      <c r="X336" s="261"/>
    </row>
    <row r="337" spans="1:24" x14ac:dyDescent="0.25">
      <c r="A337" s="259"/>
      <c r="B337" s="262" t="s">
        <v>149</v>
      </c>
      <c r="C337" s="252" t="s">
        <v>150</v>
      </c>
      <c r="D337" s="252" t="s">
        <v>151</v>
      </c>
      <c r="E337" s="252" t="s">
        <v>22</v>
      </c>
      <c r="F337" s="252"/>
      <c r="G337" s="252"/>
      <c r="H337" s="252"/>
      <c r="I337" s="252"/>
      <c r="J337" s="252"/>
      <c r="K337" s="252"/>
      <c r="L337" s="252"/>
      <c r="M337" s="252"/>
      <c r="N337" s="252"/>
      <c r="O337" s="252"/>
      <c r="P337" s="252"/>
      <c r="Q337" s="252"/>
      <c r="R337" s="252"/>
      <c r="S337" s="252"/>
      <c r="T337" s="252"/>
      <c r="U337" s="252"/>
      <c r="V337" s="252"/>
      <c r="W337" s="252"/>
      <c r="X337" s="252"/>
    </row>
    <row r="338" spans="1:24" x14ac:dyDescent="0.25">
      <c r="A338" s="259"/>
      <c r="B338" s="262"/>
      <c r="C338" s="252"/>
      <c r="D338" s="252"/>
      <c r="E338" s="102">
        <v>2025</v>
      </c>
      <c r="F338" s="102">
        <v>2026</v>
      </c>
      <c r="G338" s="102">
        <v>2027</v>
      </c>
      <c r="H338" s="102">
        <v>2028</v>
      </c>
      <c r="I338" s="102">
        <v>2029</v>
      </c>
      <c r="J338" s="102">
        <v>2030</v>
      </c>
      <c r="K338" s="102">
        <v>2031</v>
      </c>
      <c r="L338" s="102">
        <v>2032</v>
      </c>
      <c r="M338" s="102">
        <v>2033</v>
      </c>
      <c r="N338" s="102">
        <v>2034</v>
      </c>
      <c r="O338" s="102">
        <v>2035</v>
      </c>
      <c r="P338" s="102">
        <v>2036</v>
      </c>
      <c r="Q338" s="102">
        <v>2037</v>
      </c>
      <c r="R338" s="102">
        <v>2038</v>
      </c>
      <c r="S338" s="102">
        <v>2039</v>
      </c>
      <c r="T338" s="102">
        <v>2040</v>
      </c>
      <c r="U338" s="102">
        <v>2041</v>
      </c>
      <c r="V338" s="102">
        <v>2042</v>
      </c>
      <c r="W338" s="102">
        <v>2043</v>
      </c>
      <c r="X338" s="102">
        <v>2044</v>
      </c>
    </row>
    <row r="339" spans="1:24" x14ac:dyDescent="0.25">
      <c r="B339" s="103" t="s">
        <v>152</v>
      </c>
      <c r="C339" s="104" t="s">
        <v>153</v>
      </c>
      <c r="D339" s="105"/>
      <c r="E339" s="105"/>
      <c r="F339" s="105"/>
      <c r="G339" s="105"/>
      <c r="H339" s="105"/>
      <c r="I339" s="106"/>
      <c r="J339" s="105"/>
      <c r="K339" s="105"/>
      <c r="L339" s="105"/>
      <c r="M339" s="105"/>
      <c r="N339" s="106"/>
      <c r="O339" s="105"/>
      <c r="P339" s="105"/>
      <c r="Q339" s="105"/>
      <c r="R339" s="105"/>
      <c r="S339" s="106"/>
      <c r="T339" s="105"/>
      <c r="U339" s="105"/>
      <c r="V339" s="105"/>
      <c r="W339" s="105"/>
      <c r="X339" s="106"/>
    </row>
    <row r="340" spans="1:24" x14ac:dyDescent="0.25">
      <c r="B340" s="107">
        <v>1</v>
      </c>
      <c r="C340" s="105" t="s">
        <v>154</v>
      </c>
      <c r="D340" s="105" t="s">
        <v>155</v>
      </c>
      <c r="E340" s="108" cm="1">
        <f t="array" ref="E340:X340">TRANSPOSE('Forward Projection (3)'!Z26:Z45)</f>
        <v>1997.7777777777778</v>
      </c>
      <c r="F340" s="108">
        <v>2066.5555555555557</v>
      </c>
      <c r="G340" s="108">
        <v>2135.3333333333335</v>
      </c>
      <c r="H340" s="108">
        <v>2204.1111111111113</v>
      </c>
      <c r="I340" s="109">
        <v>2272.8888888888887</v>
      </c>
      <c r="J340" s="108">
        <v>2341.6666666666665</v>
      </c>
      <c r="K340" s="108">
        <v>2410.4444444444443</v>
      </c>
      <c r="L340" s="108">
        <v>2479.2222222222222</v>
      </c>
      <c r="M340" s="108">
        <v>2548</v>
      </c>
      <c r="N340" s="109">
        <v>2616.7777777777778</v>
      </c>
      <c r="O340" s="108">
        <v>2685.5555555555557</v>
      </c>
      <c r="P340" s="108">
        <v>2754.333333333333</v>
      </c>
      <c r="Q340" s="108">
        <v>2823.1111111111113</v>
      </c>
      <c r="R340" s="108">
        <v>2891.8888888888887</v>
      </c>
      <c r="S340" s="109">
        <v>2960.6666666666665</v>
      </c>
      <c r="T340" s="108">
        <v>3029.4444444444443</v>
      </c>
      <c r="U340" s="108">
        <v>3098.2222222222222</v>
      </c>
      <c r="V340" s="108">
        <v>3167</v>
      </c>
      <c r="W340" s="108">
        <v>3235.7777777777774</v>
      </c>
      <c r="X340" s="109">
        <v>3304.5555555555557</v>
      </c>
    </row>
    <row r="341" spans="1:24" x14ac:dyDescent="0.25">
      <c r="B341" s="107">
        <v>2</v>
      </c>
      <c r="C341" s="105" t="s">
        <v>238</v>
      </c>
      <c r="D341" s="105" t="s">
        <v>158</v>
      </c>
      <c r="E341" s="110">
        <v>0.83</v>
      </c>
      <c r="F341" s="110">
        <v>0.83</v>
      </c>
      <c r="G341" s="110">
        <v>0.84</v>
      </c>
      <c r="H341" s="110">
        <v>0.84</v>
      </c>
      <c r="I341" s="111">
        <v>0.85</v>
      </c>
      <c r="J341" s="110">
        <v>0.85</v>
      </c>
      <c r="K341" s="110">
        <v>0.86</v>
      </c>
      <c r="L341" s="110">
        <v>0.88</v>
      </c>
      <c r="M341" s="110">
        <v>0.9</v>
      </c>
      <c r="N341" s="111">
        <v>0.92</v>
      </c>
      <c r="O341" s="110">
        <v>0.93</v>
      </c>
      <c r="P341" s="110">
        <v>0.93</v>
      </c>
      <c r="Q341" s="110">
        <v>0.95</v>
      </c>
      <c r="R341" s="110">
        <v>0.96</v>
      </c>
      <c r="S341" s="111">
        <v>0.96</v>
      </c>
      <c r="T341" s="110">
        <v>0.97</v>
      </c>
      <c r="U341" s="110">
        <v>0.98</v>
      </c>
      <c r="V341" s="110">
        <v>0.99</v>
      </c>
      <c r="W341" s="110">
        <v>1</v>
      </c>
      <c r="X341" s="111">
        <v>1</v>
      </c>
    </row>
    <row r="342" spans="1:24" x14ac:dyDescent="0.25">
      <c r="B342" s="107">
        <v>3</v>
      </c>
      <c r="C342" s="105" t="s">
        <v>239</v>
      </c>
      <c r="D342" s="105" t="s">
        <v>240</v>
      </c>
      <c r="E342" s="108">
        <f>E340*E341</f>
        <v>1658.1555555555556</v>
      </c>
      <c r="F342" s="108">
        <f t="shared" ref="F342:X342" si="118">F340*F341</f>
        <v>1715.2411111111112</v>
      </c>
      <c r="G342" s="108">
        <f t="shared" si="118"/>
        <v>1793.68</v>
      </c>
      <c r="H342" s="108">
        <f t="shared" si="118"/>
        <v>1851.4533333333334</v>
      </c>
      <c r="I342" s="109">
        <f t="shared" si="118"/>
        <v>1931.9555555555553</v>
      </c>
      <c r="J342" s="108">
        <f t="shared" si="118"/>
        <v>1990.4166666666665</v>
      </c>
      <c r="K342" s="108">
        <f t="shared" si="118"/>
        <v>2072.9822222222219</v>
      </c>
      <c r="L342" s="108">
        <f t="shared" si="118"/>
        <v>2181.7155555555555</v>
      </c>
      <c r="M342" s="108">
        <f t="shared" si="118"/>
        <v>2293.2000000000003</v>
      </c>
      <c r="N342" s="109">
        <f t="shared" si="118"/>
        <v>2407.4355555555558</v>
      </c>
      <c r="O342" s="108">
        <f t="shared" si="118"/>
        <v>2497.5666666666671</v>
      </c>
      <c r="P342" s="108">
        <f t="shared" si="118"/>
        <v>2561.5299999999997</v>
      </c>
      <c r="Q342" s="108">
        <f t="shared" si="118"/>
        <v>2681.9555555555557</v>
      </c>
      <c r="R342" s="108">
        <f t="shared" si="118"/>
        <v>2776.2133333333331</v>
      </c>
      <c r="S342" s="109">
        <f t="shared" si="118"/>
        <v>2842.24</v>
      </c>
      <c r="T342" s="108">
        <f t="shared" si="118"/>
        <v>2938.5611111111111</v>
      </c>
      <c r="U342" s="108">
        <f t="shared" si="118"/>
        <v>3036.2577777777778</v>
      </c>
      <c r="V342" s="108">
        <f t="shared" si="118"/>
        <v>3135.33</v>
      </c>
      <c r="W342" s="108">
        <f t="shared" si="118"/>
        <v>3235.7777777777774</v>
      </c>
      <c r="X342" s="109">
        <f t="shared" si="118"/>
        <v>3304.5555555555557</v>
      </c>
    </row>
    <row r="343" spans="1:24" x14ac:dyDescent="0.25">
      <c r="B343" s="103" t="s">
        <v>246</v>
      </c>
      <c r="C343" s="104" t="s">
        <v>243</v>
      </c>
      <c r="D343" s="105"/>
      <c r="E343" s="112"/>
      <c r="F343" s="112"/>
      <c r="G343" s="112"/>
      <c r="H343" s="112"/>
      <c r="I343" s="113"/>
      <c r="J343" s="112"/>
      <c r="K343" s="112"/>
      <c r="L343" s="112"/>
      <c r="M343" s="112"/>
      <c r="N343" s="113"/>
      <c r="O343" s="112"/>
      <c r="P343" s="112"/>
      <c r="Q343" s="112"/>
      <c r="R343" s="112"/>
      <c r="S343" s="113"/>
      <c r="T343" s="112"/>
      <c r="U343" s="112"/>
      <c r="V343" s="112"/>
      <c r="W343" s="112"/>
      <c r="X343" s="113"/>
    </row>
    <row r="344" spans="1:24" x14ac:dyDescent="0.25">
      <c r="B344" s="107">
        <v>1</v>
      </c>
      <c r="C344" s="105" t="s">
        <v>244</v>
      </c>
      <c r="D344" s="105" t="s">
        <v>158</v>
      </c>
      <c r="E344" s="110">
        <v>0.7</v>
      </c>
      <c r="F344" s="110">
        <v>0.7</v>
      </c>
      <c r="G344" s="110">
        <v>0.7</v>
      </c>
      <c r="H344" s="110">
        <v>0.7</v>
      </c>
      <c r="I344" s="111">
        <v>0.7</v>
      </c>
      <c r="J344" s="110">
        <v>0.7</v>
      </c>
      <c r="K344" s="110">
        <v>0.7</v>
      </c>
      <c r="L344" s="110">
        <v>0.7</v>
      </c>
      <c r="M344" s="110">
        <v>0.7</v>
      </c>
      <c r="N344" s="111">
        <v>0.7</v>
      </c>
      <c r="O344" s="110">
        <v>0.7</v>
      </c>
      <c r="P344" s="110">
        <v>0.7</v>
      </c>
      <c r="Q344" s="110">
        <v>0.7</v>
      </c>
      <c r="R344" s="110">
        <v>0.7</v>
      </c>
      <c r="S344" s="111">
        <v>0.7</v>
      </c>
      <c r="T344" s="110">
        <v>0.7</v>
      </c>
      <c r="U344" s="110">
        <v>0.7</v>
      </c>
      <c r="V344" s="110">
        <v>0.7</v>
      </c>
      <c r="W344" s="110">
        <v>0.7</v>
      </c>
      <c r="X344" s="111">
        <v>0.7</v>
      </c>
    </row>
    <row r="345" spans="1:24" x14ac:dyDescent="0.25">
      <c r="B345" s="107">
        <v>2</v>
      </c>
      <c r="C345" s="105" t="s">
        <v>245</v>
      </c>
      <c r="D345" s="105" t="s">
        <v>158</v>
      </c>
      <c r="E345" s="110">
        <v>0.3</v>
      </c>
      <c r="F345" s="110">
        <v>0.3</v>
      </c>
      <c r="G345" s="110">
        <v>0.3</v>
      </c>
      <c r="H345" s="110">
        <v>0.3</v>
      </c>
      <c r="I345" s="111">
        <v>0.3</v>
      </c>
      <c r="J345" s="110">
        <v>0.3</v>
      </c>
      <c r="K345" s="110">
        <v>0.3</v>
      </c>
      <c r="L345" s="110">
        <v>0.3</v>
      </c>
      <c r="M345" s="110">
        <v>0.3</v>
      </c>
      <c r="N345" s="111">
        <v>0.3</v>
      </c>
      <c r="O345" s="110">
        <v>0.3</v>
      </c>
      <c r="P345" s="110">
        <v>0.3</v>
      </c>
      <c r="Q345" s="110">
        <v>0.3</v>
      </c>
      <c r="R345" s="110">
        <v>0.3</v>
      </c>
      <c r="S345" s="111">
        <v>0.3</v>
      </c>
      <c r="T345" s="110">
        <v>0.3</v>
      </c>
      <c r="U345" s="110">
        <v>0.3</v>
      </c>
      <c r="V345" s="110">
        <v>0.3</v>
      </c>
      <c r="W345" s="110">
        <v>0.3</v>
      </c>
      <c r="X345" s="111">
        <v>0.3</v>
      </c>
    </row>
    <row r="346" spans="1:24" x14ac:dyDescent="0.25">
      <c r="B346" s="103" t="s">
        <v>257</v>
      </c>
      <c r="C346" s="104" t="s">
        <v>254</v>
      </c>
      <c r="D346" s="105"/>
      <c r="E346" s="112"/>
      <c r="F346" s="112"/>
      <c r="G346" s="112"/>
      <c r="H346" s="112"/>
      <c r="I346" s="113"/>
      <c r="J346" s="112"/>
      <c r="K346" s="112"/>
      <c r="L346" s="112"/>
      <c r="M346" s="112"/>
      <c r="N346" s="113"/>
      <c r="O346" s="112"/>
      <c r="P346" s="112"/>
      <c r="Q346" s="112"/>
      <c r="R346" s="112"/>
      <c r="S346" s="113"/>
      <c r="T346" s="112"/>
      <c r="U346" s="112"/>
      <c r="V346" s="112"/>
      <c r="W346" s="112"/>
      <c r="X346" s="113"/>
    </row>
    <row r="347" spans="1:24" x14ac:dyDescent="0.25">
      <c r="B347" s="107">
        <v>1</v>
      </c>
      <c r="C347" s="105" t="s">
        <v>154</v>
      </c>
      <c r="D347" s="105" t="s">
        <v>240</v>
      </c>
      <c r="E347" s="108">
        <f>E340*70%</f>
        <v>1398.4444444444443</v>
      </c>
      <c r="F347" s="108">
        <f t="shared" ref="F347:X347" si="119">F340*70%</f>
        <v>1446.588888888889</v>
      </c>
      <c r="G347" s="108">
        <f t="shared" si="119"/>
        <v>1494.7333333333333</v>
      </c>
      <c r="H347" s="108">
        <f t="shared" si="119"/>
        <v>1542.8777777777777</v>
      </c>
      <c r="I347" s="109">
        <f t="shared" si="119"/>
        <v>1591.0222222222219</v>
      </c>
      <c r="J347" s="108">
        <f t="shared" si="119"/>
        <v>1639.1666666666665</v>
      </c>
      <c r="K347" s="108">
        <f t="shared" si="119"/>
        <v>1687.3111111111109</v>
      </c>
      <c r="L347" s="108">
        <f t="shared" si="119"/>
        <v>1735.4555555555555</v>
      </c>
      <c r="M347" s="108">
        <f t="shared" si="119"/>
        <v>1783.6</v>
      </c>
      <c r="N347" s="109">
        <f t="shared" si="119"/>
        <v>1831.7444444444443</v>
      </c>
      <c r="O347" s="108">
        <f t="shared" si="119"/>
        <v>1879.8888888888889</v>
      </c>
      <c r="P347" s="108">
        <f t="shared" si="119"/>
        <v>1928.0333333333331</v>
      </c>
      <c r="Q347" s="108">
        <f t="shared" si="119"/>
        <v>1976.1777777777777</v>
      </c>
      <c r="R347" s="108">
        <f t="shared" si="119"/>
        <v>2024.3222222222219</v>
      </c>
      <c r="S347" s="109">
        <f t="shared" si="119"/>
        <v>2072.4666666666662</v>
      </c>
      <c r="T347" s="108">
        <f t="shared" si="119"/>
        <v>2120.6111111111109</v>
      </c>
      <c r="U347" s="108">
        <f t="shared" si="119"/>
        <v>2168.7555555555555</v>
      </c>
      <c r="V347" s="108">
        <f t="shared" si="119"/>
        <v>2216.8999999999996</v>
      </c>
      <c r="W347" s="108">
        <f t="shared" si="119"/>
        <v>2265.0444444444438</v>
      </c>
      <c r="X347" s="109">
        <f t="shared" si="119"/>
        <v>2313.1888888888889</v>
      </c>
    </row>
    <row r="348" spans="1:24" x14ac:dyDescent="0.25">
      <c r="B348" s="107">
        <v>2</v>
      </c>
      <c r="C348" s="105" t="s">
        <v>256</v>
      </c>
      <c r="D348" s="105" t="s">
        <v>249</v>
      </c>
      <c r="E348" s="108">
        <f>E347/5</f>
        <v>279.68888888888887</v>
      </c>
      <c r="F348" s="108">
        <f t="shared" ref="F348:X348" si="120">F347/5</f>
        <v>289.31777777777779</v>
      </c>
      <c r="G348" s="108">
        <f t="shared" si="120"/>
        <v>298.94666666666666</v>
      </c>
      <c r="H348" s="108">
        <f t="shared" si="120"/>
        <v>308.57555555555552</v>
      </c>
      <c r="I348" s="109">
        <f t="shared" si="120"/>
        <v>318.20444444444439</v>
      </c>
      <c r="J348" s="108">
        <f t="shared" si="120"/>
        <v>327.83333333333331</v>
      </c>
      <c r="K348" s="108">
        <f t="shared" si="120"/>
        <v>337.46222222222218</v>
      </c>
      <c r="L348" s="108">
        <f t="shared" si="120"/>
        <v>347.0911111111111</v>
      </c>
      <c r="M348" s="108">
        <f t="shared" si="120"/>
        <v>356.71999999999997</v>
      </c>
      <c r="N348" s="109">
        <f t="shared" si="120"/>
        <v>366.34888888888884</v>
      </c>
      <c r="O348" s="108">
        <f t="shared" si="120"/>
        <v>375.97777777777776</v>
      </c>
      <c r="P348" s="108">
        <f t="shared" si="120"/>
        <v>385.60666666666663</v>
      </c>
      <c r="Q348" s="108">
        <f t="shared" si="120"/>
        <v>395.23555555555555</v>
      </c>
      <c r="R348" s="108">
        <f t="shared" si="120"/>
        <v>404.86444444444436</v>
      </c>
      <c r="S348" s="109">
        <f t="shared" si="120"/>
        <v>414.49333333333323</v>
      </c>
      <c r="T348" s="108">
        <f t="shared" si="120"/>
        <v>424.12222222222215</v>
      </c>
      <c r="U348" s="108">
        <f t="shared" si="120"/>
        <v>433.75111111111107</v>
      </c>
      <c r="V348" s="108">
        <f t="shared" si="120"/>
        <v>443.37999999999994</v>
      </c>
      <c r="W348" s="108">
        <f t="shared" si="120"/>
        <v>453.00888888888875</v>
      </c>
      <c r="X348" s="109">
        <f t="shared" si="120"/>
        <v>462.63777777777779</v>
      </c>
    </row>
    <row r="349" spans="1:24" x14ac:dyDescent="0.25">
      <c r="B349" s="107">
        <v>3</v>
      </c>
      <c r="C349" s="105" t="s">
        <v>247</v>
      </c>
      <c r="D349" s="105" t="s">
        <v>248</v>
      </c>
      <c r="E349" s="105">
        <v>100</v>
      </c>
      <c r="F349" s="105">
        <v>100</v>
      </c>
      <c r="G349" s="105">
        <v>100</v>
      </c>
      <c r="H349" s="105">
        <v>100</v>
      </c>
      <c r="I349" s="106">
        <v>100</v>
      </c>
      <c r="J349" s="105">
        <v>100</v>
      </c>
      <c r="K349" s="105">
        <v>100</v>
      </c>
      <c r="L349" s="105">
        <v>100</v>
      </c>
      <c r="M349" s="105">
        <v>100</v>
      </c>
      <c r="N349" s="106">
        <v>100</v>
      </c>
      <c r="O349" s="105">
        <v>100</v>
      </c>
      <c r="P349" s="105">
        <v>100</v>
      </c>
      <c r="Q349" s="105">
        <v>100</v>
      </c>
      <c r="R349" s="105">
        <v>100</v>
      </c>
      <c r="S349" s="106">
        <v>100</v>
      </c>
      <c r="T349" s="105">
        <v>100</v>
      </c>
      <c r="U349" s="105">
        <v>100</v>
      </c>
      <c r="V349" s="105">
        <v>100</v>
      </c>
      <c r="W349" s="105">
        <v>100</v>
      </c>
      <c r="X349" s="106">
        <v>100</v>
      </c>
    </row>
    <row r="350" spans="1:24" x14ac:dyDescent="0.25">
      <c r="B350" s="107">
        <v>4</v>
      </c>
      <c r="C350" s="105" t="s">
        <v>250</v>
      </c>
      <c r="D350" s="105" t="s">
        <v>251</v>
      </c>
      <c r="E350" s="112">
        <f>E347*E349</f>
        <v>139844.44444444444</v>
      </c>
      <c r="F350" s="112">
        <f t="shared" ref="F350:X350" si="121">F347*F349</f>
        <v>144658.88888888891</v>
      </c>
      <c r="G350" s="112">
        <f t="shared" si="121"/>
        <v>149473.33333333334</v>
      </c>
      <c r="H350" s="112">
        <f t="shared" si="121"/>
        <v>154287.77777777778</v>
      </c>
      <c r="I350" s="113">
        <f t="shared" si="121"/>
        <v>159102.22222222219</v>
      </c>
      <c r="J350" s="112">
        <f t="shared" si="121"/>
        <v>163916.66666666666</v>
      </c>
      <c r="K350" s="112">
        <f t="shared" si="121"/>
        <v>168731.11111111109</v>
      </c>
      <c r="L350" s="112">
        <f t="shared" si="121"/>
        <v>173545.55555555556</v>
      </c>
      <c r="M350" s="112">
        <f t="shared" si="121"/>
        <v>178360</v>
      </c>
      <c r="N350" s="113">
        <f t="shared" si="121"/>
        <v>183174.44444444444</v>
      </c>
      <c r="O350" s="112">
        <f t="shared" si="121"/>
        <v>187988.88888888891</v>
      </c>
      <c r="P350" s="112">
        <f t="shared" si="121"/>
        <v>192803.33333333331</v>
      </c>
      <c r="Q350" s="112">
        <f t="shared" si="121"/>
        <v>197617.77777777778</v>
      </c>
      <c r="R350" s="112">
        <f t="shared" si="121"/>
        <v>202432.22222222219</v>
      </c>
      <c r="S350" s="113">
        <f t="shared" si="121"/>
        <v>207246.66666666663</v>
      </c>
      <c r="T350" s="112">
        <f t="shared" si="121"/>
        <v>212061.11111111109</v>
      </c>
      <c r="U350" s="112">
        <f t="shared" si="121"/>
        <v>216875.55555555556</v>
      </c>
      <c r="V350" s="112">
        <f t="shared" si="121"/>
        <v>221689.99999999997</v>
      </c>
      <c r="W350" s="112">
        <f t="shared" si="121"/>
        <v>226504.44444444438</v>
      </c>
      <c r="X350" s="113">
        <f t="shared" si="121"/>
        <v>231318.88888888888</v>
      </c>
    </row>
    <row r="351" spans="1:24" x14ac:dyDescent="0.25">
      <c r="B351" s="107">
        <v>5</v>
      </c>
      <c r="C351" s="105" t="s">
        <v>250</v>
      </c>
      <c r="D351" s="105" t="s">
        <v>252</v>
      </c>
      <c r="E351" s="112">
        <f>E350/86400</f>
        <v>1.6185699588477365</v>
      </c>
      <c r="F351" s="112">
        <f t="shared" ref="F351:X351" si="122">F350/86400</f>
        <v>1.6742926954732513</v>
      </c>
      <c r="G351" s="112">
        <f t="shared" si="122"/>
        <v>1.7300154320987655</v>
      </c>
      <c r="H351" s="112">
        <f t="shared" si="122"/>
        <v>1.7857381687242799</v>
      </c>
      <c r="I351" s="113">
        <f t="shared" si="122"/>
        <v>1.8414609053497939</v>
      </c>
      <c r="J351" s="112">
        <f t="shared" si="122"/>
        <v>1.8971836419753085</v>
      </c>
      <c r="K351" s="112">
        <f t="shared" si="122"/>
        <v>1.9529063786008229</v>
      </c>
      <c r="L351" s="112">
        <f t="shared" si="122"/>
        <v>2.0086291152263374</v>
      </c>
      <c r="M351" s="112">
        <f t="shared" si="122"/>
        <v>2.064351851851852</v>
      </c>
      <c r="N351" s="113">
        <f t="shared" si="122"/>
        <v>2.1200745884773662</v>
      </c>
      <c r="O351" s="112">
        <f t="shared" si="122"/>
        <v>2.1757973251028808</v>
      </c>
      <c r="P351" s="112">
        <f t="shared" si="122"/>
        <v>2.231520061728395</v>
      </c>
      <c r="Q351" s="112">
        <f t="shared" si="122"/>
        <v>2.2872427983539096</v>
      </c>
      <c r="R351" s="112">
        <f t="shared" si="122"/>
        <v>2.3429655349794234</v>
      </c>
      <c r="S351" s="113">
        <f t="shared" si="122"/>
        <v>2.398688271604938</v>
      </c>
      <c r="T351" s="112">
        <f t="shared" si="122"/>
        <v>2.4544110082304527</v>
      </c>
      <c r="U351" s="112">
        <f t="shared" si="122"/>
        <v>2.5101337448559673</v>
      </c>
      <c r="V351" s="112">
        <f t="shared" si="122"/>
        <v>2.565856481481481</v>
      </c>
      <c r="W351" s="112">
        <f t="shared" si="122"/>
        <v>2.6215792181069952</v>
      </c>
      <c r="X351" s="113">
        <f t="shared" si="122"/>
        <v>2.6773019547325103</v>
      </c>
    </row>
    <row r="352" spans="1:24" x14ac:dyDescent="0.25">
      <c r="B352" s="103" t="s">
        <v>258</v>
      </c>
      <c r="C352" s="104" t="s">
        <v>253</v>
      </c>
      <c r="D352" s="105"/>
      <c r="E352" s="112"/>
      <c r="F352" s="112"/>
      <c r="G352" s="112"/>
      <c r="H352" s="112"/>
      <c r="I352" s="113"/>
      <c r="J352" s="112"/>
      <c r="K352" s="112"/>
      <c r="L352" s="112"/>
      <c r="M352" s="112"/>
      <c r="N352" s="113"/>
      <c r="O352" s="112"/>
      <c r="P352" s="112"/>
      <c r="Q352" s="112"/>
      <c r="R352" s="112"/>
      <c r="S352" s="113"/>
      <c r="T352" s="112"/>
      <c r="U352" s="112"/>
      <c r="V352" s="112"/>
      <c r="W352" s="112"/>
      <c r="X352" s="113"/>
    </row>
    <row r="353" spans="2:24" x14ac:dyDescent="0.25">
      <c r="B353" s="107">
        <v>1</v>
      </c>
      <c r="C353" s="105" t="s">
        <v>154</v>
      </c>
      <c r="D353" s="105" t="s">
        <v>240</v>
      </c>
      <c r="E353" s="108">
        <f>E340*30%</f>
        <v>599.33333333333337</v>
      </c>
      <c r="F353" s="108">
        <f t="shared" ref="F353:X353" si="123">F340*30%</f>
        <v>619.9666666666667</v>
      </c>
      <c r="G353" s="108">
        <f t="shared" si="123"/>
        <v>640.6</v>
      </c>
      <c r="H353" s="108">
        <f t="shared" si="123"/>
        <v>661.23333333333335</v>
      </c>
      <c r="I353" s="109">
        <f t="shared" si="123"/>
        <v>681.86666666666656</v>
      </c>
      <c r="J353" s="108">
        <f t="shared" si="123"/>
        <v>702.49999999999989</v>
      </c>
      <c r="K353" s="108">
        <f t="shared" si="123"/>
        <v>723.13333333333333</v>
      </c>
      <c r="L353" s="108">
        <f t="shared" si="123"/>
        <v>743.76666666666665</v>
      </c>
      <c r="M353" s="108">
        <f t="shared" si="123"/>
        <v>764.4</v>
      </c>
      <c r="N353" s="109">
        <f t="shared" si="123"/>
        <v>785.0333333333333</v>
      </c>
      <c r="O353" s="108">
        <f t="shared" si="123"/>
        <v>805.66666666666663</v>
      </c>
      <c r="P353" s="108">
        <f t="shared" si="123"/>
        <v>826.29999999999984</v>
      </c>
      <c r="Q353" s="108">
        <f t="shared" si="123"/>
        <v>846.93333333333339</v>
      </c>
      <c r="R353" s="108">
        <f t="shared" si="123"/>
        <v>867.56666666666661</v>
      </c>
      <c r="S353" s="109">
        <f t="shared" si="123"/>
        <v>888.19999999999993</v>
      </c>
      <c r="T353" s="108">
        <f t="shared" si="123"/>
        <v>908.83333333333326</v>
      </c>
      <c r="U353" s="108">
        <f t="shared" si="123"/>
        <v>929.46666666666658</v>
      </c>
      <c r="V353" s="108">
        <f t="shared" si="123"/>
        <v>950.09999999999991</v>
      </c>
      <c r="W353" s="108">
        <f t="shared" si="123"/>
        <v>970.73333333333312</v>
      </c>
      <c r="X353" s="109">
        <f t="shared" si="123"/>
        <v>991.36666666666667</v>
      </c>
    </row>
    <row r="354" spans="2:24" x14ac:dyDescent="0.25">
      <c r="B354" s="107">
        <v>2</v>
      </c>
      <c r="C354" s="105" t="s">
        <v>255</v>
      </c>
      <c r="D354" s="105" t="s">
        <v>249</v>
      </c>
      <c r="E354" s="108">
        <f>E353/100</f>
        <v>5.9933333333333341</v>
      </c>
      <c r="F354" s="108">
        <f t="shared" ref="F354:X354" si="124">F353/100</f>
        <v>6.1996666666666673</v>
      </c>
      <c r="G354" s="108">
        <f t="shared" si="124"/>
        <v>6.4060000000000006</v>
      </c>
      <c r="H354" s="108">
        <f t="shared" si="124"/>
        <v>6.6123333333333338</v>
      </c>
      <c r="I354" s="109">
        <f t="shared" si="124"/>
        <v>6.8186666666666653</v>
      </c>
      <c r="J354" s="108">
        <f t="shared" si="124"/>
        <v>7.0249999999999986</v>
      </c>
      <c r="K354" s="108">
        <f t="shared" si="124"/>
        <v>7.2313333333333336</v>
      </c>
      <c r="L354" s="108">
        <f t="shared" si="124"/>
        <v>7.4376666666666669</v>
      </c>
      <c r="M354" s="108">
        <f t="shared" si="124"/>
        <v>7.6440000000000001</v>
      </c>
      <c r="N354" s="109">
        <f t="shared" si="124"/>
        <v>7.8503333333333334</v>
      </c>
      <c r="O354" s="108">
        <f t="shared" si="124"/>
        <v>8.0566666666666666</v>
      </c>
      <c r="P354" s="108">
        <f t="shared" si="124"/>
        <v>8.2629999999999981</v>
      </c>
      <c r="Q354" s="108">
        <f t="shared" si="124"/>
        <v>8.4693333333333332</v>
      </c>
      <c r="R354" s="108">
        <f t="shared" si="124"/>
        <v>8.6756666666666664</v>
      </c>
      <c r="S354" s="109">
        <f t="shared" si="124"/>
        <v>8.8819999999999997</v>
      </c>
      <c r="T354" s="108">
        <f t="shared" si="124"/>
        <v>9.0883333333333329</v>
      </c>
      <c r="U354" s="108">
        <f t="shared" si="124"/>
        <v>9.2946666666666662</v>
      </c>
      <c r="V354" s="108">
        <f t="shared" si="124"/>
        <v>9.5009999999999994</v>
      </c>
      <c r="W354" s="108">
        <f t="shared" si="124"/>
        <v>9.7073333333333309</v>
      </c>
      <c r="X354" s="109">
        <f t="shared" si="124"/>
        <v>9.913666666666666</v>
      </c>
    </row>
    <row r="355" spans="2:24" x14ac:dyDescent="0.25">
      <c r="B355" s="107">
        <v>3</v>
      </c>
      <c r="C355" s="105" t="s">
        <v>247</v>
      </c>
      <c r="D355" s="105" t="s">
        <v>248</v>
      </c>
      <c r="E355" s="105">
        <v>30</v>
      </c>
      <c r="F355" s="105">
        <v>30</v>
      </c>
      <c r="G355" s="105">
        <v>30</v>
      </c>
      <c r="H355" s="105">
        <v>30</v>
      </c>
      <c r="I355" s="106">
        <v>30</v>
      </c>
      <c r="J355" s="105">
        <v>30</v>
      </c>
      <c r="K355" s="105">
        <v>30</v>
      </c>
      <c r="L355" s="105">
        <v>30</v>
      </c>
      <c r="M355" s="105">
        <v>30</v>
      </c>
      <c r="N355" s="106">
        <v>30</v>
      </c>
      <c r="O355" s="105">
        <v>30</v>
      </c>
      <c r="P355" s="105">
        <v>30</v>
      </c>
      <c r="Q355" s="105">
        <v>30</v>
      </c>
      <c r="R355" s="105">
        <v>30</v>
      </c>
      <c r="S355" s="106">
        <v>30</v>
      </c>
      <c r="T355" s="105">
        <v>30</v>
      </c>
      <c r="U355" s="105">
        <v>30</v>
      </c>
      <c r="V355" s="105">
        <v>30</v>
      </c>
      <c r="W355" s="105">
        <v>30</v>
      </c>
      <c r="X355" s="106">
        <v>30</v>
      </c>
    </row>
    <row r="356" spans="2:24" x14ac:dyDescent="0.25">
      <c r="B356" s="107">
        <v>4</v>
      </c>
      <c r="C356" s="105" t="s">
        <v>250</v>
      </c>
      <c r="D356" s="105" t="s">
        <v>251</v>
      </c>
      <c r="E356" s="112">
        <f>E353*E355</f>
        <v>17980</v>
      </c>
      <c r="F356" s="112">
        <f t="shared" ref="F356:X356" si="125">F353*F355</f>
        <v>18599</v>
      </c>
      <c r="G356" s="112">
        <f t="shared" si="125"/>
        <v>19218</v>
      </c>
      <c r="H356" s="112">
        <f t="shared" si="125"/>
        <v>19837</v>
      </c>
      <c r="I356" s="113">
        <f t="shared" si="125"/>
        <v>20455.999999999996</v>
      </c>
      <c r="J356" s="112">
        <f t="shared" si="125"/>
        <v>21074.999999999996</v>
      </c>
      <c r="K356" s="112">
        <f t="shared" si="125"/>
        <v>21694</v>
      </c>
      <c r="L356" s="112">
        <f t="shared" si="125"/>
        <v>22313</v>
      </c>
      <c r="M356" s="112">
        <f t="shared" si="125"/>
        <v>22932</v>
      </c>
      <c r="N356" s="113">
        <f t="shared" si="125"/>
        <v>23551</v>
      </c>
      <c r="O356" s="112">
        <f t="shared" si="125"/>
        <v>24170</v>
      </c>
      <c r="P356" s="112">
        <f t="shared" si="125"/>
        <v>24788.999999999996</v>
      </c>
      <c r="Q356" s="112">
        <f t="shared" si="125"/>
        <v>25408</v>
      </c>
      <c r="R356" s="112">
        <f t="shared" si="125"/>
        <v>26027</v>
      </c>
      <c r="S356" s="113">
        <f t="shared" si="125"/>
        <v>26645.999999999996</v>
      </c>
      <c r="T356" s="112">
        <f t="shared" si="125"/>
        <v>27264.999999999996</v>
      </c>
      <c r="U356" s="112">
        <f t="shared" si="125"/>
        <v>27883.999999999996</v>
      </c>
      <c r="V356" s="112">
        <f t="shared" si="125"/>
        <v>28502.999999999996</v>
      </c>
      <c r="W356" s="112">
        <f t="shared" si="125"/>
        <v>29121.999999999993</v>
      </c>
      <c r="X356" s="113">
        <f t="shared" si="125"/>
        <v>29741</v>
      </c>
    </row>
    <row r="357" spans="2:24" x14ac:dyDescent="0.25">
      <c r="B357" s="107">
        <v>5</v>
      </c>
      <c r="C357" s="105" t="s">
        <v>250</v>
      </c>
      <c r="D357" s="105" t="s">
        <v>252</v>
      </c>
      <c r="E357" s="112">
        <f>E356/86400</f>
        <v>0.20810185185185184</v>
      </c>
      <c r="F357" s="112">
        <f t="shared" ref="F357:X357" si="126">F356/86400</f>
        <v>0.2152662037037037</v>
      </c>
      <c r="G357" s="112">
        <f t="shared" si="126"/>
        <v>0.22243055555555555</v>
      </c>
      <c r="H357" s="112">
        <f t="shared" si="126"/>
        <v>0.2295949074074074</v>
      </c>
      <c r="I357" s="113">
        <f t="shared" si="126"/>
        <v>0.23675925925925922</v>
      </c>
      <c r="J357" s="112">
        <f t="shared" si="126"/>
        <v>0.24392361111111108</v>
      </c>
      <c r="K357" s="112">
        <f t="shared" si="126"/>
        <v>0.25108796296296299</v>
      </c>
      <c r="L357" s="112">
        <f t="shared" si="126"/>
        <v>0.25825231481481481</v>
      </c>
      <c r="M357" s="112">
        <f t="shared" si="126"/>
        <v>0.26541666666666669</v>
      </c>
      <c r="N357" s="113">
        <f t="shared" si="126"/>
        <v>0.27258101851851851</v>
      </c>
      <c r="O357" s="112">
        <f t="shared" si="126"/>
        <v>0.27974537037037039</v>
      </c>
      <c r="P357" s="112">
        <f t="shared" si="126"/>
        <v>0.28690972222222216</v>
      </c>
      <c r="Q357" s="112">
        <f t="shared" si="126"/>
        <v>0.2940740740740741</v>
      </c>
      <c r="R357" s="112">
        <f t="shared" si="126"/>
        <v>0.30123842592592592</v>
      </c>
      <c r="S357" s="113">
        <f t="shared" si="126"/>
        <v>0.30840277777777775</v>
      </c>
      <c r="T357" s="112">
        <f t="shared" si="126"/>
        <v>0.31556712962962957</v>
      </c>
      <c r="U357" s="112">
        <f t="shared" si="126"/>
        <v>0.32273148148148145</v>
      </c>
      <c r="V357" s="112">
        <f t="shared" si="126"/>
        <v>0.32989583333333328</v>
      </c>
      <c r="W357" s="112">
        <f t="shared" si="126"/>
        <v>0.3370601851851851</v>
      </c>
      <c r="X357" s="113">
        <f t="shared" si="126"/>
        <v>0.34422453703703704</v>
      </c>
    </row>
    <row r="358" spans="2:24" x14ac:dyDescent="0.25">
      <c r="B358" s="103" t="s">
        <v>259</v>
      </c>
      <c r="C358" s="104" t="s">
        <v>160</v>
      </c>
      <c r="D358" s="105"/>
      <c r="E358" s="105"/>
      <c r="F358" s="105"/>
      <c r="G358" s="105"/>
      <c r="H358" s="105"/>
      <c r="I358" s="106"/>
      <c r="J358" s="105"/>
      <c r="K358" s="105"/>
      <c r="L358" s="105"/>
      <c r="M358" s="105"/>
      <c r="N358" s="106"/>
      <c r="O358" s="105"/>
      <c r="P358" s="105"/>
      <c r="Q358" s="105"/>
      <c r="R358" s="105"/>
      <c r="S358" s="106"/>
      <c r="T358" s="105"/>
      <c r="U358" s="105"/>
      <c r="V358" s="105"/>
      <c r="W358" s="105"/>
      <c r="X358" s="106"/>
    </row>
    <row r="359" spans="2:24" x14ac:dyDescent="0.25">
      <c r="B359" s="107">
        <v>1</v>
      </c>
      <c r="C359" s="105" t="s">
        <v>161</v>
      </c>
      <c r="D359" s="105" t="s">
        <v>158</v>
      </c>
      <c r="E359" s="114">
        <v>0.25</v>
      </c>
      <c r="F359" s="114">
        <v>0.25</v>
      </c>
      <c r="G359" s="114">
        <v>0.25</v>
      </c>
      <c r="H359" s="114">
        <v>0.25</v>
      </c>
      <c r="I359" s="115">
        <v>0.25</v>
      </c>
      <c r="J359" s="114">
        <v>0.25</v>
      </c>
      <c r="K359" s="114">
        <v>0.25</v>
      </c>
      <c r="L359" s="114">
        <v>0.25</v>
      </c>
      <c r="M359" s="114">
        <v>0.25</v>
      </c>
      <c r="N359" s="115">
        <v>0.25</v>
      </c>
      <c r="O359" s="114">
        <v>0.25</v>
      </c>
      <c r="P359" s="114">
        <v>0.25</v>
      </c>
      <c r="Q359" s="114">
        <v>0.25</v>
      </c>
      <c r="R359" s="114">
        <v>0.25</v>
      </c>
      <c r="S359" s="115">
        <v>0.25</v>
      </c>
      <c r="T359" s="114">
        <v>0.25</v>
      </c>
      <c r="U359" s="114">
        <v>0.25</v>
      </c>
      <c r="V359" s="114">
        <v>0.25</v>
      </c>
      <c r="W359" s="114">
        <v>0.25</v>
      </c>
      <c r="X359" s="115">
        <v>0.25</v>
      </c>
    </row>
    <row r="360" spans="2:24" x14ac:dyDescent="0.25">
      <c r="B360" s="107">
        <v>2</v>
      </c>
      <c r="C360" s="105" t="s">
        <v>162</v>
      </c>
      <c r="D360" s="105" t="s">
        <v>156</v>
      </c>
      <c r="E360" s="112">
        <f>(E351+E357)*E359</f>
        <v>0.45666795267489707</v>
      </c>
      <c r="F360" s="112">
        <f t="shared" ref="F360:X360" si="127">(F351+F357)*F359</f>
        <v>0.47238972479423874</v>
      </c>
      <c r="G360" s="112">
        <f t="shared" si="127"/>
        <v>0.48811149691358025</v>
      </c>
      <c r="H360" s="112">
        <f t="shared" si="127"/>
        <v>0.5038332690329218</v>
      </c>
      <c r="I360" s="113">
        <f t="shared" si="127"/>
        <v>0.51955504115226325</v>
      </c>
      <c r="J360" s="112">
        <f t="shared" si="127"/>
        <v>0.53527681327160492</v>
      </c>
      <c r="K360" s="112">
        <f t="shared" si="127"/>
        <v>0.55099858539094648</v>
      </c>
      <c r="L360" s="112">
        <f t="shared" si="127"/>
        <v>0.56672035751028804</v>
      </c>
      <c r="M360" s="112">
        <f t="shared" si="127"/>
        <v>0.58244212962962971</v>
      </c>
      <c r="N360" s="113">
        <f t="shared" si="127"/>
        <v>0.59816390174897116</v>
      </c>
      <c r="O360" s="112">
        <f t="shared" si="127"/>
        <v>0.61388567386831283</v>
      </c>
      <c r="P360" s="112">
        <f t="shared" si="127"/>
        <v>0.62960744598765428</v>
      </c>
      <c r="Q360" s="112">
        <f t="shared" si="127"/>
        <v>0.64532921810699595</v>
      </c>
      <c r="R360" s="112">
        <f t="shared" si="127"/>
        <v>0.66105099022633729</v>
      </c>
      <c r="S360" s="113">
        <f t="shared" si="127"/>
        <v>0.67677276234567896</v>
      </c>
      <c r="T360" s="112">
        <f t="shared" si="127"/>
        <v>0.69249453446502052</v>
      </c>
      <c r="U360" s="112">
        <f t="shared" si="127"/>
        <v>0.70821630658436219</v>
      </c>
      <c r="V360" s="112">
        <f t="shared" si="127"/>
        <v>0.72393807870370352</v>
      </c>
      <c r="W360" s="112">
        <f t="shared" si="127"/>
        <v>0.73965985082304508</v>
      </c>
      <c r="X360" s="113">
        <f t="shared" si="127"/>
        <v>0.75538162294238687</v>
      </c>
    </row>
    <row r="361" spans="2:24" x14ac:dyDescent="0.25">
      <c r="B361" s="103" t="s">
        <v>261</v>
      </c>
      <c r="C361" s="104" t="s">
        <v>157</v>
      </c>
      <c r="D361" s="105"/>
      <c r="E361" s="105"/>
      <c r="F361" s="105"/>
      <c r="G361" s="105"/>
      <c r="H361" s="105"/>
      <c r="I361" s="106"/>
      <c r="J361" s="105"/>
      <c r="K361" s="105"/>
      <c r="L361" s="105"/>
      <c r="M361" s="105"/>
      <c r="N361" s="106"/>
      <c r="O361" s="105"/>
      <c r="P361" s="105"/>
      <c r="Q361" s="105"/>
      <c r="R361" s="105"/>
      <c r="S361" s="106"/>
      <c r="T361" s="105"/>
      <c r="U361" s="105"/>
      <c r="V361" s="105"/>
      <c r="W361" s="105"/>
      <c r="X361" s="106"/>
    </row>
    <row r="362" spans="2:24" x14ac:dyDescent="0.25">
      <c r="B362" s="107">
        <v>1</v>
      </c>
      <c r="C362" s="105" t="s">
        <v>159</v>
      </c>
      <c r="D362" s="105" t="s">
        <v>156</v>
      </c>
      <c r="E362" s="112" cm="1">
        <f t="array" ref="E362:X362">TRANSPOSE('Rekap Air Non Domestik (3)'!R239:R258)</f>
        <v>1.7685185185185186</v>
      </c>
      <c r="F362" s="112">
        <v>1.7685185185185186</v>
      </c>
      <c r="G362" s="112">
        <v>1.7685185185185186</v>
      </c>
      <c r="H362" s="112">
        <v>1.7685185185185186</v>
      </c>
      <c r="I362" s="113">
        <v>1.7916666666666667</v>
      </c>
      <c r="J362" s="112">
        <v>1.7916666666666667</v>
      </c>
      <c r="K362" s="112">
        <v>1.7916666666666667</v>
      </c>
      <c r="L362" s="112">
        <v>1.7916666666666667</v>
      </c>
      <c r="M362" s="112">
        <v>1.7916666666666667</v>
      </c>
      <c r="N362" s="113">
        <v>1.7916666666666667</v>
      </c>
      <c r="O362" s="112">
        <v>1.7916666666666667</v>
      </c>
      <c r="P362" s="112">
        <v>1.7916666666666667</v>
      </c>
      <c r="Q362" s="112">
        <v>1.7916666666666667</v>
      </c>
      <c r="R362" s="112">
        <v>1.7916666666666667</v>
      </c>
      <c r="S362" s="113">
        <v>3.5138888888888893</v>
      </c>
      <c r="T362" s="112">
        <v>3.5138888888888893</v>
      </c>
      <c r="U362" s="112">
        <v>3.5138888888888893</v>
      </c>
      <c r="V362" s="112">
        <v>3.5138888888888893</v>
      </c>
      <c r="W362" s="112">
        <v>3.5138888888888893</v>
      </c>
      <c r="X362" s="113">
        <v>3.5138888888888893</v>
      </c>
    </row>
    <row r="363" spans="2:24" x14ac:dyDescent="0.25">
      <c r="B363" s="103" t="s">
        <v>165</v>
      </c>
      <c r="C363" s="104" t="s">
        <v>260</v>
      </c>
      <c r="D363" s="105" t="s">
        <v>156</v>
      </c>
      <c r="E363" s="112">
        <f>E351+E357+E360+E362</f>
        <v>4.0518582818930042</v>
      </c>
      <c r="F363" s="112">
        <f t="shared" ref="F363:X363" si="128">F351+F357+F360+F362</f>
        <v>4.1304671424897119</v>
      </c>
      <c r="G363" s="112">
        <f t="shared" si="128"/>
        <v>4.2090760030864196</v>
      </c>
      <c r="H363" s="112">
        <f t="shared" si="128"/>
        <v>4.2876848636831273</v>
      </c>
      <c r="I363" s="113">
        <f t="shared" si="128"/>
        <v>4.3894418724279829</v>
      </c>
      <c r="J363" s="112">
        <f t="shared" si="128"/>
        <v>4.4680507330246915</v>
      </c>
      <c r="K363" s="112">
        <f t="shared" si="128"/>
        <v>4.5466595936213992</v>
      </c>
      <c r="L363" s="112">
        <f t="shared" si="128"/>
        <v>4.6252684542181068</v>
      </c>
      <c r="M363" s="112">
        <f t="shared" si="128"/>
        <v>4.7038773148148154</v>
      </c>
      <c r="N363" s="113">
        <f t="shared" si="128"/>
        <v>4.7824861754115222</v>
      </c>
      <c r="O363" s="112">
        <f t="shared" si="128"/>
        <v>4.8610950360082308</v>
      </c>
      <c r="P363" s="112">
        <f t="shared" si="128"/>
        <v>4.9397038966049385</v>
      </c>
      <c r="Q363" s="112">
        <f t="shared" si="128"/>
        <v>5.0183127572016462</v>
      </c>
      <c r="R363" s="112">
        <f t="shared" si="128"/>
        <v>5.096921617798353</v>
      </c>
      <c r="S363" s="113">
        <f t="shared" si="128"/>
        <v>6.8977527006172838</v>
      </c>
      <c r="T363" s="112">
        <f t="shared" si="128"/>
        <v>6.9763615612139915</v>
      </c>
      <c r="U363" s="112">
        <f t="shared" si="128"/>
        <v>7.0549704218107001</v>
      </c>
      <c r="V363" s="112">
        <f t="shared" si="128"/>
        <v>7.1335792824074069</v>
      </c>
      <c r="W363" s="112">
        <f t="shared" si="128"/>
        <v>7.2121881430041146</v>
      </c>
      <c r="X363" s="113">
        <f t="shared" si="128"/>
        <v>7.2907970036008241</v>
      </c>
    </row>
    <row r="364" spans="2:24" x14ac:dyDescent="0.25">
      <c r="B364" s="103" t="s">
        <v>166</v>
      </c>
      <c r="C364" s="104" t="s">
        <v>237</v>
      </c>
      <c r="D364" s="105"/>
      <c r="E364" s="105"/>
      <c r="F364" s="105"/>
      <c r="G364" s="105"/>
      <c r="H364" s="105"/>
      <c r="I364" s="106"/>
      <c r="J364" s="105"/>
      <c r="K364" s="105"/>
      <c r="L364" s="105"/>
      <c r="M364" s="105"/>
      <c r="N364" s="106"/>
      <c r="O364" s="105"/>
      <c r="P364" s="105"/>
      <c r="Q364" s="105"/>
      <c r="R364" s="105"/>
      <c r="S364" s="106"/>
      <c r="T364" s="105"/>
      <c r="U364" s="105"/>
      <c r="V364" s="105"/>
      <c r="W364" s="105"/>
      <c r="X364" s="106"/>
    </row>
    <row r="365" spans="2:24" x14ac:dyDescent="0.25">
      <c r="B365" s="107">
        <v>1</v>
      </c>
      <c r="C365" s="105" t="s">
        <v>163</v>
      </c>
      <c r="D365" s="105"/>
      <c r="E365" s="105">
        <v>1.5</v>
      </c>
      <c r="F365" s="105">
        <v>1.5</v>
      </c>
      <c r="G365" s="105">
        <v>1.5</v>
      </c>
      <c r="H365" s="105">
        <v>1.5</v>
      </c>
      <c r="I365" s="106">
        <v>1.5</v>
      </c>
      <c r="J365" s="105">
        <v>1.5</v>
      </c>
      <c r="K365" s="105">
        <v>1.5</v>
      </c>
      <c r="L365" s="105">
        <v>1.5</v>
      </c>
      <c r="M365" s="105">
        <v>1.5</v>
      </c>
      <c r="N365" s="106">
        <v>1.5</v>
      </c>
      <c r="O365" s="105">
        <v>1.5</v>
      </c>
      <c r="P365" s="105">
        <v>1.5</v>
      </c>
      <c r="Q365" s="105">
        <v>1.5</v>
      </c>
      <c r="R365" s="105">
        <v>1.5</v>
      </c>
      <c r="S365" s="106">
        <v>1.5</v>
      </c>
      <c r="T365" s="105">
        <v>1.5</v>
      </c>
      <c r="U365" s="105">
        <v>1.5</v>
      </c>
      <c r="V365" s="105">
        <v>1.5</v>
      </c>
      <c r="W365" s="105">
        <v>1.5</v>
      </c>
      <c r="X365" s="106">
        <v>1.5</v>
      </c>
    </row>
    <row r="366" spans="2:24" x14ac:dyDescent="0.25">
      <c r="B366" s="107">
        <v>2</v>
      </c>
      <c r="C366" s="105" t="s">
        <v>164</v>
      </c>
      <c r="D366" s="105" t="s">
        <v>156</v>
      </c>
      <c r="E366" s="112">
        <f>E363*E365</f>
        <v>6.0777874228395063</v>
      </c>
      <c r="F366" s="112">
        <f t="shared" ref="F366:X366" si="129">F363*F365</f>
        <v>6.1957007137345679</v>
      </c>
      <c r="G366" s="112">
        <f t="shared" si="129"/>
        <v>6.3136140046296294</v>
      </c>
      <c r="H366" s="112">
        <f t="shared" si="129"/>
        <v>6.4315272955246909</v>
      </c>
      <c r="I366" s="113">
        <f t="shared" si="129"/>
        <v>6.5841628086419739</v>
      </c>
      <c r="J366" s="112">
        <f t="shared" si="129"/>
        <v>6.7020760995370372</v>
      </c>
      <c r="K366" s="112">
        <f t="shared" si="129"/>
        <v>6.8199893904320987</v>
      </c>
      <c r="L366" s="112">
        <f t="shared" si="129"/>
        <v>6.9379026813271603</v>
      </c>
      <c r="M366" s="112">
        <f t="shared" si="129"/>
        <v>7.0558159722222236</v>
      </c>
      <c r="N366" s="113">
        <f t="shared" si="129"/>
        <v>7.1737292631172833</v>
      </c>
      <c r="O366" s="112">
        <f t="shared" si="129"/>
        <v>7.2916425540123466</v>
      </c>
      <c r="P366" s="112">
        <f t="shared" si="129"/>
        <v>7.4095558449074073</v>
      </c>
      <c r="Q366" s="112">
        <f t="shared" si="129"/>
        <v>7.5274691358024697</v>
      </c>
      <c r="R366" s="112">
        <f t="shared" si="129"/>
        <v>7.6453824266975294</v>
      </c>
      <c r="S366" s="113">
        <f t="shared" si="129"/>
        <v>10.346629050925927</v>
      </c>
      <c r="T366" s="112">
        <f t="shared" si="129"/>
        <v>10.464542341820987</v>
      </c>
      <c r="U366" s="112">
        <f t="shared" si="129"/>
        <v>10.58245563271605</v>
      </c>
      <c r="V366" s="112">
        <f t="shared" si="129"/>
        <v>10.70036892361111</v>
      </c>
      <c r="W366" s="112">
        <f t="shared" si="129"/>
        <v>10.818282214506173</v>
      </c>
      <c r="X366" s="113">
        <f t="shared" si="129"/>
        <v>10.936195505401237</v>
      </c>
    </row>
    <row r="367" spans="2:24" x14ac:dyDescent="0.25">
      <c r="B367" s="103" t="s">
        <v>262</v>
      </c>
      <c r="C367" s="104" t="s">
        <v>241</v>
      </c>
      <c r="D367" s="105"/>
      <c r="E367" s="105"/>
      <c r="F367" s="105"/>
      <c r="G367" s="105"/>
      <c r="H367" s="105"/>
      <c r="I367" s="106"/>
      <c r="J367" s="105"/>
      <c r="K367" s="105"/>
      <c r="L367" s="105"/>
      <c r="M367" s="105"/>
      <c r="N367" s="106"/>
      <c r="O367" s="105"/>
      <c r="P367" s="105"/>
      <c r="Q367" s="105"/>
      <c r="R367" s="105"/>
      <c r="S367" s="106"/>
      <c r="T367" s="105"/>
      <c r="U367" s="105"/>
      <c r="V367" s="105"/>
      <c r="W367" s="105"/>
      <c r="X367" s="106"/>
    </row>
    <row r="368" spans="2:24" x14ac:dyDescent="0.25">
      <c r="B368" s="107">
        <v>1</v>
      </c>
      <c r="C368" s="105" t="s">
        <v>163</v>
      </c>
      <c r="D368" s="105"/>
      <c r="E368" s="105">
        <v>2</v>
      </c>
      <c r="F368" s="105">
        <v>2</v>
      </c>
      <c r="G368" s="105">
        <v>2</v>
      </c>
      <c r="H368" s="105">
        <v>2</v>
      </c>
      <c r="I368" s="106">
        <v>2</v>
      </c>
      <c r="J368" s="105">
        <v>2</v>
      </c>
      <c r="K368" s="105">
        <v>2</v>
      </c>
      <c r="L368" s="105">
        <v>2</v>
      </c>
      <c r="M368" s="105">
        <v>2</v>
      </c>
      <c r="N368" s="106">
        <v>2</v>
      </c>
      <c r="O368" s="105">
        <v>2</v>
      </c>
      <c r="P368" s="105">
        <v>2</v>
      </c>
      <c r="Q368" s="105">
        <v>2</v>
      </c>
      <c r="R368" s="105">
        <v>2</v>
      </c>
      <c r="S368" s="106">
        <v>2</v>
      </c>
      <c r="T368" s="105">
        <v>2</v>
      </c>
      <c r="U368" s="105">
        <v>2</v>
      </c>
      <c r="V368" s="105">
        <v>2</v>
      </c>
      <c r="W368" s="105">
        <v>2</v>
      </c>
      <c r="X368" s="106">
        <v>2</v>
      </c>
    </row>
    <row r="369" spans="2:24" x14ac:dyDescent="0.25">
      <c r="B369" s="107">
        <v>2</v>
      </c>
      <c r="C369" s="105" t="s">
        <v>164</v>
      </c>
      <c r="D369" s="105" t="s">
        <v>156</v>
      </c>
      <c r="E369" s="112">
        <f>E368*E363</f>
        <v>8.1037165637860085</v>
      </c>
      <c r="F369" s="112">
        <f t="shared" ref="F369:X369" si="130">F368*F363</f>
        <v>8.2609342849794238</v>
      </c>
      <c r="G369" s="112">
        <f t="shared" si="130"/>
        <v>8.4181520061728392</v>
      </c>
      <c r="H369" s="112">
        <f t="shared" si="130"/>
        <v>8.5753697273662546</v>
      </c>
      <c r="I369" s="113">
        <f t="shared" si="130"/>
        <v>8.7788837448559658</v>
      </c>
      <c r="J369" s="112">
        <f t="shared" si="130"/>
        <v>8.9361014660493829</v>
      </c>
      <c r="K369" s="112">
        <f t="shared" si="130"/>
        <v>9.0933191872427983</v>
      </c>
      <c r="L369" s="112">
        <f t="shared" si="130"/>
        <v>9.2505369084362137</v>
      </c>
      <c r="M369" s="112">
        <f t="shared" si="130"/>
        <v>9.4077546296296308</v>
      </c>
      <c r="N369" s="113">
        <f t="shared" si="130"/>
        <v>9.5649723508230444</v>
      </c>
      <c r="O369" s="112">
        <f t="shared" si="130"/>
        <v>9.7221900720164616</v>
      </c>
      <c r="P369" s="112">
        <f t="shared" si="130"/>
        <v>9.8794077932098769</v>
      </c>
      <c r="Q369" s="112">
        <f t="shared" si="130"/>
        <v>10.036625514403292</v>
      </c>
      <c r="R369" s="112">
        <f t="shared" si="130"/>
        <v>10.193843235596706</v>
      </c>
      <c r="S369" s="113">
        <f t="shared" si="130"/>
        <v>13.795505401234568</v>
      </c>
      <c r="T369" s="112">
        <f t="shared" si="130"/>
        <v>13.952723122427983</v>
      </c>
      <c r="U369" s="112">
        <f t="shared" si="130"/>
        <v>14.1099408436214</v>
      </c>
      <c r="V369" s="112">
        <f t="shared" si="130"/>
        <v>14.267158564814814</v>
      </c>
      <c r="W369" s="112">
        <f t="shared" si="130"/>
        <v>14.424376286008229</v>
      </c>
      <c r="X369" s="113">
        <f t="shared" si="130"/>
        <v>14.581594007201648</v>
      </c>
    </row>
  </sheetData>
  <mergeCells count="74">
    <mergeCell ref="A2:A5"/>
    <mergeCell ref="B2:X2"/>
    <mergeCell ref="B3:X3"/>
    <mergeCell ref="B4:B5"/>
    <mergeCell ref="C4:C5"/>
    <mergeCell ref="D4:D5"/>
    <mergeCell ref="E4:X4"/>
    <mergeCell ref="AA13:AJ15"/>
    <mergeCell ref="A39:A42"/>
    <mergeCell ref="B39:X39"/>
    <mergeCell ref="B40:X40"/>
    <mergeCell ref="B41:B42"/>
    <mergeCell ref="C41:C42"/>
    <mergeCell ref="D41:D42"/>
    <mergeCell ref="E41:X41"/>
    <mergeCell ref="AA43:AH44"/>
    <mergeCell ref="AK55:AT56"/>
    <mergeCell ref="AA63:AH64"/>
    <mergeCell ref="A76:A79"/>
    <mergeCell ref="B76:X76"/>
    <mergeCell ref="B77:X77"/>
    <mergeCell ref="B78:B79"/>
    <mergeCell ref="C78:C79"/>
    <mergeCell ref="D78:D79"/>
    <mergeCell ref="E78:X78"/>
    <mergeCell ref="A113:A116"/>
    <mergeCell ref="B113:X113"/>
    <mergeCell ref="B114:X114"/>
    <mergeCell ref="B115:B116"/>
    <mergeCell ref="C115:C116"/>
    <mergeCell ref="D115:D116"/>
    <mergeCell ref="E115:X115"/>
    <mergeCell ref="A150:A153"/>
    <mergeCell ref="B150:X150"/>
    <mergeCell ref="B151:X151"/>
    <mergeCell ref="B152:B153"/>
    <mergeCell ref="C152:C153"/>
    <mergeCell ref="D152:D153"/>
    <mergeCell ref="E152:X152"/>
    <mergeCell ref="A187:A190"/>
    <mergeCell ref="B187:X187"/>
    <mergeCell ref="B188:X188"/>
    <mergeCell ref="B189:B190"/>
    <mergeCell ref="C189:C190"/>
    <mergeCell ref="D189:D190"/>
    <mergeCell ref="E189:X189"/>
    <mergeCell ref="A224:A227"/>
    <mergeCell ref="B224:X224"/>
    <mergeCell ref="B225:X225"/>
    <mergeCell ref="B226:B227"/>
    <mergeCell ref="C226:C227"/>
    <mergeCell ref="D226:D227"/>
    <mergeCell ref="E226:X226"/>
    <mergeCell ref="A261:A264"/>
    <mergeCell ref="B261:X261"/>
    <mergeCell ref="B262:X262"/>
    <mergeCell ref="B263:B264"/>
    <mergeCell ref="C263:C264"/>
    <mergeCell ref="D263:D264"/>
    <mergeCell ref="E263:X263"/>
    <mergeCell ref="A298:A301"/>
    <mergeCell ref="B298:X298"/>
    <mergeCell ref="B299:X299"/>
    <mergeCell ref="B300:B301"/>
    <mergeCell ref="C300:C301"/>
    <mergeCell ref="D300:D301"/>
    <mergeCell ref="E300:X300"/>
    <mergeCell ref="A335:A338"/>
    <mergeCell ref="B335:X335"/>
    <mergeCell ref="B336:X336"/>
    <mergeCell ref="B337:B338"/>
    <mergeCell ref="C337:C338"/>
    <mergeCell ref="D337:D338"/>
    <mergeCell ref="E337:X337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9CFDA-B8CA-4E2B-BFA1-1CC09D6C31FC}">
  <dimension ref="A1:AF109"/>
  <sheetViews>
    <sheetView topLeftCell="M89" zoomScale="114" zoomScaleNormal="120" workbookViewId="0">
      <selection activeCell="W108" sqref="W108"/>
    </sheetView>
  </sheetViews>
  <sheetFormatPr defaultRowHeight="14.4" x14ac:dyDescent="0.3"/>
  <cols>
    <col min="2" max="2" width="16.21875" customWidth="1"/>
    <col min="3" max="3" width="11.21875" customWidth="1"/>
    <col min="8" max="8" width="8.88671875" style="300"/>
    <col min="13" max="13" width="8.88671875" style="300"/>
    <col min="18" max="18" width="8.88671875" style="300"/>
    <col min="23" max="23" width="8.88671875" style="300"/>
  </cols>
  <sheetData>
    <row r="1" spans="1:25" x14ac:dyDescent="0.3">
      <c r="A1" s="203" t="s">
        <v>269</v>
      </c>
      <c r="B1" s="224" t="s">
        <v>268</v>
      </c>
      <c r="C1" s="224"/>
      <c r="D1" s="224"/>
      <c r="E1" s="224"/>
      <c r="F1" s="224"/>
      <c r="G1" s="224"/>
      <c r="H1" s="224"/>
      <c r="I1" s="224"/>
      <c r="J1" s="224"/>
      <c r="K1" s="224"/>
      <c r="L1" s="224"/>
      <c r="M1" s="224"/>
      <c r="N1" s="224"/>
      <c r="O1" s="224"/>
      <c r="P1" s="224"/>
      <c r="Q1" s="224"/>
      <c r="R1" s="224"/>
      <c r="S1" s="224"/>
      <c r="T1" s="224"/>
      <c r="U1" s="224"/>
      <c r="V1" s="224"/>
      <c r="W1" s="224"/>
    </row>
    <row r="2" spans="1:25" x14ac:dyDescent="0.3">
      <c r="A2" s="203"/>
      <c r="Y2" s="64" t="s">
        <v>299</v>
      </c>
    </row>
    <row r="3" spans="1:25" x14ac:dyDescent="0.3">
      <c r="A3" s="203"/>
    </row>
    <row r="4" spans="1:25" x14ac:dyDescent="0.3">
      <c r="A4" s="203"/>
    </row>
    <row r="6" spans="1:25" x14ac:dyDescent="0.3">
      <c r="B6" s="242" t="s">
        <v>398</v>
      </c>
      <c r="C6" s="242"/>
      <c r="D6" s="242"/>
      <c r="E6" s="242"/>
      <c r="F6" s="242"/>
      <c r="G6" s="242"/>
      <c r="H6" s="242"/>
      <c r="I6" s="242"/>
      <c r="J6" s="242"/>
      <c r="K6" s="242"/>
      <c r="L6" s="242"/>
      <c r="M6" s="242"/>
      <c r="N6" s="242"/>
      <c r="O6" s="242"/>
      <c r="P6" s="242"/>
      <c r="Q6" s="242"/>
      <c r="R6" s="242"/>
      <c r="S6" s="242"/>
      <c r="T6" s="242"/>
      <c r="U6" s="242"/>
      <c r="V6" s="242"/>
      <c r="W6" s="242"/>
    </row>
    <row r="7" spans="1:25" x14ac:dyDescent="0.3">
      <c r="B7" s="197" t="s">
        <v>271</v>
      </c>
      <c r="C7" s="197" t="s">
        <v>151</v>
      </c>
      <c r="D7" s="229" t="s">
        <v>22</v>
      </c>
      <c r="E7" s="229"/>
      <c r="F7" s="229"/>
      <c r="G7" s="229"/>
      <c r="H7" s="229"/>
      <c r="I7" s="229"/>
      <c r="J7" s="229"/>
      <c r="K7" s="229"/>
      <c r="L7" s="229"/>
      <c r="M7" s="229"/>
      <c r="N7" s="229"/>
      <c r="O7" s="229"/>
      <c r="P7" s="229"/>
      <c r="Q7" s="229"/>
      <c r="R7" s="229"/>
      <c r="S7" s="229"/>
      <c r="T7" s="229"/>
      <c r="U7" s="229"/>
      <c r="V7" s="229"/>
      <c r="W7" s="229"/>
    </row>
    <row r="8" spans="1:25" x14ac:dyDescent="0.3">
      <c r="B8" s="197"/>
      <c r="C8" s="197"/>
      <c r="D8" s="8">
        <v>2025</v>
      </c>
      <c r="E8" s="8">
        <v>2026</v>
      </c>
      <c r="F8" s="8">
        <v>2027</v>
      </c>
      <c r="G8" s="8">
        <v>2028</v>
      </c>
      <c r="H8" s="301">
        <v>2029</v>
      </c>
      <c r="I8" s="8">
        <v>2030</v>
      </c>
      <c r="J8" s="8">
        <v>2031</v>
      </c>
      <c r="K8" s="8">
        <v>2032</v>
      </c>
      <c r="L8" s="8">
        <v>2033</v>
      </c>
      <c r="M8" s="301">
        <v>2034</v>
      </c>
      <c r="N8" s="8">
        <v>2035</v>
      </c>
      <c r="O8" s="8">
        <v>2036</v>
      </c>
      <c r="P8" s="8">
        <v>2037</v>
      </c>
      <c r="Q8" s="8">
        <v>2038</v>
      </c>
      <c r="R8" s="301">
        <v>2039</v>
      </c>
      <c r="S8" s="8">
        <v>2040</v>
      </c>
      <c r="T8" s="8">
        <v>2041</v>
      </c>
      <c r="U8" s="8">
        <v>2042</v>
      </c>
      <c r="V8" s="8">
        <v>2043</v>
      </c>
      <c r="W8" s="301">
        <v>2044</v>
      </c>
    </row>
    <row r="9" spans="1:25" x14ac:dyDescent="0.3">
      <c r="B9" s="5" t="s">
        <v>272</v>
      </c>
      <c r="C9" s="5" t="s">
        <v>156</v>
      </c>
      <c r="D9" s="82">
        <f>'Kebutuhan Air Total (3)'!E30</f>
        <v>3.8776234567901233</v>
      </c>
      <c r="E9" s="82">
        <f>'Kebutuhan Air Total (3)'!F30</f>
        <v>3.8894338348765434</v>
      </c>
      <c r="F9" s="82">
        <f>'Kebutuhan Air Total (3)'!G30</f>
        <v>3.901244212962963</v>
      </c>
      <c r="G9" s="82">
        <f>'Kebutuhan Air Total (3)'!H30</f>
        <v>3.9130545910493826</v>
      </c>
      <c r="H9" s="302">
        <f>'Kebutuhan Air Total (3)'!I30</f>
        <v>3.9248649691358031</v>
      </c>
      <c r="I9" s="82">
        <f>'Kebutuhan Air Total (3)'!J30</f>
        <v>3.9366753472222222</v>
      </c>
      <c r="J9" s="82">
        <f>'Kebutuhan Air Total (3)'!K30</f>
        <v>3.9484857253086418</v>
      </c>
      <c r="K9" s="82">
        <f>'Kebutuhan Air Total (3)'!L30</f>
        <v>3.9602961033950614</v>
      </c>
      <c r="L9" s="82">
        <f>'Kebutuhan Air Total (3)'!M30</f>
        <v>3.9721064814814819</v>
      </c>
      <c r="M9" s="302">
        <f>'Kebutuhan Air Total (3)'!N30</f>
        <v>3.9839168595679011</v>
      </c>
      <c r="N9" s="82">
        <f>'Kebutuhan Air Total (3)'!O30</f>
        <v>3.9957272376543207</v>
      </c>
      <c r="O9" s="82">
        <f>'Kebutuhan Air Total (3)'!P30</f>
        <v>4.0075376157407412</v>
      </c>
      <c r="P9" s="82">
        <f>'Kebutuhan Air Total (3)'!Q30</f>
        <v>4.0193479938271608</v>
      </c>
      <c r="Q9" s="82">
        <f>'Kebutuhan Air Total (3)'!R30</f>
        <v>4.0311583719135804</v>
      </c>
      <c r="R9" s="302">
        <f>'Kebutuhan Air Total (3)'!S30</f>
        <v>4.04296875</v>
      </c>
      <c r="S9" s="82">
        <f>'Kebutuhan Air Total (3)'!T30</f>
        <v>4.0547791280864196</v>
      </c>
      <c r="T9" s="82">
        <f>'Kebutuhan Air Total (3)'!U30</f>
        <v>4.0665895061728392</v>
      </c>
      <c r="U9" s="82">
        <f>'Kebutuhan Air Total (3)'!V30</f>
        <v>4.0783998842592588</v>
      </c>
      <c r="V9" s="82">
        <f>'Kebutuhan Air Total (3)'!W30</f>
        <v>4.0902102623456784</v>
      </c>
      <c r="W9" s="302">
        <f>'Kebutuhan Air Total (3)'!X30</f>
        <v>4.1020206404320998</v>
      </c>
    </row>
    <row r="10" spans="1:25" x14ac:dyDescent="0.3">
      <c r="B10" s="5" t="s">
        <v>273</v>
      </c>
      <c r="C10" s="5" t="s">
        <v>156</v>
      </c>
      <c r="D10" s="82">
        <f>'Kebutuhan Air Total (3)'!E33</f>
        <v>5.8164351851851848</v>
      </c>
      <c r="E10" s="82">
        <f>'Kebutuhan Air Total (3)'!F33</f>
        <v>5.8341507523148151</v>
      </c>
      <c r="F10" s="82">
        <f>'Kebutuhan Air Total (3)'!G33</f>
        <v>5.8518663194444445</v>
      </c>
      <c r="G10" s="82">
        <f>'Kebutuhan Air Total (3)'!H33</f>
        <v>5.8695818865740739</v>
      </c>
      <c r="H10" s="302">
        <f>'Kebutuhan Air Total (3)'!I33</f>
        <v>5.8872974537037042</v>
      </c>
      <c r="I10" s="82">
        <f>'Kebutuhan Air Total (3)'!J33</f>
        <v>5.9050130208333336</v>
      </c>
      <c r="J10" s="82">
        <f>'Kebutuhan Air Total (3)'!K33</f>
        <v>5.922728587962963</v>
      </c>
      <c r="K10" s="82">
        <f>'Kebutuhan Air Total (3)'!L33</f>
        <v>5.9404441550925924</v>
      </c>
      <c r="L10" s="82">
        <f>'Kebutuhan Air Total (3)'!M33</f>
        <v>5.9581597222222227</v>
      </c>
      <c r="M10" s="302">
        <f>'Kebutuhan Air Total (3)'!N33</f>
        <v>5.9758752893518512</v>
      </c>
      <c r="N10" s="82">
        <f>'Kebutuhan Air Total (3)'!O33</f>
        <v>5.9935908564814806</v>
      </c>
      <c r="O10" s="82">
        <f>'Kebutuhan Air Total (3)'!P33</f>
        <v>6.0113064236111118</v>
      </c>
      <c r="P10" s="82">
        <f>'Kebutuhan Air Total (3)'!Q33</f>
        <v>6.0290219907407412</v>
      </c>
      <c r="Q10" s="82">
        <f>'Kebutuhan Air Total (3)'!R33</f>
        <v>6.0467375578703706</v>
      </c>
      <c r="R10" s="302">
        <f>'Kebutuhan Air Total (3)'!S33</f>
        <v>6.064453125</v>
      </c>
      <c r="S10" s="82">
        <f>'Kebutuhan Air Total (3)'!T33</f>
        <v>6.0821686921296294</v>
      </c>
      <c r="T10" s="82">
        <f>'Kebutuhan Air Total (3)'!U33</f>
        <v>6.0998842592592588</v>
      </c>
      <c r="U10" s="82">
        <f>'Kebutuhan Air Total (3)'!V33</f>
        <v>6.1175998263888882</v>
      </c>
      <c r="V10" s="82">
        <f>'Kebutuhan Air Total (3)'!W33</f>
        <v>6.1353153935185176</v>
      </c>
      <c r="W10" s="302">
        <f>'Kebutuhan Air Total (3)'!X33</f>
        <v>6.1530309606481497</v>
      </c>
    </row>
    <row r="11" spans="1:25" x14ac:dyDescent="0.3">
      <c r="B11" s="5" t="s">
        <v>274</v>
      </c>
      <c r="C11" s="5" t="s">
        <v>156</v>
      </c>
      <c r="D11" s="82">
        <f>'Kebutuhan Air Total (3)'!E36</f>
        <v>7.7552469135802466</v>
      </c>
      <c r="E11" s="82">
        <f>'Kebutuhan Air Total (3)'!F36</f>
        <v>7.7788676697530867</v>
      </c>
      <c r="F11" s="82">
        <f>'Kebutuhan Air Total (3)'!G36</f>
        <v>7.802488425925926</v>
      </c>
      <c r="G11" s="82">
        <f>'Kebutuhan Air Total (3)'!H36</f>
        <v>7.8261091820987652</v>
      </c>
      <c r="H11" s="302">
        <f>'Kebutuhan Air Total (3)'!I36</f>
        <v>7.8497299382716061</v>
      </c>
      <c r="I11" s="82">
        <f>'Kebutuhan Air Total (3)'!J36</f>
        <v>7.8733506944444445</v>
      </c>
      <c r="J11" s="82">
        <f>'Kebutuhan Air Total (3)'!K36</f>
        <v>7.8969714506172837</v>
      </c>
      <c r="K11" s="82">
        <f>'Kebutuhan Air Total (3)'!L36</f>
        <v>7.9205922067901229</v>
      </c>
      <c r="L11" s="82">
        <f>'Kebutuhan Air Total (3)'!M36</f>
        <v>7.9442129629629639</v>
      </c>
      <c r="M11" s="302">
        <f>'Kebutuhan Air Total (3)'!N36</f>
        <v>7.9678337191358022</v>
      </c>
      <c r="N11" s="82">
        <f>'Kebutuhan Air Total (3)'!O36</f>
        <v>7.9914544753086414</v>
      </c>
      <c r="O11" s="82">
        <f>'Kebutuhan Air Total (3)'!P36</f>
        <v>8.0150752314814824</v>
      </c>
      <c r="P11" s="82">
        <f>'Kebutuhan Air Total (3)'!Q36</f>
        <v>8.0386959876543216</v>
      </c>
      <c r="Q11" s="82">
        <f>'Kebutuhan Air Total (3)'!R36</f>
        <v>8.0623167438271608</v>
      </c>
      <c r="R11" s="302">
        <f>'Kebutuhan Air Total (3)'!S36</f>
        <v>8.0859375</v>
      </c>
      <c r="S11" s="82">
        <f>'Kebutuhan Air Total (3)'!T36</f>
        <v>8.1095582561728392</v>
      </c>
      <c r="T11" s="82">
        <f>'Kebutuhan Air Total (3)'!U36</f>
        <v>8.1331790123456784</v>
      </c>
      <c r="U11" s="82">
        <f>'Kebutuhan Air Total (3)'!V36</f>
        <v>8.1567997685185176</v>
      </c>
      <c r="V11" s="82">
        <f>'Kebutuhan Air Total (3)'!W36</f>
        <v>8.1804205246913568</v>
      </c>
      <c r="W11" s="302">
        <f>'Kebutuhan Air Total (3)'!X36</f>
        <v>8.2040412808641996</v>
      </c>
    </row>
    <row r="13" spans="1:25" x14ac:dyDescent="0.3">
      <c r="B13" s="242" t="s">
        <v>399</v>
      </c>
      <c r="C13" s="242"/>
      <c r="D13" s="242"/>
      <c r="E13" s="242"/>
      <c r="F13" s="242"/>
      <c r="G13" s="242"/>
      <c r="H13" s="242"/>
      <c r="I13" s="242"/>
      <c r="J13" s="242"/>
      <c r="K13" s="242"/>
      <c r="L13" s="242"/>
      <c r="M13" s="242"/>
      <c r="N13" s="242"/>
      <c r="O13" s="242"/>
      <c r="P13" s="242"/>
      <c r="Q13" s="242"/>
      <c r="R13" s="242"/>
      <c r="S13" s="242"/>
      <c r="T13" s="242"/>
      <c r="U13" s="242"/>
      <c r="V13" s="242"/>
      <c r="W13" s="242"/>
    </row>
    <row r="14" spans="1:25" x14ac:dyDescent="0.3">
      <c r="B14" s="197" t="s">
        <v>271</v>
      </c>
      <c r="C14" s="197" t="s">
        <v>151</v>
      </c>
      <c r="D14" s="229" t="s">
        <v>22</v>
      </c>
      <c r="E14" s="229"/>
      <c r="F14" s="229"/>
      <c r="G14" s="229"/>
      <c r="H14" s="229"/>
      <c r="I14" s="229"/>
      <c r="J14" s="229"/>
      <c r="K14" s="229"/>
      <c r="L14" s="229"/>
      <c r="M14" s="229"/>
      <c r="N14" s="229"/>
      <c r="O14" s="229"/>
      <c r="P14" s="229"/>
      <c r="Q14" s="229"/>
      <c r="R14" s="229"/>
      <c r="S14" s="229"/>
      <c r="T14" s="229"/>
      <c r="U14" s="229"/>
      <c r="V14" s="229"/>
      <c r="W14" s="229"/>
    </row>
    <row r="15" spans="1:25" x14ac:dyDescent="0.3">
      <c r="B15" s="197"/>
      <c r="C15" s="197"/>
      <c r="D15" s="8">
        <v>2025</v>
      </c>
      <c r="E15" s="8">
        <v>2026</v>
      </c>
      <c r="F15" s="8">
        <v>2027</v>
      </c>
      <c r="G15" s="8">
        <v>2028</v>
      </c>
      <c r="H15" s="301">
        <v>2029</v>
      </c>
      <c r="I15" s="8">
        <v>2030</v>
      </c>
      <c r="J15" s="8">
        <v>2031</v>
      </c>
      <c r="K15" s="8">
        <v>2032</v>
      </c>
      <c r="L15" s="8">
        <v>2033</v>
      </c>
      <c r="M15" s="301">
        <v>2034</v>
      </c>
      <c r="N15" s="8">
        <v>2035</v>
      </c>
      <c r="O15" s="8">
        <v>2036</v>
      </c>
      <c r="P15" s="8">
        <v>2037</v>
      </c>
      <c r="Q15" s="8">
        <v>2038</v>
      </c>
      <c r="R15" s="301">
        <v>2039</v>
      </c>
      <c r="S15" s="8">
        <v>2040</v>
      </c>
      <c r="T15" s="8">
        <v>2041</v>
      </c>
      <c r="U15" s="8">
        <v>2042</v>
      </c>
      <c r="V15" s="8">
        <v>2043</v>
      </c>
      <c r="W15" s="301">
        <v>2044</v>
      </c>
    </row>
    <row r="16" spans="1:25" x14ac:dyDescent="0.3">
      <c r="B16" s="5" t="s">
        <v>272</v>
      </c>
      <c r="C16" s="5" t="s">
        <v>156</v>
      </c>
      <c r="D16" s="82">
        <f>'Kebutuhan Air Total (3)'!E67</f>
        <v>7.7009950488683128</v>
      </c>
      <c r="E16" s="82">
        <f>'Kebutuhan Air Total (3)'!F67</f>
        <v>7.8599906764403293</v>
      </c>
      <c r="F16" s="82">
        <f>'Kebutuhan Air Total (3)'!G67</f>
        <v>8.0189863040123441</v>
      </c>
      <c r="G16" s="82">
        <f>'Kebutuhan Air Total (3)'!H67</f>
        <v>8.1779819315843607</v>
      </c>
      <c r="H16" s="302">
        <f>'Kebutuhan Air Total (3)'!I67</f>
        <v>8.3369775591563773</v>
      </c>
      <c r="I16" s="82">
        <f>'Kebutuhan Air Total (3)'!J67</f>
        <v>8.5191213348765427</v>
      </c>
      <c r="J16" s="82">
        <f>'Kebutuhan Air Total (3)'!K67</f>
        <v>8.6781169624485575</v>
      </c>
      <c r="K16" s="82">
        <f>'Kebutuhan Air Total (3)'!L67</f>
        <v>8.837112590020574</v>
      </c>
      <c r="L16" s="82">
        <f>'Kebutuhan Air Total (3)'!M67</f>
        <v>9.2183304398148138</v>
      </c>
      <c r="M16" s="302">
        <f>'Kebutuhan Air Total (3)'!N67</f>
        <v>9.3773260673868304</v>
      </c>
      <c r="N16" s="82">
        <f>'Kebutuhan Air Total (3)'!O67</f>
        <v>9.536321694958847</v>
      </c>
      <c r="O16" s="82">
        <f>'Kebutuhan Air Total (3)'!P67</f>
        <v>9.6953173225308635</v>
      </c>
      <c r="P16" s="82">
        <f>'Kebutuhan Air Total (3)'!Q67</f>
        <v>9.8543129501028801</v>
      </c>
      <c r="Q16" s="82">
        <f>'Kebutuhan Air Total (3)'!R67</f>
        <v>10.013308577674898</v>
      </c>
      <c r="R16" s="302">
        <f>'Kebutuhan Air Total (3)'!S67</f>
        <v>10.172304205246911</v>
      </c>
      <c r="S16" s="82">
        <f>'Kebutuhan Air Total (3)'!T67</f>
        <v>10.331299832818928</v>
      </c>
      <c r="T16" s="82">
        <f>'Kebutuhan Air Total (3)'!U67</f>
        <v>10.490295460390945</v>
      </c>
      <c r="U16" s="82">
        <f>'Kebutuhan Air Total (3)'!V67</f>
        <v>12.149291087962961</v>
      </c>
      <c r="V16" s="82">
        <f>'Kebutuhan Air Total (3)'!W67</f>
        <v>12.30828671553498</v>
      </c>
      <c r="W16" s="302">
        <f>'Kebutuhan Air Total (3)'!X67</f>
        <v>12.467282343106994</v>
      </c>
    </row>
    <row r="17" spans="2:32" x14ac:dyDescent="0.3">
      <c r="B17" s="5" t="s">
        <v>273</v>
      </c>
      <c r="C17" s="5" t="s">
        <v>156</v>
      </c>
      <c r="D17" s="82">
        <f>'Kebutuhan Air Total (3)'!E70</f>
        <v>11.551492573302468</v>
      </c>
      <c r="E17" s="82">
        <f>'Kebutuhan Air Total (3)'!F70</f>
        <v>11.789986014660494</v>
      </c>
      <c r="F17" s="82">
        <f>'Kebutuhan Air Total (3)'!G70</f>
        <v>12.028479456018516</v>
      </c>
      <c r="G17" s="82">
        <f>'Kebutuhan Air Total (3)'!H70</f>
        <v>12.26697289737654</v>
      </c>
      <c r="H17" s="302">
        <f>'Kebutuhan Air Total (3)'!I70</f>
        <v>12.505466338734566</v>
      </c>
      <c r="I17" s="82">
        <f>'Kebutuhan Air Total (3)'!J70</f>
        <v>12.778682002314813</v>
      </c>
      <c r="J17" s="82">
        <f>'Kebutuhan Air Total (3)'!K70</f>
        <v>13.017175443672837</v>
      </c>
      <c r="K17" s="82">
        <f>'Kebutuhan Air Total (3)'!L70</f>
        <v>13.255668885030861</v>
      </c>
      <c r="L17" s="82">
        <f>'Kebutuhan Air Total (3)'!M70</f>
        <v>13.827495659722221</v>
      </c>
      <c r="M17" s="302">
        <f>'Kebutuhan Air Total (3)'!N70</f>
        <v>14.065989101080245</v>
      </c>
      <c r="N17" s="82">
        <f>'Kebutuhan Air Total (3)'!O70</f>
        <v>14.30448254243827</v>
      </c>
      <c r="O17" s="82">
        <f>'Kebutuhan Air Total (3)'!P70</f>
        <v>14.542975983796296</v>
      </c>
      <c r="P17" s="82">
        <f>'Kebutuhan Air Total (3)'!Q70</f>
        <v>14.78146942515432</v>
      </c>
      <c r="Q17" s="82">
        <f>'Kebutuhan Air Total (3)'!R70</f>
        <v>15.019962866512348</v>
      </c>
      <c r="R17" s="302">
        <f>'Kebutuhan Air Total (3)'!S70</f>
        <v>15.258456307870368</v>
      </c>
      <c r="S17" s="82">
        <f>'Kebutuhan Air Total (3)'!T70</f>
        <v>15.496949749228392</v>
      </c>
      <c r="T17" s="82">
        <f>'Kebutuhan Air Total (3)'!U70</f>
        <v>15.735443190586416</v>
      </c>
      <c r="U17" s="82">
        <f>'Kebutuhan Air Total (3)'!V70</f>
        <v>18.22393663194444</v>
      </c>
      <c r="V17" s="82">
        <f>'Kebutuhan Air Total (3)'!W70</f>
        <v>18.462430073302471</v>
      </c>
      <c r="W17" s="302">
        <f>'Kebutuhan Air Total (3)'!X70</f>
        <v>18.700923514660492</v>
      </c>
    </row>
    <row r="18" spans="2:32" x14ac:dyDescent="0.3">
      <c r="B18" s="5" t="s">
        <v>274</v>
      </c>
      <c r="C18" s="5" t="s">
        <v>156</v>
      </c>
      <c r="D18" s="82">
        <f>'Kebutuhan Air Total (3)'!E73</f>
        <v>15.401990097736626</v>
      </c>
      <c r="E18" s="82">
        <f>'Kebutuhan Air Total (3)'!F73</f>
        <v>15.719981352880659</v>
      </c>
      <c r="F18" s="82">
        <f>'Kebutuhan Air Total (3)'!G73</f>
        <v>16.037972608024688</v>
      </c>
      <c r="G18" s="82">
        <f>'Kebutuhan Air Total (3)'!H73</f>
        <v>16.355963863168721</v>
      </c>
      <c r="H18" s="302">
        <f>'Kebutuhan Air Total (3)'!I73</f>
        <v>16.673955118312755</v>
      </c>
      <c r="I18" s="82">
        <f>'Kebutuhan Air Total (3)'!J73</f>
        <v>17.038242669753085</v>
      </c>
      <c r="J18" s="82">
        <f>'Kebutuhan Air Total (3)'!K73</f>
        <v>17.356233924897115</v>
      </c>
      <c r="K18" s="82">
        <f>'Kebutuhan Air Total (3)'!L73</f>
        <v>17.674225180041148</v>
      </c>
      <c r="L18" s="82">
        <f>'Kebutuhan Air Total (3)'!M73</f>
        <v>18.436660879629628</v>
      </c>
      <c r="M18" s="302">
        <f>'Kebutuhan Air Total (3)'!N73</f>
        <v>18.754652134773661</v>
      </c>
      <c r="N18" s="82">
        <f>'Kebutuhan Air Total (3)'!O73</f>
        <v>19.072643389917694</v>
      </c>
      <c r="O18" s="82">
        <f>'Kebutuhan Air Total (3)'!P73</f>
        <v>19.390634645061727</v>
      </c>
      <c r="P18" s="82">
        <f>'Kebutuhan Air Total (3)'!Q73</f>
        <v>19.70862590020576</v>
      </c>
      <c r="Q18" s="82">
        <f>'Kebutuhan Air Total (3)'!R73</f>
        <v>20.026617155349797</v>
      </c>
      <c r="R18" s="302">
        <f>'Kebutuhan Air Total (3)'!S73</f>
        <v>20.344608410493823</v>
      </c>
      <c r="S18" s="82">
        <f>'Kebutuhan Air Total (3)'!T73</f>
        <v>20.662599665637856</v>
      </c>
      <c r="T18" s="82">
        <f>'Kebutuhan Air Total (3)'!U73</f>
        <v>20.980590920781889</v>
      </c>
      <c r="U18" s="82">
        <f>'Kebutuhan Air Total (3)'!V73</f>
        <v>24.298582175925922</v>
      </c>
      <c r="V18" s="82">
        <f>'Kebutuhan Air Total (3)'!W73</f>
        <v>24.616573431069959</v>
      </c>
      <c r="W18" s="302">
        <f>'Kebutuhan Air Total (3)'!X73</f>
        <v>24.934564686213989</v>
      </c>
    </row>
    <row r="19" spans="2:32" x14ac:dyDescent="0.3">
      <c r="Y19" s="196" t="s">
        <v>235</v>
      </c>
      <c r="Z19" s="196"/>
      <c r="AA19" s="196"/>
      <c r="AB19" s="196"/>
      <c r="AC19" s="196"/>
      <c r="AD19" s="196"/>
      <c r="AE19" s="196"/>
      <c r="AF19" s="196"/>
    </row>
    <row r="20" spans="2:32" x14ac:dyDescent="0.3">
      <c r="B20" s="242" t="s">
        <v>400</v>
      </c>
      <c r="C20" s="242"/>
      <c r="D20" s="242"/>
      <c r="E20" s="242"/>
      <c r="F20" s="242"/>
      <c r="G20" s="242"/>
      <c r="H20" s="242"/>
      <c r="I20" s="242"/>
      <c r="J20" s="242"/>
      <c r="K20" s="242"/>
      <c r="L20" s="242"/>
      <c r="M20" s="242"/>
      <c r="N20" s="242"/>
      <c r="O20" s="242"/>
      <c r="P20" s="242"/>
      <c r="Q20" s="242"/>
      <c r="R20" s="242"/>
      <c r="S20" s="242"/>
      <c r="T20" s="242"/>
      <c r="U20" s="242"/>
      <c r="V20" s="242"/>
      <c r="W20" s="242"/>
      <c r="Y20" s="196"/>
      <c r="Z20" s="196"/>
      <c r="AA20" s="196"/>
      <c r="AB20" s="196"/>
      <c r="AC20" s="196"/>
      <c r="AD20" s="196"/>
      <c r="AE20" s="196"/>
      <c r="AF20" s="196"/>
    </row>
    <row r="21" spans="2:32" x14ac:dyDescent="0.3">
      <c r="B21" s="197" t="s">
        <v>271</v>
      </c>
      <c r="C21" s="197" t="s">
        <v>151</v>
      </c>
      <c r="D21" s="229" t="s">
        <v>22</v>
      </c>
      <c r="E21" s="229"/>
      <c r="F21" s="229"/>
      <c r="G21" s="229"/>
      <c r="H21" s="229"/>
      <c r="I21" s="229"/>
      <c r="J21" s="229"/>
      <c r="K21" s="229"/>
      <c r="L21" s="229"/>
      <c r="M21" s="229"/>
      <c r="N21" s="229"/>
      <c r="O21" s="229"/>
      <c r="P21" s="229"/>
      <c r="Q21" s="229"/>
      <c r="R21" s="229"/>
      <c r="S21" s="229"/>
      <c r="T21" s="229"/>
      <c r="U21" s="229"/>
      <c r="V21" s="229"/>
      <c r="W21" s="229"/>
    </row>
    <row r="22" spans="2:32" x14ac:dyDescent="0.3">
      <c r="B22" s="197"/>
      <c r="C22" s="197"/>
      <c r="D22" s="8">
        <v>2025</v>
      </c>
      <c r="E22" s="8">
        <v>2026</v>
      </c>
      <c r="F22" s="8">
        <v>2027</v>
      </c>
      <c r="G22" s="8">
        <v>2028</v>
      </c>
      <c r="H22" s="301">
        <v>2029</v>
      </c>
      <c r="I22" s="8">
        <v>2030</v>
      </c>
      <c r="J22" s="8">
        <v>2031</v>
      </c>
      <c r="K22" s="8">
        <v>2032</v>
      </c>
      <c r="L22" s="8">
        <v>2033</v>
      </c>
      <c r="M22" s="301">
        <v>2034</v>
      </c>
      <c r="N22" s="8">
        <v>2035</v>
      </c>
      <c r="O22" s="8">
        <v>2036</v>
      </c>
      <c r="P22" s="8">
        <v>2037</v>
      </c>
      <c r="Q22" s="8">
        <v>2038</v>
      </c>
      <c r="R22" s="301">
        <v>2039</v>
      </c>
      <c r="S22" s="8">
        <v>2040</v>
      </c>
      <c r="T22" s="8">
        <v>2041</v>
      </c>
      <c r="U22" s="8">
        <v>2042</v>
      </c>
      <c r="V22" s="8">
        <v>2043</v>
      </c>
      <c r="W22" s="301">
        <v>2044</v>
      </c>
    </row>
    <row r="23" spans="2:32" x14ac:dyDescent="0.3">
      <c r="B23" s="5" t="s">
        <v>272</v>
      </c>
      <c r="C23" s="5" t="s">
        <v>156</v>
      </c>
      <c r="D23" s="82">
        <f>'Kebutuhan Air Total (3)'!E104</f>
        <v>2.8094119727366254</v>
      </c>
      <c r="E23" s="82">
        <f>'Kebutuhan Air Total (3)'!F104</f>
        <v>2.8610982510288063</v>
      </c>
      <c r="F23" s="82">
        <f>'Kebutuhan Air Total (3)'!G104</f>
        <v>2.9127845293209873</v>
      </c>
      <c r="G23" s="82">
        <f>'Kebutuhan Air Total (3)'!H104</f>
        <v>2.9644708076131683</v>
      </c>
      <c r="H23" s="302">
        <f>'Kebutuhan Air Total (3)'!I104</f>
        <v>3.0393052340534981</v>
      </c>
      <c r="I23" s="82">
        <f>'Kebutuhan Air Total (3)'!J104</f>
        <v>3.0909915123456786</v>
      </c>
      <c r="J23" s="82">
        <f>'Kebutuhan Air Total (3)'!K104</f>
        <v>3.14267779063786</v>
      </c>
      <c r="K23" s="82">
        <f>'Kebutuhan Air Total (3)'!L104</f>
        <v>3.194364068930041</v>
      </c>
      <c r="L23" s="82">
        <f>'Kebutuhan Air Total (3)'!M104</f>
        <v>3.246050347222222</v>
      </c>
      <c r="M23" s="302">
        <f>'Kebutuhan Air Total (3)'!N104</f>
        <v>3.2977366255144034</v>
      </c>
      <c r="N23" s="82">
        <f>'Kebutuhan Air Total (3)'!O104</f>
        <v>3.3494229038065848</v>
      </c>
      <c r="O23" s="82">
        <f>'Kebutuhan Air Total (3)'!P104</f>
        <v>3.4011091820987653</v>
      </c>
      <c r="P23" s="82">
        <f>'Kebutuhan Air Total (3)'!Q104</f>
        <v>3.4527954603909468</v>
      </c>
      <c r="Q23" s="82">
        <f>'Kebutuhan Air Total (3)'!R104</f>
        <v>3.5044817386831273</v>
      </c>
      <c r="R23" s="302">
        <f>'Kebutuhan Air Total (3)'!S104</f>
        <v>4.7749180169753096</v>
      </c>
      <c r="S23" s="82">
        <f>'Kebutuhan Air Total (3)'!T104</f>
        <v>4.8266042952674892</v>
      </c>
      <c r="T23" s="82">
        <f>'Kebutuhan Air Total (3)'!U104</f>
        <v>4.8782905735596707</v>
      </c>
      <c r="U23" s="82">
        <f>'Kebutuhan Air Total (3)'!V104</f>
        <v>4.9299768518518521</v>
      </c>
      <c r="V23" s="82">
        <f>'Kebutuhan Air Total (3)'!W104</f>
        <v>4.9816631301440326</v>
      </c>
      <c r="W23" s="302">
        <f>'Kebutuhan Air Total (3)'!X104</f>
        <v>5.033349408436214</v>
      </c>
    </row>
    <row r="24" spans="2:32" x14ac:dyDescent="0.3">
      <c r="B24" s="5" t="s">
        <v>273</v>
      </c>
      <c r="C24" s="5" t="s">
        <v>156</v>
      </c>
      <c r="D24" s="82">
        <f>'Kebutuhan Air Total (3)'!E107</f>
        <v>4.2141179591049376</v>
      </c>
      <c r="E24" s="82">
        <f>'Kebutuhan Air Total (3)'!F107</f>
        <v>4.2916473765432093</v>
      </c>
      <c r="F24" s="82">
        <f>'Kebutuhan Air Total (3)'!G107</f>
        <v>4.369176793981481</v>
      </c>
      <c r="G24" s="82">
        <f>'Kebutuhan Air Total (3)'!H107</f>
        <v>4.4467062114197526</v>
      </c>
      <c r="H24" s="302">
        <f>'Kebutuhan Air Total (3)'!I107</f>
        <v>4.5589578510802475</v>
      </c>
      <c r="I24" s="82">
        <f>'Kebutuhan Air Total (3)'!J107</f>
        <v>4.6364872685185183</v>
      </c>
      <c r="J24" s="82">
        <f>'Kebutuhan Air Total (3)'!K107</f>
        <v>4.71401668595679</v>
      </c>
      <c r="K24" s="82">
        <f>'Kebutuhan Air Total (3)'!L107</f>
        <v>4.7915461033950617</v>
      </c>
      <c r="L24" s="82">
        <f>'Kebutuhan Air Total (3)'!M107</f>
        <v>4.8690755208333325</v>
      </c>
      <c r="M24" s="302">
        <f>'Kebutuhan Air Total (3)'!N107</f>
        <v>4.9466049382716051</v>
      </c>
      <c r="N24" s="82">
        <f>'Kebutuhan Air Total (3)'!O107</f>
        <v>5.0241343557098777</v>
      </c>
      <c r="O24" s="82">
        <f>'Kebutuhan Air Total (3)'!P107</f>
        <v>5.1016637731481485</v>
      </c>
      <c r="P24" s="82">
        <f>'Kebutuhan Air Total (3)'!Q107</f>
        <v>5.1791931905864201</v>
      </c>
      <c r="Q24" s="82">
        <f>'Kebutuhan Air Total (3)'!R107</f>
        <v>5.2567226080246909</v>
      </c>
      <c r="R24" s="302">
        <f>'Kebutuhan Air Total (3)'!S107</f>
        <v>7.1623770254629644</v>
      </c>
      <c r="S24" s="82">
        <f>'Kebutuhan Air Total (3)'!T107</f>
        <v>7.2399064429012334</v>
      </c>
      <c r="T24" s="82">
        <f>'Kebutuhan Air Total (3)'!U107</f>
        <v>7.317435860339506</v>
      </c>
      <c r="U24" s="82">
        <f>'Kebutuhan Air Total (3)'!V107</f>
        <v>7.3949652777777786</v>
      </c>
      <c r="V24" s="82">
        <f>'Kebutuhan Air Total (3)'!W107</f>
        <v>7.4724946952160494</v>
      </c>
      <c r="W24" s="302">
        <f>'Kebutuhan Air Total (3)'!X107</f>
        <v>7.5500241126543211</v>
      </c>
    </row>
    <row r="25" spans="2:32" x14ac:dyDescent="0.3">
      <c r="B25" s="5" t="s">
        <v>274</v>
      </c>
      <c r="C25" s="5" t="s">
        <v>156</v>
      </c>
      <c r="D25" s="82">
        <f>'Kebutuhan Air Total (3)'!E110</f>
        <v>5.6188239454732507</v>
      </c>
      <c r="E25" s="82">
        <f>'Kebutuhan Air Total (3)'!F110</f>
        <v>5.7221965020576127</v>
      </c>
      <c r="F25" s="82">
        <f>'Kebutuhan Air Total (3)'!G110</f>
        <v>5.8255690586419746</v>
      </c>
      <c r="G25" s="82">
        <f>'Kebutuhan Air Total (3)'!H110</f>
        <v>5.9289416152263366</v>
      </c>
      <c r="H25" s="302">
        <f>'Kebutuhan Air Total (3)'!I110</f>
        <v>6.0786104681069961</v>
      </c>
      <c r="I25" s="82">
        <f>'Kebutuhan Air Total (3)'!J110</f>
        <v>6.1819830246913572</v>
      </c>
      <c r="J25" s="82">
        <f>'Kebutuhan Air Total (3)'!K110</f>
        <v>6.28535558127572</v>
      </c>
      <c r="K25" s="82">
        <f>'Kebutuhan Air Total (3)'!L110</f>
        <v>6.388728137860082</v>
      </c>
      <c r="L25" s="82">
        <f>'Kebutuhan Air Total (3)'!M110</f>
        <v>6.4921006944444439</v>
      </c>
      <c r="M25" s="302">
        <f>'Kebutuhan Air Total (3)'!N110</f>
        <v>6.5954732510288068</v>
      </c>
      <c r="N25" s="82">
        <f>'Kebutuhan Air Total (3)'!O110</f>
        <v>6.6988458076131696</v>
      </c>
      <c r="O25" s="82">
        <f>'Kebutuhan Air Total (3)'!P110</f>
        <v>6.8022183641975307</v>
      </c>
      <c r="P25" s="82">
        <f>'Kebutuhan Air Total (3)'!Q110</f>
        <v>6.9055909207818935</v>
      </c>
      <c r="Q25" s="82">
        <f>'Kebutuhan Air Total (3)'!R110</f>
        <v>7.0089634773662546</v>
      </c>
      <c r="R25" s="302">
        <f>'Kebutuhan Air Total (3)'!S110</f>
        <v>9.5498360339506192</v>
      </c>
      <c r="S25" s="82">
        <f>'Kebutuhan Air Total (3)'!T110</f>
        <v>9.6532085905349785</v>
      </c>
      <c r="T25" s="82">
        <f>'Kebutuhan Air Total (3)'!U110</f>
        <v>9.7565811471193413</v>
      </c>
      <c r="U25" s="82">
        <f>'Kebutuhan Air Total (3)'!V110</f>
        <v>9.8599537037037042</v>
      </c>
      <c r="V25" s="82">
        <f>'Kebutuhan Air Total (3)'!W110</f>
        <v>9.9633262602880652</v>
      </c>
      <c r="W25" s="302">
        <f>'Kebutuhan Air Total (3)'!X110</f>
        <v>10.066698816872428</v>
      </c>
    </row>
    <row r="27" spans="2:32" x14ac:dyDescent="0.3">
      <c r="B27" s="242" t="s">
        <v>401</v>
      </c>
      <c r="C27" s="242"/>
      <c r="D27" s="242"/>
      <c r="E27" s="242"/>
      <c r="F27" s="242"/>
      <c r="G27" s="242"/>
      <c r="H27" s="242"/>
      <c r="I27" s="242"/>
      <c r="J27" s="242"/>
      <c r="K27" s="242"/>
      <c r="L27" s="242"/>
      <c r="M27" s="242"/>
      <c r="N27" s="242"/>
      <c r="O27" s="242"/>
      <c r="P27" s="242"/>
      <c r="Q27" s="242"/>
      <c r="R27" s="242"/>
      <c r="S27" s="242"/>
      <c r="T27" s="242"/>
      <c r="U27" s="242"/>
      <c r="V27" s="242"/>
      <c r="W27" s="242"/>
    </row>
    <row r="28" spans="2:32" x14ac:dyDescent="0.3">
      <c r="B28" s="197" t="s">
        <v>271</v>
      </c>
      <c r="C28" s="197" t="s">
        <v>151</v>
      </c>
      <c r="D28" s="229" t="s">
        <v>22</v>
      </c>
      <c r="E28" s="229"/>
      <c r="F28" s="229"/>
      <c r="G28" s="229"/>
      <c r="H28" s="229"/>
      <c r="I28" s="229"/>
      <c r="J28" s="229"/>
      <c r="K28" s="229"/>
      <c r="L28" s="229"/>
      <c r="M28" s="229"/>
      <c r="N28" s="229"/>
      <c r="O28" s="229"/>
      <c r="P28" s="229"/>
      <c r="Q28" s="229"/>
      <c r="R28" s="229"/>
      <c r="S28" s="229"/>
      <c r="T28" s="229"/>
      <c r="U28" s="229"/>
      <c r="V28" s="229"/>
      <c r="W28" s="229"/>
    </row>
    <row r="29" spans="2:32" x14ac:dyDescent="0.3">
      <c r="B29" s="197"/>
      <c r="C29" s="197"/>
      <c r="D29" s="8">
        <v>2025</v>
      </c>
      <c r="E29" s="8">
        <v>2026</v>
      </c>
      <c r="F29" s="8">
        <v>2027</v>
      </c>
      <c r="G29" s="8">
        <v>2028</v>
      </c>
      <c r="H29" s="301">
        <v>2029</v>
      </c>
      <c r="I29" s="8">
        <v>2030</v>
      </c>
      <c r="J29" s="8">
        <v>2031</v>
      </c>
      <c r="K29" s="8">
        <v>2032</v>
      </c>
      <c r="L29" s="8">
        <v>2033</v>
      </c>
      <c r="M29" s="301">
        <v>2034</v>
      </c>
      <c r="N29" s="8">
        <v>2035</v>
      </c>
      <c r="O29" s="8">
        <v>2036</v>
      </c>
      <c r="P29" s="8">
        <v>2037</v>
      </c>
      <c r="Q29" s="8">
        <v>2038</v>
      </c>
      <c r="R29" s="301">
        <v>2039</v>
      </c>
      <c r="S29" s="8">
        <v>2040</v>
      </c>
      <c r="T29" s="8">
        <v>2041</v>
      </c>
      <c r="U29" s="8">
        <v>2042</v>
      </c>
      <c r="V29" s="8">
        <v>2043</v>
      </c>
      <c r="W29" s="301">
        <v>2044</v>
      </c>
    </row>
    <row r="30" spans="2:32" x14ac:dyDescent="0.3">
      <c r="B30" s="5" t="s">
        <v>272</v>
      </c>
      <c r="C30" s="5" t="s">
        <v>156</v>
      </c>
      <c r="D30" s="82">
        <f>'Kebutuhan Air Total (3)'!E141</f>
        <v>4.4661667309670783</v>
      </c>
      <c r="E30" s="82">
        <f>'Kebutuhan Air Total (3)'!F141</f>
        <v>4.5230597350823052</v>
      </c>
      <c r="F30" s="82">
        <f>'Kebutuhan Air Total (3)'!G141</f>
        <v>4.5799527391975312</v>
      </c>
      <c r="G30" s="82">
        <f>'Kebutuhan Air Total (3)'!H141</f>
        <v>4.6368457433127581</v>
      </c>
      <c r="H30" s="302">
        <f>'Kebutuhan Air Total (3)'!I141</f>
        <v>4.6937387474279832</v>
      </c>
      <c r="I30" s="82">
        <f>'Kebutuhan Air Total (3)'!J141</f>
        <v>4.7506317515432102</v>
      </c>
      <c r="J30" s="82">
        <f>'Kebutuhan Air Total (3)'!K141</f>
        <v>4.8075247556584362</v>
      </c>
      <c r="K30" s="82">
        <f>'Kebutuhan Air Total (3)'!L141</f>
        <v>4.887565907921811</v>
      </c>
      <c r="L30" s="82">
        <f>'Kebutuhan Air Total (3)'!M141</f>
        <v>4.944458912037037</v>
      </c>
      <c r="M30" s="302">
        <f>'Kebutuhan Air Total (3)'!N141</f>
        <v>5.001351916152263</v>
      </c>
      <c r="N30" s="82">
        <f>'Kebutuhan Air Total (3)'!O141</f>
        <v>5.2862541795267486</v>
      </c>
      <c r="O30" s="82">
        <f>'Kebutuhan Air Total (3)'!P141</f>
        <v>5.3431471836419746</v>
      </c>
      <c r="P30" s="82">
        <f>'Kebutuhan Air Total (3)'!Q141</f>
        <v>5.4000401877572006</v>
      </c>
      <c r="Q30" s="82">
        <f>'Kebutuhan Air Total (3)'!R141</f>
        <v>5.4569331918724266</v>
      </c>
      <c r="R30" s="302">
        <f>'Kebutuhan Air Total (3)'!S141</f>
        <v>5.5138261959876527</v>
      </c>
      <c r="S30" s="82">
        <f>'Kebutuhan Air Total (3)'!T141</f>
        <v>5.5707192001028805</v>
      </c>
      <c r="T30" s="82">
        <f>'Kebutuhan Air Total (3)'!U141</f>
        <v>5.6276122042181065</v>
      </c>
      <c r="U30" s="82">
        <f>'Kebutuhan Air Total (3)'!V141</f>
        <v>5.6845052083333325</v>
      </c>
      <c r="V30" s="82">
        <f>'Kebutuhan Air Total (3)'!W141</f>
        <v>5.7413982124485585</v>
      </c>
      <c r="W30" s="302">
        <f>'Kebutuhan Air Total (3)'!X141</f>
        <v>5.7982912165637863</v>
      </c>
    </row>
    <row r="31" spans="2:32" x14ac:dyDescent="0.3">
      <c r="B31" s="5" t="s">
        <v>273</v>
      </c>
      <c r="C31" s="5" t="s">
        <v>156</v>
      </c>
      <c r="D31" s="82">
        <f>'Kebutuhan Air Total (3)'!E144</f>
        <v>6.6992500964506174</v>
      </c>
      <c r="E31" s="82">
        <f>'Kebutuhan Air Total (3)'!F144</f>
        <v>6.7845896026234573</v>
      </c>
      <c r="F31" s="82">
        <f>'Kebutuhan Air Total (3)'!G144</f>
        <v>6.8699291087962973</v>
      </c>
      <c r="G31" s="82">
        <f>'Kebutuhan Air Total (3)'!H144</f>
        <v>6.9552686149691372</v>
      </c>
      <c r="H31" s="302">
        <f>'Kebutuhan Air Total (3)'!I144</f>
        <v>7.0406081211419753</v>
      </c>
      <c r="I31" s="82">
        <f>'Kebutuhan Air Total (3)'!J144</f>
        <v>7.1259476273148152</v>
      </c>
      <c r="J31" s="82">
        <f>'Kebutuhan Air Total (3)'!K144</f>
        <v>7.2112871334876543</v>
      </c>
      <c r="K31" s="82">
        <f>'Kebutuhan Air Total (3)'!L144</f>
        <v>7.3313488618827165</v>
      </c>
      <c r="L31" s="82">
        <f>'Kebutuhan Air Total (3)'!M144</f>
        <v>7.4166883680555555</v>
      </c>
      <c r="M31" s="302">
        <f>'Kebutuhan Air Total (3)'!N144</f>
        <v>7.5020278742283946</v>
      </c>
      <c r="N31" s="82">
        <f>'Kebutuhan Air Total (3)'!O144</f>
        <v>7.9293812692901229</v>
      </c>
      <c r="O31" s="82">
        <f>'Kebutuhan Air Total (3)'!P144</f>
        <v>8.0147207754629619</v>
      </c>
      <c r="P31" s="82">
        <f>'Kebutuhan Air Total (3)'!Q144</f>
        <v>8.1000602816358018</v>
      </c>
      <c r="Q31" s="82">
        <f>'Kebutuhan Air Total (3)'!R144</f>
        <v>8.18539978780864</v>
      </c>
      <c r="R31" s="302">
        <f>'Kebutuhan Air Total (3)'!S144</f>
        <v>8.2707392939814781</v>
      </c>
      <c r="S31" s="82">
        <f>'Kebutuhan Air Total (3)'!T144</f>
        <v>8.3560788001543216</v>
      </c>
      <c r="T31" s="82">
        <f>'Kebutuhan Air Total (3)'!U144</f>
        <v>8.4414183063271597</v>
      </c>
      <c r="U31" s="82">
        <f>'Kebutuhan Air Total (3)'!V144</f>
        <v>8.5267578124999979</v>
      </c>
      <c r="V31" s="82">
        <f>'Kebutuhan Air Total (3)'!W144</f>
        <v>8.6120973186728378</v>
      </c>
      <c r="W31" s="302">
        <f>'Kebutuhan Air Total (3)'!X144</f>
        <v>8.6974368248456795</v>
      </c>
    </row>
    <row r="32" spans="2:32" x14ac:dyDescent="0.3">
      <c r="B32" s="5" t="s">
        <v>274</v>
      </c>
      <c r="C32" s="5" t="s">
        <v>156</v>
      </c>
      <c r="D32" s="82">
        <f>'Kebutuhan Air Total (3)'!E147</f>
        <v>8.9323334619341566</v>
      </c>
      <c r="E32" s="82">
        <f>'Kebutuhan Air Total (3)'!F147</f>
        <v>9.0461194701646104</v>
      </c>
      <c r="F32" s="82">
        <f>'Kebutuhan Air Total (3)'!G147</f>
        <v>9.1599054783950624</v>
      </c>
      <c r="G32" s="82">
        <f>'Kebutuhan Air Total (3)'!H147</f>
        <v>9.2736914866255162</v>
      </c>
      <c r="H32" s="302">
        <f>'Kebutuhan Air Total (3)'!I147</f>
        <v>9.3874774948559665</v>
      </c>
      <c r="I32" s="82">
        <f>'Kebutuhan Air Total (3)'!J147</f>
        <v>9.5012635030864203</v>
      </c>
      <c r="J32" s="82">
        <f>'Kebutuhan Air Total (3)'!K147</f>
        <v>9.6150495113168724</v>
      </c>
      <c r="K32" s="82">
        <f>'Kebutuhan Air Total (3)'!L147</f>
        <v>9.775131815843622</v>
      </c>
      <c r="L32" s="82">
        <f>'Kebutuhan Air Total (3)'!M147</f>
        <v>9.888917824074074</v>
      </c>
      <c r="M32" s="302">
        <f>'Kebutuhan Air Total (3)'!N147</f>
        <v>10.002703832304526</v>
      </c>
      <c r="N32" s="82">
        <f>'Kebutuhan Air Total (3)'!O147</f>
        <v>10.572508359053497</v>
      </c>
      <c r="O32" s="82">
        <f>'Kebutuhan Air Total (3)'!P147</f>
        <v>10.686294367283949</v>
      </c>
      <c r="P32" s="82">
        <f>'Kebutuhan Air Total (3)'!Q147</f>
        <v>10.800080375514401</v>
      </c>
      <c r="Q32" s="82">
        <f>'Kebutuhan Air Total (3)'!R147</f>
        <v>10.913866383744853</v>
      </c>
      <c r="R32" s="302">
        <f>'Kebutuhan Air Total (3)'!S147</f>
        <v>11.027652391975305</v>
      </c>
      <c r="S32" s="82">
        <f>'Kebutuhan Air Total (3)'!T147</f>
        <v>11.141438400205761</v>
      </c>
      <c r="T32" s="82">
        <f>'Kebutuhan Air Total (3)'!U147</f>
        <v>11.255224408436213</v>
      </c>
      <c r="U32" s="82">
        <f>'Kebutuhan Air Total (3)'!V147</f>
        <v>11.369010416666665</v>
      </c>
      <c r="V32" s="82">
        <f>'Kebutuhan Air Total (3)'!W147</f>
        <v>11.482796424897117</v>
      </c>
      <c r="W32" s="302">
        <f>'Kebutuhan Air Total (3)'!X147</f>
        <v>11.596582433127573</v>
      </c>
    </row>
    <row r="34" spans="2:23" x14ac:dyDescent="0.3">
      <c r="B34" s="242" t="s">
        <v>402</v>
      </c>
      <c r="C34" s="242"/>
      <c r="D34" s="242"/>
      <c r="E34" s="242"/>
      <c r="F34" s="242"/>
      <c r="G34" s="242"/>
      <c r="H34" s="242"/>
      <c r="I34" s="242"/>
      <c r="J34" s="242"/>
      <c r="K34" s="242"/>
      <c r="L34" s="242"/>
      <c r="M34" s="242"/>
      <c r="N34" s="242"/>
      <c r="O34" s="242"/>
      <c r="P34" s="242"/>
      <c r="Q34" s="242"/>
      <c r="R34" s="242"/>
      <c r="S34" s="242"/>
      <c r="T34" s="242"/>
      <c r="U34" s="242"/>
      <c r="V34" s="242"/>
      <c r="W34" s="242"/>
    </row>
    <row r="35" spans="2:23" x14ac:dyDescent="0.3">
      <c r="B35" s="197" t="s">
        <v>271</v>
      </c>
      <c r="C35" s="197" t="s">
        <v>151</v>
      </c>
      <c r="D35" s="229" t="s">
        <v>22</v>
      </c>
      <c r="E35" s="229"/>
      <c r="F35" s="229"/>
      <c r="G35" s="229"/>
      <c r="H35" s="229"/>
      <c r="I35" s="229"/>
      <c r="J35" s="229"/>
      <c r="K35" s="229"/>
      <c r="L35" s="229"/>
      <c r="M35" s="229"/>
      <c r="N35" s="229"/>
      <c r="O35" s="229"/>
      <c r="P35" s="229"/>
      <c r="Q35" s="229"/>
      <c r="R35" s="229"/>
      <c r="S35" s="229"/>
      <c r="T35" s="229"/>
      <c r="U35" s="229"/>
      <c r="V35" s="229"/>
      <c r="W35" s="229"/>
    </row>
    <row r="36" spans="2:23" x14ac:dyDescent="0.3">
      <c r="B36" s="197"/>
      <c r="C36" s="197"/>
      <c r="D36" s="8">
        <v>2025</v>
      </c>
      <c r="E36" s="8">
        <v>2026</v>
      </c>
      <c r="F36" s="8">
        <v>2027</v>
      </c>
      <c r="G36" s="8">
        <v>2028</v>
      </c>
      <c r="H36" s="301">
        <v>2029</v>
      </c>
      <c r="I36" s="8">
        <v>2030</v>
      </c>
      <c r="J36" s="8">
        <v>2031</v>
      </c>
      <c r="K36" s="8">
        <v>2032</v>
      </c>
      <c r="L36" s="8">
        <v>2033</v>
      </c>
      <c r="M36" s="301">
        <v>2034</v>
      </c>
      <c r="N36" s="8">
        <v>2035</v>
      </c>
      <c r="O36" s="8">
        <v>2036</v>
      </c>
      <c r="P36" s="8">
        <v>2037</v>
      </c>
      <c r="Q36" s="8">
        <v>2038</v>
      </c>
      <c r="R36" s="301">
        <v>2039</v>
      </c>
      <c r="S36" s="8">
        <v>2040</v>
      </c>
      <c r="T36" s="8">
        <v>2041</v>
      </c>
      <c r="U36" s="8">
        <v>2042</v>
      </c>
      <c r="V36" s="8">
        <v>2043</v>
      </c>
      <c r="W36" s="301">
        <v>2044</v>
      </c>
    </row>
    <row r="37" spans="2:23" x14ac:dyDescent="0.3">
      <c r="B37" s="5" t="s">
        <v>272</v>
      </c>
      <c r="C37" s="5" t="s">
        <v>156</v>
      </c>
      <c r="D37" s="82">
        <f>'Kebutuhan Air Total (3)'!E178</f>
        <v>1.4313769933127574</v>
      </c>
      <c r="E37" s="82">
        <f>'Kebutuhan Air Total (3)'!F178</f>
        <v>1.4726498199588478</v>
      </c>
      <c r="F37" s="82">
        <f>'Kebutuhan Air Total (3)'!G178</f>
        <v>1.513922646604938</v>
      </c>
      <c r="G37" s="82">
        <f>'Kebutuhan Air Total (3)'!H178</f>
        <v>1.5551954732510285</v>
      </c>
      <c r="H37" s="302">
        <f>'Kebutuhan Air Total (3)'!I178</f>
        <v>1.5964682998971194</v>
      </c>
      <c r="I37" s="82">
        <f>'Kebutuhan Air Total (3)'!J178</f>
        <v>1.6377411265432098</v>
      </c>
      <c r="J37" s="82">
        <f>'Kebutuhan Air Total (3)'!K178</f>
        <v>1.7021621013374484</v>
      </c>
      <c r="K37" s="82">
        <f>'Kebutuhan Air Total (3)'!L178</f>
        <v>1.7434349279835388</v>
      </c>
      <c r="L37" s="82">
        <f>'Kebutuhan Air Total (3)'!M178</f>
        <v>1.7847077546296293</v>
      </c>
      <c r="M37" s="302">
        <f>'Kebutuhan Air Total (3)'!N178</f>
        <v>1.8259805812757202</v>
      </c>
      <c r="N37" s="82">
        <f>'Kebutuhan Air Total (3)'!O178</f>
        <v>1.8672534079218108</v>
      </c>
      <c r="O37" s="82">
        <f>'Kebutuhan Air Total (3)'!P178</f>
        <v>1.9085262345679013</v>
      </c>
      <c r="P37" s="82">
        <f>'Kebutuhan Air Total (3)'!Q178</f>
        <v>1.9497990612139917</v>
      </c>
      <c r="Q37" s="82">
        <f>'Kebutuhan Air Total (3)'!R178</f>
        <v>2.2422292952674896</v>
      </c>
      <c r="R37" s="302">
        <f>'Kebutuhan Air Total (3)'!S178</f>
        <v>2.28350212191358</v>
      </c>
      <c r="S37" s="82">
        <f>'Kebutuhan Air Total (3)'!T178</f>
        <v>2.3247749485596705</v>
      </c>
      <c r="T37" s="82">
        <f>'Kebutuhan Air Total (3)'!U178</f>
        <v>2.3660477752057614</v>
      </c>
      <c r="U37" s="82">
        <f>'Kebutuhan Air Total (3)'!V178</f>
        <v>2.4073206018518514</v>
      </c>
      <c r="V37" s="82">
        <f>'Kebutuhan Air Total (3)'!W178</f>
        <v>2.4485934284979427</v>
      </c>
      <c r="W37" s="302">
        <f>'Kebutuhan Air Total (3)'!X178</f>
        <v>2.5130144032921811</v>
      </c>
    </row>
    <row r="38" spans="2:23" x14ac:dyDescent="0.3">
      <c r="B38" s="5" t="s">
        <v>273</v>
      </c>
      <c r="C38" s="5" t="s">
        <v>156</v>
      </c>
      <c r="D38" s="82">
        <f>'Kebutuhan Air Total (3)'!E181</f>
        <v>2.1470654899691359</v>
      </c>
      <c r="E38" s="82">
        <f>'Kebutuhan Air Total (3)'!F181</f>
        <v>2.2089747299382716</v>
      </c>
      <c r="F38" s="82">
        <f>'Kebutuhan Air Total (3)'!G181</f>
        <v>2.2708839699074073</v>
      </c>
      <c r="G38" s="82">
        <f>'Kebutuhan Air Total (3)'!H181</f>
        <v>2.3327932098765425</v>
      </c>
      <c r="H38" s="302">
        <f>'Kebutuhan Air Total (3)'!I181</f>
        <v>2.394702449845679</v>
      </c>
      <c r="I38" s="82">
        <f>'Kebutuhan Air Total (3)'!J181</f>
        <v>2.4566116898148147</v>
      </c>
      <c r="J38" s="82">
        <f>'Kebutuhan Air Total (3)'!K181</f>
        <v>2.5532431520061727</v>
      </c>
      <c r="K38" s="82">
        <f>'Kebutuhan Air Total (3)'!L181</f>
        <v>2.6151523919753084</v>
      </c>
      <c r="L38" s="82">
        <f>'Kebutuhan Air Total (3)'!M181</f>
        <v>2.677061631944444</v>
      </c>
      <c r="M38" s="302">
        <f>'Kebutuhan Air Total (3)'!N181</f>
        <v>2.7389708719135801</v>
      </c>
      <c r="N38" s="82">
        <f>'Kebutuhan Air Total (3)'!O181</f>
        <v>2.8008801118827162</v>
      </c>
      <c r="O38" s="82">
        <f>'Kebutuhan Air Total (3)'!P181</f>
        <v>2.8627893518518519</v>
      </c>
      <c r="P38" s="82">
        <f>'Kebutuhan Air Total (3)'!Q181</f>
        <v>2.9246985918209876</v>
      </c>
      <c r="Q38" s="82">
        <f>'Kebutuhan Air Total (3)'!R181</f>
        <v>3.3633439429012344</v>
      </c>
      <c r="R38" s="302">
        <f>'Kebutuhan Air Total (3)'!S181</f>
        <v>3.4252531828703701</v>
      </c>
      <c r="S38" s="82">
        <f>'Kebutuhan Air Total (3)'!T181</f>
        <v>3.4871624228395057</v>
      </c>
      <c r="T38" s="82">
        <f>'Kebutuhan Air Total (3)'!U181</f>
        <v>3.5490716628086423</v>
      </c>
      <c r="U38" s="82">
        <f>'Kebutuhan Air Total (3)'!V181</f>
        <v>3.6109809027777771</v>
      </c>
      <c r="V38" s="82">
        <f>'Kebutuhan Air Total (3)'!W181</f>
        <v>3.6728901427469141</v>
      </c>
      <c r="W38" s="302">
        <f>'Kebutuhan Air Total (3)'!X181</f>
        <v>3.7695216049382716</v>
      </c>
    </row>
    <row r="39" spans="2:23" x14ac:dyDescent="0.3">
      <c r="B39" s="5" t="s">
        <v>274</v>
      </c>
      <c r="C39" s="5" t="s">
        <v>156</v>
      </c>
      <c r="D39" s="82">
        <f>'Kebutuhan Air Total (3)'!E184</f>
        <v>2.8627539866255147</v>
      </c>
      <c r="E39" s="82">
        <f>'Kebutuhan Air Total (3)'!F184</f>
        <v>2.9452996399176956</v>
      </c>
      <c r="F39" s="82">
        <f>'Kebutuhan Air Total (3)'!G184</f>
        <v>3.0278452932098761</v>
      </c>
      <c r="G39" s="82">
        <f>'Kebutuhan Air Total (3)'!H184</f>
        <v>3.1103909465020569</v>
      </c>
      <c r="H39" s="302">
        <f>'Kebutuhan Air Total (3)'!I184</f>
        <v>3.1929365997942387</v>
      </c>
      <c r="I39" s="82">
        <f>'Kebutuhan Air Total (3)'!J184</f>
        <v>3.2754822530864196</v>
      </c>
      <c r="J39" s="82">
        <f>'Kebutuhan Air Total (3)'!K184</f>
        <v>3.4043242026748968</v>
      </c>
      <c r="K39" s="82">
        <f>'Kebutuhan Air Total (3)'!L184</f>
        <v>3.4868698559670777</v>
      </c>
      <c r="L39" s="82">
        <f>'Kebutuhan Air Total (3)'!M184</f>
        <v>3.5694155092592585</v>
      </c>
      <c r="M39" s="302">
        <f>'Kebutuhan Air Total (3)'!N184</f>
        <v>3.6519611625514403</v>
      </c>
      <c r="N39" s="82">
        <f>'Kebutuhan Air Total (3)'!O184</f>
        <v>3.7345068158436217</v>
      </c>
      <c r="O39" s="82">
        <f>'Kebutuhan Air Total (3)'!P184</f>
        <v>3.8170524691358025</v>
      </c>
      <c r="P39" s="82">
        <f>'Kebutuhan Air Total (3)'!Q184</f>
        <v>3.8995981224279834</v>
      </c>
      <c r="Q39" s="82">
        <f>'Kebutuhan Air Total (3)'!R184</f>
        <v>4.4844585905349792</v>
      </c>
      <c r="R39" s="302">
        <f>'Kebutuhan Air Total (3)'!S184</f>
        <v>4.5670042438271601</v>
      </c>
      <c r="S39" s="82">
        <f>'Kebutuhan Air Total (3)'!T184</f>
        <v>4.649549897119341</v>
      </c>
      <c r="T39" s="82">
        <f>'Kebutuhan Air Total (3)'!U184</f>
        <v>4.7320955504115227</v>
      </c>
      <c r="U39" s="82">
        <f>'Kebutuhan Air Total (3)'!V184</f>
        <v>4.8146412037037027</v>
      </c>
      <c r="V39" s="82">
        <f>'Kebutuhan Air Total (3)'!W184</f>
        <v>4.8971868569958854</v>
      </c>
      <c r="W39" s="302">
        <f>'Kebutuhan Air Total (3)'!X184</f>
        <v>5.0260288065843621</v>
      </c>
    </row>
    <row r="40" spans="2:23" x14ac:dyDescent="0.3">
      <c r="D40" s="89"/>
      <c r="E40" s="89"/>
      <c r="F40" s="89"/>
      <c r="G40" s="89"/>
      <c r="H40" s="303"/>
      <c r="I40" s="89"/>
      <c r="J40" s="89"/>
      <c r="K40" s="89"/>
      <c r="L40" s="89"/>
      <c r="M40" s="303"/>
      <c r="N40" s="89"/>
      <c r="O40" s="89"/>
      <c r="P40" s="89"/>
      <c r="Q40" s="89"/>
      <c r="R40" s="303"/>
      <c r="S40" s="89"/>
      <c r="T40" s="89"/>
      <c r="U40" s="89"/>
      <c r="V40" s="89"/>
      <c r="W40" s="303"/>
    </row>
    <row r="41" spans="2:23" x14ac:dyDescent="0.3">
      <c r="B41" s="242" t="s">
        <v>403</v>
      </c>
      <c r="C41" s="242"/>
      <c r="D41" s="242"/>
      <c r="E41" s="242"/>
      <c r="F41" s="242"/>
      <c r="G41" s="242"/>
      <c r="H41" s="242"/>
      <c r="I41" s="242"/>
      <c r="J41" s="242"/>
      <c r="K41" s="242"/>
      <c r="L41" s="242"/>
      <c r="M41" s="242"/>
      <c r="N41" s="242"/>
      <c r="O41" s="242"/>
      <c r="P41" s="242"/>
      <c r="Q41" s="242"/>
      <c r="R41" s="242"/>
      <c r="S41" s="242"/>
      <c r="T41" s="242"/>
      <c r="U41" s="242"/>
      <c r="V41" s="242"/>
      <c r="W41" s="242"/>
    </row>
    <row r="42" spans="2:23" x14ac:dyDescent="0.3">
      <c r="B42" s="197" t="s">
        <v>271</v>
      </c>
      <c r="C42" s="197" t="s">
        <v>151</v>
      </c>
      <c r="D42" s="229" t="s">
        <v>22</v>
      </c>
      <c r="E42" s="229"/>
      <c r="F42" s="229"/>
      <c r="G42" s="229"/>
      <c r="H42" s="229"/>
      <c r="I42" s="229"/>
      <c r="J42" s="229"/>
      <c r="K42" s="229"/>
      <c r="L42" s="229"/>
      <c r="M42" s="229"/>
      <c r="N42" s="229"/>
      <c r="O42" s="229"/>
      <c r="P42" s="229"/>
      <c r="Q42" s="229"/>
      <c r="R42" s="229"/>
      <c r="S42" s="229"/>
      <c r="T42" s="229"/>
      <c r="U42" s="229"/>
      <c r="V42" s="229"/>
      <c r="W42" s="229"/>
    </row>
    <row r="43" spans="2:23" x14ac:dyDescent="0.3">
      <c r="B43" s="197"/>
      <c r="C43" s="197"/>
      <c r="D43" s="8">
        <v>2025</v>
      </c>
      <c r="E43" s="8">
        <v>2026</v>
      </c>
      <c r="F43" s="8">
        <v>2027</v>
      </c>
      <c r="G43" s="8">
        <v>2028</v>
      </c>
      <c r="H43" s="301">
        <v>2029</v>
      </c>
      <c r="I43" s="8">
        <v>2030</v>
      </c>
      <c r="J43" s="8">
        <v>2031</v>
      </c>
      <c r="K43" s="8">
        <v>2032</v>
      </c>
      <c r="L43" s="8">
        <v>2033</v>
      </c>
      <c r="M43" s="301">
        <v>2034</v>
      </c>
      <c r="N43" s="8">
        <v>2035</v>
      </c>
      <c r="O43" s="8">
        <v>2036</v>
      </c>
      <c r="P43" s="8">
        <v>2037</v>
      </c>
      <c r="Q43" s="8">
        <v>2038</v>
      </c>
      <c r="R43" s="301">
        <v>2039</v>
      </c>
      <c r="S43" s="8">
        <v>2040</v>
      </c>
      <c r="T43" s="8">
        <v>2041</v>
      </c>
      <c r="U43" s="8">
        <v>2042</v>
      </c>
      <c r="V43" s="8">
        <v>2043</v>
      </c>
      <c r="W43" s="301">
        <v>2044</v>
      </c>
    </row>
    <row r="44" spans="2:23" x14ac:dyDescent="0.3">
      <c r="B44" s="5" t="s">
        <v>272</v>
      </c>
      <c r="C44" s="5" t="s">
        <v>156</v>
      </c>
      <c r="D44" s="82">
        <f>'Kebutuhan Air Total (3)'!E215</f>
        <v>1.540718235596708</v>
      </c>
      <c r="E44" s="82">
        <f>'Kebutuhan Air Total (3)'!F215</f>
        <v>1.5781812628600822</v>
      </c>
      <c r="F44" s="82">
        <f>'Kebutuhan Air Total (3)'!G215</f>
        <v>1.6156442901234567</v>
      </c>
      <c r="G44" s="82">
        <f>'Kebutuhan Air Total (3)'!H215</f>
        <v>1.6531073173868311</v>
      </c>
      <c r="H44" s="302">
        <f>'Kebutuhan Air Total (3)'!I215</f>
        <v>1.6905703446502058</v>
      </c>
      <c r="I44" s="82">
        <f>'Kebutuhan Air Total (3)'!J215</f>
        <v>1.7280333719135803</v>
      </c>
      <c r="J44" s="82">
        <f>'Kebutuhan Air Total (3)'!K215</f>
        <v>1.7654963991769543</v>
      </c>
      <c r="K44" s="82">
        <f>'Kebutuhan Air Total (3)'!L215</f>
        <v>1.802959426440329</v>
      </c>
      <c r="L44" s="82">
        <f>'Kebutuhan Air Total (3)'!M215</f>
        <v>1.8635706018518516</v>
      </c>
      <c r="M44" s="302">
        <f>'Kebutuhan Air Total (3)'!N215</f>
        <v>1.9010336291152266</v>
      </c>
      <c r="N44" s="82">
        <f>'Kebutuhan Air Total (3)'!O215</f>
        <v>1.9384966563786008</v>
      </c>
      <c r="O44" s="82">
        <f>'Kebutuhan Air Total (3)'!P215</f>
        <v>1.9759596836419753</v>
      </c>
      <c r="P44" s="82">
        <f>'Kebutuhan Air Total (3)'!Q215</f>
        <v>2.0134227109053495</v>
      </c>
      <c r="Q44" s="82">
        <f>'Kebutuhan Air Total (3)'!R215</f>
        <v>2.0508857381687244</v>
      </c>
      <c r="R44" s="302">
        <f>'Kebutuhan Air Total (3)'!S215</f>
        <v>2.0883487654320989</v>
      </c>
      <c r="S44" s="82">
        <f>'Kebutuhan Air Total (3)'!T215</f>
        <v>2.1258117926954725</v>
      </c>
      <c r="T44" s="82">
        <f>'Kebutuhan Air Total (3)'!U215</f>
        <v>2.4144322273662548</v>
      </c>
      <c r="U44" s="82">
        <f>'Kebutuhan Air Total (3)'!V215</f>
        <v>2.4518952546296293</v>
      </c>
      <c r="V44" s="82">
        <f>'Kebutuhan Air Total (3)'!W215</f>
        <v>2.4893582818930042</v>
      </c>
      <c r="W44" s="302">
        <f>'Kebutuhan Air Total (3)'!X215</f>
        <v>2.5268213091563783</v>
      </c>
    </row>
    <row r="45" spans="2:23" x14ac:dyDescent="0.3">
      <c r="B45" s="5" t="s">
        <v>273</v>
      </c>
      <c r="C45" s="5" t="s">
        <v>156</v>
      </c>
      <c r="D45" s="82">
        <f>'Kebutuhan Air Total (3)'!E218</f>
        <v>2.3110773533950617</v>
      </c>
      <c r="E45" s="82">
        <f>'Kebutuhan Air Total (3)'!F218</f>
        <v>2.3672718942901234</v>
      </c>
      <c r="F45" s="82">
        <f>'Kebutuhan Air Total (3)'!G218</f>
        <v>2.4234664351851851</v>
      </c>
      <c r="G45" s="82">
        <f>'Kebutuhan Air Total (3)'!H218</f>
        <v>2.4796609760802468</v>
      </c>
      <c r="H45" s="302">
        <f>'Kebutuhan Air Total (3)'!I218</f>
        <v>2.5358555169753085</v>
      </c>
      <c r="I45" s="82">
        <f>'Kebutuhan Air Total (3)'!J218</f>
        <v>2.5920500578703702</v>
      </c>
      <c r="J45" s="82">
        <f>'Kebutuhan Air Total (3)'!K218</f>
        <v>2.6482445987654315</v>
      </c>
      <c r="K45" s="82">
        <f>'Kebutuhan Air Total (3)'!L218</f>
        <v>2.7044391396604937</v>
      </c>
      <c r="L45" s="82">
        <f>'Kebutuhan Air Total (3)'!M218</f>
        <v>2.7953559027777777</v>
      </c>
      <c r="M45" s="302">
        <f>'Kebutuhan Air Total (3)'!N218</f>
        <v>2.8515504436728398</v>
      </c>
      <c r="N45" s="82">
        <f>'Kebutuhan Air Total (3)'!O218</f>
        <v>2.9077449845679011</v>
      </c>
      <c r="O45" s="82">
        <f>'Kebutuhan Air Total (3)'!P218</f>
        <v>2.9639395254629628</v>
      </c>
      <c r="P45" s="82">
        <f>'Kebutuhan Air Total (3)'!Q218</f>
        <v>3.0201340663580245</v>
      </c>
      <c r="Q45" s="82">
        <f>'Kebutuhan Air Total (3)'!R218</f>
        <v>3.0763286072530867</v>
      </c>
      <c r="R45" s="302">
        <f>'Kebutuhan Air Total (3)'!S218</f>
        <v>3.1325231481481484</v>
      </c>
      <c r="S45" s="82">
        <f>'Kebutuhan Air Total (3)'!T218</f>
        <v>3.1887176890432087</v>
      </c>
      <c r="T45" s="82">
        <f>'Kebutuhan Air Total (3)'!U218</f>
        <v>3.621648341049382</v>
      </c>
      <c r="U45" s="82">
        <f>'Kebutuhan Air Total (3)'!V218</f>
        <v>3.6778428819444438</v>
      </c>
      <c r="V45" s="82">
        <f>'Kebutuhan Air Total (3)'!W218</f>
        <v>3.7340374228395063</v>
      </c>
      <c r="W45" s="302">
        <f>'Kebutuhan Air Total (3)'!X218</f>
        <v>3.7902319637345672</v>
      </c>
    </row>
    <row r="46" spans="2:23" x14ac:dyDescent="0.3">
      <c r="B46" s="5" t="s">
        <v>274</v>
      </c>
      <c r="C46" s="5" t="s">
        <v>156</v>
      </c>
      <c r="D46" s="82">
        <f>'Kebutuhan Air Total (3)'!E221</f>
        <v>3.0814364711934159</v>
      </c>
      <c r="E46" s="82">
        <f>'Kebutuhan Air Total (3)'!F221</f>
        <v>3.1563625257201644</v>
      </c>
      <c r="F46" s="82">
        <f>'Kebutuhan Air Total (3)'!G221</f>
        <v>3.2312885802469133</v>
      </c>
      <c r="G46" s="82">
        <f>'Kebutuhan Air Total (3)'!H221</f>
        <v>3.3062146347736623</v>
      </c>
      <c r="H46" s="302">
        <f>'Kebutuhan Air Total (3)'!I221</f>
        <v>3.3811406893004117</v>
      </c>
      <c r="I46" s="82">
        <f>'Kebutuhan Air Total (3)'!J221</f>
        <v>3.4560667438271606</v>
      </c>
      <c r="J46" s="82">
        <f>'Kebutuhan Air Total (3)'!K221</f>
        <v>3.5309927983539087</v>
      </c>
      <c r="K46" s="82">
        <f>'Kebutuhan Air Total (3)'!L221</f>
        <v>3.6059188528806581</v>
      </c>
      <c r="L46" s="82">
        <f>'Kebutuhan Air Total (3)'!M221</f>
        <v>3.7271412037037033</v>
      </c>
      <c r="M46" s="302">
        <f>'Kebutuhan Air Total (3)'!N221</f>
        <v>3.8020672582304531</v>
      </c>
      <c r="N46" s="82">
        <f>'Kebutuhan Air Total (3)'!O221</f>
        <v>3.8769933127572016</v>
      </c>
      <c r="O46" s="82">
        <f>'Kebutuhan Air Total (3)'!P221</f>
        <v>3.9519193672839505</v>
      </c>
      <c r="P46" s="82">
        <f>'Kebutuhan Air Total (3)'!Q221</f>
        <v>4.026845421810699</v>
      </c>
      <c r="Q46" s="82">
        <f>'Kebutuhan Air Total (3)'!R221</f>
        <v>4.1017714763374489</v>
      </c>
      <c r="R46" s="302">
        <f>'Kebutuhan Air Total (3)'!S221</f>
        <v>4.1766975308641978</v>
      </c>
      <c r="S46" s="82">
        <f>'Kebutuhan Air Total (3)'!T221</f>
        <v>4.251623585390945</v>
      </c>
      <c r="T46" s="82">
        <f>'Kebutuhan Air Total (3)'!U221</f>
        <v>4.8288644547325097</v>
      </c>
      <c r="U46" s="82">
        <f>'Kebutuhan Air Total (3)'!V221</f>
        <v>4.9037905092592586</v>
      </c>
      <c r="V46" s="82">
        <f>'Kebutuhan Air Total (3)'!W221</f>
        <v>4.9787165637860085</v>
      </c>
      <c r="W46" s="302">
        <f>'Kebutuhan Air Total (3)'!X221</f>
        <v>5.0536426183127565</v>
      </c>
    </row>
    <row r="47" spans="2:23" x14ac:dyDescent="0.3">
      <c r="D47" s="89"/>
      <c r="E47" s="89"/>
      <c r="F47" s="89"/>
      <c r="G47" s="89"/>
      <c r="H47" s="303"/>
      <c r="I47" s="89"/>
      <c r="J47" s="89"/>
      <c r="K47" s="89"/>
      <c r="L47" s="89"/>
      <c r="M47" s="303"/>
      <c r="N47" s="89"/>
      <c r="O47" s="89"/>
      <c r="P47" s="89"/>
      <c r="Q47" s="89"/>
      <c r="R47" s="303"/>
      <c r="S47" s="89"/>
      <c r="T47" s="89"/>
      <c r="U47" s="89"/>
      <c r="V47" s="89"/>
      <c r="W47" s="303"/>
    </row>
    <row r="48" spans="2:23" x14ac:dyDescent="0.3">
      <c r="B48" s="242" t="s">
        <v>404</v>
      </c>
      <c r="C48" s="242"/>
      <c r="D48" s="242"/>
      <c r="E48" s="242"/>
      <c r="F48" s="242"/>
      <c r="G48" s="242"/>
      <c r="H48" s="242"/>
      <c r="I48" s="242"/>
      <c r="J48" s="242"/>
      <c r="K48" s="242"/>
      <c r="L48" s="242"/>
      <c r="M48" s="242"/>
      <c r="N48" s="242"/>
      <c r="O48" s="242"/>
      <c r="P48" s="242"/>
      <c r="Q48" s="242"/>
      <c r="R48" s="242"/>
      <c r="S48" s="242"/>
      <c r="T48" s="242"/>
      <c r="U48" s="242"/>
      <c r="V48" s="242"/>
      <c r="W48" s="242"/>
    </row>
    <row r="49" spans="2:23" x14ac:dyDescent="0.3">
      <c r="B49" s="197" t="s">
        <v>271</v>
      </c>
      <c r="C49" s="197" t="s">
        <v>151</v>
      </c>
      <c r="D49" s="229" t="s">
        <v>22</v>
      </c>
      <c r="E49" s="229"/>
      <c r="F49" s="229"/>
      <c r="G49" s="229"/>
      <c r="H49" s="229"/>
      <c r="I49" s="229"/>
      <c r="J49" s="229"/>
      <c r="K49" s="229"/>
      <c r="L49" s="229"/>
      <c r="M49" s="229"/>
      <c r="N49" s="229"/>
      <c r="O49" s="229"/>
      <c r="P49" s="229"/>
      <c r="Q49" s="229"/>
      <c r="R49" s="229"/>
      <c r="S49" s="229"/>
      <c r="T49" s="229"/>
      <c r="U49" s="229"/>
      <c r="V49" s="229"/>
      <c r="W49" s="229"/>
    </row>
    <row r="50" spans="2:23" x14ac:dyDescent="0.3">
      <c r="B50" s="197"/>
      <c r="C50" s="197"/>
      <c r="D50" s="8">
        <v>2025</v>
      </c>
      <c r="E50" s="8">
        <v>2026</v>
      </c>
      <c r="F50" s="8">
        <v>2027</v>
      </c>
      <c r="G50" s="8">
        <v>2028</v>
      </c>
      <c r="H50" s="301">
        <v>2029</v>
      </c>
      <c r="I50" s="8">
        <v>2030</v>
      </c>
      <c r="J50" s="8">
        <v>2031</v>
      </c>
      <c r="K50" s="8">
        <v>2032</v>
      </c>
      <c r="L50" s="8">
        <v>2033</v>
      </c>
      <c r="M50" s="301">
        <v>2034</v>
      </c>
      <c r="N50" s="8">
        <v>2035</v>
      </c>
      <c r="O50" s="8">
        <v>2036</v>
      </c>
      <c r="P50" s="8">
        <v>2037</v>
      </c>
      <c r="Q50" s="8">
        <v>2038</v>
      </c>
      <c r="R50" s="301">
        <v>2039</v>
      </c>
      <c r="S50" s="8">
        <v>2040</v>
      </c>
      <c r="T50" s="8">
        <v>2041</v>
      </c>
      <c r="U50" s="8">
        <v>2042</v>
      </c>
      <c r="V50" s="8">
        <v>2043</v>
      </c>
      <c r="W50" s="301">
        <v>2044</v>
      </c>
    </row>
    <row r="51" spans="2:23" x14ac:dyDescent="0.3">
      <c r="B51" s="5" t="s">
        <v>272</v>
      </c>
      <c r="C51" s="5" t="s">
        <v>156</v>
      </c>
      <c r="D51" s="82">
        <f>'Kebutuhan Air Total (3)'!E252</f>
        <v>1.774639917695473</v>
      </c>
      <c r="E51" s="82">
        <f>'Kebutuhan Air Total (3)'!F252</f>
        <v>1.8265801826131687</v>
      </c>
      <c r="F51" s="82">
        <f>'Kebutuhan Air Total (3)'!G252</f>
        <v>1.8785204475308639</v>
      </c>
      <c r="G51" s="82">
        <f>'Kebutuhan Air Total (3)'!H252</f>
        <v>1.9304607124485595</v>
      </c>
      <c r="H51" s="302">
        <f>'Kebutuhan Air Total (3)'!I252</f>
        <v>1.982400977366255</v>
      </c>
      <c r="I51" s="82">
        <f>'Kebutuhan Air Total (3)'!J252</f>
        <v>2.0343412422839502</v>
      </c>
      <c r="J51" s="82">
        <f>'Kebutuhan Air Total (3)'!K252</f>
        <v>2.1094296553497944</v>
      </c>
      <c r="K51" s="82">
        <f>'Kebutuhan Air Total (3)'!L252</f>
        <v>2.1613699202674899</v>
      </c>
      <c r="L51" s="82">
        <f>'Kebutuhan Air Total (3)'!M252</f>
        <v>2.2133101851851853</v>
      </c>
      <c r="M51" s="302">
        <f>'Kebutuhan Air Total (3)'!N252</f>
        <v>2.2652504501028803</v>
      </c>
      <c r="N51" s="82">
        <f>'Kebutuhan Air Total (3)'!O252</f>
        <v>2.3171907150205762</v>
      </c>
      <c r="O51" s="82">
        <f>'Kebutuhan Air Total (3)'!P252</f>
        <v>2.3691309799382712</v>
      </c>
      <c r="P51" s="82">
        <f>'Kebutuhan Air Total (3)'!Q252</f>
        <v>2.421071244855967</v>
      </c>
      <c r="Q51" s="82">
        <f>'Kebutuhan Air Total (3)'!R252</f>
        <v>2.7241689171810695</v>
      </c>
      <c r="R51" s="302">
        <f>'Kebutuhan Air Total (3)'!S252</f>
        <v>2.7761091820987644</v>
      </c>
      <c r="S51" s="82">
        <f>'Kebutuhan Air Total (3)'!T252</f>
        <v>2.8280494470164608</v>
      </c>
      <c r="T51" s="82">
        <f>'Kebutuhan Air Total (3)'!U252</f>
        <v>2.8799897119341558</v>
      </c>
      <c r="U51" s="82">
        <f>'Kebutuhan Air Total (3)'!V252</f>
        <v>2.9319299768518516</v>
      </c>
      <c r="V51" s="82">
        <f>'Kebutuhan Air Total (3)'!W252</f>
        <v>2.9838702417695471</v>
      </c>
      <c r="W51" s="302">
        <f>'Kebutuhan Air Total (3)'!X252</f>
        <v>3.0358105066872421</v>
      </c>
    </row>
    <row r="52" spans="2:23" x14ac:dyDescent="0.3">
      <c r="B52" s="5" t="s">
        <v>273</v>
      </c>
      <c r="C52" s="5" t="s">
        <v>156</v>
      </c>
      <c r="D52" s="82">
        <f>'Kebutuhan Air Total (3)'!E255</f>
        <v>2.6619598765432095</v>
      </c>
      <c r="E52" s="82">
        <f>'Kebutuhan Air Total (3)'!F255</f>
        <v>2.7398702739197529</v>
      </c>
      <c r="F52" s="82">
        <f>'Kebutuhan Air Total (3)'!G255</f>
        <v>2.8177806712962958</v>
      </c>
      <c r="G52" s="82">
        <f>'Kebutuhan Air Total (3)'!H255</f>
        <v>2.8956910686728392</v>
      </c>
      <c r="H52" s="302">
        <f>'Kebutuhan Air Total (3)'!I255</f>
        <v>2.9736014660493826</v>
      </c>
      <c r="I52" s="82">
        <f>'Kebutuhan Air Total (3)'!J255</f>
        <v>3.0515118634259251</v>
      </c>
      <c r="J52" s="82">
        <f>'Kebutuhan Air Total (3)'!K255</f>
        <v>3.1641444830246916</v>
      </c>
      <c r="K52" s="82">
        <f>'Kebutuhan Air Total (3)'!L255</f>
        <v>3.242054880401235</v>
      </c>
      <c r="L52" s="82">
        <f>'Kebutuhan Air Total (3)'!M255</f>
        <v>3.3199652777777779</v>
      </c>
      <c r="M52" s="302">
        <f>'Kebutuhan Air Total (3)'!N255</f>
        <v>3.3978756751543204</v>
      </c>
      <c r="N52" s="82">
        <f>'Kebutuhan Air Total (3)'!O255</f>
        <v>3.4757860725308642</v>
      </c>
      <c r="O52" s="82">
        <f>'Kebutuhan Air Total (3)'!P255</f>
        <v>3.5536964699074067</v>
      </c>
      <c r="P52" s="82">
        <f>'Kebutuhan Air Total (3)'!Q255</f>
        <v>3.6316068672839505</v>
      </c>
      <c r="Q52" s="82">
        <f>'Kebutuhan Air Total (3)'!R255</f>
        <v>4.0862533757716042</v>
      </c>
      <c r="R52" s="302">
        <f>'Kebutuhan Air Total (3)'!S255</f>
        <v>4.1641637731481467</v>
      </c>
      <c r="S52" s="82">
        <f>'Kebutuhan Air Total (3)'!T255</f>
        <v>4.2420741705246909</v>
      </c>
      <c r="T52" s="82">
        <f>'Kebutuhan Air Total (3)'!U255</f>
        <v>4.3199845679012334</v>
      </c>
      <c r="U52" s="82">
        <f>'Kebutuhan Air Total (3)'!V255</f>
        <v>4.3978949652777777</v>
      </c>
      <c r="V52" s="82">
        <f>'Kebutuhan Air Total (3)'!W255</f>
        <v>4.4758053626543202</v>
      </c>
      <c r="W52" s="302">
        <f>'Kebutuhan Air Total (3)'!X255</f>
        <v>4.5537157600308635</v>
      </c>
    </row>
    <row r="53" spans="2:23" x14ac:dyDescent="0.3">
      <c r="B53" s="5" t="s">
        <v>274</v>
      </c>
      <c r="C53" s="5" t="s">
        <v>156</v>
      </c>
      <c r="D53" s="82">
        <f>'Kebutuhan Air Total (3)'!E258</f>
        <v>3.549279835390946</v>
      </c>
      <c r="E53" s="82">
        <f>'Kebutuhan Air Total (3)'!F258</f>
        <v>3.6531603652263374</v>
      </c>
      <c r="F53" s="82">
        <f>'Kebutuhan Air Total (3)'!G258</f>
        <v>3.7570408950617278</v>
      </c>
      <c r="G53" s="82">
        <f>'Kebutuhan Air Total (3)'!H258</f>
        <v>3.8609214248971191</v>
      </c>
      <c r="H53" s="302">
        <f>'Kebutuhan Air Total (3)'!I258</f>
        <v>3.96480195473251</v>
      </c>
      <c r="I53" s="82">
        <f>'Kebutuhan Air Total (3)'!J258</f>
        <v>4.0686824845679004</v>
      </c>
      <c r="J53" s="82">
        <f>'Kebutuhan Air Total (3)'!K258</f>
        <v>4.2188593106995889</v>
      </c>
      <c r="K53" s="82">
        <f>'Kebutuhan Air Total (3)'!L258</f>
        <v>4.3227398405349797</v>
      </c>
      <c r="L53" s="82">
        <f>'Kebutuhan Air Total (3)'!M258</f>
        <v>4.4266203703703706</v>
      </c>
      <c r="M53" s="302">
        <f>'Kebutuhan Air Total (3)'!N258</f>
        <v>4.5305009002057606</v>
      </c>
      <c r="N53" s="82">
        <f>'Kebutuhan Air Total (3)'!O258</f>
        <v>4.6343814300411523</v>
      </c>
      <c r="O53" s="82">
        <f>'Kebutuhan Air Total (3)'!P258</f>
        <v>4.7382619598765423</v>
      </c>
      <c r="P53" s="82">
        <f>'Kebutuhan Air Total (3)'!Q258</f>
        <v>4.8421424897119341</v>
      </c>
      <c r="Q53" s="82">
        <f>'Kebutuhan Air Total (3)'!R258</f>
        <v>5.4483378343621389</v>
      </c>
      <c r="R53" s="302">
        <f>'Kebutuhan Air Total (3)'!S258</f>
        <v>5.5522183641975289</v>
      </c>
      <c r="S53" s="82">
        <f>'Kebutuhan Air Total (3)'!T258</f>
        <v>5.6560988940329215</v>
      </c>
      <c r="T53" s="82">
        <f>'Kebutuhan Air Total (3)'!U258</f>
        <v>5.7599794238683115</v>
      </c>
      <c r="U53" s="82">
        <f>'Kebutuhan Air Total (3)'!V258</f>
        <v>5.8638599537037033</v>
      </c>
      <c r="V53" s="82">
        <f>'Kebutuhan Air Total (3)'!W258</f>
        <v>5.9677404835390941</v>
      </c>
      <c r="W53" s="302">
        <f>'Kebutuhan Air Total (3)'!X258</f>
        <v>6.0716210133744841</v>
      </c>
    </row>
    <row r="54" spans="2:23" x14ac:dyDescent="0.3">
      <c r="D54" s="89"/>
      <c r="E54" s="89"/>
      <c r="F54" s="89"/>
      <c r="G54" s="89"/>
      <c r="H54" s="303"/>
      <c r="I54" s="89"/>
      <c r="J54" s="89"/>
      <c r="K54" s="89"/>
      <c r="L54" s="89"/>
      <c r="M54" s="303"/>
      <c r="N54" s="89"/>
      <c r="O54" s="89"/>
      <c r="P54" s="89"/>
      <c r="Q54" s="89"/>
      <c r="R54" s="303"/>
      <c r="S54" s="89"/>
      <c r="T54" s="89"/>
      <c r="U54" s="89"/>
      <c r="V54" s="89"/>
      <c r="W54" s="303"/>
    </row>
    <row r="55" spans="2:23" x14ac:dyDescent="0.3">
      <c r="B55" s="242" t="s">
        <v>405</v>
      </c>
      <c r="C55" s="242"/>
      <c r="D55" s="242"/>
      <c r="E55" s="242"/>
      <c r="F55" s="242"/>
      <c r="G55" s="242"/>
      <c r="H55" s="242"/>
      <c r="I55" s="242"/>
      <c r="J55" s="242"/>
      <c r="K55" s="242"/>
      <c r="L55" s="242"/>
      <c r="M55" s="242"/>
      <c r="N55" s="242"/>
      <c r="O55" s="242"/>
      <c r="P55" s="242"/>
      <c r="Q55" s="242"/>
      <c r="R55" s="242"/>
      <c r="S55" s="242"/>
      <c r="T55" s="242"/>
      <c r="U55" s="242"/>
      <c r="V55" s="242"/>
      <c r="W55" s="242"/>
    </row>
    <row r="56" spans="2:23" x14ac:dyDescent="0.3">
      <c r="B56" s="197" t="s">
        <v>271</v>
      </c>
      <c r="C56" s="197" t="s">
        <v>151</v>
      </c>
      <c r="D56" s="229" t="s">
        <v>22</v>
      </c>
      <c r="E56" s="229"/>
      <c r="F56" s="229"/>
      <c r="G56" s="229"/>
      <c r="H56" s="229"/>
      <c r="I56" s="229"/>
      <c r="J56" s="229"/>
      <c r="K56" s="229"/>
      <c r="L56" s="229"/>
      <c r="M56" s="229"/>
      <c r="N56" s="229"/>
      <c r="O56" s="229"/>
      <c r="P56" s="229"/>
      <c r="Q56" s="229"/>
      <c r="R56" s="229"/>
      <c r="S56" s="229"/>
      <c r="T56" s="229"/>
      <c r="U56" s="229"/>
      <c r="V56" s="229"/>
      <c r="W56" s="229"/>
    </row>
    <row r="57" spans="2:23" x14ac:dyDescent="0.3">
      <c r="B57" s="197"/>
      <c r="C57" s="197"/>
      <c r="D57" s="8">
        <v>2025</v>
      </c>
      <c r="E57" s="8">
        <v>2026</v>
      </c>
      <c r="F57" s="8">
        <v>2027</v>
      </c>
      <c r="G57" s="8">
        <v>2028</v>
      </c>
      <c r="H57" s="301">
        <v>2029</v>
      </c>
      <c r="I57" s="8">
        <v>2030</v>
      </c>
      <c r="J57" s="8">
        <v>2031</v>
      </c>
      <c r="K57" s="8">
        <v>2032</v>
      </c>
      <c r="L57" s="8">
        <v>2033</v>
      </c>
      <c r="M57" s="301">
        <v>2034</v>
      </c>
      <c r="N57" s="8">
        <v>2035</v>
      </c>
      <c r="O57" s="8">
        <v>2036</v>
      </c>
      <c r="P57" s="8">
        <v>2037</v>
      </c>
      <c r="Q57" s="8">
        <v>2038</v>
      </c>
      <c r="R57" s="301">
        <v>2039</v>
      </c>
      <c r="S57" s="8">
        <v>2040</v>
      </c>
      <c r="T57" s="8">
        <v>2041</v>
      </c>
      <c r="U57" s="8">
        <v>2042</v>
      </c>
      <c r="V57" s="8">
        <v>2043</v>
      </c>
      <c r="W57" s="301">
        <v>2044</v>
      </c>
    </row>
    <row r="58" spans="2:23" x14ac:dyDescent="0.3">
      <c r="B58" s="5" t="s">
        <v>272</v>
      </c>
      <c r="C58" s="5" t="s">
        <v>156</v>
      </c>
      <c r="D58" s="82">
        <f>'Kebutuhan Air Total (3)'!E289</f>
        <v>1.7977880658436212</v>
      </c>
      <c r="E58" s="82">
        <f>'Kebutuhan Air Total (3)'!F289</f>
        <v>1.8497283307613168</v>
      </c>
      <c r="F58" s="82">
        <f>'Kebutuhan Air Total (3)'!G289</f>
        <v>1.901668595679012</v>
      </c>
      <c r="G58" s="82">
        <f>'Kebutuhan Air Total (3)'!H289</f>
        <v>1.9536088605967077</v>
      </c>
      <c r="H58" s="302">
        <f>'Kebutuhan Air Total (3)'!I289</f>
        <v>2.0055491255144031</v>
      </c>
      <c r="I58" s="82">
        <f>'Kebutuhan Air Total (3)'!J289</f>
        <v>2.3086467978395055</v>
      </c>
      <c r="J58" s="82">
        <f>'Kebutuhan Air Total (3)'!K289</f>
        <v>2.3605870627572014</v>
      </c>
      <c r="K58" s="82">
        <f>'Kebutuhan Air Total (3)'!L289</f>
        <v>2.4125273276748973</v>
      </c>
      <c r="L58" s="82">
        <f>'Kebutuhan Air Total (3)'!M289</f>
        <v>2.4644675925925923</v>
      </c>
      <c r="M58" s="302">
        <f>'Kebutuhan Air Total (3)'!N289</f>
        <v>2.5164078575102877</v>
      </c>
      <c r="N58" s="82">
        <f>'Kebutuhan Air Total (3)'!O289</f>
        <v>2.5914962705761315</v>
      </c>
      <c r="O58" s="82">
        <f>'Kebutuhan Air Total (3)'!P289</f>
        <v>2.643436535493827</v>
      </c>
      <c r="P58" s="82">
        <f>'Kebutuhan Air Total (3)'!Q289</f>
        <v>2.6953768004115224</v>
      </c>
      <c r="Q58" s="82">
        <f>'Kebutuhan Air Total (3)'!R289</f>
        <v>2.7473170653292178</v>
      </c>
      <c r="R58" s="302">
        <f>'Kebutuhan Air Total (3)'!S289</f>
        <v>2.7992573302469128</v>
      </c>
      <c r="S58" s="82">
        <f>'Kebutuhan Air Total (3)'!T289</f>
        <v>2.8511975951646091</v>
      </c>
      <c r="T58" s="82">
        <f>'Kebutuhan Air Total (3)'!U289</f>
        <v>2.9031378600823041</v>
      </c>
      <c r="U58" s="82">
        <f>'Kebutuhan Air Total (3)'!V289</f>
        <v>2.955078125</v>
      </c>
      <c r="V58" s="82">
        <f>'Kebutuhan Air Total (3)'!W289</f>
        <v>3.0070183899176954</v>
      </c>
      <c r="W58" s="302">
        <f>'Kebutuhan Air Total (3)'!X289</f>
        <v>3.0589586548353904</v>
      </c>
    </row>
    <row r="59" spans="2:23" x14ac:dyDescent="0.3">
      <c r="B59" s="5" t="s">
        <v>273</v>
      </c>
      <c r="C59" s="5" t="s">
        <v>156</v>
      </c>
      <c r="D59" s="82">
        <f>'Kebutuhan Air Total (3)'!E292</f>
        <v>2.6966820987654319</v>
      </c>
      <c r="E59" s="82">
        <f>'Kebutuhan Air Total (3)'!F292</f>
        <v>2.7745924961419752</v>
      </c>
      <c r="F59" s="82">
        <f>'Kebutuhan Air Total (3)'!G292</f>
        <v>2.8525028935185182</v>
      </c>
      <c r="G59" s="82">
        <f>'Kebutuhan Air Total (3)'!H292</f>
        <v>2.9304132908950615</v>
      </c>
      <c r="H59" s="302">
        <f>'Kebutuhan Air Total (3)'!I292</f>
        <v>3.0083236882716049</v>
      </c>
      <c r="I59" s="82">
        <f>'Kebutuhan Air Total (3)'!J292</f>
        <v>3.4629701967592581</v>
      </c>
      <c r="J59" s="82">
        <f>'Kebutuhan Air Total (3)'!K292</f>
        <v>3.5408805941358024</v>
      </c>
      <c r="K59" s="82">
        <f>'Kebutuhan Air Total (3)'!L292</f>
        <v>3.6187909915123457</v>
      </c>
      <c r="L59" s="82">
        <f>'Kebutuhan Air Total (3)'!M292</f>
        <v>3.6967013888888882</v>
      </c>
      <c r="M59" s="302">
        <f>'Kebutuhan Air Total (3)'!N292</f>
        <v>3.7746117862654316</v>
      </c>
      <c r="N59" s="82">
        <f>'Kebutuhan Air Total (3)'!O292</f>
        <v>3.8872444058641973</v>
      </c>
      <c r="O59" s="82">
        <f>'Kebutuhan Air Total (3)'!P292</f>
        <v>3.9651548032407407</v>
      </c>
      <c r="P59" s="82">
        <f>'Kebutuhan Air Total (3)'!Q292</f>
        <v>4.0430652006172831</v>
      </c>
      <c r="Q59" s="82">
        <f>'Kebutuhan Air Total (3)'!R292</f>
        <v>4.1209755979938265</v>
      </c>
      <c r="R59" s="302">
        <f>'Kebutuhan Air Total (3)'!S292</f>
        <v>4.198885995370369</v>
      </c>
      <c r="S59" s="82">
        <f>'Kebutuhan Air Total (3)'!T292</f>
        <v>4.2767963927469133</v>
      </c>
      <c r="T59" s="82">
        <f>'Kebutuhan Air Total (3)'!U292</f>
        <v>4.3547067901234566</v>
      </c>
      <c r="U59" s="82">
        <f>'Kebutuhan Air Total (3)'!V292</f>
        <v>4.4326171875</v>
      </c>
      <c r="V59" s="82">
        <f>'Kebutuhan Air Total (3)'!W292</f>
        <v>4.5105275848765434</v>
      </c>
      <c r="W59" s="302">
        <f>'Kebutuhan Air Total (3)'!X292</f>
        <v>4.5884379822530859</v>
      </c>
    </row>
    <row r="60" spans="2:23" x14ac:dyDescent="0.3">
      <c r="B60" s="5" t="s">
        <v>274</v>
      </c>
      <c r="C60" s="5" t="s">
        <v>156</v>
      </c>
      <c r="D60" s="82">
        <f>'Kebutuhan Air Total (3)'!E295</f>
        <v>3.5955761316872423</v>
      </c>
      <c r="E60" s="82">
        <f>'Kebutuhan Air Total (3)'!F295</f>
        <v>3.6994566615226336</v>
      </c>
      <c r="F60" s="82">
        <f>'Kebutuhan Air Total (3)'!G295</f>
        <v>3.8033371913580241</v>
      </c>
      <c r="G60" s="82">
        <f>'Kebutuhan Air Total (3)'!H295</f>
        <v>3.9072177211934154</v>
      </c>
      <c r="H60" s="302">
        <f>'Kebutuhan Air Total (3)'!I295</f>
        <v>4.0110982510288062</v>
      </c>
      <c r="I60" s="82">
        <f>'Kebutuhan Air Total (3)'!J295</f>
        <v>4.6172935956790111</v>
      </c>
      <c r="J60" s="82">
        <f>'Kebutuhan Air Total (3)'!K295</f>
        <v>4.7211741255144029</v>
      </c>
      <c r="K60" s="82">
        <f>'Kebutuhan Air Total (3)'!L295</f>
        <v>4.8250546553497946</v>
      </c>
      <c r="L60" s="82">
        <f>'Kebutuhan Air Total (3)'!M295</f>
        <v>4.9289351851851846</v>
      </c>
      <c r="M60" s="302">
        <f>'Kebutuhan Air Total (3)'!N295</f>
        <v>5.0328157150205755</v>
      </c>
      <c r="N60" s="82">
        <f>'Kebutuhan Air Total (3)'!O295</f>
        <v>5.182992541152263</v>
      </c>
      <c r="O60" s="82">
        <f>'Kebutuhan Air Total (3)'!P295</f>
        <v>5.2868730709876539</v>
      </c>
      <c r="P60" s="82">
        <f>'Kebutuhan Air Total (3)'!Q295</f>
        <v>5.3907536008230448</v>
      </c>
      <c r="Q60" s="82">
        <f>'Kebutuhan Air Total (3)'!R295</f>
        <v>5.4946341306584356</v>
      </c>
      <c r="R60" s="302">
        <f>'Kebutuhan Air Total (3)'!S295</f>
        <v>5.5985146604938256</v>
      </c>
      <c r="S60" s="82">
        <f>'Kebutuhan Air Total (3)'!T295</f>
        <v>5.7023951903292183</v>
      </c>
      <c r="T60" s="82">
        <f>'Kebutuhan Air Total (3)'!U295</f>
        <v>5.8062757201646082</v>
      </c>
      <c r="U60" s="82">
        <f>'Kebutuhan Air Total (3)'!V295</f>
        <v>5.91015625</v>
      </c>
      <c r="V60" s="82">
        <f>'Kebutuhan Air Total (3)'!W295</f>
        <v>6.0140367798353909</v>
      </c>
      <c r="W60" s="302">
        <f>'Kebutuhan Air Total (3)'!X295</f>
        <v>6.1179173096707808</v>
      </c>
    </row>
    <row r="61" spans="2:23" x14ac:dyDescent="0.3">
      <c r="D61" s="89"/>
      <c r="E61" s="89"/>
      <c r="F61" s="89"/>
      <c r="G61" s="89"/>
      <c r="H61" s="303"/>
      <c r="I61" s="89"/>
      <c r="J61" s="89"/>
      <c r="K61" s="89"/>
      <c r="L61" s="89"/>
      <c r="M61" s="303"/>
      <c r="N61" s="89"/>
      <c r="O61" s="89"/>
      <c r="P61" s="89"/>
      <c r="Q61" s="89"/>
      <c r="R61" s="303"/>
      <c r="S61" s="89"/>
      <c r="T61" s="89"/>
      <c r="U61" s="89"/>
      <c r="V61" s="89"/>
      <c r="W61" s="303"/>
    </row>
    <row r="62" spans="2:23" x14ac:dyDescent="0.3">
      <c r="B62" s="242" t="s">
        <v>406</v>
      </c>
      <c r="C62" s="242"/>
      <c r="D62" s="242"/>
      <c r="E62" s="242"/>
      <c r="F62" s="242"/>
      <c r="G62" s="242"/>
      <c r="H62" s="242"/>
      <c r="I62" s="242"/>
      <c r="J62" s="242"/>
      <c r="K62" s="242"/>
      <c r="L62" s="242"/>
      <c r="M62" s="242"/>
      <c r="N62" s="242"/>
      <c r="O62" s="242"/>
      <c r="P62" s="242"/>
      <c r="Q62" s="242"/>
      <c r="R62" s="242"/>
      <c r="S62" s="242"/>
      <c r="T62" s="242"/>
      <c r="U62" s="242"/>
      <c r="V62" s="242"/>
      <c r="W62" s="242"/>
    </row>
    <row r="63" spans="2:23" x14ac:dyDescent="0.3">
      <c r="B63" s="197" t="s">
        <v>271</v>
      </c>
      <c r="C63" s="197" t="s">
        <v>151</v>
      </c>
      <c r="D63" s="229" t="s">
        <v>22</v>
      </c>
      <c r="E63" s="229"/>
      <c r="F63" s="229"/>
      <c r="G63" s="229"/>
      <c r="H63" s="229"/>
      <c r="I63" s="229"/>
      <c r="J63" s="229"/>
      <c r="K63" s="229"/>
      <c r="L63" s="229"/>
      <c r="M63" s="229"/>
      <c r="N63" s="229"/>
      <c r="O63" s="229"/>
      <c r="P63" s="229"/>
      <c r="Q63" s="229"/>
      <c r="R63" s="229"/>
      <c r="S63" s="229"/>
      <c r="T63" s="229"/>
      <c r="U63" s="229"/>
      <c r="V63" s="229"/>
      <c r="W63" s="229"/>
    </row>
    <row r="64" spans="2:23" x14ac:dyDescent="0.3">
      <c r="B64" s="197"/>
      <c r="C64" s="197"/>
      <c r="D64" s="8">
        <v>2025</v>
      </c>
      <c r="E64" s="8">
        <v>2026</v>
      </c>
      <c r="F64" s="8">
        <v>2027</v>
      </c>
      <c r="G64" s="8">
        <v>2028</v>
      </c>
      <c r="H64" s="301">
        <v>2029</v>
      </c>
      <c r="I64" s="8">
        <v>2030</v>
      </c>
      <c r="J64" s="8">
        <v>2031</v>
      </c>
      <c r="K64" s="8">
        <v>2032</v>
      </c>
      <c r="L64" s="8">
        <v>2033</v>
      </c>
      <c r="M64" s="301">
        <v>2034</v>
      </c>
      <c r="N64" s="8">
        <v>2035</v>
      </c>
      <c r="O64" s="8">
        <v>2036</v>
      </c>
      <c r="P64" s="8">
        <v>2037</v>
      </c>
      <c r="Q64" s="8">
        <v>2038</v>
      </c>
      <c r="R64" s="301">
        <v>2039</v>
      </c>
      <c r="S64" s="8">
        <v>2040</v>
      </c>
      <c r="T64" s="8">
        <v>2041</v>
      </c>
      <c r="U64" s="8">
        <v>2042</v>
      </c>
      <c r="V64" s="8">
        <v>2043</v>
      </c>
      <c r="W64" s="301">
        <v>2044</v>
      </c>
    </row>
    <row r="65" spans="1:23" x14ac:dyDescent="0.3">
      <c r="B65" s="5" t="s">
        <v>272</v>
      </c>
      <c r="C65" s="5" t="s">
        <v>156</v>
      </c>
      <c r="D65" s="82">
        <f>'Kebutuhan Air Total (3)'!E326</f>
        <v>1.7844184027777776</v>
      </c>
      <c r="E65" s="82">
        <f>'Kebutuhan Air Total (3)'!F326</f>
        <v>1.8278501157407407</v>
      </c>
      <c r="F65" s="82">
        <f>'Kebutuhan Air Total (3)'!G326</f>
        <v>1.8712818287037036</v>
      </c>
      <c r="G65" s="82">
        <f>'Kebutuhan Air Total (3)'!H326</f>
        <v>1.9147135416666667</v>
      </c>
      <c r="H65" s="302">
        <f>'Kebutuhan Air Total (3)'!I326</f>
        <v>1.9581452546296294</v>
      </c>
      <c r="I65" s="82">
        <f>'Kebutuhan Air Total (3)'!J326</f>
        <v>2.0015769675925927</v>
      </c>
      <c r="J65" s="82">
        <f>'Kebutuhan Air Total (3)'!K326</f>
        <v>2.0450086805555552</v>
      </c>
      <c r="K65" s="82">
        <f>'Kebutuhan Air Total (3)'!L326</f>
        <v>2.0884403935185185</v>
      </c>
      <c r="L65" s="82">
        <f>'Kebutuhan Air Total (3)'!M326</f>
        <v>2.1550202546296298</v>
      </c>
      <c r="M65" s="302">
        <f>'Kebutuhan Air Total (3)'!N326</f>
        <v>2.1984519675925922</v>
      </c>
      <c r="N65" s="82">
        <f>'Kebutuhan Air Total (3)'!O326</f>
        <v>2.2418836805555555</v>
      </c>
      <c r="O65" s="82">
        <f>'Kebutuhan Air Total (3)'!P326</f>
        <v>2.2853153935185189</v>
      </c>
      <c r="P65" s="82">
        <f>'Kebutuhan Air Total (3)'!Q326</f>
        <v>2.3287471064814813</v>
      </c>
      <c r="Q65" s="82">
        <f>'Kebutuhan Air Total (3)'!R326</f>
        <v>2.3721788194444446</v>
      </c>
      <c r="R65" s="302">
        <f>'Kebutuhan Air Total (3)'!S326</f>
        <v>2.4156105324074071</v>
      </c>
      <c r="S65" s="82">
        <f>'Kebutuhan Air Total (3)'!T326</f>
        <v>2.4590422453703704</v>
      </c>
      <c r="T65" s="82">
        <f>'Kebutuhan Air Total (3)'!U326</f>
        <v>2.7536313657407403</v>
      </c>
      <c r="U65" s="82">
        <f>'Kebutuhan Air Total (3)'!V326</f>
        <v>2.7970630787037036</v>
      </c>
      <c r="V65" s="82">
        <f>'Kebutuhan Air Total (3)'!W326</f>
        <v>2.8404947916666665</v>
      </c>
      <c r="W65" s="302">
        <f>'Kebutuhan Air Total (3)'!X326</f>
        <v>2.8839265046296294</v>
      </c>
    </row>
    <row r="66" spans="1:23" x14ac:dyDescent="0.3">
      <c r="B66" s="5" t="s">
        <v>273</v>
      </c>
      <c r="C66" s="5" t="s">
        <v>156</v>
      </c>
      <c r="D66" s="82">
        <f>'Kebutuhan Air Total (3)'!E329</f>
        <v>2.6766276041666663</v>
      </c>
      <c r="E66" s="82">
        <f>'Kebutuhan Air Total (3)'!F329</f>
        <v>2.7417751736111109</v>
      </c>
      <c r="F66" s="82">
        <f>'Kebutuhan Air Total (3)'!G329</f>
        <v>2.8069227430555554</v>
      </c>
      <c r="G66" s="82">
        <f>'Kebutuhan Air Total (3)'!H329</f>
        <v>2.8720703125</v>
      </c>
      <c r="H66" s="302">
        <f>'Kebutuhan Air Total (3)'!I329</f>
        <v>2.9372178819444441</v>
      </c>
      <c r="I66" s="82">
        <f>'Kebutuhan Air Total (3)'!J329</f>
        <v>3.0023654513888891</v>
      </c>
      <c r="J66" s="82">
        <f>'Kebutuhan Air Total (3)'!K329</f>
        <v>3.0675130208333328</v>
      </c>
      <c r="K66" s="82">
        <f>'Kebutuhan Air Total (3)'!L329</f>
        <v>3.1326605902777778</v>
      </c>
      <c r="L66" s="82">
        <f>'Kebutuhan Air Total (3)'!M329</f>
        <v>3.2325303819444446</v>
      </c>
      <c r="M66" s="302">
        <f>'Kebutuhan Air Total (3)'!N329</f>
        <v>3.2976779513888883</v>
      </c>
      <c r="N66" s="82">
        <f>'Kebutuhan Air Total (3)'!O329</f>
        <v>3.3628255208333333</v>
      </c>
      <c r="O66" s="82">
        <f>'Kebutuhan Air Total (3)'!P329</f>
        <v>3.4279730902777783</v>
      </c>
      <c r="P66" s="82">
        <f>'Kebutuhan Air Total (3)'!Q329</f>
        <v>3.493120659722222</v>
      </c>
      <c r="Q66" s="82">
        <f>'Kebutuhan Air Total (3)'!R329</f>
        <v>3.558268229166667</v>
      </c>
      <c r="R66" s="302">
        <f>'Kebutuhan Air Total (3)'!S329</f>
        <v>3.6234157986111106</v>
      </c>
      <c r="S66" s="82">
        <f>'Kebutuhan Air Total (3)'!T329</f>
        <v>3.6885633680555556</v>
      </c>
      <c r="T66" s="82">
        <f>'Kebutuhan Air Total (3)'!U329</f>
        <v>4.13044704861111</v>
      </c>
      <c r="U66" s="82">
        <f>'Kebutuhan Air Total (3)'!V329</f>
        <v>4.195594618055555</v>
      </c>
      <c r="V66" s="82">
        <f>'Kebutuhan Air Total (3)'!W329</f>
        <v>4.2607421875</v>
      </c>
      <c r="W66" s="302">
        <f>'Kebutuhan Air Total (3)'!X329</f>
        <v>4.3258897569444441</v>
      </c>
    </row>
    <row r="67" spans="1:23" x14ac:dyDescent="0.3">
      <c r="B67" s="5" t="s">
        <v>274</v>
      </c>
      <c r="C67" s="5" t="s">
        <v>156</v>
      </c>
      <c r="D67" s="82">
        <f>'Kebutuhan Air Total (3)'!E332</f>
        <v>3.5688368055555553</v>
      </c>
      <c r="E67" s="82">
        <f>'Kebutuhan Air Total (3)'!F332</f>
        <v>3.6557002314814815</v>
      </c>
      <c r="F67" s="82">
        <f>'Kebutuhan Air Total (3)'!G332</f>
        <v>3.7425636574074073</v>
      </c>
      <c r="G67" s="82">
        <f>'Kebutuhan Air Total (3)'!H332</f>
        <v>3.8294270833333335</v>
      </c>
      <c r="H67" s="302">
        <f>'Kebutuhan Air Total (3)'!I332</f>
        <v>3.9162905092592588</v>
      </c>
      <c r="I67" s="82">
        <f>'Kebutuhan Air Total (3)'!J332</f>
        <v>4.0031539351851855</v>
      </c>
      <c r="J67" s="82">
        <f>'Kebutuhan Air Total (3)'!K332</f>
        <v>4.0900173611111104</v>
      </c>
      <c r="K67" s="82">
        <f>'Kebutuhan Air Total (3)'!L332</f>
        <v>4.176880787037037</v>
      </c>
      <c r="L67" s="82">
        <f>'Kebutuhan Air Total (3)'!M332</f>
        <v>4.3100405092592595</v>
      </c>
      <c r="M67" s="302">
        <f>'Kebutuhan Air Total (3)'!N332</f>
        <v>4.3969039351851844</v>
      </c>
      <c r="N67" s="82">
        <f>'Kebutuhan Air Total (3)'!O332</f>
        <v>4.4837673611111111</v>
      </c>
      <c r="O67" s="82">
        <f>'Kebutuhan Air Total (3)'!P332</f>
        <v>4.5706307870370377</v>
      </c>
      <c r="P67" s="82">
        <f>'Kebutuhan Air Total (3)'!Q332</f>
        <v>4.6574942129629626</v>
      </c>
      <c r="Q67" s="82">
        <f>'Kebutuhan Air Total (3)'!R332</f>
        <v>4.7443576388888893</v>
      </c>
      <c r="R67" s="302">
        <f>'Kebutuhan Air Total (3)'!S332</f>
        <v>4.8312210648148142</v>
      </c>
      <c r="S67" s="82">
        <f>'Kebutuhan Air Total (3)'!T332</f>
        <v>4.9180844907407408</v>
      </c>
      <c r="T67" s="82">
        <f>'Kebutuhan Air Total (3)'!U332</f>
        <v>5.5072627314814806</v>
      </c>
      <c r="U67" s="82">
        <f>'Kebutuhan Air Total (3)'!V332</f>
        <v>5.5941261574074073</v>
      </c>
      <c r="V67" s="82">
        <f>'Kebutuhan Air Total (3)'!W332</f>
        <v>5.680989583333333</v>
      </c>
      <c r="W67" s="302">
        <f>'Kebutuhan Air Total (3)'!X332</f>
        <v>5.7678530092592588</v>
      </c>
    </row>
    <row r="68" spans="1:23" x14ac:dyDescent="0.3">
      <c r="D68" s="89"/>
      <c r="E68" s="89"/>
      <c r="F68" s="89"/>
      <c r="G68" s="89"/>
      <c r="H68" s="303"/>
      <c r="I68" s="89"/>
      <c r="J68" s="89"/>
      <c r="K68" s="89"/>
      <c r="L68" s="89"/>
      <c r="M68" s="303"/>
      <c r="N68" s="89"/>
      <c r="O68" s="89"/>
      <c r="P68" s="89"/>
      <c r="Q68" s="89"/>
      <c r="R68" s="303"/>
      <c r="S68" s="89"/>
      <c r="T68" s="89"/>
      <c r="U68" s="89"/>
      <c r="V68" s="89"/>
      <c r="W68" s="303"/>
    </row>
    <row r="69" spans="1:23" x14ac:dyDescent="0.3">
      <c r="B69" s="242" t="s">
        <v>407</v>
      </c>
      <c r="C69" s="242"/>
      <c r="D69" s="242"/>
      <c r="E69" s="242"/>
      <c r="F69" s="242"/>
      <c r="G69" s="242"/>
      <c r="H69" s="242"/>
      <c r="I69" s="242"/>
      <c r="J69" s="242"/>
      <c r="K69" s="242"/>
      <c r="L69" s="242"/>
      <c r="M69" s="242"/>
      <c r="N69" s="242"/>
      <c r="O69" s="242"/>
      <c r="P69" s="242"/>
      <c r="Q69" s="242"/>
      <c r="R69" s="242"/>
      <c r="S69" s="242"/>
      <c r="T69" s="242"/>
      <c r="U69" s="242"/>
      <c r="V69" s="242"/>
      <c r="W69" s="242"/>
    </row>
    <row r="70" spans="1:23" x14ac:dyDescent="0.3">
      <c r="B70" s="197" t="s">
        <v>271</v>
      </c>
      <c r="C70" s="197" t="s">
        <v>151</v>
      </c>
      <c r="D70" s="229" t="s">
        <v>22</v>
      </c>
      <c r="E70" s="229"/>
      <c r="F70" s="229"/>
      <c r="G70" s="229"/>
      <c r="H70" s="229"/>
      <c r="I70" s="229"/>
      <c r="J70" s="229"/>
      <c r="K70" s="229"/>
      <c r="L70" s="229"/>
      <c r="M70" s="229"/>
      <c r="N70" s="229"/>
      <c r="O70" s="229"/>
      <c r="P70" s="229"/>
      <c r="Q70" s="229"/>
      <c r="R70" s="229"/>
      <c r="S70" s="229"/>
      <c r="T70" s="229"/>
      <c r="U70" s="229"/>
      <c r="V70" s="229"/>
      <c r="W70" s="229"/>
    </row>
    <row r="71" spans="1:23" x14ac:dyDescent="0.3">
      <c r="B71" s="197"/>
      <c r="C71" s="197"/>
      <c r="D71" s="8">
        <v>2025</v>
      </c>
      <c r="E71" s="8">
        <v>2026</v>
      </c>
      <c r="F71" s="8">
        <v>2027</v>
      </c>
      <c r="G71" s="8">
        <v>2028</v>
      </c>
      <c r="H71" s="301">
        <v>2029</v>
      </c>
      <c r="I71" s="8">
        <v>2030</v>
      </c>
      <c r="J71" s="8">
        <v>2031</v>
      </c>
      <c r="K71" s="8">
        <v>2032</v>
      </c>
      <c r="L71" s="8">
        <v>2033</v>
      </c>
      <c r="M71" s="301">
        <v>2034</v>
      </c>
      <c r="N71" s="8">
        <v>2035</v>
      </c>
      <c r="O71" s="8">
        <v>2036</v>
      </c>
      <c r="P71" s="8">
        <v>2037</v>
      </c>
      <c r="Q71" s="8">
        <v>2038</v>
      </c>
      <c r="R71" s="301">
        <v>2039</v>
      </c>
      <c r="S71" s="8">
        <v>2040</v>
      </c>
      <c r="T71" s="8">
        <v>2041</v>
      </c>
      <c r="U71" s="8">
        <v>2042</v>
      </c>
      <c r="V71" s="8">
        <v>2043</v>
      </c>
      <c r="W71" s="301">
        <v>2044</v>
      </c>
    </row>
    <row r="72" spans="1:23" x14ac:dyDescent="0.3">
      <c r="B72" s="5" t="s">
        <v>272</v>
      </c>
      <c r="C72" s="5" t="s">
        <v>156</v>
      </c>
      <c r="D72" s="82">
        <f>'Kebutuhan Air Total (3)'!E363</f>
        <v>4.0518582818930042</v>
      </c>
      <c r="E72" s="82">
        <f>'Kebutuhan Air Total (3)'!F363</f>
        <v>4.1304671424897119</v>
      </c>
      <c r="F72" s="82">
        <f>'Kebutuhan Air Total (3)'!G363</f>
        <v>4.2090760030864196</v>
      </c>
      <c r="G72" s="82">
        <f>'Kebutuhan Air Total (3)'!H363</f>
        <v>4.2876848636831273</v>
      </c>
      <c r="H72" s="302">
        <f>'Kebutuhan Air Total (3)'!I363</f>
        <v>4.3894418724279829</v>
      </c>
      <c r="I72" s="82">
        <f>'Kebutuhan Air Total (3)'!J363</f>
        <v>4.4680507330246915</v>
      </c>
      <c r="J72" s="82">
        <f>'Kebutuhan Air Total (3)'!K363</f>
        <v>4.5466595936213992</v>
      </c>
      <c r="K72" s="82">
        <f>'Kebutuhan Air Total (3)'!L363</f>
        <v>4.6252684542181068</v>
      </c>
      <c r="L72" s="82">
        <f>'Kebutuhan Air Total (3)'!M363</f>
        <v>4.7038773148148154</v>
      </c>
      <c r="M72" s="302">
        <f>'Kebutuhan Air Total (3)'!N363</f>
        <v>4.7824861754115222</v>
      </c>
      <c r="N72" s="82">
        <f>'Kebutuhan Air Total (3)'!O363</f>
        <v>4.8610950360082308</v>
      </c>
      <c r="O72" s="82">
        <f>'Kebutuhan Air Total (3)'!P363</f>
        <v>4.9397038966049385</v>
      </c>
      <c r="P72" s="82">
        <f>'Kebutuhan Air Total (3)'!Q363</f>
        <v>5.0183127572016462</v>
      </c>
      <c r="Q72" s="82">
        <f>'Kebutuhan Air Total (3)'!R363</f>
        <v>5.096921617798353</v>
      </c>
      <c r="R72" s="302">
        <f>'Kebutuhan Air Total (3)'!S363</f>
        <v>6.8977527006172838</v>
      </c>
      <c r="S72" s="82">
        <f>'Kebutuhan Air Total (3)'!T363</f>
        <v>6.9763615612139915</v>
      </c>
      <c r="T72" s="82">
        <f>'Kebutuhan Air Total (3)'!U363</f>
        <v>7.0549704218107001</v>
      </c>
      <c r="U72" s="82">
        <f>'Kebutuhan Air Total (3)'!V363</f>
        <v>7.1335792824074069</v>
      </c>
      <c r="V72" s="82">
        <f>'Kebutuhan Air Total (3)'!W363</f>
        <v>7.2121881430041146</v>
      </c>
      <c r="W72" s="302">
        <f>'Kebutuhan Air Total (3)'!X363</f>
        <v>7.2907970036008241</v>
      </c>
    </row>
    <row r="73" spans="1:23" x14ac:dyDescent="0.3">
      <c r="B73" s="5" t="s">
        <v>273</v>
      </c>
      <c r="C73" s="5" t="s">
        <v>156</v>
      </c>
      <c r="D73" s="82">
        <f>'Kebutuhan Air Total (3)'!E366</f>
        <v>6.0777874228395063</v>
      </c>
      <c r="E73" s="82">
        <f>'Kebutuhan Air Total (3)'!F366</f>
        <v>6.1957007137345679</v>
      </c>
      <c r="F73" s="82">
        <f>'Kebutuhan Air Total (3)'!G366</f>
        <v>6.3136140046296294</v>
      </c>
      <c r="G73" s="82">
        <f>'Kebutuhan Air Total (3)'!H366</f>
        <v>6.4315272955246909</v>
      </c>
      <c r="H73" s="302">
        <f>'Kebutuhan Air Total (3)'!I366</f>
        <v>6.5841628086419739</v>
      </c>
      <c r="I73" s="82">
        <f>'Kebutuhan Air Total (3)'!J366</f>
        <v>6.7020760995370372</v>
      </c>
      <c r="J73" s="82">
        <f>'Kebutuhan Air Total (3)'!K366</f>
        <v>6.8199893904320987</v>
      </c>
      <c r="K73" s="82">
        <f>'Kebutuhan Air Total (3)'!L366</f>
        <v>6.9379026813271603</v>
      </c>
      <c r="L73" s="82">
        <f>'Kebutuhan Air Total (3)'!M366</f>
        <v>7.0558159722222236</v>
      </c>
      <c r="M73" s="302">
        <f>'Kebutuhan Air Total (3)'!N366</f>
        <v>7.1737292631172833</v>
      </c>
      <c r="N73" s="82">
        <f>'Kebutuhan Air Total (3)'!O366</f>
        <v>7.2916425540123466</v>
      </c>
      <c r="O73" s="82">
        <f>'Kebutuhan Air Total (3)'!P366</f>
        <v>7.4095558449074073</v>
      </c>
      <c r="P73" s="82">
        <f>'Kebutuhan Air Total (3)'!Q366</f>
        <v>7.5274691358024697</v>
      </c>
      <c r="Q73" s="82">
        <f>'Kebutuhan Air Total (3)'!R366</f>
        <v>7.6453824266975294</v>
      </c>
      <c r="R73" s="302">
        <f>'Kebutuhan Air Total (3)'!S366</f>
        <v>10.346629050925927</v>
      </c>
      <c r="S73" s="82">
        <f>'Kebutuhan Air Total (3)'!T366</f>
        <v>10.464542341820987</v>
      </c>
      <c r="T73" s="82">
        <f>'Kebutuhan Air Total (3)'!U366</f>
        <v>10.58245563271605</v>
      </c>
      <c r="U73" s="82">
        <f>'Kebutuhan Air Total (3)'!V366</f>
        <v>10.70036892361111</v>
      </c>
      <c r="V73" s="82">
        <f>'Kebutuhan Air Total (3)'!W366</f>
        <v>10.818282214506173</v>
      </c>
      <c r="W73" s="302">
        <f>'Kebutuhan Air Total (3)'!X366</f>
        <v>10.936195505401237</v>
      </c>
    </row>
    <row r="74" spans="1:23" x14ac:dyDescent="0.3">
      <c r="B74" s="5" t="s">
        <v>274</v>
      </c>
      <c r="C74" s="5" t="s">
        <v>156</v>
      </c>
      <c r="D74" s="82">
        <f>'Kebutuhan Air Total (3)'!E369</f>
        <v>8.1037165637860085</v>
      </c>
      <c r="E74" s="82">
        <f>'Kebutuhan Air Total (3)'!F369</f>
        <v>8.2609342849794238</v>
      </c>
      <c r="F74" s="82">
        <f>'Kebutuhan Air Total (3)'!G369</f>
        <v>8.4181520061728392</v>
      </c>
      <c r="G74" s="82">
        <f>'Kebutuhan Air Total (3)'!H369</f>
        <v>8.5753697273662546</v>
      </c>
      <c r="H74" s="302">
        <f>'Kebutuhan Air Total (3)'!I369</f>
        <v>8.7788837448559658</v>
      </c>
      <c r="I74" s="82">
        <f>'Kebutuhan Air Total (3)'!J369</f>
        <v>8.9361014660493829</v>
      </c>
      <c r="J74" s="82">
        <f>'Kebutuhan Air Total (3)'!K369</f>
        <v>9.0933191872427983</v>
      </c>
      <c r="K74" s="82">
        <f>'Kebutuhan Air Total (3)'!L369</f>
        <v>9.2505369084362137</v>
      </c>
      <c r="L74" s="82">
        <f>'Kebutuhan Air Total (3)'!M369</f>
        <v>9.4077546296296308</v>
      </c>
      <c r="M74" s="302">
        <f>'Kebutuhan Air Total (3)'!N369</f>
        <v>9.5649723508230444</v>
      </c>
      <c r="N74" s="82">
        <f>'Kebutuhan Air Total (3)'!O369</f>
        <v>9.7221900720164616</v>
      </c>
      <c r="O74" s="82">
        <f>'Kebutuhan Air Total (3)'!P369</f>
        <v>9.8794077932098769</v>
      </c>
      <c r="P74" s="82">
        <f>'Kebutuhan Air Total (3)'!Q369</f>
        <v>10.036625514403292</v>
      </c>
      <c r="Q74" s="82">
        <f>'Kebutuhan Air Total (3)'!R369</f>
        <v>10.193843235596706</v>
      </c>
      <c r="R74" s="302">
        <f>'Kebutuhan Air Total (3)'!S369</f>
        <v>13.795505401234568</v>
      </c>
      <c r="S74" s="82">
        <f>'Kebutuhan Air Total (3)'!T369</f>
        <v>13.952723122427983</v>
      </c>
      <c r="T74" s="82">
        <f>'Kebutuhan Air Total (3)'!U369</f>
        <v>14.1099408436214</v>
      </c>
      <c r="U74" s="82">
        <f>'Kebutuhan Air Total (3)'!V369</f>
        <v>14.267158564814814</v>
      </c>
      <c r="V74" s="82">
        <f>'Kebutuhan Air Total (3)'!W369</f>
        <v>14.424376286008229</v>
      </c>
      <c r="W74" s="302">
        <f>'Kebutuhan Air Total (3)'!X369</f>
        <v>14.581594007201648</v>
      </c>
    </row>
    <row r="75" spans="1:23" x14ac:dyDescent="0.3">
      <c r="D75" s="89"/>
      <c r="E75" s="89"/>
      <c r="F75" s="89"/>
      <c r="G75" s="89"/>
      <c r="H75" s="303"/>
      <c r="I75" s="89"/>
      <c r="J75" s="89"/>
      <c r="K75" s="89"/>
      <c r="L75" s="89"/>
      <c r="M75" s="303"/>
      <c r="N75" s="89"/>
      <c r="O75" s="89"/>
      <c r="P75" s="89"/>
      <c r="Q75" s="89"/>
      <c r="R75" s="303"/>
      <c r="S75" s="89"/>
      <c r="T75" s="89"/>
      <c r="U75" s="89"/>
      <c r="V75" s="89"/>
      <c r="W75" s="303"/>
    </row>
    <row r="76" spans="1:23" x14ac:dyDescent="0.3">
      <c r="D76" s="89"/>
      <c r="E76" s="89"/>
      <c r="F76" s="89"/>
      <c r="G76" s="89"/>
      <c r="H76" s="303"/>
      <c r="I76" s="89"/>
      <c r="J76" s="89"/>
      <c r="K76" s="89"/>
      <c r="L76" s="89"/>
      <c r="M76" s="303"/>
      <c r="N76" s="89"/>
      <c r="O76" s="89"/>
      <c r="P76" s="89"/>
      <c r="Q76" s="89"/>
      <c r="R76" s="303"/>
      <c r="S76" s="89"/>
      <c r="T76" s="89"/>
      <c r="U76" s="89"/>
      <c r="V76" s="89"/>
      <c r="W76" s="303"/>
    </row>
    <row r="77" spans="1:23" x14ac:dyDescent="0.3">
      <c r="A77" s="203" t="s">
        <v>281</v>
      </c>
      <c r="B77" s="224" t="s">
        <v>293</v>
      </c>
      <c r="C77" s="224"/>
      <c r="D77" s="224"/>
      <c r="E77" s="224"/>
      <c r="F77" s="224"/>
      <c r="G77" s="224"/>
      <c r="H77" s="224"/>
      <c r="I77" s="224"/>
      <c r="J77" s="224"/>
      <c r="K77" s="224"/>
      <c r="L77" s="224"/>
      <c r="M77" s="224"/>
      <c r="N77" s="224"/>
      <c r="O77" s="224"/>
      <c r="P77" s="224"/>
      <c r="Q77" s="224"/>
      <c r="R77" s="224"/>
      <c r="S77" s="224"/>
      <c r="T77" s="224"/>
      <c r="U77" s="224"/>
      <c r="V77" s="224"/>
      <c r="W77" s="224"/>
    </row>
    <row r="78" spans="1:23" x14ac:dyDescent="0.3">
      <c r="A78" s="203"/>
    </row>
    <row r="79" spans="1:23" x14ac:dyDescent="0.3">
      <c r="A79" s="203"/>
    </row>
    <row r="80" spans="1:23" x14ac:dyDescent="0.3">
      <c r="A80" s="203"/>
    </row>
    <row r="81" spans="2:24" x14ac:dyDescent="0.3">
      <c r="B81" s="241" t="s">
        <v>418</v>
      </c>
      <c r="C81" s="241"/>
      <c r="D81" s="241"/>
      <c r="E81" s="241"/>
      <c r="F81" s="241"/>
      <c r="G81" s="241"/>
      <c r="H81" s="241"/>
      <c r="I81" s="241"/>
      <c r="J81" s="241"/>
      <c r="K81" s="241"/>
      <c r="L81" s="241"/>
      <c r="M81" s="241"/>
      <c r="N81" s="241"/>
      <c r="O81" s="241"/>
      <c r="P81" s="241"/>
      <c r="Q81" s="241"/>
      <c r="R81" s="241"/>
      <c r="S81" s="241"/>
      <c r="T81" s="241"/>
      <c r="U81" s="241"/>
      <c r="V81" s="241"/>
      <c r="W81" s="241"/>
    </row>
    <row r="82" spans="2:24" x14ac:dyDescent="0.3">
      <c r="B82" s="67" t="s">
        <v>408</v>
      </c>
      <c r="C82" s="68"/>
      <c r="D82" s="68"/>
      <c r="E82" s="68"/>
      <c r="F82" s="68"/>
      <c r="G82" s="68"/>
      <c r="H82" s="304"/>
      <c r="I82" s="68"/>
      <c r="J82" s="68"/>
      <c r="K82" s="68"/>
      <c r="L82" s="68"/>
      <c r="M82" s="304"/>
      <c r="N82" s="68"/>
      <c r="O82" s="68"/>
      <c r="P82" s="68"/>
      <c r="Q82" s="68"/>
      <c r="R82" s="304"/>
      <c r="S82" s="68"/>
      <c r="T82" s="68"/>
      <c r="U82" s="68"/>
      <c r="V82" s="68"/>
      <c r="W82" s="305"/>
    </row>
    <row r="83" spans="2:24" x14ac:dyDescent="0.3">
      <c r="B83" s="70" t="s">
        <v>409</v>
      </c>
      <c r="C83" s="65"/>
      <c r="D83" s="65"/>
      <c r="E83" s="65"/>
      <c r="F83" s="65"/>
      <c r="G83" s="65"/>
      <c r="I83" s="65"/>
      <c r="J83" s="65"/>
      <c r="K83" s="65"/>
      <c r="L83" s="65"/>
      <c r="N83" s="65"/>
      <c r="O83" s="65"/>
      <c r="P83" s="65"/>
      <c r="Q83" s="65"/>
      <c r="S83" s="65"/>
      <c r="T83" s="65"/>
      <c r="U83" s="65"/>
      <c r="V83" s="65"/>
      <c r="W83" s="306"/>
    </row>
    <row r="84" spans="2:24" x14ac:dyDescent="0.3">
      <c r="B84" s="70" t="s">
        <v>410</v>
      </c>
      <c r="C84" s="65"/>
      <c r="D84" s="65"/>
      <c r="E84" s="65"/>
      <c r="F84" s="65"/>
      <c r="G84" s="65"/>
      <c r="I84" s="65"/>
      <c r="J84" s="65"/>
      <c r="K84" s="65"/>
      <c r="L84" s="65"/>
      <c r="N84" s="65"/>
      <c r="O84" s="65"/>
      <c r="P84" s="65"/>
      <c r="Q84" s="65"/>
      <c r="S84" s="65"/>
      <c r="T84" s="65"/>
      <c r="U84" s="65"/>
      <c r="V84" s="65"/>
      <c r="W84" s="306"/>
    </row>
    <row r="85" spans="2:24" x14ac:dyDescent="0.3">
      <c r="B85" s="70" t="s">
        <v>411</v>
      </c>
      <c r="C85" s="65"/>
      <c r="D85" s="65"/>
      <c r="E85" s="65"/>
      <c r="F85" s="65"/>
      <c r="G85" s="65"/>
      <c r="I85" s="65"/>
      <c r="J85" s="65"/>
      <c r="K85" s="65"/>
      <c r="L85" s="65"/>
      <c r="N85" s="65"/>
      <c r="O85" s="65"/>
      <c r="P85" s="65"/>
      <c r="Q85" s="65"/>
      <c r="S85" s="65"/>
      <c r="T85" s="65"/>
      <c r="U85" s="65"/>
      <c r="V85" s="65"/>
      <c r="W85" s="306"/>
    </row>
    <row r="86" spans="2:24" x14ac:dyDescent="0.3">
      <c r="B86" s="70" t="s">
        <v>412</v>
      </c>
      <c r="C86" s="65"/>
      <c r="D86" s="65"/>
      <c r="E86" s="65"/>
      <c r="F86" s="65"/>
      <c r="G86" s="65"/>
      <c r="I86" s="65"/>
      <c r="J86" s="65"/>
      <c r="K86" s="65"/>
      <c r="L86" s="65"/>
      <c r="N86" s="65"/>
      <c r="O86" s="65"/>
      <c r="P86" s="65"/>
      <c r="Q86" s="65"/>
      <c r="S86" s="65"/>
      <c r="T86" s="65"/>
      <c r="U86" s="65"/>
      <c r="V86" s="65"/>
      <c r="W86" s="306"/>
    </row>
    <row r="87" spans="2:24" x14ac:dyDescent="0.3">
      <c r="B87" s="70" t="s">
        <v>413</v>
      </c>
      <c r="C87" s="65"/>
      <c r="D87" s="65"/>
      <c r="E87" s="65"/>
      <c r="F87" s="65"/>
      <c r="G87" s="65"/>
      <c r="I87" s="65"/>
      <c r="J87" s="65"/>
      <c r="K87" s="65"/>
      <c r="L87" s="65"/>
      <c r="N87" s="65"/>
      <c r="O87" s="65"/>
      <c r="P87" s="65"/>
      <c r="Q87" s="65"/>
      <c r="S87" s="65"/>
      <c r="T87" s="65"/>
      <c r="U87" s="65"/>
      <c r="V87" s="65"/>
      <c r="W87" s="306"/>
    </row>
    <row r="88" spans="2:24" x14ac:dyDescent="0.3">
      <c r="B88" s="70" t="s">
        <v>414</v>
      </c>
      <c r="C88" s="65"/>
      <c r="D88" s="65"/>
      <c r="E88" s="65"/>
      <c r="F88" s="65"/>
      <c r="G88" s="65"/>
      <c r="I88" s="65"/>
      <c r="J88" s="65"/>
      <c r="K88" s="65"/>
      <c r="L88" s="65"/>
      <c r="N88" s="65"/>
      <c r="O88" s="65"/>
      <c r="P88" s="65"/>
      <c r="Q88" s="65"/>
      <c r="S88" s="65"/>
      <c r="T88" s="65"/>
      <c r="U88" s="65"/>
      <c r="V88" s="65"/>
      <c r="W88" s="306"/>
    </row>
    <row r="89" spans="2:24" x14ac:dyDescent="0.3">
      <c r="B89" s="70" t="s">
        <v>415</v>
      </c>
      <c r="C89" s="65"/>
      <c r="D89" s="65"/>
      <c r="E89" s="65"/>
      <c r="F89" s="65"/>
      <c r="G89" s="65"/>
      <c r="I89" s="65"/>
      <c r="J89" s="65"/>
      <c r="K89" s="65"/>
      <c r="L89" s="65"/>
      <c r="N89" s="65"/>
      <c r="O89" s="65"/>
      <c r="P89" s="65"/>
      <c r="Q89" s="65"/>
      <c r="S89" s="65"/>
      <c r="T89" s="65"/>
      <c r="U89" s="65"/>
      <c r="V89" s="65"/>
      <c r="W89" s="306"/>
    </row>
    <row r="90" spans="2:24" x14ac:dyDescent="0.3">
      <c r="B90" s="70" t="s">
        <v>416</v>
      </c>
      <c r="C90" s="65"/>
      <c r="D90" s="65"/>
      <c r="E90" s="65"/>
      <c r="F90" s="65"/>
      <c r="G90" s="65"/>
      <c r="I90" s="65"/>
      <c r="J90" s="65"/>
      <c r="K90" s="65"/>
      <c r="L90" s="65"/>
      <c r="N90" s="65"/>
      <c r="O90" s="65"/>
      <c r="P90" s="65"/>
      <c r="Q90" s="65"/>
      <c r="S90" s="65"/>
      <c r="T90" s="65"/>
      <c r="U90" s="65"/>
      <c r="V90" s="65"/>
      <c r="W90" s="306"/>
    </row>
    <row r="91" spans="2:24" x14ac:dyDescent="0.3">
      <c r="B91" s="70" t="s">
        <v>417</v>
      </c>
      <c r="C91" s="65"/>
      <c r="D91" s="65"/>
      <c r="E91" s="65"/>
      <c r="F91" s="65"/>
      <c r="G91" s="65"/>
      <c r="I91" s="65"/>
      <c r="J91" s="65"/>
      <c r="K91" s="65"/>
      <c r="L91" s="65"/>
      <c r="N91" s="65"/>
      <c r="O91" s="65"/>
      <c r="P91" s="65"/>
      <c r="Q91" s="65"/>
      <c r="S91" s="65"/>
      <c r="T91" s="65"/>
      <c r="U91" s="65"/>
      <c r="V91" s="65"/>
      <c r="W91" s="306"/>
    </row>
    <row r="92" spans="2:24" x14ac:dyDescent="0.3">
      <c r="B92" s="197" t="s">
        <v>271</v>
      </c>
      <c r="C92" s="197" t="s">
        <v>151</v>
      </c>
      <c r="D92" s="229" t="s">
        <v>22</v>
      </c>
      <c r="E92" s="229"/>
      <c r="F92" s="229"/>
      <c r="G92" s="229"/>
      <c r="H92" s="229"/>
      <c r="I92" s="229"/>
      <c r="J92" s="229"/>
      <c r="K92" s="229"/>
      <c r="L92" s="229"/>
      <c r="M92" s="229"/>
      <c r="N92" s="229"/>
      <c r="O92" s="229"/>
      <c r="P92" s="229"/>
      <c r="Q92" s="229"/>
      <c r="R92" s="229"/>
      <c r="S92" s="229"/>
      <c r="T92" s="229"/>
      <c r="U92" s="229"/>
      <c r="V92" s="229"/>
      <c r="W92" s="229"/>
    </row>
    <row r="93" spans="2:24" x14ac:dyDescent="0.3">
      <c r="B93" s="197"/>
      <c r="C93" s="197"/>
      <c r="D93" s="8">
        <v>2025</v>
      </c>
      <c r="E93" s="8">
        <v>2026</v>
      </c>
      <c r="F93" s="8">
        <v>2027</v>
      </c>
      <c r="G93" s="8">
        <v>2028</v>
      </c>
      <c r="H93" s="301">
        <v>2029</v>
      </c>
      <c r="I93" s="8">
        <v>2030</v>
      </c>
      <c r="J93" s="8">
        <v>2031</v>
      </c>
      <c r="K93" s="8">
        <v>2032</v>
      </c>
      <c r="L93" s="8">
        <v>2033</v>
      </c>
      <c r="M93" s="301">
        <v>2034</v>
      </c>
      <c r="N93" s="8">
        <v>2035</v>
      </c>
      <c r="O93" s="8">
        <v>2036</v>
      </c>
      <c r="P93" s="8">
        <v>2037</v>
      </c>
      <c r="Q93" s="8">
        <v>2038</v>
      </c>
      <c r="R93" s="301">
        <v>2039</v>
      </c>
      <c r="S93" s="8">
        <v>2040</v>
      </c>
      <c r="T93" s="8">
        <v>2041</v>
      </c>
      <c r="U93" s="8">
        <v>2042</v>
      </c>
      <c r="V93" s="8">
        <v>2043</v>
      </c>
      <c r="W93" s="301">
        <v>2044</v>
      </c>
    </row>
    <row r="94" spans="2:24" x14ac:dyDescent="0.3">
      <c r="B94" s="5" t="s">
        <v>272</v>
      </c>
      <c r="C94" s="5" t="s">
        <v>156</v>
      </c>
      <c r="D94" s="82">
        <f>D9+D16+D23+D30+D37+D44+D51+D58+D65+D72</f>
        <v>31.234997106481483</v>
      </c>
      <c r="E94" s="82">
        <f t="shared" ref="E94:W94" si="0">E9+E16+E23+E30+E37+E44+E51+E58+E65+E72</f>
        <v>31.819039351851849</v>
      </c>
      <c r="F94" s="82">
        <f t="shared" si="0"/>
        <v>32.403081597222226</v>
      </c>
      <c r="G94" s="82">
        <f t="shared" si="0"/>
        <v>32.987123842592595</v>
      </c>
      <c r="H94" s="302">
        <f t="shared" si="0"/>
        <v>33.617462384259248</v>
      </c>
      <c r="I94" s="82">
        <f t="shared" si="0"/>
        <v>34.475810185185175</v>
      </c>
      <c r="J94" s="82">
        <f t="shared" si="0"/>
        <v>35.106148726851842</v>
      </c>
      <c r="K94" s="82">
        <f t="shared" si="0"/>
        <v>35.713339120370364</v>
      </c>
      <c r="L94" s="82">
        <f t="shared" si="0"/>
        <v>36.56589988425926</v>
      </c>
      <c r="M94" s="302">
        <f t="shared" si="0"/>
        <v>37.149942129629622</v>
      </c>
      <c r="N94" s="82">
        <f t="shared" si="0"/>
        <v>37.985141782407403</v>
      </c>
      <c r="O94" s="82">
        <f t="shared" si="0"/>
        <v>38.569184027777773</v>
      </c>
      <c r="P94" s="82">
        <f t="shared" si="0"/>
        <v>39.153226273148142</v>
      </c>
      <c r="Q94" s="82">
        <f t="shared" si="0"/>
        <v>40.239583333333329</v>
      </c>
      <c r="R94" s="302">
        <f t="shared" si="0"/>
        <v>43.76459780092592</v>
      </c>
      <c r="S94" s="82">
        <f t="shared" si="0"/>
        <v>44.348640046296289</v>
      </c>
      <c r="T94" s="82">
        <f t="shared" si="0"/>
        <v>45.434997106481475</v>
      </c>
      <c r="U94" s="82">
        <f t="shared" si="0"/>
        <v>47.519039351851845</v>
      </c>
      <c r="V94" s="82">
        <f t="shared" si="0"/>
        <v>48.103081597222214</v>
      </c>
      <c r="W94" s="302">
        <f t="shared" si="0"/>
        <v>48.710271990740743</v>
      </c>
    </row>
    <row r="95" spans="2:24" x14ac:dyDescent="0.3">
      <c r="B95" s="5" t="s">
        <v>273</v>
      </c>
      <c r="C95" s="5" t="s">
        <v>156</v>
      </c>
      <c r="D95" s="82">
        <f>D10+D17+D24+D31+D38+D45+D52+D59+D66+D73</f>
        <v>46.852495659722223</v>
      </c>
      <c r="E95" s="82">
        <f t="shared" ref="E95:W95" si="1">E10+E17+E24+E31+E38+E45+E52+E59+E66+E73</f>
        <v>47.728559027777784</v>
      </c>
      <c r="F95" s="82">
        <f t="shared" si="1"/>
        <v>48.604622395833331</v>
      </c>
      <c r="G95" s="82">
        <f t="shared" si="1"/>
        <v>49.480685763888879</v>
      </c>
      <c r="H95" s="302">
        <f t="shared" si="1"/>
        <v>50.426193576388883</v>
      </c>
      <c r="I95" s="82">
        <f t="shared" si="1"/>
        <v>51.71371527777778</v>
      </c>
      <c r="J95" s="82">
        <f t="shared" si="1"/>
        <v>52.65922309027777</v>
      </c>
      <c r="K95" s="82">
        <f t="shared" si="1"/>
        <v>53.570008680555553</v>
      </c>
      <c r="L95" s="82">
        <f t="shared" si="1"/>
        <v>54.848849826388886</v>
      </c>
      <c r="M95" s="302">
        <f t="shared" si="1"/>
        <v>55.72491319444444</v>
      </c>
      <c r="N95" s="82">
        <f t="shared" si="1"/>
        <v>56.977712673611116</v>
      </c>
      <c r="O95" s="82">
        <f t="shared" si="1"/>
        <v>57.85377604166667</v>
      </c>
      <c r="P95" s="82">
        <f t="shared" si="1"/>
        <v>58.729839409722217</v>
      </c>
      <c r="Q95" s="82">
        <f t="shared" si="1"/>
        <v>60.359374999999993</v>
      </c>
      <c r="R95" s="302">
        <f t="shared" si="1"/>
        <v>65.646896701388883</v>
      </c>
      <c r="S95" s="82">
        <f t="shared" si="1"/>
        <v>66.522960069444423</v>
      </c>
      <c r="T95" s="82">
        <f t="shared" si="1"/>
        <v>68.15249565972222</v>
      </c>
      <c r="U95" s="82">
        <f t="shared" si="1"/>
        <v>71.27855902777776</v>
      </c>
      <c r="V95" s="82">
        <f t="shared" si="1"/>
        <v>72.154622395833329</v>
      </c>
      <c r="W95" s="302">
        <f t="shared" si="1"/>
        <v>73.065407986111097</v>
      </c>
      <c r="X95" s="93"/>
    </row>
    <row r="96" spans="2:24" x14ac:dyDescent="0.3">
      <c r="B96" s="5" t="s">
        <v>274</v>
      </c>
      <c r="C96" s="5" t="s">
        <v>156</v>
      </c>
      <c r="D96" s="82">
        <f>D11+D18+D25+D32+D39+D46+D53+D60+D67+D74</f>
        <v>62.469994212962966</v>
      </c>
      <c r="E96" s="82">
        <f t="shared" ref="E96:W96" si="2">E11+E18+E25+E32+E39+E46+E53+E60+E67+E74</f>
        <v>63.638078703703698</v>
      </c>
      <c r="F96" s="82">
        <f t="shared" si="2"/>
        <v>64.806163194444451</v>
      </c>
      <c r="G96" s="82">
        <f t="shared" si="2"/>
        <v>65.97424768518519</v>
      </c>
      <c r="H96" s="302">
        <f t="shared" si="2"/>
        <v>67.234924768518496</v>
      </c>
      <c r="I96" s="82">
        <f t="shared" si="2"/>
        <v>68.95162037037035</v>
      </c>
      <c r="J96" s="82">
        <f t="shared" si="2"/>
        <v>70.212297453703684</v>
      </c>
      <c r="K96" s="82">
        <f t="shared" si="2"/>
        <v>71.426678240740728</v>
      </c>
      <c r="L96" s="82">
        <f t="shared" si="2"/>
        <v>73.131799768518519</v>
      </c>
      <c r="M96" s="302">
        <f t="shared" si="2"/>
        <v>74.299884259259244</v>
      </c>
      <c r="N96" s="82">
        <f t="shared" si="2"/>
        <v>75.970283564814807</v>
      </c>
      <c r="O96" s="82">
        <f t="shared" si="2"/>
        <v>77.138368055555546</v>
      </c>
      <c r="P96" s="82">
        <f t="shared" si="2"/>
        <v>78.306452546296285</v>
      </c>
      <c r="Q96" s="82">
        <f t="shared" si="2"/>
        <v>80.479166666666657</v>
      </c>
      <c r="R96" s="302">
        <f t="shared" si="2"/>
        <v>87.529195601851839</v>
      </c>
      <c r="S96" s="82">
        <f t="shared" si="2"/>
        <v>88.697280092592578</v>
      </c>
      <c r="T96" s="82">
        <f t="shared" si="2"/>
        <v>90.869994212962951</v>
      </c>
      <c r="U96" s="82">
        <f t="shared" si="2"/>
        <v>95.03807870370369</v>
      </c>
      <c r="V96" s="82">
        <f t="shared" si="2"/>
        <v>96.206163194444429</v>
      </c>
      <c r="W96" s="302">
        <f t="shared" si="2"/>
        <v>97.420543981481487</v>
      </c>
    </row>
    <row r="108" spans="8:23" x14ac:dyDescent="0.3">
      <c r="H108" s="303">
        <f>H11+H25+H32+H39+H74</f>
        <v>35.287638245884771</v>
      </c>
      <c r="M108" s="303">
        <f>M11+M25+M32+M39+M74</f>
        <v>37.782944315843622</v>
      </c>
      <c r="R108" s="303">
        <f>R11+R25+R32+R39+R74</f>
        <v>47.025935570987656</v>
      </c>
      <c r="W108" s="303">
        <f>W11+W25+W32+W39+W74</f>
        <v>49.474945344650209</v>
      </c>
    </row>
    <row r="109" spans="8:23" x14ac:dyDescent="0.3">
      <c r="H109" s="303">
        <f>H11+H74</f>
        <v>16.628613683127572</v>
      </c>
      <c r="M109" s="303">
        <f>M11+M74</f>
        <v>17.532806069958845</v>
      </c>
      <c r="R109" s="303">
        <f>R11+R74</f>
        <v>21.881442901234568</v>
      </c>
      <c r="W109" s="303">
        <f>W11+W74</f>
        <v>22.785635288065848</v>
      </c>
    </row>
  </sheetData>
  <mergeCells count="49">
    <mergeCell ref="A1:A4"/>
    <mergeCell ref="B1:W1"/>
    <mergeCell ref="B6:W6"/>
    <mergeCell ref="B7:B8"/>
    <mergeCell ref="C7:C8"/>
    <mergeCell ref="D7:W7"/>
    <mergeCell ref="B13:W13"/>
    <mergeCell ref="B14:B15"/>
    <mergeCell ref="C14:C15"/>
    <mergeCell ref="D14:W14"/>
    <mergeCell ref="Y19:AF20"/>
    <mergeCell ref="B20:W20"/>
    <mergeCell ref="B21:B22"/>
    <mergeCell ref="C21:C22"/>
    <mergeCell ref="D21:W21"/>
    <mergeCell ref="B27:W27"/>
    <mergeCell ref="B28:B29"/>
    <mergeCell ref="C28:C29"/>
    <mergeCell ref="D28:W28"/>
    <mergeCell ref="B34:W34"/>
    <mergeCell ref="B35:B36"/>
    <mergeCell ref="C35:C36"/>
    <mergeCell ref="D35:W35"/>
    <mergeCell ref="A77:A80"/>
    <mergeCell ref="B77:W77"/>
    <mergeCell ref="C49:C50"/>
    <mergeCell ref="D49:W49"/>
    <mergeCell ref="B55:W55"/>
    <mergeCell ref="B56:B57"/>
    <mergeCell ref="B62:W62"/>
    <mergeCell ref="B63:B64"/>
    <mergeCell ref="C63:C64"/>
    <mergeCell ref="D63:W63"/>
    <mergeCell ref="B81:W81"/>
    <mergeCell ref="B92:B93"/>
    <mergeCell ref="C92:C93"/>
    <mergeCell ref="D92:W92"/>
    <mergeCell ref="B41:W41"/>
    <mergeCell ref="B42:B43"/>
    <mergeCell ref="C42:C43"/>
    <mergeCell ref="D42:W42"/>
    <mergeCell ref="B48:W48"/>
    <mergeCell ref="B49:B50"/>
    <mergeCell ref="B69:W69"/>
    <mergeCell ref="B70:B71"/>
    <mergeCell ref="C70:C71"/>
    <mergeCell ref="D70:W70"/>
    <mergeCell ref="C56:C57"/>
    <mergeCell ref="D56:W56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B6CA6-B932-4920-9D5B-FFF661DB9FBF}">
  <sheetPr>
    <tabColor rgb="FF00B0F0"/>
  </sheetPr>
  <dimension ref="A1:W25"/>
  <sheetViews>
    <sheetView workbookViewId="0">
      <selection activeCell="X2" sqref="X2"/>
    </sheetView>
  </sheetViews>
  <sheetFormatPr defaultRowHeight="14.4" x14ac:dyDescent="0.3"/>
  <sheetData>
    <row r="1" spans="1:23" x14ac:dyDescent="0.3">
      <c r="A1" s="186" t="s">
        <v>194</v>
      </c>
      <c r="B1" s="186"/>
      <c r="C1" s="186"/>
      <c r="D1" s="186"/>
      <c r="E1" s="186"/>
      <c r="F1" s="186"/>
      <c r="G1" s="186"/>
      <c r="H1" s="186"/>
      <c r="I1" s="186"/>
      <c r="J1" s="186"/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</row>
    <row r="2" spans="1:23" x14ac:dyDescent="0.3">
      <c r="A2" s="186"/>
      <c r="B2" s="186"/>
      <c r="C2" s="186"/>
      <c r="D2" s="186"/>
      <c r="E2" s="186"/>
      <c r="F2" s="186"/>
      <c r="G2" s="186"/>
      <c r="H2" s="186"/>
      <c r="I2" s="186"/>
      <c r="J2" s="186"/>
      <c r="K2" s="186"/>
      <c r="L2" s="186"/>
      <c r="M2" s="186"/>
      <c r="N2" s="186"/>
      <c r="O2" s="186"/>
      <c r="P2" s="186"/>
      <c r="Q2" s="186"/>
      <c r="R2" s="186"/>
      <c r="S2" s="186"/>
      <c r="T2" s="186"/>
      <c r="U2" s="186"/>
      <c r="V2" s="186"/>
      <c r="W2" s="186"/>
    </row>
    <row r="3" spans="1:23" x14ac:dyDescent="0.3">
      <c r="A3" s="186"/>
      <c r="B3" s="186"/>
      <c r="C3" s="186"/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</row>
    <row r="4" spans="1:23" x14ac:dyDescent="0.3">
      <c r="A4" s="186"/>
      <c r="B4" s="186"/>
      <c r="C4" s="186"/>
      <c r="D4" s="186"/>
      <c r="E4" s="186"/>
      <c r="F4" s="186"/>
      <c r="G4" s="186"/>
      <c r="H4" s="186"/>
      <c r="I4" s="186"/>
      <c r="J4" s="186"/>
      <c r="K4" s="186"/>
      <c r="L4" s="186"/>
      <c r="M4" s="186"/>
      <c r="N4" s="186"/>
      <c r="O4" s="186"/>
      <c r="P4" s="186"/>
      <c r="Q4" s="186"/>
      <c r="R4" s="186"/>
      <c r="S4" s="186"/>
      <c r="T4" s="186"/>
      <c r="U4" s="186"/>
      <c r="V4" s="186"/>
      <c r="W4" s="186"/>
    </row>
    <row r="5" spans="1:23" x14ac:dyDescent="0.3">
      <c r="A5" s="186"/>
      <c r="B5" s="186"/>
      <c r="C5" s="186"/>
      <c r="D5" s="186"/>
      <c r="E5" s="186"/>
      <c r="F5" s="186"/>
      <c r="G5" s="186"/>
      <c r="H5" s="186"/>
      <c r="I5" s="186"/>
      <c r="J5" s="186"/>
      <c r="K5" s="186"/>
      <c r="L5" s="186"/>
      <c r="M5" s="186"/>
      <c r="N5" s="186"/>
      <c r="O5" s="186"/>
      <c r="P5" s="186"/>
      <c r="Q5" s="186"/>
      <c r="R5" s="186"/>
      <c r="S5" s="186"/>
      <c r="T5" s="186"/>
      <c r="U5" s="186"/>
      <c r="V5" s="186"/>
      <c r="W5" s="186"/>
    </row>
    <row r="6" spans="1:23" x14ac:dyDescent="0.3">
      <c r="A6" s="186"/>
      <c r="B6" s="186"/>
      <c r="C6" s="186"/>
      <c r="D6" s="186"/>
      <c r="E6" s="186"/>
      <c r="F6" s="186"/>
      <c r="G6" s="186"/>
      <c r="H6" s="186"/>
      <c r="I6" s="186"/>
      <c r="J6" s="186"/>
      <c r="K6" s="186"/>
      <c r="L6" s="186"/>
      <c r="M6" s="186"/>
      <c r="N6" s="186"/>
      <c r="O6" s="186"/>
      <c r="P6" s="186"/>
      <c r="Q6" s="186"/>
      <c r="R6" s="186"/>
      <c r="S6" s="186"/>
      <c r="T6" s="186"/>
      <c r="U6" s="186"/>
      <c r="V6" s="186"/>
      <c r="W6" s="186"/>
    </row>
    <row r="7" spans="1:23" x14ac:dyDescent="0.3">
      <c r="A7" s="186"/>
      <c r="B7" s="186"/>
      <c r="C7" s="186"/>
      <c r="D7" s="186"/>
      <c r="E7" s="186"/>
      <c r="F7" s="186"/>
      <c r="G7" s="186"/>
      <c r="H7" s="186"/>
      <c r="I7" s="186"/>
      <c r="J7" s="186"/>
      <c r="K7" s="186"/>
      <c r="L7" s="186"/>
      <c r="M7" s="186"/>
      <c r="N7" s="186"/>
      <c r="O7" s="186"/>
      <c r="P7" s="186"/>
      <c r="Q7" s="186"/>
      <c r="R7" s="186"/>
      <c r="S7" s="186"/>
      <c r="T7" s="186"/>
      <c r="U7" s="186"/>
      <c r="V7" s="186"/>
      <c r="W7" s="186"/>
    </row>
    <row r="8" spans="1:23" x14ac:dyDescent="0.3">
      <c r="A8" s="186"/>
      <c r="B8" s="186"/>
      <c r="C8" s="186"/>
      <c r="D8" s="186"/>
      <c r="E8" s="186"/>
      <c r="F8" s="186"/>
      <c r="G8" s="186"/>
      <c r="H8" s="186"/>
      <c r="I8" s="186"/>
      <c r="J8" s="186"/>
      <c r="K8" s="186"/>
      <c r="L8" s="186"/>
      <c r="M8" s="186"/>
      <c r="N8" s="186"/>
      <c r="O8" s="186"/>
      <c r="P8" s="186"/>
      <c r="Q8" s="186"/>
      <c r="R8" s="186"/>
      <c r="S8" s="186"/>
      <c r="T8" s="186"/>
      <c r="U8" s="186"/>
      <c r="V8" s="186"/>
      <c r="W8" s="186"/>
    </row>
    <row r="9" spans="1:23" x14ac:dyDescent="0.3">
      <c r="A9" s="186"/>
      <c r="B9" s="186"/>
      <c r="C9" s="186"/>
      <c r="D9" s="186"/>
      <c r="E9" s="186"/>
      <c r="F9" s="186"/>
      <c r="G9" s="186"/>
      <c r="H9" s="186"/>
      <c r="I9" s="186"/>
      <c r="J9" s="186"/>
      <c r="K9" s="186"/>
      <c r="L9" s="186"/>
      <c r="M9" s="186"/>
      <c r="N9" s="186"/>
      <c r="O9" s="186"/>
      <c r="P9" s="186"/>
      <c r="Q9" s="186"/>
      <c r="R9" s="186"/>
      <c r="S9" s="186"/>
      <c r="T9" s="186"/>
      <c r="U9" s="186"/>
      <c r="V9" s="186"/>
      <c r="W9" s="186"/>
    </row>
    <row r="10" spans="1:23" x14ac:dyDescent="0.3">
      <c r="A10" s="186"/>
      <c r="B10" s="186"/>
      <c r="C10" s="186"/>
      <c r="D10" s="186"/>
      <c r="E10" s="186"/>
      <c r="F10" s="186"/>
      <c r="G10" s="186"/>
      <c r="H10" s="186"/>
      <c r="I10" s="186"/>
      <c r="J10" s="186"/>
      <c r="K10" s="186"/>
      <c r="L10" s="186"/>
      <c r="M10" s="186"/>
      <c r="N10" s="186"/>
      <c r="O10" s="186"/>
      <c r="P10" s="186"/>
      <c r="Q10" s="186"/>
      <c r="R10" s="186"/>
      <c r="S10" s="186"/>
      <c r="T10" s="186"/>
      <c r="U10" s="186"/>
      <c r="V10" s="186"/>
      <c r="W10" s="186"/>
    </row>
    <row r="11" spans="1:23" x14ac:dyDescent="0.3">
      <c r="A11" s="186"/>
      <c r="B11" s="186"/>
      <c r="C11" s="186"/>
      <c r="D11" s="186"/>
      <c r="E11" s="186"/>
      <c r="F11" s="186"/>
      <c r="G11" s="186"/>
      <c r="H11" s="186"/>
      <c r="I11" s="186"/>
      <c r="J11" s="186"/>
      <c r="K11" s="186"/>
      <c r="L11" s="186"/>
      <c r="M11" s="186"/>
      <c r="N11" s="186"/>
      <c r="O11" s="186"/>
      <c r="P11" s="186"/>
      <c r="Q11" s="186"/>
      <c r="R11" s="186"/>
      <c r="S11" s="186"/>
      <c r="T11" s="186"/>
      <c r="U11" s="186"/>
      <c r="V11" s="186"/>
      <c r="W11" s="186"/>
    </row>
    <row r="12" spans="1:23" x14ac:dyDescent="0.3">
      <c r="A12" s="186"/>
      <c r="B12" s="186"/>
      <c r="C12" s="186"/>
      <c r="D12" s="186"/>
      <c r="E12" s="186"/>
      <c r="F12" s="186"/>
      <c r="G12" s="186"/>
      <c r="H12" s="186"/>
      <c r="I12" s="186"/>
      <c r="J12" s="186"/>
      <c r="K12" s="186"/>
      <c r="L12" s="186"/>
      <c r="M12" s="186"/>
      <c r="N12" s="186"/>
      <c r="O12" s="186"/>
      <c r="P12" s="186"/>
      <c r="Q12" s="186"/>
      <c r="R12" s="186"/>
      <c r="S12" s="186"/>
      <c r="T12" s="186"/>
      <c r="U12" s="186"/>
      <c r="V12" s="186"/>
      <c r="W12" s="186"/>
    </row>
    <row r="13" spans="1:23" x14ac:dyDescent="0.3">
      <c r="A13" s="186"/>
      <c r="B13" s="186"/>
      <c r="C13" s="186"/>
      <c r="D13" s="186"/>
      <c r="E13" s="186"/>
      <c r="F13" s="186"/>
      <c r="G13" s="186"/>
      <c r="H13" s="186"/>
      <c r="I13" s="186"/>
      <c r="J13" s="186"/>
      <c r="K13" s="186"/>
      <c r="L13" s="186"/>
      <c r="M13" s="186"/>
      <c r="N13" s="186"/>
      <c r="O13" s="186"/>
      <c r="P13" s="186"/>
      <c r="Q13" s="186"/>
      <c r="R13" s="186"/>
      <c r="S13" s="186"/>
      <c r="T13" s="186"/>
      <c r="U13" s="186"/>
      <c r="V13" s="186"/>
      <c r="W13" s="186"/>
    </row>
    <row r="14" spans="1:23" x14ac:dyDescent="0.3">
      <c r="A14" s="186"/>
      <c r="B14" s="186"/>
      <c r="C14" s="186"/>
      <c r="D14" s="186"/>
      <c r="E14" s="186"/>
      <c r="F14" s="186"/>
      <c r="G14" s="186"/>
      <c r="H14" s="186"/>
      <c r="I14" s="186"/>
      <c r="J14" s="186"/>
      <c r="K14" s="186"/>
      <c r="L14" s="186"/>
      <c r="M14" s="186"/>
      <c r="N14" s="186"/>
      <c r="O14" s="186"/>
      <c r="P14" s="186"/>
      <c r="Q14" s="186"/>
      <c r="R14" s="186"/>
      <c r="S14" s="186"/>
      <c r="T14" s="186"/>
      <c r="U14" s="186"/>
      <c r="V14" s="186"/>
      <c r="W14" s="186"/>
    </row>
    <row r="15" spans="1:23" x14ac:dyDescent="0.3">
      <c r="A15" s="186"/>
      <c r="B15" s="186"/>
      <c r="C15" s="186"/>
      <c r="D15" s="186"/>
      <c r="E15" s="186"/>
      <c r="F15" s="186"/>
      <c r="G15" s="186"/>
      <c r="H15" s="186"/>
      <c r="I15" s="186"/>
      <c r="J15" s="186"/>
      <c r="K15" s="186"/>
      <c r="L15" s="186"/>
      <c r="M15" s="186"/>
      <c r="N15" s="186"/>
      <c r="O15" s="186"/>
      <c r="P15" s="186"/>
      <c r="Q15" s="186"/>
      <c r="R15" s="186"/>
      <c r="S15" s="186"/>
      <c r="T15" s="186"/>
      <c r="U15" s="186"/>
      <c r="V15" s="186"/>
      <c r="W15" s="186"/>
    </row>
    <row r="16" spans="1:23" x14ac:dyDescent="0.3">
      <c r="A16" s="186"/>
      <c r="B16" s="186"/>
      <c r="C16" s="186"/>
      <c r="D16" s="186"/>
      <c r="E16" s="186"/>
      <c r="F16" s="186"/>
      <c r="G16" s="186"/>
      <c r="H16" s="186"/>
      <c r="I16" s="186"/>
      <c r="J16" s="186"/>
      <c r="K16" s="186"/>
      <c r="L16" s="186"/>
      <c r="M16" s="186"/>
      <c r="N16" s="186"/>
      <c r="O16" s="186"/>
      <c r="P16" s="186"/>
      <c r="Q16" s="186"/>
      <c r="R16" s="186"/>
      <c r="S16" s="186"/>
      <c r="T16" s="186"/>
      <c r="U16" s="186"/>
      <c r="V16" s="186"/>
      <c r="W16" s="186"/>
    </row>
    <row r="17" spans="1:23" x14ac:dyDescent="0.3">
      <c r="A17" s="186"/>
      <c r="B17" s="186"/>
      <c r="C17" s="186"/>
      <c r="D17" s="186"/>
      <c r="E17" s="186"/>
      <c r="F17" s="186"/>
      <c r="G17" s="186"/>
      <c r="H17" s="186"/>
      <c r="I17" s="186"/>
      <c r="J17" s="186"/>
      <c r="K17" s="186"/>
      <c r="L17" s="186"/>
      <c r="M17" s="186"/>
      <c r="N17" s="186"/>
      <c r="O17" s="186"/>
      <c r="P17" s="186"/>
      <c r="Q17" s="186"/>
      <c r="R17" s="186"/>
      <c r="S17" s="186"/>
      <c r="T17" s="186"/>
      <c r="U17" s="186"/>
      <c r="V17" s="186"/>
      <c r="W17" s="186"/>
    </row>
    <row r="18" spans="1:23" x14ac:dyDescent="0.3">
      <c r="A18" s="186"/>
      <c r="B18" s="186"/>
      <c r="C18" s="186"/>
      <c r="D18" s="186"/>
      <c r="E18" s="186"/>
      <c r="F18" s="186"/>
      <c r="G18" s="186"/>
      <c r="H18" s="186"/>
      <c r="I18" s="186"/>
      <c r="J18" s="186"/>
      <c r="K18" s="186"/>
      <c r="L18" s="186"/>
      <c r="M18" s="186"/>
      <c r="N18" s="186"/>
      <c r="O18" s="186"/>
      <c r="P18" s="186"/>
      <c r="Q18" s="186"/>
      <c r="R18" s="186"/>
      <c r="S18" s="186"/>
      <c r="T18" s="186"/>
      <c r="U18" s="186"/>
      <c r="V18" s="186"/>
      <c r="W18" s="186"/>
    </row>
    <row r="19" spans="1:23" x14ac:dyDescent="0.3">
      <c r="A19" s="186"/>
      <c r="B19" s="186"/>
      <c r="C19" s="186"/>
      <c r="D19" s="186"/>
      <c r="E19" s="186"/>
      <c r="F19" s="186"/>
      <c r="G19" s="186"/>
      <c r="H19" s="186"/>
      <c r="I19" s="186"/>
      <c r="J19" s="186"/>
      <c r="K19" s="186"/>
      <c r="L19" s="186"/>
      <c r="M19" s="186"/>
      <c r="N19" s="186"/>
      <c r="O19" s="186"/>
      <c r="P19" s="186"/>
      <c r="Q19" s="186"/>
      <c r="R19" s="186"/>
      <c r="S19" s="186"/>
      <c r="T19" s="186"/>
      <c r="U19" s="186"/>
      <c r="V19" s="186"/>
      <c r="W19" s="186"/>
    </row>
    <row r="20" spans="1:23" x14ac:dyDescent="0.3">
      <c r="A20" s="186"/>
      <c r="B20" s="186"/>
      <c r="C20" s="186"/>
      <c r="D20" s="186"/>
      <c r="E20" s="186"/>
      <c r="F20" s="186"/>
      <c r="G20" s="186"/>
      <c r="H20" s="186"/>
      <c r="I20" s="186"/>
      <c r="J20" s="186"/>
      <c r="K20" s="186"/>
      <c r="L20" s="186"/>
      <c r="M20" s="186"/>
      <c r="N20" s="186"/>
      <c r="O20" s="186"/>
      <c r="P20" s="186"/>
      <c r="Q20" s="186"/>
      <c r="R20" s="186"/>
      <c r="S20" s="186"/>
      <c r="T20" s="186"/>
      <c r="U20" s="186"/>
      <c r="V20" s="186"/>
      <c r="W20" s="186"/>
    </row>
    <row r="21" spans="1:23" x14ac:dyDescent="0.3">
      <c r="A21" s="186"/>
      <c r="B21" s="186"/>
      <c r="C21" s="186"/>
      <c r="D21" s="186"/>
      <c r="E21" s="186"/>
      <c r="F21" s="186"/>
      <c r="G21" s="186"/>
      <c r="H21" s="186"/>
      <c r="I21" s="186"/>
      <c r="J21" s="186"/>
      <c r="K21" s="186"/>
      <c r="L21" s="186"/>
      <c r="M21" s="186"/>
      <c r="N21" s="186"/>
      <c r="O21" s="186"/>
      <c r="P21" s="186"/>
      <c r="Q21" s="186"/>
      <c r="R21" s="186"/>
      <c r="S21" s="186"/>
      <c r="T21" s="186"/>
      <c r="U21" s="186"/>
      <c r="V21" s="186"/>
      <c r="W21" s="186"/>
    </row>
    <row r="22" spans="1:23" x14ac:dyDescent="0.3">
      <c r="A22" s="186"/>
      <c r="B22" s="186"/>
      <c r="C22" s="186"/>
      <c r="D22" s="186"/>
      <c r="E22" s="186"/>
      <c r="F22" s="186"/>
      <c r="G22" s="186"/>
      <c r="H22" s="186"/>
      <c r="I22" s="186"/>
      <c r="J22" s="186"/>
      <c r="K22" s="186"/>
      <c r="L22" s="186"/>
      <c r="M22" s="186"/>
      <c r="N22" s="186"/>
      <c r="O22" s="186"/>
      <c r="P22" s="186"/>
      <c r="Q22" s="186"/>
      <c r="R22" s="186"/>
      <c r="S22" s="186"/>
      <c r="T22" s="186"/>
      <c r="U22" s="186"/>
      <c r="V22" s="186"/>
      <c r="W22" s="186"/>
    </row>
    <row r="23" spans="1:23" x14ac:dyDescent="0.3">
      <c r="A23" s="186"/>
      <c r="B23" s="186"/>
      <c r="C23" s="186"/>
      <c r="D23" s="186"/>
      <c r="E23" s="186"/>
      <c r="F23" s="186"/>
      <c r="G23" s="186"/>
      <c r="H23" s="186"/>
      <c r="I23" s="186"/>
      <c r="J23" s="186"/>
      <c r="K23" s="186"/>
      <c r="L23" s="186"/>
      <c r="M23" s="186"/>
      <c r="N23" s="186"/>
      <c r="O23" s="186"/>
      <c r="P23" s="186"/>
      <c r="Q23" s="186"/>
      <c r="R23" s="186"/>
      <c r="S23" s="186"/>
      <c r="T23" s="186"/>
      <c r="U23" s="186"/>
      <c r="V23" s="186"/>
      <c r="W23" s="186"/>
    </row>
    <row r="24" spans="1:23" x14ac:dyDescent="0.3">
      <c r="A24" s="186"/>
      <c r="B24" s="186"/>
      <c r="C24" s="186"/>
      <c r="D24" s="186"/>
      <c r="E24" s="186"/>
      <c r="F24" s="186"/>
      <c r="G24" s="186"/>
      <c r="H24" s="186"/>
      <c r="I24" s="186"/>
      <c r="J24" s="186"/>
      <c r="K24" s="186"/>
      <c r="L24" s="186"/>
      <c r="M24" s="186"/>
      <c r="N24" s="186"/>
      <c r="O24" s="186"/>
      <c r="P24" s="186"/>
      <c r="Q24" s="186"/>
      <c r="R24" s="186"/>
      <c r="S24" s="186"/>
      <c r="T24" s="186"/>
      <c r="U24" s="186"/>
      <c r="V24" s="186"/>
      <c r="W24" s="186"/>
    </row>
    <row r="25" spans="1:23" x14ac:dyDescent="0.3">
      <c r="A25" s="186"/>
      <c r="B25" s="186"/>
      <c r="C25" s="186"/>
      <c r="D25" s="186"/>
      <c r="E25" s="186"/>
      <c r="F25" s="186"/>
      <c r="G25" s="186"/>
      <c r="H25" s="186"/>
      <c r="I25" s="186"/>
      <c r="J25" s="186"/>
      <c r="K25" s="186"/>
      <c r="L25" s="186"/>
      <c r="M25" s="186"/>
      <c r="N25" s="186"/>
      <c r="O25" s="186"/>
      <c r="P25" s="186"/>
      <c r="Q25" s="186"/>
      <c r="R25" s="186"/>
      <c r="S25" s="186"/>
      <c r="T25" s="186"/>
      <c r="U25" s="186"/>
      <c r="V25" s="186"/>
      <c r="W25" s="186"/>
    </row>
  </sheetData>
  <mergeCells count="1">
    <mergeCell ref="A1:W25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830AB-D59F-45DE-BA5D-48D20FB019A5}">
  <dimension ref="A1:G42"/>
  <sheetViews>
    <sheetView zoomScaleNormal="100" workbookViewId="0">
      <selection activeCell="C40" sqref="C40"/>
    </sheetView>
  </sheetViews>
  <sheetFormatPr defaultRowHeight="14.4" x14ac:dyDescent="0.3"/>
  <cols>
    <col min="1" max="1" width="5.109375" style="1" customWidth="1"/>
    <col min="2" max="2" width="17.6640625" style="1" customWidth="1"/>
    <col min="3" max="3" width="11" style="1" customWidth="1"/>
    <col min="4" max="4" width="8.88671875" style="1"/>
    <col min="5" max="5" width="5" style="1" customWidth="1"/>
    <col min="6" max="6" width="19.6640625" style="1" customWidth="1"/>
    <col min="7" max="7" width="11.5546875" style="1" customWidth="1"/>
    <col min="8" max="16384" width="8.88671875" style="1"/>
  </cols>
  <sheetData>
    <row r="1" spans="1:7" x14ac:dyDescent="0.3">
      <c r="A1" s="272" t="s">
        <v>133</v>
      </c>
      <c r="B1" s="272"/>
      <c r="C1" s="272"/>
      <c r="D1" s="272"/>
      <c r="E1" s="272"/>
      <c r="F1" s="272"/>
      <c r="G1" s="272"/>
    </row>
    <row r="2" spans="1:7" x14ac:dyDescent="0.3">
      <c r="A2" s="272"/>
      <c r="B2" s="272"/>
      <c r="C2" s="272"/>
      <c r="D2" s="272"/>
      <c r="E2" s="272"/>
      <c r="F2" s="272"/>
      <c r="G2" s="272"/>
    </row>
    <row r="4" spans="1:7" ht="15.6" x14ac:dyDescent="0.3">
      <c r="A4" s="187" t="s">
        <v>0</v>
      </c>
      <c r="B4" s="187"/>
      <c r="C4" s="187"/>
      <c r="E4" s="187" t="s">
        <v>19</v>
      </c>
      <c r="F4" s="187"/>
      <c r="G4" s="187"/>
    </row>
    <row r="5" spans="1:7" ht="15.75" customHeight="1" x14ac:dyDescent="0.3">
      <c r="A5" s="189" t="s">
        <v>4</v>
      </c>
      <c r="B5" s="190" t="s">
        <v>5</v>
      </c>
      <c r="C5" s="189" t="s">
        <v>6</v>
      </c>
      <c r="E5" s="189" t="s">
        <v>4</v>
      </c>
      <c r="F5" s="190" t="s">
        <v>5</v>
      </c>
      <c r="G5" s="189" t="s">
        <v>7</v>
      </c>
    </row>
    <row r="6" spans="1:7" x14ac:dyDescent="0.3">
      <c r="A6" s="189"/>
      <c r="B6" s="190"/>
      <c r="C6" s="189"/>
      <c r="E6" s="189"/>
      <c r="F6" s="190"/>
      <c r="G6" s="189"/>
    </row>
    <row r="7" spans="1:7" x14ac:dyDescent="0.3">
      <c r="A7" s="2">
        <v>1</v>
      </c>
      <c r="B7" s="3" t="s">
        <v>134</v>
      </c>
      <c r="C7" s="2">
        <v>930</v>
      </c>
      <c r="E7" s="2">
        <v>1</v>
      </c>
      <c r="F7" s="3" t="s">
        <v>134</v>
      </c>
      <c r="G7" s="2">
        <v>1138</v>
      </c>
    </row>
    <row r="8" spans="1:7" x14ac:dyDescent="0.3">
      <c r="A8" s="2">
        <v>2</v>
      </c>
      <c r="B8" s="3" t="s">
        <v>135</v>
      </c>
      <c r="C8" s="2">
        <v>533</v>
      </c>
      <c r="E8" s="2">
        <v>2</v>
      </c>
      <c r="F8" s="3" t="s">
        <v>135</v>
      </c>
      <c r="G8" s="2">
        <v>711</v>
      </c>
    </row>
    <row r="9" spans="1:7" x14ac:dyDescent="0.3">
      <c r="A9" s="2">
        <v>3</v>
      </c>
      <c r="B9" s="3" t="s">
        <v>136</v>
      </c>
      <c r="C9" s="2">
        <v>617</v>
      </c>
      <c r="E9" s="2">
        <v>3</v>
      </c>
      <c r="F9" s="3" t="s">
        <v>136</v>
      </c>
      <c r="G9" s="2">
        <v>755</v>
      </c>
    </row>
    <row r="10" spans="1:7" x14ac:dyDescent="0.3">
      <c r="A10" s="2">
        <v>4</v>
      </c>
      <c r="B10" s="3" t="s">
        <v>137</v>
      </c>
      <c r="C10" s="2">
        <v>958</v>
      </c>
      <c r="E10" s="2">
        <v>4</v>
      </c>
      <c r="F10" s="3" t="s">
        <v>137</v>
      </c>
      <c r="G10" s="2">
        <v>1172</v>
      </c>
    </row>
    <row r="12" spans="1:7" ht="15.6" x14ac:dyDescent="0.3">
      <c r="A12" s="187" t="s">
        <v>15</v>
      </c>
      <c r="B12" s="187"/>
      <c r="C12" s="187"/>
      <c r="E12" s="187" t="s">
        <v>2</v>
      </c>
      <c r="F12" s="187"/>
      <c r="G12" s="187"/>
    </row>
    <row r="13" spans="1:7" x14ac:dyDescent="0.3">
      <c r="A13" s="189" t="s">
        <v>4</v>
      </c>
      <c r="B13" s="190" t="s">
        <v>5</v>
      </c>
      <c r="C13" s="189" t="s">
        <v>6</v>
      </c>
      <c r="E13" s="189" t="s">
        <v>4</v>
      </c>
      <c r="F13" s="190" t="s">
        <v>5</v>
      </c>
      <c r="G13" s="189" t="s">
        <v>7</v>
      </c>
    </row>
    <row r="14" spans="1:7" x14ac:dyDescent="0.3">
      <c r="A14" s="189"/>
      <c r="B14" s="190"/>
      <c r="C14" s="189"/>
      <c r="E14" s="189"/>
      <c r="F14" s="190"/>
      <c r="G14" s="189"/>
    </row>
    <row r="15" spans="1:7" x14ac:dyDescent="0.3">
      <c r="A15" s="2">
        <v>1</v>
      </c>
      <c r="B15" s="3" t="s">
        <v>134</v>
      </c>
      <c r="C15" s="2">
        <v>1047</v>
      </c>
      <c r="E15" s="2">
        <v>1</v>
      </c>
      <c r="F15" s="3" t="s">
        <v>134</v>
      </c>
      <c r="G15" s="2">
        <v>1133</v>
      </c>
    </row>
    <row r="16" spans="1:7" x14ac:dyDescent="0.3">
      <c r="A16" s="2">
        <v>2</v>
      </c>
      <c r="B16" s="3" t="s">
        <v>135</v>
      </c>
      <c r="C16" s="2">
        <v>633</v>
      </c>
      <c r="E16" s="2">
        <v>2</v>
      </c>
      <c r="F16" s="3" t="s">
        <v>135</v>
      </c>
      <c r="G16" s="2">
        <v>740</v>
      </c>
    </row>
    <row r="17" spans="1:7" x14ac:dyDescent="0.3">
      <c r="A17" s="2">
        <v>3</v>
      </c>
      <c r="B17" s="3" t="s">
        <v>136</v>
      </c>
      <c r="C17" s="2">
        <v>740</v>
      </c>
      <c r="E17" s="2">
        <v>3</v>
      </c>
      <c r="F17" s="3" t="s">
        <v>136</v>
      </c>
      <c r="G17" s="2">
        <v>761</v>
      </c>
    </row>
    <row r="18" spans="1:7" x14ac:dyDescent="0.3">
      <c r="A18" s="2">
        <v>4</v>
      </c>
      <c r="B18" s="3" t="s">
        <v>137</v>
      </c>
      <c r="C18" s="2">
        <v>1097</v>
      </c>
      <c r="E18" s="2">
        <v>4</v>
      </c>
      <c r="F18" s="3" t="s">
        <v>137</v>
      </c>
      <c r="G18" s="2">
        <v>1200</v>
      </c>
    </row>
    <row r="20" spans="1:7" ht="15.6" x14ac:dyDescent="0.3">
      <c r="A20" s="187" t="s">
        <v>18</v>
      </c>
      <c r="B20" s="187"/>
      <c r="C20" s="187"/>
      <c r="E20" s="187" t="s">
        <v>17</v>
      </c>
      <c r="F20" s="187"/>
      <c r="G20" s="187"/>
    </row>
    <row r="21" spans="1:7" x14ac:dyDescent="0.3">
      <c r="A21" s="189" t="s">
        <v>4</v>
      </c>
      <c r="B21" s="190" t="s">
        <v>5</v>
      </c>
      <c r="C21" s="189" t="s">
        <v>7</v>
      </c>
      <c r="E21" s="189" t="s">
        <v>4</v>
      </c>
      <c r="F21" s="190" t="s">
        <v>5</v>
      </c>
      <c r="G21" s="189" t="s">
        <v>7</v>
      </c>
    </row>
    <row r="22" spans="1:7" x14ac:dyDescent="0.3">
      <c r="A22" s="189"/>
      <c r="B22" s="190"/>
      <c r="C22" s="189"/>
      <c r="E22" s="189"/>
      <c r="F22" s="190"/>
      <c r="G22" s="189"/>
    </row>
    <row r="23" spans="1:7" x14ac:dyDescent="0.3">
      <c r="A23" s="2">
        <v>1</v>
      </c>
      <c r="B23" s="3" t="s">
        <v>134</v>
      </c>
      <c r="C23" s="2">
        <v>1057</v>
      </c>
      <c r="E23" s="2">
        <v>1</v>
      </c>
      <c r="F23" s="3" t="s">
        <v>134</v>
      </c>
      <c r="G23" s="2">
        <v>1183</v>
      </c>
    </row>
    <row r="24" spans="1:7" x14ac:dyDescent="0.3">
      <c r="A24" s="2">
        <v>2</v>
      </c>
      <c r="B24" s="3" t="s">
        <v>135</v>
      </c>
      <c r="C24" s="2">
        <v>628</v>
      </c>
      <c r="E24" s="2">
        <v>2</v>
      </c>
      <c r="F24" s="3" t="s">
        <v>135</v>
      </c>
      <c r="G24" s="2">
        <v>768</v>
      </c>
    </row>
    <row r="25" spans="1:7" x14ac:dyDescent="0.3">
      <c r="A25" s="2">
        <v>3</v>
      </c>
      <c r="B25" s="3" t="s">
        <v>136</v>
      </c>
      <c r="C25" s="2">
        <v>741</v>
      </c>
      <c r="E25" s="2">
        <v>3</v>
      </c>
      <c r="F25" s="3" t="s">
        <v>136</v>
      </c>
      <c r="G25" s="2">
        <v>785</v>
      </c>
    </row>
    <row r="26" spans="1:7" x14ac:dyDescent="0.3">
      <c r="A26" s="2">
        <v>4</v>
      </c>
      <c r="B26" s="3" t="s">
        <v>137</v>
      </c>
      <c r="C26" s="2">
        <v>1081</v>
      </c>
      <c r="E26" s="2">
        <v>4</v>
      </c>
      <c r="F26" s="3" t="s">
        <v>137</v>
      </c>
      <c r="G26" s="2">
        <v>1247</v>
      </c>
    </row>
    <row r="28" spans="1:7" ht="15.6" x14ac:dyDescent="0.3">
      <c r="A28" s="187" t="s">
        <v>1</v>
      </c>
      <c r="B28" s="187"/>
      <c r="C28" s="187"/>
      <c r="E28" s="187" t="s">
        <v>20</v>
      </c>
      <c r="F28" s="187"/>
      <c r="G28" s="187"/>
    </row>
    <row r="29" spans="1:7" x14ac:dyDescent="0.3">
      <c r="A29" s="189" t="s">
        <v>4</v>
      </c>
      <c r="B29" s="190" t="s">
        <v>5</v>
      </c>
      <c r="C29" s="189" t="s">
        <v>7</v>
      </c>
      <c r="E29" s="189" t="s">
        <v>4</v>
      </c>
      <c r="F29" s="190" t="s">
        <v>5</v>
      </c>
      <c r="G29" s="189" t="s">
        <v>7</v>
      </c>
    </row>
    <row r="30" spans="1:7" x14ac:dyDescent="0.3">
      <c r="A30" s="189"/>
      <c r="B30" s="190"/>
      <c r="C30" s="189"/>
      <c r="E30" s="189"/>
      <c r="F30" s="190"/>
      <c r="G30" s="189"/>
    </row>
    <row r="31" spans="1:7" x14ac:dyDescent="0.3">
      <c r="A31" s="2">
        <v>1</v>
      </c>
      <c r="B31" s="3" t="s">
        <v>134</v>
      </c>
      <c r="C31" s="2">
        <v>1048</v>
      </c>
      <c r="E31" s="2">
        <v>1</v>
      </c>
      <c r="F31" s="3" t="s">
        <v>134</v>
      </c>
      <c r="G31" s="2">
        <v>1144</v>
      </c>
    </row>
    <row r="32" spans="1:7" x14ac:dyDescent="0.3">
      <c r="A32" s="2">
        <v>2</v>
      </c>
      <c r="B32" s="3" t="s">
        <v>135</v>
      </c>
      <c r="C32" s="2">
        <v>624</v>
      </c>
      <c r="E32" s="2">
        <v>2</v>
      </c>
      <c r="F32" s="3" t="s">
        <v>135</v>
      </c>
      <c r="G32" s="2">
        <v>760</v>
      </c>
    </row>
    <row r="33" spans="1:7" x14ac:dyDescent="0.3">
      <c r="A33" s="2">
        <v>3</v>
      </c>
      <c r="B33" s="3" t="s">
        <v>136</v>
      </c>
      <c r="C33" s="2">
        <v>736</v>
      </c>
      <c r="E33" s="2">
        <v>3</v>
      </c>
      <c r="F33" s="3" t="s">
        <v>136</v>
      </c>
      <c r="G33" s="2">
        <v>749</v>
      </c>
    </row>
    <row r="34" spans="1:7" x14ac:dyDescent="0.3">
      <c r="A34" s="2">
        <v>4</v>
      </c>
      <c r="B34" s="3" t="s">
        <v>137</v>
      </c>
      <c r="C34" s="2">
        <v>1019</v>
      </c>
      <c r="E34" s="2">
        <v>4</v>
      </c>
      <c r="F34" s="3" t="s">
        <v>137</v>
      </c>
      <c r="G34" s="2">
        <v>1228</v>
      </c>
    </row>
    <row r="36" spans="1:7" ht="15.6" x14ac:dyDescent="0.3">
      <c r="A36" s="187" t="s">
        <v>16</v>
      </c>
      <c r="B36" s="187"/>
      <c r="C36" s="187"/>
      <c r="E36" s="187" t="s">
        <v>3</v>
      </c>
      <c r="F36" s="187"/>
      <c r="G36" s="187"/>
    </row>
    <row r="37" spans="1:7" x14ac:dyDescent="0.3">
      <c r="A37" s="189" t="s">
        <v>4</v>
      </c>
      <c r="B37" s="190" t="s">
        <v>5</v>
      </c>
      <c r="C37" s="189" t="s">
        <v>7</v>
      </c>
      <c r="E37" s="189" t="s">
        <v>4</v>
      </c>
      <c r="F37" s="190" t="s">
        <v>5</v>
      </c>
      <c r="G37" s="189" t="s">
        <v>7</v>
      </c>
    </row>
    <row r="38" spans="1:7" x14ac:dyDescent="0.3">
      <c r="A38" s="189"/>
      <c r="B38" s="190"/>
      <c r="C38" s="189"/>
      <c r="E38" s="189"/>
      <c r="F38" s="190"/>
      <c r="G38" s="189"/>
    </row>
    <row r="39" spans="1:7" x14ac:dyDescent="0.3">
      <c r="A39" s="2">
        <v>1</v>
      </c>
      <c r="B39" s="3" t="s">
        <v>134</v>
      </c>
      <c r="C39" s="2">
        <v>1029</v>
      </c>
      <c r="E39" s="2">
        <v>1</v>
      </c>
      <c r="F39" s="3" t="s">
        <v>134</v>
      </c>
      <c r="G39" s="2">
        <v>1146</v>
      </c>
    </row>
    <row r="40" spans="1:7" x14ac:dyDescent="0.3">
      <c r="A40" s="2">
        <v>2</v>
      </c>
      <c r="B40" s="3" t="s">
        <v>135</v>
      </c>
      <c r="C40" s="2">
        <v>633</v>
      </c>
      <c r="E40" s="2">
        <v>2</v>
      </c>
      <c r="F40" s="3" t="s">
        <v>135</v>
      </c>
      <c r="G40" s="2">
        <v>770</v>
      </c>
    </row>
    <row r="41" spans="1:7" x14ac:dyDescent="0.3">
      <c r="A41" s="2">
        <v>3</v>
      </c>
      <c r="B41" s="3" t="s">
        <v>136</v>
      </c>
      <c r="C41" s="2">
        <v>723</v>
      </c>
      <c r="E41" s="2">
        <v>3</v>
      </c>
      <c r="F41" s="3" t="s">
        <v>136</v>
      </c>
      <c r="G41" s="2">
        <v>748</v>
      </c>
    </row>
    <row r="42" spans="1:7" x14ac:dyDescent="0.3">
      <c r="A42" s="2">
        <v>4</v>
      </c>
      <c r="B42" s="3" t="s">
        <v>137</v>
      </c>
      <c r="C42" s="2">
        <v>1064</v>
      </c>
      <c r="E42" s="2">
        <v>4</v>
      </c>
      <c r="F42" s="3" t="s">
        <v>137</v>
      </c>
      <c r="G42" s="2">
        <v>1238</v>
      </c>
    </row>
  </sheetData>
  <mergeCells count="41">
    <mergeCell ref="A1:G2"/>
    <mergeCell ref="A4:C4"/>
    <mergeCell ref="E4:G4"/>
    <mergeCell ref="A5:A6"/>
    <mergeCell ref="B5:B6"/>
    <mergeCell ref="C5:C6"/>
    <mergeCell ref="E5:E6"/>
    <mergeCell ref="F5:F6"/>
    <mergeCell ref="G5:G6"/>
    <mergeCell ref="A12:C12"/>
    <mergeCell ref="E12:G12"/>
    <mergeCell ref="A13:A14"/>
    <mergeCell ref="B13:B14"/>
    <mergeCell ref="C13:C14"/>
    <mergeCell ref="E13:E14"/>
    <mergeCell ref="F13:F14"/>
    <mergeCell ref="G13:G14"/>
    <mergeCell ref="A20:C20"/>
    <mergeCell ref="E20:G20"/>
    <mergeCell ref="A21:A22"/>
    <mergeCell ref="B21:B22"/>
    <mergeCell ref="C21:C22"/>
    <mergeCell ref="E21:E22"/>
    <mergeCell ref="F21:F22"/>
    <mergeCell ref="G21:G22"/>
    <mergeCell ref="A28:C28"/>
    <mergeCell ref="E28:G28"/>
    <mergeCell ref="A29:A30"/>
    <mergeCell ref="B29:B30"/>
    <mergeCell ref="C29:C30"/>
    <mergeCell ref="E29:E30"/>
    <mergeCell ref="F29:F30"/>
    <mergeCell ref="G29:G30"/>
    <mergeCell ref="A36:C36"/>
    <mergeCell ref="E36:G36"/>
    <mergeCell ref="A37:A38"/>
    <mergeCell ref="B37:B38"/>
    <mergeCell ref="C37:C38"/>
    <mergeCell ref="E37:E38"/>
    <mergeCell ref="F37:F38"/>
    <mergeCell ref="G37:G38"/>
  </mergeCell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F625A-EDF6-49A6-B6E5-565D6F5DE98F}">
  <dimension ref="B1:J8"/>
  <sheetViews>
    <sheetView workbookViewId="0">
      <selection activeCell="F22" sqref="F22"/>
    </sheetView>
  </sheetViews>
  <sheetFormatPr defaultRowHeight="14.4" x14ac:dyDescent="0.3"/>
  <cols>
    <col min="1" max="1" width="3.6640625" customWidth="1"/>
    <col min="2" max="2" width="32.88671875" customWidth="1"/>
    <col min="3" max="3" width="10.77734375" hidden="1" customWidth="1"/>
    <col min="4" max="4" width="15.88671875" customWidth="1"/>
    <col min="5" max="5" width="15" customWidth="1"/>
    <col min="10" max="10" width="19.77734375" customWidth="1"/>
  </cols>
  <sheetData>
    <row r="1" spans="2:10" x14ac:dyDescent="0.3">
      <c r="B1" t="s">
        <v>435</v>
      </c>
      <c r="C1" t="s">
        <v>436</v>
      </c>
      <c r="D1" t="s">
        <v>437</v>
      </c>
      <c r="E1" t="s">
        <v>438</v>
      </c>
      <c r="F1" t="s">
        <v>439</v>
      </c>
      <c r="G1" t="s">
        <v>440</v>
      </c>
      <c r="H1" t="s">
        <v>441</v>
      </c>
    </row>
    <row r="2" spans="2:10" x14ac:dyDescent="0.3">
      <c r="B2" s="307" t="s">
        <v>442</v>
      </c>
      <c r="C2" s="308" t="s">
        <v>443</v>
      </c>
      <c r="D2" s="309" t="s">
        <v>171</v>
      </c>
      <c r="E2" s="307" t="s">
        <v>444</v>
      </c>
      <c r="F2" s="307">
        <v>55</v>
      </c>
      <c r="G2" s="307">
        <v>67</v>
      </c>
      <c r="H2" s="307">
        <v>122</v>
      </c>
    </row>
    <row r="3" spans="2:10" x14ac:dyDescent="0.3">
      <c r="B3" s="310" t="s">
        <v>445</v>
      </c>
      <c r="C3" s="311" t="s">
        <v>446</v>
      </c>
      <c r="D3" s="312" t="s">
        <v>171</v>
      </c>
      <c r="E3" s="310" t="s">
        <v>444</v>
      </c>
      <c r="F3" s="310">
        <v>45</v>
      </c>
      <c r="G3" s="310">
        <v>45</v>
      </c>
      <c r="H3" s="310">
        <v>90</v>
      </c>
    </row>
    <row r="4" spans="2:10" x14ac:dyDescent="0.3">
      <c r="B4" s="307" t="s">
        <v>447</v>
      </c>
      <c r="C4" s="308" t="s">
        <v>448</v>
      </c>
      <c r="D4" s="309" t="s">
        <v>171</v>
      </c>
      <c r="E4" s="307" t="s">
        <v>444</v>
      </c>
      <c r="F4" s="307">
        <v>44</v>
      </c>
      <c r="G4" s="307">
        <v>52</v>
      </c>
      <c r="H4" s="307">
        <v>96</v>
      </c>
    </row>
    <row r="5" spans="2:10" x14ac:dyDescent="0.3">
      <c r="B5" s="307" t="s">
        <v>449</v>
      </c>
      <c r="C5" s="308" t="s">
        <v>450</v>
      </c>
      <c r="D5" s="309" t="s">
        <v>171</v>
      </c>
      <c r="E5" s="307" t="s">
        <v>444</v>
      </c>
      <c r="F5" s="307">
        <v>94</v>
      </c>
      <c r="G5" s="307">
        <v>62</v>
      </c>
      <c r="H5" s="307">
        <v>156</v>
      </c>
    </row>
    <row r="6" spans="2:10" x14ac:dyDescent="0.3">
      <c r="B6" s="310" t="s">
        <v>451</v>
      </c>
      <c r="C6" s="311" t="s">
        <v>452</v>
      </c>
      <c r="D6" s="312" t="s">
        <v>453</v>
      </c>
      <c r="E6" s="310" t="s">
        <v>444</v>
      </c>
      <c r="F6" s="310">
        <v>119</v>
      </c>
      <c r="G6" s="310">
        <v>114</v>
      </c>
      <c r="H6" s="310">
        <v>233</v>
      </c>
      <c r="J6" t="s">
        <v>137</v>
      </c>
    </row>
    <row r="7" spans="2:10" x14ac:dyDescent="0.3">
      <c r="B7" s="307" t="s">
        <v>454</v>
      </c>
      <c r="C7" s="308" t="s">
        <v>455</v>
      </c>
      <c r="D7" s="309" t="s">
        <v>170</v>
      </c>
      <c r="E7" s="307" t="s">
        <v>444</v>
      </c>
      <c r="F7" s="307">
        <v>20</v>
      </c>
      <c r="G7" s="307">
        <v>25</v>
      </c>
      <c r="H7" s="307">
        <v>45</v>
      </c>
      <c r="J7" t="s">
        <v>136</v>
      </c>
    </row>
    <row r="8" spans="2:10" x14ac:dyDescent="0.3">
      <c r="B8" s="307" t="s">
        <v>456</v>
      </c>
      <c r="D8" s="309" t="s">
        <v>457</v>
      </c>
      <c r="E8" s="307" t="s">
        <v>444</v>
      </c>
      <c r="H8" s="307">
        <v>178</v>
      </c>
      <c r="J8" t="s">
        <v>135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07D49-5656-483A-9249-C233AD9410A0}">
  <dimension ref="B1:O14"/>
  <sheetViews>
    <sheetView workbookViewId="0">
      <selection activeCell="G8" sqref="G8"/>
    </sheetView>
  </sheetViews>
  <sheetFormatPr defaultRowHeight="14.4" x14ac:dyDescent="0.3"/>
  <cols>
    <col min="2" max="2" width="20.109375" customWidth="1"/>
    <col min="3" max="3" width="12.88671875" customWidth="1"/>
    <col min="4" max="4" width="18.21875" customWidth="1"/>
    <col min="5" max="5" width="15.109375" customWidth="1"/>
    <col min="7" max="7" width="26.44140625" customWidth="1"/>
  </cols>
  <sheetData>
    <row r="1" spans="2:15" ht="15.6" x14ac:dyDescent="0.3">
      <c r="B1" s="313" t="s">
        <v>458</v>
      </c>
      <c r="C1" s="313"/>
      <c r="D1" s="313"/>
      <c r="E1" s="313"/>
    </row>
    <row r="2" spans="2:15" ht="15.6" x14ac:dyDescent="0.3">
      <c r="B2" s="314" t="s">
        <v>194</v>
      </c>
      <c r="C2" s="315"/>
      <c r="D2" s="315"/>
      <c r="E2" s="315"/>
    </row>
    <row r="3" spans="2:15" x14ac:dyDescent="0.3">
      <c r="B3" s="53" t="s">
        <v>459</v>
      </c>
      <c r="C3" s="53" t="s">
        <v>460</v>
      </c>
      <c r="D3" s="53" t="s">
        <v>461</v>
      </c>
      <c r="E3" s="53" t="s">
        <v>462</v>
      </c>
    </row>
    <row r="4" spans="2:15" x14ac:dyDescent="0.3">
      <c r="B4" s="5" t="s">
        <v>463</v>
      </c>
      <c r="C4" s="5">
        <v>4</v>
      </c>
      <c r="D4" s="5">
        <f>8*2</f>
        <v>16</v>
      </c>
      <c r="E4" s="5" t="s">
        <v>464</v>
      </c>
      <c r="G4" t="s">
        <v>465</v>
      </c>
      <c r="H4" s="316">
        <f>AVERAGE(D4:D10)</f>
        <v>36.571428571428569</v>
      </c>
    </row>
    <row r="5" spans="2:15" x14ac:dyDescent="0.3">
      <c r="B5" s="5" t="s">
        <v>466</v>
      </c>
      <c r="C5" s="5">
        <v>11</v>
      </c>
      <c r="D5" s="5">
        <f>22*2</f>
        <v>44</v>
      </c>
      <c r="E5" s="5" t="s">
        <v>464</v>
      </c>
      <c r="G5" s="196" t="s">
        <v>467</v>
      </c>
      <c r="H5" s="196"/>
      <c r="I5" s="196"/>
      <c r="J5" s="196"/>
      <c r="K5" s="196"/>
      <c r="L5" s="196"/>
      <c r="M5" s="196"/>
      <c r="N5" s="196"/>
      <c r="O5" s="196"/>
    </row>
    <row r="6" spans="2:15" x14ac:dyDescent="0.3">
      <c r="B6" s="5" t="s">
        <v>468</v>
      </c>
      <c r="C6" s="5">
        <v>19</v>
      </c>
      <c r="D6" s="5">
        <f>19*4</f>
        <v>76</v>
      </c>
      <c r="E6" s="5" t="s">
        <v>464</v>
      </c>
      <c r="G6" s="196"/>
      <c r="H6" s="196"/>
      <c r="I6" s="196"/>
      <c r="J6" s="196"/>
      <c r="K6" s="196"/>
      <c r="L6" s="196"/>
      <c r="M6" s="196"/>
      <c r="N6" s="196"/>
      <c r="O6" s="196"/>
    </row>
    <row r="7" spans="2:15" x14ac:dyDescent="0.3">
      <c r="B7" s="5" t="s">
        <v>469</v>
      </c>
      <c r="C7" s="5">
        <v>5</v>
      </c>
      <c r="D7" s="5">
        <f>5*4</f>
        <v>20</v>
      </c>
      <c r="E7" s="5" t="s">
        <v>464</v>
      </c>
    </row>
    <row r="8" spans="2:15" x14ac:dyDescent="0.3">
      <c r="B8" s="5" t="s">
        <v>470</v>
      </c>
      <c r="C8" s="5">
        <v>10</v>
      </c>
      <c r="D8" s="5">
        <f>10*4</f>
        <v>40</v>
      </c>
      <c r="E8" s="5" t="s">
        <v>464</v>
      </c>
    </row>
    <row r="9" spans="2:15" x14ac:dyDescent="0.3">
      <c r="B9" s="5" t="s">
        <v>471</v>
      </c>
      <c r="C9" s="5">
        <v>6</v>
      </c>
      <c r="D9" s="5">
        <f>6*4</f>
        <v>24</v>
      </c>
      <c r="E9" s="5" t="s">
        <v>464</v>
      </c>
    </row>
    <row r="10" spans="2:15" x14ac:dyDescent="0.3">
      <c r="B10" s="5" t="s">
        <v>472</v>
      </c>
      <c r="C10" s="5">
        <v>9</v>
      </c>
      <c r="D10" s="5">
        <f>9*4</f>
        <v>36</v>
      </c>
      <c r="E10" s="5" t="s">
        <v>464</v>
      </c>
    </row>
    <row r="11" spans="2:15" x14ac:dyDescent="0.3">
      <c r="B11" s="5" t="s">
        <v>473</v>
      </c>
      <c r="C11" s="5">
        <v>2</v>
      </c>
      <c r="D11" s="5">
        <v>8</v>
      </c>
      <c r="E11" s="5" t="s">
        <v>300</v>
      </c>
    </row>
    <row r="14" spans="2:15" x14ac:dyDescent="0.3">
      <c r="D14" s="89"/>
    </row>
  </sheetData>
  <mergeCells count="2">
    <mergeCell ref="B1:E1"/>
    <mergeCell ref="G5:O6"/>
  </mergeCells>
  <pageMargins left="0.7" right="0.7" top="0.75" bottom="0.75" header="0.3" footer="0.3"/>
  <pageSetup paperSize="9"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513A7-F7F3-47C7-820C-C7FC3A7D1701}">
  <dimension ref="B1:N37"/>
  <sheetViews>
    <sheetView workbookViewId="0">
      <selection activeCell="F32" sqref="F32"/>
    </sheetView>
  </sheetViews>
  <sheetFormatPr defaultRowHeight="14.4" x14ac:dyDescent="0.3"/>
  <cols>
    <col min="2" max="2" width="28.6640625" customWidth="1"/>
    <col min="3" max="3" width="14.21875" customWidth="1"/>
    <col min="4" max="4" width="16.88671875" customWidth="1"/>
    <col min="6" max="6" width="36.33203125" customWidth="1"/>
  </cols>
  <sheetData>
    <row r="1" spans="2:14" ht="15.6" x14ac:dyDescent="0.3">
      <c r="B1" s="313" t="s">
        <v>474</v>
      </c>
      <c r="C1" s="313"/>
      <c r="D1" s="313"/>
    </row>
    <row r="2" spans="2:14" ht="15.6" x14ac:dyDescent="0.3">
      <c r="B2" s="314" t="s">
        <v>194</v>
      </c>
      <c r="C2" s="315"/>
      <c r="D2" s="315"/>
    </row>
    <row r="3" spans="2:14" x14ac:dyDescent="0.3">
      <c r="B3" s="53" t="s">
        <v>306</v>
      </c>
      <c r="C3" s="53" t="s">
        <v>475</v>
      </c>
      <c r="D3" s="53" t="s">
        <v>462</v>
      </c>
    </row>
    <row r="4" spans="2:14" x14ac:dyDescent="0.3">
      <c r="B4" s="5" t="s">
        <v>476</v>
      </c>
      <c r="C4" s="5">
        <v>5</v>
      </c>
      <c r="D4" s="5" t="s">
        <v>313</v>
      </c>
      <c r="F4" t="s">
        <v>477</v>
      </c>
      <c r="G4" s="316">
        <f>AVERAGE(C4:C25)</f>
        <v>8.045454545454545</v>
      </c>
    </row>
    <row r="5" spans="2:14" x14ac:dyDescent="0.3">
      <c r="B5" s="5" t="s">
        <v>478</v>
      </c>
      <c r="C5" s="5">
        <v>19</v>
      </c>
      <c r="D5" s="5" t="s">
        <v>313</v>
      </c>
      <c r="F5" t="s">
        <v>479</v>
      </c>
      <c r="G5" s="316">
        <f>AVERAGE(C26:C35)</f>
        <v>17.2</v>
      </c>
    </row>
    <row r="6" spans="2:14" x14ac:dyDescent="0.3">
      <c r="B6" s="5" t="s">
        <v>480</v>
      </c>
      <c r="C6" s="5">
        <v>4</v>
      </c>
      <c r="D6" s="5" t="s">
        <v>313</v>
      </c>
      <c r="F6" t="s">
        <v>481</v>
      </c>
      <c r="G6" s="4">
        <f>AVERAGE(C36:C37)</f>
        <v>26</v>
      </c>
    </row>
    <row r="7" spans="2:14" x14ac:dyDescent="0.3">
      <c r="B7" s="5" t="s">
        <v>482</v>
      </c>
      <c r="C7" s="5">
        <v>3</v>
      </c>
      <c r="D7" s="5" t="s">
        <v>313</v>
      </c>
      <c r="F7" s="196" t="s">
        <v>467</v>
      </c>
      <c r="G7" s="196"/>
      <c r="H7" s="196"/>
      <c r="I7" s="196"/>
      <c r="J7" s="196"/>
      <c r="K7" s="196"/>
      <c r="L7" s="196"/>
      <c r="M7" s="196"/>
      <c r="N7" s="196"/>
    </row>
    <row r="8" spans="2:14" x14ac:dyDescent="0.3">
      <c r="B8" s="5" t="s">
        <v>483</v>
      </c>
      <c r="C8" s="5">
        <v>3</v>
      </c>
      <c r="D8" s="5" t="s">
        <v>313</v>
      </c>
      <c r="F8" s="196"/>
      <c r="G8" s="196"/>
      <c r="H8" s="196"/>
      <c r="I8" s="196"/>
      <c r="J8" s="196"/>
      <c r="K8" s="196"/>
      <c r="L8" s="196"/>
      <c r="M8" s="196"/>
      <c r="N8" s="196"/>
    </row>
    <row r="9" spans="2:14" x14ac:dyDescent="0.3">
      <c r="B9" s="5" t="s">
        <v>484</v>
      </c>
      <c r="C9" s="5">
        <v>5</v>
      </c>
      <c r="D9" s="5" t="s">
        <v>313</v>
      </c>
    </row>
    <row r="10" spans="2:14" x14ac:dyDescent="0.3">
      <c r="B10" s="5" t="s">
        <v>485</v>
      </c>
      <c r="C10" s="5">
        <v>5</v>
      </c>
      <c r="D10" s="5" t="s">
        <v>313</v>
      </c>
      <c r="F10" t="s">
        <v>511</v>
      </c>
      <c r="G10" s="4">
        <v>22</v>
      </c>
    </row>
    <row r="11" spans="2:14" x14ac:dyDescent="0.3">
      <c r="B11" s="5" t="s">
        <v>486</v>
      </c>
      <c r="C11" s="5">
        <v>3</v>
      </c>
      <c r="D11" s="5" t="s">
        <v>313</v>
      </c>
      <c r="F11" t="s">
        <v>512</v>
      </c>
      <c r="G11" s="4">
        <v>10</v>
      </c>
    </row>
    <row r="12" spans="2:14" x14ac:dyDescent="0.3">
      <c r="B12" s="5" t="s">
        <v>487</v>
      </c>
      <c r="C12" s="5">
        <v>9</v>
      </c>
      <c r="D12" s="5" t="s">
        <v>313</v>
      </c>
      <c r="F12" t="s">
        <v>513</v>
      </c>
      <c r="G12" s="4">
        <v>2</v>
      </c>
    </row>
    <row r="13" spans="2:14" x14ac:dyDescent="0.3">
      <c r="B13" s="5" t="s">
        <v>488</v>
      </c>
      <c r="C13" s="5">
        <v>4</v>
      </c>
      <c r="D13" s="5" t="s">
        <v>313</v>
      </c>
    </row>
    <row r="14" spans="2:14" x14ac:dyDescent="0.3">
      <c r="B14" s="5" t="s">
        <v>489</v>
      </c>
      <c r="C14" s="5">
        <v>6</v>
      </c>
      <c r="D14" s="5" t="s">
        <v>313</v>
      </c>
    </row>
    <row r="15" spans="2:14" x14ac:dyDescent="0.3">
      <c r="B15" s="5" t="s">
        <v>490</v>
      </c>
      <c r="C15" s="5">
        <v>7</v>
      </c>
      <c r="D15" s="5" t="s">
        <v>313</v>
      </c>
    </row>
    <row r="16" spans="2:14" x14ac:dyDescent="0.3">
      <c r="B16" s="5" t="s">
        <v>491</v>
      </c>
      <c r="C16" s="5">
        <v>6</v>
      </c>
      <c r="D16" s="5" t="s">
        <v>313</v>
      </c>
    </row>
    <row r="17" spans="2:4" x14ac:dyDescent="0.3">
      <c r="B17" s="5" t="s">
        <v>492</v>
      </c>
      <c r="C17" s="5">
        <v>8</v>
      </c>
      <c r="D17" s="5" t="s">
        <v>313</v>
      </c>
    </row>
    <row r="18" spans="2:4" x14ac:dyDescent="0.3">
      <c r="B18" s="5" t="s">
        <v>493</v>
      </c>
      <c r="C18" s="5">
        <v>5</v>
      </c>
      <c r="D18" s="5" t="s">
        <v>313</v>
      </c>
    </row>
    <row r="19" spans="2:4" x14ac:dyDescent="0.3">
      <c r="B19" s="5" t="s">
        <v>494</v>
      </c>
      <c r="C19" s="5">
        <v>4</v>
      </c>
      <c r="D19" s="5" t="s">
        <v>313</v>
      </c>
    </row>
    <row r="20" spans="2:4" x14ac:dyDescent="0.3">
      <c r="B20" s="5" t="s">
        <v>495</v>
      </c>
      <c r="C20" s="5">
        <v>17</v>
      </c>
      <c r="D20" s="5" t="s">
        <v>313</v>
      </c>
    </row>
    <row r="21" spans="2:4" x14ac:dyDescent="0.3">
      <c r="B21" s="5" t="s">
        <v>496</v>
      </c>
      <c r="C21" s="5">
        <v>11</v>
      </c>
      <c r="D21" s="5" t="s">
        <v>313</v>
      </c>
    </row>
    <row r="22" spans="2:4" x14ac:dyDescent="0.3">
      <c r="B22" s="5" t="s">
        <v>497</v>
      </c>
      <c r="C22" s="5">
        <v>14</v>
      </c>
      <c r="D22" s="5" t="s">
        <v>313</v>
      </c>
    </row>
    <row r="23" spans="2:4" x14ac:dyDescent="0.3">
      <c r="B23" s="5" t="s">
        <v>498</v>
      </c>
      <c r="C23" s="5">
        <v>18</v>
      </c>
      <c r="D23" s="5" t="s">
        <v>313</v>
      </c>
    </row>
    <row r="24" spans="2:4" x14ac:dyDescent="0.3">
      <c r="B24" s="5" t="s">
        <v>499</v>
      </c>
      <c r="C24" s="5">
        <v>5</v>
      </c>
      <c r="D24" s="5" t="s">
        <v>313</v>
      </c>
    </row>
    <row r="25" spans="2:4" x14ac:dyDescent="0.3">
      <c r="B25" s="5" t="s">
        <v>500</v>
      </c>
      <c r="C25" s="5">
        <v>16</v>
      </c>
      <c r="D25" s="5" t="s">
        <v>313</v>
      </c>
    </row>
    <row r="26" spans="2:4" x14ac:dyDescent="0.3">
      <c r="B26" s="5" t="s">
        <v>501</v>
      </c>
      <c r="C26" s="5">
        <v>29</v>
      </c>
      <c r="D26" s="5" t="s">
        <v>300</v>
      </c>
    </row>
    <row r="27" spans="2:4" x14ac:dyDescent="0.3">
      <c r="B27" s="5" t="s">
        <v>502</v>
      </c>
      <c r="C27" s="5">
        <v>37</v>
      </c>
      <c r="D27" s="5" t="s">
        <v>300</v>
      </c>
    </row>
    <row r="28" spans="2:4" x14ac:dyDescent="0.3">
      <c r="B28" s="5" t="s">
        <v>503</v>
      </c>
      <c r="C28" s="5">
        <v>23</v>
      </c>
      <c r="D28" s="5" t="s">
        <v>300</v>
      </c>
    </row>
    <row r="29" spans="2:4" x14ac:dyDescent="0.3">
      <c r="B29" s="5" t="s">
        <v>504</v>
      </c>
      <c r="C29" s="5">
        <v>47</v>
      </c>
      <c r="D29" s="5" t="s">
        <v>300</v>
      </c>
    </row>
    <row r="30" spans="2:4" x14ac:dyDescent="0.3">
      <c r="B30" s="5" t="s">
        <v>485</v>
      </c>
      <c r="C30" s="5">
        <v>2</v>
      </c>
      <c r="D30" s="5" t="s">
        <v>300</v>
      </c>
    </row>
    <row r="31" spans="2:4" x14ac:dyDescent="0.3">
      <c r="B31" s="5" t="s">
        <v>485</v>
      </c>
      <c r="C31" s="5">
        <v>8</v>
      </c>
      <c r="D31" s="5" t="s">
        <v>300</v>
      </c>
    </row>
    <row r="32" spans="2:4" x14ac:dyDescent="0.3">
      <c r="B32" s="5" t="s">
        <v>505</v>
      </c>
      <c r="C32" s="5">
        <v>8</v>
      </c>
      <c r="D32" s="5" t="s">
        <v>300</v>
      </c>
    </row>
    <row r="33" spans="2:4" x14ac:dyDescent="0.3">
      <c r="B33" s="5" t="s">
        <v>506</v>
      </c>
      <c r="C33" s="5">
        <v>4</v>
      </c>
      <c r="D33" s="5" t="s">
        <v>300</v>
      </c>
    </row>
    <row r="34" spans="2:4" x14ac:dyDescent="0.3">
      <c r="B34" s="5" t="s">
        <v>507</v>
      </c>
      <c r="C34" s="5">
        <v>5</v>
      </c>
      <c r="D34" s="5" t="s">
        <v>300</v>
      </c>
    </row>
    <row r="35" spans="2:4" x14ac:dyDescent="0.3">
      <c r="B35" s="5" t="s">
        <v>508</v>
      </c>
      <c r="C35" s="5">
        <v>9</v>
      </c>
      <c r="D35" s="5" t="s">
        <v>300</v>
      </c>
    </row>
    <row r="36" spans="2:4" x14ac:dyDescent="0.3">
      <c r="B36" s="5" t="s">
        <v>509</v>
      </c>
      <c r="C36" s="5">
        <v>34</v>
      </c>
      <c r="D36" s="5" t="s">
        <v>309</v>
      </c>
    </row>
    <row r="37" spans="2:4" x14ac:dyDescent="0.3">
      <c r="B37" s="5" t="s">
        <v>510</v>
      </c>
      <c r="C37" s="5">
        <v>18</v>
      </c>
      <c r="D37" s="5" t="s">
        <v>309</v>
      </c>
    </row>
  </sheetData>
  <mergeCells count="2">
    <mergeCell ref="B1:D1"/>
    <mergeCell ref="F7:N8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588CD-B61F-46A0-AB76-D966A1177F4D}">
  <dimension ref="A2:L207"/>
  <sheetViews>
    <sheetView topLeftCell="A167" workbookViewId="0">
      <selection activeCell="C194" sqref="C194"/>
    </sheetView>
  </sheetViews>
  <sheetFormatPr defaultRowHeight="14.4" x14ac:dyDescent="0.3"/>
  <cols>
    <col min="2" max="2" width="22.109375" customWidth="1"/>
    <col min="3" max="3" width="13.44140625" customWidth="1"/>
    <col min="4" max="4" width="15.77734375" customWidth="1"/>
    <col min="5" max="5" width="13" customWidth="1"/>
    <col min="6" max="6" width="20.33203125" customWidth="1"/>
    <col min="7" max="7" width="13" customWidth="1"/>
    <col min="8" max="8" width="14.88671875" customWidth="1"/>
    <col min="9" max="9" width="15.5546875" customWidth="1"/>
    <col min="10" max="10" width="15.21875" customWidth="1"/>
    <col min="11" max="11" width="16.6640625" customWidth="1"/>
    <col min="12" max="12" width="17.6640625" customWidth="1"/>
  </cols>
  <sheetData>
    <row r="2" spans="1:12" x14ac:dyDescent="0.3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</row>
    <row r="3" spans="1:12" x14ac:dyDescent="0.3">
      <c r="A3" s="202">
        <v>1</v>
      </c>
      <c r="B3" s="197" t="s">
        <v>21</v>
      </c>
      <c r="C3" s="197" t="s">
        <v>22</v>
      </c>
      <c r="D3" s="197" t="s">
        <v>23</v>
      </c>
      <c r="E3" s="197" t="s">
        <v>24</v>
      </c>
      <c r="F3" s="197" t="s">
        <v>25</v>
      </c>
      <c r="G3" s="197" t="s">
        <v>26</v>
      </c>
      <c r="H3" s="197"/>
      <c r="I3" s="197"/>
      <c r="K3" s="11" t="s">
        <v>41</v>
      </c>
      <c r="L3" s="11" t="s">
        <v>42</v>
      </c>
    </row>
    <row r="4" spans="1:12" x14ac:dyDescent="0.3">
      <c r="A4" s="202"/>
      <c r="B4" s="197"/>
      <c r="C4" s="197"/>
      <c r="D4" s="197"/>
      <c r="E4" s="197"/>
      <c r="F4" s="197"/>
      <c r="G4" s="8" t="s">
        <v>27</v>
      </c>
      <c r="H4" s="8" t="s">
        <v>28</v>
      </c>
      <c r="I4" s="8" t="s">
        <v>29</v>
      </c>
      <c r="K4" s="7" t="s">
        <v>27</v>
      </c>
      <c r="L4" s="12">
        <f>K41</f>
        <v>72.663608498339798</v>
      </c>
    </row>
    <row r="5" spans="1:12" x14ac:dyDescent="0.3">
      <c r="A5" s="202"/>
      <c r="B5" s="5" t="s">
        <v>138</v>
      </c>
      <c r="C5" s="7">
        <v>2015</v>
      </c>
      <c r="D5" s="6">
        <f>'Data (4)'!C7</f>
        <v>930</v>
      </c>
      <c r="E5" s="7"/>
      <c r="F5" s="7"/>
      <c r="G5" s="33">
        <f>F42</f>
        <v>930</v>
      </c>
      <c r="H5" s="33">
        <f>G42</f>
        <v>919.28417550464314</v>
      </c>
      <c r="I5" s="33">
        <f>H42</f>
        <v>394.73636363636365</v>
      </c>
      <c r="K5" s="6" t="s">
        <v>28</v>
      </c>
      <c r="L5" s="12">
        <f>K42</f>
        <v>76.262374359863415</v>
      </c>
    </row>
    <row r="6" spans="1:12" x14ac:dyDescent="0.3">
      <c r="A6" s="202"/>
      <c r="B6" s="5"/>
      <c r="C6" s="7">
        <v>2016</v>
      </c>
      <c r="D6" s="6">
        <f>'Data (4)'!C15</f>
        <v>1047</v>
      </c>
      <c r="E6" s="7">
        <f t="shared" ref="E6:E14" si="0">D6-D5</f>
        <v>117</v>
      </c>
      <c r="F6" s="12">
        <f t="shared" ref="F6:F14" si="1">((D6-D5)/D5)*100</f>
        <v>12.580645161290322</v>
      </c>
      <c r="G6" s="33">
        <f t="shared" ref="G6:I14" si="2">F43</f>
        <v>954</v>
      </c>
      <c r="H6" s="33">
        <f t="shared" si="2"/>
        <v>942.07827327543782</v>
      </c>
      <c r="I6" s="33">
        <f t="shared" si="2"/>
        <v>548.23939393939395</v>
      </c>
      <c r="K6" s="6" t="s">
        <v>29</v>
      </c>
      <c r="L6" s="12">
        <f>K43</f>
        <v>464.7535040520076</v>
      </c>
    </row>
    <row r="7" spans="1:12" x14ac:dyDescent="0.3">
      <c r="A7" s="202"/>
      <c r="B7" s="5"/>
      <c r="C7" s="7">
        <v>2017</v>
      </c>
      <c r="D7" s="6">
        <f>'Data (4)'!C23</f>
        <v>1057</v>
      </c>
      <c r="E7" s="7">
        <f t="shared" si="0"/>
        <v>10</v>
      </c>
      <c r="F7" s="12">
        <f t="shared" si="1"/>
        <v>0.95510983763132762</v>
      </c>
      <c r="G7" s="33">
        <f t="shared" si="2"/>
        <v>978</v>
      </c>
      <c r="H7" s="33">
        <f t="shared" si="2"/>
        <v>965.43756177509408</v>
      </c>
      <c r="I7" s="33">
        <f t="shared" si="2"/>
        <v>701.74242424242425</v>
      </c>
    </row>
    <row r="8" spans="1:12" x14ac:dyDescent="0.3">
      <c r="B8" s="5"/>
      <c r="C8" s="7">
        <v>2018</v>
      </c>
      <c r="D8" s="6">
        <f>'Data (4)'!C31</f>
        <v>1048</v>
      </c>
      <c r="E8" s="7">
        <f t="shared" si="0"/>
        <v>-9</v>
      </c>
      <c r="F8" s="12">
        <f t="shared" si="1"/>
        <v>-0.85146641438032178</v>
      </c>
      <c r="G8" s="33">
        <f t="shared" si="2"/>
        <v>1002</v>
      </c>
      <c r="H8" s="33">
        <f t="shared" si="2"/>
        <v>989.37605518233499</v>
      </c>
      <c r="I8" s="33">
        <f t="shared" si="2"/>
        <v>855.24545454545455</v>
      </c>
    </row>
    <row r="9" spans="1:12" x14ac:dyDescent="0.3">
      <c r="B9" s="5"/>
      <c r="C9" s="7">
        <v>2019</v>
      </c>
      <c r="D9" s="6">
        <f>'Data (4)'!C39</f>
        <v>1029</v>
      </c>
      <c r="E9" s="7">
        <f t="shared" si="0"/>
        <v>-19</v>
      </c>
      <c r="F9" s="12">
        <f t="shared" si="1"/>
        <v>-1.8129770992366412</v>
      </c>
      <c r="G9" s="33">
        <f t="shared" si="2"/>
        <v>1026</v>
      </c>
      <c r="H9" s="33">
        <f t="shared" si="2"/>
        <v>1013.9081151642546</v>
      </c>
      <c r="I9" s="33">
        <f t="shared" si="2"/>
        <v>1008.7484848484848</v>
      </c>
    </row>
    <row r="10" spans="1:12" x14ac:dyDescent="0.3">
      <c r="B10" s="5"/>
      <c r="C10" s="7">
        <v>2020</v>
      </c>
      <c r="D10" s="6">
        <f>'Data (4)'!G7</f>
        <v>1138</v>
      </c>
      <c r="E10" s="7">
        <f t="shared" si="0"/>
        <v>109</v>
      </c>
      <c r="F10" s="12">
        <f t="shared" si="1"/>
        <v>10.592808551992224</v>
      </c>
      <c r="G10" s="33">
        <f t="shared" si="2"/>
        <v>1050</v>
      </c>
      <c r="H10" s="33">
        <f t="shared" si="2"/>
        <v>1039.0484594924587</v>
      </c>
      <c r="I10" s="33">
        <f t="shared" si="2"/>
        <v>1162.2515151515152</v>
      </c>
    </row>
    <row r="11" spans="1:12" x14ac:dyDescent="0.3">
      <c r="B11" s="5"/>
      <c r="C11" s="7">
        <v>2021</v>
      </c>
      <c r="D11" s="6">
        <f>'Data (4)'!G15</f>
        <v>1133</v>
      </c>
      <c r="E11" s="7">
        <f t="shared" si="0"/>
        <v>-5</v>
      </c>
      <c r="F11" s="12">
        <f t="shared" si="1"/>
        <v>-0.43936731107205629</v>
      </c>
      <c r="G11" s="33">
        <f t="shared" si="2"/>
        <v>1074</v>
      </c>
      <c r="H11" s="33">
        <f t="shared" si="2"/>
        <v>1064.8121708728522</v>
      </c>
      <c r="I11" s="33">
        <f t="shared" si="2"/>
        <v>1315.7545454545455</v>
      </c>
    </row>
    <row r="12" spans="1:12" x14ac:dyDescent="0.3">
      <c r="B12" s="5"/>
      <c r="C12" s="7">
        <v>2022</v>
      </c>
      <c r="D12" s="6">
        <f>'Data (4)'!G23</f>
        <v>1183</v>
      </c>
      <c r="E12" s="7">
        <f t="shared" si="0"/>
        <v>50</v>
      </c>
      <c r="F12" s="12">
        <f t="shared" si="1"/>
        <v>4.4130626654898499</v>
      </c>
      <c r="G12" s="33">
        <f t="shared" si="2"/>
        <v>1098</v>
      </c>
      <c r="H12" s="33">
        <f t="shared" si="2"/>
        <v>1091.2147059943602</v>
      </c>
      <c r="I12" s="33">
        <f t="shared" si="2"/>
        <v>1469.2575757575758</v>
      </c>
    </row>
    <row r="13" spans="1:12" x14ac:dyDescent="0.3">
      <c r="B13" s="5"/>
      <c r="C13" s="7">
        <v>2023</v>
      </c>
      <c r="D13" s="6">
        <f>'Data (4)'!G31</f>
        <v>1144</v>
      </c>
      <c r="E13" s="7">
        <f t="shared" si="0"/>
        <v>-39</v>
      </c>
      <c r="F13" s="12">
        <f t="shared" si="1"/>
        <v>-3.296703296703297</v>
      </c>
      <c r="G13" s="33">
        <f t="shared" si="2"/>
        <v>1122</v>
      </c>
      <c r="H13" s="33">
        <f t="shared" si="2"/>
        <v>1118.2719048020192</v>
      </c>
      <c r="I13" s="33">
        <f t="shared" si="2"/>
        <v>1622.7606060606061</v>
      </c>
    </row>
    <row r="14" spans="1:12" x14ac:dyDescent="0.3">
      <c r="B14" s="5"/>
      <c r="C14" s="7">
        <v>2024</v>
      </c>
      <c r="D14" s="6">
        <f>'Data (4)'!G39</f>
        <v>1146</v>
      </c>
      <c r="E14" s="7">
        <f t="shared" si="0"/>
        <v>2</v>
      </c>
      <c r="F14" s="12">
        <f t="shared" si="1"/>
        <v>0.17482517482517482</v>
      </c>
      <c r="G14" s="33">
        <f t="shared" si="2"/>
        <v>1146</v>
      </c>
      <c r="H14" s="33">
        <f t="shared" si="2"/>
        <v>1146</v>
      </c>
      <c r="I14" s="33">
        <f t="shared" si="2"/>
        <v>1776.2636363636364</v>
      </c>
    </row>
    <row r="15" spans="1:12" x14ac:dyDescent="0.3">
      <c r="B15" s="198" t="s">
        <v>31</v>
      </c>
      <c r="C15" s="199"/>
      <c r="D15" s="199"/>
      <c r="E15" s="200"/>
      <c r="F15" s="13">
        <f>AVERAGE(F6:F14)</f>
        <v>2.479548585537398</v>
      </c>
      <c r="G15" s="6"/>
      <c r="H15" s="6"/>
      <c r="I15" s="6"/>
    </row>
    <row r="18" spans="2:11" x14ac:dyDescent="0.3">
      <c r="B18" s="195" t="s">
        <v>29</v>
      </c>
      <c r="C18" s="195"/>
      <c r="D18" s="195"/>
      <c r="E18" s="195"/>
      <c r="F18" s="195"/>
      <c r="H18" s="195" t="s">
        <v>22</v>
      </c>
      <c r="I18" s="195" t="s">
        <v>23</v>
      </c>
      <c r="J18" s="195" t="s">
        <v>43</v>
      </c>
      <c r="K18" s="195"/>
    </row>
    <row r="19" spans="2:11" x14ac:dyDescent="0.3">
      <c r="B19" s="9" t="s">
        <v>22</v>
      </c>
      <c r="C19" s="9" t="s">
        <v>32</v>
      </c>
      <c r="D19" s="9" t="s">
        <v>33</v>
      </c>
      <c r="E19" s="9" t="s">
        <v>34</v>
      </c>
      <c r="F19" s="9" t="s">
        <v>35</v>
      </c>
      <c r="H19" s="195"/>
      <c r="I19" s="195"/>
      <c r="J19" s="9" t="s">
        <v>27</v>
      </c>
      <c r="K19" s="9" t="s">
        <v>44</v>
      </c>
    </row>
    <row r="20" spans="2:11" x14ac:dyDescent="0.3">
      <c r="B20" s="7">
        <v>2015</v>
      </c>
      <c r="C20" s="7">
        <v>1</v>
      </c>
      <c r="D20" s="7">
        <f>D5</f>
        <v>930</v>
      </c>
      <c r="E20" s="7">
        <f>C20*D20</f>
        <v>930</v>
      </c>
      <c r="F20" s="7">
        <f>(C20)^2</f>
        <v>1</v>
      </c>
      <c r="H20" s="7">
        <v>2015</v>
      </c>
      <c r="I20" s="7">
        <f>D5</f>
        <v>930</v>
      </c>
      <c r="J20" s="7"/>
      <c r="K20" s="7"/>
    </row>
    <row r="21" spans="2:11" x14ac:dyDescent="0.3">
      <c r="B21" s="7">
        <v>2016</v>
      </c>
      <c r="C21" s="7">
        <v>2</v>
      </c>
      <c r="D21" s="7">
        <f t="shared" ref="D21:D29" si="3">D6</f>
        <v>1047</v>
      </c>
      <c r="E21" s="7">
        <f t="shared" ref="E21:E29" si="4">C21*D21</f>
        <v>2094</v>
      </c>
      <c r="F21" s="7">
        <f t="shared" ref="F21:F29" si="5">(C21)^2</f>
        <v>4</v>
      </c>
      <c r="H21" s="7">
        <v>2016</v>
      </c>
      <c r="I21" s="7">
        <f t="shared" ref="I21:I29" si="6">D6</f>
        <v>1047</v>
      </c>
      <c r="J21" s="7">
        <f>I21-I20</f>
        <v>117</v>
      </c>
      <c r="K21" s="12">
        <f>(E6/I20)*100</f>
        <v>12.580645161290322</v>
      </c>
    </row>
    <row r="22" spans="2:11" x14ac:dyDescent="0.3">
      <c r="B22" s="7">
        <v>2017</v>
      </c>
      <c r="C22" s="7">
        <v>3</v>
      </c>
      <c r="D22" s="7">
        <f t="shared" si="3"/>
        <v>1057</v>
      </c>
      <c r="E22" s="7">
        <f t="shared" si="4"/>
        <v>3171</v>
      </c>
      <c r="F22" s="7">
        <f t="shared" si="5"/>
        <v>9</v>
      </c>
      <c r="H22" s="7">
        <v>2017</v>
      </c>
      <c r="I22" s="7">
        <f t="shared" si="6"/>
        <v>1057</v>
      </c>
      <c r="J22" s="7">
        <f t="shared" ref="J22:J29" si="7">I22-I21</f>
        <v>10</v>
      </c>
      <c r="K22" s="12">
        <f>(E7/I21)*100</f>
        <v>0.95510983763132762</v>
      </c>
    </row>
    <row r="23" spans="2:11" x14ac:dyDescent="0.3">
      <c r="B23" s="7">
        <v>2018</v>
      </c>
      <c r="C23" s="7">
        <v>4</v>
      </c>
      <c r="D23" s="7">
        <f t="shared" si="3"/>
        <v>1048</v>
      </c>
      <c r="E23" s="7">
        <f t="shared" si="4"/>
        <v>4192</v>
      </c>
      <c r="F23" s="7">
        <f t="shared" si="5"/>
        <v>16</v>
      </c>
      <c r="H23" s="7">
        <v>2018</v>
      </c>
      <c r="I23" s="7">
        <f t="shared" si="6"/>
        <v>1048</v>
      </c>
      <c r="J23" s="7">
        <f t="shared" si="7"/>
        <v>-9</v>
      </c>
      <c r="K23" s="12">
        <f t="shared" ref="K23:K29" si="8">(E8/I22)*100</f>
        <v>-0.85146641438032178</v>
      </c>
    </row>
    <row r="24" spans="2:11" x14ac:dyDescent="0.3">
      <c r="B24" s="7">
        <v>2019</v>
      </c>
      <c r="C24" s="7">
        <v>5</v>
      </c>
      <c r="D24" s="7">
        <f t="shared" si="3"/>
        <v>1029</v>
      </c>
      <c r="E24" s="7">
        <f t="shared" si="4"/>
        <v>5145</v>
      </c>
      <c r="F24" s="7">
        <f t="shared" si="5"/>
        <v>25</v>
      </c>
      <c r="H24" s="7">
        <v>2019</v>
      </c>
      <c r="I24" s="7">
        <f t="shared" si="6"/>
        <v>1029</v>
      </c>
      <c r="J24" s="7">
        <f t="shared" si="7"/>
        <v>-19</v>
      </c>
      <c r="K24" s="12">
        <f t="shared" si="8"/>
        <v>-1.8129770992366412</v>
      </c>
    </row>
    <row r="25" spans="2:11" x14ac:dyDescent="0.3">
      <c r="B25" s="7">
        <v>2020</v>
      </c>
      <c r="C25" s="7">
        <v>6</v>
      </c>
      <c r="D25" s="7">
        <f t="shared" si="3"/>
        <v>1138</v>
      </c>
      <c r="E25" s="7">
        <f t="shared" si="4"/>
        <v>6828</v>
      </c>
      <c r="F25" s="7">
        <f t="shared" si="5"/>
        <v>36</v>
      </c>
      <c r="H25" s="7">
        <v>2020</v>
      </c>
      <c r="I25" s="7">
        <f t="shared" si="6"/>
        <v>1138</v>
      </c>
      <c r="J25" s="7">
        <f t="shared" si="7"/>
        <v>109</v>
      </c>
      <c r="K25" s="12">
        <f t="shared" si="8"/>
        <v>10.592808551992224</v>
      </c>
    </row>
    <row r="26" spans="2:11" x14ac:dyDescent="0.3">
      <c r="B26" s="7">
        <v>2021</v>
      </c>
      <c r="C26" s="7">
        <v>7</v>
      </c>
      <c r="D26" s="7">
        <f t="shared" si="3"/>
        <v>1133</v>
      </c>
      <c r="E26" s="7">
        <f t="shared" si="4"/>
        <v>7931</v>
      </c>
      <c r="F26" s="7">
        <f t="shared" si="5"/>
        <v>49</v>
      </c>
      <c r="H26" s="7">
        <v>2021</v>
      </c>
      <c r="I26" s="7">
        <f t="shared" si="6"/>
        <v>1133</v>
      </c>
      <c r="J26" s="7">
        <f t="shared" si="7"/>
        <v>-5</v>
      </c>
      <c r="K26" s="12">
        <f t="shared" si="8"/>
        <v>-0.43936731107205629</v>
      </c>
    </row>
    <row r="27" spans="2:11" x14ac:dyDescent="0.3">
      <c r="B27" s="7">
        <v>2022</v>
      </c>
      <c r="C27" s="7">
        <v>8</v>
      </c>
      <c r="D27" s="7">
        <f t="shared" si="3"/>
        <v>1183</v>
      </c>
      <c r="E27" s="7">
        <f t="shared" si="4"/>
        <v>9464</v>
      </c>
      <c r="F27" s="7">
        <f t="shared" si="5"/>
        <v>64</v>
      </c>
      <c r="H27" s="7">
        <v>2022</v>
      </c>
      <c r="I27" s="7">
        <f t="shared" si="6"/>
        <v>1183</v>
      </c>
      <c r="J27" s="7">
        <f t="shared" si="7"/>
        <v>50</v>
      </c>
      <c r="K27" s="12">
        <f t="shared" si="8"/>
        <v>4.4130626654898499</v>
      </c>
    </row>
    <row r="28" spans="2:11" x14ac:dyDescent="0.3">
      <c r="B28" s="7">
        <v>2023</v>
      </c>
      <c r="C28" s="7">
        <v>9</v>
      </c>
      <c r="D28" s="7">
        <f t="shared" si="3"/>
        <v>1144</v>
      </c>
      <c r="E28" s="7">
        <f t="shared" si="4"/>
        <v>10296</v>
      </c>
      <c r="F28" s="7">
        <f t="shared" si="5"/>
        <v>81</v>
      </c>
      <c r="H28" s="7">
        <v>2023</v>
      </c>
      <c r="I28" s="7">
        <f t="shared" si="6"/>
        <v>1144</v>
      </c>
      <c r="J28" s="7">
        <f t="shared" si="7"/>
        <v>-39</v>
      </c>
      <c r="K28" s="12">
        <f t="shared" si="8"/>
        <v>-3.296703296703297</v>
      </c>
    </row>
    <row r="29" spans="2:11" x14ac:dyDescent="0.3">
      <c r="B29" s="7">
        <v>2024</v>
      </c>
      <c r="C29" s="7">
        <v>10</v>
      </c>
      <c r="D29" s="7">
        <f t="shared" si="3"/>
        <v>1146</v>
      </c>
      <c r="E29" s="7">
        <f t="shared" si="4"/>
        <v>11460</v>
      </c>
      <c r="F29" s="7">
        <f t="shared" si="5"/>
        <v>100</v>
      </c>
      <c r="H29" s="7">
        <v>2024</v>
      </c>
      <c r="I29" s="7">
        <f t="shared" si="6"/>
        <v>1146</v>
      </c>
      <c r="J29" s="7">
        <f t="shared" si="7"/>
        <v>2</v>
      </c>
      <c r="K29" s="12">
        <f t="shared" si="8"/>
        <v>0.17482517482517482</v>
      </c>
    </row>
    <row r="30" spans="2:11" x14ac:dyDescent="0.3">
      <c r="B30" s="10" t="s">
        <v>36</v>
      </c>
      <c r="C30" s="14">
        <f>SUM(C20:C29)</f>
        <v>55</v>
      </c>
      <c r="D30" s="14">
        <f>SUM(D20:D29)</f>
        <v>10855</v>
      </c>
      <c r="E30" s="14">
        <f>SUM(E20:E29)</f>
        <v>61511</v>
      </c>
      <c r="F30" s="14">
        <f>SUM(F20:F29)</f>
        <v>385</v>
      </c>
      <c r="H30" s="14" t="s">
        <v>36</v>
      </c>
      <c r="I30" s="14">
        <f>SUM(I20:I29)</f>
        <v>10855</v>
      </c>
      <c r="J30" s="14">
        <f>SUM(J20:J29)</f>
        <v>216</v>
      </c>
      <c r="K30" s="26">
        <f>SUM(K20:K29)</f>
        <v>22.315937269836581</v>
      </c>
    </row>
    <row r="31" spans="2:11" x14ac:dyDescent="0.3">
      <c r="B31" s="10" t="s">
        <v>37</v>
      </c>
      <c r="C31" s="26">
        <f>AVERAGE(C20:C29)</f>
        <v>5.5</v>
      </c>
      <c r="D31" s="26">
        <f>AVERAGE(D20:D29)</f>
        <v>1085.5</v>
      </c>
      <c r="E31" s="14">
        <f>AVERAGE(E20:E29)</f>
        <v>6151.1</v>
      </c>
      <c r="F31" s="26">
        <f>AVERAGE(F20:F29)</f>
        <v>38.5</v>
      </c>
      <c r="H31" s="14" t="s">
        <v>37</v>
      </c>
      <c r="I31" s="26">
        <f>AVERAGE(I20:I29)</f>
        <v>1085.5</v>
      </c>
      <c r="J31" s="26">
        <f>AVERAGE(J20:J29)</f>
        <v>24</v>
      </c>
      <c r="K31" s="26">
        <f>AVERAGE(K20:K29)</f>
        <v>2.479548585537398</v>
      </c>
    </row>
    <row r="32" spans="2:11" x14ac:dyDescent="0.3">
      <c r="B32" s="20" t="s">
        <v>38</v>
      </c>
      <c r="C32" s="23">
        <f>D31-(C31*C33)</f>
        <v>241.23333333333335</v>
      </c>
      <c r="D32" s="16"/>
    </row>
    <row r="33" spans="2:12" x14ac:dyDescent="0.3">
      <c r="B33" s="21" t="s">
        <v>39</v>
      </c>
      <c r="C33" s="24">
        <f>((C30*E30)-(C30*D30))/((C30*F30)-(C30^2))</f>
        <v>153.5030303030303</v>
      </c>
      <c r="D33" s="17"/>
    </row>
    <row r="34" spans="2:12" x14ac:dyDescent="0.3">
      <c r="B34" s="22" t="s">
        <v>40</v>
      </c>
      <c r="C34" s="25" t="s">
        <v>142</v>
      </c>
      <c r="D34" s="19"/>
    </row>
    <row r="35" spans="2:12" ht="15" thickBot="1" x14ac:dyDescent="0.35">
      <c r="B35" s="27"/>
    </row>
    <row r="36" spans="2:12" x14ac:dyDescent="0.3">
      <c r="B36" s="29" t="s">
        <v>45</v>
      </c>
      <c r="C36" s="30">
        <f>J31</f>
        <v>24</v>
      </c>
      <c r="D36" s="28"/>
    </row>
    <row r="37" spans="2:12" x14ac:dyDescent="0.3">
      <c r="B37" s="29" t="s">
        <v>44</v>
      </c>
      <c r="C37" s="31">
        <f>K31</f>
        <v>2.479548585537398</v>
      </c>
    </row>
    <row r="38" spans="2:12" x14ac:dyDescent="0.3">
      <c r="B38" s="29" t="s">
        <v>29</v>
      </c>
      <c r="C38" s="29" t="str">
        <f>C34</f>
        <v>241,23 + (153,50x)</v>
      </c>
    </row>
    <row r="39" spans="2:12" x14ac:dyDescent="0.3">
      <c r="B39" s="29"/>
      <c r="C39" s="29"/>
    </row>
    <row r="40" spans="2:12" x14ac:dyDescent="0.3">
      <c r="B40" s="195" t="s">
        <v>48</v>
      </c>
      <c r="C40" s="195"/>
      <c r="D40" s="195"/>
      <c r="E40" s="195"/>
      <c r="F40" s="195"/>
      <c r="G40" s="195"/>
      <c r="H40" s="195"/>
      <c r="J40" s="195" t="s">
        <v>42</v>
      </c>
      <c r="K40" s="195"/>
    </row>
    <row r="41" spans="2:12" x14ac:dyDescent="0.3">
      <c r="B41" s="32" t="s">
        <v>46</v>
      </c>
      <c r="C41" s="9" t="s">
        <v>22</v>
      </c>
      <c r="D41" s="9" t="s">
        <v>47</v>
      </c>
      <c r="E41" s="9" t="s">
        <v>23</v>
      </c>
      <c r="F41" s="9" t="s">
        <v>27</v>
      </c>
      <c r="G41" s="9" t="s">
        <v>28</v>
      </c>
      <c r="H41" s="9" t="s">
        <v>29</v>
      </c>
      <c r="J41" s="36" t="s">
        <v>27</v>
      </c>
      <c r="K41" s="13">
        <f>STDEV(F42:F51)</f>
        <v>72.663608498339798</v>
      </c>
    </row>
    <row r="42" spans="2:12" x14ac:dyDescent="0.3">
      <c r="B42" s="6">
        <v>1</v>
      </c>
      <c r="C42" s="34">
        <v>2015</v>
      </c>
      <c r="D42" s="34">
        <v>-9</v>
      </c>
      <c r="E42" s="34">
        <f t="shared" ref="E42:E51" si="9">D5</f>
        <v>930</v>
      </c>
      <c r="F42" s="35">
        <f>$E$51+(D42*$C$36)</f>
        <v>930</v>
      </c>
      <c r="G42" s="35">
        <f t="shared" ref="G42:G51" si="10">$E$51*(1+$C$37%)^D42</f>
        <v>919.28417550464314</v>
      </c>
      <c r="H42" s="33">
        <f>$C$32+($C$33*B42)</f>
        <v>394.73636363636365</v>
      </c>
      <c r="J42" s="37" t="s">
        <v>28</v>
      </c>
      <c r="K42" s="13">
        <f>STDEV(G42:G51)</f>
        <v>76.262374359863415</v>
      </c>
    </row>
    <row r="43" spans="2:12" x14ac:dyDescent="0.3">
      <c r="B43" s="6">
        <v>2</v>
      </c>
      <c r="C43" s="7">
        <v>2016</v>
      </c>
      <c r="D43" s="7">
        <v>-8</v>
      </c>
      <c r="E43" s="7">
        <f t="shared" si="9"/>
        <v>1047</v>
      </c>
      <c r="F43" s="33">
        <f t="shared" ref="F43:F51" si="11">$E$51+(D43*$C$36)</f>
        <v>954</v>
      </c>
      <c r="G43" s="33">
        <f t="shared" si="10"/>
        <v>942.07827327543782</v>
      </c>
      <c r="H43" s="33">
        <f t="shared" ref="H43:H51" si="12">$C$32+($C$33*B43)</f>
        <v>548.23939393939395</v>
      </c>
      <c r="J43" s="37" t="s">
        <v>29</v>
      </c>
      <c r="K43" s="13">
        <f>STDEV(H42:H51)</f>
        <v>464.7535040520076</v>
      </c>
    </row>
    <row r="44" spans="2:12" x14ac:dyDescent="0.3">
      <c r="B44" s="6">
        <v>3</v>
      </c>
      <c r="C44" s="7">
        <v>2017</v>
      </c>
      <c r="D44" s="7">
        <v>-7</v>
      </c>
      <c r="E44" s="7">
        <f t="shared" si="9"/>
        <v>1057</v>
      </c>
      <c r="F44" s="33">
        <f t="shared" si="11"/>
        <v>978</v>
      </c>
      <c r="G44" s="33">
        <f t="shared" si="10"/>
        <v>965.43756177509408</v>
      </c>
      <c r="H44" s="33">
        <f t="shared" si="12"/>
        <v>701.74242424242425</v>
      </c>
    </row>
    <row r="45" spans="2:12" x14ac:dyDescent="0.3">
      <c r="B45" s="6">
        <v>4</v>
      </c>
      <c r="C45" s="7">
        <v>2018</v>
      </c>
      <c r="D45" s="7">
        <v>-6</v>
      </c>
      <c r="E45" s="7">
        <f t="shared" si="9"/>
        <v>1048</v>
      </c>
      <c r="F45" s="33">
        <f t="shared" si="11"/>
        <v>1002</v>
      </c>
      <c r="G45" s="33">
        <f t="shared" si="10"/>
        <v>989.37605518233499</v>
      </c>
      <c r="H45" s="33">
        <f t="shared" si="12"/>
        <v>855.24545454545455</v>
      </c>
      <c r="J45" s="196" t="s">
        <v>50</v>
      </c>
      <c r="K45" s="196"/>
      <c r="L45" s="196"/>
    </row>
    <row r="46" spans="2:12" x14ac:dyDescent="0.3">
      <c r="B46" s="6">
        <v>5</v>
      </c>
      <c r="C46" s="7">
        <v>2019</v>
      </c>
      <c r="D46" s="7">
        <v>-5</v>
      </c>
      <c r="E46" s="7">
        <f t="shared" si="9"/>
        <v>1029</v>
      </c>
      <c r="F46" s="33">
        <f t="shared" si="11"/>
        <v>1026</v>
      </c>
      <c r="G46" s="33">
        <f t="shared" si="10"/>
        <v>1013.9081151642546</v>
      </c>
      <c r="H46" s="33">
        <f t="shared" si="12"/>
        <v>1008.7484848484848</v>
      </c>
      <c r="J46" s="196"/>
      <c r="K46" s="196"/>
      <c r="L46" s="196"/>
    </row>
    <row r="47" spans="2:12" x14ac:dyDescent="0.3">
      <c r="B47" s="6">
        <v>6</v>
      </c>
      <c r="C47" s="7">
        <v>2020</v>
      </c>
      <c r="D47" s="7">
        <v>-4</v>
      </c>
      <c r="E47" s="7">
        <f t="shared" si="9"/>
        <v>1138</v>
      </c>
      <c r="F47" s="33">
        <f t="shared" si="11"/>
        <v>1050</v>
      </c>
      <c r="G47" s="33">
        <f t="shared" si="10"/>
        <v>1039.0484594924587</v>
      </c>
      <c r="H47" s="33">
        <f t="shared" si="12"/>
        <v>1162.2515151515152</v>
      </c>
    </row>
    <row r="48" spans="2:12" x14ac:dyDescent="0.3">
      <c r="B48" s="6">
        <v>7</v>
      </c>
      <c r="C48" s="7">
        <v>2021</v>
      </c>
      <c r="D48" s="7">
        <v>-3</v>
      </c>
      <c r="E48" s="7">
        <f t="shared" si="9"/>
        <v>1133</v>
      </c>
      <c r="F48" s="33">
        <f t="shared" si="11"/>
        <v>1074</v>
      </c>
      <c r="G48" s="33">
        <f t="shared" si="10"/>
        <v>1064.8121708728522</v>
      </c>
      <c r="H48" s="33">
        <f t="shared" si="12"/>
        <v>1315.7545454545455</v>
      </c>
    </row>
    <row r="49" spans="1:12" x14ac:dyDescent="0.3">
      <c r="B49" s="6">
        <v>8</v>
      </c>
      <c r="C49" s="7">
        <v>2022</v>
      </c>
      <c r="D49" s="7">
        <v>-2</v>
      </c>
      <c r="E49" s="7">
        <f t="shared" si="9"/>
        <v>1183</v>
      </c>
      <c r="F49" s="33">
        <f t="shared" si="11"/>
        <v>1098</v>
      </c>
      <c r="G49" s="33">
        <f t="shared" si="10"/>
        <v>1091.2147059943602</v>
      </c>
      <c r="H49" s="33">
        <f t="shared" si="12"/>
        <v>1469.2575757575758</v>
      </c>
    </row>
    <row r="50" spans="1:12" x14ac:dyDescent="0.3">
      <c r="B50" s="6">
        <v>9</v>
      </c>
      <c r="C50" s="7">
        <v>2023</v>
      </c>
      <c r="D50" s="7">
        <v>-1</v>
      </c>
      <c r="E50" s="7">
        <f t="shared" si="9"/>
        <v>1144</v>
      </c>
      <c r="F50" s="33">
        <f t="shared" si="11"/>
        <v>1122</v>
      </c>
      <c r="G50" s="33">
        <f t="shared" si="10"/>
        <v>1118.2719048020192</v>
      </c>
      <c r="H50" s="33">
        <f t="shared" si="12"/>
        <v>1622.7606060606061</v>
      </c>
    </row>
    <row r="51" spans="1:12" x14ac:dyDescent="0.3">
      <c r="B51" s="6">
        <v>10</v>
      </c>
      <c r="C51" s="7">
        <v>2024</v>
      </c>
      <c r="D51" s="7">
        <v>0</v>
      </c>
      <c r="E51" s="7">
        <f t="shared" si="9"/>
        <v>1146</v>
      </c>
      <c r="F51" s="33">
        <f t="shared" si="11"/>
        <v>1146</v>
      </c>
      <c r="G51" s="33">
        <f t="shared" si="10"/>
        <v>1146</v>
      </c>
      <c r="H51" s="33">
        <f t="shared" si="12"/>
        <v>1776.2636363636364</v>
      </c>
    </row>
    <row r="54" spans="1:12" x14ac:dyDescent="0.3">
      <c r="A54" s="201"/>
      <c r="B54" s="201"/>
      <c r="C54" s="201"/>
      <c r="D54" s="201"/>
      <c r="E54" s="201"/>
      <c r="F54" s="201"/>
      <c r="G54" s="201"/>
      <c r="H54" s="201"/>
      <c r="I54" s="201"/>
      <c r="J54" s="201"/>
      <c r="K54" s="201"/>
      <c r="L54" s="201"/>
    </row>
    <row r="55" spans="1:12" x14ac:dyDescent="0.3">
      <c r="A55" s="202">
        <v>2</v>
      </c>
      <c r="B55" s="197" t="s">
        <v>21</v>
      </c>
      <c r="C55" s="197" t="s">
        <v>22</v>
      </c>
      <c r="D55" s="197" t="s">
        <v>23</v>
      </c>
      <c r="E55" s="197" t="s">
        <v>24</v>
      </c>
      <c r="F55" s="197" t="s">
        <v>25</v>
      </c>
      <c r="G55" s="197" t="s">
        <v>26</v>
      </c>
      <c r="H55" s="197"/>
      <c r="I55" s="197"/>
      <c r="K55" s="11" t="s">
        <v>41</v>
      </c>
      <c r="L55" s="11" t="s">
        <v>42</v>
      </c>
    </row>
    <row r="56" spans="1:12" x14ac:dyDescent="0.3">
      <c r="A56" s="202"/>
      <c r="B56" s="197"/>
      <c r="C56" s="197"/>
      <c r="D56" s="197"/>
      <c r="E56" s="197"/>
      <c r="F56" s="197"/>
      <c r="G56" s="8" t="s">
        <v>27</v>
      </c>
      <c r="H56" s="8" t="s">
        <v>28</v>
      </c>
      <c r="I56" s="8" t="s">
        <v>29</v>
      </c>
      <c r="K56" s="7" t="s">
        <v>27</v>
      </c>
      <c r="L56" s="12">
        <f>K93</f>
        <v>79.728125991233512</v>
      </c>
    </row>
    <row r="57" spans="1:12" x14ac:dyDescent="0.3">
      <c r="A57" s="202"/>
      <c r="B57" s="5" t="s">
        <v>139</v>
      </c>
      <c r="C57" s="7">
        <v>2015</v>
      </c>
      <c r="D57" s="6">
        <f>'Data (4)'!C8</f>
        <v>533</v>
      </c>
      <c r="E57" s="7"/>
      <c r="F57" s="7"/>
      <c r="G57" s="33">
        <f>F94</f>
        <v>533</v>
      </c>
      <c r="H57" s="33">
        <f>G94</f>
        <v>524.44522072485086</v>
      </c>
      <c r="I57" s="33">
        <f>H94</f>
        <v>234.44545454545448</v>
      </c>
      <c r="K57" s="6" t="s">
        <v>28</v>
      </c>
      <c r="L57" s="12">
        <f>K94</f>
        <v>82.585976920088982</v>
      </c>
    </row>
    <row r="58" spans="1:12" x14ac:dyDescent="0.3">
      <c r="A58" s="202"/>
      <c r="B58" s="5"/>
      <c r="C58" s="7">
        <v>2016</v>
      </c>
      <c r="D58" s="6">
        <f>'Data (4)'!C16</f>
        <v>633</v>
      </c>
      <c r="E58" s="7">
        <f t="shared" ref="E58:E66" si="13">D58-D57</f>
        <v>100</v>
      </c>
      <c r="F58" s="12">
        <f t="shared" ref="F58:F66" si="14">((D58-D57)/D57)*100</f>
        <v>18.761726078799249</v>
      </c>
      <c r="G58" s="33">
        <f t="shared" ref="G58:I66" si="15">F95</f>
        <v>559.33333333333337</v>
      </c>
      <c r="H58" s="33">
        <f t="shared" si="15"/>
        <v>547.30878624245565</v>
      </c>
      <c r="I58" s="33">
        <f t="shared" si="15"/>
        <v>333.45757575757568</v>
      </c>
      <c r="K58" s="6" t="s">
        <v>29</v>
      </c>
      <c r="L58" s="12">
        <f>K95</f>
        <v>299.77408384782234</v>
      </c>
    </row>
    <row r="59" spans="1:12" x14ac:dyDescent="0.3">
      <c r="A59" s="202"/>
      <c r="B59" s="5"/>
      <c r="C59" s="7">
        <v>2017</v>
      </c>
      <c r="D59" s="6">
        <f>'Data (4)'!C24</f>
        <v>628</v>
      </c>
      <c r="E59" s="7">
        <f t="shared" si="13"/>
        <v>-5</v>
      </c>
      <c r="F59" s="12">
        <f t="shared" si="14"/>
        <v>-0.78988941548183245</v>
      </c>
      <c r="G59" s="33">
        <f t="shared" si="15"/>
        <v>585.66666666666674</v>
      </c>
      <c r="H59" s="33">
        <f t="shared" si="15"/>
        <v>571.16910529602603</v>
      </c>
      <c r="I59" s="33">
        <f t="shared" si="15"/>
        <v>432.46969696969694</v>
      </c>
    </row>
    <row r="60" spans="1:12" x14ac:dyDescent="0.3">
      <c r="B60" s="5"/>
      <c r="C60" s="7">
        <v>2018</v>
      </c>
      <c r="D60" s="6">
        <f>'Data (4)'!C32</f>
        <v>624</v>
      </c>
      <c r="E60" s="7">
        <f t="shared" si="13"/>
        <v>-4</v>
      </c>
      <c r="F60" s="12">
        <f t="shared" si="14"/>
        <v>-0.63694267515923575</v>
      </c>
      <c r="G60" s="33">
        <f t="shared" si="15"/>
        <v>612</v>
      </c>
      <c r="H60" s="33">
        <f t="shared" si="15"/>
        <v>596.06963207081162</v>
      </c>
      <c r="I60" s="33">
        <f t="shared" si="15"/>
        <v>531.4818181818182</v>
      </c>
    </row>
    <row r="61" spans="1:12" x14ac:dyDescent="0.3">
      <c r="B61" s="5"/>
      <c r="C61" s="7">
        <v>2019</v>
      </c>
      <c r="D61" s="6">
        <f>'Data (4)'!C40</f>
        <v>633</v>
      </c>
      <c r="E61" s="7">
        <f t="shared" si="13"/>
        <v>9</v>
      </c>
      <c r="F61" s="12">
        <f t="shared" si="14"/>
        <v>1.4423076923076923</v>
      </c>
      <c r="G61" s="33">
        <f t="shared" si="15"/>
        <v>638.33333333333337</v>
      </c>
      <c r="H61" s="33">
        <f t="shared" si="15"/>
        <v>622.05571516843156</v>
      </c>
      <c r="I61" s="33">
        <f t="shared" si="15"/>
        <v>630.4939393939394</v>
      </c>
    </row>
    <row r="62" spans="1:12" x14ac:dyDescent="0.3">
      <c r="B62" s="5"/>
      <c r="C62" s="7">
        <v>2020</v>
      </c>
      <c r="D62" s="6">
        <f>'Data (4)'!G8</f>
        <v>711</v>
      </c>
      <c r="E62" s="7">
        <f t="shared" si="13"/>
        <v>78</v>
      </c>
      <c r="F62" s="12">
        <f t="shared" si="14"/>
        <v>12.322274881516588</v>
      </c>
      <c r="G62" s="33">
        <f t="shared" si="15"/>
        <v>664.66666666666663</v>
      </c>
      <c r="H62" s="33">
        <f t="shared" si="15"/>
        <v>649.174680195316</v>
      </c>
      <c r="I62" s="33">
        <f t="shared" si="15"/>
        <v>729.5060606060606</v>
      </c>
    </row>
    <row r="63" spans="1:12" x14ac:dyDescent="0.3">
      <c r="B63" s="5"/>
      <c r="C63" s="7">
        <v>2021</v>
      </c>
      <c r="D63" s="6">
        <f>'Data (4)'!G16</f>
        <v>740</v>
      </c>
      <c r="E63" s="7">
        <f t="shared" si="13"/>
        <v>29</v>
      </c>
      <c r="F63" s="12">
        <f t="shared" si="14"/>
        <v>4.0787623066104075</v>
      </c>
      <c r="G63" s="33">
        <f t="shared" si="15"/>
        <v>691</v>
      </c>
      <c r="H63" s="33">
        <f t="shared" si="15"/>
        <v>677.47591595164829</v>
      </c>
      <c r="I63" s="33">
        <f t="shared" si="15"/>
        <v>828.5181818181818</v>
      </c>
    </row>
    <row r="64" spans="1:12" x14ac:dyDescent="0.3">
      <c r="B64" s="5"/>
      <c r="C64" s="7">
        <v>2022</v>
      </c>
      <c r="D64" s="6">
        <f>'Data (4)'!G24</f>
        <v>768</v>
      </c>
      <c r="E64" s="7">
        <f t="shared" si="13"/>
        <v>28</v>
      </c>
      <c r="F64" s="12">
        <f t="shared" si="14"/>
        <v>3.7837837837837842</v>
      </c>
      <c r="G64" s="33">
        <f t="shared" si="15"/>
        <v>717.33333333333337</v>
      </c>
      <c r="H64" s="33">
        <f t="shared" si="15"/>
        <v>707.0109643777763</v>
      </c>
      <c r="I64" s="33">
        <f t="shared" si="15"/>
        <v>927.530303030303</v>
      </c>
    </row>
    <row r="65" spans="2:11" x14ac:dyDescent="0.3">
      <c r="B65" s="5"/>
      <c r="C65" s="7">
        <v>2023</v>
      </c>
      <c r="D65" s="6">
        <f>'Data (4)'!G32</f>
        <v>760</v>
      </c>
      <c r="E65" s="7">
        <f t="shared" si="13"/>
        <v>-8</v>
      </c>
      <c r="F65" s="12">
        <f t="shared" si="14"/>
        <v>-1.0416666666666665</v>
      </c>
      <c r="G65" s="33">
        <f t="shared" si="15"/>
        <v>743.66666666666663</v>
      </c>
      <c r="H65" s="33">
        <f t="shared" si="15"/>
        <v>737.83361442190187</v>
      </c>
      <c r="I65" s="33">
        <f t="shared" si="15"/>
        <v>1026.5424242424242</v>
      </c>
    </row>
    <row r="66" spans="2:11" x14ac:dyDescent="0.3">
      <c r="B66" s="5"/>
      <c r="C66" s="7">
        <v>2024</v>
      </c>
      <c r="D66" s="6">
        <f>'Data (4)'!G40</f>
        <v>770</v>
      </c>
      <c r="E66" s="7">
        <f t="shared" si="13"/>
        <v>10</v>
      </c>
      <c r="F66" s="12">
        <f t="shared" si="14"/>
        <v>1.3157894736842104</v>
      </c>
      <c r="G66" s="33">
        <f t="shared" si="15"/>
        <v>770</v>
      </c>
      <c r="H66" s="33">
        <f t="shared" si="15"/>
        <v>770</v>
      </c>
      <c r="I66" s="33">
        <f t="shared" si="15"/>
        <v>1125.5545454545454</v>
      </c>
    </row>
    <row r="67" spans="2:11" x14ac:dyDescent="0.3">
      <c r="B67" s="198" t="s">
        <v>31</v>
      </c>
      <c r="C67" s="199"/>
      <c r="D67" s="199"/>
      <c r="E67" s="200"/>
      <c r="F67" s="13">
        <f>AVERAGE(F58:F66)</f>
        <v>4.3595717177104669</v>
      </c>
      <c r="G67" s="6"/>
      <c r="H67" s="6"/>
      <c r="I67" s="6"/>
    </row>
    <row r="70" spans="2:11" x14ac:dyDescent="0.3">
      <c r="B70" s="195" t="s">
        <v>29</v>
      </c>
      <c r="C70" s="195"/>
      <c r="D70" s="195"/>
      <c r="E70" s="195"/>
      <c r="F70" s="195"/>
      <c r="H70" s="195" t="s">
        <v>22</v>
      </c>
      <c r="I70" s="195" t="s">
        <v>23</v>
      </c>
      <c r="J70" s="195" t="s">
        <v>43</v>
      </c>
      <c r="K70" s="195"/>
    </row>
    <row r="71" spans="2:11" x14ac:dyDescent="0.3">
      <c r="B71" s="9" t="s">
        <v>22</v>
      </c>
      <c r="C71" s="9" t="s">
        <v>32</v>
      </c>
      <c r="D71" s="9" t="s">
        <v>33</v>
      </c>
      <c r="E71" s="9" t="s">
        <v>34</v>
      </c>
      <c r="F71" s="9" t="s">
        <v>35</v>
      </c>
      <c r="H71" s="195"/>
      <c r="I71" s="195"/>
      <c r="J71" s="9" t="s">
        <v>27</v>
      </c>
      <c r="K71" s="9" t="s">
        <v>44</v>
      </c>
    </row>
    <row r="72" spans="2:11" x14ac:dyDescent="0.3">
      <c r="B72" s="7">
        <v>2015</v>
      </c>
      <c r="C72" s="7">
        <v>1</v>
      </c>
      <c r="D72" s="7">
        <f>D57</f>
        <v>533</v>
      </c>
      <c r="E72" s="7">
        <f>C72*D72</f>
        <v>533</v>
      </c>
      <c r="F72" s="7">
        <f>(C72)^2</f>
        <v>1</v>
      </c>
      <c r="H72" s="7">
        <v>2015</v>
      </c>
      <c r="I72" s="7">
        <f>D57</f>
        <v>533</v>
      </c>
      <c r="J72" s="7"/>
      <c r="K72" s="7"/>
    </row>
    <row r="73" spans="2:11" x14ac:dyDescent="0.3">
      <c r="B73" s="7">
        <v>2016</v>
      </c>
      <c r="C73" s="7">
        <v>2</v>
      </c>
      <c r="D73" s="7">
        <f t="shared" ref="D73:D81" si="16">D58</f>
        <v>633</v>
      </c>
      <c r="E73" s="7">
        <f t="shared" ref="E73:E81" si="17">C73*D73</f>
        <v>1266</v>
      </c>
      <c r="F73" s="7">
        <f t="shared" ref="F73:F81" si="18">(C73)^2</f>
        <v>4</v>
      </c>
      <c r="H73" s="7">
        <v>2016</v>
      </c>
      <c r="I73" s="7">
        <f t="shared" ref="I73:I81" si="19">D58</f>
        <v>633</v>
      </c>
      <c r="J73" s="7">
        <f>I73-I72</f>
        <v>100</v>
      </c>
      <c r="K73" s="12">
        <f>(E58/I72)*100</f>
        <v>18.761726078799249</v>
      </c>
    </row>
    <row r="74" spans="2:11" x14ac:dyDescent="0.3">
      <c r="B74" s="7">
        <v>2017</v>
      </c>
      <c r="C74" s="7">
        <v>3</v>
      </c>
      <c r="D74" s="7">
        <f t="shared" si="16"/>
        <v>628</v>
      </c>
      <c r="E74" s="7">
        <f t="shared" si="17"/>
        <v>1884</v>
      </c>
      <c r="F74" s="7">
        <f t="shared" si="18"/>
        <v>9</v>
      </c>
      <c r="H74" s="7">
        <v>2017</v>
      </c>
      <c r="I74" s="7">
        <f t="shared" si="19"/>
        <v>628</v>
      </c>
      <c r="J74" s="7">
        <f t="shared" ref="J74:J81" si="20">I74-I73</f>
        <v>-5</v>
      </c>
      <c r="K74" s="12">
        <f>(E59/I73)*100</f>
        <v>-0.78988941548183245</v>
      </c>
    </row>
    <row r="75" spans="2:11" x14ac:dyDescent="0.3">
      <c r="B75" s="7">
        <v>2018</v>
      </c>
      <c r="C75" s="7">
        <v>4</v>
      </c>
      <c r="D75" s="7">
        <f t="shared" si="16"/>
        <v>624</v>
      </c>
      <c r="E75" s="7">
        <f t="shared" si="17"/>
        <v>2496</v>
      </c>
      <c r="F75" s="7">
        <f t="shared" si="18"/>
        <v>16</v>
      </c>
      <c r="H75" s="7">
        <v>2018</v>
      </c>
      <c r="I75" s="7">
        <f t="shared" si="19"/>
        <v>624</v>
      </c>
      <c r="J75" s="7">
        <f t="shared" si="20"/>
        <v>-4</v>
      </c>
      <c r="K75" s="12">
        <f t="shared" ref="K75:K81" si="21">(E60/I74)*100</f>
        <v>-0.63694267515923575</v>
      </c>
    </row>
    <row r="76" spans="2:11" x14ac:dyDescent="0.3">
      <c r="B76" s="7">
        <v>2019</v>
      </c>
      <c r="C76" s="7">
        <v>5</v>
      </c>
      <c r="D76" s="7">
        <f t="shared" si="16"/>
        <v>633</v>
      </c>
      <c r="E76" s="7">
        <f t="shared" si="17"/>
        <v>3165</v>
      </c>
      <c r="F76" s="7">
        <f t="shared" si="18"/>
        <v>25</v>
      </c>
      <c r="H76" s="7">
        <v>2019</v>
      </c>
      <c r="I76" s="7">
        <f t="shared" si="19"/>
        <v>633</v>
      </c>
      <c r="J76" s="7">
        <f t="shared" si="20"/>
        <v>9</v>
      </c>
      <c r="K76" s="12">
        <f t="shared" si="21"/>
        <v>1.4423076923076923</v>
      </c>
    </row>
    <row r="77" spans="2:11" x14ac:dyDescent="0.3">
      <c r="B77" s="7">
        <v>2020</v>
      </c>
      <c r="C77" s="7">
        <v>6</v>
      </c>
      <c r="D77" s="7">
        <f t="shared" si="16"/>
        <v>711</v>
      </c>
      <c r="E77" s="7">
        <f t="shared" si="17"/>
        <v>4266</v>
      </c>
      <c r="F77" s="7">
        <f t="shared" si="18"/>
        <v>36</v>
      </c>
      <c r="H77" s="7">
        <v>2020</v>
      </c>
      <c r="I77" s="7">
        <f t="shared" si="19"/>
        <v>711</v>
      </c>
      <c r="J77" s="7">
        <f t="shared" si="20"/>
        <v>78</v>
      </c>
      <c r="K77" s="12">
        <f t="shared" si="21"/>
        <v>12.322274881516588</v>
      </c>
    </row>
    <row r="78" spans="2:11" x14ac:dyDescent="0.3">
      <c r="B78" s="7">
        <v>2021</v>
      </c>
      <c r="C78" s="7">
        <v>7</v>
      </c>
      <c r="D78" s="7">
        <f t="shared" si="16"/>
        <v>740</v>
      </c>
      <c r="E78" s="7">
        <f t="shared" si="17"/>
        <v>5180</v>
      </c>
      <c r="F78" s="7">
        <f t="shared" si="18"/>
        <v>49</v>
      </c>
      <c r="H78" s="7">
        <v>2021</v>
      </c>
      <c r="I78" s="7">
        <f t="shared" si="19"/>
        <v>740</v>
      </c>
      <c r="J78" s="7">
        <f t="shared" si="20"/>
        <v>29</v>
      </c>
      <c r="K78" s="12">
        <f t="shared" si="21"/>
        <v>4.0787623066104075</v>
      </c>
    </row>
    <row r="79" spans="2:11" x14ac:dyDescent="0.3">
      <c r="B79" s="7">
        <v>2022</v>
      </c>
      <c r="C79" s="7">
        <v>8</v>
      </c>
      <c r="D79" s="7">
        <f t="shared" si="16"/>
        <v>768</v>
      </c>
      <c r="E79" s="7">
        <f t="shared" si="17"/>
        <v>6144</v>
      </c>
      <c r="F79" s="7">
        <f t="shared" si="18"/>
        <v>64</v>
      </c>
      <c r="H79" s="7">
        <v>2022</v>
      </c>
      <c r="I79" s="7">
        <f t="shared" si="19"/>
        <v>768</v>
      </c>
      <c r="J79" s="7">
        <f t="shared" si="20"/>
        <v>28</v>
      </c>
      <c r="K79" s="12">
        <f t="shared" si="21"/>
        <v>3.7837837837837842</v>
      </c>
    </row>
    <row r="80" spans="2:11" x14ac:dyDescent="0.3">
      <c r="B80" s="7">
        <v>2023</v>
      </c>
      <c r="C80" s="7">
        <v>9</v>
      </c>
      <c r="D80" s="7">
        <f t="shared" si="16"/>
        <v>760</v>
      </c>
      <c r="E80" s="7">
        <f t="shared" si="17"/>
        <v>6840</v>
      </c>
      <c r="F80" s="7">
        <f t="shared" si="18"/>
        <v>81</v>
      </c>
      <c r="H80" s="7">
        <v>2023</v>
      </c>
      <c r="I80" s="7">
        <f t="shared" si="19"/>
        <v>760</v>
      </c>
      <c r="J80" s="7">
        <f t="shared" si="20"/>
        <v>-8</v>
      </c>
      <c r="K80" s="12">
        <f t="shared" si="21"/>
        <v>-1.0416666666666665</v>
      </c>
    </row>
    <row r="81" spans="2:11" x14ac:dyDescent="0.3">
      <c r="B81" s="7">
        <v>2024</v>
      </c>
      <c r="C81" s="7">
        <v>10</v>
      </c>
      <c r="D81" s="7">
        <f t="shared" si="16"/>
        <v>770</v>
      </c>
      <c r="E81" s="7">
        <f t="shared" si="17"/>
        <v>7700</v>
      </c>
      <c r="F81" s="7">
        <f t="shared" si="18"/>
        <v>100</v>
      </c>
      <c r="H81" s="7">
        <v>2024</v>
      </c>
      <c r="I81" s="7">
        <f t="shared" si="19"/>
        <v>770</v>
      </c>
      <c r="J81" s="7">
        <f t="shared" si="20"/>
        <v>10</v>
      </c>
      <c r="K81" s="12">
        <f t="shared" si="21"/>
        <v>1.3157894736842104</v>
      </c>
    </row>
    <row r="82" spans="2:11" x14ac:dyDescent="0.3">
      <c r="B82" s="10" t="s">
        <v>36</v>
      </c>
      <c r="C82" s="14">
        <f>SUM(C72:C81)</f>
        <v>55</v>
      </c>
      <c r="D82" s="14">
        <f>SUM(D72:D81)</f>
        <v>6800</v>
      </c>
      <c r="E82" s="14">
        <f>SUM(E72:E81)</f>
        <v>39474</v>
      </c>
      <c r="F82" s="14">
        <f>SUM(F72:F81)</f>
        <v>385</v>
      </c>
      <c r="H82" s="14" t="s">
        <v>36</v>
      </c>
      <c r="I82" s="14">
        <f>SUM(I72:I81)</f>
        <v>6800</v>
      </c>
      <c r="J82" s="14">
        <f>SUM(J72:J81)</f>
        <v>237</v>
      </c>
      <c r="K82" s="26">
        <f>SUM(K72:K81)</f>
        <v>39.236145459394201</v>
      </c>
    </row>
    <row r="83" spans="2:11" x14ac:dyDescent="0.3">
      <c r="B83" s="10" t="s">
        <v>37</v>
      </c>
      <c r="C83" s="26">
        <f>AVERAGE(C72:C81)</f>
        <v>5.5</v>
      </c>
      <c r="D83" s="26">
        <f>AVERAGE(D72:D81)</f>
        <v>680</v>
      </c>
      <c r="E83" s="14">
        <f>AVERAGE(E72:E81)</f>
        <v>3947.4</v>
      </c>
      <c r="F83" s="26">
        <f>AVERAGE(F72:F81)</f>
        <v>38.5</v>
      </c>
      <c r="H83" s="14" t="s">
        <v>37</v>
      </c>
      <c r="I83" s="26">
        <f>AVERAGE(I72:I81)</f>
        <v>680</v>
      </c>
      <c r="J83" s="26">
        <f>AVERAGE(J72:J81)</f>
        <v>26.333333333333332</v>
      </c>
      <c r="K83" s="26">
        <f>AVERAGE(K72:K81)</f>
        <v>4.3595717177104669</v>
      </c>
    </row>
    <row r="84" spans="2:11" x14ac:dyDescent="0.3">
      <c r="B84" s="20" t="s">
        <v>38</v>
      </c>
      <c r="C84" s="38">
        <f>D83-(C83*C85)</f>
        <v>135.43333333333328</v>
      </c>
      <c r="D84" s="16"/>
    </row>
    <row r="85" spans="2:11" x14ac:dyDescent="0.3">
      <c r="B85" s="21" t="s">
        <v>39</v>
      </c>
      <c r="C85" s="24">
        <f>((C82*E82)-(C82*D82))/((C82*F82)-(C82^2))</f>
        <v>99.012121212121215</v>
      </c>
      <c r="D85" s="17"/>
    </row>
    <row r="86" spans="2:11" x14ac:dyDescent="0.3">
      <c r="B86" s="22" t="s">
        <v>40</v>
      </c>
      <c r="C86" s="25" t="s">
        <v>143</v>
      </c>
      <c r="D86" s="19"/>
    </row>
    <row r="87" spans="2:11" ht="15" thickBot="1" x14ac:dyDescent="0.35">
      <c r="B87" s="27"/>
    </row>
    <row r="88" spans="2:11" x14ac:dyDescent="0.3">
      <c r="B88" s="29" t="s">
        <v>45</v>
      </c>
      <c r="C88" s="30">
        <f>J83</f>
        <v>26.333333333333332</v>
      </c>
      <c r="D88" s="28"/>
    </row>
    <row r="89" spans="2:11" x14ac:dyDescent="0.3">
      <c r="B89" s="29" t="s">
        <v>44</v>
      </c>
      <c r="C89" s="31">
        <f>K83</f>
        <v>4.3595717177104669</v>
      </c>
    </row>
    <row r="90" spans="2:11" x14ac:dyDescent="0.3">
      <c r="B90" s="29" t="s">
        <v>29</v>
      </c>
      <c r="C90" s="29" t="str">
        <f>C86</f>
        <v>135,43 + (99,01x)</v>
      </c>
    </row>
    <row r="91" spans="2:11" x14ac:dyDescent="0.3">
      <c r="B91" s="29"/>
      <c r="C91" s="29"/>
    </row>
    <row r="92" spans="2:11" x14ac:dyDescent="0.3">
      <c r="B92" s="195" t="s">
        <v>48</v>
      </c>
      <c r="C92" s="195"/>
      <c r="D92" s="195"/>
      <c r="E92" s="195"/>
      <c r="F92" s="195"/>
      <c r="G92" s="195"/>
      <c r="H92" s="195"/>
      <c r="J92" s="195" t="s">
        <v>42</v>
      </c>
      <c r="K92" s="195"/>
    </row>
    <row r="93" spans="2:11" x14ac:dyDescent="0.3">
      <c r="B93" s="32" t="s">
        <v>46</v>
      </c>
      <c r="C93" s="9" t="s">
        <v>22</v>
      </c>
      <c r="D93" s="9" t="s">
        <v>47</v>
      </c>
      <c r="E93" s="9" t="s">
        <v>23</v>
      </c>
      <c r="F93" s="9" t="s">
        <v>27</v>
      </c>
      <c r="G93" s="9" t="s">
        <v>28</v>
      </c>
      <c r="H93" s="9" t="s">
        <v>29</v>
      </c>
      <c r="J93" s="36" t="s">
        <v>27</v>
      </c>
      <c r="K93" s="13">
        <f>STDEV(F94:F103)</f>
        <v>79.728125991233512</v>
      </c>
    </row>
    <row r="94" spans="2:11" x14ac:dyDescent="0.3">
      <c r="B94" s="6">
        <v>1</v>
      </c>
      <c r="C94" s="34">
        <v>2015</v>
      </c>
      <c r="D94" s="34">
        <v>-9</v>
      </c>
      <c r="E94" s="34">
        <f t="shared" ref="E94:E103" si="22">D57</f>
        <v>533</v>
      </c>
      <c r="F94" s="35">
        <f>$E$103+(D94*$C$88)</f>
        <v>533</v>
      </c>
      <c r="G94" s="35">
        <f>$E$103*(1+$C$89%)^D94</f>
        <v>524.44522072485086</v>
      </c>
      <c r="H94" s="33">
        <f>$C$84+($C$85*B94)</f>
        <v>234.44545454545448</v>
      </c>
      <c r="J94" s="37" t="s">
        <v>28</v>
      </c>
      <c r="K94" s="13">
        <f>STDEV(G94:G103)</f>
        <v>82.585976920088982</v>
      </c>
    </row>
    <row r="95" spans="2:11" x14ac:dyDescent="0.3">
      <c r="B95" s="6">
        <v>2</v>
      </c>
      <c r="C95" s="7">
        <v>2016</v>
      </c>
      <c r="D95" s="7">
        <v>-8</v>
      </c>
      <c r="E95" s="7">
        <f t="shared" si="22"/>
        <v>633</v>
      </c>
      <c r="F95" s="35">
        <f t="shared" ref="F95:F103" si="23">$E$103+(D95*$C$88)</f>
        <v>559.33333333333337</v>
      </c>
      <c r="G95" s="35">
        <f t="shared" ref="G95:G103" si="24">$E$103*(1+$C$89%)^D95</f>
        <v>547.30878624245565</v>
      </c>
      <c r="H95" s="33">
        <f t="shared" ref="H95:H103" si="25">$C$84+($C$85*B95)</f>
        <v>333.45757575757568</v>
      </c>
      <c r="J95" s="37" t="s">
        <v>29</v>
      </c>
      <c r="K95" s="13">
        <f>STDEV(H94:H103)</f>
        <v>299.77408384782234</v>
      </c>
    </row>
    <row r="96" spans="2:11" x14ac:dyDescent="0.3">
      <c r="B96" s="6">
        <v>3</v>
      </c>
      <c r="C96" s="7">
        <v>2017</v>
      </c>
      <c r="D96" s="7">
        <v>-7</v>
      </c>
      <c r="E96" s="7">
        <f t="shared" si="22"/>
        <v>628</v>
      </c>
      <c r="F96" s="35">
        <f t="shared" si="23"/>
        <v>585.66666666666674</v>
      </c>
      <c r="G96" s="35">
        <f t="shared" si="24"/>
        <v>571.16910529602603</v>
      </c>
      <c r="H96" s="33">
        <f t="shared" si="25"/>
        <v>432.46969696969694</v>
      </c>
    </row>
    <row r="97" spans="1:12" x14ac:dyDescent="0.3">
      <c r="B97" s="6">
        <v>4</v>
      </c>
      <c r="C97" s="7">
        <v>2018</v>
      </c>
      <c r="D97" s="7">
        <v>-6</v>
      </c>
      <c r="E97" s="7">
        <f t="shared" si="22"/>
        <v>624</v>
      </c>
      <c r="F97" s="35">
        <f t="shared" si="23"/>
        <v>612</v>
      </c>
      <c r="G97" s="35">
        <f t="shared" si="24"/>
        <v>596.06963207081162</v>
      </c>
      <c r="H97" s="33">
        <f t="shared" si="25"/>
        <v>531.4818181818182</v>
      </c>
      <c r="J97" s="196" t="s">
        <v>50</v>
      </c>
      <c r="K97" s="196"/>
      <c r="L97" s="196"/>
    </row>
    <row r="98" spans="1:12" x14ac:dyDescent="0.3">
      <c r="B98" s="6">
        <v>5</v>
      </c>
      <c r="C98" s="7">
        <v>2019</v>
      </c>
      <c r="D98" s="7">
        <v>-5</v>
      </c>
      <c r="E98" s="7">
        <f t="shared" si="22"/>
        <v>633</v>
      </c>
      <c r="F98" s="35">
        <f t="shared" si="23"/>
        <v>638.33333333333337</v>
      </c>
      <c r="G98" s="35">
        <f t="shared" si="24"/>
        <v>622.05571516843156</v>
      </c>
      <c r="H98" s="33">
        <f t="shared" si="25"/>
        <v>630.4939393939394</v>
      </c>
      <c r="J98" s="196"/>
      <c r="K98" s="196"/>
      <c r="L98" s="196"/>
    </row>
    <row r="99" spans="1:12" x14ac:dyDescent="0.3">
      <c r="B99" s="6">
        <v>6</v>
      </c>
      <c r="C99" s="7">
        <v>2020</v>
      </c>
      <c r="D99" s="7">
        <v>-4</v>
      </c>
      <c r="E99" s="7">
        <f t="shared" si="22"/>
        <v>711</v>
      </c>
      <c r="F99" s="35">
        <f t="shared" si="23"/>
        <v>664.66666666666663</v>
      </c>
      <c r="G99" s="35">
        <f t="shared" si="24"/>
        <v>649.174680195316</v>
      </c>
      <c r="H99" s="33">
        <f t="shared" si="25"/>
        <v>729.5060606060606</v>
      </c>
    </row>
    <row r="100" spans="1:12" x14ac:dyDescent="0.3">
      <c r="B100" s="6">
        <v>7</v>
      </c>
      <c r="C100" s="7">
        <v>2021</v>
      </c>
      <c r="D100" s="7">
        <v>-3</v>
      </c>
      <c r="E100" s="7">
        <f t="shared" si="22"/>
        <v>740</v>
      </c>
      <c r="F100" s="35">
        <f t="shared" si="23"/>
        <v>691</v>
      </c>
      <c r="G100" s="35">
        <f t="shared" si="24"/>
        <v>677.47591595164829</v>
      </c>
      <c r="H100" s="33">
        <f t="shared" si="25"/>
        <v>828.5181818181818</v>
      </c>
    </row>
    <row r="101" spans="1:12" x14ac:dyDescent="0.3">
      <c r="B101" s="6">
        <v>8</v>
      </c>
      <c r="C101" s="7">
        <v>2022</v>
      </c>
      <c r="D101" s="7">
        <v>-2</v>
      </c>
      <c r="E101" s="7">
        <f t="shared" si="22"/>
        <v>768</v>
      </c>
      <c r="F101" s="35">
        <f t="shared" si="23"/>
        <v>717.33333333333337</v>
      </c>
      <c r="G101" s="35">
        <f t="shared" si="24"/>
        <v>707.0109643777763</v>
      </c>
      <c r="H101" s="33">
        <f t="shared" si="25"/>
        <v>927.530303030303</v>
      </c>
    </row>
    <row r="102" spans="1:12" x14ac:dyDescent="0.3">
      <c r="B102" s="6">
        <v>9</v>
      </c>
      <c r="C102" s="7">
        <v>2023</v>
      </c>
      <c r="D102" s="7">
        <v>-1</v>
      </c>
      <c r="E102" s="7">
        <f t="shared" si="22"/>
        <v>760</v>
      </c>
      <c r="F102" s="35">
        <f t="shared" si="23"/>
        <v>743.66666666666663</v>
      </c>
      <c r="G102" s="35">
        <f t="shared" si="24"/>
        <v>737.83361442190187</v>
      </c>
      <c r="H102" s="33">
        <f t="shared" si="25"/>
        <v>1026.5424242424242</v>
      </c>
    </row>
    <row r="103" spans="1:12" x14ac:dyDescent="0.3">
      <c r="B103" s="6">
        <v>10</v>
      </c>
      <c r="C103" s="7">
        <v>2024</v>
      </c>
      <c r="D103" s="7">
        <v>0</v>
      </c>
      <c r="E103" s="7">
        <f t="shared" si="22"/>
        <v>770</v>
      </c>
      <c r="F103" s="35">
        <f t="shared" si="23"/>
        <v>770</v>
      </c>
      <c r="G103" s="35">
        <f t="shared" si="24"/>
        <v>770</v>
      </c>
      <c r="H103" s="33">
        <f t="shared" si="25"/>
        <v>1125.5545454545454</v>
      </c>
    </row>
    <row r="106" spans="1:12" x14ac:dyDescent="0.3">
      <c r="A106" s="201"/>
      <c r="B106" s="201"/>
      <c r="C106" s="201"/>
      <c r="D106" s="201"/>
      <c r="E106" s="201"/>
      <c r="F106" s="201"/>
      <c r="G106" s="201"/>
      <c r="H106" s="201"/>
      <c r="I106" s="201"/>
      <c r="J106" s="201"/>
      <c r="K106" s="201"/>
      <c r="L106" s="201"/>
    </row>
    <row r="107" spans="1:12" x14ac:dyDescent="0.3">
      <c r="A107" s="202">
        <v>3</v>
      </c>
      <c r="B107" s="197" t="s">
        <v>21</v>
      </c>
      <c r="C107" s="197" t="s">
        <v>22</v>
      </c>
      <c r="D107" s="197" t="s">
        <v>23</v>
      </c>
      <c r="E107" s="197" t="s">
        <v>24</v>
      </c>
      <c r="F107" s="197" t="s">
        <v>25</v>
      </c>
      <c r="G107" s="197" t="s">
        <v>26</v>
      </c>
      <c r="H107" s="197"/>
      <c r="I107" s="197"/>
      <c r="K107" s="11" t="s">
        <v>41</v>
      </c>
      <c r="L107" s="11" t="s">
        <v>42</v>
      </c>
    </row>
    <row r="108" spans="1:12" x14ac:dyDescent="0.3">
      <c r="A108" s="202"/>
      <c r="B108" s="197"/>
      <c r="C108" s="197"/>
      <c r="D108" s="197"/>
      <c r="E108" s="197"/>
      <c r="F108" s="197"/>
      <c r="G108" s="8" t="s">
        <v>27</v>
      </c>
      <c r="H108" s="8" t="s">
        <v>28</v>
      </c>
      <c r="I108" s="8" t="s">
        <v>29</v>
      </c>
      <c r="K108" s="7" t="s">
        <v>27</v>
      </c>
      <c r="L108" s="12">
        <f>K145</f>
        <v>44.0691329318635</v>
      </c>
    </row>
    <row r="109" spans="1:12" x14ac:dyDescent="0.3">
      <c r="A109" s="202"/>
      <c r="B109" s="5" t="s">
        <v>140</v>
      </c>
      <c r="C109" s="7">
        <v>2015</v>
      </c>
      <c r="D109" s="6">
        <f>'Data (4)'!C9</f>
        <v>617</v>
      </c>
      <c r="E109" s="7"/>
      <c r="F109" s="7"/>
      <c r="G109" s="33">
        <f>F146</f>
        <v>617</v>
      </c>
      <c r="H109" s="33">
        <f>G146</f>
        <v>606.09628835555895</v>
      </c>
      <c r="I109" s="33">
        <f>H146</f>
        <v>273.47272727272724</v>
      </c>
      <c r="K109" s="6" t="s">
        <v>28</v>
      </c>
      <c r="L109" s="12">
        <f>K146</f>
        <v>47.733726755418317</v>
      </c>
    </row>
    <row r="110" spans="1:12" x14ac:dyDescent="0.3">
      <c r="A110" s="202"/>
      <c r="B110" s="5"/>
      <c r="C110" s="7">
        <v>2016</v>
      </c>
      <c r="D110" s="6">
        <f>'Data (4)'!C17</f>
        <v>740</v>
      </c>
      <c r="E110" s="7">
        <f t="shared" ref="E110:E118" si="26">D110-D109</f>
        <v>123</v>
      </c>
      <c r="F110" s="12">
        <f t="shared" ref="F110:F118" si="27">((D110-D109)/D109)*100</f>
        <v>19.935170178282011</v>
      </c>
      <c r="G110" s="33">
        <f t="shared" ref="G110:I118" si="28">F147</f>
        <v>631.55555555555554</v>
      </c>
      <c r="H110" s="33">
        <f t="shared" si="28"/>
        <v>620.42991897639001</v>
      </c>
      <c r="I110" s="33">
        <f t="shared" si="28"/>
        <v>376.14545454545453</v>
      </c>
      <c r="K110" s="6" t="s">
        <v>29</v>
      </c>
      <c r="L110" s="12">
        <f>K147</f>
        <v>310.85711908342785</v>
      </c>
    </row>
    <row r="111" spans="1:12" x14ac:dyDescent="0.3">
      <c r="A111" s="202"/>
      <c r="B111" s="5"/>
      <c r="C111" s="7">
        <v>2017</v>
      </c>
      <c r="D111" s="6">
        <f>'Data (4)'!C25</f>
        <v>741</v>
      </c>
      <c r="E111" s="7">
        <f t="shared" si="26"/>
        <v>1</v>
      </c>
      <c r="F111" s="12">
        <f t="shared" si="27"/>
        <v>0.13513513513513514</v>
      </c>
      <c r="G111" s="33">
        <f t="shared" si="28"/>
        <v>646.11111111111109</v>
      </c>
      <c r="H111" s="33">
        <f t="shared" si="28"/>
        <v>635.10252703483548</v>
      </c>
      <c r="I111" s="33">
        <f t="shared" si="28"/>
        <v>478.81818181818176</v>
      </c>
    </row>
    <row r="112" spans="1:12" x14ac:dyDescent="0.3">
      <c r="B112" s="5"/>
      <c r="C112" s="7">
        <v>2018</v>
      </c>
      <c r="D112" s="6">
        <f>'Data (4)'!C33</f>
        <v>736</v>
      </c>
      <c r="E112" s="7">
        <f t="shared" si="26"/>
        <v>-5</v>
      </c>
      <c r="F112" s="12">
        <f t="shared" si="27"/>
        <v>-0.67476383265856954</v>
      </c>
      <c r="G112" s="33">
        <f t="shared" si="28"/>
        <v>660.66666666666663</v>
      </c>
      <c r="H112" s="33">
        <f t="shared" si="28"/>
        <v>650.12212904159344</v>
      </c>
      <c r="I112" s="33">
        <f t="shared" si="28"/>
        <v>581.4909090909091</v>
      </c>
    </row>
    <row r="113" spans="2:11" x14ac:dyDescent="0.3">
      <c r="B113" s="5"/>
      <c r="C113" s="7">
        <v>2019</v>
      </c>
      <c r="D113" s="6">
        <f>'Data (4)'!C41</f>
        <v>723</v>
      </c>
      <c r="E113" s="7">
        <f t="shared" si="26"/>
        <v>-13</v>
      </c>
      <c r="F113" s="12">
        <f t="shared" si="27"/>
        <v>-1.7663043478260869</v>
      </c>
      <c r="G113" s="33">
        <f t="shared" si="28"/>
        <v>675.22222222222217</v>
      </c>
      <c r="H113" s="33">
        <f t="shared" si="28"/>
        <v>665.49693109061013</v>
      </c>
      <c r="I113" s="33">
        <f t="shared" si="28"/>
        <v>684.16363636363633</v>
      </c>
    </row>
    <row r="114" spans="2:11" x14ac:dyDescent="0.3">
      <c r="B114" s="5"/>
      <c r="C114" s="7">
        <v>2020</v>
      </c>
      <c r="D114" s="6">
        <f>'Data (4)'!G9</f>
        <v>755</v>
      </c>
      <c r="E114" s="7">
        <f t="shared" si="26"/>
        <v>32</v>
      </c>
      <c r="F114" s="12">
        <f t="shared" si="27"/>
        <v>4.4260027662517292</v>
      </c>
      <c r="G114" s="33">
        <f t="shared" si="28"/>
        <v>689.77777777777783</v>
      </c>
      <c r="H114" s="33">
        <f t="shared" si="28"/>
        <v>681.2353333425533</v>
      </c>
      <c r="I114" s="33">
        <f t="shared" si="28"/>
        <v>786.83636363636356</v>
      </c>
    </row>
    <row r="115" spans="2:11" x14ac:dyDescent="0.3">
      <c r="B115" s="5"/>
      <c r="C115" s="7">
        <v>2021</v>
      </c>
      <c r="D115" s="6">
        <f>'Data (4)'!G17</f>
        <v>761</v>
      </c>
      <c r="E115" s="7">
        <f t="shared" si="26"/>
        <v>6</v>
      </c>
      <c r="F115" s="12">
        <f t="shared" si="27"/>
        <v>0.79470198675496684</v>
      </c>
      <c r="G115" s="33">
        <f t="shared" si="28"/>
        <v>704.33333333333337</v>
      </c>
      <c r="H115" s="33">
        <f t="shared" si="28"/>
        <v>697.34593461431461</v>
      </c>
      <c r="I115" s="33">
        <f t="shared" si="28"/>
        <v>889.5090909090909</v>
      </c>
    </row>
    <row r="116" spans="2:11" x14ac:dyDescent="0.3">
      <c r="B116" s="5"/>
      <c r="C116" s="7">
        <v>2022</v>
      </c>
      <c r="D116" s="6">
        <f>'Data (4)'!G25</f>
        <v>785</v>
      </c>
      <c r="E116" s="7">
        <f t="shared" si="26"/>
        <v>24</v>
      </c>
      <c r="F116" s="12">
        <f t="shared" si="27"/>
        <v>3.1537450722733245</v>
      </c>
      <c r="G116" s="33">
        <f t="shared" si="28"/>
        <v>718.88888888888891</v>
      </c>
      <c r="H116" s="33">
        <f t="shared" si="28"/>
        <v>713.8375370770508</v>
      </c>
      <c r="I116" s="33">
        <f t="shared" si="28"/>
        <v>992.18181818181813</v>
      </c>
    </row>
    <row r="117" spans="2:11" x14ac:dyDescent="0.3">
      <c r="B117" s="5"/>
      <c r="C117" s="7">
        <v>2023</v>
      </c>
      <c r="D117" s="6">
        <f>'Data (4)'!G33</f>
        <v>749</v>
      </c>
      <c r="E117" s="7">
        <f t="shared" si="26"/>
        <v>-36</v>
      </c>
      <c r="F117" s="12">
        <f t="shared" si="27"/>
        <v>-4.5859872611464967</v>
      </c>
      <c r="G117" s="33">
        <f t="shared" si="28"/>
        <v>733.44444444444446</v>
      </c>
      <c r="H117" s="33">
        <f t="shared" si="28"/>
        <v>730.71915106532822</v>
      </c>
      <c r="I117" s="33">
        <f t="shared" si="28"/>
        <v>1094.8545454545454</v>
      </c>
    </row>
    <row r="118" spans="2:11" x14ac:dyDescent="0.3">
      <c r="B118" s="5"/>
      <c r="C118" s="7">
        <v>2024</v>
      </c>
      <c r="D118" s="6">
        <f>'Data (4)'!G41</f>
        <v>748</v>
      </c>
      <c r="E118" s="7">
        <f t="shared" si="26"/>
        <v>-1</v>
      </c>
      <c r="F118" s="12">
        <f t="shared" si="27"/>
        <v>-0.13351134846461948</v>
      </c>
      <c r="G118" s="33">
        <f t="shared" si="28"/>
        <v>748</v>
      </c>
      <c r="H118" s="33">
        <f t="shared" si="28"/>
        <v>748</v>
      </c>
      <c r="I118" s="33">
        <f t="shared" si="28"/>
        <v>1197.5272727272727</v>
      </c>
    </row>
    <row r="119" spans="2:11" x14ac:dyDescent="0.3">
      <c r="B119" s="198" t="s">
        <v>31</v>
      </c>
      <c r="C119" s="199"/>
      <c r="D119" s="199"/>
      <c r="E119" s="200"/>
      <c r="F119" s="13">
        <f>AVERAGE(F110:F118)</f>
        <v>2.3649098165112665</v>
      </c>
      <c r="G119" s="6"/>
      <c r="H119" s="6"/>
      <c r="I119" s="6"/>
    </row>
    <row r="122" spans="2:11" x14ac:dyDescent="0.3">
      <c r="B122" s="195" t="s">
        <v>29</v>
      </c>
      <c r="C122" s="195"/>
      <c r="D122" s="195"/>
      <c r="E122" s="195"/>
      <c r="F122" s="195"/>
      <c r="H122" s="195" t="s">
        <v>22</v>
      </c>
      <c r="I122" s="195" t="s">
        <v>23</v>
      </c>
      <c r="J122" s="195" t="s">
        <v>43</v>
      </c>
      <c r="K122" s="195"/>
    </row>
    <row r="123" spans="2:11" x14ac:dyDescent="0.3">
      <c r="B123" s="9" t="s">
        <v>22</v>
      </c>
      <c r="C123" s="9" t="s">
        <v>32</v>
      </c>
      <c r="D123" s="9" t="s">
        <v>33</v>
      </c>
      <c r="E123" s="9" t="s">
        <v>34</v>
      </c>
      <c r="F123" s="9" t="s">
        <v>35</v>
      </c>
      <c r="H123" s="195"/>
      <c r="I123" s="195"/>
      <c r="J123" s="9" t="s">
        <v>27</v>
      </c>
      <c r="K123" s="9" t="s">
        <v>44</v>
      </c>
    </row>
    <row r="124" spans="2:11" x14ac:dyDescent="0.3">
      <c r="B124" s="7">
        <v>2015</v>
      </c>
      <c r="C124" s="7">
        <v>1</v>
      </c>
      <c r="D124" s="7">
        <f>D109</f>
        <v>617</v>
      </c>
      <c r="E124" s="7">
        <f>C124*D124</f>
        <v>617</v>
      </c>
      <c r="F124" s="7">
        <f>(C124)^2</f>
        <v>1</v>
      </c>
      <c r="H124" s="7">
        <v>2015</v>
      </c>
      <c r="I124" s="7">
        <f>D109</f>
        <v>617</v>
      </c>
      <c r="J124" s="7"/>
      <c r="K124" s="7"/>
    </row>
    <row r="125" spans="2:11" x14ac:dyDescent="0.3">
      <c r="B125" s="7">
        <v>2016</v>
      </c>
      <c r="C125" s="7">
        <v>2</v>
      </c>
      <c r="D125" s="7">
        <f t="shared" ref="D125:D133" si="29">D110</f>
        <v>740</v>
      </c>
      <c r="E125" s="7">
        <f t="shared" ref="E125:E133" si="30">C125*D125</f>
        <v>1480</v>
      </c>
      <c r="F125" s="7">
        <f t="shared" ref="F125:F133" si="31">(C125)^2</f>
        <v>4</v>
      </c>
      <c r="H125" s="7">
        <v>2016</v>
      </c>
      <c r="I125" s="7">
        <f t="shared" ref="I125:I133" si="32">D110</f>
        <v>740</v>
      </c>
      <c r="J125" s="7">
        <f>I125-I124</f>
        <v>123</v>
      </c>
      <c r="K125" s="12">
        <f>(E110/I124)*100</f>
        <v>19.935170178282011</v>
      </c>
    </row>
    <row r="126" spans="2:11" x14ac:dyDescent="0.3">
      <c r="B126" s="7">
        <v>2017</v>
      </c>
      <c r="C126" s="7">
        <v>3</v>
      </c>
      <c r="D126" s="7">
        <f t="shared" si="29"/>
        <v>741</v>
      </c>
      <c r="E126" s="7">
        <f t="shared" si="30"/>
        <v>2223</v>
      </c>
      <c r="F126" s="7">
        <f t="shared" si="31"/>
        <v>9</v>
      </c>
      <c r="H126" s="7">
        <v>2017</v>
      </c>
      <c r="I126" s="7">
        <f t="shared" si="32"/>
        <v>741</v>
      </c>
      <c r="J126" s="7">
        <f t="shared" ref="J126:J133" si="33">I126-I125</f>
        <v>1</v>
      </c>
      <c r="K126" s="12">
        <f>(E111/I125)*100</f>
        <v>0.13513513513513514</v>
      </c>
    </row>
    <row r="127" spans="2:11" x14ac:dyDescent="0.3">
      <c r="B127" s="7">
        <v>2018</v>
      </c>
      <c r="C127" s="7">
        <v>4</v>
      </c>
      <c r="D127" s="7">
        <f t="shared" si="29"/>
        <v>736</v>
      </c>
      <c r="E127" s="7">
        <f t="shared" si="30"/>
        <v>2944</v>
      </c>
      <c r="F127" s="7">
        <f t="shared" si="31"/>
        <v>16</v>
      </c>
      <c r="H127" s="7">
        <v>2018</v>
      </c>
      <c r="I127" s="7">
        <f t="shared" si="32"/>
        <v>736</v>
      </c>
      <c r="J127" s="7">
        <f t="shared" si="33"/>
        <v>-5</v>
      </c>
      <c r="K127" s="12">
        <f t="shared" ref="K127:K133" si="34">(E112/I126)*100</f>
        <v>-0.67476383265856954</v>
      </c>
    </row>
    <row r="128" spans="2:11" x14ac:dyDescent="0.3">
      <c r="B128" s="7">
        <v>2019</v>
      </c>
      <c r="C128" s="7">
        <v>5</v>
      </c>
      <c r="D128" s="7">
        <f t="shared" si="29"/>
        <v>723</v>
      </c>
      <c r="E128" s="7">
        <f t="shared" si="30"/>
        <v>3615</v>
      </c>
      <c r="F128" s="7">
        <f t="shared" si="31"/>
        <v>25</v>
      </c>
      <c r="H128" s="7">
        <v>2019</v>
      </c>
      <c r="I128" s="7">
        <f t="shared" si="32"/>
        <v>723</v>
      </c>
      <c r="J128" s="7">
        <f t="shared" si="33"/>
        <v>-13</v>
      </c>
      <c r="K128" s="12">
        <f t="shared" si="34"/>
        <v>-1.7663043478260869</v>
      </c>
    </row>
    <row r="129" spans="2:11" x14ac:dyDescent="0.3">
      <c r="B129" s="7">
        <v>2020</v>
      </c>
      <c r="C129" s="7">
        <v>6</v>
      </c>
      <c r="D129" s="7">
        <f t="shared" si="29"/>
        <v>755</v>
      </c>
      <c r="E129" s="7">
        <f t="shared" si="30"/>
        <v>4530</v>
      </c>
      <c r="F129" s="7">
        <f t="shared" si="31"/>
        <v>36</v>
      </c>
      <c r="H129" s="7">
        <v>2020</v>
      </c>
      <c r="I129" s="7">
        <f t="shared" si="32"/>
        <v>755</v>
      </c>
      <c r="J129" s="7">
        <f t="shared" si="33"/>
        <v>32</v>
      </c>
      <c r="K129" s="12">
        <f t="shared" si="34"/>
        <v>4.4260027662517292</v>
      </c>
    </row>
    <row r="130" spans="2:11" x14ac:dyDescent="0.3">
      <c r="B130" s="7">
        <v>2021</v>
      </c>
      <c r="C130" s="7">
        <v>7</v>
      </c>
      <c r="D130" s="7">
        <f t="shared" si="29"/>
        <v>761</v>
      </c>
      <c r="E130" s="7">
        <f t="shared" si="30"/>
        <v>5327</v>
      </c>
      <c r="F130" s="7">
        <f t="shared" si="31"/>
        <v>49</v>
      </c>
      <c r="H130" s="7">
        <v>2021</v>
      </c>
      <c r="I130" s="7">
        <f t="shared" si="32"/>
        <v>761</v>
      </c>
      <c r="J130" s="7">
        <f t="shared" si="33"/>
        <v>6</v>
      </c>
      <c r="K130" s="12">
        <f t="shared" si="34"/>
        <v>0.79470198675496684</v>
      </c>
    </row>
    <row r="131" spans="2:11" x14ac:dyDescent="0.3">
      <c r="B131" s="7">
        <v>2022</v>
      </c>
      <c r="C131" s="7">
        <v>8</v>
      </c>
      <c r="D131" s="7">
        <f t="shared" si="29"/>
        <v>785</v>
      </c>
      <c r="E131" s="7">
        <f t="shared" si="30"/>
        <v>6280</v>
      </c>
      <c r="F131" s="7">
        <f t="shared" si="31"/>
        <v>64</v>
      </c>
      <c r="H131" s="7">
        <v>2022</v>
      </c>
      <c r="I131" s="7">
        <f t="shared" si="32"/>
        <v>785</v>
      </c>
      <c r="J131" s="7">
        <f t="shared" si="33"/>
        <v>24</v>
      </c>
      <c r="K131" s="12">
        <f t="shared" si="34"/>
        <v>3.1537450722733245</v>
      </c>
    </row>
    <row r="132" spans="2:11" x14ac:dyDescent="0.3">
      <c r="B132" s="7">
        <v>2023</v>
      </c>
      <c r="C132" s="7">
        <v>9</v>
      </c>
      <c r="D132" s="7">
        <f t="shared" si="29"/>
        <v>749</v>
      </c>
      <c r="E132" s="7">
        <f t="shared" si="30"/>
        <v>6741</v>
      </c>
      <c r="F132" s="7">
        <f t="shared" si="31"/>
        <v>81</v>
      </c>
      <c r="H132" s="7">
        <v>2023</v>
      </c>
      <c r="I132" s="7">
        <f t="shared" si="32"/>
        <v>749</v>
      </c>
      <c r="J132" s="7">
        <f t="shared" si="33"/>
        <v>-36</v>
      </c>
      <c r="K132" s="12">
        <f t="shared" si="34"/>
        <v>-4.5859872611464967</v>
      </c>
    </row>
    <row r="133" spans="2:11" x14ac:dyDescent="0.3">
      <c r="B133" s="7">
        <v>2024</v>
      </c>
      <c r="C133" s="7">
        <v>10</v>
      </c>
      <c r="D133" s="7">
        <f t="shared" si="29"/>
        <v>748</v>
      </c>
      <c r="E133" s="7">
        <f t="shared" si="30"/>
        <v>7480</v>
      </c>
      <c r="F133" s="7">
        <f t="shared" si="31"/>
        <v>100</v>
      </c>
      <c r="H133" s="7">
        <v>2024</v>
      </c>
      <c r="I133" s="7">
        <f t="shared" si="32"/>
        <v>748</v>
      </c>
      <c r="J133" s="7">
        <f t="shared" si="33"/>
        <v>-1</v>
      </c>
      <c r="K133" s="12">
        <f t="shared" si="34"/>
        <v>-0.13351134846461948</v>
      </c>
    </row>
    <row r="134" spans="2:11" x14ac:dyDescent="0.3">
      <c r="B134" s="10" t="s">
        <v>36</v>
      </c>
      <c r="C134" s="14">
        <f>SUM(C124:C133)</f>
        <v>55</v>
      </c>
      <c r="D134" s="14">
        <f>SUM(D124:D133)</f>
        <v>7355</v>
      </c>
      <c r="E134" s="14">
        <f>SUM(E124:E133)</f>
        <v>41237</v>
      </c>
      <c r="F134" s="14">
        <f>SUM(F124:F133)</f>
        <v>385</v>
      </c>
      <c r="H134" s="14" t="s">
        <v>36</v>
      </c>
      <c r="I134" s="14">
        <f>SUM(I124:I133)</f>
        <v>7355</v>
      </c>
      <c r="J134" s="14">
        <f>SUM(J124:J133)</f>
        <v>131</v>
      </c>
      <c r="K134" s="26">
        <f>SUM(K124:K133)</f>
        <v>21.284188348601397</v>
      </c>
    </row>
    <row r="135" spans="2:11" x14ac:dyDescent="0.3">
      <c r="B135" s="10" t="s">
        <v>37</v>
      </c>
      <c r="C135" s="26">
        <f>AVERAGE(C124:C133)</f>
        <v>5.5</v>
      </c>
      <c r="D135" s="26">
        <f>AVERAGE(D124:D133)</f>
        <v>735.5</v>
      </c>
      <c r="E135" s="14">
        <f>AVERAGE(E124:E133)</f>
        <v>4123.7</v>
      </c>
      <c r="F135" s="26">
        <f>AVERAGE(F124:F133)</f>
        <v>38.5</v>
      </c>
      <c r="H135" s="14" t="s">
        <v>37</v>
      </c>
      <c r="I135" s="26">
        <f>AVERAGE(I124:I133)</f>
        <v>735.5</v>
      </c>
      <c r="J135" s="26">
        <f>AVERAGE(J124:J133)</f>
        <v>14.555555555555555</v>
      </c>
      <c r="K135" s="26">
        <f>AVERAGE(K124:K133)</f>
        <v>2.3649098165112665</v>
      </c>
    </row>
    <row r="136" spans="2:11" x14ac:dyDescent="0.3">
      <c r="B136" s="20" t="s">
        <v>38</v>
      </c>
      <c r="C136" s="38">
        <f>D135-(C135*C137)</f>
        <v>170.79999999999995</v>
      </c>
      <c r="D136" s="16"/>
    </row>
    <row r="137" spans="2:11" x14ac:dyDescent="0.3">
      <c r="B137" s="21" t="s">
        <v>39</v>
      </c>
      <c r="C137" s="24">
        <f>((C134*E134)-(C134*D134))/((C134*F134)-(C134^2))</f>
        <v>102.67272727272727</v>
      </c>
      <c r="D137" s="17"/>
    </row>
    <row r="138" spans="2:11" x14ac:dyDescent="0.3">
      <c r="B138" s="22" t="s">
        <v>40</v>
      </c>
      <c r="C138" s="25" t="s">
        <v>109</v>
      </c>
      <c r="D138" s="19"/>
    </row>
    <row r="139" spans="2:11" ht="15" thickBot="1" x14ac:dyDescent="0.35">
      <c r="B139" s="27"/>
    </row>
    <row r="140" spans="2:11" x14ac:dyDescent="0.3">
      <c r="B140" s="29" t="s">
        <v>45</v>
      </c>
      <c r="C140" s="30">
        <f>J135</f>
        <v>14.555555555555555</v>
      </c>
      <c r="D140" s="28"/>
    </row>
    <row r="141" spans="2:11" x14ac:dyDescent="0.3">
      <c r="B141" s="29" t="s">
        <v>44</v>
      </c>
      <c r="C141" s="31">
        <f>K135</f>
        <v>2.3649098165112665</v>
      </c>
    </row>
    <row r="142" spans="2:11" x14ac:dyDescent="0.3">
      <c r="B142" s="29" t="s">
        <v>29</v>
      </c>
      <c r="C142" s="29" t="str">
        <f>C138</f>
        <v>200,45+ (161,79x)</v>
      </c>
    </row>
    <row r="143" spans="2:11" x14ac:dyDescent="0.3">
      <c r="B143" s="29"/>
      <c r="C143" s="29"/>
    </row>
    <row r="144" spans="2:11" x14ac:dyDescent="0.3">
      <c r="B144" s="195" t="s">
        <v>48</v>
      </c>
      <c r="C144" s="195"/>
      <c r="D144" s="195"/>
      <c r="E144" s="195"/>
      <c r="F144" s="195"/>
      <c r="G144" s="195"/>
      <c r="H144" s="195"/>
      <c r="J144" s="195" t="s">
        <v>42</v>
      </c>
      <c r="K144" s="195"/>
    </row>
    <row r="145" spans="1:12" x14ac:dyDescent="0.3">
      <c r="B145" s="32" t="s">
        <v>46</v>
      </c>
      <c r="C145" s="9" t="s">
        <v>22</v>
      </c>
      <c r="D145" s="9" t="s">
        <v>47</v>
      </c>
      <c r="E145" s="9" t="s">
        <v>23</v>
      </c>
      <c r="F145" s="9" t="s">
        <v>27</v>
      </c>
      <c r="G145" s="9" t="s">
        <v>28</v>
      </c>
      <c r="H145" s="9" t="s">
        <v>29</v>
      </c>
      <c r="J145" s="36" t="s">
        <v>27</v>
      </c>
      <c r="K145" s="13">
        <f>STDEV(F146:F155)</f>
        <v>44.0691329318635</v>
      </c>
    </row>
    <row r="146" spans="1:12" x14ac:dyDescent="0.3">
      <c r="B146" s="6">
        <v>1</v>
      </c>
      <c r="C146" s="34">
        <v>2015</v>
      </c>
      <c r="D146" s="34">
        <v>-9</v>
      </c>
      <c r="E146" s="34">
        <f t="shared" ref="E146:E155" si="35">D109</f>
        <v>617</v>
      </c>
      <c r="F146" s="35">
        <f>$E$155+(D146*$C$140)</f>
        <v>617</v>
      </c>
      <c r="G146" s="35">
        <f>$E$155*(1+$C$141%)^D146</f>
        <v>606.09628835555895</v>
      </c>
      <c r="H146" s="33">
        <f>$C$136+($C$137*B146)</f>
        <v>273.47272727272724</v>
      </c>
      <c r="J146" s="37" t="s">
        <v>28</v>
      </c>
      <c r="K146" s="13">
        <f>STDEV(G146:G155)</f>
        <v>47.733726755418317</v>
      </c>
    </row>
    <row r="147" spans="1:12" x14ac:dyDescent="0.3">
      <c r="B147" s="6">
        <v>2</v>
      </c>
      <c r="C147" s="7">
        <v>2016</v>
      </c>
      <c r="D147" s="7">
        <v>-8</v>
      </c>
      <c r="E147" s="7">
        <f t="shared" si="35"/>
        <v>740</v>
      </c>
      <c r="F147" s="35">
        <f t="shared" ref="F147:F155" si="36">$E$155+(D147*$C$140)</f>
        <v>631.55555555555554</v>
      </c>
      <c r="G147" s="35">
        <f t="shared" ref="G147:G155" si="37">$E$155*(1+$C$141%)^D147</f>
        <v>620.42991897639001</v>
      </c>
      <c r="H147" s="33">
        <f t="shared" ref="H147:H155" si="38">$C$136+($C$137*B147)</f>
        <v>376.14545454545453</v>
      </c>
      <c r="J147" s="37" t="s">
        <v>29</v>
      </c>
      <c r="K147" s="13">
        <f>STDEV(H146:H155)</f>
        <v>310.85711908342785</v>
      </c>
    </row>
    <row r="148" spans="1:12" x14ac:dyDescent="0.3">
      <c r="B148" s="6">
        <v>3</v>
      </c>
      <c r="C148" s="7">
        <v>2017</v>
      </c>
      <c r="D148" s="7">
        <v>-7</v>
      </c>
      <c r="E148" s="7">
        <f t="shared" si="35"/>
        <v>741</v>
      </c>
      <c r="F148" s="35">
        <f t="shared" si="36"/>
        <v>646.11111111111109</v>
      </c>
      <c r="G148" s="35">
        <f t="shared" si="37"/>
        <v>635.10252703483548</v>
      </c>
      <c r="H148" s="33">
        <f t="shared" si="38"/>
        <v>478.81818181818176</v>
      </c>
    </row>
    <row r="149" spans="1:12" x14ac:dyDescent="0.3">
      <c r="B149" s="6">
        <v>4</v>
      </c>
      <c r="C149" s="7">
        <v>2018</v>
      </c>
      <c r="D149" s="7">
        <v>-6</v>
      </c>
      <c r="E149" s="7">
        <f t="shared" si="35"/>
        <v>736</v>
      </c>
      <c r="F149" s="35">
        <f t="shared" si="36"/>
        <v>660.66666666666663</v>
      </c>
      <c r="G149" s="35">
        <f t="shared" si="37"/>
        <v>650.12212904159344</v>
      </c>
      <c r="H149" s="33">
        <f t="shared" si="38"/>
        <v>581.4909090909091</v>
      </c>
      <c r="J149" s="196" t="s">
        <v>50</v>
      </c>
      <c r="K149" s="196"/>
      <c r="L149" s="196"/>
    </row>
    <row r="150" spans="1:12" x14ac:dyDescent="0.3">
      <c r="B150" s="6">
        <v>5</v>
      </c>
      <c r="C150" s="7">
        <v>2019</v>
      </c>
      <c r="D150" s="7">
        <v>-5</v>
      </c>
      <c r="E150" s="7">
        <f t="shared" si="35"/>
        <v>723</v>
      </c>
      <c r="F150" s="35">
        <f t="shared" si="36"/>
        <v>675.22222222222217</v>
      </c>
      <c r="G150" s="35">
        <f t="shared" si="37"/>
        <v>665.49693109061013</v>
      </c>
      <c r="H150" s="33">
        <f t="shared" si="38"/>
        <v>684.16363636363633</v>
      </c>
      <c r="J150" s="196"/>
      <c r="K150" s="196"/>
      <c r="L150" s="196"/>
    </row>
    <row r="151" spans="1:12" x14ac:dyDescent="0.3">
      <c r="B151" s="6">
        <v>6</v>
      </c>
      <c r="C151" s="7">
        <v>2020</v>
      </c>
      <c r="D151" s="7">
        <v>-4</v>
      </c>
      <c r="E151" s="7">
        <f t="shared" si="35"/>
        <v>755</v>
      </c>
      <c r="F151" s="35">
        <f t="shared" si="36"/>
        <v>689.77777777777783</v>
      </c>
      <c r="G151" s="35">
        <f t="shared" si="37"/>
        <v>681.2353333425533</v>
      </c>
      <c r="H151" s="33">
        <f t="shared" si="38"/>
        <v>786.83636363636356</v>
      </c>
    </row>
    <row r="152" spans="1:12" x14ac:dyDescent="0.3">
      <c r="B152" s="6">
        <v>7</v>
      </c>
      <c r="C152" s="7">
        <v>2021</v>
      </c>
      <c r="D152" s="7">
        <v>-3</v>
      </c>
      <c r="E152" s="7">
        <f t="shared" si="35"/>
        <v>761</v>
      </c>
      <c r="F152" s="35">
        <f t="shared" si="36"/>
        <v>704.33333333333337</v>
      </c>
      <c r="G152" s="35">
        <f t="shared" si="37"/>
        <v>697.34593461431461</v>
      </c>
      <c r="H152" s="33">
        <f t="shared" si="38"/>
        <v>889.5090909090909</v>
      </c>
    </row>
    <row r="153" spans="1:12" x14ac:dyDescent="0.3">
      <c r="B153" s="6">
        <v>8</v>
      </c>
      <c r="C153" s="7">
        <v>2022</v>
      </c>
      <c r="D153" s="7">
        <v>-2</v>
      </c>
      <c r="E153" s="7">
        <f t="shared" si="35"/>
        <v>785</v>
      </c>
      <c r="F153" s="35">
        <f t="shared" si="36"/>
        <v>718.88888888888891</v>
      </c>
      <c r="G153" s="35">
        <f t="shared" si="37"/>
        <v>713.8375370770508</v>
      </c>
      <c r="H153" s="33">
        <f t="shared" si="38"/>
        <v>992.18181818181813</v>
      </c>
    </row>
    <row r="154" spans="1:12" x14ac:dyDescent="0.3">
      <c r="B154" s="6">
        <v>9</v>
      </c>
      <c r="C154" s="7">
        <v>2023</v>
      </c>
      <c r="D154" s="7">
        <v>-1</v>
      </c>
      <c r="E154" s="7">
        <f t="shared" si="35"/>
        <v>749</v>
      </c>
      <c r="F154" s="35">
        <f t="shared" si="36"/>
        <v>733.44444444444446</v>
      </c>
      <c r="G154" s="35">
        <f t="shared" si="37"/>
        <v>730.71915106532822</v>
      </c>
      <c r="H154" s="33">
        <f t="shared" si="38"/>
        <v>1094.8545454545454</v>
      </c>
    </row>
    <row r="155" spans="1:12" x14ac:dyDescent="0.3">
      <c r="B155" s="6">
        <v>10</v>
      </c>
      <c r="C155" s="7">
        <v>2024</v>
      </c>
      <c r="D155" s="7">
        <v>0</v>
      </c>
      <c r="E155" s="7">
        <f t="shared" si="35"/>
        <v>748</v>
      </c>
      <c r="F155" s="35">
        <f t="shared" si="36"/>
        <v>748</v>
      </c>
      <c r="G155" s="35">
        <f t="shared" si="37"/>
        <v>748</v>
      </c>
      <c r="H155" s="33">
        <f t="shared" si="38"/>
        <v>1197.5272727272727</v>
      </c>
    </row>
    <row r="158" spans="1:12" x14ac:dyDescent="0.3">
      <c r="A158" s="201"/>
      <c r="B158" s="201"/>
      <c r="C158" s="201"/>
      <c r="D158" s="201"/>
      <c r="E158" s="201"/>
      <c r="F158" s="201"/>
      <c r="G158" s="201"/>
      <c r="H158" s="201"/>
      <c r="I158" s="201"/>
      <c r="J158" s="201"/>
      <c r="K158" s="201"/>
      <c r="L158" s="201"/>
    </row>
    <row r="159" spans="1:12" x14ac:dyDescent="0.3">
      <c r="A159" s="202">
        <v>4</v>
      </c>
      <c r="B159" s="197" t="s">
        <v>21</v>
      </c>
      <c r="C159" s="197" t="s">
        <v>22</v>
      </c>
      <c r="D159" s="197" t="s">
        <v>23</v>
      </c>
      <c r="E159" s="197" t="s">
        <v>24</v>
      </c>
      <c r="F159" s="197" t="s">
        <v>25</v>
      </c>
      <c r="G159" s="197" t="s">
        <v>26</v>
      </c>
      <c r="H159" s="197"/>
      <c r="I159" s="197"/>
      <c r="K159" s="11" t="s">
        <v>41</v>
      </c>
      <c r="L159" s="11" t="s">
        <v>42</v>
      </c>
    </row>
    <row r="160" spans="1:12" x14ac:dyDescent="0.3">
      <c r="A160" s="202"/>
      <c r="B160" s="197"/>
      <c r="C160" s="197"/>
      <c r="D160" s="197"/>
      <c r="E160" s="197"/>
      <c r="F160" s="197"/>
      <c r="G160" s="8" t="s">
        <v>27</v>
      </c>
      <c r="H160" s="8" t="s">
        <v>28</v>
      </c>
      <c r="I160" s="8" t="s">
        <v>29</v>
      </c>
      <c r="K160" s="7" t="s">
        <v>27</v>
      </c>
      <c r="L160" s="12">
        <f>K197</f>
        <v>94.193566571921991</v>
      </c>
    </row>
    <row r="161" spans="1:12" x14ac:dyDescent="0.3">
      <c r="A161" s="202"/>
      <c r="B161" s="5" t="s">
        <v>141</v>
      </c>
      <c r="C161" s="7">
        <v>2015</v>
      </c>
      <c r="D161" s="6">
        <f>'Data (4)'!C10</f>
        <v>958</v>
      </c>
      <c r="E161" s="7"/>
      <c r="F161" s="7"/>
      <c r="G161" s="33">
        <f>F198</f>
        <v>958</v>
      </c>
      <c r="H161" s="33">
        <f>G198</f>
        <v>944.42892366518151</v>
      </c>
      <c r="I161" s="33">
        <f>H198</f>
        <v>403.21363636363651</v>
      </c>
      <c r="K161" s="6" t="s">
        <v>28</v>
      </c>
      <c r="L161" s="12">
        <f>K198</f>
        <v>98.747051604651006</v>
      </c>
    </row>
    <row r="162" spans="1:12" x14ac:dyDescent="0.3">
      <c r="A162" s="202"/>
      <c r="B162" s="5"/>
      <c r="C162" s="7">
        <v>2016</v>
      </c>
      <c r="D162" s="6">
        <f>'Data (4)'!C18</f>
        <v>1097</v>
      </c>
      <c r="E162" s="7">
        <f t="shared" ref="E162:E170" si="39">D162-D161</f>
        <v>139</v>
      </c>
      <c r="F162" s="12">
        <f t="shared" ref="F162:F170" si="40">((D162-D161)/D161)*100</f>
        <v>14.509394572025053</v>
      </c>
      <c r="G162" s="33">
        <f t="shared" ref="G162:I170" si="41">F199</f>
        <v>989.11111111111109</v>
      </c>
      <c r="H162" s="33">
        <f t="shared" si="41"/>
        <v>973.26373641296038</v>
      </c>
      <c r="I162" s="33">
        <f t="shared" si="41"/>
        <v>564.81060606060623</v>
      </c>
      <c r="K162" s="6" t="s">
        <v>29</v>
      </c>
      <c r="L162" s="12">
        <f>K199</f>
        <v>489.25912252411234</v>
      </c>
    </row>
    <row r="163" spans="1:12" x14ac:dyDescent="0.3">
      <c r="A163" s="202"/>
      <c r="B163" s="5"/>
      <c r="C163" s="7">
        <v>2017</v>
      </c>
      <c r="D163" s="6">
        <f>'Data (4)'!C26</f>
        <v>1081</v>
      </c>
      <c r="E163" s="7">
        <f t="shared" si="39"/>
        <v>-16</v>
      </c>
      <c r="F163" s="12">
        <f t="shared" si="40"/>
        <v>-1.4585232452142205</v>
      </c>
      <c r="G163" s="33">
        <f t="shared" si="41"/>
        <v>1020.2222222222222</v>
      </c>
      <c r="H163" s="33">
        <f t="shared" si="41"/>
        <v>1002.9789186680315</v>
      </c>
      <c r="I163" s="33">
        <f t="shared" si="41"/>
        <v>726.40757575757584</v>
      </c>
    </row>
    <row r="164" spans="1:12" x14ac:dyDescent="0.3">
      <c r="B164" s="5"/>
      <c r="C164" s="7">
        <v>2018</v>
      </c>
      <c r="D164" s="6">
        <f>'Data (4)'!C34</f>
        <v>1019</v>
      </c>
      <c r="E164" s="7">
        <f t="shared" si="39"/>
        <v>-62</v>
      </c>
      <c r="F164" s="12">
        <f t="shared" si="40"/>
        <v>-5.7354301572617947</v>
      </c>
      <c r="G164" s="33">
        <f t="shared" si="41"/>
        <v>1051.3333333333333</v>
      </c>
      <c r="H164" s="33">
        <f t="shared" si="41"/>
        <v>1033.6013494143558</v>
      </c>
      <c r="I164" s="33">
        <f t="shared" si="41"/>
        <v>888.00454545454556</v>
      </c>
    </row>
    <row r="165" spans="1:12" x14ac:dyDescent="0.3">
      <c r="B165" s="5"/>
      <c r="C165" s="7">
        <v>2019</v>
      </c>
      <c r="D165" s="6">
        <f>'Data (4)'!C42</f>
        <v>1064</v>
      </c>
      <c r="E165" s="7">
        <f t="shared" si="39"/>
        <v>45</v>
      </c>
      <c r="F165" s="12">
        <f t="shared" si="40"/>
        <v>4.4160942100098133</v>
      </c>
      <c r="G165" s="33">
        <f t="shared" si="41"/>
        <v>1082.4444444444443</v>
      </c>
      <c r="H165" s="33">
        <f t="shared" si="41"/>
        <v>1065.1587282910541</v>
      </c>
      <c r="I165" s="33">
        <f t="shared" si="41"/>
        <v>1049.6015151515153</v>
      </c>
    </row>
    <row r="166" spans="1:12" x14ac:dyDescent="0.3">
      <c r="B166" s="5"/>
      <c r="C166" s="7">
        <v>2020</v>
      </c>
      <c r="D166" s="6">
        <f>'Data (4)'!G10</f>
        <v>1172</v>
      </c>
      <c r="E166" s="7">
        <f t="shared" si="39"/>
        <v>108</v>
      </c>
      <c r="F166" s="12">
        <f t="shared" si="40"/>
        <v>10.150375939849624</v>
      </c>
      <c r="G166" s="33">
        <f t="shared" si="41"/>
        <v>1113.5555555555557</v>
      </c>
      <c r="H166" s="33">
        <f t="shared" si="41"/>
        <v>1097.6796006482243</v>
      </c>
      <c r="I166" s="33">
        <f t="shared" si="41"/>
        <v>1211.1984848484849</v>
      </c>
    </row>
    <row r="167" spans="1:12" x14ac:dyDescent="0.3">
      <c r="B167" s="5"/>
      <c r="C167" s="7">
        <v>2021</v>
      </c>
      <c r="D167" s="6">
        <f>'Data (4)'!G18</f>
        <v>1200</v>
      </c>
      <c r="E167" s="7">
        <f t="shared" si="39"/>
        <v>28</v>
      </c>
      <c r="F167" s="12">
        <f t="shared" si="40"/>
        <v>2.3890784982935154</v>
      </c>
      <c r="G167" s="33">
        <f t="shared" si="41"/>
        <v>1144.6666666666667</v>
      </c>
      <c r="H167" s="33">
        <f t="shared" si="41"/>
        <v>1131.1933833677476</v>
      </c>
      <c r="I167" s="33">
        <f t="shared" si="41"/>
        <v>1372.7954545454547</v>
      </c>
    </row>
    <row r="168" spans="1:12" x14ac:dyDescent="0.3">
      <c r="B168" s="5"/>
      <c r="C168" s="7">
        <v>2022</v>
      </c>
      <c r="D168" s="6">
        <f>'Data (4)'!G26</f>
        <v>1247</v>
      </c>
      <c r="E168" s="7">
        <f t="shared" si="39"/>
        <v>47</v>
      </c>
      <c r="F168" s="12">
        <f t="shared" si="40"/>
        <v>3.916666666666667</v>
      </c>
      <c r="G168" s="33">
        <f t="shared" si="41"/>
        <v>1175.7777777777778</v>
      </c>
      <c r="H168" s="33">
        <f t="shared" si="41"/>
        <v>1165.7303914724457</v>
      </c>
      <c r="I168" s="33">
        <f t="shared" si="41"/>
        <v>1534.3924242424243</v>
      </c>
    </row>
    <row r="169" spans="1:12" x14ac:dyDescent="0.3">
      <c r="B169" s="5"/>
      <c r="C169" s="7">
        <v>2023</v>
      </c>
      <c r="D169" s="6">
        <f>'Data (4)'!G34</f>
        <v>1228</v>
      </c>
      <c r="E169" s="7">
        <f t="shared" si="39"/>
        <v>-19</v>
      </c>
      <c r="F169" s="12">
        <f t="shared" si="40"/>
        <v>-1.5236567762630313</v>
      </c>
      <c r="G169" s="33">
        <f t="shared" si="41"/>
        <v>1206.8888888888889</v>
      </c>
      <c r="H169" s="33">
        <f t="shared" si="41"/>
        <v>1201.3218655476508</v>
      </c>
      <c r="I169" s="33">
        <f t="shared" si="41"/>
        <v>1695.9893939393939</v>
      </c>
    </row>
    <row r="170" spans="1:12" x14ac:dyDescent="0.3">
      <c r="B170" s="5"/>
      <c r="C170" s="7">
        <v>2024</v>
      </c>
      <c r="D170" s="6">
        <f>'Data (4)'!G42</f>
        <v>1238</v>
      </c>
      <c r="E170" s="7">
        <f t="shared" si="39"/>
        <v>10</v>
      </c>
      <c r="F170" s="12">
        <f t="shared" si="40"/>
        <v>0.81433224755700329</v>
      </c>
      <c r="G170" s="33">
        <f t="shared" si="41"/>
        <v>1238</v>
      </c>
      <c r="H170" s="33">
        <f t="shared" si="41"/>
        <v>1238</v>
      </c>
      <c r="I170" s="33">
        <f t="shared" si="41"/>
        <v>1857.5863636363638</v>
      </c>
    </row>
    <row r="171" spans="1:12" x14ac:dyDescent="0.3">
      <c r="B171" s="198" t="s">
        <v>31</v>
      </c>
      <c r="C171" s="199"/>
      <c r="D171" s="199"/>
      <c r="E171" s="200"/>
      <c r="F171" s="13">
        <f>AVERAGE(F162:F170)</f>
        <v>3.0531479950736258</v>
      </c>
      <c r="G171" s="6"/>
      <c r="H171" s="6"/>
      <c r="I171" s="6"/>
    </row>
    <row r="174" spans="1:12" x14ac:dyDescent="0.3">
      <c r="B174" s="195" t="s">
        <v>29</v>
      </c>
      <c r="C174" s="195"/>
      <c r="D174" s="195"/>
      <c r="E174" s="195"/>
      <c r="F174" s="195"/>
      <c r="H174" s="195" t="s">
        <v>22</v>
      </c>
      <c r="I174" s="195" t="s">
        <v>23</v>
      </c>
      <c r="J174" s="195" t="s">
        <v>43</v>
      </c>
      <c r="K174" s="195"/>
    </row>
    <row r="175" spans="1:12" x14ac:dyDescent="0.3">
      <c r="B175" s="9" t="s">
        <v>22</v>
      </c>
      <c r="C175" s="9" t="s">
        <v>32</v>
      </c>
      <c r="D175" s="9" t="s">
        <v>33</v>
      </c>
      <c r="E175" s="9" t="s">
        <v>34</v>
      </c>
      <c r="F175" s="9" t="s">
        <v>35</v>
      </c>
      <c r="H175" s="195"/>
      <c r="I175" s="195"/>
      <c r="J175" s="9" t="s">
        <v>27</v>
      </c>
      <c r="K175" s="9" t="s">
        <v>44</v>
      </c>
    </row>
    <row r="176" spans="1:12" x14ac:dyDescent="0.3">
      <c r="B176" s="7">
        <v>2015</v>
      </c>
      <c r="C176" s="7">
        <v>1</v>
      </c>
      <c r="D176" s="7">
        <f>D161</f>
        <v>958</v>
      </c>
      <c r="E176" s="7">
        <f>C176*D176</f>
        <v>958</v>
      </c>
      <c r="F176" s="7">
        <f>(C176)^2</f>
        <v>1</v>
      </c>
      <c r="H176" s="7">
        <v>2015</v>
      </c>
      <c r="I176" s="7">
        <f>D161</f>
        <v>958</v>
      </c>
      <c r="J176" s="7"/>
      <c r="K176" s="7"/>
    </row>
    <row r="177" spans="2:11" x14ac:dyDescent="0.3">
      <c r="B177" s="7">
        <v>2016</v>
      </c>
      <c r="C177" s="7">
        <v>2</v>
      </c>
      <c r="D177" s="7">
        <f t="shared" ref="D177:D185" si="42">D162</f>
        <v>1097</v>
      </c>
      <c r="E177" s="7">
        <f t="shared" ref="E177:E185" si="43">C177*D177</f>
        <v>2194</v>
      </c>
      <c r="F177" s="7">
        <f t="shared" ref="F177:F185" si="44">(C177)^2</f>
        <v>4</v>
      </c>
      <c r="H177" s="7">
        <v>2016</v>
      </c>
      <c r="I177" s="7">
        <f t="shared" ref="I177:I185" si="45">D162</f>
        <v>1097</v>
      </c>
      <c r="J177" s="7">
        <f>I177-I176</f>
        <v>139</v>
      </c>
      <c r="K177" s="12">
        <f>(E162/I176)*100</f>
        <v>14.509394572025053</v>
      </c>
    </row>
    <row r="178" spans="2:11" x14ac:dyDescent="0.3">
      <c r="B178" s="7">
        <v>2017</v>
      </c>
      <c r="C178" s="7">
        <v>3</v>
      </c>
      <c r="D178" s="7">
        <f t="shared" si="42"/>
        <v>1081</v>
      </c>
      <c r="E178" s="7">
        <f t="shared" si="43"/>
        <v>3243</v>
      </c>
      <c r="F178" s="7">
        <f t="shared" si="44"/>
        <v>9</v>
      </c>
      <c r="H178" s="7">
        <v>2017</v>
      </c>
      <c r="I178" s="7">
        <f t="shared" si="45"/>
        <v>1081</v>
      </c>
      <c r="J178" s="7">
        <f t="shared" ref="J178:J185" si="46">I178-I177</f>
        <v>-16</v>
      </c>
      <c r="K178" s="12">
        <f>(E163/I177)*100</f>
        <v>-1.4585232452142205</v>
      </c>
    </row>
    <row r="179" spans="2:11" x14ac:dyDescent="0.3">
      <c r="B179" s="7">
        <v>2018</v>
      </c>
      <c r="C179" s="7">
        <v>4</v>
      </c>
      <c r="D179" s="7">
        <f t="shared" si="42"/>
        <v>1019</v>
      </c>
      <c r="E179" s="7">
        <f t="shared" si="43"/>
        <v>4076</v>
      </c>
      <c r="F179" s="7">
        <f t="shared" si="44"/>
        <v>16</v>
      </c>
      <c r="H179" s="7">
        <v>2018</v>
      </c>
      <c r="I179" s="7">
        <f t="shared" si="45"/>
        <v>1019</v>
      </c>
      <c r="J179" s="7">
        <f t="shared" si="46"/>
        <v>-62</v>
      </c>
      <c r="K179" s="12">
        <f t="shared" ref="K179:K185" si="47">(E164/I178)*100</f>
        <v>-5.7354301572617947</v>
      </c>
    </row>
    <row r="180" spans="2:11" x14ac:dyDescent="0.3">
      <c r="B180" s="7">
        <v>2019</v>
      </c>
      <c r="C180" s="7">
        <v>5</v>
      </c>
      <c r="D180" s="7">
        <f t="shared" si="42"/>
        <v>1064</v>
      </c>
      <c r="E180" s="7">
        <f t="shared" si="43"/>
        <v>5320</v>
      </c>
      <c r="F180" s="7">
        <f t="shared" si="44"/>
        <v>25</v>
      </c>
      <c r="H180" s="7">
        <v>2019</v>
      </c>
      <c r="I180" s="7">
        <f t="shared" si="45"/>
        <v>1064</v>
      </c>
      <c r="J180" s="7">
        <f t="shared" si="46"/>
        <v>45</v>
      </c>
      <c r="K180" s="12">
        <f t="shared" si="47"/>
        <v>4.4160942100098133</v>
      </c>
    </row>
    <row r="181" spans="2:11" x14ac:dyDescent="0.3">
      <c r="B181" s="7">
        <v>2020</v>
      </c>
      <c r="C181" s="7">
        <v>6</v>
      </c>
      <c r="D181" s="7">
        <f t="shared" si="42"/>
        <v>1172</v>
      </c>
      <c r="E181" s="7">
        <f t="shared" si="43"/>
        <v>7032</v>
      </c>
      <c r="F181" s="7">
        <f t="shared" si="44"/>
        <v>36</v>
      </c>
      <c r="H181" s="7">
        <v>2020</v>
      </c>
      <c r="I181" s="7">
        <f t="shared" si="45"/>
        <v>1172</v>
      </c>
      <c r="J181" s="7">
        <f t="shared" si="46"/>
        <v>108</v>
      </c>
      <c r="K181" s="12">
        <f t="shared" si="47"/>
        <v>10.150375939849624</v>
      </c>
    </row>
    <row r="182" spans="2:11" x14ac:dyDescent="0.3">
      <c r="B182" s="7">
        <v>2021</v>
      </c>
      <c r="C182" s="7">
        <v>7</v>
      </c>
      <c r="D182" s="7">
        <f t="shared" si="42"/>
        <v>1200</v>
      </c>
      <c r="E182" s="7">
        <f t="shared" si="43"/>
        <v>8400</v>
      </c>
      <c r="F182" s="7">
        <f t="shared" si="44"/>
        <v>49</v>
      </c>
      <c r="H182" s="7">
        <v>2021</v>
      </c>
      <c r="I182" s="7">
        <f t="shared" si="45"/>
        <v>1200</v>
      </c>
      <c r="J182" s="7">
        <f t="shared" si="46"/>
        <v>28</v>
      </c>
      <c r="K182" s="12">
        <f t="shared" si="47"/>
        <v>2.3890784982935154</v>
      </c>
    </row>
    <row r="183" spans="2:11" x14ac:dyDescent="0.3">
      <c r="B183" s="7">
        <v>2022</v>
      </c>
      <c r="C183" s="7">
        <v>8</v>
      </c>
      <c r="D183" s="7">
        <f t="shared" si="42"/>
        <v>1247</v>
      </c>
      <c r="E183" s="7">
        <f t="shared" si="43"/>
        <v>9976</v>
      </c>
      <c r="F183" s="7">
        <f t="shared" si="44"/>
        <v>64</v>
      </c>
      <c r="H183" s="7">
        <v>2022</v>
      </c>
      <c r="I183" s="7">
        <f t="shared" si="45"/>
        <v>1247</v>
      </c>
      <c r="J183" s="7">
        <f t="shared" si="46"/>
        <v>47</v>
      </c>
      <c r="K183" s="12">
        <f t="shared" si="47"/>
        <v>3.916666666666667</v>
      </c>
    </row>
    <row r="184" spans="2:11" x14ac:dyDescent="0.3">
      <c r="B184" s="7">
        <v>2023</v>
      </c>
      <c r="C184" s="7">
        <v>9</v>
      </c>
      <c r="D184" s="7">
        <f t="shared" si="42"/>
        <v>1228</v>
      </c>
      <c r="E184" s="7">
        <f t="shared" si="43"/>
        <v>11052</v>
      </c>
      <c r="F184" s="7">
        <f t="shared" si="44"/>
        <v>81</v>
      </c>
      <c r="H184" s="7">
        <v>2023</v>
      </c>
      <c r="I184" s="7">
        <f t="shared" si="45"/>
        <v>1228</v>
      </c>
      <c r="J184" s="7">
        <f t="shared" si="46"/>
        <v>-19</v>
      </c>
      <c r="K184" s="12">
        <f t="shared" si="47"/>
        <v>-1.5236567762630313</v>
      </c>
    </row>
    <row r="185" spans="2:11" x14ac:dyDescent="0.3">
      <c r="B185" s="7">
        <v>2024</v>
      </c>
      <c r="C185" s="7">
        <v>10</v>
      </c>
      <c r="D185" s="7">
        <f t="shared" si="42"/>
        <v>1238</v>
      </c>
      <c r="E185" s="7">
        <f t="shared" si="43"/>
        <v>12380</v>
      </c>
      <c r="F185" s="7">
        <f t="shared" si="44"/>
        <v>100</v>
      </c>
      <c r="H185" s="7">
        <v>2024</v>
      </c>
      <c r="I185" s="7">
        <f t="shared" si="45"/>
        <v>1238</v>
      </c>
      <c r="J185" s="7">
        <f t="shared" si="46"/>
        <v>10</v>
      </c>
      <c r="K185" s="12">
        <f t="shared" si="47"/>
        <v>0.81433224755700329</v>
      </c>
    </row>
    <row r="186" spans="2:11" x14ac:dyDescent="0.3">
      <c r="B186" s="10" t="s">
        <v>36</v>
      </c>
      <c r="C186" s="14">
        <f>SUM(C176:C185)</f>
        <v>55</v>
      </c>
      <c r="D186" s="14">
        <f>SUM(D176:D185)</f>
        <v>11304</v>
      </c>
      <c r="E186" s="14">
        <f>SUM(E176:E185)</f>
        <v>64631</v>
      </c>
      <c r="F186" s="14">
        <f>SUM(F176:F185)</f>
        <v>385</v>
      </c>
      <c r="H186" s="14" t="s">
        <v>36</v>
      </c>
      <c r="I186" s="14">
        <f>SUM(I176:I185)</f>
        <v>11304</v>
      </c>
      <c r="J186" s="14">
        <f>SUM(J176:J185)</f>
        <v>280</v>
      </c>
      <c r="K186" s="26">
        <f>SUM(K176:K185)</f>
        <v>27.478331955662632</v>
      </c>
    </row>
    <row r="187" spans="2:11" x14ac:dyDescent="0.3">
      <c r="B187" s="10" t="s">
        <v>37</v>
      </c>
      <c r="C187" s="26">
        <f>AVERAGE(C176:C185)</f>
        <v>5.5</v>
      </c>
      <c r="D187" s="26">
        <f>AVERAGE(D176:D185)</f>
        <v>1130.4000000000001</v>
      </c>
      <c r="E187" s="14">
        <f>AVERAGE(E176:E185)</f>
        <v>6463.1</v>
      </c>
      <c r="F187" s="26">
        <f>AVERAGE(F176:F185)</f>
        <v>38.5</v>
      </c>
      <c r="H187" s="14" t="s">
        <v>37</v>
      </c>
      <c r="I187" s="26">
        <f>AVERAGE(I176:I185)</f>
        <v>1130.4000000000001</v>
      </c>
      <c r="J187" s="26">
        <f>AVERAGE(J176:J185)</f>
        <v>31.111111111111111</v>
      </c>
      <c r="K187" s="26">
        <f>AVERAGE(K176:K185)</f>
        <v>3.0531479950736258</v>
      </c>
    </row>
    <row r="188" spans="2:11" x14ac:dyDescent="0.3">
      <c r="B188" s="20" t="s">
        <v>38</v>
      </c>
      <c r="C188" s="38">
        <f>D187-(C187*C189)</f>
        <v>241.61666666666679</v>
      </c>
      <c r="D188" s="16"/>
    </row>
    <row r="189" spans="2:11" x14ac:dyDescent="0.3">
      <c r="B189" s="21" t="s">
        <v>39</v>
      </c>
      <c r="C189" s="24">
        <f>((C186*E186)-(C186*D186))/((C186*F186)-(C186^2))</f>
        <v>161.59696969696969</v>
      </c>
      <c r="D189" s="17"/>
    </row>
    <row r="190" spans="2:11" x14ac:dyDescent="0.3">
      <c r="B190" s="22" t="s">
        <v>40</v>
      </c>
      <c r="C190" s="25" t="s">
        <v>144</v>
      </c>
      <c r="D190" s="19"/>
    </row>
    <row r="191" spans="2:11" ht="15" thickBot="1" x14ac:dyDescent="0.35">
      <c r="B191" s="27"/>
    </row>
    <row r="192" spans="2:11" x14ac:dyDescent="0.3">
      <c r="B192" s="29" t="s">
        <v>45</v>
      </c>
      <c r="C192" s="30">
        <f>J187</f>
        <v>31.111111111111111</v>
      </c>
      <c r="D192" s="28"/>
    </row>
    <row r="193" spans="2:12" x14ac:dyDescent="0.3">
      <c r="B193" s="29" t="s">
        <v>44</v>
      </c>
      <c r="C193" s="31">
        <f>K187</f>
        <v>3.0531479950736258</v>
      </c>
    </row>
    <row r="194" spans="2:12" x14ac:dyDescent="0.3">
      <c r="B194" s="29" t="s">
        <v>29</v>
      </c>
      <c r="C194" s="29" t="str">
        <f>C190</f>
        <v>241,62 + (161,60x)</v>
      </c>
    </row>
    <row r="195" spans="2:12" x14ac:dyDescent="0.3">
      <c r="B195" s="29"/>
      <c r="C195" s="29"/>
    </row>
    <row r="196" spans="2:12" x14ac:dyDescent="0.3">
      <c r="B196" s="195" t="s">
        <v>48</v>
      </c>
      <c r="C196" s="195"/>
      <c r="D196" s="195"/>
      <c r="E196" s="195"/>
      <c r="F196" s="195"/>
      <c r="G196" s="195"/>
      <c r="H196" s="195"/>
      <c r="J196" s="195" t="s">
        <v>42</v>
      </c>
      <c r="K196" s="195"/>
    </row>
    <row r="197" spans="2:12" x14ac:dyDescent="0.3">
      <c r="B197" s="32" t="s">
        <v>46</v>
      </c>
      <c r="C197" s="9" t="s">
        <v>22</v>
      </c>
      <c r="D197" s="9" t="s">
        <v>47</v>
      </c>
      <c r="E197" s="9" t="s">
        <v>23</v>
      </c>
      <c r="F197" s="9" t="s">
        <v>27</v>
      </c>
      <c r="G197" s="9" t="s">
        <v>28</v>
      </c>
      <c r="H197" s="9" t="s">
        <v>29</v>
      </c>
      <c r="J197" s="36" t="s">
        <v>27</v>
      </c>
      <c r="K197" s="13">
        <f>STDEV(F198:F207)</f>
        <v>94.193566571921991</v>
      </c>
    </row>
    <row r="198" spans="2:12" x14ac:dyDescent="0.3">
      <c r="B198" s="6">
        <v>1</v>
      </c>
      <c r="C198" s="34">
        <v>2015</v>
      </c>
      <c r="D198" s="34">
        <v>-9</v>
      </c>
      <c r="E198" s="34">
        <f t="shared" ref="E198:E207" si="48">D161</f>
        <v>958</v>
      </c>
      <c r="F198" s="35">
        <f>$E$207+(D198*$C$192)</f>
        <v>958</v>
      </c>
      <c r="G198" s="35">
        <f>$E$207*(1+$C$193%)^D198</f>
        <v>944.42892366518151</v>
      </c>
      <c r="H198" s="33">
        <f>$C$188+($C$189*B198)</f>
        <v>403.21363636363651</v>
      </c>
      <c r="J198" s="37" t="s">
        <v>28</v>
      </c>
      <c r="K198" s="13">
        <f>STDEV(G198:G207)</f>
        <v>98.747051604651006</v>
      </c>
    </row>
    <row r="199" spans="2:12" x14ac:dyDescent="0.3">
      <c r="B199" s="6">
        <v>2</v>
      </c>
      <c r="C199" s="7">
        <v>2016</v>
      </c>
      <c r="D199" s="7">
        <v>-8</v>
      </c>
      <c r="E199" s="7">
        <f t="shared" si="48"/>
        <v>1097</v>
      </c>
      <c r="F199" s="35">
        <f t="shared" ref="F199:F207" si="49">$E$207+(D199*$C$192)</f>
        <v>989.11111111111109</v>
      </c>
      <c r="G199" s="35">
        <f t="shared" ref="G199:G207" si="50">$E$207*(1+$C$193%)^D199</f>
        <v>973.26373641296038</v>
      </c>
      <c r="H199" s="33">
        <f t="shared" ref="H199:H207" si="51">$C$188+($C$189*B199)</f>
        <v>564.81060606060623</v>
      </c>
      <c r="J199" s="37" t="s">
        <v>29</v>
      </c>
      <c r="K199" s="13">
        <f>STDEV(H198:H207)</f>
        <v>489.25912252411234</v>
      </c>
    </row>
    <row r="200" spans="2:12" x14ac:dyDescent="0.3">
      <c r="B200" s="6">
        <v>3</v>
      </c>
      <c r="C200" s="7">
        <v>2017</v>
      </c>
      <c r="D200" s="7">
        <v>-7</v>
      </c>
      <c r="E200" s="7">
        <f t="shared" si="48"/>
        <v>1081</v>
      </c>
      <c r="F200" s="35">
        <f t="shared" si="49"/>
        <v>1020.2222222222222</v>
      </c>
      <c r="G200" s="35">
        <f t="shared" si="50"/>
        <v>1002.9789186680315</v>
      </c>
      <c r="H200" s="33">
        <f t="shared" si="51"/>
        <v>726.40757575757584</v>
      </c>
    </row>
    <row r="201" spans="2:12" x14ac:dyDescent="0.3">
      <c r="B201" s="6">
        <v>4</v>
      </c>
      <c r="C201" s="7">
        <v>2018</v>
      </c>
      <c r="D201" s="7">
        <v>-6</v>
      </c>
      <c r="E201" s="7">
        <f t="shared" si="48"/>
        <v>1019</v>
      </c>
      <c r="F201" s="35">
        <f t="shared" si="49"/>
        <v>1051.3333333333333</v>
      </c>
      <c r="G201" s="35">
        <f t="shared" si="50"/>
        <v>1033.6013494143558</v>
      </c>
      <c r="H201" s="33">
        <f t="shared" si="51"/>
        <v>888.00454545454556</v>
      </c>
      <c r="J201" s="196" t="s">
        <v>50</v>
      </c>
      <c r="K201" s="196"/>
      <c r="L201" s="196"/>
    </row>
    <row r="202" spans="2:12" x14ac:dyDescent="0.3">
      <c r="B202" s="6">
        <v>5</v>
      </c>
      <c r="C202" s="7">
        <v>2019</v>
      </c>
      <c r="D202" s="7">
        <v>-5</v>
      </c>
      <c r="E202" s="7">
        <f t="shared" si="48"/>
        <v>1064</v>
      </c>
      <c r="F202" s="35">
        <f t="shared" si="49"/>
        <v>1082.4444444444443</v>
      </c>
      <c r="G202" s="35">
        <f t="shared" si="50"/>
        <v>1065.1587282910541</v>
      </c>
      <c r="H202" s="33">
        <f t="shared" si="51"/>
        <v>1049.6015151515153</v>
      </c>
      <c r="J202" s="196"/>
      <c r="K202" s="196"/>
      <c r="L202" s="196"/>
    </row>
    <row r="203" spans="2:12" x14ac:dyDescent="0.3">
      <c r="B203" s="6">
        <v>6</v>
      </c>
      <c r="C203" s="7">
        <v>2020</v>
      </c>
      <c r="D203" s="7">
        <v>-4</v>
      </c>
      <c r="E203" s="7">
        <f t="shared" si="48"/>
        <v>1172</v>
      </c>
      <c r="F203" s="35">
        <f t="shared" si="49"/>
        <v>1113.5555555555557</v>
      </c>
      <c r="G203" s="35">
        <f t="shared" si="50"/>
        <v>1097.6796006482243</v>
      </c>
      <c r="H203" s="33">
        <f t="shared" si="51"/>
        <v>1211.1984848484849</v>
      </c>
    </row>
    <row r="204" spans="2:12" x14ac:dyDescent="0.3">
      <c r="B204" s="6">
        <v>7</v>
      </c>
      <c r="C204" s="7">
        <v>2021</v>
      </c>
      <c r="D204" s="7">
        <v>-3</v>
      </c>
      <c r="E204" s="7">
        <f t="shared" si="48"/>
        <v>1200</v>
      </c>
      <c r="F204" s="35">
        <f t="shared" si="49"/>
        <v>1144.6666666666667</v>
      </c>
      <c r="G204" s="35">
        <f t="shared" si="50"/>
        <v>1131.1933833677476</v>
      </c>
      <c r="H204" s="33">
        <f t="shared" si="51"/>
        <v>1372.7954545454547</v>
      </c>
    </row>
    <row r="205" spans="2:12" x14ac:dyDescent="0.3">
      <c r="B205" s="6">
        <v>8</v>
      </c>
      <c r="C205" s="7">
        <v>2022</v>
      </c>
      <c r="D205" s="7">
        <v>-2</v>
      </c>
      <c r="E205" s="7">
        <f t="shared" si="48"/>
        <v>1247</v>
      </c>
      <c r="F205" s="35">
        <f t="shared" si="49"/>
        <v>1175.7777777777778</v>
      </c>
      <c r="G205" s="35">
        <f t="shared" si="50"/>
        <v>1165.7303914724457</v>
      </c>
      <c r="H205" s="33">
        <f t="shared" si="51"/>
        <v>1534.3924242424243</v>
      </c>
    </row>
    <row r="206" spans="2:12" x14ac:dyDescent="0.3">
      <c r="B206" s="6">
        <v>9</v>
      </c>
      <c r="C206" s="7">
        <v>2023</v>
      </c>
      <c r="D206" s="7">
        <v>-1</v>
      </c>
      <c r="E206" s="7">
        <f t="shared" si="48"/>
        <v>1228</v>
      </c>
      <c r="F206" s="35">
        <f t="shared" si="49"/>
        <v>1206.8888888888889</v>
      </c>
      <c r="G206" s="35">
        <f t="shared" si="50"/>
        <v>1201.3218655476508</v>
      </c>
      <c r="H206" s="33">
        <f t="shared" si="51"/>
        <v>1695.9893939393939</v>
      </c>
    </row>
    <row r="207" spans="2:12" x14ac:dyDescent="0.3">
      <c r="B207" s="6">
        <v>10</v>
      </c>
      <c r="C207" s="7">
        <v>2024</v>
      </c>
      <c r="D207" s="7">
        <v>0</v>
      </c>
      <c r="E207" s="7">
        <f t="shared" si="48"/>
        <v>1238</v>
      </c>
      <c r="F207" s="35">
        <f t="shared" si="49"/>
        <v>1238</v>
      </c>
      <c r="G207" s="35">
        <f t="shared" si="50"/>
        <v>1238</v>
      </c>
      <c r="H207" s="33">
        <f t="shared" si="51"/>
        <v>1857.5863636363638</v>
      </c>
    </row>
  </sheetData>
  <mergeCells count="64">
    <mergeCell ref="B40:H40"/>
    <mergeCell ref="J40:K40"/>
    <mergeCell ref="A2:L2"/>
    <mergeCell ref="A3:A7"/>
    <mergeCell ref="B3:B4"/>
    <mergeCell ref="C3:C4"/>
    <mergeCell ref="D3:D4"/>
    <mergeCell ref="E3:E4"/>
    <mergeCell ref="F3:F4"/>
    <mergeCell ref="G3:I3"/>
    <mergeCell ref="B15:E15"/>
    <mergeCell ref="B18:F18"/>
    <mergeCell ref="H18:H19"/>
    <mergeCell ref="I18:I19"/>
    <mergeCell ref="J18:K18"/>
    <mergeCell ref="B92:H92"/>
    <mergeCell ref="J92:K92"/>
    <mergeCell ref="J45:L46"/>
    <mergeCell ref="A54:L54"/>
    <mergeCell ref="A55:A59"/>
    <mergeCell ref="B55:B56"/>
    <mergeCell ref="C55:C56"/>
    <mergeCell ref="D55:D56"/>
    <mergeCell ref="E55:E56"/>
    <mergeCell ref="F55:F56"/>
    <mergeCell ref="G55:I55"/>
    <mergeCell ref="B67:E67"/>
    <mergeCell ref="B70:F70"/>
    <mergeCell ref="H70:H71"/>
    <mergeCell ref="I70:I71"/>
    <mergeCell ref="J70:K70"/>
    <mergeCell ref="B144:H144"/>
    <mergeCell ref="J144:K144"/>
    <mergeCell ref="J97:L98"/>
    <mergeCell ref="A106:L106"/>
    <mergeCell ref="A107:A111"/>
    <mergeCell ref="B107:B108"/>
    <mergeCell ref="C107:C108"/>
    <mergeCell ref="D107:D108"/>
    <mergeCell ref="E107:E108"/>
    <mergeCell ref="F107:F108"/>
    <mergeCell ref="G107:I107"/>
    <mergeCell ref="B119:E119"/>
    <mergeCell ref="B122:F122"/>
    <mergeCell ref="H122:H123"/>
    <mergeCell ref="I122:I123"/>
    <mergeCell ref="J122:K122"/>
    <mergeCell ref="J149:L150"/>
    <mergeCell ref="A158:L158"/>
    <mergeCell ref="A159:A163"/>
    <mergeCell ref="B159:B160"/>
    <mergeCell ref="C159:C160"/>
    <mergeCell ref="D159:D160"/>
    <mergeCell ref="E159:E160"/>
    <mergeCell ref="F159:F160"/>
    <mergeCell ref="G159:I159"/>
    <mergeCell ref="J201:L202"/>
    <mergeCell ref="B171:E171"/>
    <mergeCell ref="B174:F174"/>
    <mergeCell ref="H174:H175"/>
    <mergeCell ref="I174:I175"/>
    <mergeCell ref="J174:K174"/>
    <mergeCell ref="B196:H196"/>
    <mergeCell ref="J196:K196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54664-9EB9-40AA-AADC-3FFED50F13C4}">
  <dimension ref="A2:L87"/>
  <sheetViews>
    <sheetView topLeftCell="A64" workbookViewId="0">
      <selection activeCell="H28" sqref="H28"/>
    </sheetView>
  </sheetViews>
  <sheetFormatPr defaultRowHeight="14.4" x14ac:dyDescent="0.3"/>
  <cols>
    <col min="2" max="2" width="13.33203125" customWidth="1"/>
    <col min="3" max="3" width="15.77734375" customWidth="1"/>
    <col min="4" max="4" width="15.5546875" customWidth="1"/>
    <col min="5" max="5" width="18.77734375" customWidth="1"/>
    <col min="9" max="9" width="12" customWidth="1"/>
    <col min="10" max="11" width="14.5546875" customWidth="1"/>
    <col min="12" max="12" width="17.6640625" customWidth="1"/>
    <col min="16" max="16" width="11.77734375" customWidth="1"/>
    <col min="17" max="17" width="13.5546875" customWidth="1"/>
    <col min="18" max="18" width="13.44140625" customWidth="1"/>
    <col min="19" max="19" width="17.21875" customWidth="1"/>
    <col min="23" max="23" width="12.109375" customWidth="1"/>
    <col min="24" max="24" width="11.88671875" customWidth="1"/>
    <col min="25" max="25" width="11.33203125" customWidth="1"/>
    <col min="26" max="26" width="16.88671875" customWidth="1"/>
  </cols>
  <sheetData>
    <row r="2" spans="1:12" x14ac:dyDescent="0.3">
      <c r="B2" s="205" t="s">
        <v>63</v>
      </c>
      <c r="C2" s="205"/>
      <c r="D2" s="205"/>
      <c r="E2" s="205"/>
      <c r="F2" s="205"/>
      <c r="G2" s="205"/>
    </row>
    <row r="3" spans="1:12" x14ac:dyDescent="0.3">
      <c r="B3" s="205"/>
      <c r="C3" s="205"/>
      <c r="D3" s="205"/>
      <c r="E3" s="205"/>
      <c r="F3" s="205"/>
      <c r="G3" s="205"/>
    </row>
    <row r="6" spans="1:12" x14ac:dyDescent="0.3">
      <c r="A6" s="203" t="s">
        <v>145</v>
      </c>
      <c r="B6" s="203"/>
      <c r="C6" s="203"/>
      <c r="D6" s="203"/>
      <c r="E6" s="203"/>
      <c r="H6" s="203" t="s">
        <v>146</v>
      </c>
      <c r="I6" s="203"/>
      <c r="J6" s="203"/>
      <c r="K6" s="203"/>
      <c r="L6" s="203"/>
    </row>
    <row r="7" spans="1:12" x14ac:dyDescent="0.3">
      <c r="A7" s="204">
        <v>1</v>
      </c>
      <c r="B7" s="195" t="s">
        <v>22</v>
      </c>
      <c r="C7" s="195" t="s">
        <v>23</v>
      </c>
      <c r="D7" s="195" t="s">
        <v>43</v>
      </c>
      <c r="E7" s="195"/>
      <c r="H7" s="204">
        <v>2</v>
      </c>
      <c r="I7" s="195" t="s">
        <v>22</v>
      </c>
      <c r="J7" s="195" t="s">
        <v>23</v>
      </c>
      <c r="K7" s="195" t="s">
        <v>43</v>
      </c>
      <c r="L7" s="195"/>
    </row>
    <row r="8" spans="1:12" x14ac:dyDescent="0.3">
      <c r="A8" s="204"/>
      <c r="B8" s="195"/>
      <c r="C8" s="195"/>
      <c r="D8" s="9" t="s">
        <v>27</v>
      </c>
      <c r="E8" s="9" t="s">
        <v>44</v>
      </c>
      <c r="H8" s="204"/>
      <c r="I8" s="195"/>
      <c r="J8" s="195"/>
      <c r="K8" s="9" t="s">
        <v>27</v>
      </c>
      <c r="L8" s="9" t="s">
        <v>44</v>
      </c>
    </row>
    <row r="9" spans="1:12" x14ac:dyDescent="0.3">
      <c r="A9" s="204"/>
      <c r="B9" s="7">
        <v>2015</v>
      </c>
      <c r="C9" s="7">
        <f>'Backward Projection (4)'!D5</f>
        <v>930</v>
      </c>
      <c r="D9" s="7"/>
      <c r="E9" s="7"/>
      <c r="H9" s="204"/>
      <c r="I9" s="7">
        <v>2015</v>
      </c>
      <c r="J9" s="7">
        <f>'Backward Projection (4)'!D57</f>
        <v>533</v>
      </c>
      <c r="K9" s="7"/>
      <c r="L9" s="7"/>
    </row>
    <row r="10" spans="1:12" x14ac:dyDescent="0.3">
      <c r="A10" s="204"/>
      <c r="B10" s="7">
        <v>2016</v>
      </c>
      <c r="C10" s="7">
        <f>'Backward Projection (4)'!D6</f>
        <v>1047</v>
      </c>
      <c r="D10" s="7">
        <f>'Backward Projection (4)'!J21</f>
        <v>117</v>
      </c>
      <c r="E10" s="12">
        <f>'Backward Projection (4)'!K21</f>
        <v>12.580645161290322</v>
      </c>
      <c r="H10" s="204"/>
      <c r="I10" s="7">
        <v>2016</v>
      </c>
      <c r="J10" s="7">
        <f>'Backward Projection (4)'!D58</f>
        <v>633</v>
      </c>
      <c r="K10" s="7">
        <f>'Backward Projection (4)'!J73</f>
        <v>100</v>
      </c>
      <c r="L10" s="12">
        <f>'Backward Projection (4)'!K73</f>
        <v>18.761726078799249</v>
      </c>
    </row>
    <row r="11" spans="1:12" x14ac:dyDescent="0.3">
      <c r="A11" s="204"/>
      <c r="B11" s="7">
        <v>2017</v>
      </c>
      <c r="C11" s="7">
        <f>'Backward Projection (4)'!D7</f>
        <v>1057</v>
      </c>
      <c r="D11" s="7">
        <f>'Backward Projection (4)'!J22</f>
        <v>10</v>
      </c>
      <c r="E11" s="12">
        <f>'Backward Projection (4)'!K22</f>
        <v>0.95510983763132762</v>
      </c>
      <c r="H11" s="204"/>
      <c r="I11" s="7">
        <v>2017</v>
      </c>
      <c r="J11" s="7">
        <f>'Backward Projection (4)'!D59</f>
        <v>628</v>
      </c>
      <c r="K11" s="7">
        <f>'Backward Projection (4)'!J74</f>
        <v>-5</v>
      </c>
      <c r="L11" s="12">
        <f>'Backward Projection (4)'!K74</f>
        <v>-0.78988941548183245</v>
      </c>
    </row>
    <row r="12" spans="1:12" x14ac:dyDescent="0.3">
      <c r="B12" s="7">
        <v>2018</v>
      </c>
      <c r="C12" s="7">
        <f>'Backward Projection (4)'!D8</f>
        <v>1048</v>
      </c>
      <c r="D12" s="7">
        <f>'Backward Projection (4)'!J23</f>
        <v>-9</v>
      </c>
      <c r="E12" s="12">
        <f>'Backward Projection (4)'!K23</f>
        <v>-0.85146641438032178</v>
      </c>
      <c r="I12" s="7">
        <v>2018</v>
      </c>
      <c r="J12" s="7">
        <f>'Backward Projection (4)'!D60</f>
        <v>624</v>
      </c>
      <c r="K12" s="7">
        <f>'Backward Projection (4)'!J75</f>
        <v>-4</v>
      </c>
      <c r="L12" s="12">
        <f>'Backward Projection (4)'!K75</f>
        <v>-0.63694267515923575</v>
      </c>
    </row>
    <row r="13" spans="1:12" x14ac:dyDescent="0.3">
      <c r="B13" s="7">
        <v>2019</v>
      </c>
      <c r="C13" s="7">
        <f>'Backward Projection (4)'!D9</f>
        <v>1029</v>
      </c>
      <c r="D13" s="7">
        <f>'Backward Projection (4)'!J24</f>
        <v>-19</v>
      </c>
      <c r="E13" s="12">
        <f>'Backward Projection (4)'!K24</f>
        <v>-1.8129770992366412</v>
      </c>
      <c r="I13" s="7">
        <v>2019</v>
      </c>
      <c r="J13" s="7">
        <f>'Backward Projection (4)'!D61</f>
        <v>633</v>
      </c>
      <c r="K13" s="7">
        <f>'Backward Projection (4)'!J76</f>
        <v>9</v>
      </c>
      <c r="L13" s="12">
        <f>'Backward Projection (4)'!K76</f>
        <v>1.4423076923076923</v>
      </c>
    </row>
    <row r="14" spans="1:12" x14ac:dyDescent="0.3">
      <c r="B14" s="7">
        <v>2020</v>
      </c>
      <c r="C14" s="7">
        <f>'Backward Projection (4)'!D10</f>
        <v>1138</v>
      </c>
      <c r="D14" s="7">
        <f>'Backward Projection (4)'!J25</f>
        <v>109</v>
      </c>
      <c r="E14" s="12">
        <f>'Backward Projection (4)'!K25</f>
        <v>10.592808551992224</v>
      </c>
      <c r="I14" s="7">
        <v>2020</v>
      </c>
      <c r="J14" s="7">
        <f>'Backward Projection (4)'!D62</f>
        <v>711</v>
      </c>
      <c r="K14" s="7">
        <f>'Backward Projection (4)'!J77</f>
        <v>78</v>
      </c>
      <c r="L14" s="12">
        <f>'Backward Projection (4)'!K77</f>
        <v>12.322274881516588</v>
      </c>
    </row>
    <row r="15" spans="1:12" x14ac:dyDescent="0.3">
      <c r="B15" s="7">
        <v>2021</v>
      </c>
      <c r="C15" s="7">
        <f>'Backward Projection (4)'!D11</f>
        <v>1133</v>
      </c>
      <c r="D15" s="7">
        <f>'Backward Projection (4)'!J26</f>
        <v>-5</v>
      </c>
      <c r="E15" s="12">
        <f>'Backward Projection (4)'!K26</f>
        <v>-0.43936731107205629</v>
      </c>
      <c r="I15" s="7">
        <v>2021</v>
      </c>
      <c r="J15" s="7">
        <f>'Backward Projection (4)'!D63</f>
        <v>740</v>
      </c>
      <c r="K15" s="7">
        <f>'Backward Projection (4)'!J78</f>
        <v>29</v>
      </c>
      <c r="L15" s="12">
        <f>'Backward Projection (4)'!K78</f>
        <v>4.0787623066104075</v>
      </c>
    </row>
    <row r="16" spans="1:12" x14ac:dyDescent="0.3">
      <c r="B16" s="7">
        <v>2022</v>
      </c>
      <c r="C16" s="7">
        <f>'Backward Projection (4)'!D12</f>
        <v>1183</v>
      </c>
      <c r="D16" s="7">
        <f>'Backward Projection (4)'!J27</f>
        <v>50</v>
      </c>
      <c r="E16" s="12">
        <f>'Backward Projection (4)'!K27</f>
        <v>4.4130626654898499</v>
      </c>
      <c r="I16" s="7">
        <v>2022</v>
      </c>
      <c r="J16" s="7">
        <f>'Backward Projection (4)'!D64</f>
        <v>768</v>
      </c>
      <c r="K16" s="7">
        <f>'Backward Projection (4)'!J79</f>
        <v>28</v>
      </c>
      <c r="L16" s="12">
        <f>'Backward Projection (4)'!K79</f>
        <v>3.7837837837837842</v>
      </c>
    </row>
    <row r="17" spans="2:12" x14ac:dyDescent="0.3">
      <c r="B17" s="7">
        <v>2023</v>
      </c>
      <c r="C17" s="7">
        <f>'Backward Projection (4)'!D13</f>
        <v>1144</v>
      </c>
      <c r="D17" s="7">
        <f>'Backward Projection (4)'!J28</f>
        <v>-39</v>
      </c>
      <c r="E17" s="12">
        <f>'Backward Projection (4)'!K28</f>
        <v>-3.296703296703297</v>
      </c>
      <c r="I17" s="7">
        <v>2023</v>
      </c>
      <c r="J17" s="7">
        <f>'Backward Projection (4)'!D65</f>
        <v>760</v>
      </c>
      <c r="K17" s="7">
        <f>'Backward Projection (4)'!J80</f>
        <v>-8</v>
      </c>
      <c r="L17" s="12">
        <f>'Backward Projection (4)'!K80</f>
        <v>-1.0416666666666665</v>
      </c>
    </row>
    <row r="18" spans="2:12" x14ac:dyDescent="0.3">
      <c r="B18" s="7">
        <v>2024</v>
      </c>
      <c r="C18" s="7">
        <f>'Backward Projection (4)'!D14</f>
        <v>1146</v>
      </c>
      <c r="D18" s="7">
        <f>'Backward Projection (4)'!J29</f>
        <v>2</v>
      </c>
      <c r="E18" s="12">
        <f>'Backward Projection (4)'!K29</f>
        <v>0.17482517482517482</v>
      </c>
      <c r="I18" s="7">
        <v>2024</v>
      </c>
      <c r="J18" s="7">
        <f>'Backward Projection (4)'!D66</f>
        <v>770</v>
      </c>
      <c r="K18" s="7">
        <f>'Backward Projection (4)'!J81</f>
        <v>10</v>
      </c>
      <c r="L18" s="12">
        <f>'Backward Projection (4)'!K81</f>
        <v>1.3157894736842104</v>
      </c>
    </row>
    <row r="19" spans="2:12" x14ac:dyDescent="0.3">
      <c r="B19" s="14" t="s">
        <v>36</v>
      </c>
      <c r="C19" s="14">
        <f>SUM(C9:C18)</f>
        <v>10855</v>
      </c>
      <c r="D19" s="14">
        <f>SUM(D9:D18)</f>
        <v>216</v>
      </c>
      <c r="E19" s="26">
        <f>SUM(E9:E18)</f>
        <v>22.315937269836581</v>
      </c>
      <c r="I19" s="45" t="s">
        <v>36</v>
      </c>
      <c r="J19" s="14">
        <f>SUM(J9:J18)</f>
        <v>6800</v>
      </c>
      <c r="K19" s="47">
        <f>SUM(K9:K18)</f>
        <v>237</v>
      </c>
      <c r="L19" s="26">
        <f>SUM(L9:L18)</f>
        <v>39.236145459394201</v>
      </c>
    </row>
    <row r="20" spans="2:12" x14ac:dyDescent="0.3">
      <c r="B20" s="14" t="s">
        <v>37</v>
      </c>
      <c r="C20" s="26">
        <f>AVERAGE(C9:C18)</f>
        <v>1085.5</v>
      </c>
      <c r="D20" s="26">
        <f>AVERAGE(D9:D18)</f>
        <v>24</v>
      </c>
      <c r="E20" s="26">
        <f>AVERAGE(E9:E18)</f>
        <v>2.479548585537398</v>
      </c>
      <c r="I20" s="45" t="s">
        <v>37</v>
      </c>
      <c r="J20" s="26">
        <f>AVERAGE(J9:J18)</f>
        <v>680</v>
      </c>
      <c r="K20" s="46">
        <f>AVERAGE(K9:K18)</f>
        <v>26.333333333333332</v>
      </c>
      <c r="L20" s="26">
        <f>AVERAGE(L9:L18)</f>
        <v>4.3595717177104669</v>
      </c>
    </row>
    <row r="21" spans="2:12" x14ac:dyDescent="0.3">
      <c r="B21" s="39" t="s">
        <v>45</v>
      </c>
      <c r="C21" s="43">
        <f>'Backward Projection (4)'!C36</f>
        <v>24</v>
      </c>
      <c r="D21" s="15"/>
      <c r="E21" s="16"/>
      <c r="I21" s="39" t="s">
        <v>45</v>
      </c>
      <c r="J21" s="48">
        <f>'Backward Projection (4)'!C88</f>
        <v>26.333333333333332</v>
      </c>
      <c r="K21" s="15"/>
      <c r="L21" s="16"/>
    </row>
    <row r="22" spans="2:12" x14ac:dyDescent="0.3">
      <c r="B22" s="40" t="s">
        <v>44</v>
      </c>
      <c r="C22" s="31">
        <f>'Backward Projection (4)'!C37</f>
        <v>2.479548585537398</v>
      </c>
      <c r="E22" s="17"/>
      <c r="I22" s="40" t="s">
        <v>44</v>
      </c>
      <c r="J22" s="31">
        <f>'Backward Projection (4)'!C89</f>
        <v>4.3595717177104669</v>
      </c>
      <c r="L22" s="17"/>
    </row>
    <row r="23" spans="2:12" x14ac:dyDescent="0.3">
      <c r="B23" s="41" t="s">
        <v>29</v>
      </c>
      <c r="C23" s="42" t="str">
        <f>'Backward Projection (4)'!C38</f>
        <v>241,23 + (153,50x)</v>
      </c>
      <c r="D23" s="18"/>
      <c r="E23" s="19"/>
      <c r="I23" s="41" t="s">
        <v>29</v>
      </c>
      <c r="J23" s="42" t="str">
        <f>'Backward Projection (4)'!C90</f>
        <v>135,43 + (99,01x)</v>
      </c>
      <c r="K23" s="18"/>
      <c r="L23" s="19"/>
    </row>
    <row r="25" spans="2:12" x14ac:dyDescent="0.3">
      <c r="B25" s="11" t="s">
        <v>46</v>
      </c>
      <c r="C25" s="11" t="s">
        <v>47</v>
      </c>
      <c r="D25" s="11" t="s">
        <v>22</v>
      </c>
      <c r="E25" s="11" t="s">
        <v>65</v>
      </c>
      <c r="I25" s="11" t="s">
        <v>46</v>
      </c>
      <c r="J25" s="11" t="s">
        <v>47</v>
      </c>
      <c r="K25" s="11" t="s">
        <v>22</v>
      </c>
      <c r="L25" s="11" t="s">
        <v>65</v>
      </c>
    </row>
    <row r="26" spans="2:12" x14ac:dyDescent="0.3">
      <c r="B26" s="6">
        <v>1</v>
      </c>
      <c r="C26" s="6">
        <v>1</v>
      </c>
      <c r="D26" s="6">
        <v>2025</v>
      </c>
      <c r="E26" s="44">
        <f>$C$18+(C26*$C$21)</f>
        <v>1170</v>
      </c>
      <c r="I26" s="6">
        <v>1</v>
      </c>
      <c r="J26" s="6">
        <v>1</v>
      </c>
      <c r="K26" s="6">
        <v>2025</v>
      </c>
      <c r="L26" s="44">
        <f>$J$18+(J26*$J$21)</f>
        <v>796.33333333333337</v>
      </c>
    </row>
    <row r="27" spans="2:12" x14ac:dyDescent="0.3">
      <c r="B27" s="6">
        <v>2</v>
      </c>
      <c r="C27" s="6">
        <v>2</v>
      </c>
      <c r="D27" s="6">
        <v>2026</v>
      </c>
      <c r="E27" s="44">
        <f t="shared" ref="E27:E45" si="0">$C$18+(C27*$C$21)</f>
        <v>1194</v>
      </c>
      <c r="I27" s="6">
        <v>2</v>
      </c>
      <c r="J27" s="6">
        <v>2</v>
      </c>
      <c r="K27" s="6">
        <v>2026</v>
      </c>
      <c r="L27" s="44">
        <f t="shared" ref="L27:L45" si="1">$J$18+(J27*$J$21)</f>
        <v>822.66666666666663</v>
      </c>
    </row>
    <row r="28" spans="2:12" x14ac:dyDescent="0.3">
      <c r="B28" s="6">
        <v>3</v>
      </c>
      <c r="C28" s="6">
        <v>3</v>
      </c>
      <c r="D28" s="6">
        <v>2027</v>
      </c>
      <c r="E28" s="44">
        <f t="shared" si="0"/>
        <v>1218</v>
      </c>
      <c r="I28" s="6">
        <v>3</v>
      </c>
      <c r="J28" s="6">
        <v>3</v>
      </c>
      <c r="K28" s="6">
        <v>2027</v>
      </c>
      <c r="L28" s="44">
        <f t="shared" si="1"/>
        <v>849</v>
      </c>
    </row>
    <row r="29" spans="2:12" x14ac:dyDescent="0.3">
      <c r="B29" s="6">
        <v>4</v>
      </c>
      <c r="C29" s="6">
        <v>4</v>
      </c>
      <c r="D29" s="6">
        <v>2028</v>
      </c>
      <c r="E29" s="44">
        <f t="shared" si="0"/>
        <v>1242</v>
      </c>
      <c r="I29" s="6">
        <v>4</v>
      </c>
      <c r="J29" s="6">
        <v>4</v>
      </c>
      <c r="K29" s="6">
        <v>2028</v>
      </c>
      <c r="L29" s="44">
        <f t="shared" si="1"/>
        <v>875.33333333333337</v>
      </c>
    </row>
    <row r="30" spans="2:12" x14ac:dyDescent="0.3">
      <c r="B30" s="6">
        <v>5</v>
      </c>
      <c r="C30" s="6">
        <v>5</v>
      </c>
      <c r="D30" s="6">
        <v>2029</v>
      </c>
      <c r="E30" s="44">
        <f t="shared" si="0"/>
        <v>1266</v>
      </c>
      <c r="I30" s="6">
        <v>5</v>
      </c>
      <c r="J30" s="6">
        <v>5</v>
      </c>
      <c r="K30" s="6">
        <v>2029</v>
      </c>
      <c r="L30" s="44">
        <f t="shared" si="1"/>
        <v>901.66666666666663</v>
      </c>
    </row>
    <row r="31" spans="2:12" x14ac:dyDescent="0.3">
      <c r="B31" s="6">
        <v>6</v>
      </c>
      <c r="C31" s="6">
        <v>6</v>
      </c>
      <c r="D31" s="6">
        <v>2030</v>
      </c>
      <c r="E31" s="44">
        <f t="shared" si="0"/>
        <v>1290</v>
      </c>
      <c r="I31" s="6">
        <v>6</v>
      </c>
      <c r="J31" s="6">
        <v>6</v>
      </c>
      <c r="K31" s="6">
        <v>2030</v>
      </c>
      <c r="L31" s="44">
        <f t="shared" si="1"/>
        <v>928</v>
      </c>
    </row>
    <row r="32" spans="2:12" x14ac:dyDescent="0.3">
      <c r="B32" s="6">
        <v>7</v>
      </c>
      <c r="C32" s="6">
        <v>7</v>
      </c>
      <c r="D32" s="6">
        <v>2031</v>
      </c>
      <c r="E32" s="44">
        <f t="shared" si="0"/>
        <v>1314</v>
      </c>
      <c r="I32" s="6">
        <v>7</v>
      </c>
      <c r="J32" s="6">
        <v>7</v>
      </c>
      <c r="K32" s="6">
        <v>2031</v>
      </c>
      <c r="L32" s="44">
        <f t="shared" si="1"/>
        <v>954.33333333333326</v>
      </c>
    </row>
    <row r="33" spans="1:12" x14ac:dyDescent="0.3">
      <c r="B33" s="6">
        <v>8</v>
      </c>
      <c r="C33" s="6">
        <v>8</v>
      </c>
      <c r="D33" s="6">
        <v>2032</v>
      </c>
      <c r="E33" s="44">
        <f t="shared" si="0"/>
        <v>1338</v>
      </c>
      <c r="I33" s="6">
        <v>8</v>
      </c>
      <c r="J33" s="6">
        <v>8</v>
      </c>
      <c r="K33" s="6">
        <v>2032</v>
      </c>
      <c r="L33" s="44">
        <f t="shared" si="1"/>
        <v>980.66666666666663</v>
      </c>
    </row>
    <row r="34" spans="1:12" x14ac:dyDescent="0.3">
      <c r="B34" s="6">
        <v>9</v>
      </c>
      <c r="C34" s="6">
        <v>9</v>
      </c>
      <c r="D34" s="6">
        <v>2033</v>
      </c>
      <c r="E34" s="44">
        <f t="shared" si="0"/>
        <v>1362</v>
      </c>
      <c r="I34" s="6">
        <v>9</v>
      </c>
      <c r="J34" s="6">
        <v>9</v>
      </c>
      <c r="K34" s="6">
        <v>2033</v>
      </c>
      <c r="L34" s="44">
        <f t="shared" si="1"/>
        <v>1007</v>
      </c>
    </row>
    <row r="35" spans="1:12" x14ac:dyDescent="0.3">
      <c r="B35" s="6">
        <v>10</v>
      </c>
      <c r="C35" s="6">
        <v>10</v>
      </c>
      <c r="D35" s="6">
        <v>2034</v>
      </c>
      <c r="E35" s="44">
        <f t="shared" si="0"/>
        <v>1386</v>
      </c>
      <c r="I35" s="6">
        <v>10</v>
      </c>
      <c r="J35" s="6">
        <v>10</v>
      </c>
      <c r="K35" s="6">
        <v>2034</v>
      </c>
      <c r="L35" s="44">
        <f t="shared" si="1"/>
        <v>1033.3333333333333</v>
      </c>
    </row>
    <row r="36" spans="1:12" x14ac:dyDescent="0.3">
      <c r="B36" s="6">
        <v>11</v>
      </c>
      <c r="C36" s="6">
        <v>11</v>
      </c>
      <c r="D36" s="6">
        <v>2035</v>
      </c>
      <c r="E36" s="44">
        <f t="shared" si="0"/>
        <v>1410</v>
      </c>
      <c r="I36" s="6">
        <v>11</v>
      </c>
      <c r="J36" s="6">
        <v>11</v>
      </c>
      <c r="K36" s="6">
        <v>2035</v>
      </c>
      <c r="L36" s="44">
        <f t="shared" si="1"/>
        <v>1059.6666666666665</v>
      </c>
    </row>
    <row r="37" spans="1:12" x14ac:dyDescent="0.3">
      <c r="B37" s="6">
        <v>12</v>
      </c>
      <c r="C37" s="6">
        <v>12</v>
      </c>
      <c r="D37" s="6">
        <v>2036</v>
      </c>
      <c r="E37" s="44">
        <f t="shared" si="0"/>
        <v>1434</v>
      </c>
      <c r="I37" s="6">
        <v>12</v>
      </c>
      <c r="J37" s="6">
        <v>12</v>
      </c>
      <c r="K37" s="6">
        <v>2036</v>
      </c>
      <c r="L37" s="44">
        <f t="shared" si="1"/>
        <v>1086</v>
      </c>
    </row>
    <row r="38" spans="1:12" x14ac:dyDescent="0.3">
      <c r="B38" s="6">
        <v>13</v>
      </c>
      <c r="C38" s="6">
        <v>13</v>
      </c>
      <c r="D38" s="6">
        <v>2037</v>
      </c>
      <c r="E38" s="44">
        <f t="shared" si="0"/>
        <v>1458</v>
      </c>
      <c r="I38" s="6">
        <v>13</v>
      </c>
      <c r="J38" s="6">
        <v>13</v>
      </c>
      <c r="K38" s="6">
        <v>2037</v>
      </c>
      <c r="L38" s="44">
        <f t="shared" si="1"/>
        <v>1112.3333333333333</v>
      </c>
    </row>
    <row r="39" spans="1:12" x14ac:dyDescent="0.3">
      <c r="B39" s="6">
        <v>14</v>
      </c>
      <c r="C39" s="6">
        <v>14</v>
      </c>
      <c r="D39" s="6">
        <v>2038</v>
      </c>
      <c r="E39" s="44">
        <f t="shared" si="0"/>
        <v>1482</v>
      </c>
      <c r="I39" s="6">
        <v>14</v>
      </c>
      <c r="J39" s="6">
        <v>14</v>
      </c>
      <c r="K39" s="6">
        <v>2038</v>
      </c>
      <c r="L39" s="44">
        <f t="shared" si="1"/>
        <v>1138.6666666666665</v>
      </c>
    </row>
    <row r="40" spans="1:12" x14ac:dyDescent="0.3">
      <c r="B40" s="6">
        <v>15</v>
      </c>
      <c r="C40" s="6">
        <v>15</v>
      </c>
      <c r="D40" s="6">
        <v>2039</v>
      </c>
      <c r="E40" s="44">
        <f t="shared" si="0"/>
        <v>1506</v>
      </c>
      <c r="I40" s="6">
        <v>15</v>
      </c>
      <c r="J40" s="6">
        <v>15</v>
      </c>
      <c r="K40" s="6">
        <v>2039</v>
      </c>
      <c r="L40" s="44">
        <f t="shared" si="1"/>
        <v>1165</v>
      </c>
    </row>
    <row r="41" spans="1:12" x14ac:dyDescent="0.3">
      <c r="B41" s="6">
        <v>16</v>
      </c>
      <c r="C41" s="6">
        <v>16</v>
      </c>
      <c r="D41" s="6">
        <v>2040</v>
      </c>
      <c r="E41" s="44">
        <f t="shared" si="0"/>
        <v>1530</v>
      </c>
      <c r="I41" s="6">
        <v>16</v>
      </c>
      <c r="J41" s="6">
        <v>16</v>
      </c>
      <c r="K41" s="6">
        <v>2040</v>
      </c>
      <c r="L41" s="44">
        <f t="shared" si="1"/>
        <v>1191.3333333333333</v>
      </c>
    </row>
    <row r="42" spans="1:12" x14ac:dyDescent="0.3">
      <c r="B42" s="6">
        <v>17</v>
      </c>
      <c r="C42" s="6">
        <v>17</v>
      </c>
      <c r="D42" s="6">
        <v>2041</v>
      </c>
      <c r="E42" s="44">
        <f t="shared" si="0"/>
        <v>1554</v>
      </c>
      <c r="I42" s="6">
        <v>17</v>
      </c>
      <c r="J42" s="6">
        <v>17</v>
      </c>
      <c r="K42" s="6">
        <v>2041</v>
      </c>
      <c r="L42" s="44">
        <f t="shared" si="1"/>
        <v>1217.6666666666665</v>
      </c>
    </row>
    <row r="43" spans="1:12" x14ac:dyDescent="0.3">
      <c r="B43" s="6">
        <v>18</v>
      </c>
      <c r="C43" s="6">
        <v>18</v>
      </c>
      <c r="D43" s="6">
        <v>2042</v>
      </c>
      <c r="E43" s="44">
        <f t="shared" si="0"/>
        <v>1578</v>
      </c>
      <c r="I43" s="6">
        <v>18</v>
      </c>
      <c r="J43" s="6">
        <v>18</v>
      </c>
      <c r="K43" s="6">
        <v>2042</v>
      </c>
      <c r="L43" s="44">
        <f t="shared" si="1"/>
        <v>1244</v>
      </c>
    </row>
    <row r="44" spans="1:12" x14ac:dyDescent="0.3">
      <c r="B44" s="6">
        <v>19</v>
      </c>
      <c r="C44" s="6">
        <v>19</v>
      </c>
      <c r="D44" s="6">
        <v>2043</v>
      </c>
      <c r="E44" s="44">
        <f t="shared" si="0"/>
        <v>1602</v>
      </c>
      <c r="I44" s="6">
        <v>19</v>
      </c>
      <c r="J44" s="6">
        <v>19</v>
      </c>
      <c r="K44" s="6">
        <v>2043</v>
      </c>
      <c r="L44" s="44">
        <f t="shared" si="1"/>
        <v>1270.3333333333333</v>
      </c>
    </row>
    <row r="45" spans="1:12" x14ac:dyDescent="0.3">
      <c r="B45" s="6">
        <v>20</v>
      </c>
      <c r="C45" s="6">
        <v>20</v>
      </c>
      <c r="D45" s="6">
        <v>2044</v>
      </c>
      <c r="E45" s="44">
        <f t="shared" si="0"/>
        <v>1626</v>
      </c>
      <c r="I45" s="6">
        <v>20</v>
      </c>
      <c r="J45" s="6">
        <v>20</v>
      </c>
      <c r="K45" s="6">
        <v>2044</v>
      </c>
      <c r="L45" s="44">
        <f t="shared" si="1"/>
        <v>1296.6666666666665</v>
      </c>
    </row>
    <row r="46" spans="1:12" x14ac:dyDescent="0.3">
      <c r="B46" s="4"/>
    </row>
    <row r="47" spans="1:12" x14ac:dyDescent="0.3">
      <c r="B47" s="4"/>
    </row>
    <row r="48" spans="1:12" x14ac:dyDescent="0.3">
      <c r="A48" s="203" t="s">
        <v>147</v>
      </c>
      <c r="B48" s="203"/>
      <c r="C48" s="203"/>
      <c r="D48" s="203"/>
      <c r="E48" s="203"/>
      <c r="H48" s="203" t="s">
        <v>148</v>
      </c>
      <c r="I48" s="203"/>
      <c r="J48" s="203"/>
      <c r="K48" s="203"/>
      <c r="L48" s="203"/>
    </row>
    <row r="49" spans="1:12" x14ac:dyDescent="0.3">
      <c r="A49" s="204">
        <v>3</v>
      </c>
      <c r="B49" s="195" t="s">
        <v>22</v>
      </c>
      <c r="C49" s="195" t="s">
        <v>23</v>
      </c>
      <c r="D49" s="195" t="s">
        <v>43</v>
      </c>
      <c r="E49" s="195"/>
      <c r="H49" s="204">
        <v>4</v>
      </c>
      <c r="I49" s="195" t="s">
        <v>22</v>
      </c>
      <c r="J49" s="195" t="s">
        <v>23</v>
      </c>
      <c r="K49" s="195" t="s">
        <v>43</v>
      </c>
      <c r="L49" s="195"/>
    </row>
    <row r="50" spans="1:12" x14ac:dyDescent="0.3">
      <c r="A50" s="204"/>
      <c r="B50" s="195"/>
      <c r="C50" s="195"/>
      <c r="D50" s="9" t="s">
        <v>27</v>
      </c>
      <c r="E50" s="9" t="s">
        <v>44</v>
      </c>
      <c r="H50" s="204"/>
      <c r="I50" s="195"/>
      <c r="J50" s="195"/>
      <c r="K50" s="9" t="s">
        <v>27</v>
      </c>
      <c r="L50" s="9" t="s">
        <v>44</v>
      </c>
    </row>
    <row r="51" spans="1:12" x14ac:dyDescent="0.3">
      <c r="A51" s="204"/>
      <c r="B51" s="7">
        <v>2015</v>
      </c>
      <c r="C51" s="7">
        <f>'Backward Projection (4)'!D109</f>
        <v>617</v>
      </c>
      <c r="D51" s="7"/>
      <c r="E51" s="7"/>
      <c r="H51" s="204"/>
      <c r="I51" s="7">
        <v>2015</v>
      </c>
      <c r="J51" s="7">
        <f>'Backward Projection (4)'!D161</f>
        <v>958</v>
      </c>
      <c r="K51" s="7"/>
      <c r="L51" s="7"/>
    </row>
    <row r="52" spans="1:12" x14ac:dyDescent="0.3">
      <c r="A52" s="204"/>
      <c r="B52" s="7">
        <v>2016</v>
      </c>
      <c r="C52" s="7">
        <f>'Backward Projection (4)'!D110</f>
        <v>740</v>
      </c>
      <c r="D52" s="7">
        <f>'Backward Projection (4)'!J125</f>
        <v>123</v>
      </c>
      <c r="E52" s="12">
        <f>'Backward Projection (4)'!K125</f>
        <v>19.935170178282011</v>
      </c>
      <c r="H52" s="204"/>
      <c r="I52" s="7">
        <v>2016</v>
      </c>
      <c r="J52" s="7">
        <f>'Backward Projection (4)'!D162</f>
        <v>1097</v>
      </c>
      <c r="K52" s="7">
        <f>'Backward Projection (4)'!J177</f>
        <v>139</v>
      </c>
      <c r="L52" s="12">
        <f>'Backward Projection (4)'!K177</f>
        <v>14.509394572025053</v>
      </c>
    </row>
    <row r="53" spans="1:12" x14ac:dyDescent="0.3">
      <c r="A53" s="204"/>
      <c r="B53" s="7">
        <v>2017</v>
      </c>
      <c r="C53" s="7">
        <f>'Backward Projection (4)'!D111</f>
        <v>741</v>
      </c>
      <c r="D53" s="7">
        <f>'Backward Projection (4)'!J126</f>
        <v>1</v>
      </c>
      <c r="E53" s="12">
        <f>'Backward Projection (4)'!K126</f>
        <v>0.13513513513513514</v>
      </c>
      <c r="H53" s="204"/>
      <c r="I53" s="7">
        <v>2017</v>
      </c>
      <c r="J53" s="7">
        <f>'Backward Projection (4)'!D163</f>
        <v>1081</v>
      </c>
      <c r="K53" s="7">
        <f>'Backward Projection (4)'!J178</f>
        <v>-16</v>
      </c>
      <c r="L53" s="12">
        <f>'Backward Projection (4)'!K178</f>
        <v>-1.4585232452142205</v>
      </c>
    </row>
    <row r="54" spans="1:12" x14ac:dyDescent="0.3">
      <c r="B54" s="7">
        <v>2018</v>
      </c>
      <c r="C54" s="7">
        <f>'Backward Projection (4)'!D112</f>
        <v>736</v>
      </c>
      <c r="D54" s="7">
        <f>'Backward Projection (4)'!J127</f>
        <v>-5</v>
      </c>
      <c r="E54" s="12">
        <f>'Backward Projection (4)'!K127</f>
        <v>-0.67476383265856954</v>
      </c>
      <c r="I54" s="7">
        <v>2018</v>
      </c>
      <c r="J54" s="7">
        <f>'Backward Projection (4)'!D164</f>
        <v>1019</v>
      </c>
      <c r="K54" s="7">
        <f>'Backward Projection (4)'!J179</f>
        <v>-62</v>
      </c>
      <c r="L54" s="12">
        <f>'Backward Projection (4)'!K179</f>
        <v>-5.7354301572617947</v>
      </c>
    </row>
    <row r="55" spans="1:12" x14ac:dyDescent="0.3">
      <c r="B55" s="7">
        <v>2019</v>
      </c>
      <c r="C55" s="7">
        <f>'Backward Projection (4)'!D113</f>
        <v>723</v>
      </c>
      <c r="D55" s="7">
        <f>'Backward Projection (4)'!J128</f>
        <v>-13</v>
      </c>
      <c r="E55" s="12">
        <f>'Backward Projection (4)'!K128</f>
        <v>-1.7663043478260869</v>
      </c>
      <c r="I55" s="7">
        <v>2019</v>
      </c>
      <c r="J55" s="7">
        <f>'Backward Projection (4)'!D165</f>
        <v>1064</v>
      </c>
      <c r="K55" s="7">
        <f>'Backward Projection (4)'!J180</f>
        <v>45</v>
      </c>
      <c r="L55" s="12">
        <f>'Backward Projection (4)'!K180</f>
        <v>4.4160942100098133</v>
      </c>
    </row>
    <row r="56" spans="1:12" x14ac:dyDescent="0.3">
      <c r="B56" s="7">
        <v>2020</v>
      </c>
      <c r="C56" s="7">
        <f>'Backward Projection (4)'!D114</f>
        <v>755</v>
      </c>
      <c r="D56" s="7">
        <f>'Backward Projection (4)'!J129</f>
        <v>32</v>
      </c>
      <c r="E56" s="12">
        <f>'Backward Projection (4)'!K129</f>
        <v>4.4260027662517292</v>
      </c>
      <c r="I56" s="7">
        <v>2020</v>
      </c>
      <c r="J56" s="7">
        <f>'Backward Projection (4)'!D166</f>
        <v>1172</v>
      </c>
      <c r="K56" s="7">
        <f>'Backward Projection (4)'!J181</f>
        <v>108</v>
      </c>
      <c r="L56" s="12">
        <f>'Backward Projection (4)'!K181</f>
        <v>10.150375939849624</v>
      </c>
    </row>
    <row r="57" spans="1:12" x14ac:dyDescent="0.3">
      <c r="B57" s="7">
        <v>2021</v>
      </c>
      <c r="C57" s="7">
        <f>'Backward Projection (4)'!D115</f>
        <v>761</v>
      </c>
      <c r="D57" s="7">
        <f>'Backward Projection (4)'!J130</f>
        <v>6</v>
      </c>
      <c r="E57" s="12">
        <f>'Backward Projection (4)'!K130</f>
        <v>0.79470198675496684</v>
      </c>
      <c r="I57" s="7">
        <v>2021</v>
      </c>
      <c r="J57" s="7">
        <f>'Backward Projection (4)'!D167</f>
        <v>1200</v>
      </c>
      <c r="K57" s="7">
        <f>'Backward Projection (4)'!J182</f>
        <v>28</v>
      </c>
      <c r="L57" s="12">
        <f>'Backward Projection (4)'!K182</f>
        <v>2.3890784982935154</v>
      </c>
    </row>
    <row r="58" spans="1:12" x14ac:dyDescent="0.3">
      <c r="B58" s="7">
        <v>2022</v>
      </c>
      <c r="C58" s="7">
        <f>'Backward Projection (4)'!D116</f>
        <v>785</v>
      </c>
      <c r="D58" s="7">
        <f>'Backward Projection (4)'!J131</f>
        <v>24</v>
      </c>
      <c r="E58" s="12">
        <f>'Backward Projection (4)'!K131</f>
        <v>3.1537450722733245</v>
      </c>
      <c r="I58" s="7">
        <v>2022</v>
      </c>
      <c r="J58" s="7">
        <f>'Backward Projection (4)'!D168</f>
        <v>1247</v>
      </c>
      <c r="K58" s="7">
        <f>'Backward Projection (4)'!J183</f>
        <v>47</v>
      </c>
      <c r="L58" s="12">
        <f>'Backward Projection (4)'!K183</f>
        <v>3.916666666666667</v>
      </c>
    </row>
    <row r="59" spans="1:12" x14ac:dyDescent="0.3">
      <c r="B59" s="7">
        <v>2023</v>
      </c>
      <c r="C59" s="7">
        <f>'Backward Projection (4)'!D117</f>
        <v>749</v>
      </c>
      <c r="D59" s="7">
        <f>'Backward Projection (4)'!J132</f>
        <v>-36</v>
      </c>
      <c r="E59" s="12">
        <f>'Backward Projection (4)'!K132</f>
        <v>-4.5859872611464967</v>
      </c>
      <c r="I59" s="7">
        <v>2023</v>
      </c>
      <c r="J59" s="7">
        <f>'Backward Projection (4)'!D169</f>
        <v>1228</v>
      </c>
      <c r="K59" s="7">
        <f>'Backward Projection (4)'!J184</f>
        <v>-19</v>
      </c>
      <c r="L59" s="12">
        <f>'Backward Projection (4)'!K184</f>
        <v>-1.5236567762630313</v>
      </c>
    </row>
    <row r="60" spans="1:12" x14ac:dyDescent="0.3">
      <c r="B60" s="7">
        <v>2024</v>
      </c>
      <c r="C60" s="7">
        <f>'Backward Projection (4)'!D118</f>
        <v>748</v>
      </c>
      <c r="D60" s="7">
        <f>'Backward Projection (4)'!J133</f>
        <v>-1</v>
      </c>
      <c r="E60" s="12">
        <f>'Backward Projection (4)'!K133</f>
        <v>-0.13351134846461948</v>
      </c>
      <c r="I60" s="7">
        <v>2024</v>
      </c>
      <c r="J60" s="7">
        <f>'Backward Projection (4)'!D170</f>
        <v>1238</v>
      </c>
      <c r="K60" s="7">
        <f>'Backward Projection (4)'!J185</f>
        <v>10</v>
      </c>
      <c r="L60" s="12">
        <f>'Backward Projection (4)'!K185</f>
        <v>0.81433224755700329</v>
      </c>
    </row>
    <row r="61" spans="1:12" x14ac:dyDescent="0.3">
      <c r="B61" s="14" t="s">
        <v>36</v>
      </c>
      <c r="C61" s="14">
        <f>SUM(C51:C60)</f>
        <v>7355</v>
      </c>
      <c r="D61" s="14">
        <f>SUM(D51:D60)</f>
        <v>131</v>
      </c>
      <c r="E61" s="26">
        <f>SUM(E51:E60)</f>
        <v>21.284188348601397</v>
      </c>
      <c r="I61" s="14" t="s">
        <v>36</v>
      </c>
      <c r="J61" s="14">
        <f>SUM(J51:J60)</f>
        <v>11304</v>
      </c>
      <c r="K61" s="14">
        <f>SUM(K51:K60)</f>
        <v>280</v>
      </c>
      <c r="L61" s="26">
        <f>SUM(L51:L60)</f>
        <v>27.478331955662632</v>
      </c>
    </row>
    <row r="62" spans="1:12" x14ac:dyDescent="0.3">
      <c r="B62" s="14" t="s">
        <v>37</v>
      </c>
      <c r="C62" s="26">
        <f>AVERAGE(C51:C60)</f>
        <v>735.5</v>
      </c>
      <c r="D62" s="26">
        <f>AVERAGE(D51:D60)</f>
        <v>14.555555555555555</v>
      </c>
      <c r="E62" s="26">
        <f>AVERAGE(E51:E60)</f>
        <v>2.3649098165112665</v>
      </c>
      <c r="I62" s="14" t="s">
        <v>37</v>
      </c>
      <c r="J62" s="26">
        <f>AVERAGE(J51:J60)</f>
        <v>1130.4000000000001</v>
      </c>
      <c r="K62" s="26">
        <f>AVERAGE(K51:K60)</f>
        <v>31.111111111111111</v>
      </c>
      <c r="L62" s="26">
        <f>AVERAGE(L51:L60)</f>
        <v>3.0531479950736258</v>
      </c>
    </row>
    <row r="63" spans="1:12" x14ac:dyDescent="0.3">
      <c r="B63" s="39" t="s">
        <v>45</v>
      </c>
      <c r="C63" s="43">
        <f>'Backward Projection (4)'!C140</f>
        <v>14.555555555555555</v>
      </c>
      <c r="D63" s="15"/>
      <c r="E63" s="16"/>
      <c r="I63" s="39" t="s">
        <v>45</v>
      </c>
      <c r="J63" s="43">
        <f>'Backward Projection (4)'!C192</f>
        <v>31.111111111111111</v>
      </c>
      <c r="K63" s="15"/>
      <c r="L63" s="16"/>
    </row>
    <row r="64" spans="1:12" x14ac:dyDescent="0.3">
      <c r="B64" s="40" t="s">
        <v>44</v>
      </c>
      <c r="C64" s="31">
        <f>'Backward Projection (4)'!C141</f>
        <v>2.3649098165112665</v>
      </c>
      <c r="E64" s="17"/>
      <c r="I64" s="40" t="s">
        <v>44</v>
      </c>
      <c r="J64" s="31">
        <f>'Backward Projection (4)'!C193</f>
        <v>3.0531479950736258</v>
      </c>
      <c r="L64" s="17"/>
    </row>
    <row r="65" spans="2:12" x14ac:dyDescent="0.3">
      <c r="B65" s="41" t="s">
        <v>29</v>
      </c>
      <c r="C65" s="42" t="str">
        <f>'Backward Projection (4)'!C142</f>
        <v>200,45+ (161,79x)</v>
      </c>
      <c r="D65" s="18"/>
      <c r="E65" s="19"/>
      <c r="I65" s="41" t="s">
        <v>29</v>
      </c>
      <c r="J65" s="42" t="str">
        <f>'Backward Projection (4)'!C194</f>
        <v>241,62 + (161,60x)</v>
      </c>
      <c r="K65" s="18"/>
      <c r="L65" s="19"/>
    </row>
    <row r="67" spans="2:12" x14ac:dyDescent="0.3">
      <c r="B67" s="11" t="s">
        <v>46</v>
      </c>
      <c r="C67" s="11" t="s">
        <v>47</v>
      </c>
      <c r="D67" s="11" t="s">
        <v>22</v>
      </c>
      <c r="E67" s="11" t="s">
        <v>65</v>
      </c>
      <c r="I67" s="11" t="s">
        <v>46</v>
      </c>
      <c r="J67" s="11" t="s">
        <v>47</v>
      </c>
      <c r="K67" s="11" t="s">
        <v>22</v>
      </c>
      <c r="L67" s="11" t="s">
        <v>65</v>
      </c>
    </row>
    <row r="68" spans="2:12" x14ac:dyDescent="0.3">
      <c r="B68" s="6">
        <v>1</v>
      </c>
      <c r="C68" s="6">
        <v>1</v>
      </c>
      <c r="D68" s="6">
        <v>2025</v>
      </c>
      <c r="E68" s="44">
        <f>$C$60+(C68*$C$63)</f>
        <v>762.55555555555554</v>
      </c>
      <c r="I68" s="6">
        <v>1</v>
      </c>
      <c r="J68" s="6">
        <v>1</v>
      </c>
      <c r="K68" s="6">
        <v>2025</v>
      </c>
      <c r="L68" s="44">
        <f>$J$60+(J68*$J$63)</f>
        <v>1269.1111111111111</v>
      </c>
    </row>
    <row r="69" spans="2:12" x14ac:dyDescent="0.3">
      <c r="B69" s="6">
        <v>2</v>
      </c>
      <c r="C69" s="6">
        <v>2</v>
      </c>
      <c r="D69" s="6">
        <v>2026</v>
      </c>
      <c r="E69" s="44">
        <f t="shared" ref="E69:E87" si="2">$C$60+(C69*$C$63)</f>
        <v>777.11111111111109</v>
      </c>
      <c r="I69" s="6">
        <v>2</v>
      </c>
      <c r="J69" s="6">
        <v>2</v>
      </c>
      <c r="K69" s="6">
        <v>2026</v>
      </c>
      <c r="L69" s="44">
        <f t="shared" ref="L69:L87" si="3">$J$60+(J69*$J$63)</f>
        <v>1300.2222222222222</v>
      </c>
    </row>
    <row r="70" spans="2:12" x14ac:dyDescent="0.3">
      <c r="B70" s="6">
        <v>3</v>
      </c>
      <c r="C70" s="6">
        <v>3</v>
      </c>
      <c r="D70" s="6">
        <v>2027</v>
      </c>
      <c r="E70" s="44">
        <f t="shared" si="2"/>
        <v>791.66666666666663</v>
      </c>
      <c r="I70" s="6">
        <v>3</v>
      </c>
      <c r="J70" s="6">
        <v>3</v>
      </c>
      <c r="K70" s="6">
        <v>2027</v>
      </c>
      <c r="L70" s="44">
        <f t="shared" si="3"/>
        <v>1331.3333333333333</v>
      </c>
    </row>
    <row r="71" spans="2:12" x14ac:dyDescent="0.3">
      <c r="B71" s="6">
        <v>4</v>
      </c>
      <c r="C71" s="6">
        <v>4</v>
      </c>
      <c r="D71" s="6">
        <v>2028</v>
      </c>
      <c r="E71" s="44">
        <f t="shared" si="2"/>
        <v>806.22222222222217</v>
      </c>
      <c r="I71" s="6">
        <v>4</v>
      </c>
      <c r="J71" s="6">
        <v>4</v>
      </c>
      <c r="K71" s="6">
        <v>2028</v>
      </c>
      <c r="L71" s="44">
        <f t="shared" si="3"/>
        <v>1362.4444444444443</v>
      </c>
    </row>
    <row r="72" spans="2:12" x14ac:dyDescent="0.3">
      <c r="B72" s="6">
        <v>5</v>
      </c>
      <c r="C72" s="6">
        <v>5</v>
      </c>
      <c r="D72" s="6">
        <v>2029</v>
      </c>
      <c r="E72" s="44">
        <f t="shared" si="2"/>
        <v>820.77777777777783</v>
      </c>
      <c r="I72" s="6">
        <v>5</v>
      </c>
      <c r="J72" s="6">
        <v>5</v>
      </c>
      <c r="K72" s="6">
        <v>2029</v>
      </c>
      <c r="L72" s="44">
        <f t="shared" si="3"/>
        <v>1393.5555555555557</v>
      </c>
    </row>
    <row r="73" spans="2:12" x14ac:dyDescent="0.3">
      <c r="B73" s="6">
        <v>6</v>
      </c>
      <c r="C73" s="6">
        <v>6</v>
      </c>
      <c r="D73" s="6">
        <v>2030</v>
      </c>
      <c r="E73" s="44">
        <f t="shared" si="2"/>
        <v>835.33333333333337</v>
      </c>
      <c r="I73" s="6">
        <v>6</v>
      </c>
      <c r="J73" s="6">
        <v>6</v>
      </c>
      <c r="K73" s="6">
        <v>2030</v>
      </c>
      <c r="L73" s="44">
        <f t="shared" si="3"/>
        <v>1424.6666666666667</v>
      </c>
    </row>
    <row r="74" spans="2:12" x14ac:dyDescent="0.3">
      <c r="B74" s="6">
        <v>7</v>
      </c>
      <c r="C74" s="6">
        <v>7</v>
      </c>
      <c r="D74" s="6">
        <v>2031</v>
      </c>
      <c r="E74" s="44">
        <f t="shared" si="2"/>
        <v>849.88888888888891</v>
      </c>
      <c r="I74" s="6">
        <v>7</v>
      </c>
      <c r="J74" s="6">
        <v>7</v>
      </c>
      <c r="K74" s="6">
        <v>2031</v>
      </c>
      <c r="L74" s="44">
        <f t="shared" si="3"/>
        <v>1455.7777777777778</v>
      </c>
    </row>
    <row r="75" spans="2:12" x14ac:dyDescent="0.3">
      <c r="B75" s="6">
        <v>8</v>
      </c>
      <c r="C75" s="6">
        <v>8</v>
      </c>
      <c r="D75" s="6">
        <v>2032</v>
      </c>
      <c r="E75" s="44">
        <f t="shared" si="2"/>
        <v>864.44444444444446</v>
      </c>
      <c r="I75" s="6">
        <v>8</v>
      </c>
      <c r="J75" s="6">
        <v>8</v>
      </c>
      <c r="K75" s="6">
        <v>2032</v>
      </c>
      <c r="L75" s="44">
        <f t="shared" si="3"/>
        <v>1486.8888888888889</v>
      </c>
    </row>
    <row r="76" spans="2:12" x14ac:dyDescent="0.3">
      <c r="B76" s="6">
        <v>9</v>
      </c>
      <c r="C76" s="6">
        <v>9</v>
      </c>
      <c r="D76" s="6">
        <v>2033</v>
      </c>
      <c r="E76" s="44">
        <f t="shared" si="2"/>
        <v>879</v>
      </c>
      <c r="I76" s="6">
        <v>9</v>
      </c>
      <c r="J76" s="6">
        <v>9</v>
      </c>
      <c r="K76" s="6">
        <v>2033</v>
      </c>
      <c r="L76" s="44">
        <f t="shared" si="3"/>
        <v>1518</v>
      </c>
    </row>
    <row r="77" spans="2:12" x14ac:dyDescent="0.3">
      <c r="B77" s="6">
        <v>10</v>
      </c>
      <c r="C77" s="6">
        <v>10</v>
      </c>
      <c r="D77" s="6">
        <v>2034</v>
      </c>
      <c r="E77" s="44">
        <f t="shared" si="2"/>
        <v>893.55555555555554</v>
      </c>
      <c r="I77" s="6">
        <v>10</v>
      </c>
      <c r="J77" s="6">
        <v>10</v>
      </c>
      <c r="K77" s="6">
        <v>2034</v>
      </c>
      <c r="L77" s="44">
        <f t="shared" si="3"/>
        <v>1549.1111111111111</v>
      </c>
    </row>
    <row r="78" spans="2:12" x14ac:dyDescent="0.3">
      <c r="B78" s="6">
        <v>11</v>
      </c>
      <c r="C78" s="6">
        <v>11</v>
      </c>
      <c r="D78" s="6">
        <v>2035</v>
      </c>
      <c r="E78" s="44">
        <f t="shared" si="2"/>
        <v>908.11111111111109</v>
      </c>
      <c r="I78" s="6">
        <v>11</v>
      </c>
      <c r="J78" s="6">
        <v>11</v>
      </c>
      <c r="K78" s="6">
        <v>2035</v>
      </c>
      <c r="L78" s="44">
        <f t="shared" si="3"/>
        <v>1580.2222222222222</v>
      </c>
    </row>
    <row r="79" spans="2:12" x14ac:dyDescent="0.3">
      <c r="B79" s="6">
        <v>12</v>
      </c>
      <c r="C79" s="6">
        <v>12</v>
      </c>
      <c r="D79" s="6">
        <v>2036</v>
      </c>
      <c r="E79" s="44">
        <f t="shared" si="2"/>
        <v>922.66666666666663</v>
      </c>
      <c r="I79" s="6">
        <v>12</v>
      </c>
      <c r="J79" s="6">
        <v>12</v>
      </c>
      <c r="K79" s="6">
        <v>2036</v>
      </c>
      <c r="L79" s="44">
        <f t="shared" si="3"/>
        <v>1611.3333333333333</v>
      </c>
    </row>
    <row r="80" spans="2:12" x14ac:dyDescent="0.3">
      <c r="B80" s="6">
        <v>13</v>
      </c>
      <c r="C80" s="6">
        <v>13</v>
      </c>
      <c r="D80" s="6">
        <v>2037</v>
      </c>
      <c r="E80" s="44">
        <f t="shared" si="2"/>
        <v>937.22222222222217</v>
      </c>
      <c r="I80" s="6">
        <v>13</v>
      </c>
      <c r="J80" s="6">
        <v>13</v>
      </c>
      <c r="K80" s="6">
        <v>2037</v>
      </c>
      <c r="L80" s="44">
        <f t="shared" si="3"/>
        <v>1642.4444444444443</v>
      </c>
    </row>
    <row r="81" spans="2:12" x14ac:dyDescent="0.3">
      <c r="B81" s="6">
        <v>14</v>
      </c>
      <c r="C81" s="6">
        <v>14</v>
      </c>
      <c r="D81" s="6">
        <v>2038</v>
      </c>
      <c r="E81" s="44">
        <f t="shared" si="2"/>
        <v>951.77777777777783</v>
      </c>
      <c r="I81" s="6">
        <v>14</v>
      </c>
      <c r="J81" s="6">
        <v>14</v>
      </c>
      <c r="K81" s="6">
        <v>2038</v>
      </c>
      <c r="L81" s="44">
        <f t="shared" si="3"/>
        <v>1673.5555555555557</v>
      </c>
    </row>
    <row r="82" spans="2:12" x14ac:dyDescent="0.3">
      <c r="B82" s="6">
        <v>15</v>
      </c>
      <c r="C82" s="6">
        <v>15</v>
      </c>
      <c r="D82" s="6">
        <v>2039</v>
      </c>
      <c r="E82" s="44">
        <f t="shared" si="2"/>
        <v>966.33333333333337</v>
      </c>
      <c r="I82" s="6">
        <v>15</v>
      </c>
      <c r="J82" s="6">
        <v>15</v>
      </c>
      <c r="K82" s="6">
        <v>2039</v>
      </c>
      <c r="L82" s="44">
        <f t="shared" si="3"/>
        <v>1704.6666666666667</v>
      </c>
    </row>
    <row r="83" spans="2:12" x14ac:dyDescent="0.3">
      <c r="B83" s="6">
        <v>16</v>
      </c>
      <c r="C83" s="6">
        <v>16</v>
      </c>
      <c r="D83" s="6">
        <v>2040</v>
      </c>
      <c r="E83" s="44">
        <f t="shared" si="2"/>
        <v>980.88888888888891</v>
      </c>
      <c r="I83" s="6">
        <v>16</v>
      </c>
      <c r="J83" s="6">
        <v>16</v>
      </c>
      <c r="K83" s="6">
        <v>2040</v>
      </c>
      <c r="L83" s="44">
        <f t="shared" si="3"/>
        <v>1735.7777777777778</v>
      </c>
    </row>
    <row r="84" spans="2:12" x14ac:dyDescent="0.3">
      <c r="B84" s="6">
        <v>17</v>
      </c>
      <c r="C84" s="6">
        <v>17</v>
      </c>
      <c r="D84" s="6">
        <v>2041</v>
      </c>
      <c r="E84" s="44">
        <f t="shared" si="2"/>
        <v>995.44444444444446</v>
      </c>
      <c r="I84" s="6">
        <v>17</v>
      </c>
      <c r="J84" s="6">
        <v>17</v>
      </c>
      <c r="K84" s="6">
        <v>2041</v>
      </c>
      <c r="L84" s="44">
        <f t="shared" si="3"/>
        <v>1766.8888888888889</v>
      </c>
    </row>
    <row r="85" spans="2:12" x14ac:dyDescent="0.3">
      <c r="B85" s="6">
        <v>18</v>
      </c>
      <c r="C85" s="6">
        <v>18</v>
      </c>
      <c r="D85" s="6">
        <v>2042</v>
      </c>
      <c r="E85" s="44">
        <f t="shared" si="2"/>
        <v>1010</v>
      </c>
      <c r="I85" s="6">
        <v>18</v>
      </c>
      <c r="J85" s="6">
        <v>18</v>
      </c>
      <c r="K85" s="6">
        <v>2042</v>
      </c>
      <c r="L85" s="44">
        <f t="shared" si="3"/>
        <v>1798</v>
      </c>
    </row>
    <row r="86" spans="2:12" x14ac:dyDescent="0.3">
      <c r="B86" s="6">
        <v>19</v>
      </c>
      <c r="C86" s="6">
        <v>19</v>
      </c>
      <c r="D86" s="6">
        <v>2043</v>
      </c>
      <c r="E86" s="44">
        <f t="shared" si="2"/>
        <v>1024.5555555555557</v>
      </c>
      <c r="I86" s="6">
        <v>19</v>
      </c>
      <c r="J86" s="6">
        <v>19</v>
      </c>
      <c r="K86" s="6">
        <v>2043</v>
      </c>
      <c r="L86" s="44">
        <f t="shared" si="3"/>
        <v>1829.1111111111111</v>
      </c>
    </row>
    <row r="87" spans="2:12" x14ac:dyDescent="0.3">
      <c r="B87" s="6">
        <v>20</v>
      </c>
      <c r="C87" s="6">
        <v>20</v>
      </c>
      <c r="D87" s="6">
        <v>2044</v>
      </c>
      <c r="E87" s="44">
        <f t="shared" si="2"/>
        <v>1039.1111111111111</v>
      </c>
      <c r="I87" s="6">
        <v>20</v>
      </c>
      <c r="J87" s="6">
        <v>20</v>
      </c>
      <c r="K87" s="6">
        <v>2044</v>
      </c>
      <c r="L87" s="44">
        <f t="shared" si="3"/>
        <v>1860.2222222222222</v>
      </c>
    </row>
  </sheetData>
  <mergeCells count="21">
    <mergeCell ref="B2:G3"/>
    <mergeCell ref="A6:E6"/>
    <mergeCell ref="H6:L6"/>
    <mergeCell ref="A7:A11"/>
    <mergeCell ref="B7:B8"/>
    <mergeCell ref="C7:C8"/>
    <mergeCell ref="D7:E7"/>
    <mergeCell ref="H7:H11"/>
    <mergeCell ref="A48:E48"/>
    <mergeCell ref="H48:L48"/>
    <mergeCell ref="I7:I8"/>
    <mergeCell ref="J7:J8"/>
    <mergeCell ref="K7:L7"/>
    <mergeCell ref="J49:J50"/>
    <mergeCell ref="K49:L49"/>
    <mergeCell ref="A49:A53"/>
    <mergeCell ref="B49:B50"/>
    <mergeCell ref="C49:C50"/>
    <mergeCell ref="D49:E49"/>
    <mergeCell ref="H49:H53"/>
    <mergeCell ref="I49:I50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88F88-2DED-4132-B756-F1E26F21EE19}">
  <dimension ref="A2:AA196"/>
  <sheetViews>
    <sheetView topLeftCell="A166" zoomScale="70" zoomScaleNormal="70" workbookViewId="0">
      <selection activeCell="G204" sqref="G204"/>
    </sheetView>
  </sheetViews>
  <sheetFormatPr defaultRowHeight="14.4" x14ac:dyDescent="0.3"/>
  <cols>
    <col min="2" max="2" width="26" customWidth="1"/>
    <col min="3" max="3" width="9.33203125" customWidth="1"/>
    <col min="26" max="26" width="14.44140625" customWidth="1"/>
    <col min="27" max="27" width="16.5546875" customWidth="1"/>
  </cols>
  <sheetData>
    <row r="2" spans="1:27" x14ac:dyDescent="0.3">
      <c r="A2" s="218">
        <v>1</v>
      </c>
      <c r="B2" s="217" t="s">
        <v>309</v>
      </c>
      <c r="C2" s="217"/>
      <c r="D2" s="217"/>
    </row>
    <row r="3" spans="1:27" x14ac:dyDescent="0.3">
      <c r="A3" s="218"/>
      <c r="B3" s="209" t="s">
        <v>169</v>
      </c>
      <c r="C3" s="211" t="s">
        <v>175</v>
      </c>
      <c r="D3" s="62" t="s">
        <v>22</v>
      </c>
      <c r="Z3" s="206" t="s">
        <v>184</v>
      </c>
      <c r="AA3" s="206"/>
    </row>
    <row r="4" spans="1:27" x14ac:dyDescent="0.3">
      <c r="A4" s="218"/>
      <c r="B4" s="210"/>
      <c r="C4" s="211"/>
      <c r="D4" s="62">
        <v>2024</v>
      </c>
      <c r="Z4" s="206"/>
      <c r="AA4" s="206"/>
    </row>
    <row r="5" spans="1:27" x14ac:dyDescent="0.3">
      <c r="B5" s="58" t="s">
        <v>181</v>
      </c>
      <c r="C5" s="5"/>
      <c r="D5" s="6"/>
      <c r="Z5" s="206" t="s">
        <v>22</v>
      </c>
      <c r="AA5" s="207" t="s">
        <v>65</v>
      </c>
    </row>
    <row r="6" spans="1:27" x14ac:dyDescent="0.3">
      <c r="B6" s="59" t="s">
        <v>170</v>
      </c>
      <c r="C6" s="212" t="s">
        <v>176</v>
      </c>
      <c r="D6" s="6"/>
      <c r="Z6" s="206"/>
      <c r="AA6" s="207"/>
    </row>
    <row r="7" spans="1:27" x14ac:dyDescent="0.3">
      <c r="B7" s="59" t="s">
        <v>171</v>
      </c>
      <c r="C7" s="213"/>
      <c r="D7" s="6">
        <v>1</v>
      </c>
      <c r="Z7" s="6">
        <v>2024</v>
      </c>
      <c r="AA7" s="44">
        <f>'Forward Projection (4)'!C18</f>
        <v>1146</v>
      </c>
    </row>
    <row r="8" spans="1:27" x14ac:dyDescent="0.3">
      <c r="B8" s="59" t="s">
        <v>173</v>
      </c>
      <c r="C8" s="213"/>
      <c r="D8" s="6"/>
      <c r="Z8" s="6">
        <v>2025</v>
      </c>
      <c r="AA8" s="44">
        <f>'Forward Projection (4)'!E26</f>
        <v>1170</v>
      </c>
    </row>
    <row r="9" spans="1:27" x14ac:dyDescent="0.3">
      <c r="B9" s="59" t="s">
        <v>174</v>
      </c>
      <c r="C9" s="214"/>
      <c r="D9" s="6"/>
      <c r="Z9" s="6">
        <v>2026</v>
      </c>
      <c r="AA9" s="44">
        <f>'Forward Projection (4)'!E27</f>
        <v>1194</v>
      </c>
    </row>
    <row r="10" spans="1:27" x14ac:dyDescent="0.3">
      <c r="B10" s="60" t="s">
        <v>180</v>
      </c>
      <c r="C10" s="7"/>
      <c r="D10" s="6"/>
      <c r="Z10" s="6">
        <v>2027</v>
      </c>
      <c r="AA10" s="44">
        <f>'Forward Projection (4)'!E28</f>
        <v>1218</v>
      </c>
    </row>
    <row r="11" spans="1:27" x14ac:dyDescent="0.3">
      <c r="B11" s="5" t="s">
        <v>301</v>
      </c>
      <c r="C11" s="212" t="s">
        <v>167</v>
      </c>
      <c r="D11" s="6">
        <v>1</v>
      </c>
      <c r="Z11" s="6">
        <v>2028</v>
      </c>
      <c r="AA11" s="44">
        <f>'Forward Projection (4)'!E29</f>
        <v>1242</v>
      </c>
    </row>
    <row r="12" spans="1:27" x14ac:dyDescent="0.3">
      <c r="B12" s="5" t="s">
        <v>302</v>
      </c>
      <c r="C12" s="214"/>
      <c r="D12" s="6"/>
      <c r="Z12" s="6">
        <v>2029</v>
      </c>
      <c r="AA12" s="44">
        <f>'Forward Projection (4)'!E30</f>
        <v>1266</v>
      </c>
    </row>
    <row r="13" spans="1:27" x14ac:dyDescent="0.3">
      <c r="B13" s="60" t="s">
        <v>178</v>
      </c>
      <c r="C13" s="7"/>
      <c r="D13" s="6"/>
      <c r="Z13" s="6">
        <v>2030</v>
      </c>
      <c r="AA13" s="44">
        <f>'Forward Projection (4)'!E31</f>
        <v>1290</v>
      </c>
    </row>
    <row r="14" spans="1:27" ht="14.4" customHeight="1" x14ac:dyDescent="0.3">
      <c r="B14" s="5" t="s">
        <v>303</v>
      </c>
      <c r="C14" s="212" t="s">
        <v>167</v>
      </c>
      <c r="D14" s="6">
        <v>2</v>
      </c>
      <c r="F14" s="208" t="s">
        <v>185</v>
      </c>
      <c r="G14" s="208"/>
      <c r="H14" s="208"/>
      <c r="I14" s="208"/>
      <c r="J14" s="208"/>
      <c r="Z14" s="6">
        <v>2031</v>
      </c>
      <c r="AA14" s="44">
        <f>'Forward Projection (4)'!E32</f>
        <v>1314</v>
      </c>
    </row>
    <row r="15" spans="1:27" x14ac:dyDescent="0.3">
      <c r="B15" s="5" t="s">
        <v>304</v>
      </c>
      <c r="C15" s="214"/>
      <c r="D15" s="6"/>
      <c r="F15" s="208"/>
      <c r="G15" s="208"/>
      <c r="H15" s="208"/>
      <c r="I15" s="208"/>
      <c r="J15" s="208"/>
      <c r="Z15" s="6">
        <v>2032</v>
      </c>
      <c r="AA15" s="44">
        <f>'Forward Projection (4)'!E33</f>
        <v>1338</v>
      </c>
    </row>
    <row r="16" spans="1:27" x14ac:dyDescent="0.3">
      <c r="B16" s="60" t="s">
        <v>179</v>
      </c>
      <c r="C16" s="7"/>
      <c r="D16" s="6"/>
      <c r="F16" s="208"/>
      <c r="G16" s="208"/>
      <c r="H16" s="208"/>
      <c r="I16" s="208"/>
      <c r="J16" s="208"/>
      <c r="Z16" s="6">
        <v>2033</v>
      </c>
      <c r="AA16" s="44">
        <f>'Forward Projection (4)'!E34</f>
        <v>1362</v>
      </c>
    </row>
    <row r="17" spans="2:27" x14ac:dyDescent="0.3">
      <c r="B17" s="61" t="s">
        <v>183</v>
      </c>
      <c r="C17" s="215" t="s">
        <v>167</v>
      </c>
      <c r="D17" s="6">
        <v>2</v>
      </c>
      <c r="Z17" s="6">
        <v>2034</v>
      </c>
      <c r="AA17" s="44">
        <f>'Forward Projection (4)'!E35</f>
        <v>1386</v>
      </c>
    </row>
    <row r="18" spans="2:27" x14ac:dyDescent="0.3">
      <c r="B18" s="61" t="s">
        <v>172</v>
      </c>
      <c r="C18" s="216"/>
      <c r="D18" s="6"/>
      <c r="Z18" s="6">
        <v>2035</v>
      </c>
      <c r="AA18" s="44">
        <f>'Forward Projection (4)'!E36</f>
        <v>1410</v>
      </c>
    </row>
    <row r="19" spans="2:27" x14ac:dyDescent="0.3">
      <c r="B19" s="60" t="s">
        <v>305</v>
      </c>
      <c r="C19" s="7"/>
      <c r="D19" s="6"/>
      <c r="Z19" s="6">
        <v>2036</v>
      </c>
      <c r="AA19" s="44">
        <f>'Forward Projection (4)'!E37</f>
        <v>1434</v>
      </c>
    </row>
    <row r="20" spans="2:27" x14ac:dyDescent="0.3">
      <c r="B20" s="5" t="s">
        <v>306</v>
      </c>
      <c r="C20" s="257" t="s">
        <v>167</v>
      </c>
      <c r="D20" s="6">
        <v>2</v>
      </c>
      <c r="Z20" s="6">
        <v>2037</v>
      </c>
      <c r="AA20" s="44">
        <f>'Forward Projection (4)'!E38</f>
        <v>1458</v>
      </c>
    </row>
    <row r="21" spans="2:27" x14ac:dyDescent="0.3">
      <c r="B21" s="5" t="s">
        <v>307</v>
      </c>
      <c r="C21" s="257"/>
      <c r="D21" s="6"/>
      <c r="Z21" s="6">
        <v>2038</v>
      </c>
      <c r="AA21" s="44">
        <f>'Forward Projection (4)'!E39</f>
        <v>1482</v>
      </c>
    </row>
    <row r="22" spans="2:27" x14ac:dyDescent="0.3">
      <c r="B22" s="5" t="s">
        <v>308</v>
      </c>
      <c r="C22" s="257"/>
      <c r="D22" s="6"/>
      <c r="Z22" s="6">
        <v>2039</v>
      </c>
      <c r="AA22" s="44">
        <f>'Forward Projection (4)'!E40</f>
        <v>1506</v>
      </c>
    </row>
    <row r="23" spans="2:27" x14ac:dyDescent="0.3">
      <c r="B23" s="5" t="s">
        <v>310</v>
      </c>
      <c r="C23" s="257"/>
      <c r="D23" s="6"/>
      <c r="Z23" s="6">
        <v>2040</v>
      </c>
      <c r="AA23" s="44">
        <f>'Forward Projection (4)'!E41</f>
        <v>1530</v>
      </c>
    </row>
    <row r="24" spans="2:27" x14ac:dyDescent="0.3">
      <c r="B24" s="5" t="s">
        <v>459</v>
      </c>
      <c r="C24" s="257"/>
      <c r="D24" s="6"/>
      <c r="Z24" s="6">
        <v>2041</v>
      </c>
      <c r="AA24" s="44">
        <f>'Forward Projection (4)'!E42</f>
        <v>1554</v>
      </c>
    </row>
    <row r="25" spans="2:27" x14ac:dyDescent="0.3">
      <c r="Z25" s="6">
        <v>2042</v>
      </c>
      <c r="AA25" s="44">
        <f>'Forward Projection (4)'!E43</f>
        <v>1578</v>
      </c>
    </row>
    <row r="26" spans="2:27" x14ac:dyDescent="0.3">
      <c r="Z26" s="6">
        <v>2043</v>
      </c>
      <c r="AA26" s="44">
        <f>'Forward Projection (4)'!E44</f>
        <v>1602</v>
      </c>
    </row>
    <row r="27" spans="2:27" x14ac:dyDescent="0.3">
      <c r="Z27" s="6">
        <v>2044</v>
      </c>
      <c r="AA27" s="44">
        <f>'Forward Projection (4)'!E45</f>
        <v>1626</v>
      </c>
    </row>
    <row r="28" spans="2:27" x14ac:dyDescent="0.3">
      <c r="B28" s="209" t="s">
        <v>169</v>
      </c>
      <c r="C28" s="219" t="s">
        <v>175</v>
      </c>
      <c r="D28" s="220" t="s">
        <v>22</v>
      </c>
      <c r="E28" s="220"/>
      <c r="F28" s="220"/>
      <c r="G28" s="220"/>
      <c r="H28" s="220"/>
      <c r="I28" s="220"/>
      <c r="J28" s="220"/>
      <c r="K28" s="220"/>
      <c r="L28" s="220"/>
      <c r="M28" s="220"/>
      <c r="N28" s="220"/>
      <c r="O28" s="220"/>
      <c r="P28" s="220"/>
      <c r="Q28" s="220"/>
      <c r="R28" s="220"/>
      <c r="S28" s="220"/>
      <c r="T28" s="220"/>
      <c r="U28" s="220"/>
      <c r="V28" s="220"/>
      <c r="W28" s="220"/>
    </row>
    <row r="29" spans="2:27" x14ac:dyDescent="0.3">
      <c r="B29" s="210"/>
      <c r="C29" s="219"/>
      <c r="D29" s="62">
        <v>2025</v>
      </c>
      <c r="E29" s="63">
        <v>2026</v>
      </c>
      <c r="F29" s="62">
        <v>2027</v>
      </c>
      <c r="G29" s="63">
        <v>2028</v>
      </c>
      <c r="H29" s="62">
        <v>2029</v>
      </c>
      <c r="I29" s="63">
        <v>2030</v>
      </c>
      <c r="J29" s="62">
        <v>2031</v>
      </c>
      <c r="K29" s="63">
        <v>2032</v>
      </c>
      <c r="L29" s="62">
        <v>2033</v>
      </c>
      <c r="M29" s="63">
        <v>2034</v>
      </c>
      <c r="N29" s="62">
        <v>2035</v>
      </c>
      <c r="O29" s="63">
        <v>2036</v>
      </c>
      <c r="P29" s="62">
        <v>2037</v>
      </c>
      <c r="Q29" s="63">
        <v>2038</v>
      </c>
      <c r="R29" s="62">
        <v>2039</v>
      </c>
      <c r="S29" s="63">
        <v>2040</v>
      </c>
      <c r="T29" s="62">
        <v>2041</v>
      </c>
      <c r="U29" s="63">
        <v>2042</v>
      </c>
      <c r="V29" s="62">
        <v>2043</v>
      </c>
      <c r="W29" s="63">
        <v>2044</v>
      </c>
    </row>
    <row r="30" spans="2:27" x14ac:dyDescent="0.3">
      <c r="B30" s="58" t="s">
        <v>181</v>
      </c>
      <c r="C30" s="5"/>
      <c r="D30" s="6"/>
      <c r="E30" s="6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</row>
    <row r="31" spans="2:27" x14ac:dyDescent="0.3">
      <c r="B31" s="59" t="s">
        <v>170</v>
      </c>
      <c r="C31" s="212" t="s">
        <v>176</v>
      </c>
      <c r="D31" s="44">
        <f t="shared" ref="D31:D45" si="0">ROUND(($AA$8/$AA$7)*D6,0)</f>
        <v>0</v>
      </c>
      <c r="E31" s="6">
        <f t="shared" ref="E31" si="1">ROUND(($AA$9/$AA$7)*D6,0)</f>
        <v>0</v>
      </c>
      <c r="F31" s="6">
        <f t="shared" ref="F31" si="2">ROUND(($AA$10/$AA$7)*D6,0)</f>
        <v>0</v>
      </c>
      <c r="G31" s="6">
        <f t="shared" ref="G31" si="3">ROUND(($AA$11/$AA$7)*D6,0)</f>
        <v>0</v>
      </c>
      <c r="H31" s="6">
        <f t="shared" ref="H31" si="4">ROUND(($AA$12/$AA$7)*D6,0)</f>
        <v>0</v>
      </c>
      <c r="I31" s="6">
        <f t="shared" ref="I31" si="5">ROUND(($AA$13/$AA$7)*D6,0)</f>
        <v>0</v>
      </c>
      <c r="J31" s="6">
        <f t="shared" ref="J31" si="6">ROUND(($AA$14/$AA$7)*D6,0)</f>
        <v>0</v>
      </c>
      <c r="K31" s="6">
        <f t="shared" ref="K31" si="7">ROUND(($AA$15/$AA$7)*D6,0)</f>
        <v>0</v>
      </c>
      <c r="L31" s="6">
        <f t="shared" ref="L31" si="8">ROUND(($AA$16/$AA$7)*D6,0)</f>
        <v>0</v>
      </c>
      <c r="M31" s="6">
        <f t="shared" ref="M31" si="9">ROUND(($AA$17/$AA$7)*D6,0)</f>
        <v>0</v>
      </c>
      <c r="N31" s="6">
        <f t="shared" ref="N31" si="10">ROUND(($AA$18/$AA$7)*D6,0)</f>
        <v>0</v>
      </c>
      <c r="O31" s="6">
        <f t="shared" ref="O31" si="11">ROUND(($AA$19/$AA$7)*D6,0)</f>
        <v>0</v>
      </c>
      <c r="P31" s="6">
        <f t="shared" ref="P31" si="12">ROUND(($AA$20/$AA$7)*D6,0)</f>
        <v>0</v>
      </c>
      <c r="Q31" s="6">
        <f t="shared" ref="Q31" si="13">ROUND(($AA$21/$AA$7)*D6,0)</f>
        <v>0</v>
      </c>
      <c r="R31" s="6">
        <f t="shared" ref="R31" si="14">ROUND(($AA$22/$AA$7)*D6,0)</f>
        <v>0</v>
      </c>
      <c r="S31" s="6">
        <f t="shared" ref="S31" si="15">ROUND(($AA$23/$AA$7)*D6,0)</f>
        <v>0</v>
      </c>
      <c r="T31" s="6">
        <f t="shared" ref="T31" si="16">ROUND(($AA$24/$AA$7)*D6,0)</f>
        <v>0</v>
      </c>
      <c r="U31" s="6">
        <f t="shared" ref="U31" si="17">ROUND(($AA$25/$AA$7)*D6,0)</f>
        <v>0</v>
      </c>
      <c r="V31" s="6">
        <f t="shared" ref="V31" si="18">ROUND(($AA$26/$AA$7)*D6,0)</f>
        <v>0</v>
      </c>
      <c r="W31" s="6">
        <f>ROUND(($AA$27/$AA$7)*D6,0)</f>
        <v>0</v>
      </c>
    </row>
    <row r="32" spans="2:27" x14ac:dyDescent="0.3">
      <c r="B32" s="59" t="s">
        <v>171</v>
      </c>
      <c r="C32" s="213"/>
      <c r="D32" s="44">
        <f t="shared" si="0"/>
        <v>1</v>
      </c>
      <c r="E32" s="6">
        <f t="shared" ref="E32:E45" si="19">ROUND(($AA$9/$AA$7)*D7,0)</f>
        <v>1</v>
      </c>
      <c r="F32" s="6">
        <f t="shared" ref="F32:F45" si="20">ROUND(($AA$10/$AA$7)*D7,0)</f>
        <v>1</v>
      </c>
      <c r="G32" s="6">
        <f t="shared" ref="G32:G45" si="21">ROUND(($AA$11/$AA$7)*D7,0)</f>
        <v>1</v>
      </c>
      <c r="H32" s="6">
        <f t="shared" ref="H32:H45" si="22">ROUND(($AA$12/$AA$7)*D7,0)</f>
        <v>1</v>
      </c>
      <c r="I32" s="6">
        <f t="shared" ref="I32:I45" si="23">ROUND(($AA$13/$AA$7)*D7,0)</f>
        <v>1</v>
      </c>
      <c r="J32" s="6">
        <f t="shared" ref="J32:J45" si="24">ROUND(($AA$14/$AA$7)*D7,0)</f>
        <v>1</v>
      </c>
      <c r="K32" s="6">
        <f t="shared" ref="K32:K45" si="25">ROUND(($AA$15/$AA$7)*D7,0)</f>
        <v>1</v>
      </c>
      <c r="L32" s="6">
        <f t="shared" ref="L32:L45" si="26">ROUND(($AA$16/$AA$7)*D7,0)</f>
        <v>1</v>
      </c>
      <c r="M32" s="6">
        <f t="shared" ref="M32:M45" si="27">ROUND(($AA$17/$AA$7)*D7,0)</f>
        <v>1</v>
      </c>
      <c r="N32" s="6">
        <f t="shared" ref="N32:N45" si="28">ROUND(($AA$18/$AA$7)*D7,0)</f>
        <v>1</v>
      </c>
      <c r="O32" s="6">
        <f t="shared" ref="O32:O45" si="29">ROUND(($AA$19/$AA$7)*D7,0)</f>
        <v>1</v>
      </c>
      <c r="P32" s="6">
        <f t="shared" ref="P32:P45" si="30">ROUND(($AA$20/$AA$7)*D7,0)</f>
        <v>1</v>
      </c>
      <c r="Q32" s="6">
        <f t="shared" ref="Q32:Q45" si="31">ROUND(($AA$21/$AA$7)*D7,0)</f>
        <v>1</v>
      </c>
      <c r="R32" s="6">
        <f t="shared" ref="R32:R45" si="32">ROUND(($AA$22/$AA$7)*D7,0)</f>
        <v>1</v>
      </c>
      <c r="S32" s="6">
        <f t="shared" ref="S32:S45" si="33">ROUND(($AA$23/$AA$7)*D7,0)</f>
        <v>1</v>
      </c>
      <c r="T32" s="6">
        <f t="shared" ref="T32:T45" si="34">ROUND(($AA$24/$AA$7)*D7,0)</f>
        <v>1</v>
      </c>
      <c r="U32" s="6">
        <f t="shared" ref="U32:U45" si="35">ROUND(($AA$25/$AA$7)*D7,0)</f>
        <v>1</v>
      </c>
      <c r="V32" s="6">
        <f t="shared" ref="V32:V45" si="36">ROUND(($AA$26/$AA$7)*D7,0)</f>
        <v>1</v>
      </c>
      <c r="W32" s="6">
        <f t="shared" ref="W32:W45" si="37">ROUND(($AA$27/$AA$7)*D7,0)</f>
        <v>1</v>
      </c>
    </row>
    <row r="33" spans="2:23" x14ac:dyDescent="0.3">
      <c r="B33" s="59" t="s">
        <v>173</v>
      </c>
      <c r="C33" s="213"/>
      <c r="D33" s="44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</row>
    <row r="34" spans="2:23" x14ac:dyDescent="0.3">
      <c r="B34" s="59" t="s">
        <v>174</v>
      </c>
      <c r="C34" s="214"/>
      <c r="D34" s="44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</row>
    <row r="35" spans="2:23" x14ac:dyDescent="0.3">
      <c r="B35" s="60" t="s">
        <v>180</v>
      </c>
      <c r="C35" s="7"/>
      <c r="D35" s="44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</row>
    <row r="36" spans="2:23" x14ac:dyDescent="0.3">
      <c r="B36" s="5" t="s">
        <v>301</v>
      </c>
      <c r="C36" s="212" t="s">
        <v>167</v>
      </c>
      <c r="D36" s="44">
        <f t="shared" si="0"/>
        <v>1</v>
      </c>
      <c r="E36" s="6">
        <f t="shared" si="19"/>
        <v>1</v>
      </c>
      <c r="F36" s="6">
        <f t="shared" si="20"/>
        <v>1</v>
      </c>
      <c r="G36" s="6">
        <f t="shared" si="21"/>
        <v>1</v>
      </c>
      <c r="H36" s="6">
        <f t="shared" si="22"/>
        <v>1</v>
      </c>
      <c r="I36" s="6">
        <f t="shared" si="23"/>
        <v>1</v>
      </c>
      <c r="J36" s="6">
        <f t="shared" si="24"/>
        <v>1</v>
      </c>
      <c r="K36" s="6">
        <f t="shared" si="25"/>
        <v>1</v>
      </c>
      <c r="L36" s="6">
        <f t="shared" si="26"/>
        <v>1</v>
      </c>
      <c r="M36" s="6">
        <f t="shared" si="27"/>
        <v>1</v>
      </c>
      <c r="N36" s="6">
        <f t="shared" si="28"/>
        <v>1</v>
      </c>
      <c r="O36" s="6">
        <f t="shared" si="29"/>
        <v>1</v>
      </c>
      <c r="P36" s="6">
        <f t="shared" si="30"/>
        <v>1</v>
      </c>
      <c r="Q36" s="6">
        <f t="shared" si="31"/>
        <v>1</v>
      </c>
      <c r="R36" s="6">
        <f t="shared" si="32"/>
        <v>1</v>
      </c>
      <c r="S36" s="6">
        <f t="shared" si="33"/>
        <v>1</v>
      </c>
      <c r="T36" s="6">
        <f t="shared" si="34"/>
        <v>1</v>
      </c>
      <c r="U36" s="6">
        <f t="shared" si="35"/>
        <v>1</v>
      </c>
      <c r="V36" s="6">
        <f t="shared" si="36"/>
        <v>1</v>
      </c>
      <c r="W36" s="6">
        <f t="shared" si="37"/>
        <v>1</v>
      </c>
    </row>
    <row r="37" spans="2:23" x14ac:dyDescent="0.3">
      <c r="B37" s="5" t="s">
        <v>302</v>
      </c>
      <c r="C37" s="214"/>
      <c r="D37" s="44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</row>
    <row r="38" spans="2:23" x14ac:dyDescent="0.3">
      <c r="B38" s="60" t="s">
        <v>178</v>
      </c>
      <c r="C38" s="7"/>
      <c r="D38" s="44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</row>
    <row r="39" spans="2:23" x14ac:dyDescent="0.3">
      <c r="B39" s="5" t="s">
        <v>303</v>
      </c>
      <c r="C39" s="212" t="s">
        <v>167</v>
      </c>
      <c r="D39" s="44">
        <f t="shared" si="0"/>
        <v>2</v>
      </c>
      <c r="E39" s="6">
        <f t="shared" si="19"/>
        <v>2</v>
      </c>
      <c r="F39" s="6">
        <f t="shared" si="20"/>
        <v>2</v>
      </c>
      <c r="G39" s="6">
        <f t="shared" si="21"/>
        <v>2</v>
      </c>
      <c r="H39" s="6">
        <f t="shared" si="22"/>
        <v>2</v>
      </c>
      <c r="I39" s="6">
        <f t="shared" si="23"/>
        <v>2</v>
      </c>
      <c r="J39" s="6">
        <f t="shared" si="24"/>
        <v>2</v>
      </c>
      <c r="K39" s="6">
        <f t="shared" si="25"/>
        <v>2</v>
      </c>
      <c r="L39" s="6">
        <f t="shared" si="26"/>
        <v>2</v>
      </c>
      <c r="M39" s="6">
        <f t="shared" si="27"/>
        <v>2</v>
      </c>
      <c r="N39" s="6">
        <f t="shared" si="28"/>
        <v>2</v>
      </c>
      <c r="O39" s="6">
        <f t="shared" si="29"/>
        <v>3</v>
      </c>
      <c r="P39" s="6">
        <f t="shared" si="30"/>
        <v>3</v>
      </c>
      <c r="Q39" s="6">
        <f t="shared" si="31"/>
        <v>3</v>
      </c>
      <c r="R39" s="6">
        <f t="shared" si="32"/>
        <v>3</v>
      </c>
      <c r="S39" s="6">
        <f t="shared" si="33"/>
        <v>3</v>
      </c>
      <c r="T39" s="6">
        <f t="shared" si="34"/>
        <v>3</v>
      </c>
      <c r="U39" s="6">
        <f t="shared" si="35"/>
        <v>3</v>
      </c>
      <c r="V39" s="6">
        <f t="shared" si="36"/>
        <v>3</v>
      </c>
      <c r="W39" s="6">
        <f t="shared" si="37"/>
        <v>3</v>
      </c>
    </row>
    <row r="40" spans="2:23" x14ac:dyDescent="0.3">
      <c r="B40" s="5" t="s">
        <v>304</v>
      </c>
      <c r="C40" s="214"/>
      <c r="D40" s="44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</row>
    <row r="41" spans="2:23" x14ac:dyDescent="0.3">
      <c r="B41" s="60" t="s">
        <v>179</v>
      </c>
      <c r="C41" s="7"/>
      <c r="D41" s="44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</row>
    <row r="42" spans="2:23" x14ac:dyDescent="0.3">
      <c r="B42" s="61" t="s">
        <v>183</v>
      </c>
      <c r="C42" s="215" t="s">
        <v>167</v>
      </c>
      <c r="D42" s="44">
        <f t="shared" si="0"/>
        <v>2</v>
      </c>
      <c r="E42" s="6">
        <f t="shared" si="19"/>
        <v>2</v>
      </c>
      <c r="F42" s="6">
        <f t="shared" si="20"/>
        <v>2</v>
      </c>
      <c r="G42" s="6">
        <f t="shared" si="21"/>
        <v>2</v>
      </c>
      <c r="H42" s="6">
        <f t="shared" si="22"/>
        <v>2</v>
      </c>
      <c r="I42" s="6">
        <f t="shared" si="23"/>
        <v>2</v>
      </c>
      <c r="J42" s="6">
        <f t="shared" si="24"/>
        <v>2</v>
      </c>
      <c r="K42" s="6">
        <f t="shared" si="25"/>
        <v>2</v>
      </c>
      <c r="L42" s="6">
        <f t="shared" si="26"/>
        <v>2</v>
      </c>
      <c r="M42" s="6">
        <f t="shared" si="27"/>
        <v>2</v>
      </c>
      <c r="N42" s="6">
        <f t="shared" si="28"/>
        <v>2</v>
      </c>
      <c r="O42" s="6">
        <f t="shared" si="29"/>
        <v>3</v>
      </c>
      <c r="P42" s="6">
        <f t="shared" si="30"/>
        <v>3</v>
      </c>
      <c r="Q42" s="6">
        <f t="shared" si="31"/>
        <v>3</v>
      </c>
      <c r="R42" s="6">
        <f t="shared" si="32"/>
        <v>3</v>
      </c>
      <c r="S42" s="6">
        <f t="shared" si="33"/>
        <v>3</v>
      </c>
      <c r="T42" s="6">
        <f t="shared" si="34"/>
        <v>3</v>
      </c>
      <c r="U42" s="6">
        <f t="shared" si="35"/>
        <v>3</v>
      </c>
      <c r="V42" s="6">
        <f t="shared" si="36"/>
        <v>3</v>
      </c>
      <c r="W42" s="6">
        <f t="shared" si="37"/>
        <v>3</v>
      </c>
    </row>
    <row r="43" spans="2:23" x14ac:dyDescent="0.3">
      <c r="B43" s="61" t="s">
        <v>172</v>
      </c>
      <c r="C43" s="216"/>
      <c r="D43" s="44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</row>
    <row r="44" spans="2:23" x14ac:dyDescent="0.3">
      <c r="B44" s="60" t="s">
        <v>305</v>
      </c>
      <c r="C44" s="7"/>
      <c r="D44" s="44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</row>
    <row r="45" spans="2:23" x14ac:dyDescent="0.3">
      <c r="B45" s="5" t="s">
        <v>306</v>
      </c>
      <c r="C45" s="257" t="s">
        <v>167</v>
      </c>
      <c r="D45" s="44">
        <f t="shared" si="0"/>
        <v>2</v>
      </c>
      <c r="E45" s="6">
        <f t="shared" si="19"/>
        <v>2</v>
      </c>
      <c r="F45" s="6">
        <f t="shared" si="20"/>
        <v>2</v>
      </c>
      <c r="G45" s="6">
        <f t="shared" si="21"/>
        <v>2</v>
      </c>
      <c r="H45" s="6">
        <f t="shared" si="22"/>
        <v>2</v>
      </c>
      <c r="I45" s="6">
        <f t="shared" si="23"/>
        <v>2</v>
      </c>
      <c r="J45" s="6">
        <f t="shared" si="24"/>
        <v>2</v>
      </c>
      <c r="K45" s="6">
        <f t="shared" si="25"/>
        <v>2</v>
      </c>
      <c r="L45" s="6">
        <f t="shared" si="26"/>
        <v>2</v>
      </c>
      <c r="M45" s="6">
        <f t="shared" si="27"/>
        <v>2</v>
      </c>
      <c r="N45" s="6">
        <f t="shared" si="28"/>
        <v>2</v>
      </c>
      <c r="O45" s="6">
        <f t="shared" si="29"/>
        <v>3</v>
      </c>
      <c r="P45" s="6">
        <f t="shared" si="30"/>
        <v>3</v>
      </c>
      <c r="Q45" s="6">
        <f t="shared" si="31"/>
        <v>3</v>
      </c>
      <c r="R45" s="6">
        <f t="shared" si="32"/>
        <v>3</v>
      </c>
      <c r="S45" s="6">
        <f t="shared" si="33"/>
        <v>3</v>
      </c>
      <c r="T45" s="6">
        <f t="shared" si="34"/>
        <v>3</v>
      </c>
      <c r="U45" s="6">
        <f t="shared" si="35"/>
        <v>3</v>
      </c>
      <c r="V45" s="6">
        <f t="shared" si="36"/>
        <v>3</v>
      </c>
      <c r="W45" s="6">
        <f t="shared" si="37"/>
        <v>3</v>
      </c>
    </row>
    <row r="46" spans="2:23" x14ac:dyDescent="0.3">
      <c r="B46" s="5" t="s">
        <v>307</v>
      </c>
      <c r="C46" s="257"/>
      <c r="D46" s="44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</row>
    <row r="47" spans="2:23" x14ac:dyDescent="0.3">
      <c r="B47" s="5" t="s">
        <v>308</v>
      </c>
      <c r="C47" s="257"/>
      <c r="D47" s="44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</row>
    <row r="48" spans="2:23" x14ac:dyDescent="0.3">
      <c r="B48" s="5" t="s">
        <v>311</v>
      </c>
      <c r="C48" s="257"/>
      <c r="D48" s="44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</row>
    <row r="49" spans="1:27" x14ac:dyDescent="0.3">
      <c r="B49" s="5" t="s">
        <v>459</v>
      </c>
      <c r="C49" s="257"/>
      <c r="D49" s="44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</row>
    <row r="51" spans="1:27" x14ac:dyDescent="0.3">
      <c r="A51" s="218">
        <v>2</v>
      </c>
      <c r="B51" s="217" t="s">
        <v>300</v>
      </c>
      <c r="C51" s="217"/>
      <c r="D51" s="217"/>
    </row>
    <row r="52" spans="1:27" x14ac:dyDescent="0.3">
      <c r="A52" s="218"/>
      <c r="B52" s="209" t="s">
        <v>169</v>
      </c>
      <c r="C52" s="211" t="s">
        <v>175</v>
      </c>
      <c r="D52" s="62" t="s">
        <v>22</v>
      </c>
      <c r="Z52" s="206" t="s">
        <v>184</v>
      </c>
      <c r="AA52" s="206"/>
    </row>
    <row r="53" spans="1:27" x14ac:dyDescent="0.3">
      <c r="A53" s="218"/>
      <c r="B53" s="210"/>
      <c r="C53" s="211"/>
      <c r="D53" s="62">
        <v>2024</v>
      </c>
      <c r="Z53" s="206"/>
      <c r="AA53" s="206"/>
    </row>
    <row r="54" spans="1:27" x14ac:dyDescent="0.3">
      <c r="B54" s="58" t="s">
        <v>181</v>
      </c>
      <c r="C54" s="5"/>
      <c r="D54" s="6"/>
      <c r="Z54" s="206" t="s">
        <v>22</v>
      </c>
      <c r="AA54" s="207" t="s">
        <v>65</v>
      </c>
    </row>
    <row r="55" spans="1:27" x14ac:dyDescent="0.3">
      <c r="B55" s="59" t="s">
        <v>170</v>
      </c>
      <c r="C55" s="212" t="s">
        <v>176</v>
      </c>
      <c r="D55" s="6"/>
      <c r="Z55" s="206"/>
      <c r="AA55" s="207"/>
    </row>
    <row r="56" spans="1:27" x14ac:dyDescent="0.3">
      <c r="B56" s="59" t="s">
        <v>171</v>
      </c>
      <c r="C56" s="213"/>
      <c r="D56" s="6">
        <v>1</v>
      </c>
      <c r="Z56" s="6">
        <v>2024</v>
      </c>
      <c r="AA56" s="44">
        <f>'Forward Projection (4)'!J18</f>
        <v>770</v>
      </c>
    </row>
    <row r="57" spans="1:27" x14ac:dyDescent="0.3">
      <c r="B57" s="59" t="s">
        <v>173</v>
      </c>
      <c r="C57" s="213"/>
      <c r="D57" s="6"/>
      <c r="Z57" s="6">
        <v>2025</v>
      </c>
      <c r="AA57" s="44">
        <f>'Forward Projection (4)'!L26</f>
        <v>796.33333333333337</v>
      </c>
    </row>
    <row r="58" spans="1:27" x14ac:dyDescent="0.3">
      <c r="B58" s="59" t="s">
        <v>174</v>
      </c>
      <c r="C58" s="214"/>
      <c r="D58" s="6">
        <v>1</v>
      </c>
      <c r="Z58" s="6">
        <v>2026</v>
      </c>
      <c r="AA58" s="44">
        <f>'Forward Projection (4)'!L27</f>
        <v>822.66666666666663</v>
      </c>
    </row>
    <row r="59" spans="1:27" x14ac:dyDescent="0.3">
      <c r="B59" s="60" t="s">
        <v>180</v>
      </c>
      <c r="C59" s="7"/>
      <c r="D59" s="6"/>
      <c r="Z59" s="6">
        <v>2027</v>
      </c>
      <c r="AA59" s="44">
        <f>'Forward Projection (4)'!L28</f>
        <v>849</v>
      </c>
    </row>
    <row r="60" spans="1:27" x14ac:dyDescent="0.3">
      <c r="B60" s="5" t="s">
        <v>301</v>
      </c>
      <c r="C60" s="212" t="s">
        <v>167</v>
      </c>
      <c r="D60" s="6">
        <v>1</v>
      </c>
      <c r="Z60" s="6">
        <v>2028</v>
      </c>
      <c r="AA60" s="44">
        <f>'Forward Projection (4)'!L29</f>
        <v>875.33333333333337</v>
      </c>
    </row>
    <row r="61" spans="1:27" x14ac:dyDescent="0.3">
      <c r="B61" s="5" t="s">
        <v>302</v>
      </c>
      <c r="C61" s="214"/>
      <c r="D61" s="6">
        <v>1</v>
      </c>
      <c r="Z61" s="6">
        <v>2029</v>
      </c>
      <c r="AA61" s="44">
        <f>'Forward Projection (4)'!L30</f>
        <v>901.66666666666663</v>
      </c>
    </row>
    <row r="62" spans="1:27" x14ac:dyDescent="0.3">
      <c r="B62" s="60" t="s">
        <v>178</v>
      </c>
      <c r="C62" s="7"/>
      <c r="D62" s="6"/>
      <c r="Z62" s="6">
        <v>2030</v>
      </c>
      <c r="AA62" s="44">
        <f>'Forward Projection (4)'!L31</f>
        <v>928</v>
      </c>
    </row>
    <row r="63" spans="1:27" ht="14.4" customHeight="1" x14ac:dyDescent="0.3">
      <c r="B63" s="5" t="s">
        <v>303</v>
      </c>
      <c r="C63" s="212" t="s">
        <v>167</v>
      </c>
      <c r="D63" s="6">
        <v>3</v>
      </c>
      <c r="F63" s="208" t="s">
        <v>185</v>
      </c>
      <c r="G63" s="208"/>
      <c r="H63" s="208"/>
      <c r="I63" s="208"/>
      <c r="J63" s="208"/>
      <c r="Z63" s="6">
        <v>2031</v>
      </c>
      <c r="AA63" s="44">
        <f>'Forward Projection (4)'!L32</f>
        <v>954.33333333333326</v>
      </c>
    </row>
    <row r="64" spans="1:27" x14ac:dyDescent="0.3">
      <c r="B64" s="5" t="s">
        <v>304</v>
      </c>
      <c r="C64" s="214"/>
      <c r="D64" s="6"/>
      <c r="F64" s="208"/>
      <c r="G64" s="208"/>
      <c r="H64" s="208"/>
      <c r="I64" s="208"/>
      <c r="J64" s="208"/>
      <c r="Z64" s="6">
        <v>2032</v>
      </c>
      <c r="AA64" s="44">
        <f>'Forward Projection (4)'!L33</f>
        <v>980.66666666666663</v>
      </c>
    </row>
    <row r="65" spans="2:27" x14ac:dyDescent="0.3">
      <c r="B65" s="60" t="s">
        <v>179</v>
      </c>
      <c r="C65" s="7"/>
      <c r="D65" s="6"/>
      <c r="F65" s="208"/>
      <c r="G65" s="208"/>
      <c r="H65" s="208"/>
      <c r="I65" s="208"/>
      <c r="J65" s="208"/>
      <c r="Z65" s="6">
        <v>2033</v>
      </c>
      <c r="AA65" s="44">
        <f>'Forward Projection (4)'!L34</f>
        <v>1007</v>
      </c>
    </row>
    <row r="66" spans="2:27" x14ac:dyDescent="0.3">
      <c r="B66" s="61" t="s">
        <v>183</v>
      </c>
      <c r="C66" s="215" t="s">
        <v>167</v>
      </c>
      <c r="D66" s="6">
        <v>1</v>
      </c>
      <c r="Z66" s="6">
        <v>2034</v>
      </c>
      <c r="AA66" s="44">
        <f>'Forward Projection (4)'!L35</f>
        <v>1033.3333333333333</v>
      </c>
    </row>
    <row r="67" spans="2:27" x14ac:dyDescent="0.3">
      <c r="B67" s="61" t="s">
        <v>172</v>
      </c>
      <c r="C67" s="216"/>
      <c r="D67" s="6"/>
      <c r="Z67" s="6">
        <v>2035</v>
      </c>
      <c r="AA67" s="44">
        <f>'Forward Projection (4)'!L36</f>
        <v>1059.6666666666665</v>
      </c>
    </row>
    <row r="68" spans="2:27" x14ac:dyDescent="0.3">
      <c r="B68" s="60" t="s">
        <v>305</v>
      </c>
      <c r="C68" s="7"/>
      <c r="D68" s="6"/>
      <c r="Z68" s="6">
        <v>2036</v>
      </c>
      <c r="AA68" s="44">
        <f>'Forward Projection (4)'!L37</f>
        <v>1086</v>
      </c>
    </row>
    <row r="69" spans="2:27" x14ac:dyDescent="0.3">
      <c r="B69" s="5" t="s">
        <v>306</v>
      </c>
      <c r="C69" s="257" t="s">
        <v>167</v>
      </c>
      <c r="D69" s="6">
        <v>10</v>
      </c>
      <c r="Z69" s="6">
        <v>2037</v>
      </c>
      <c r="AA69" s="44">
        <f>'Forward Projection (4)'!L38</f>
        <v>1112.3333333333333</v>
      </c>
    </row>
    <row r="70" spans="2:27" x14ac:dyDescent="0.3">
      <c r="B70" s="5" t="s">
        <v>307</v>
      </c>
      <c r="C70" s="257"/>
      <c r="D70" s="6">
        <v>1</v>
      </c>
      <c r="Z70" s="6">
        <v>2038</v>
      </c>
      <c r="AA70" s="44">
        <f>'Forward Projection (4)'!L39</f>
        <v>1138.6666666666665</v>
      </c>
    </row>
    <row r="71" spans="2:27" x14ac:dyDescent="0.3">
      <c r="B71" s="5" t="s">
        <v>308</v>
      </c>
      <c r="C71" s="257"/>
      <c r="D71" s="6">
        <v>1</v>
      </c>
      <c r="Z71" s="6">
        <v>2039</v>
      </c>
      <c r="AA71" s="44">
        <f>'Forward Projection (4)'!L40</f>
        <v>1165</v>
      </c>
    </row>
    <row r="72" spans="2:27" x14ac:dyDescent="0.3">
      <c r="B72" s="5" t="s">
        <v>310</v>
      </c>
      <c r="C72" s="257"/>
      <c r="D72" s="6">
        <v>2</v>
      </c>
      <c r="Z72" s="6">
        <v>2040</v>
      </c>
      <c r="AA72" s="44">
        <f>'Forward Projection (4)'!L41</f>
        <v>1191.3333333333333</v>
      </c>
    </row>
    <row r="73" spans="2:27" x14ac:dyDescent="0.3">
      <c r="B73" s="5" t="s">
        <v>459</v>
      </c>
      <c r="C73" s="257"/>
      <c r="D73" s="6">
        <v>2</v>
      </c>
      <c r="Z73" s="6">
        <v>2041</v>
      </c>
      <c r="AA73" s="44">
        <f>'Forward Projection (4)'!L42</f>
        <v>1217.6666666666665</v>
      </c>
    </row>
    <row r="74" spans="2:27" x14ac:dyDescent="0.3">
      <c r="Z74" s="6">
        <v>2042</v>
      </c>
      <c r="AA74" s="44">
        <f>'Forward Projection (4)'!L43</f>
        <v>1244</v>
      </c>
    </row>
    <row r="75" spans="2:27" x14ac:dyDescent="0.3">
      <c r="Z75" s="6">
        <v>2043</v>
      </c>
      <c r="AA75" s="44">
        <f>'Forward Projection (4)'!L44</f>
        <v>1270.3333333333333</v>
      </c>
    </row>
    <row r="76" spans="2:27" x14ac:dyDescent="0.3">
      <c r="Z76" s="6">
        <v>2044</v>
      </c>
      <c r="AA76" s="44">
        <f>'Forward Projection (4)'!L45</f>
        <v>1296.6666666666665</v>
      </c>
    </row>
    <row r="77" spans="2:27" x14ac:dyDescent="0.3">
      <c r="B77" s="209" t="s">
        <v>169</v>
      </c>
      <c r="C77" s="219" t="s">
        <v>175</v>
      </c>
      <c r="D77" s="220" t="s">
        <v>22</v>
      </c>
      <c r="E77" s="220"/>
      <c r="F77" s="220"/>
      <c r="G77" s="220"/>
      <c r="H77" s="220"/>
      <c r="I77" s="220"/>
      <c r="J77" s="220"/>
      <c r="K77" s="220"/>
      <c r="L77" s="220"/>
      <c r="M77" s="220"/>
      <c r="N77" s="220"/>
      <c r="O77" s="220"/>
      <c r="P77" s="220"/>
      <c r="Q77" s="220"/>
      <c r="R77" s="220"/>
      <c r="S77" s="220"/>
      <c r="T77" s="220"/>
      <c r="U77" s="220"/>
      <c r="V77" s="220"/>
      <c r="W77" s="220"/>
    </row>
    <row r="78" spans="2:27" x14ac:dyDescent="0.3">
      <c r="B78" s="210"/>
      <c r="C78" s="219"/>
      <c r="D78" s="62">
        <v>2025</v>
      </c>
      <c r="E78" s="63">
        <v>2026</v>
      </c>
      <c r="F78" s="62">
        <v>2027</v>
      </c>
      <c r="G78" s="63">
        <v>2028</v>
      </c>
      <c r="H78" s="62">
        <v>2029</v>
      </c>
      <c r="I78" s="63">
        <v>2030</v>
      </c>
      <c r="J78" s="62">
        <v>2031</v>
      </c>
      <c r="K78" s="63">
        <v>2032</v>
      </c>
      <c r="L78" s="62">
        <v>2033</v>
      </c>
      <c r="M78" s="63">
        <v>2034</v>
      </c>
      <c r="N78" s="62">
        <v>2035</v>
      </c>
      <c r="O78" s="63">
        <v>2036</v>
      </c>
      <c r="P78" s="62">
        <v>2037</v>
      </c>
      <c r="Q78" s="63">
        <v>2038</v>
      </c>
      <c r="R78" s="62">
        <v>2039</v>
      </c>
      <c r="S78" s="63">
        <v>2040</v>
      </c>
      <c r="T78" s="62">
        <v>2041</v>
      </c>
      <c r="U78" s="63">
        <v>2042</v>
      </c>
      <c r="V78" s="62">
        <v>2043</v>
      </c>
      <c r="W78" s="63">
        <v>2044</v>
      </c>
    </row>
    <row r="79" spans="2:27" x14ac:dyDescent="0.3">
      <c r="B79" s="58" t="s">
        <v>181</v>
      </c>
      <c r="C79" s="5"/>
      <c r="D79" s="6"/>
      <c r="E79" s="6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</row>
    <row r="80" spans="2:27" x14ac:dyDescent="0.3">
      <c r="B80" s="59" t="s">
        <v>170</v>
      </c>
      <c r="C80" s="212" t="s">
        <v>176</v>
      </c>
      <c r="D80" s="44"/>
      <c r="E80" s="44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</row>
    <row r="81" spans="2:23" x14ac:dyDescent="0.3">
      <c r="B81" s="59" t="s">
        <v>171</v>
      </c>
      <c r="C81" s="213"/>
      <c r="D81" s="44">
        <f t="shared" ref="D81:D98" si="38">ROUND(($AA$57/$AA$56)*D56,0)</f>
        <v>1</v>
      </c>
      <c r="E81" s="44">
        <f t="shared" ref="E81:E97" si="39">ROUND(($AA$58/$AA$56)*D56,0)</f>
        <v>1</v>
      </c>
      <c r="F81" s="6">
        <f>ROUND(($AA$59/$AA$56)*D56,0)</f>
        <v>1</v>
      </c>
      <c r="G81" s="6">
        <f t="shared" ref="G81:G97" si="40">ROUND(($AA$60/$AA$56)*D56,0)</f>
        <v>1</v>
      </c>
      <c r="H81" s="6">
        <f t="shared" ref="H81:H97" si="41">ROUND(($AA$61/$AA$56)*D56,0)</f>
        <v>1</v>
      </c>
      <c r="I81" s="6">
        <f t="shared" ref="I81:I97" si="42">ROUND(($AA$62/$AA$56)*D56,0)</f>
        <v>1</v>
      </c>
      <c r="J81" s="6">
        <f t="shared" ref="J81:J97" si="43">ROUND(($AA$63/$AA$56)*D56,0)</f>
        <v>1</v>
      </c>
      <c r="K81" s="6">
        <f t="shared" ref="K81:K97" si="44">ROUND(($AA$64/$AA$56)*D56,0)</f>
        <v>1</v>
      </c>
      <c r="L81" s="6">
        <f t="shared" ref="L81:L97" si="45">ROUND(($AA$65/$AA$56)*D56,0)</f>
        <v>1</v>
      </c>
      <c r="M81" s="6">
        <f t="shared" ref="M81:M97" si="46">ROUND(($AA$66/$AA$56)*D56,0)</f>
        <v>1</v>
      </c>
      <c r="N81" s="6">
        <f t="shared" ref="N81:N97" si="47">ROUND(($AA$67/$AA$56)*D56,0)</f>
        <v>1</v>
      </c>
      <c r="O81" s="6">
        <f t="shared" ref="O81:O97" si="48">ROUND(($AA$68/$AA$56)*D56,0)</f>
        <v>1</v>
      </c>
      <c r="P81" s="6">
        <f t="shared" ref="P81:P97" si="49">ROUND(($AA$69/$AA$56)*D56,0)</f>
        <v>1</v>
      </c>
      <c r="Q81" s="6">
        <f t="shared" ref="Q81:Q97" si="50">ROUND(($AA$70/$AA$56)*D56,0)</f>
        <v>1</v>
      </c>
      <c r="R81" s="6">
        <f t="shared" ref="R81:R97" si="51">ROUND(($AA$71/$AA$56)*D56,0)</f>
        <v>2</v>
      </c>
      <c r="S81" s="6">
        <f t="shared" ref="S81:S97" si="52">ROUND(($AA$72/$AA$56)*D56,0)</f>
        <v>2</v>
      </c>
      <c r="T81" s="6">
        <f t="shared" ref="T81:T97" si="53">ROUND(($AA$73/$AA$56)*D56,0)</f>
        <v>2</v>
      </c>
      <c r="U81" s="6">
        <f t="shared" ref="U81:U97" si="54">ROUND(($AA$74/$AA$56)*D56,0)</f>
        <v>2</v>
      </c>
      <c r="V81" s="6">
        <f t="shared" ref="V81:V97" si="55">ROUND(($AA$75/$AA$56)*D56,0)</f>
        <v>2</v>
      </c>
      <c r="W81" s="6">
        <f t="shared" ref="W81:W97" si="56">ROUND(($AA$76/$AA$56)*D56,0)</f>
        <v>2</v>
      </c>
    </row>
    <row r="82" spans="2:23" x14ac:dyDescent="0.3">
      <c r="B82" s="59" t="s">
        <v>173</v>
      </c>
      <c r="C82" s="213"/>
      <c r="D82" s="44"/>
      <c r="E82" s="44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</row>
    <row r="83" spans="2:23" x14ac:dyDescent="0.3">
      <c r="B83" s="59" t="s">
        <v>174</v>
      </c>
      <c r="C83" s="214"/>
      <c r="D83" s="44">
        <f t="shared" si="38"/>
        <v>1</v>
      </c>
      <c r="E83" s="44">
        <f t="shared" si="39"/>
        <v>1</v>
      </c>
      <c r="F83" s="6">
        <f t="shared" ref="F83:F97" si="57">ROUND(($AA$59/$AA$56)*D58,0)</f>
        <v>1</v>
      </c>
      <c r="G83" s="6">
        <f t="shared" si="40"/>
        <v>1</v>
      </c>
      <c r="H83" s="6">
        <f t="shared" si="41"/>
        <v>1</v>
      </c>
      <c r="I83" s="6">
        <f t="shared" si="42"/>
        <v>1</v>
      </c>
      <c r="J83" s="6">
        <f t="shared" si="43"/>
        <v>1</v>
      </c>
      <c r="K83" s="6">
        <f t="shared" si="44"/>
        <v>1</v>
      </c>
      <c r="L83" s="6">
        <f t="shared" si="45"/>
        <v>1</v>
      </c>
      <c r="M83" s="6">
        <f t="shared" si="46"/>
        <v>1</v>
      </c>
      <c r="N83" s="6">
        <f t="shared" si="47"/>
        <v>1</v>
      </c>
      <c r="O83" s="6">
        <f t="shared" si="48"/>
        <v>1</v>
      </c>
      <c r="P83" s="6">
        <f t="shared" si="49"/>
        <v>1</v>
      </c>
      <c r="Q83" s="6">
        <f t="shared" si="50"/>
        <v>1</v>
      </c>
      <c r="R83" s="6">
        <f t="shared" si="51"/>
        <v>2</v>
      </c>
      <c r="S83" s="6">
        <f t="shared" si="52"/>
        <v>2</v>
      </c>
      <c r="T83" s="6">
        <f t="shared" si="53"/>
        <v>2</v>
      </c>
      <c r="U83" s="6">
        <f t="shared" si="54"/>
        <v>2</v>
      </c>
      <c r="V83" s="6">
        <f t="shared" si="55"/>
        <v>2</v>
      </c>
      <c r="W83" s="6">
        <f t="shared" si="56"/>
        <v>2</v>
      </c>
    </row>
    <row r="84" spans="2:23" x14ac:dyDescent="0.3">
      <c r="B84" s="60" t="s">
        <v>180</v>
      </c>
      <c r="C84" s="7"/>
      <c r="D84" s="44"/>
      <c r="E84" s="44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</row>
    <row r="85" spans="2:23" x14ac:dyDescent="0.3">
      <c r="B85" s="5" t="s">
        <v>301</v>
      </c>
      <c r="C85" s="212" t="s">
        <v>167</v>
      </c>
      <c r="D85" s="44">
        <f t="shared" si="38"/>
        <v>1</v>
      </c>
      <c r="E85" s="44">
        <f t="shared" si="39"/>
        <v>1</v>
      </c>
      <c r="F85" s="6">
        <f t="shared" si="57"/>
        <v>1</v>
      </c>
      <c r="G85" s="6">
        <f t="shared" si="40"/>
        <v>1</v>
      </c>
      <c r="H85" s="6">
        <f t="shared" si="41"/>
        <v>1</v>
      </c>
      <c r="I85" s="6">
        <f t="shared" si="42"/>
        <v>1</v>
      </c>
      <c r="J85" s="6">
        <f t="shared" si="43"/>
        <v>1</v>
      </c>
      <c r="K85" s="6">
        <f t="shared" si="44"/>
        <v>1</v>
      </c>
      <c r="L85" s="6">
        <f t="shared" si="45"/>
        <v>1</v>
      </c>
      <c r="M85" s="6">
        <f t="shared" si="46"/>
        <v>1</v>
      </c>
      <c r="N85" s="6">
        <f t="shared" si="47"/>
        <v>1</v>
      </c>
      <c r="O85" s="6">
        <f t="shared" si="48"/>
        <v>1</v>
      </c>
      <c r="P85" s="6">
        <f t="shared" si="49"/>
        <v>1</v>
      </c>
      <c r="Q85" s="6">
        <f t="shared" si="50"/>
        <v>1</v>
      </c>
      <c r="R85" s="6">
        <f t="shared" si="51"/>
        <v>2</v>
      </c>
      <c r="S85" s="6">
        <f t="shared" si="52"/>
        <v>2</v>
      </c>
      <c r="T85" s="6">
        <f t="shared" si="53"/>
        <v>2</v>
      </c>
      <c r="U85" s="6">
        <f t="shared" si="54"/>
        <v>2</v>
      </c>
      <c r="V85" s="6">
        <f t="shared" si="55"/>
        <v>2</v>
      </c>
      <c r="W85" s="6">
        <f t="shared" si="56"/>
        <v>2</v>
      </c>
    </row>
    <row r="86" spans="2:23" x14ac:dyDescent="0.3">
      <c r="B86" s="5" t="s">
        <v>302</v>
      </c>
      <c r="C86" s="214"/>
      <c r="D86" s="44">
        <f t="shared" si="38"/>
        <v>1</v>
      </c>
      <c r="E86" s="44">
        <f t="shared" si="39"/>
        <v>1</v>
      </c>
      <c r="F86" s="6">
        <f t="shared" si="57"/>
        <v>1</v>
      </c>
      <c r="G86" s="6">
        <f t="shared" si="40"/>
        <v>1</v>
      </c>
      <c r="H86" s="6">
        <f t="shared" si="41"/>
        <v>1</v>
      </c>
      <c r="I86" s="6">
        <f t="shared" si="42"/>
        <v>1</v>
      </c>
      <c r="J86" s="6">
        <f t="shared" si="43"/>
        <v>1</v>
      </c>
      <c r="K86" s="6">
        <f t="shared" si="44"/>
        <v>1</v>
      </c>
      <c r="L86" s="6">
        <f t="shared" si="45"/>
        <v>1</v>
      </c>
      <c r="M86" s="6">
        <f t="shared" si="46"/>
        <v>1</v>
      </c>
      <c r="N86" s="6">
        <f t="shared" si="47"/>
        <v>1</v>
      </c>
      <c r="O86" s="6">
        <f t="shared" si="48"/>
        <v>1</v>
      </c>
      <c r="P86" s="6">
        <f t="shared" si="49"/>
        <v>1</v>
      </c>
      <c r="Q86" s="6">
        <f t="shared" si="50"/>
        <v>1</v>
      </c>
      <c r="R86" s="6">
        <f t="shared" si="51"/>
        <v>2</v>
      </c>
      <c r="S86" s="6">
        <f t="shared" si="52"/>
        <v>2</v>
      </c>
      <c r="T86" s="6">
        <f t="shared" si="53"/>
        <v>2</v>
      </c>
      <c r="U86" s="6">
        <f t="shared" si="54"/>
        <v>2</v>
      </c>
      <c r="V86" s="6">
        <f t="shared" si="55"/>
        <v>2</v>
      </c>
      <c r="W86" s="6">
        <f t="shared" si="56"/>
        <v>2</v>
      </c>
    </row>
    <row r="87" spans="2:23" x14ac:dyDescent="0.3">
      <c r="B87" s="60" t="s">
        <v>178</v>
      </c>
      <c r="C87" s="7"/>
      <c r="D87" s="44"/>
      <c r="E87" s="44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</row>
    <row r="88" spans="2:23" x14ac:dyDescent="0.3">
      <c r="B88" s="5" t="s">
        <v>303</v>
      </c>
      <c r="C88" s="212" t="s">
        <v>167</v>
      </c>
      <c r="D88" s="44">
        <f t="shared" si="38"/>
        <v>3</v>
      </c>
      <c r="E88" s="44">
        <f t="shared" si="39"/>
        <v>3</v>
      </c>
      <c r="F88" s="6">
        <f t="shared" si="57"/>
        <v>3</v>
      </c>
      <c r="G88" s="6">
        <f t="shared" si="40"/>
        <v>3</v>
      </c>
      <c r="H88" s="6">
        <f t="shared" si="41"/>
        <v>4</v>
      </c>
      <c r="I88" s="6">
        <f t="shared" si="42"/>
        <v>4</v>
      </c>
      <c r="J88" s="6">
        <f t="shared" si="43"/>
        <v>4</v>
      </c>
      <c r="K88" s="6">
        <f t="shared" si="44"/>
        <v>4</v>
      </c>
      <c r="L88" s="6">
        <f t="shared" si="45"/>
        <v>4</v>
      </c>
      <c r="M88" s="6">
        <f t="shared" si="46"/>
        <v>4</v>
      </c>
      <c r="N88" s="6">
        <f t="shared" si="47"/>
        <v>4</v>
      </c>
      <c r="O88" s="6">
        <f t="shared" si="48"/>
        <v>4</v>
      </c>
      <c r="P88" s="6">
        <f t="shared" si="49"/>
        <v>4</v>
      </c>
      <c r="Q88" s="6">
        <f t="shared" si="50"/>
        <v>4</v>
      </c>
      <c r="R88" s="6">
        <f t="shared" si="51"/>
        <v>5</v>
      </c>
      <c r="S88" s="6">
        <f t="shared" si="52"/>
        <v>5</v>
      </c>
      <c r="T88" s="6">
        <f t="shared" si="53"/>
        <v>5</v>
      </c>
      <c r="U88" s="6">
        <f t="shared" si="54"/>
        <v>5</v>
      </c>
      <c r="V88" s="6">
        <f t="shared" si="55"/>
        <v>5</v>
      </c>
      <c r="W88" s="6">
        <f t="shared" si="56"/>
        <v>5</v>
      </c>
    </row>
    <row r="89" spans="2:23" x14ac:dyDescent="0.3">
      <c r="B89" s="5" t="s">
        <v>304</v>
      </c>
      <c r="C89" s="214"/>
      <c r="D89" s="44"/>
      <c r="E89" s="44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</row>
    <row r="90" spans="2:23" x14ac:dyDescent="0.3">
      <c r="B90" s="60" t="s">
        <v>179</v>
      </c>
      <c r="C90" s="7"/>
      <c r="D90" s="44"/>
      <c r="E90" s="44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</row>
    <row r="91" spans="2:23" x14ac:dyDescent="0.3">
      <c r="B91" s="61" t="s">
        <v>183</v>
      </c>
      <c r="C91" s="215" t="s">
        <v>167</v>
      </c>
      <c r="D91" s="44">
        <f t="shared" si="38"/>
        <v>1</v>
      </c>
      <c r="E91" s="44">
        <f t="shared" si="39"/>
        <v>1</v>
      </c>
      <c r="F91" s="6">
        <f t="shared" si="57"/>
        <v>1</v>
      </c>
      <c r="G91" s="6">
        <f t="shared" si="40"/>
        <v>1</v>
      </c>
      <c r="H91" s="6">
        <f t="shared" si="41"/>
        <v>1</v>
      </c>
      <c r="I91" s="6">
        <f t="shared" si="42"/>
        <v>1</v>
      </c>
      <c r="J91" s="6">
        <f t="shared" si="43"/>
        <v>1</v>
      </c>
      <c r="K91" s="6">
        <f t="shared" si="44"/>
        <v>1</v>
      </c>
      <c r="L91" s="6">
        <f t="shared" si="45"/>
        <v>1</v>
      </c>
      <c r="M91" s="6">
        <f t="shared" si="46"/>
        <v>1</v>
      </c>
      <c r="N91" s="6">
        <f t="shared" si="47"/>
        <v>1</v>
      </c>
      <c r="O91" s="6">
        <f t="shared" si="48"/>
        <v>1</v>
      </c>
      <c r="P91" s="6">
        <f t="shared" si="49"/>
        <v>1</v>
      </c>
      <c r="Q91" s="6">
        <f t="shared" si="50"/>
        <v>1</v>
      </c>
      <c r="R91" s="6">
        <f t="shared" si="51"/>
        <v>2</v>
      </c>
      <c r="S91" s="6">
        <f t="shared" si="52"/>
        <v>2</v>
      </c>
      <c r="T91" s="6">
        <f t="shared" si="53"/>
        <v>2</v>
      </c>
      <c r="U91" s="6">
        <f t="shared" si="54"/>
        <v>2</v>
      </c>
      <c r="V91" s="6">
        <f t="shared" si="55"/>
        <v>2</v>
      </c>
      <c r="W91" s="6">
        <f t="shared" si="56"/>
        <v>2</v>
      </c>
    </row>
    <row r="92" spans="2:23" x14ac:dyDescent="0.3">
      <c r="B92" s="61" t="s">
        <v>172</v>
      </c>
      <c r="C92" s="216"/>
      <c r="D92" s="44"/>
      <c r="E92" s="44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</row>
    <row r="93" spans="2:23" x14ac:dyDescent="0.3">
      <c r="B93" s="60" t="s">
        <v>305</v>
      </c>
      <c r="C93" s="7"/>
      <c r="D93" s="44"/>
      <c r="E93" s="44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</row>
    <row r="94" spans="2:23" x14ac:dyDescent="0.3">
      <c r="B94" s="5" t="s">
        <v>306</v>
      </c>
      <c r="C94" s="257" t="s">
        <v>167</v>
      </c>
      <c r="D94" s="44">
        <f t="shared" si="38"/>
        <v>10</v>
      </c>
      <c r="E94" s="44">
        <f t="shared" si="39"/>
        <v>11</v>
      </c>
      <c r="F94" s="6">
        <f t="shared" si="57"/>
        <v>11</v>
      </c>
      <c r="G94" s="6">
        <f t="shared" si="40"/>
        <v>11</v>
      </c>
      <c r="H94" s="6">
        <f t="shared" si="41"/>
        <v>12</v>
      </c>
      <c r="I94" s="6">
        <f t="shared" si="42"/>
        <v>12</v>
      </c>
      <c r="J94" s="6">
        <f t="shared" si="43"/>
        <v>12</v>
      </c>
      <c r="K94" s="6">
        <f t="shared" si="44"/>
        <v>13</v>
      </c>
      <c r="L94" s="6">
        <f t="shared" si="45"/>
        <v>13</v>
      </c>
      <c r="M94" s="6">
        <f t="shared" si="46"/>
        <v>13</v>
      </c>
      <c r="N94" s="6">
        <f t="shared" si="47"/>
        <v>14</v>
      </c>
      <c r="O94" s="6">
        <f t="shared" si="48"/>
        <v>14</v>
      </c>
      <c r="P94" s="6">
        <f t="shared" si="49"/>
        <v>14</v>
      </c>
      <c r="Q94" s="6">
        <f t="shared" si="50"/>
        <v>15</v>
      </c>
      <c r="R94" s="6">
        <f t="shared" si="51"/>
        <v>15</v>
      </c>
      <c r="S94" s="6">
        <f t="shared" si="52"/>
        <v>15</v>
      </c>
      <c r="T94" s="6">
        <f t="shared" si="53"/>
        <v>16</v>
      </c>
      <c r="U94" s="6">
        <f t="shared" si="54"/>
        <v>16</v>
      </c>
      <c r="V94" s="6">
        <f t="shared" si="55"/>
        <v>16</v>
      </c>
      <c r="W94" s="6">
        <f t="shared" si="56"/>
        <v>17</v>
      </c>
    </row>
    <row r="95" spans="2:23" x14ac:dyDescent="0.3">
      <c r="B95" s="5" t="s">
        <v>307</v>
      </c>
      <c r="C95" s="257"/>
      <c r="D95" s="44">
        <f t="shared" si="38"/>
        <v>1</v>
      </c>
      <c r="E95" s="44">
        <f t="shared" si="39"/>
        <v>1</v>
      </c>
      <c r="F95" s="6">
        <f t="shared" si="57"/>
        <v>1</v>
      </c>
      <c r="G95" s="6">
        <f t="shared" si="40"/>
        <v>1</v>
      </c>
      <c r="H95" s="6">
        <f t="shared" si="41"/>
        <v>1</v>
      </c>
      <c r="I95" s="6">
        <f t="shared" si="42"/>
        <v>1</v>
      </c>
      <c r="J95" s="6">
        <f t="shared" si="43"/>
        <v>1</v>
      </c>
      <c r="K95" s="6">
        <f t="shared" si="44"/>
        <v>1</v>
      </c>
      <c r="L95" s="6">
        <f t="shared" si="45"/>
        <v>1</v>
      </c>
      <c r="M95" s="6">
        <f t="shared" si="46"/>
        <v>1</v>
      </c>
      <c r="N95" s="6">
        <f t="shared" si="47"/>
        <v>1</v>
      </c>
      <c r="O95" s="6">
        <f t="shared" si="48"/>
        <v>1</v>
      </c>
      <c r="P95" s="6">
        <f t="shared" si="49"/>
        <v>1</v>
      </c>
      <c r="Q95" s="6">
        <f t="shared" si="50"/>
        <v>1</v>
      </c>
      <c r="R95" s="6">
        <v>1</v>
      </c>
      <c r="S95" s="6">
        <v>1</v>
      </c>
      <c r="T95" s="6">
        <v>1</v>
      </c>
      <c r="U95" s="6">
        <v>1</v>
      </c>
      <c r="V95" s="6">
        <v>1</v>
      </c>
      <c r="W95" s="6">
        <v>1</v>
      </c>
    </row>
    <row r="96" spans="2:23" x14ac:dyDescent="0.3">
      <c r="B96" s="5" t="s">
        <v>308</v>
      </c>
      <c r="C96" s="257"/>
      <c r="D96" s="44">
        <f t="shared" si="38"/>
        <v>1</v>
      </c>
      <c r="E96" s="44">
        <f t="shared" si="39"/>
        <v>1</v>
      </c>
      <c r="F96" s="6">
        <f t="shared" si="57"/>
        <v>1</v>
      </c>
      <c r="G96" s="6">
        <f t="shared" si="40"/>
        <v>1</v>
      </c>
      <c r="H96" s="6">
        <f t="shared" si="41"/>
        <v>1</v>
      </c>
      <c r="I96" s="6">
        <f t="shared" si="42"/>
        <v>1</v>
      </c>
      <c r="J96" s="6">
        <f t="shared" si="43"/>
        <v>1</v>
      </c>
      <c r="K96" s="6">
        <f t="shared" si="44"/>
        <v>1</v>
      </c>
      <c r="L96" s="6">
        <f t="shared" si="45"/>
        <v>1</v>
      </c>
      <c r="M96" s="6">
        <f t="shared" si="46"/>
        <v>1</v>
      </c>
      <c r="N96" s="6">
        <f t="shared" si="47"/>
        <v>1</v>
      </c>
      <c r="O96" s="6">
        <f t="shared" si="48"/>
        <v>1</v>
      </c>
      <c r="P96" s="6">
        <f t="shared" si="49"/>
        <v>1</v>
      </c>
      <c r="Q96" s="6">
        <f t="shared" si="50"/>
        <v>1</v>
      </c>
      <c r="R96" s="6">
        <f t="shared" si="51"/>
        <v>2</v>
      </c>
      <c r="S96" s="6">
        <f t="shared" si="52"/>
        <v>2</v>
      </c>
      <c r="T96" s="6">
        <f t="shared" si="53"/>
        <v>2</v>
      </c>
      <c r="U96" s="6">
        <f t="shared" si="54"/>
        <v>2</v>
      </c>
      <c r="V96" s="6">
        <f t="shared" si="55"/>
        <v>2</v>
      </c>
      <c r="W96" s="6">
        <f t="shared" si="56"/>
        <v>2</v>
      </c>
    </row>
    <row r="97" spans="1:27" x14ac:dyDescent="0.3">
      <c r="B97" s="5" t="s">
        <v>311</v>
      </c>
      <c r="C97" s="257"/>
      <c r="D97" s="44">
        <f t="shared" si="38"/>
        <v>2</v>
      </c>
      <c r="E97" s="44">
        <f t="shared" si="39"/>
        <v>2</v>
      </c>
      <c r="F97" s="6">
        <f t="shared" si="57"/>
        <v>2</v>
      </c>
      <c r="G97" s="6">
        <f t="shared" si="40"/>
        <v>2</v>
      </c>
      <c r="H97" s="6">
        <f t="shared" si="41"/>
        <v>2</v>
      </c>
      <c r="I97" s="6">
        <f t="shared" si="42"/>
        <v>2</v>
      </c>
      <c r="J97" s="6">
        <f t="shared" si="43"/>
        <v>2</v>
      </c>
      <c r="K97" s="6">
        <f t="shared" si="44"/>
        <v>3</v>
      </c>
      <c r="L97" s="6">
        <f t="shared" si="45"/>
        <v>3</v>
      </c>
      <c r="M97" s="6">
        <f t="shared" si="46"/>
        <v>3</v>
      </c>
      <c r="N97" s="6">
        <f t="shared" si="47"/>
        <v>3</v>
      </c>
      <c r="O97" s="6">
        <f t="shared" si="48"/>
        <v>3</v>
      </c>
      <c r="P97" s="6">
        <f t="shared" si="49"/>
        <v>3</v>
      </c>
      <c r="Q97" s="6">
        <f t="shared" si="50"/>
        <v>3</v>
      </c>
      <c r="R97" s="6">
        <f t="shared" si="51"/>
        <v>3</v>
      </c>
      <c r="S97" s="6">
        <f t="shared" si="52"/>
        <v>3</v>
      </c>
      <c r="T97" s="6">
        <f t="shared" si="53"/>
        <v>3</v>
      </c>
      <c r="U97" s="6">
        <f t="shared" si="54"/>
        <v>3</v>
      </c>
      <c r="V97" s="6">
        <f t="shared" si="55"/>
        <v>3</v>
      </c>
      <c r="W97" s="6">
        <f t="shared" si="56"/>
        <v>3</v>
      </c>
    </row>
    <row r="98" spans="1:27" x14ac:dyDescent="0.3">
      <c r="B98" s="5" t="s">
        <v>459</v>
      </c>
      <c r="C98" s="257"/>
      <c r="D98" s="44">
        <f t="shared" si="38"/>
        <v>2</v>
      </c>
      <c r="E98" s="44">
        <f t="shared" ref="E98" si="58">ROUND(($AA$58/$AA$56)*D73,0)</f>
        <v>2</v>
      </c>
      <c r="F98" s="6">
        <f t="shared" ref="F98" si="59">ROUND(($AA$59/$AA$56)*D73,0)</f>
        <v>2</v>
      </c>
      <c r="G98" s="6">
        <f t="shared" ref="G98" si="60">ROUND(($AA$60/$AA$56)*D73,0)</f>
        <v>2</v>
      </c>
      <c r="H98" s="6">
        <f t="shared" ref="H98" si="61">ROUND(($AA$61/$AA$56)*D73,0)</f>
        <v>2</v>
      </c>
      <c r="I98" s="6">
        <f t="shared" ref="I98" si="62">ROUND(($AA$62/$AA$56)*D73,0)</f>
        <v>2</v>
      </c>
      <c r="J98" s="6">
        <f t="shared" ref="J98" si="63">ROUND(($AA$63/$AA$56)*D73,0)</f>
        <v>2</v>
      </c>
      <c r="K98" s="6">
        <f t="shared" ref="K98" si="64">ROUND(($AA$64/$AA$56)*D73,0)</f>
        <v>3</v>
      </c>
      <c r="L98" s="6">
        <f t="shared" ref="L98" si="65">ROUND(($AA$65/$AA$56)*D73,0)</f>
        <v>3</v>
      </c>
      <c r="M98" s="6">
        <f t="shared" ref="M98" si="66">ROUND(($AA$66/$AA$56)*D73,0)</f>
        <v>3</v>
      </c>
      <c r="N98" s="6">
        <f t="shared" ref="N98" si="67">ROUND(($AA$67/$AA$56)*D73,0)</f>
        <v>3</v>
      </c>
      <c r="O98" s="6">
        <f t="shared" ref="O98" si="68">ROUND(($AA$68/$AA$56)*D73,0)</f>
        <v>3</v>
      </c>
      <c r="P98" s="6">
        <f t="shared" ref="P98" si="69">ROUND(($AA$69/$AA$56)*D73,0)</f>
        <v>3</v>
      </c>
      <c r="Q98" s="6">
        <f t="shared" ref="Q98" si="70">ROUND(($AA$70/$AA$56)*D73,0)</f>
        <v>3</v>
      </c>
      <c r="R98" s="6">
        <f t="shared" ref="R98" si="71">ROUND(($AA$71/$AA$56)*D73,0)</f>
        <v>3</v>
      </c>
      <c r="S98" s="6">
        <f t="shared" ref="S98" si="72">ROUND(($AA$72/$AA$56)*D73,0)</f>
        <v>3</v>
      </c>
      <c r="T98" s="6">
        <f t="shared" ref="T98" si="73">ROUND(($AA$73/$AA$56)*D73,0)</f>
        <v>3</v>
      </c>
      <c r="U98" s="6">
        <f t="shared" ref="U98" si="74">ROUND(($AA$74/$AA$56)*D73,0)</f>
        <v>3</v>
      </c>
      <c r="V98" s="6">
        <f t="shared" ref="V98" si="75">ROUND(($AA$75/$AA$56)*D73,0)</f>
        <v>3</v>
      </c>
      <c r="W98" s="6">
        <f t="shared" ref="W98" si="76">ROUND(($AA$76/$AA$56)*D73,0)</f>
        <v>3</v>
      </c>
    </row>
    <row r="100" spans="1:27" x14ac:dyDescent="0.3">
      <c r="A100" s="218">
        <v>3</v>
      </c>
      <c r="B100" s="217" t="s">
        <v>312</v>
      </c>
      <c r="C100" s="217"/>
      <c r="D100" s="217"/>
    </row>
    <row r="101" spans="1:27" x14ac:dyDescent="0.3">
      <c r="A101" s="218"/>
      <c r="B101" s="209" t="s">
        <v>169</v>
      </c>
      <c r="C101" s="211" t="s">
        <v>175</v>
      </c>
      <c r="D101" s="62" t="s">
        <v>22</v>
      </c>
      <c r="Z101" s="206" t="s">
        <v>184</v>
      </c>
      <c r="AA101" s="206"/>
    </row>
    <row r="102" spans="1:27" x14ac:dyDescent="0.3">
      <c r="A102" s="218"/>
      <c r="B102" s="210"/>
      <c r="C102" s="211"/>
      <c r="D102" s="62">
        <v>2024</v>
      </c>
      <c r="Z102" s="206"/>
      <c r="AA102" s="206"/>
    </row>
    <row r="103" spans="1:27" x14ac:dyDescent="0.3">
      <c r="B103" s="58" t="s">
        <v>181</v>
      </c>
      <c r="C103" s="5"/>
      <c r="D103" s="6"/>
      <c r="Z103" s="206" t="s">
        <v>22</v>
      </c>
      <c r="AA103" s="207" t="s">
        <v>65</v>
      </c>
    </row>
    <row r="104" spans="1:27" x14ac:dyDescent="0.3">
      <c r="B104" s="59" t="s">
        <v>170</v>
      </c>
      <c r="C104" s="212" t="s">
        <v>176</v>
      </c>
      <c r="D104" s="6">
        <v>1</v>
      </c>
      <c r="Z104" s="206"/>
      <c r="AA104" s="207"/>
    </row>
    <row r="105" spans="1:27" x14ac:dyDescent="0.3">
      <c r="B105" s="59" t="s">
        <v>171</v>
      </c>
      <c r="C105" s="213"/>
      <c r="D105" s="6">
        <v>1</v>
      </c>
      <c r="Z105" s="6">
        <v>2024</v>
      </c>
      <c r="AA105" s="44">
        <f>'Forward Projection (4)'!C60</f>
        <v>748</v>
      </c>
    </row>
    <row r="106" spans="1:27" x14ac:dyDescent="0.3">
      <c r="B106" s="59" t="s">
        <v>173</v>
      </c>
      <c r="C106" s="213"/>
      <c r="D106" s="6"/>
      <c r="Z106" s="6">
        <v>2025</v>
      </c>
      <c r="AA106" s="44">
        <f>'Forward Projection (4)'!E68</f>
        <v>762.55555555555554</v>
      </c>
    </row>
    <row r="107" spans="1:27" x14ac:dyDescent="0.3">
      <c r="B107" s="59" t="s">
        <v>174</v>
      </c>
      <c r="C107" s="214"/>
      <c r="D107" s="6"/>
      <c r="Z107" s="6">
        <v>2026</v>
      </c>
      <c r="AA107" s="44">
        <f>'Forward Projection (4)'!E69</f>
        <v>777.11111111111109</v>
      </c>
    </row>
    <row r="108" spans="1:27" x14ac:dyDescent="0.3">
      <c r="B108" s="60" t="s">
        <v>180</v>
      </c>
      <c r="C108" s="7"/>
      <c r="D108" s="6"/>
      <c r="Z108" s="6">
        <v>2027</v>
      </c>
      <c r="AA108" s="44">
        <f>'Forward Projection (4)'!E70</f>
        <v>791.66666666666663</v>
      </c>
    </row>
    <row r="109" spans="1:27" x14ac:dyDescent="0.3">
      <c r="B109" s="5" t="s">
        <v>301</v>
      </c>
      <c r="C109" s="212" t="s">
        <v>167</v>
      </c>
      <c r="D109" s="6">
        <v>1</v>
      </c>
      <c r="Z109" s="6">
        <v>2028</v>
      </c>
      <c r="AA109" s="44">
        <f>'Forward Projection (4)'!E71</f>
        <v>806.22222222222217</v>
      </c>
    </row>
    <row r="110" spans="1:27" x14ac:dyDescent="0.3">
      <c r="B110" s="5" t="s">
        <v>302</v>
      </c>
      <c r="C110" s="214"/>
      <c r="D110" s="6">
        <v>1</v>
      </c>
      <c r="Z110" s="6">
        <v>2029</v>
      </c>
      <c r="AA110" s="44">
        <f>'Forward Projection (4)'!E72</f>
        <v>820.77777777777783</v>
      </c>
    </row>
    <row r="111" spans="1:27" x14ac:dyDescent="0.3">
      <c r="B111" s="60" t="s">
        <v>178</v>
      </c>
      <c r="C111" s="7"/>
      <c r="D111" s="6"/>
      <c r="Z111" s="6">
        <v>2030</v>
      </c>
      <c r="AA111" s="44">
        <f>'Forward Projection (4)'!E73</f>
        <v>835.33333333333337</v>
      </c>
    </row>
    <row r="112" spans="1:27" ht="14.4" customHeight="1" x14ac:dyDescent="0.3">
      <c r="B112" s="5" t="s">
        <v>303</v>
      </c>
      <c r="C112" s="212" t="s">
        <v>167</v>
      </c>
      <c r="D112" s="6">
        <v>3</v>
      </c>
      <c r="F112" s="208" t="s">
        <v>185</v>
      </c>
      <c r="G112" s="208"/>
      <c r="H112" s="208"/>
      <c r="I112" s="208"/>
      <c r="J112" s="208"/>
      <c r="Z112" s="6">
        <v>2031</v>
      </c>
      <c r="AA112" s="44">
        <f>'Forward Projection (4)'!E74</f>
        <v>849.88888888888891</v>
      </c>
    </row>
    <row r="113" spans="2:27" x14ac:dyDescent="0.3">
      <c r="B113" s="5" t="s">
        <v>304</v>
      </c>
      <c r="C113" s="214"/>
      <c r="D113" s="6"/>
      <c r="F113" s="208"/>
      <c r="G113" s="208"/>
      <c r="H113" s="208"/>
      <c r="I113" s="208"/>
      <c r="J113" s="208"/>
      <c r="Z113" s="6">
        <v>2032</v>
      </c>
      <c r="AA113" s="44">
        <f>'Forward Projection (4)'!E75</f>
        <v>864.44444444444446</v>
      </c>
    </row>
    <row r="114" spans="2:27" x14ac:dyDescent="0.3">
      <c r="B114" s="60" t="s">
        <v>179</v>
      </c>
      <c r="C114" s="7"/>
      <c r="D114" s="6"/>
      <c r="F114" s="208"/>
      <c r="G114" s="208"/>
      <c r="H114" s="208"/>
      <c r="I114" s="208"/>
      <c r="J114" s="208"/>
      <c r="Z114" s="6">
        <v>2033</v>
      </c>
      <c r="AA114" s="44">
        <f>'Forward Projection (4)'!E76</f>
        <v>879</v>
      </c>
    </row>
    <row r="115" spans="2:27" x14ac:dyDescent="0.3">
      <c r="B115" s="61" t="s">
        <v>183</v>
      </c>
      <c r="C115" s="215" t="s">
        <v>167</v>
      </c>
      <c r="D115" s="6">
        <v>4</v>
      </c>
      <c r="Z115" s="6">
        <v>2034</v>
      </c>
      <c r="AA115" s="44">
        <f>'Forward Projection (4)'!E77</f>
        <v>893.55555555555554</v>
      </c>
    </row>
    <row r="116" spans="2:27" x14ac:dyDescent="0.3">
      <c r="B116" s="61" t="s">
        <v>172</v>
      </c>
      <c r="C116" s="216"/>
      <c r="D116" s="6"/>
      <c r="Z116" s="6">
        <v>2035</v>
      </c>
      <c r="AA116" s="44">
        <f>'Forward Projection (4)'!E78</f>
        <v>908.11111111111109</v>
      </c>
    </row>
    <row r="117" spans="2:27" x14ac:dyDescent="0.3">
      <c r="B117" s="60" t="s">
        <v>305</v>
      </c>
      <c r="C117" s="7"/>
      <c r="D117" s="6"/>
      <c r="Z117" s="6">
        <v>2036</v>
      </c>
      <c r="AA117" s="44">
        <f>'Forward Projection (4)'!E79</f>
        <v>922.66666666666663</v>
      </c>
    </row>
    <row r="118" spans="2:27" x14ac:dyDescent="0.3">
      <c r="B118" s="5" t="s">
        <v>306</v>
      </c>
      <c r="C118" s="257" t="s">
        <v>167</v>
      </c>
      <c r="D118" s="6"/>
      <c r="Z118" s="6">
        <v>2037</v>
      </c>
      <c r="AA118" s="44">
        <f>'Forward Projection (4)'!E80</f>
        <v>937.22222222222217</v>
      </c>
    </row>
    <row r="119" spans="2:27" x14ac:dyDescent="0.3">
      <c r="B119" s="5" t="s">
        <v>307</v>
      </c>
      <c r="C119" s="257"/>
      <c r="D119" s="6"/>
      <c r="Z119" s="6">
        <v>2038</v>
      </c>
      <c r="AA119" s="44">
        <f>'Forward Projection (4)'!E81</f>
        <v>951.77777777777783</v>
      </c>
    </row>
    <row r="120" spans="2:27" x14ac:dyDescent="0.3">
      <c r="B120" s="5" t="s">
        <v>308</v>
      </c>
      <c r="C120" s="257"/>
      <c r="D120" s="6"/>
      <c r="Z120" s="6">
        <v>2039</v>
      </c>
      <c r="AA120" s="44">
        <f>'Forward Projection (4)'!E82</f>
        <v>966.33333333333337</v>
      </c>
    </row>
    <row r="121" spans="2:27" x14ac:dyDescent="0.3">
      <c r="B121" s="5" t="s">
        <v>310</v>
      </c>
      <c r="C121" s="257"/>
      <c r="D121" s="6"/>
      <c r="Z121" s="6">
        <v>2040</v>
      </c>
      <c r="AA121" s="44">
        <f>'Forward Projection (4)'!E83</f>
        <v>980.88888888888891</v>
      </c>
    </row>
    <row r="122" spans="2:27" x14ac:dyDescent="0.3">
      <c r="B122" s="5" t="s">
        <v>459</v>
      </c>
      <c r="C122" s="257"/>
      <c r="D122" s="6"/>
      <c r="Z122" s="6">
        <v>2041</v>
      </c>
      <c r="AA122" s="44">
        <f>'Forward Projection (4)'!E84</f>
        <v>995.44444444444446</v>
      </c>
    </row>
    <row r="123" spans="2:27" x14ac:dyDescent="0.3">
      <c r="Z123" s="6">
        <v>2042</v>
      </c>
      <c r="AA123" s="44">
        <f>'Forward Projection (4)'!E85</f>
        <v>1010</v>
      </c>
    </row>
    <row r="124" spans="2:27" x14ac:dyDescent="0.3">
      <c r="Z124" s="6">
        <v>2043</v>
      </c>
      <c r="AA124" s="44">
        <f>'Forward Projection (4)'!E86</f>
        <v>1024.5555555555557</v>
      </c>
    </row>
    <row r="125" spans="2:27" x14ac:dyDescent="0.3">
      <c r="Z125" s="6">
        <v>2044</v>
      </c>
      <c r="AA125" s="44">
        <f>'Forward Projection (4)'!E87</f>
        <v>1039.1111111111111</v>
      </c>
    </row>
    <row r="126" spans="2:27" x14ac:dyDescent="0.3">
      <c r="B126" s="209" t="s">
        <v>169</v>
      </c>
      <c r="C126" s="219" t="s">
        <v>175</v>
      </c>
      <c r="D126" s="220" t="s">
        <v>22</v>
      </c>
      <c r="E126" s="220"/>
      <c r="F126" s="220"/>
      <c r="G126" s="220"/>
      <c r="H126" s="220"/>
      <c r="I126" s="220"/>
      <c r="J126" s="220"/>
      <c r="K126" s="220"/>
      <c r="L126" s="220"/>
      <c r="M126" s="220"/>
      <c r="N126" s="220"/>
      <c r="O126" s="220"/>
      <c r="P126" s="220"/>
      <c r="Q126" s="220"/>
      <c r="R126" s="220"/>
      <c r="S126" s="220"/>
      <c r="T126" s="220"/>
      <c r="U126" s="220"/>
      <c r="V126" s="220"/>
      <c r="W126" s="220"/>
    </row>
    <row r="127" spans="2:27" x14ac:dyDescent="0.3">
      <c r="B127" s="210"/>
      <c r="C127" s="219"/>
      <c r="D127" s="62">
        <v>2025</v>
      </c>
      <c r="E127" s="63">
        <v>2026</v>
      </c>
      <c r="F127" s="62">
        <v>2027</v>
      </c>
      <c r="G127" s="63">
        <v>2028</v>
      </c>
      <c r="H127" s="62">
        <v>2029</v>
      </c>
      <c r="I127" s="63">
        <v>2030</v>
      </c>
      <c r="J127" s="62">
        <v>2031</v>
      </c>
      <c r="K127" s="63">
        <v>2032</v>
      </c>
      <c r="L127" s="62">
        <v>2033</v>
      </c>
      <c r="M127" s="63">
        <v>2034</v>
      </c>
      <c r="N127" s="62">
        <v>2035</v>
      </c>
      <c r="O127" s="63">
        <v>2036</v>
      </c>
      <c r="P127" s="62">
        <v>2037</v>
      </c>
      <c r="Q127" s="63">
        <v>2038</v>
      </c>
      <c r="R127" s="62">
        <v>2039</v>
      </c>
      <c r="S127" s="63">
        <v>2040</v>
      </c>
      <c r="T127" s="62">
        <v>2041</v>
      </c>
      <c r="U127" s="63">
        <v>2042</v>
      </c>
      <c r="V127" s="62">
        <v>2043</v>
      </c>
      <c r="W127" s="63">
        <v>2044</v>
      </c>
    </row>
    <row r="128" spans="2:27" x14ac:dyDescent="0.3">
      <c r="B128" s="58" t="s">
        <v>181</v>
      </c>
      <c r="C128" s="5"/>
      <c r="D128" s="6"/>
      <c r="E128" s="6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</row>
    <row r="129" spans="2:23" x14ac:dyDescent="0.3">
      <c r="B129" s="59" t="s">
        <v>170</v>
      </c>
      <c r="C129" s="212" t="s">
        <v>176</v>
      </c>
      <c r="D129" s="44">
        <f>ROUND(($AA$106/$AA$105)*D104,0)</f>
        <v>1</v>
      </c>
      <c r="E129" s="44">
        <f>ROUND(($AA$107/$AA$105)*D104,0)</f>
        <v>1</v>
      </c>
      <c r="F129" s="44">
        <f>ROUND(($AA$108/$AA$105)*D104,0)</f>
        <v>1</v>
      </c>
      <c r="G129" s="44">
        <f>ROUND(($AA$109/$AA$105)*D104,0)</f>
        <v>1</v>
      </c>
      <c r="H129" s="44">
        <f>ROUND(($AA$110/$AA$105)*D104,0)</f>
        <v>1</v>
      </c>
      <c r="I129" s="44">
        <f>ROUND(($AA$111/$AA$105)*D104,0)</f>
        <v>1</v>
      </c>
      <c r="J129" s="44">
        <f>ROUND(($AA$112/$AA$105)*D104,0)</f>
        <v>1</v>
      </c>
      <c r="K129" s="44">
        <f>ROUND(($AA$113/$AA$105)*D104,0)</f>
        <v>1</v>
      </c>
      <c r="L129" s="44">
        <f>ROUND(($AA$114/$AA$105)*D104,0)</f>
        <v>1</v>
      </c>
      <c r="M129" s="44">
        <f>ROUND(($AA$115/$AA$105)*D104,0)</f>
        <v>1</v>
      </c>
      <c r="N129" s="44">
        <f>ROUND(($AA$116/$AA$105)*D104,0)</f>
        <v>1</v>
      </c>
      <c r="O129" s="44">
        <f>ROUND(($AA$117/$AA$105)*D104,0)</f>
        <v>1</v>
      </c>
      <c r="P129" s="44">
        <f>ROUND(($AA$118/$AA$105)*D104,0)</f>
        <v>1</v>
      </c>
      <c r="Q129" s="44">
        <f>ROUND(($AA$119/$AA$105)*D104,0)</f>
        <v>1</v>
      </c>
      <c r="R129" s="44">
        <f>ROUND(($AA$120/$AA$105)*D104,0)</f>
        <v>1</v>
      </c>
      <c r="S129" s="44">
        <f>ROUND(($AA$121/$AA$105)*D104,0)</f>
        <v>1</v>
      </c>
      <c r="T129" s="44">
        <f>ROUND(($AA$122/$AA$105)*D104,0)</f>
        <v>1</v>
      </c>
      <c r="U129" s="44">
        <f>ROUND(($AA$123/$AA$105)*D104,0)</f>
        <v>1</v>
      </c>
      <c r="V129" s="44">
        <f>ROUND(($AA$124/$AA$105)*D104,0)</f>
        <v>1</v>
      </c>
      <c r="W129" s="44">
        <f>ROUND(($AA$125/$AA$105)*D104,0)</f>
        <v>1</v>
      </c>
    </row>
    <row r="130" spans="2:23" x14ac:dyDescent="0.3">
      <c r="B130" s="59" t="s">
        <v>171</v>
      </c>
      <c r="C130" s="213"/>
      <c r="D130" s="44">
        <f t="shared" ref="D130:D132" si="77">ROUND(($AA$106/$AA$105)*D105,0)</f>
        <v>1</v>
      </c>
      <c r="E130" s="44">
        <f t="shared" ref="E130:E132" si="78">ROUND(($AA$107/$AA$105)*D105,0)</f>
        <v>1</v>
      </c>
      <c r="F130" s="44">
        <f t="shared" ref="F130:F132" si="79">ROUND(($AA$108/$AA$105)*D105,0)</f>
        <v>1</v>
      </c>
      <c r="G130" s="44">
        <f t="shared" ref="G130:G132" si="80">ROUND(($AA$109/$AA$105)*D105,0)</f>
        <v>1</v>
      </c>
      <c r="H130" s="44">
        <f t="shared" ref="H130:H132" si="81">ROUND(($AA$110/$AA$105)*D105,0)</f>
        <v>1</v>
      </c>
      <c r="I130" s="44">
        <f t="shared" ref="I130:I132" si="82">ROUND(($AA$111/$AA$105)*D105,0)</f>
        <v>1</v>
      </c>
      <c r="J130" s="44">
        <f t="shared" ref="J130:J132" si="83">ROUND(($AA$112/$AA$105)*D105,0)</f>
        <v>1</v>
      </c>
      <c r="K130" s="44">
        <f t="shared" ref="K130:K132" si="84">ROUND(($AA$113/$AA$105)*D105,0)</f>
        <v>1</v>
      </c>
      <c r="L130" s="44">
        <f t="shared" ref="L130:L132" si="85">ROUND(($AA$114/$AA$105)*D105,0)</f>
        <v>1</v>
      </c>
      <c r="M130" s="44">
        <f t="shared" ref="M130:M132" si="86">ROUND(($AA$115/$AA$105)*D105,0)</f>
        <v>1</v>
      </c>
      <c r="N130" s="44">
        <f t="shared" ref="N130:N132" si="87">ROUND(($AA$116/$AA$105)*D105,0)</f>
        <v>1</v>
      </c>
      <c r="O130" s="44">
        <f t="shared" ref="O130:O132" si="88">ROUND(($AA$117/$AA$105)*D105,0)</f>
        <v>1</v>
      </c>
      <c r="P130" s="44">
        <f t="shared" ref="P130:P132" si="89">ROUND(($AA$118/$AA$105)*D105,0)</f>
        <v>1</v>
      </c>
      <c r="Q130" s="44">
        <f t="shared" ref="Q130:Q132" si="90">ROUND(($AA$119/$AA$105)*D105,0)</f>
        <v>1</v>
      </c>
      <c r="R130" s="44">
        <f t="shared" ref="R130:R132" si="91">ROUND(($AA$120/$AA$105)*D105,0)</f>
        <v>1</v>
      </c>
      <c r="S130" s="44">
        <f t="shared" ref="S130:S132" si="92">ROUND(($AA$121/$AA$105)*D105,0)</f>
        <v>1</v>
      </c>
      <c r="T130" s="44">
        <f t="shared" ref="T130:T132" si="93">ROUND(($AA$122/$AA$105)*D105,0)</f>
        <v>1</v>
      </c>
      <c r="U130" s="44">
        <f t="shared" ref="U130:U132" si="94">ROUND(($AA$123/$AA$105)*D105,0)</f>
        <v>1</v>
      </c>
      <c r="V130" s="44">
        <f t="shared" ref="V130:V132" si="95">ROUND(($AA$124/$AA$105)*D105,0)</f>
        <v>1</v>
      </c>
      <c r="W130" s="44">
        <f t="shared" ref="W130:W132" si="96">ROUND(($AA$125/$AA$105)*D105,0)</f>
        <v>1</v>
      </c>
    </row>
    <row r="131" spans="2:23" x14ac:dyDescent="0.3">
      <c r="B131" s="59" t="s">
        <v>173</v>
      </c>
      <c r="C131" s="213"/>
      <c r="D131" s="44">
        <f t="shared" si="77"/>
        <v>0</v>
      </c>
      <c r="E131" s="44">
        <f t="shared" si="78"/>
        <v>0</v>
      </c>
      <c r="F131" s="44">
        <f t="shared" si="79"/>
        <v>0</v>
      </c>
      <c r="G131" s="44">
        <f t="shared" si="80"/>
        <v>0</v>
      </c>
      <c r="H131" s="44">
        <f t="shared" si="81"/>
        <v>0</v>
      </c>
      <c r="I131" s="44">
        <f t="shared" si="82"/>
        <v>0</v>
      </c>
      <c r="J131" s="44">
        <f t="shared" si="83"/>
        <v>0</v>
      </c>
      <c r="K131" s="44">
        <f t="shared" si="84"/>
        <v>0</v>
      </c>
      <c r="L131" s="44">
        <f t="shared" si="85"/>
        <v>0</v>
      </c>
      <c r="M131" s="44">
        <f t="shared" si="86"/>
        <v>0</v>
      </c>
      <c r="N131" s="44">
        <f t="shared" si="87"/>
        <v>0</v>
      </c>
      <c r="O131" s="44">
        <f t="shared" si="88"/>
        <v>0</v>
      </c>
      <c r="P131" s="44">
        <f t="shared" si="89"/>
        <v>0</v>
      </c>
      <c r="Q131" s="44">
        <f t="shared" si="90"/>
        <v>0</v>
      </c>
      <c r="R131" s="44">
        <f t="shared" si="91"/>
        <v>0</v>
      </c>
      <c r="S131" s="44">
        <f t="shared" si="92"/>
        <v>0</v>
      </c>
      <c r="T131" s="44">
        <f t="shared" si="93"/>
        <v>0</v>
      </c>
      <c r="U131" s="44">
        <f t="shared" si="94"/>
        <v>0</v>
      </c>
      <c r="V131" s="44">
        <f t="shared" si="95"/>
        <v>0</v>
      </c>
      <c r="W131" s="44">
        <f t="shared" si="96"/>
        <v>0</v>
      </c>
    </row>
    <row r="132" spans="2:23" x14ac:dyDescent="0.3">
      <c r="B132" s="59" t="s">
        <v>174</v>
      </c>
      <c r="C132" s="214"/>
      <c r="D132" s="44">
        <f t="shared" si="77"/>
        <v>0</v>
      </c>
      <c r="E132" s="44">
        <f t="shared" si="78"/>
        <v>0</v>
      </c>
      <c r="F132" s="44">
        <f t="shared" si="79"/>
        <v>0</v>
      </c>
      <c r="G132" s="44">
        <f t="shared" si="80"/>
        <v>0</v>
      </c>
      <c r="H132" s="44">
        <f t="shared" si="81"/>
        <v>0</v>
      </c>
      <c r="I132" s="44">
        <f t="shared" si="82"/>
        <v>0</v>
      </c>
      <c r="J132" s="44">
        <f t="shared" si="83"/>
        <v>0</v>
      </c>
      <c r="K132" s="44">
        <f t="shared" si="84"/>
        <v>0</v>
      </c>
      <c r="L132" s="44">
        <f t="shared" si="85"/>
        <v>0</v>
      </c>
      <c r="M132" s="44">
        <f t="shared" si="86"/>
        <v>0</v>
      </c>
      <c r="N132" s="44">
        <f t="shared" si="87"/>
        <v>0</v>
      </c>
      <c r="O132" s="44">
        <f t="shared" si="88"/>
        <v>0</v>
      </c>
      <c r="P132" s="44">
        <f t="shared" si="89"/>
        <v>0</v>
      </c>
      <c r="Q132" s="44">
        <f t="shared" si="90"/>
        <v>0</v>
      </c>
      <c r="R132" s="44">
        <f t="shared" si="91"/>
        <v>0</v>
      </c>
      <c r="S132" s="44">
        <f t="shared" si="92"/>
        <v>0</v>
      </c>
      <c r="T132" s="44">
        <f t="shared" si="93"/>
        <v>0</v>
      </c>
      <c r="U132" s="44">
        <f t="shared" si="94"/>
        <v>0</v>
      </c>
      <c r="V132" s="44">
        <f t="shared" si="95"/>
        <v>0</v>
      </c>
      <c r="W132" s="44">
        <f t="shared" si="96"/>
        <v>0</v>
      </c>
    </row>
    <row r="133" spans="2:23" x14ac:dyDescent="0.3">
      <c r="B133" s="60" t="s">
        <v>180</v>
      </c>
      <c r="C133" s="7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</row>
    <row r="134" spans="2:23" x14ac:dyDescent="0.3">
      <c r="B134" s="5" t="s">
        <v>301</v>
      </c>
      <c r="C134" s="212" t="s">
        <v>167</v>
      </c>
      <c r="D134" s="44">
        <f t="shared" ref="D134:D140" si="97">ROUND(($AA$106/$AA$105)*D109,0)</f>
        <v>1</v>
      </c>
      <c r="E134" s="44">
        <f t="shared" ref="E134:E140" si="98">ROUND(($AA$107/$AA$105)*D109,0)</f>
        <v>1</v>
      </c>
      <c r="F134" s="44">
        <f t="shared" ref="F134:F140" si="99">ROUND(($AA$108/$AA$105)*D109,0)</f>
        <v>1</v>
      </c>
      <c r="G134" s="44">
        <f t="shared" ref="G134:G140" si="100">ROUND(($AA$109/$AA$105)*D109,0)</f>
        <v>1</v>
      </c>
      <c r="H134" s="44">
        <f t="shared" ref="H134:H140" si="101">ROUND(($AA$110/$AA$105)*D109,0)</f>
        <v>1</v>
      </c>
      <c r="I134" s="44">
        <f t="shared" ref="I134:I140" si="102">ROUND(($AA$111/$AA$105)*D109,0)</f>
        <v>1</v>
      </c>
      <c r="J134" s="44">
        <f t="shared" ref="J134:J140" si="103">ROUND(($AA$112/$AA$105)*D109,0)</f>
        <v>1</v>
      </c>
      <c r="K134" s="44">
        <f t="shared" ref="K134:K140" si="104">ROUND(($AA$113/$AA$105)*D109,0)</f>
        <v>1</v>
      </c>
      <c r="L134" s="44">
        <f t="shared" ref="L134:L140" si="105">ROUND(($AA$114/$AA$105)*D109,0)</f>
        <v>1</v>
      </c>
      <c r="M134" s="44">
        <f t="shared" ref="M134:M140" si="106">ROUND(($AA$115/$AA$105)*D109,0)</f>
        <v>1</v>
      </c>
      <c r="N134" s="44">
        <f t="shared" ref="N134:N140" si="107">ROUND(($AA$116/$AA$105)*D109,0)</f>
        <v>1</v>
      </c>
      <c r="O134" s="44">
        <f t="shared" ref="O134:O140" si="108">ROUND(($AA$117/$AA$105)*D109,0)</f>
        <v>1</v>
      </c>
      <c r="P134" s="44">
        <f t="shared" ref="P134:P140" si="109">ROUND(($AA$118/$AA$105)*D109,0)</f>
        <v>1</v>
      </c>
      <c r="Q134" s="44">
        <f t="shared" ref="Q134:Q140" si="110">ROUND(($AA$119/$AA$105)*D109,0)</f>
        <v>1</v>
      </c>
      <c r="R134" s="44">
        <f t="shared" ref="R134:R140" si="111">ROUND(($AA$120/$AA$105)*D109,0)</f>
        <v>1</v>
      </c>
      <c r="S134" s="44">
        <f t="shared" ref="S134:S140" si="112">ROUND(($AA$121/$AA$105)*D109,0)</f>
        <v>1</v>
      </c>
      <c r="T134" s="44">
        <f t="shared" ref="T134:T140" si="113">ROUND(($AA$122/$AA$105)*D109,0)</f>
        <v>1</v>
      </c>
      <c r="U134" s="44">
        <f t="shared" ref="U134:U140" si="114">ROUND(($AA$123/$AA$105)*D109,0)</f>
        <v>1</v>
      </c>
      <c r="V134" s="44">
        <f t="shared" ref="V134:V140" si="115">ROUND(($AA$124/$AA$105)*D109,0)</f>
        <v>1</v>
      </c>
      <c r="W134" s="44">
        <f t="shared" ref="W134:W140" si="116">ROUND(($AA$125/$AA$105)*D109,0)</f>
        <v>1</v>
      </c>
    </row>
    <row r="135" spans="2:23" x14ac:dyDescent="0.3">
      <c r="B135" s="5" t="s">
        <v>302</v>
      </c>
      <c r="C135" s="214"/>
      <c r="D135" s="44">
        <f t="shared" si="97"/>
        <v>1</v>
      </c>
      <c r="E135" s="44">
        <f t="shared" si="98"/>
        <v>1</v>
      </c>
      <c r="F135" s="44">
        <f t="shared" si="99"/>
        <v>1</v>
      </c>
      <c r="G135" s="44">
        <f t="shared" si="100"/>
        <v>1</v>
      </c>
      <c r="H135" s="44">
        <f t="shared" si="101"/>
        <v>1</v>
      </c>
      <c r="I135" s="44">
        <f t="shared" si="102"/>
        <v>1</v>
      </c>
      <c r="J135" s="44">
        <f t="shared" si="103"/>
        <v>1</v>
      </c>
      <c r="K135" s="44">
        <f t="shared" si="104"/>
        <v>1</v>
      </c>
      <c r="L135" s="44">
        <f t="shared" si="105"/>
        <v>1</v>
      </c>
      <c r="M135" s="44">
        <f t="shared" si="106"/>
        <v>1</v>
      </c>
      <c r="N135" s="44">
        <f t="shared" si="107"/>
        <v>1</v>
      </c>
      <c r="O135" s="44">
        <f t="shared" si="108"/>
        <v>1</v>
      </c>
      <c r="P135" s="44">
        <f t="shared" si="109"/>
        <v>1</v>
      </c>
      <c r="Q135" s="44">
        <f t="shared" si="110"/>
        <v>1</v>
      </c>
      <c r="R135" s="44">
        <f t="shared" si="111"/>
        <v>1</v>
      </c>
      <c r="S135" s="44">
        <f t="shared" si="112"/>
        <v>1</v>
      </c>
      <c r="T135" s="44">
        <f t="shared" si="113"/>
        <v>1</v>
      </c>
      <c r="U135" s="44">
        <f t="shared" si="114"/>
        <v>1</v>
      </c>
      <c r="V135" s="44">
        <f t="shared" si="115"/>
        <v>1</v>
      </c>
      <c r="W135" s="44">
        <f t="shared" si="116"/>
        <v>1</v>
      </c>
    </row>
    <row r="136" spans="2:23" x14ac:dyDescent="0.3">
      <c r="B136" s="60" t="s">
        <v>178</v>
      </c>
      <c r="C136" s="7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</row>
    <row r="137" spans="2:23" x14ac:dyDescent="0.3">
      <c r="B137" s="5" t="s">
        <v>303</v>
      </c>
      <c r="C137" s="212" t="s">
        <v>167</v>
      </c>
      <c r="D137" s="44">
        <f t="shared" si="97"/>
        <v>3</v>
      </c>
      <c r="E137" s="44">
        <f t="shared" si="98"/>
        <v>3</v>
      </c>
      <c r="F137" s="44">
        <f t="shared" si="99"/>
        <v>3</v>
      </c>
      <c r="G137" s="44">
        <f t="shared" si="100"/>
        <v>3</v>
      </c>
      <c r="H137" s="44">
        <f t="shared" si="101"/>
        <v>3</v>
      </c>
      <c r="I137" s="44">
        <f t="shared" si="102"/>
        <v>3</v>
      </c>
      <c r="J137" s="44">
        <f t="shared" si="103"/>
        <v>3</v>
      </c>
      <c r="K137" s="44">
        <f t="shared" si="104"/>
        <v>3</v>
      </c>
      <c r="L137" s="44">
        <f t="shared" si="105"/>
        <v>4</v>
      </c>
      <c r="M137" s="44">
        <f t="shared" si="106"/>
        <v>4</v>
      </c>
      <c r="N137" s="44">
        <f t="shared" si="107"/>
        <v>4</v>
      </c>
      <c r="O137" s="44">
        <f t="shared" si="108"/>
        <v>4</v>
      </c>
      <c r="P137" s="44">
        <f t="shared" si="109"/>
        <v>4</v>
      </c>
      <c r="Q137" s="44">
        <f t="shared" si="110"/>
        <v>4</v>
      </c>
      <c r="R137" s="44">
        <f t="shared" si="111"/>
        <v>4</v>
      </c>
      <c r="S137" s="44">
        <f t="shared" si="112"/>
        <v>4</v>
      </c>
      <c r="T137" s="44">
        <f t="shared" si="113"/>
        <v>4</v>
      </c>
      <c r="U137" s="44">
        <f t="shared" si="114"/>
        <v>4</v>
      </c>
      <c r="V137" s="44">
        <f t="shared" si="115"/>
        <v>4</v>
      </c>
      <c r="W137" s="44">
        <f t="shared" si="116"/>
        <v>4</v>
      </c>
    </row>
    <row r="138" spans="2:23" x14ac:dyDescent="0.3">
      <c r="B138" s="5" t="s">
        <v>304</v>
      </c>
      <c r="C138" s="21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</row>
    <row r="139" spans="2:23" x14ac:dyDescent="0.3">
      <c r="B139" s="60" t="s">
        <v>179</v>
      </c>
      <c r="C139" s="7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</row>
    <row r="140" spans="2:23" x14ac:dyDescent="0.3">
      <c r="B140" s="61" t="s">
        <v>183</v>
      </c>
      <c r="C140" s="215" t="s">
        <v>167</v>
      </c>
      <c r="D140" s="44">
        <f t="shared" si="97"/>
        <v>4</v>
      </c>
      <c r="E140" s="44">
        <f t="shared" si="98"/>
        <v>4</v>
      </c>
      <c r="F140" s="44">
        <f t="shared" si="99"/>
        <v>4</v>
      </c>
      <c r="G140" s="44">
        <f t="shared" si="100"/>
        <v>4</v>
      </c>
      <c r="H140" s="44">
        <f t="shared" si="101"/>
        <v>4</v>
      </c>
      <c r="I140" s="44">
        <f t="shared" si="102"/>
        <v>4</v>
      </c>
      <c r="J140" s="44">
        <f t="shared" si="103"/>
        <v>5</v>
      </c>
      <c r="K140" s="44">
        <f t="shared" si="104"/>
        <v>5</v>
      </c>
      <c r="L140" s="44">
        <f t="shared" si="105"/>
        <v>5</v>
      </c>
      <c r="M140" s="44">
        <f t="shared" si="106"/>
        <v>5</v>
      </c>
      <c r="N140" s="44">
        <f t="shared" si="107"/>
        <v>5</v>
      </c>
      <c r="O140" s="44">
        <f t="shared" si="108"/>
        <v>5</v>
      </c>
      <c r="P140" s="44">
        <f t="shared" si="109"/>
        <v>5</v>
      </c>
      <c r="Q140" s="44">
        <f t="shared" si="110"/>
        <v>5</v>
      </c>
      <c r="R140" s="44">
        <f t="shared" si="111"/>
        <v>5</v>
      </c>
      <c r="S140" s="44">
        <f t="shared" si="112"/>
        <v>5</v>
      </c>
      <c r="T140" s="44">
        <f t="shared" si="113"/>
        <v>5</v>
      </c>
      <c r="U140" s="44">
        <f t="shared" si="114"/>
        <v>5</v>
      </c>
      <c r="V140" s="44">
        <f t="shared" si="115"/>
        <v>5</v>
      </c>
      <c r="W140" s="44">
        <f t="shared" si="116"/>
        <v>6</v>
      </c>
    </row>
    <row r="141" spans="2:23" x14ac:dyDescent="0.3">
      <c r="B141" s="61" t="s">
        <v>172</v>
      </c>
      <c r="C141" s="216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</row>
    <row r="142" spans="2:23" x14ac:dyDescent="0.3">
      <c r="B142" s="60" t="s">
        <v>305</v>
      </c>
      <c r="C142" s="7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</row>
    <row r="143" spans="2:23" x14ac:dyDescent="0.3">
      <c r="B143" s="5" t="s">
        <v>306</v>
      </c>
      <c r="C143" s="257" t="s">
        <v>167</v>
      </c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</row>
    <row r="144" spans="2:23" x14ac:dyDescent="0.3">
      <c r="B144" s="5" t="s">
        <v>307</v>
      </c>
      <c r="C144" s="257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</row>
    <row r="145" spans="1:27" x14ac:dyDescent="0.3">
      <c r="B145" s="5" t="s">
        <v>308</v>
      </c>
      <c r="C145" s="257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</row>
    <row r="146" spans="1:27" x14ac:dyDescent="0.3">
      <c r="B146" s="5" t="s">
        <v>311</v>
      </c>
      <c r="C146" s="257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</row>
    <row r="147" spans="1:27" x14ac:dyDescent="0.3">
      <c r="B147" s="5" t="s">
        <v>459</v>
      </c>
      <c r="C147" s="257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</row>
    <row r="149" spans="1:27" x14ac:dyDescent="0.3">
      <c r="A149" s="218">
        <v>4</v>
      </c>
      <c r="B149" s="217" t="s">
        <v>313</v>
      </c>
      <c r="C149" s="217"/>
      <c r="D149" s="217"/>
    </row>
    <row r="150" spans="1:27" x14ac:dyDescent="0.3">
      <c r="A150" s="218"/>
      <c r="B150" s="209" t="s">
        <v>169</v>
      </c>
      <c r="C150" s="211" t="s">
        <v>175</v>
      </c>
      <c r="D150" s="62" t="s">
        <v>22</v>
      </c>
      <c r="Z150" s="206" t="s">
        <v>184</v>
      </c>
      <c r="AA150" s="206"/>
    </row>
    <row r="151" spans="1:27" x14ac:dyDescent="0.3">
      <c r="A151" s="218"/>
      <c r="B151" s="210"/>
      <c r="C151" s="211"/>
      <c r="D151" s="62">
        <v>2024</v>
      </c>
      <c r="Z151" s="206"/>
      <c r="AA151" s="206"/>
    </row>
    <row r="152" spans="1:27" x14ac:dyDescent="0.3">
      <c r="B152" s="58" t="s">
        <v>181</v>
      </c>
      <c r="C152" s="5"/>
      <c r="D152" s="6"/>
      <c r="Z152" s="206" t="s">
        <v>22</v>
      </c>
      <c r="AA152" s="207" t="s">
        <v>65</v>
      </c>
    </row>
    <row r="153" spans="1:27" x14ac:dyDescent="0.3">
      <c r="B153" s="59" t="s">
        <v>170</v>
      </c>
      <c r="C153" s="212" t="s">
        <v>176</v>
      </c>
      <c r="D153" s="6"/>
      <c r="Z153" s="206"/>
      <c r="AA153" s="207"/>
    </row>
    <row r="154" spans="1:27" x14ac:dyDescent="0.3">
      <c r="B154" s="59" t="s">
        <v>171</v>
      </c>
      <c r="C154" s="213"/>
      <c r="D154" s="6">
        <v>1</v>
      </c>
      <c r="Z154" s="6">
        <v>2024</v>
      </c>
      <c r="AA154" s="44">
        <f>'Forward Projection (4)'!J60</f>
        <v>1238</v>
      </c>
    </row>
    <row r="155" spans="1:27" x14ac:dyDescent="0.3">
      <c r="B155" s="59" t="s">
        <v>173</v>
      </c>
      <c r="C155" s="213"/>
      <c r="D155" s="6">
        <v>1</v>
      </c>
      <c r="Z155" s="6">
        <v>2025</v>
      </c>
      <c r="AA155" s="44">
        <f>'Forward Projection (4)'!L68</f>
        <v>1269.1111111111111</v>
      </c>
    </row>
    <row r="156" spans="1:27" x14ac:dyDescent="0.3">
      <c r="B156" s="59" t="s">
        <v>174</v>
      </c>
      <c r="C156" s="214"/>
      <c r="D156" s="6"/>
      <c r="Z156" s="6">
        <v>2026</v>
      </c>
      <c r="AA156" s="44">
        <f>'Forward Projection (4)'!L69</f>
        <v>1300.2222222222222</v>
      </c>
    </row>
    <row r="157" spans="1:27" x14ac:dyDescent="0.3">
      <c r="B157" s="60" t="s">
        <v>180</v>
      </c>
      <c r="C157" s="7"/>
      <c r="D157" s="6"/>
      <c r="Z157" s="6">
        <v>2027</v>
      </c>
      <c r="AA157" s="44">
        <f>'Forward Projection (4)'!L70</f>
        <v>1331.3333333333333</v>
      </c>
    </row>
    <row r="158" spans="1:27" x14ac:dyDescent="0.3">
      <c r="B158" s="5" t="s">
        <v>301</v>
      </c>
      <c r="C158" s="212" t="s">
        <v>167</v>
      </c>
      <c r="D158" s="6">
        <v>2</v>
      </c>
      <c r="Z158" s="6">
        <v>2028</v>
      </c>
      <c r="AA158" s="44">
        <f>'Forward Projection (4)'!L71</f>
        <v>1362.4444444444443</v>
      </c>
    </row>
    <row r="159" spans="1:27" x14ac:dyDescent="0.3">
      <c r="B159" s="5" t="s">
        <v>302</v>
      </c>
      <c r="C159" s="214"/>
      <c r="D159" s="6">
        <v>1</v>
      </c>
      <c r="Z159" s="6">
        <v>2029</v>
      </c>
      <c r="AA159" s="44">
        <f>'Forward Projection (4)'!L72</f>
        <v>1393.5555555555557</v>
      </c>
    </row>
    <row r="160" spans="1:27" x14ac:dyDescent="0.3">
      <c r="B160" s="60" t="s">
        <v>178</v>
      </c>
      <c r="C160" s="7"/>
      <c r="D160" s="6"/>
      <c r="Z160" s="6">
        <v>2030</v>
      </c>
      <c r="AA160" s="44">
        <f>'Forward Projection (4)'!L73</f>
        <v>1424.6666666666667</v>
      </c>
    </row>
    <row r="161" spans="2:27" ht="14.4" customHeight="1" x14ac:dyDescent="0.3">
      <c r="B161" s="5" t="s">
        <v>303</v>
      </c>
      <c r="C161" s="212" t="s">
        <v>167</v>
      </c>
      <c r="D161" s="6">
        <v>1</v>
      </c>
      <c r="F161" s="208" t="s">
        <v>185</v>
      </c>
      <c r="G161" s="208"/>
      <c r="H161" s="208"/>
      <c r="I161" s="208"/>
      <c r="J161" s="208"/>
      <c r="Z161" s="6">
        <v>2031</v>
      </c>
      <c r="AA161" s="44">
        <f>'Forward Projection (4)'!L74</f>
        <v>1455.7777777777778</v>
      </c>
    </row>
    <row r="162" spans="2:27" x14ac:dyDescent="0.3">
      <c r="B162" s="5" t="s">
        <v>304</v>
      </c>
      <c r="C162" s="214"/>
      <c r="D162" s="6">
        <v>1</v>
      </c>
      <c r="F162" s="208"/>
      <c r="G162" s="208"/>
      <c r="H162" s="208"/>
      <c r="I162" s="208"/>
      <c r="J162" s="208"/>
      <c r="Z162" s="6">
        <v>2032</v>
      </c>
      <c r="AA162" s="44">
        <f>'Forward Projection (4)'!L75</f>
        <v>1486.8888888888889</v>
      </c>
    </row>
    <row r="163" spans="2:27" x14ac:dyDescent="0.3">
      <c r="B163" s="60" t="s">
        <v>179</v>
      </c>
      <c r="C163" s="7"/>
      <c r="D163" s="6"/>
      <c r="F163" s="208"/>
      <c r="G163" s="208"/>
      <c r="H163" s="208"/>
      <c r="I163" s="208"/>
      <c r="J163" s="208"/>
      <c r="Z163" s="6">
        <v>2033</v>
      </c>
      <c r="AA163" s="44">
        <f>'Forward Projection (4)'!L76</f>
        <v>1518</v>
      </c>
    </row>
    <row r="164" spans="2:27" x14ac:dyDescent="0.3">
      <c r="B164" s="61" t="s">
        <v>183</v>
      </c>
      <c r="C164" s="215" t="s">
        <v>167</v>
      </c>
      <c r="D164" s="6">
        <v>2</v>
      </c>
      <c r="Z164" s="6">
        <v>2034</v>
      </c>
      <c r="AA164" s="44">
        <f>'Forward Projection (4)'!L77</f>
        <v>1549.1111111111111</v>
      </c>
    </row>
    <row r="165" spans="2:27" x14ac:dyDescent="0.3">
      <c r="B165" s="61" t="s">
        <v>172</v>
      </c>
      <c r="C165" s="216"/>
      <c r="D165" s="6"/>
      <c r="Z165" s="6">
        <v>2035</v>
      </c>
      <c r="AA165" s="44">
        <f>'Forward Projection (4)'!L78</f>
        <v>1580.2222222222222</v>
      </c>
    </row>
    <row r="166" spans="2:27" x14ac:dyDescent="0.3">
      <c r="B166" s="60" t="s">
        <v>305</v>
      </c>
      <c r="C166" s="7"/>
      <c r="D166" s="6"/>
      <c r="Z166" s="6">
        <v>2036</v>
      </c>
      <c r="AA166" s="44">
        <f>'Forward Projection (4)'!L79</f>
        <v>1611.3333333333333</v>
      </c>
    </row>
    <row r="167" spans="2:27" x14ac:dyDescent="0.3">
      <c r="B167" s="5" t="s">
        <v>306</v>
      </c>
      <c r="C167" s="257" t="s">
        <v>167</v>
      </c>
      <c r="D167" s="6">
        <v>22</v>
      </c>
      <c r="Z167" s="6">
        <v>2037</v>
      </c>
      <c r="AA167" s="44">
        <f>'Forward Projection (4)'!L80</f>
        <v>1642.4444444444443</v>
      </c>
    </row>
    <row r="168" spans="2:27" x14ac:dyDescent="0.3">
      <c r="B168" s="5" t="s">
        <v>307</v>
      </c>
      <c r="C168" s="257"/>
      <c r="D168" s="6"/>
      <c r="Z168" s="6">
        <v>2038</v>
      </c>
      <c r="AA168" s="44">
        <f>'Forward Projection (4)'!L81</f>
        <v>1673.5555555555557</v>
      </c>
    </row>
    <row r="169" spans="2:27" x14ac:dyDescent="0.3">
      <c r="B169" s="5" t="s">
        <v>308</v>
      </c>
      <c r="C169" s="257"/>
      <c r="D169" s="6"/>
      <c r="Z169" s="6">
        <v>2039</v>
      </c>
      <c r="AA169" s="44">
        <f>'Forward Projection (4)'!L82</f>
        <v>1704.6666666666667</v>
      </c>
    </row>
    <row r="170" spans="2:27" x14ac:dyDescent="0.3">
      <c r="B170" s="5" t="s">
        <v>310</v>
      </c>
      <c r="C170" s="257"/>
      <c r="D170" s="6"/>
      <c r="Z170" s="6">
        <v>2040</v>
      </c>
      <c r="AA170" s="44">
        <f>'Forward Projection (4)'!L83</f>
        <v>1735.7777777777778</v>
      </c>
    </row>
    <row r="171" spans="2:27" x14ac:dyDescent="0.3">
      <c r="B171" s="5" t="s">
        <v>459</v>
      </c>
      <c r="C171" s="257"/>
      <c r="D171" s="6">
        <v>7</v>
      </c>
      <c r="Z171" s="6">
        <v>2041</v>
      </c>
      <c r="AA171" s="44">
        <f>'Forward Projection (4)'!L84</f>
        <v>1766.8888888888889</v>
      </c>
    </row>
    <row r="172" spans="2:27" x14ac:dyDescent="0.3">
      <c r="Z172" s="6">
        <v>2042</v>
      </c>
      <c r="AA172" s="44">
        <f>'Forward Projection (4)'!L85</f>
        <v>1798</v>
      </c>
    </row>
    <row r="173" spans="2:27" x14ac:dyDescent="0.3">
      <c r="Z173" s="6">
        <v>2043</v>
      </c>
      <c r="AA173" s="44">
        <f>'Forward Projection (4)'!L86</f>
        <v>1829.1111111111111</v>
      </c>
    </row>
    <row r="174" spans="2:27" x14ac:dyDescent="0.3">
      <c r="Z174" s="6">
        <v>2044</v>
      </c>
      <c r="AA174" s="44">
        <f>'Forward Projection (4)'!L87</f>
        <v>1860.2222222222222</v>
      </c>
    </row>
    <row r="175" spans="2:27" x14ac:dyDescent="0.3">
      <c r="B175" s="209" t="s">
        <v>169</v>
      </c>
      <c r="C175" s="219" t="s">
        <v>175</v>
      </c>
      <c r="D175" s="220" t="s">
        <v>22</v>
      </c>
      <c r="E175" s="220"/>
      <c r="F175" s="220"/>
      <c r="G175" s="220"/>
      <c r="H175" s="220"/>
      <c r="I175" s="220"/>
      <c r="J175" s="220"/>
      <c r="K175" s="220"/>
      <c r="L175" s="220"/>
      <c r="M175" s="220"/>
      <c r="N175" s="220"/>
      <c r="O175" s="220"/>
      <c r="P175" s="220"/>
      <c r="Q175" s="220"/>
      <c r="R175" s="220"/>
      <c r="S175" s="220"/>
      <c r="T175" s="220"/>
      <c r="U175" s="220"/>
      <c r="V175" s="220"/>
      <c r="W175" s="220"/>
    </row>
    <row r="176" spans="2:27" x14ac:dyDescent="0.3">
      <c r="B176" s="210"/>
      <c r="C176" s="219"/>
      <c r="D176" s="62">
        <v>2025</v>
      </c>
      <c r="E176" s="63">
        <v>2026</v>
      </c>
      <c r="F176" s="62">
        <v>2027</v>
      </c>
      <c r="G176" s="63">
        <v>2028</v>
      </c>
      <c r="H176" s="62">
        <v>2029</v>
      </c>
      <c r="I176" s="63">
        <v>2030</v>
      </c>
      <c r="J176" s="62">
        <v>2031</v>
      </c>
      <c r="K176" s="63">
        <v>2032</v>
      </c>
      <c r="L176" s="62">
        <v>2033</v>
      </c>
      <c r="M176" s="63">
        <v>2034</v>
      </c>
      <c r="N176" s="62">
        <v>2035</v>
      </c>
      <c r="O176" s="63">
        <v>2036</v>
      </c>
      <c r="P176" s="62">
        <v>2037</v>
      </c>
      <c r="Q176" s="63">
        <v>2038</v>
      </c>
      <c r="R176" s="62">
        <v>2039</v>
      </c>
      <c r="S176" s="63">
        <v>2040</v>
      </c>
      <c r="T176" s="62">
        <v>2041</v>
      </c>
      <c r="U176" s="63">
        <v>2042</v>
      </c>
      <c r="V176" s="62">
        <v>2043</v>
      </c>
      <c r="W176" s="63">
        <v>2044</v>
      </c>
    </row>
    <row r="177" spans="2:23" x14ac:dyDescent="0.3">
      <c r="B177" s="58" t="s">
        <v>181</v>
      </c>
      <c r="C177" s="5"/>
      <c r="D177" s="6"/>
      <c r="E177" s="6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</row>
    <row r="178" spans="2:23" x14ac:dyDescent="0.3">
      <c r="B178" s="59" t="s">
        <v>170</v>
      </c>
      <c r="C178" s="212" t="s">
        <v>176</v>
      </c>
      <c r="D178" s="44">
        <f>ROUND(($AA$155/$AA$154)*D153,0)</f>
        <v>0</v>
      </c>
      <c r="E178" s="6">
        <f>ROUND(($AA$156/$AA$154)*D153,0)</f>
        <v>0</v>
      </c>
      <c r="F178" s="6">
        <f>ROUND(($AA$157/$AA$154)*D153,0)</f>
        <v>0</v>
      </c>
      <c r="G178" s="6">
        <f>ROUND(($AA$158/$AA$154)*D153,0)</f>
        <v>0</v>
      </c>
      <c r="H178" s="6">
        <f>ROUND(($AA$159/$AA$154)*D153,0)</f>
        <v>0</v>
      </c>
      <c r="I178" s="6">
        <f>ROUND(($AA$160/$AA$154)*D153,0)</f>
        <v>0</v>
      </c>
      <c r="J178" s="6">
        <f>ROUND(($AA$161/$AA$154)*D153,0)</f>
        <v>0</v>
      </c>
      <c r="K178" s="6">
        <f>ROUND(($AA$162/$AA$154)*D153,0)</f>
        <v>0</v>
      </c>
      <c r="L178" s="6">
        <f>ROUND(($AA$163/$AA$154)*D153,0)</f>
        <v>0</v>
      </c>
      <c r="M178" s="6">
        <f>ROUND(($AA$164/$AA$154)*D153,0)</f>
        <v>0</v>
      </c>
      <c r="N178" s="6">
        <f>ROUND(($AA$165/$AA$154)*D153,0)</f>
        <v>0</v>
      </c>
      <c r="O178" s="6">
        <f>ROUND(($AA$166/$AA$154)*D153,0)</f>
        <v>0</v>
      </c>
      <c r="P178" s="6">
        <f>ROUND(($AA$167/$AA$154)*D153,0)</f>
        <v>0</v>
      </c>
      <c r="Q178" s="6">
        <f>ROUND(($AA$168/$AA$154)*D153,0)</f>
        <v>0</v>
      </c>
      <c r="R178" s="6">
        <f>ROUND(($AA$169/$AA$154)*D153,0)</f>
        <v>0</v>
      </c>
      <c r="S178" s="6">
        <f>ROUND(($AA$170/$AA$154)*D153,0)</f>
        <v>0</v>
      </c>
      <c r="T178" s="6">
        <f>ROUND(($AA$171/$AA$154)*D153,0)</f>
        <v>0</v>
      </c>
      <c r="U178" s="6">
        <f>ROUND(($AA$172/$AA$154)*D153,0)</f>
        <v>0</v>
      </c>
      <c r="V178" s="6">
        <f>ROUND(($AA$173/$AA$154)*D153,0)</f>
        <v>0</v>
      </c>
      <c r="W178" s="6">
        <f>ROUND(($AA$174/$AA$154)*D153,0)</f>
        <v>0</v>
      </c>
    </row>
    <row r="179" spans="2:23" x14ac:dyDescent="0.3">
      <c r="B179" s="59" t="s">
        <v>171</v>
      </c>
      <c r="C179" s="213"/>
      <c r="D179" s="44">
        <f t="shared" ref="D179:D196" si="117">ROUND(($AA$155/$AA$154)*D154,0)</f>
        <v>1</v>
      </c>
      <c r="E179" s="6">
        <f t="shared" ref="E179:E189" si="118">ROUND(($AA$156/$AA$154)*D154,0)</f>
        <v>1</v>
      </c>
      <c r="F179" s="6">
        <f t="shared" ref="F179:F189" si="119">ROUND(($AA$157/$AA$154)*D154,0)</f>
        <v>1</v>
      </c>
      <c r="G179" s="6">
        <f t="shared" ref="G179:G189" si="120">ROUND(($AA$158/$AA$154)*D154,0)</f>
        <v>1</v>
      </c>
      <c r="H179" s="6">
        <f t="shared" ref="H179:H189" si="121">ROUND(($AA$159/$AA$154)*D154,0)</f>
        <v>1</v>
      </c>
      <c r="I179" s="6">
        <f t="shared" ref="I179:I189" si="122">ROUND(($AA$160/$AA$154)*D154,0)</f>
        <v>1</v>
      </c>
      <c r="J179" s="6">
        <f t="shared" ref="J179:J189" si="123">ROUND(($AA$161/$AA$154)*D154,0)</f>
        <v>1</v>
      </c>
      <c r="K179" s="6">
        <f t="shared" ref="K179:K189" si="124">ROUND(($AA$162/$AA$154)*D154,0)</f>
        <v>1</v>
      </c>
      <c r="L179" s="6">
        <f t="shared" ref="L179:L189" si="125">ROUND(($AA$163/$AA$154)*D154,0)</f>
        <v>1</v>
      </c>
      <c r="M179" s="6">
        <f t="shared" ref="M179:M189" si="126">ROUND(($AA$164/$AA$154)*D154,0)</f>
        <v>1</v>
      </c>
      <c r="N179" s="6">
        <f t="shared" ref="N179:N189" si="127">ROUND(($AA$165/$AA$154)*D154,0)</f>
        <v>1</v>
      </c>
      <c r="O179" s="6">
        <f t="shared" ref="O179:O189" si="128">ROUND(($AA$166/$AA$154)*D154,0)</f>
        <v>1</v>
      </c>
      <c r="P179" s="6">
        <f t="shared" ref="P179:P189" si="129">ROUND(($AA$167/$AA$154)*D154,0)</f>
        <v>1</v>
      </c>
      <c r="Q179" s="6">
        <f t="shared" ref="Q179:Q189" si="130">ROUND(($AA$168/$AA$154)*D154,0)</f>
        <v>1</v>
      </c>
      <c r="R179" s="6">
        <f t="shared" ref="R179:R189" si="131">ROUND(($AA$169/$AA$154)*D154,0)</f>
        <v>1</v>
      </c>
      <c r="S179" s="6">
        <f t="shared" ref="S179:S189" si="132">ROUND(($AA$170/$AA$154)*D154,0)</f>
        <v>1</v>
      </c>
      <c r="T179" s="6">
        <f t="shared" ref="T179:T189" si="133">ROUND(($AA$171/$AA$154)*D154,0)</f>
        <v>1</v>
      </c>
      <c r="U179" s="6">
        <f t="shared" ref="U179:U189" si="134">ROUND(($AA$172/$AA$154)*D154,0)</f>
        <v>1</v>
      </c>
      <c r="V179" s="6">
        <f t="shared" ref="V179:V189" si="135">ROUND(($AA$173/$AA$154)*D154,0)</f>
        <v>1</v>
      </c>
      <c r="W179" s="6">
        <f t="shared" ref="W179:W189" si="136">ROUND(($AA$174/$AA$154)*D154,0)</f>
        <v>2</v>
      </c>
    </row>
    <row r="180" spans="2:23" x14ac:dyDescent="0.3">
      <c r="B180" s="59" t="s">
        <v>173</v>
      </c>
      <c r="C180" s="213"/>
      <c r="D180" s="44">
        <f t="shared" si="117"/>
        <v>1</v>
      </c>
      <c r="E180" s="6">
        <f t="shared" si="118"/>
        <v>1</v>
      </c>
      <c r="F180" s="6">
        <f t="shared" si="119"/>
        <v>1</v>
      </c>
      <c r="G180" s="6">
        <f t="shared" si="120"/>
        <v>1</v>
      </c>
      <c r="H180" s="6">
        <f t="shared" si="121"/>
        <v>1</v>
      </c>
      <c r="I180" s="6">
        <f t="shared" si="122"/>
        <v>1</v>
      </c>
      <c r="J180" s="6">
        <f t="shared" si="123"/>
        <v>1</v>
      </c>
      <c r="K180" s="6">
        <f t="shared" si="124"/>
        <v>1</v>
      </c>
      <c r="L180" s="6">
        <f t="shared" si="125"/>
        <v>1</v>
      </c>
      <c r="M180" s="6">
        <f t="shared" si="126"/>
        <v>1</v>
      </c>
      <c r="N180" s="6">
        <f t="shared" si="127"/>
        <v>1</v>
      </c>
      <c r="O180" s="6">
        <f t="shared" si="128"/>
        <v>1</v>
      </c>
      <c r="P180" s="6">
        <f t="shared" si="129"/>
        <v>1</v>
      </c>
      <c r="Q180" s="6">
        <f t="shared" si="130"/>
        <v>1</v>
      </c>
      <c r="R180" s="6">
        <f t="shared" si="131"/>
        <v>1</v>
      </c>
      <c r="S180" s="6">
        <f t="shared" si="132"/>
        <v>1</v>
      </c>
      <c r="T180" s="6">
        <f t="shared" si="133"/>
        <v>1</v>
      </c>
      <c r="U180" s="6">
        <f t="shared" si="134"/>
        <v>1</v>
      </c>
      <c r="V180" s="6">
        <f t="shared" si="135"/>
        <v>1</v>
      </c>
      <c r="W180" s="6">
        <f t="shared" si="136"/>
        <v>2</v>
      </c>
    </row>
    <row r="181" spans="2:23" x14ac:dyDescent="0.3">
      <c r="B181" s="59" t="s">
        <v>174</v>
      </c>
      <c r="C181" s="214"/>
      <c r="D181" s="44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</row>
    <row r="182" spans="2:23" x14ac:dyDescent="0.3">
      <c r="B182" s="60" t="s">
        <v>180</v>
      </c>
      <c r="C182" s="7"/>
      <c r="D182" s="44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</row>
    <row r="183" spans="2:23" x14ac:dyDescent="0.3">
      <c r="B183" s="5" t="s">
        <v>301</v>
      </c>
      <c r="C183" s="212" t="s">
        <v>167</v>
      </c>
      <c r="D183" s="44">
        <f t="shared" si="117"/>
        <v>2</v>
      </c>
      <c r="E183" s="6">
        <f t="shared" si="118"/>
        <v>2</v>
      </c>
      <c r="F183" s="6">
        <f t="shared" si="119"/>
        <v>2</v>
      </c>
      <c r="G183" s="6">
        <f t="shared" si="120"/>
        <v>2</v>
      </c>
      <c r="H183" s="6">
        <f t="shared" si="121"/>
        <v>2</v>
      </c>
      <c r="I183" s="6">
        <f t="shared" si="122"/>
        <v>2</v>
      </c>
      <c r="J183" s="6">
        <f t="shared" si="123"/>
        <v>2</v>
      </c>
      <c r="K183" s="6">
        <f t="shared" si="124"/>
        <v>2</v>
      </c>
      <c r="L183" s="6">
        <f t="shared" si="125"/>
        <v>2</v>
      </c>
      <c r="M183" s="6">
        <f t="shared" si="126"/>
        <v>3</v>
      </c>
      <c r="N183" s="6">
        <f t="shared" si="127"/>
        <v>3</v>
      </c>
      <c r="O183" s="6">
        <f t="shared" si="128"/>
        <v>3</v>
      </c>
      <c r="P183" s="6">
        <f t="shared" si="129"/>
        <v>3</v>
      </c>
      <c r="Q183" s="6">
        <f t="shared" si="130"/>
        <v>3</v>
      </c>
      <c r="R183" s="6">
        <f t="shared" si="131"/>
        <v>3</v>
      </c>
      <c r="S183" s="6">
        <f t="shared" si="132"/>
        <v>3</v>
      </c>
      <c r="T183" s="6">
        <f t="shared" si="133"/>
        <v>3</v>
      </c>
      <c r="U183" s="6">
        <f t="shared" si="134"/>
        <v>3</v>
      </c>
      <c r="V183" s="6">
        <f t="shared" si="135"/>
        <v>3</v>
      </c>
      <c r="W183" s="6">
        <f t="shared" si="136"/>
        <v>3</v>
      </c>
    </row>
    <row r="184" spans="2:23" x14ac:dyDescent="0.3">
      <c r="B184" s="5" t="s">
        <v>302</v>
      </c>
      <c r="C184" s="214"/>
      <c r="D184" s="44">
        <f t="shared" si="117"/>
        <v>1</v>
      </c>
      <c r="E184" s="6">
        <f t="shared" si="118"/>
        <v>1</v>
      </c>
      <c r="F184" s="6">
        <f t="shared" si="119"/>
        <v>1</v>
      </c>
      <c r="G184" s="6">
        <f t="shared" si="120"/>
        <v>1</v>
      </c>
      <c r="H184" s="6">
        <f t="shared" si="121"/>
        <v>1</v>
      </c>
      <c r="I184" s="6">
        <f t="shared" si="122"/>
        <v>1</v>
      </c>
      <c r="J184" s="6">
        <f t="shared" si="123"/>
        <v>1</v>
      </c>
      <c r="K184" s="6">
        <f t="shared" si="124"/>
        <v>1</v>
      </c>
      <c r="L184" s="6">
        <f t="shared" si="125"/>
        <v>1</v>
      </c>
      <c r="M184" s="6">
        <f t="shared" si="126"/>
        <v>1</v>
      </c>
      <c r="N184" s="6">
        <f t="shared" si="127"/>
        <v>1</v>
      </c>
      <c r="O184" s="6">
        <f t="shared" si="128"/>
        <v>1</v>
      </c>
      <c r="P184" s="6">
        <f t="shared" si="129"/>
        <v>1</v>
      </c>
      <c r="Q184" s="6">
        <f t="shared" si="130"/>
        <v>1</v>
      </c>
      <c r="R184" s="6">
        <f t="shared" si="131"/>
        <v>1</v>
      </c>
      <c r="S184" s="6">
        <f t="shared" si="132"/>
        <v>1</v>
      </c>
      <c r="T184" s="6">
        <f t="shared" si="133"/>
        <v>1</v>
      </c>
      <c r="U184" s="6">
        <f t="shared" si="134"/>
        <v>1</v>
      </c>
      <c r="V184" s="6">
        <f t="shared" si="135"/>
        <v>1</v>
      </c>
      <c r="W184" s="6">
        <f t="shared" si="136"/>
        <v>2</v>
      </c>
    </row>
    <row r="185" spans="2:23" x14ac:dyDescent="0.3">
      <c r="B185" s="60" t="s">
        <v>178</v>
      </c>
      <c r="C185" s="7"/>
      <c r="D185" s="44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</row>
    <row r="186" spans="2:23" x14ac:dyDescent="0.3">
      <c r="B186" s="5" t="s">
        <v>303</v>
      </c>
      <c r="C186" s="212" t="s">
        <v>167</v>
      </c>
      <c r="D186" s="44">
        <f t="shared" si="117"/>
        <v>1</v>
      </c>
      <c r="E186" s="6">
        <f t="shared" si="118"/>
        <v>1</v>
      </c>
      <c r="F186" s="6">
        <f t="shared" si="119"/>
        <v>1</v>
      </c>
      <c r="G186" s="6">
        <f t="shared" si="120"/>
        <v>1</v>
      </c>
      <c r="H186" s="6">
        <f t="shared" si="121"/>
        <v>1</v>
      </c>
      <c r="I186" s="6">
        <f t="shared" si="122"/>
        <v>1</v>
      </c>
      <c r="J186" s="6">
        <f t="shared" si="123"/>
        <v>1</v>
      </c>
      <c r="K186" s="6">
        <f t="shared" si="124"/>
        <v>1</v>
      </c>
      <c r="L186" s="6">
        <f t="shared" si="125"/>
        <v>1</v>
      </c>
      <c r="M186" s="6">
        <f t="shared" si="126"/>
        <v>1</v>
      </c>
      <c r="N186" s="6">
        <f t="shared" si="127"/>
        <v>1</v>
      </c>
      <c r="O186" s="6">
        <f t="shared" si="128"/>
        <v>1</v>
      </c>
      <c r="P186" s="6">
        <f t="shared" si="129"/>
        <v>1</v>
      </c>
      <c r="Q186" s="6">
        <f t="shared" si="130"/>
        <v>1</v>
      </c>
      <c r="R186" s="6">
        <f t="shared" si="131"/>
        <v>1</v>
      </c>
      <c r="S186" s="6">
        <f t="shared" si="132"/>
        <v>1</v>
      </c>
      <c r="T186" s="6">
        <f t="shared" si="133"/>
        <v>1</v>
      </c>
      <c r="U186" s="6">
        <f t="shared" si="134"/>
        <v>1</v>
      </c>
      <c r="V186" s="6">
        <f t="shared" si="135"/>
        <v>1</v>
      </c>
      <c r="W186" s="6">
        <f t="shared" si="136"/>
        <v>2</v>
      </c>
    </row>
    <row r="187" spans="2:23" x14ac:dyDescent="0.3">
      <c r="B187" s="5" t="s">
        <v>304</v>
      </c>
      <c r="C187" s="214"/>
      <c r="D187" s="44">
        <f t="shared" si="117"/>
        <v>1</v>
      </c>
      <c r="E187" s="6">
        <f t="shared" si="118"/>
        <v>1</v>
      </c>
      <c r="F187" s="6">
        <f t="shared" si="119"/>
        <v>1</v>
      </c>
      <c r="G187" s="6">
        <f t="shared" si="120"/>
        <v>1</v>
      </c>
      <c r="H187" s="6">
        <f t="shared" si="121"/>
        <v>1</v>
      </c>
      <c r="I187" s="6">
        <f t="shared" si="122"/>
        <v>1</v>
      </c>
      <c r="J187" s="6">
        <f t="shared" si="123"/>
        <v>1</v>
      </c>
      <c r="K187" s="6">
        <f t="shared" si="124"/>
        <v>1</v>
      </c>
      <c r="L187" s="6">
        <f t="shared" si="125"/>
        <v>1</v>
      </c>
      <c r="M187" s="6">
        <f t="shared" si="126"/>
        <v>1</v>
      </c>
      <c r="N187" s="6">
        <f t="shared" si="127"/>
        <v>1</v>
      </c>
      <c r="O187" s="6">
        <f t="shared" si="128"/>
        <v>1</v>
      </c>
      <c r="P187" s="6">
        <f t="shared" si="129"/>
        <v>1</v>
      </c>
      <c r="Q187" s="6">
        <f t="shared" si="130"/>
        <v>1</v>
      </c>
      <c r="R187" s="6">
        <f t="shared" si="131"/>
        <v>1</v>
      </c>
      <c r="S187" s="6">
        <f t="shared" si="132"/>
        <v>1</v>
      </c>
      <c r="T187" s="6">
        <f t="shared" si="133"/>
        <v>1</v>
      </c>
      <c r="U187" s="6">
        <f t="shared" si="134"/>
        <v>1</v>
      </c>
      <c r="V187" s="6">
        <f t="shared" si="135"/>
        <v>1</v>
      </c>
      <c r="W187" s="6">
        <f t="shared" si="136"/>
        <v>2</v>
      </c>
    </row>
    <row r="188" spans="2:23" x14ac:dyDescent="0.3">
      <c r="B188" s="60" t="s">
        <v>179</v>
      </c>
      <c r="C188" s="7"/>
      <c r="D188" s="44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</row>
    <row r="189" spans="2:23" x14ac:dyDescent="0.3">
      <c r="B189" s="61" t="s">
        <v>183</v>
      </c>
      <c r="C189" s="215" t="s">
        <v>167</v>
      </c>
      <c r="D189" s="44">
        <f t="shared" si="117"/>
        <v>2</v>
      </c>
      <c r="E189" s="6">
        <f t="shared" si="118"/>
        <v>2</v>
      </c>
      <c r="F189" s="6">
        <f t="shared" si="119"/>
        <v>2</v>
      </c>
      <c r="G189" s="6">
        <f t="shared" si="120"/>
        <v>2</v>
      </c>
      <c r="H189" s="6">
        <f t="shared" si="121"/>
        <v>2</v>
      </c>
      <c r="I189" s="6">
        <f t="shared" si="122"/>
        <v>2</v>
      </c>
      <c r="J189" s="6">
        <f t="shared" si="123"/>
        <v>2</v>
      </c>
      <c r="K189" s="6">
        <f t="shared" si="124"/>
        <v>2</v>
      </c>
      <c r="L189" s="6">
        <f t="shared" si="125"/>
        <v>2</v>
      </c>
      <c r="M189" s="6">
        <f t="shared" si="126"/>
        <v>3</v>
      </c>
      <c r="N189" s="6">
        <f t="shared" si="127"/>
        <v>3</v>
      </c>
      <c r="O189" s="6">
        <f t="shared" si="128"/>
        <v>3</v>
      </c>
      <c r="P189" s="6">
        <f t="shared" si="129"/>
        <v>3</v>
      </c>
      <c r="Q189" s="6">
        <f t="shared" si="130"/>
        <v>3</v>
      </c>
      <c r="R189" s="6">
        <f t="shared" si="131"/>
        <v>3</v>
      </c>
      <c r="S189" s="6">
        <f t="shared" si="132"/>
        <v>3</v>
      </c>
      <c r="T189" s="6">
        <f t="shared" si="133"/>
        <v>3</v>
      </c>
      <c r="U189" s="6">
        <f t="shared" si="134"/>
        <v>3</v>
      </c>
      <c r="V189" s="6">
        <f t="shared" si="135"/>
        <v>3</v>
      </c>
      <c r="W189" s="6">
        <f t="shared" si="136"/>
        <v>3</v>
      </c>
    </row>
    <row r="190" spans="2:23" x14ac:dyDescent="0.3">
      <c r="B190" s="61" t="s">
        <v>172</v>
      </c>
      <c r="C190" s="216"/>
      <c r="D190" s="44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</row>
    <row r="191" spans="2:23" x14ac:dyDescent="0.3">
      <c r="B191" s="60" t="s">
        <v>305</v>
      </c>
      <c r="C191" s="7"/>
      <c r="D191" s="44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</row>
    <row r="192" spans="2:23" x14ac:dyDescent="0.3">
      <c r="B192" s="5" t="s">
        <v>306</v>
      </c>
      <c r="C192" s="257" t="s">
        <v>167</v>
      </c>
      <c r="D192" s="44">
        <f t="shared" si="117"/>
        <v>23</v>
      </c>
      <c r="E192" s="6">
        <f t="shared" ref="E190:E192" si="137">ROUND(($AA$156/$AA$154)*D167,0)</f>
        <v>23</v>
      </c>
      <c r="F192" s="6">
        <f t="shared" ref="F190:F192" si="138">ROUND(($AA$157/$AA$154)*D167,0)</f>
        <v>24</v>
      </c>
      <c r="G192" s="6">
        <f t="shared" ref="G190:G192" si="139">ROUND(($AA$158/$AA$154)*D167,0)</f>
        <v>24</v>
      </c>
      <c r="H192" s="6">
        <f t="shared" ref="H190:H192" si="140">ROUND(($AA$159/$AA$154)*D167,0)</f>
        <v>25</v>
      </c>
      <c r="I192" s="6">
        <f t="shared" ref="I190:I192" si="141">ROUND(($AA$160/$AA$154)*D167,0)</f>
        <v>25</v>
      </c>
      <c r="J192" s="6">
        <f t="shared" ref="J190:J192" si="142">ROUND(($AA$161/$AA$154)*D167,0)</f>
        <v>26</v>
      </c>
      <c r="K192" s="6">
        <f t="shared" ref="K190:K192" si="143">ROUND(($AA$162/$AA$154)*D167,0)</f>
        <v>26</v>
      </c>
      <c r="L192" s="6">
        <f t="shared" ref="L190:L192" si="144">ROUND(($AA$163/$AA$154)*D167,0)</f>
        <v>27</v>
      </c>
      <c r="M192" s="6">
        <f t="shared" ref="M190:M192" si="145">ROUND(($AA$164/$AA$154)*D167,0)</f>
        <v>28</v>
      </c>
      <c r="N192" s="6">
        <f t="shared" ref="N190:N192" si="146">ROUND(($AA$165/$AA$154)*D167,0)</f>
        <v>28</v>
      </c>
      <c r="O192" s="6">
        <f t="shared" ref="O190:O192" si="147">ROUND(($AA$166/$AA$154)*D167,0)</f>
        <v>29</v>
      </c>
      <c r="P192" s="6">
        <f t="shared" ref="P190:P192" si="148">ROUND(($AA$167/$AA$154)*D167,0)</f>
        <v>29</v>
      </c>
      <c r="Q192" s="6">
        <f t="shared" ref="Q190:Q192" si="149">ROUND(($AA$168/$AA$154)*D167,0)</f>
        <v>30</v>
      </c>
      <c r="R192" s="6">
        <f t="shared" ref="R190:R192" si="150">ROUND(($AA$169/$AA$154)*D167,0)</f>
        <v>30</v>
      </c>
      <c r="S192" s="6">
        <f t="shared" ref="S190:S192" si="151">ROUND(($AA$170/$AA$154)*D167,0)</f>
        <v>31</v>
      </c>
      <c r="T192" s="6">
        <f t="shared" ref="T190:T192" si="152">ROUND(($AA$171/$AA$154)*D167,0)</f>
        <v>31</v>
      </c>
      <c r="U192" s="6">
        <f t="shared" ref="U190:U192" si="153">ROUND(($AA$172/$AA$154)*D167,0)</f>
        <v>32</v>
      </c>
      <c r="V192" s="6">
        <f t="shared" ref="V190:V192" si="154">ROUND(($AA$173/$AA$154)*D167,0)</f>
        <v>33</v>
      </c>
      <c r="W192" s="6">
        <f t="shared" ref="W190:W192" si="155">ROUND(($AA$174/$AA$154)*D167,0)</f>
        <v>33</v>
      </c>
    </row>
    <row r="193" spans="2:23" x14ac:dyDescent="0.3">
      <c r="B193" s="5" t="s">
        <v>307</v>
      </c>
      <c r="C193" s="257"/>
      <c r="D193" s="44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</row>
    <row r="194" spans="2:23" x14ac:dyDescent="0.3">
      <c r="B194" s="5" t="s">
        <v>308</v>
      </c>
      <c r="C194" s="257"/>
      <c r="D194" s="44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</row>
    <row r="195" spans="2:23" x14ac:dyDescent="0.3">
      <c r="B195" s="5" t="s">
        <v>311</v>
      </c>
      <c r="C195" s="257"/>
      <c r="D195" s="44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</row>
    <row r="196" spans="2:23" x14ac:dyDescent="0.3">
      <c r="B196" s="5" t="s">
        <v>459</v>
      </c>
      <c r="C196" s="257"/>
      <c r="D196" s="44">
        <f t="shared" si="117"/>
        <v>7</v>
      </c>
      <c r="E196" s="6">
        <f t="shared" ref="E193:E196" si="156">ROUND(($AA$156/$AA$154)*D171,0)</f>
        <v>7</v>
      </c>
      <c r="F196" s="6">
        <f t="shared" ref="F193:F196" si="157">ROUND(($AA$157/$AA$154)*D171,0)</f>
        <v>8</v>
      </c>
      <c r="G196" s="6">
        <f t="shared" ref="G193:G196" si="158">ROUND(($AA$158/$AA$154)*D171,0)</f>
        <v>8</v>
      </c>
      <c r="H196" s="6">
        <f t="shared" ref="H193:H196" si="159">ROUND(($AA$159/$AA$154)*D171,0)</f>
        <v>8</v>
      </c>
      <c r="I196" s="6">
        <f t="shared" ref="I193:I196" si="160">ROUND(($AA$160/$AA$154)*D171,0)</f>
        <v>8</v>
      </c>
      <c r="J196" s="6">
        <f t="shared" ref="J193:J196" si="161">ROUND(($AA$161/$AA$154)*D171,0)</f>
        <v>8</v>
      </c>
      <c r="K196" s="6">
        <f t="shared" ref="K193:K196" si="162">ROUND(($AA$162/$AA$154)*D171,0)</f>
        <v>8</v>
      </c>
      <c r="L196" s="6">
        <f t="shared" ref="L193:L196" si="163">ROUND(($AA$163/$AA$154)*D171,0)</f>
        <v>9</v>
      </c>
      <c r="M196" s="6">
        <f t="shared" ref="M193:M196" si="164">ROUND(($AA$164/$AA$154)*D171,0)</f>
        <v>9</v>
      </c>
      <c r="N196" s="6">
        <f t="shared" ref="N193:N196" si="165">ROUND(($AA$165/$AA$154)*D171,0)</f>
        <v>9</v>
      </c>
      <c r="O196" s="6">
        <f t="shared" ref="O193:O196" si="166">ROUND(($AA$166/$AA$154)*D171,0)</f>
        <v>9</v>
      </c>
      <c r="P196" s="6">
        <f t="shared" ref="P193:P196" si="167">ROUND(($AA$167/$AA$154)*D171,0)</f>
        <v>9</v>
      </c>
      <c r="Q196" s="6">
        <f t="shared" ref="Q193:Q196" si="168">ROUND(($AA$168/$AA$154)*D171,0)</f>
        <v>9</v>
      </c>
      <c r="R196" s="6">
        <f t="shared" ref="R193:R196" si="169">ROUND(($AA$169/$AA$154)*D171,0)</f>
        <v>10</v>
      </c>
      <c r="S196" s="6">
        <f t="shared" ref="S193:S196" si="170">ROUND(($AA$170/$AA$154)*D171,0)</f>
        <v>10</v>
      </c>
      <c r="T196" s="6">
        <f t="shared" ref="T193:T196" si="171">ROUND(($AA$171/$AA$154)*D171,0)</f>
        <v>10</v>
      </c>
      <c r="U196" s="6">
        <f t="shared" ref="U193:U196" si="172">ROUND(($AA$172/$AA$154)*D171,0)</f>
        <v>10</v>
      </c>
      <c r="V196" s="6">
        <f t="shared" ref="V193:V196" si="173">ROUND(($AA$173/$AA$154)*D171,0)</f>
        <v>10</v>
      </c>
      <c r="W196" s="6">
        <f t="shared" ref="W193:W196" si="174">ROUND(($AA$174/$AA$154)*D171,0)</f>
        <v>11</v>
      </c>
    </row>
  </sheetData>
  <mergeCells count="84">
    <mergeCell ref="Z5:Z6"/>
    <mergeCell ref="AA5:AA6"/>
    <mergeCell ref="C6:C9"/>
    <mergeCell ref="A2:A4"/>
    <mergeCell ref="B2:D2"/>
    <mergeCell ref="B3:B4"/>
    <mergeCell ref="C3:C4"/>
    <mergeCell ref="Z3:AA4"/>
    <mergeCell ref="F14:J16"/>
    <mergeCell ref="C17:C18"/>
    <mergeCell ref="B28:B29"/>
    <mergeCell ref="C28:C29"/>
    <mergeCell ref="D28:W28"/>
    <mergeCell ref="C20:C24"/>
    <mergeCell ref="C45:C49"/>
    <mergeCell ref="C11:C12"/>
    <mergeCell ref="C14:C15"/>
    <mergeCell ref="C36:C37"/>
    <mergeCell ref="C178:C181"/>
    <mergeCell ref="C158:C159"/>
    <mergeCell ref="C140:C141"/>
    <mergeCell ref="C137:C138"/>
    <mergeCell ref="C109:C110"/>
    <mergeCell ref="C112:C113"/>
    <mergeCell ref="C66:C67"/>
    <mergeCell ref="C39:C40"/>
    <mergeCell ref="C42:C43"/>
    <mergeCell ref="C31:C34"/>
    <mergeCell ref="C63:C64"/>
    <mergeCell ref="C91:C92"/>
    <mergeCell ref="C94:C98"/>
    <mergeCell ref="A51:A53"/>
    <mergeCell ref="B51:D51"/>
    <mergeCell ref="B52:B53"/>
    <mergeCell ref="C52:C53"/>
    <mergeCell ref="C88:C89"/>
    <mergeCell ref="C85:C86"/>
    <mergeCell ref="Z52:AA53"/>
    <mergeCell ref="Z54:Z55"/>
    <mergeCell ref="AA54:AA55"/>
    <mergeCell ref="C55:C58"/>
    <mergeCell ref="C60:C61"/>
    <mergeCell ref="F63:J65"/>
    <mergeCell ref="B77:B78"/>
    <mergeCell ref="C77:C78"/>
    <mergeCell ref="D77:W77"/>
    <mergeCell ref="C80:C83"/>
    <mergeCell ref="C69:C73"/>
    <mergeCell ref="A100:A102"/>
    <mergeCell ref="B100:D100"/>
    <mergeCell ref="B101:B102"/>
    <mergeCell ref="Z101:AA102"/>
    <mergeCell ref="B126:B127"/>
    <mergeCell ref="C126:C127"/>
    <mergeCell ref="D126:W126"/>
    <mergeCell ref="Z103:Z104"/>
    <mergeCell ref="AA103:AA104"/>
    <mergeCell ref="C104:C107"/>
    <mergeCell ref="F112:J114"/>
    <mergeCell ref="C115:C116"/>
    <mergeCell ref="C101:C102"/>
    <mergeCell ref="C118:C122"/>
    <mergeCell ref="C129:C132"/>
    <mergeCell ref="C134:C135"/>
    <mergeCell ref="Z150:AA151"/>
    <mergeCell ref="Z152:Z153"/>
    <mergeCell ref="AA152:AA153"/>
    <mergeCell ref="C153:C156"/>
    <mergeCell ref="C143:C147"/>
    <mergeCell ref="C192:C196"/>
    <mergeCell ref="B175:B176"/>
    <mergeCell ref="C175:C176"/>
    <mergeCell ref="D175:W175"/>
    <mergeCell ref="A149:A151"/>
    <mergeCell ref="B149:D149"/>
    <mergeCell ref="B150:B151"/>
    <mergeCell ref="C150:C151"/>
    <mergeCell ref="C183:C184"/>
    <mergeCell ref="C189:C190"/>
    <mergeCell ref="C161:C162"/>
    <mergeCell ref="F161:J163"/>
    <mergeCell ref="C164:C165"/>
    <mergeCell ref="C186:C187"/>
    <mergeCell ref="C167:C171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16044-4A29-4049-8757-A6C83C2CE931}">
  <dimension ref="A2:IF847"/>
  <sheetViews>
    <sheetView topLeftCell="A16" zoomScale="83" zoomScaleNormal="83" workbookViewId="0">
      <selection activeCell="S828" sqref="S828:S847"/>
    </sheetView>
  </sheetViews>
  <sheetFormatPr defaultRowHeight="14.4" x14ac:dyDescent="0.3"/>
  <cols>
    <col min="4" max="4" width="11.77734375" customWidth="1"/>
    <col min="5" max="6" width="10.5546875" customWidth="1"/>
    <col min="7" max="7" width="14.33203125" customWidth="1"/>
    <col min="8" max="8" width="13.77734375" customWidth="1"/>
    <col min="9" max="10" width="11" customWidth="1"/>
    <col min="14" max="14" width="11" customWidth="1"/>
    <col min="15" max="15" width="10.77734375" customWidth="1"/>
    <col min="16" max="16" width="10.88671875" customWidth="1"/>
    <col min="17" max="17" width="13.77734375" customWidth="1"/>
    <col min="18" max="18" width="12.109375" customWidth="1"/>
    <col min="19" max="19" width="10.77734375" customWidth="1"/>
    <col min="20" max="20" width="10.6640625" customWidth="1"/>
  </cols>
  <sheetData>
    <row r="2" spans="2:27" x14ac:dyDescent="0.3">
      <c r="B2" s="77" t="s">
        <v>195</v>
      </c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9"/>
    </row>
    <row r="3" spans="2:27" x14ac:dyDescent="0.3">
      <c r="B3" s="70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  <c r="Z3" s="65"/>
      <c r="AA3" s="71"/>
    </row>
    <row r="4" spans="2:27" x14ac:dyDescent="0.3">
      <c r="B4" s="70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  <c r="AA4" s="71"/>
    </row>
    <row r="5" spans="2:27" x14ac:dyDescent="0.3">
      <c r="B5" s="70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71"/>
    </row>
    <row r="6" spans="2:27" x14ac:dyDescent="0.3">
      <c r="B6" s="70"/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  <c r="AA6" s="71"/>
    </row>
    <row r="7" spans="2:27" x14ac:dyDescent="0.3">
      <c r="B7" s="70"/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71"/>
    </row>
    <row r="8" spans="2:27" x14ac:dyDescent="0.3">
      <c r="B8" s="70"/>
      <c r="C8" s="65"/>
      <c r="D8" s="65"/>
      <c r="E8" s="65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  <c r="AA8" s="71"/>
    </row>
    <row r="9" spans="2:27" x14ac:dyDescent="0.3">
      <c r="B9" s="70"/>
      <c r="C9" s="65"/>
      <c r="D9" s="65"/>
      <c r="E9" s="65"/>
      <c r="F9" s="65"/>
      <c r="G9" s="65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71"/>
    </row>
    <row r="10" spans="2:27" x14ac:dyDescent="0.3">
      <c r="B10" s="70"/>
      <c r="C10" s="65"/>
      <c r="D10" s="65"/>
      <c r="E10" s="65"/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71"/>
    </row>
    <row r="11" spans="2:27" x14ac:dyDescent="0.3">
      <c r="B11" s="70"/>
      <c r="C11" s="65"/>
      <c r="D11" s="65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227" t="s">
        <v>219</v>
      </c>
      <c r="V11" s="227"/>
      <c r="W11" s="227"/>
      <c r="X11" s="227"/>
      <c r="Y11" s="227"/>
      <c r="Z11" s="65"/>
      <c r="AA11" s="71"/>
    </row>
    <row r="12" spans="2:27" ht="14.4" customHeight="1" x14ac:dyDescent="0.3">
      <c r="B12" s="70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6" t="s">
        <v>198</v>
      </c>
      <c r="R12" s="65"/>
      <c r="T12" s="65"/>
      <c r="U12" s="227"/>
      <c r="V12" s="227"/>
      <c r="W12" s="227"/>
      <c r="X12" s="227"/>
      <c r="Y12" s="227"/>
      <c r="Z12" s="65"/>
      <c r="AA12" s="71"/>
    </row>
    <row r="13" spans="2:27" x14ac:dyDescent="0.3">
      <c r="B13" s="70"/>
      <c r="C13" s="65"/>
      <c r="D13" s="65"/>
      <c r="E13" s="65"/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227"/>
      <c r="V13" s="227"/>
      <c r="W13" s="227"/>
      <c r="X13" s="227"/>
      <c r="Y13" s="227"/>
      <c r="Z13" s="65"/>
      <c r="AA13" s="71"/>
    </row>
    <row r="14" spans="2:27" x14ac:dyDescent="0.3">
      <c r="B14" s="75" t="s">
        <v>196</v>
      </c>
      <c r="C14" s="66"/>
      <c r="D14" s="66"/>
      <c r="E14" s="66"/>
      <c r="F14" s="66"/>
      <c r="G14" s="66" t="s">
        <v>197</v>
      </c>
      <c r="I14" s="66"/>
      <c r="J14" s="66"/>
      <c r="K14" s="66" t="s">
        <v>198</v>
      </c>
      <c r="L14" s="66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  <c r="AA14" s="71"/>
    </row>
    <row r="15" spans="2:27" x14ac:dyDescent="0.3">
      <c r="B15" s="70"/>
      <c r="C15" s="65"/>
      <c r="D15" s="65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71"/>
    </row>
    <row r="16" spans="2:27" x14ac:dyDescent="0.3">
      <c r="B16" s="70"/>
      <c r="C16" s="65"/>
      <c r="D16" s="65"/>
      <c r="E16" s="65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  <c r="AA16" s="71"/>
    </row>
    <row r="17" spans="1:27" x14ac:dyDescent="0.3">
      <c r="B17" s="70"/>
      <c r="C17" s="65"/>
      <c r="D17" s="65"/>
      <c r="E17" s="65"/>
      <c r="F17" s="65"/>
      <c r="G17" s="65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  <c r="AA17" s="71"/>
    </row>
    <row r="18" spans="1:27" x14ac:dyDescent="0.3">
      <c r="B18" s="70"/>
      <c r="C18" s="65"/>
      <c r="D18" s="65"/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  <c r="AA18" s="71"/>
    </row>
    <row r="19" spans="1:27" x14ac:dyDescent="0.3">
      <c r="B19" s="70"/>
      <c r="C19" s="65"/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  <c r="AA19" s="71"/>
    </row>
    <row r="20" spans="1:27" x14ac:dyDescent="0.3">
      <c r="B20" s="70"/>
      <c r="C20" s="65"/>
      <c r="D20" s="65"/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  <c r="AA20" s="71"/>
    </row>
    <row r="21" spans="1:27" x14ac:dyDescent="0.3">
      <c r="B21" s="70"/>
      <c r="C21" s="65"/>
      <c r="D21" s="65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  <c r="AA21" s="71"/>
    </row>
    <row r="22" spans="1:27" x14ac:dyDescent="0.3">
      <c r="B22" s="70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  <c r="AA22" s="71"/>
    </row>
    <row r="23" spans="1:27" x14ac:dyDescent="0.3">
      <c r="B23" s="70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  <c r="AA23" s="71"/>
    </row>
    <row r="24" spans="1:27" x14ac:dyDescent="0.3">
      <c r="B24" s="75" t="s">
        <v>198</v>
      </c>
      <c r="C24" s="65"/>
      <c r="D24" s="65"/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  <c r="AA24" s="71"/>
    </row>
    <row r="25" spans="1:27" x14ac:dyDescent="0.3">
      <c r="B25" s="70"/>
      <c r="C25" s="65"/>
      <c r="D25" s="65"/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  <c r="AA25" s="71"/>
    </row>
    <row r="26" spans="1:27" x14ac:dyDescent="0.3">
      <c r="B26" s="70"/>
      <c r="C26" s="65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  <c r="AA26" s="71"/>
    </row>
    <row r="27" spans="1:27" x14ac:dyDescent="0.3">
      <c r="B27" s="70"/>
      <c r="C27" s="65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  <c r="AA27" s="71"/>
    </row>
    <row r="28" spans="1:27" x14ac:dyDescent="0.3">
      <c r="B28" s="72"/>
      <c r="C28" s="73"/>
      <c r="D28" s="73"/>
      <c r="E28" s="73"/>
      <c r="F28" s="73"/>
      <c r="G28" s="76" t="s">
        <v>198</v>
      </c>
      <c r="H28" s="18"/>
      <c r="I28" s="73"/>
      <c r="J28" s="79" t="s">
        <v>198</v>
      </c>
      <c r="K28" s="18"/>
      <c r="L28" s="73"/>
      <c r="M28" s="18"/>
      <c r="N28" s="73"/>
      <c r="O28" s="73"/>
      <c r="P28" s="79" t="s">
        <v>217</v>
      </c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4"/>
    </row>
    <row r="30" spans="1:27" x14ac:dyDescent="0.3">
      <c r="A30" s="203">
        <v>1</v>
      </c>
      <c r="B30" s="224" t="s">
        <v>145</v>
      </c>
      <c r="C30" s="201"/>
      <c r="D30" s="201"/>
      <c r="E30" s="201"/>
      <c r="F30" s="201"/>
      <c r="G30" s="201"/>
      <c r="H30" s="201"/>
      <c r="I30" s="201"/>
      <c r="J30" s="201"/>
      <c r="K30" s="201"/>
      <c r="L30" s="201"/>
      <c r="M30" s="201"/>
      <c r="N30" s="201"/>
      <c r="O30" s="201"/>
      <c r="P30" s="201"/>
      <c r="Q30" s="201"/>
      <c r="R30" s="201"/>
      <c r="S30" s="201"/>
      <c r="T30" s="201"/>
      <c r="U30" s="201"/>
    </row>
    <row r="31" spans="1:27" x14ac:dyDescent="0.3">
      <c r="A31" s="203"/>
    </row>
    <row r="32" spans="1:27" x14ac:dyDescent="0.3">
      <c r="A32" s="203"/>
    </row>
    <row r="33" spans="1:20" x14ac:dyDescent="0.3">
      <c r="A33" s="203"/>
    </row>
    <row r="34" spans="1:20" x14ac:dyDescent="0.3">
      <c r="B34" s="78" t="s">
        <v>200</v>
      </c>
      <c r="L34" s="78" t="s">
        <v>209</v>
      </c>
    </row>
    <row r="35" spans="1:20" ht="14.4" customHeight="1" x14ac:dyDescent="0.3">
      <c r="B35" s="225" t="s">
        <v>22</v>
      </c>
      <c r="C35" s="225" t="s">
        <v>203</v>
      </c>
      <c r="D35" s="225" t="s">
        <v>204</v>
      </c>
      <c r="E35" s="225" t="s">
        <v>201</v>
      </c>
      <c r="F35" s="225" t="s">
        <v>202</v>
      </c>
      <c r="G35" s="225" t="s">
        <v>151</v>
      </c>
      <c r="H35" s="225" t="s">
        <v>205</v>
      </c>
      <c r="I35" s="225" t="s">
        <v>206</v>
      </c>
      <c r="J35" s="225" t="s">
        <v>207</v>
      </c>
      <c r="L35" s="225" t="s">
        <v>22</v>
      </c>
      <c r="M35" s="225" t="s">
        <v>203</v>
      </c>
      <c r="N35" s="225" t="s">
        <v>204</v>
      </c>
      <c r="O35" s="225" t="s">
        <v>201</v>
      </c>
      <c r="P35" s="225" t="s">
        <v>202</v>
      </c>
      <c r="Q35" s="225" t="s">
        <v>151</v>
      </c>
      <c r="R35" s="225" t="s">
        <v>205</v>
      </c>
      <c r="S35" s="225" t="s">
        <v>206</v>
      </c>
      <c r="T35" s="225" t="s">
        <v>207</v>
      </c>
    </row>
    <row r="36" spans="1:20" x14ac:dyDescent="0.3">
      <c r="B36" s="225"/>
      <c r="C36" s="225"/>
      <c r="D36" s="225"/>
      <c r="E36" s="225"/>
      <c r="F36" s="225"/>
      <c r="G36" s="225"/>
      <c r="H36" s="225"/>
      <c r="I36" s="225"/>
      <c r="J36" s="225"/>
      <c r="L36" s="225"/>
      <c r="M36" s="225"/>
      <c r="N36" s="225"/>
      <c r="O36" s="225"/>
      <c r="P36" s="225"/>
      <c r="Q36" s="225"/>
      <c r="R36" s="225"/>
      <c r="S36" s="225"/>
      <c r="T36" s="225"/>
    </row>
    <row r="37" spans="1:20" x14ac:dyDescent="0.3">
      <c r="B37" s="225"/>
      <c r="C37" s="225"/>
      <c r="D37" s="225"/>
      <c r="E37" s="225"/>
      <c r="F37" s="225"/>
      <c r="G37" s="225"/>
      <c r="H37" s="225"/>
      <c r="I37" s="225"/>
      <c r="J37" s="225"/>
      <c r="L37" s="225"/>
      <c r="M37" s="225"/>
      <c r="N37" s="225"/>
      <c r="O37" s="225"/>
      <c r="P37" s="225"/>
      <c r="Q37" s="225"/>
      <c r="R37" s="225"/>
      <c r="S37" s="225"/>
      <c r="T37" s="225"/>
    </row>
    <row r="38" spans="1:20" x14ac:dyDescent="0.3">
      <c r="B38" s="6">
        <v>2025</v>
      </c>
      <c r="C38" s="6" cm="1">
        <f t="array" ref="C38:C57">TRANSPOSE('Proyeksi Fasum (4)'!D31:W31)</f>
        <v>0</v>
      </c>
      <c r="D38" s="6">
        <f>4*30</f>
        <v>120</v>
      </c>
      <c r="E38" s="6">
        <f>C38*D38</f>
        <v>0</v>
      </c>
      <c r="F38" s="6">
        <v>40</v>
      </c>
      <c r="G38" s="6" t="s">
        <v>208</v>
      </c>
      <c r="H38" s="6">
        <f>E38*F38</f>
        <v>0</v>
      </c>
      <c r="I38" s="13">
        <f>H38/86400</f>
        <v>0</v>
      </c>
      <c r="J38" s="6">
        <f>H38/1000</f>
        <v>0</v>
      </c>
      <c r="L38" s="6">
        <v>2025</v>
      </c>
      <c r="M38" s="6" cm="1">
        <f t="array" ref="M38:M57">TRANSPOSE('Proyeksi Fasum (4)'!D32:W32)</f>
        <v>1</v>
      </c>
      <c r="N38" s="6">
        <f>1*122</f>
        <v>122</v>
      </c>
      <c r="O38" s="6">
        <f>M38*N38</f>
        <v>122</v>
      </c>
      <c r="P38" s="6">
        <v>40</v>
      </c>
      <c r="Q38" s="6" t="s">
        <v>208</v>
      </c>
      <c r="R38" s="6">
        <f>O38*P38</f>
        <v>4880</v>
      </c>
      <c r="S38" s="13">
        <f>R38/86400</f>
        <v>5.648148148148148E-2</v>
      </c>
      <c r="T38" s="6">
        <f>R38/1000</f>
        <v>4.88</v>
      </c>
    </row>
    <row r="39" spans="1:20" x14ac:dyDescent="0.3">
      <c r="B39" s="6">
        <v>2026</v>
      </c>
      <c r="C39" s="6">
        <v>0</v>
      </c>
      <c r="D39" s="6">
        <f t="shared" ref="D39:D57" si="0">4*30</f>
        <v>120</v>
      </c>
      <c r="E39" s="6">
        <f t="shared" ref="E39:E57" si="1">C39*D39</f>
        <v>0</v>
      </c>
      <c r="F39" s="6">
        <v>40</v>
      </c>
      <c r="G39" s="6" t="s">
        <v>208</v>
      </c>
      <c r="H39" s="6">
        <f t="shared" ref="H39:H57" si="2">E39*F39</f>
        <v>0</v>
      </c>
      <c r="I39" s="13">
        <f t="shared" ref="I39:I57" si="3">H39/86400</f>
        <v>0</v>
      </c>
      <c r="J39" s="6">
        <f t="shared" ref="J39:J57" si="4">H39/1000</f>
        <v>0</v>
      </c>
      <c r="L39" s="6">
        <v>2026</v>
      </c>
      <c r="M39" s="6">
        <v>1</v>
      </c>
      <c r="N39" s="6">
        <f t="shared" ref="N39:N57" si="5">1*122</f>
        <v>122</v>
      </c>
      <c r="O39" s="6">
        <f t="shared" ref="O39:O57" si="6">M39*N39</f>
        <v>122</v>
      </c>
      <c r="P39" s="6">
        <v>40</v>
      </c>
      <c r="Q39" s="6" t="s">
        <v>208</v>
      </c>
      <c r="R39" s="6">
        <f t="shared" ref="R39:R57" si="7">O39*P39</f>
        <v>4880</v>
      </c>
      <c r="S39" s="13">
        <f t="shared" ref="S39:S57" si="8">R39/86400</f>
        <v>5.648148148148148E-2</v>
      </c>
      <c r="T39" s="6">
        <f t="shared" ref="T39:T57" si="9">R39/1000</f>
        <v>4.88</v>
      </c>
    </row>
    <row r="40" spans="1:20" x14ac:dyDescent="0.3">
      <c r="B40" s="6">
        <v>2027</v>
      </c>
      <c r="C40" s="6">
        <v>0</v>
      </c>
      <c r="D40" s="6">
        <f t="shared" si="0"/>
        <v>120</v>
      </c>
      <c r="E40" s="6">
        <f t="shared" si="1"/>
        <v>0</v>
      </c>
      <c r="F40" s="6">
        <v>40</v>
      </c>
      <c r="G40" s="6" t="s">
        <v>208</v>
      </c>
      <c r="H40" s="6">
        <f t="shared" si="2"/>
        <v>0</v>
      </c>
      <c r="I40" s="13">
        <f t="shared" si="3"/>
        <v>0</v>
      </c>
      <c r="J40" s="6">
        <f t="shared" si="4"/>
        <v>0</v>
      </c>
      <c r="L40" s="6">
        <v>2027</v>
      </c>
      <c r="M40" s="6">
        <v>1</v>
      </c>
      <c r="N40" s="6">
        <f t="shared" si="5"/>
        <v>122</v>
      </c>
      <c r="O40" s="6">
        <f t="shared" si="6"/>
        <v>122</v>
      </c>
      <c r="P40" s="6">
        <v>40</v>
      </c>
      <c r="Q40" s="6" t="s">
        <v>208</v>
      </c>
      <c r="R40" s="6">
        <f t="shared" si="7"/>
        <v>4880</v>
      </c>
      <c r="S40" s="13">
        <f t="shared" si="8"/>
        <v>5.648148148148148E-2</v>
      </c>
      <c r="T40" s="6">
        <f t="shared" si="9"/>
        <v>4.88</v>
      </c>
    </row>
    <row r="41" spans="1:20" x14ac:dyDescent="0.3">
      <c r="B41" s="6">
        <v>2028</v>
      </c>
      <c r="C41" s="6">
        <v>0</v>
      </c>
      <c r="D41" s="6">
        <f t="shared" si="0"/>
        <v>120</v>
      </c>
      <c r="E41" s="6">
        <f t="shared" si="1"/>
        <v>0</v>
      </c>
      <c r="F41" s="6">
        <v>40</v>
      </c>
      <c r="G41" s="6" t="s">
        <v>208</v>
      </c>
      <c r="H41" s="6">
        <f t="shared" si="2"/>
        <v>0</v>
      </c>
      <c r="I41" s="13">
        <f t="shared" si="3"/>
        <v>0</v>
      </c>
      <c r="J41" s="6">
        <f t="shared" si="4"/>
        <v>0</v>
      </c>
      <c r="L41" s="6">
        <v>2028</v>
      </c>
      <c r="M41" s="6">
        <v>1</v>
      </c>
      <c r="N41" s="6">
        <f t="shared" si="5"/>
        <v>122</v>
      </c>
      <c r="O41" s="6">
        <f t="shared" si="6"/>
        <v>122</v>
      </c>
      <c r="P41" s="6">
        <v>40</v>
      </c>
      <c r="Q41" s="6" t="s">
        <v>208</v>
      </c>
      <c r="R41" s="6">
        <f t="shared" si="7"/>
        <v>4880</v>
      </c>
      <c r="S41" s="13">
        <f t="shared" si="8"/>
        <v>5.648148148148148E-2</v>
      </c>
      <c r="T41" s="6">
        <f t="shared" si="9"/>
        <v>4.88</v>
      </c>
    </row>
    <row r="42" spans="1:20" x14ac:dyDescent="0.3">
      <c r="B42" s="6">
        <v>2029</v>
      </c>
      <c r="C42" s="6">
        <v>0</v>
      </c>
      <c r="D42" s="6">
        <f t="shared" si="0"/>
        <v>120</v>
      </c>
      <c r="E42" s="6">
        <f t="shared" si="1"/>
        <v>0</v>
      </c>
      <c r="F42" s="6">
        <v>40</v>
      </c>
      <c r="G42" s="6" t="s">
        <v>208</v>
      </c>
      <c r="H42" s="6">
        <f t="shared" si="2"/>
        <v>0</v>
      </c>
      <c r="I42" s="13">
        <f t="shared" si="3"/>
        <v>0</v>
      </c>
      <c r="J42" s="6">
        <f t="shared" si="4"/>
        <v>0</v>
      </c>
      <c r="L42" s="6">
        <v>2029</v>
      </c>
      <c r="M42" s="6">
        <v>1</v>
      </c>
      <c r="N42" s="6">
        <f t="shared" si="5"/>
        <v>122</v>
      </c>
      <c r="O42" s="6">
        <f t="shared" si="6"/>
        <v>122</v>
      </c>
      <c r="P42" s="6">
        <v>40</v>
      </c>
      <c r="Q42" s="6" t="s">
        <v>208</v>
      </c>
      <c r="R42" s="6">
        <f t="shared" si="7"/>
        <v>4880</v>
      </c>
      <c r="S42" s="13">
        <f t="shared" si="8"/>
        <v>5.648148148148148E-2</v>
      </c>
      <c r="T42" s="6">
        <f t="shared" si="9"/>
        <v>4.88</v>
      </c>
    </row>
    <row r="43" spans="1:20" x14ac:dyDescent="0.3">
      <c r="B43" s="6">
        <v>2030</v>
      </c>
      <c r="C43" s="6">
        <v>0</v>
      </c>
      <c r="D43" s="6">
        <f t="shared" si="0"/>
        <v>120</v>
      </c>
      <c r="E43" s="6">
        <f t="shared" si="1"/>
        <v>0</v>
      </c>
      <c r="F43" s="6">
        <v>40</v>
      </c>
      <c r="G43" s="6" t="s">
        <v>208</v>
      </c>
      <c r="H43" s="6">
        <f t="shared" si="2"/>
        <v>0</v>
      </c>
      <c r="I43" s="13">
        <f t="shared" si="3"/>
        <v>0</v>
      </c>
      <c r="J43" s="6">
        <f t="shared" si="4"/>
        <v>0</v>
      </c>
      <c r="L43" s="6">
        <v>2030</v>
      </c>
      <c r="M43" s="6">
        <v>1</v>
      </c>
      <c r="N43" s="6">
        <f t="shared" si="5"/>
        <v>122</v>
      </c>
      <c r="O43" s="6">
        <f t="shared" si="6"/>
        <v>122</v>
      </c>
      <c r="P43" s="6">
        <v>40</v>
      </c>
      <c r="Q43" s="6" t="s">
        <v>208</v>
      </c>
      <c r="R43" s="6">
        <f t="shared" si="7"/>
        <v>4880</v>
      </c>
      <c r="S43" s="13">
        <f t="shared" si="8"/>
        <v>5.648148148148148E-2</v>
      </c>
      <c r="T43" s="6">
        <f t="shared" si="9"/>
        <v>4.88</v>
      </c>
    </row>
    <row r="44" spans="1:20" x14ac:dyDescent="0.3">
      <c r="B44" s="6">
        <v>2031</v>
      </c>
      <c r="C44" s="6">
        <v>0</v>
      </c>
      <c r="D44" s="6">
        <f t="shared" si="0"/>
        <v>120</v>
      </c>
      <c r="E44" s="6">
        <f t="shared" si="1"/>
        <v>0</v>
      </c>
      <c r="F44" s="6">
        <v>40</v>
      </c>
      <c r="G44" s="6" t="s">
        <v>208</v>
      </c>
      <c r="H44" s="6">
        <f t="shared" si="2"/>
        <v>0</v>
      </c>
      <c r="I44" s="13">
        <f t="shared" si="3"/>
        <v>0</v>
      </c>
      <c r="J44" s="6">
        <f t="shared" si="4"/>
        <v>0</v>
      </c>
      <c r="L44" s="6">
        <v>2031</v>
      </c>
      <c r="M44" s="6">
        <v>1</v>
      </c>
      <c r="N44" s="6">
        <f t="shared" si="5"/>
        <v>122</v>
      </c>
      <c r="O44" s="6">
        <f t="shared" si="6"/>
        <v>122</v>
      </c>
      <c r="P44" s="6">
        <v>40</v>
      </c>
      <c r="Q44" s="6" t="s">
        <v>208</v>
      </c>
      <c r="R44" s="6">
        <f t="shared" si="7"/>
        <v>4880</v>
      </c>
      <c r="S44" s="13">
        <f t="shared" si="8"/>
        <v>5.648148148148148E-2</v>
      </c>
      <c r="T44" s="6">
        <f t="shared" si="9"/>
        <v>4.88</v>
      </c>
    </row>
    <row r="45" spans="1:20" x14ac:dyDescent="0.3">
      <c r="B45" s="6">
        <v>2032</v>
      </c>
      <c r="C45" s="6">
        <v>0</v>
      </c>
      <c r="D45" s="6">
        <f t="shared" si="0"/>
        <v>120</v>
      </c>
      <c r="E45" s="6">
        <f t="shared" si="1"/>
        <v>0</v>
      </c>
      <c r="F45" s="6">
        <v>40</v>
      </c>
      <c r="G45" s="6" t="s">
        <v>208</v>
      </c>
      <c r="H45" s="6">
        <f t="shared" si="2"/>
        <v>0</v>
      </c>
      <c r="I45" s="13">
        <f t="shared" si="3"/>
        <v>0</v>
      </c>
      <c r="J45" s="6">
        <f t="shared" si="4"/>
        <v>0</v>
      </c>
      <c r="L45" s="6">
        <v>2032</v>
      </c>
      <c r="M45" s="6">
        <v>1</v>
      </c>
      <c r="N45" s="6">
        <f t="shared" si="5"/>
        <v>122</v>
      </c>
      <c r="O45" s="6">
        <f t="shared" si="6"/>
        <v>122</v>
      </c>
      <c r="P45" s="6">
        <v>40</v>
      </c>
      <c r="Q45" s="6" t="s">
        <v>208</v>
      </c>
      <c r="R45" s="6">
        <f t="shared" si="7"/>
        <v>4880</v>
      </c>
      <c r="S45" s="13">
        <f t="shared" si="8"/>
        <v>5.648148148148148E-2</v>
      </c>
      <c r="T45" s="6">
        <f t="shared" si="9"/>
        <v>4.88</v>
      </c>
    </row>
    <row r="46" spans="1:20" x14ac:dyDescent="0.3">
      <c r="B46" s="6">
        <v>2033</v>
      </c>
      <c r="C46" s="6">
        <v>0</v>
      </c>
      <c r="D46" s="6">
        <f t="shared" si="0"/>
        <v>120</v>
      </c>
      <c r="E46" s="6">
        <f t="shared" si="1"/>
        <v>0</v>
      </c>
      <c r="F46" s="6">
        <v>40</v>
      </c>
      <c r="G46" s="6" t="s">
        <v>208</v>
      </c>
      <c r="H46" s="6">
        <f t="shared" si="2"/>
        <v>0</v>
      </c>
      <c r="I46" s="13">
        <f t="shared" si="3"/>
        <v>0</v>
      </c>
      <c r="J46" s="6">
        <f t="shared" si="4"/>
        <v>0</v>
      </c>
      <c r="L46" s="6">
        <v>2033</v>
      </c>
      <c r="M46" s="6">
        <v>1</v>
      </c>
      <c r="N46" s="6">
        <f t="shared" si="5"/>
        <v>122</v>
      </c>
      <c r="O46" s="6">
        <f t="shared" si="6"/>
        <v>122</v>
      </c>
      <c r="P46" s="6">
        <v>40</v>
      </c>
      <c r="Q46" s="6" t="s">
        <v>208</v>
      </c>
      <c r="R46" s="6">
        <f t="shared" si="7"/>
        <v>4880</v>
      </c>
      <c r="S46" s="13">
        <f t="shared" si="8"/>
        <v>5.648148148148148E-2</v>
      </c>
      <c r="T46" s="6">
        <f t="shared" si="9"/>
        <v>4.88</v>
      </c>
    </row>
    <row r="47" spans="1:20" x14ac:dyDescent="0.3">
      <c r="B47" s="6">
        <v>2034</v>
      </c>
      <c r="C47" s="6">
        <v>0</v>
      </c>
      <c r="D47" s="6">
        <f t="shared" si="0"/>
        <v>120</v>
      </c>
      <c r="E47" s="6">
        <f t="shared" si="1"/>
        <v>0</v>
      </c>
      <c r="F47" s="6">
        <v>40</v>
      </c>
      <c r="G47" s="6" t="s">
        <v>208</v>
      </c>
      <c r="H47" s="6">
        <f t="shared" si="2"/>
        <v>0</v>
      </c>
      <c r="I47" s="13">
        <f t="shared" si="3"/>
        <v>0</v>
      </c>
      <c r="J47" s="6">
        <f t="shared" si="4"/>
        <v>0</v>
      </c>
      <c r="L47" s="6">
        <v>2034</v>
      </c>
      <c r="M47" s="6">
        <v>1</v>
      </c>
      <c r="N47" s="6">
        <f t="shared" si="5"/>
        <v>122</v>
      </c>
      <c r="O47" s="6">
        <f t="shared" si="6"/>
        <v>122</v>
      </c>
      <c r="P47" s="6">
        <v>40</v>
      </c>
      <c r="Q47" s="6" t="s">
        <v>208</v>
      </c>
      <c r="R47" s="6">
        <f t="shared" si="7"/>
        <v>4880</v>
      </c>
      <c r="S47" s="13">
        <f t="shared" si="8"/>
        <v>5.648148148148148E-2</v>
      </c>
      <c r="T47" s="6">
        <f t="shared" si="9"/>
        <v>4.88</v>
      </c>
    </row>
    <row r="48" spans="1:20" x14ac:dyDescent="0.3">
      <c r="B48" s="6">
        <v>2035</v>
      </c>
      <c r="C48" s="6">
        <v>0</v>
      </c>
      <c r="D48" s="6">
        <f t="shared" si="0"/>
        <v>120</v>
      </c>
      <c r="E48" s="6">
        <f t="shared" si="1"/>
        <v>0</v>
      </c>
      <c r="F48" s="6">
        <v>40</v>
      </c>
      <c r="G48" s="6" t="s">
        <v>208</v>
      </c>
      <c r="H48" s="6">
        <f t="shared" si="2"/>
        <v>0</v>
      </c>
      <c r="I48" s="13">
        <f t="shared" si="3"/>
        <v>0</v>
      </c>
      <c r="J48" s="6">
        <f t="shared" si="4"/>
        <v>0</v>
      </c>
      <c r="L48" s="6">
        <v>2035</v>
      </c>
      <c r="M48" s="6">
        <v>1</v>
      </c>
      <c r="N48" s="6">
        <f t="shared" si="5"/>
        <v>122</v>
      </c>
      <c r="O48" s="6">
        <f t="shared" si="6"/>
        <v>122</v>
      </c>
      <c r="P48" s="6">
        <v>40</v>
      </c>
      <c r="Q48" s="6" t="s">
        <v>208</v>
      </c>
      <c r="R48" s="6">
        <f t="shared" si="7"/>
        <v>4880</v>
      </c>
      <c r="S48" s="13">
        <f t="shared" si="8"/>
        <v>5.648148148148148E-2</v>
      </c>
      <c r="T48" s="6">
        <f t="shared" si="9"/>
        <v>4.88</v>
      </c>
    </row>
    <row r="49" spans="2:20" x14ac:dyDescent="0.3">
      <c r="B49" s="6">
        <v>2036</v>
      </c>
      <c r="C49" s="6">
        <v>0</v>
      </c>
      <c r="D49" s="6">
        <f t="shared" si="0"/>
        <v>120</v>
      </c>
      <c r="E49" s="6">
        <f t="shared" si="1"/>
        <v>0</v>
      </c>
      <c r="F49" s="6">
        <v>40</v>
      </c>
      <c r="G49" s="6" t="s">
        <v>208</v>
      </c>
      <c r="H49" s="6">
        <f t="shared" si="2"/>
        <v>0</v>
      </c>
      <c r="I49" s="13">
        <f t="shared" si="3"/>
        <v>0</v>
      </c>
      <c r="J49" s="6">
        <f t="shared" si="4"/>
        <v>0</v>
      </c>
      <c r="L49" s="6">
        <v>2036</v>
      </c>
      <c r="M49" s="6">
        <v>1</v>
      </c>
      <c r="N49" s="6">
        <f t="shared" si="5"/>
        <v>122</v>
      </c>
      <c r="O49" s="6">
        <f t="shared" si="6"/>
        <v>122</v>
      </c>
      <c r="P49" s="6">
        <v>40</v>
      </c>
      <c r="Q49" s="6" t="s">
        <v>208</v>
      </c>
      <c r="R49" s="6">
        <f t="shared" si="7"/>
        <v>4880</v>
      </c>
      <c r="S49" s="13">
        <f t="shared" si="8"/>
        <v>5.648148148148148E-2</v>
      </c>
      <c r="T49" s="6">
        <f t="shared" si="9"/>
        <v>4.88</v>
      </c>
    </row>
    <row r="50" spans="2:20" x14ac:dyDescent="0.3">
      <c r="B50" s="6">
        <v>2037</v>
      </c>
      <c r="C50" s="6">
        <v>0</v>
      </c>
      <c r="D50" s="6">
        <f t="shared" si="0"/>
        <v>120</v>
      </c>
      <c r="E50" s="6">
        <f t="shared" si="1"/>
        <v>0</v>
      </c>
      <c r="F50" s="6">
        <v>40</v>
      </c>
      <c r="G50" s="6" t="s">
        <v>208</v>
      </c>
      <c r="H50" s="6">
        <f t="shared" si="2"/>
        <v>0</v>
      </c>
      <c r="I50" s="13">
        <f t="shared" si="3"/>
        <v>0</v>
      </c>
      <c r="J50" s="6">
        <f t="shared" si="4"/>
        <v>0</v>
      </c>
      <c r="L50" s="6">
        <v>2037</v>
      </c>
      <c r="M50" s="6">
        <v>1</v>
      </c>
      <c r="N50" s="6">
        <f t="shared" si="5"/>
        <v>122</v>
      </c>
      <c r="O50" s="6">
        <f t="shared" si="6"/>
        <v>122</v>
      </c>
      <c r="P50" s="6">
        <v>40</v>
      </c>
      <c r="Q50" s="6" t="s">
        <v>208</v>
      </c>
      <c r="R50" s="6">
        <f t="shared" si="7"/>
        <v>4880</v>
      </c>
      <c r="S50" s="13">
        <f t="shared" si="8"/>
        <v>5.648148148148148E-2</v>
      </c>
      <c r="T50" s="6">
        <f t="shared" si="9"/>
        <v>4.88</v>
      </c>
    </row>
    <row r="51" spans="2:20" x14ac:dyDescent="0.3">
      <c r="B51" s="6">
        <v>2038</v>
      </c>
      <c r="C51" s="6">
        <v>0</v>
      </c>
      <c r="D51" s="6">
        <f t="shared" si="0"/>
        <v>120</v>
      </c>
      <c r="E51" s="6">
        <f t="shared" si="1"/>
        <v>0</v>
      </c>
      <c r="F51" s="6">
        <v>40</v>
      </c>
      <c r="G51" s="6" t="s">
        <v>208</v>
      </c>
      <c r="H51" s="6">
        <f t="shared" si="2"/>
        <v>0</v>
      </c>
      <c r="I51" s="13">
        <f t="shared" si="3"/>
        <v>0</v>
      </c>
      <c r="J51" s="6">
        <f t="shared" si="4"/>
        <v>0</v>
      </c>
      <c r="L51" s="6">
        <v>2038</v>
      </c>
      <c r="M51" s="6">
        <v>1</v>
      </c>
      <c r="N51" s="6">
        <f t="shared" si="5"/>
        <v>122</v>
      </c>
      <c r="O51" s="6">
        <f t="shared" si="6"/>
        <v>122</v>
      </c>
      <c r="P51" s="6">
        <v>40</v>
      </c>
      <c r="Q51" s="6" t="s">
        <v>208</v>
      </c>
      <c r="R51" s="6">
        <f t="shared" si="7"/>
        <v>4880</v>
      </c>
      <c r="S51" s="13">
        <f t="shared" si="8"/>
        <v>5.648148148148148E-2</v>
      </c>
      <c r="T51" s="6">
        <f t="shared" si="9"/>
        <v>4.88</v>
      </c>
    </row>
    <row r="52" spans="2:20" x14ac:dyDescent="0.3">
      <c r="B52" s="6">
        <v>2039</v>
      </c>
      <c r="C52" s="6">
        <v>0</v>
      </c>
      <c r="D52" s="6">
        <f t="shared" si="0"/>
        <v>120</v>
      </c>
      <c r="E52" s="6">
        <f t="shared" si="1"/>
        <v>0</v>
      </c>
      <c r="F52" s="6">
        <v>40</v>
      </c>
      <c r="G52" s="6" t="s">
        <v>208</v>
      </c>
      <c r="H52" s="6">
        <f t="shared" si="2"/>
        <v>0</v>
      </c>
      <c r="I52" s="13">
        <f t="shared" si="3"/>
        <v>0</v>
      </c>
      <c r="J52" s="6">
        <f t="shared" si="4"/>
        <v>0</v>
      </c>
      <c r="L52" s="6">
        <v>2039</v>
      </c>
      <c r="M52" s="6">
        <v>1</v>
      </c>
      <c r="N52" s="6">
        <f t="shared" si="5"/>
        <v>122</v>
      </c>
      <c r="O52" s="6">
        <f t="shared" si="6"/>
        <v>122</v>
      </c>
      <c r="P52" s="6">
        <v>40</v>
      </c>
      <c r="Q52" s="6" t="s">
        <v>208</v>
      </c>
      <c r="R52" s="6">
        <f t="shared" si="7"/>
        <v>4880</v>
      </c>
      <c r="S52" s="13">
        <f t="shared" si="8"/>
        <v>5.648148148148148E-2</v>
      </c>
      <c r="T52" s="6">
        <f t="shared" si="9"/>
        <v>4.88</v>
      </c>
    </row>
    <row r="53" spans="2:20" x14ac:dyDescent="0.3">
      <c r="B53" s="6">
        <v>2040</v>
      </c>
      <c r="C53" s="6">
        <v>0</v>
      </c>
      <c r="D53" s="6">
        <f t="shared" si="0"/>
        <v>120</v>
      </c>
      <c r="E53" s="6">
        <f t="shared" si="1"/>
        <v>0</v>
      </c>
      <c r="F53" s="6">
        <v>40</v>
      </c>
      <c r="G53" s="6" t="s">
        <v>208</v>
      </c>
      <c r="H53" s="6">
        <f t="shared" si="2"/>
        <v>0</v>
      </c>
      <c r="I53" s="13">
        <f t="shared" si="3"/>
        <v>0</v>
      </c>
      <c r="J53" s="6">
        <f t="shared" si="4"/>
        <v>0</v>
      </c>
      <c r="L53" s="6">
        <v>2040</v>
      </c>
      <c r="M53" s="6">
        <v>1</v>
      </c>
      <c r="N53" s="6">
        <f t="shared" si="5"/>
        <v>122</v>
      </c>
      <c r="O53" s="6">
        <f t="shared" si="6"/>
        <v>122</v>
      </c>
      <c r="P53" s="6">
        <v>40</v>
      </c>
      <c r="Q53" s="6" t="s">
        <v>208</v>
      </c>
      <c r="R53" s="6">
        <f t="shared" si="7"/>
        <v>4880</v>
      </c>
      <c r="S53" s="13">
        <f t="shared" si="8"/>
        <v>5.648148148148148E-2</v>
      </c>
      <c r="T53" s="6">
        <f t="shared" si="9"/>
        <v>4.88</v>
      </c>
    </row>
    <row r="54" spans="2:20" x14ac:dyDescent="0.3">
      <c r="B54" s="6">
        <v>2041</v>
      </c>
      <c r="C54" s="6">
        <v>0</v>
      </c>
      <c r="D54" s="6">
        <f t="shared" si="0"/>
        <v>120</v>
      </c>
      <c r="E54" s="6">
        <f t="shared" si="1"/>
        <v>0</v>
      </c>
      <c r="F54" s="6">
        <v>40</v>
      </c>
      <c r="G54" s="6" t="s">
        <v>208</v>
      </c>
      <c r="H54" s="6">
        <f t="shared" si="2"/>
        <v>0</v>
      </c>
      <c r="I54" s="13">
        <f t="shared" si="3"/>
        <v>0</v>
      </c>
      <c r="J54" s="6">
        <f t="shared" si="4"/>
        <v>0</v>
      </c>
      <c r="L54" s="6">
        <v>2041</v>
      </c>
      <c r="M54" s="6">
        <v>1</v>
      </c>
      <c r="N54" s="6">
        <f t="shared" si="5"/>
        <v>122</v>
      </c>
      <c r="O54" s="6">
        <f t="shared" si="6"/>
        <v>122</v>
      </c>
      <c r="P54" s="6">
        <v>40</v>
      </c>
      <c r="Q54" s="6" t="s">
        <v>208</v>
      </c>
      <c r="R54" s="6">
        <f t="shared" si="7"/>
        <v>4880</v>
      </c>
      <c r="S54" s="13">
        <f t="shared" si="8"/>
        <v>5.648148148148148E-2</v>
      </c>
      <c r="T54" s="6">
        <f t="shared" si="9"/>
        <v>4.88</v>
      </c>
    </row>
    <row r="55" spans="2:20" x14ac:dyDescent="0.3">
      <c r="B55" s="6">
        <v>2042</v>
      </c>
      <c r="C55" s="6">
        <v>0</v>
      </c>
      <c r="D55" s="6">
        <f t="shared" si="0"/>
        <v>120</v>
      </c>
      <c r="E55" s="6">
        <f t="shared" si="1"/>
        <v>0</v>
      </c>
      <c r="F55" s="6">
        <v>40</v>
      </c>
      <c r="G55" s="6" t="s">
        <v>208</v>
      </c>
      <c r="H55" s="6">
        <f t="shared" si="2"/>
        <v>0</v>
      </c>
      <c r="I55" s="13">
        <f t="shared" si="3"/>
        <v>0</v>
      </c>
      <c r="J55" s="6">
        <f t="shared" si="4"/>
        <v>0</v>
      </c>
      <c r="L55" s="6">
        <v>2042</v>
      </c>
      <c r="M55" s="6">
        <v>1</v>
      </c>
      <c r="N55" s="6">
        <f t="shared" si="5"/>
        <v>122</v>
      </c>
      <c r="O55" s="6">
        <f t="shared" si="6"/>
        <v>122</v>
      </c>
      <c r="P55" s="6">
        <v>40</v>
      </c>
      <c r="Q55" s="6" t="s">
        <v>208</v>
      </c>
      <c r="R55" s="6">
        <f t="shared" si="7"/>
        <v>4880</v>
      </c>
      <c r="S55" s="13">
        <f t="shared" si="8"/>
        <v>5.648148148148148E-2</v>
      </c>
      <c r="T55" s="6">
        <f t="shared" si="9"/>
        <v>4.88</v>
      </c>
    </row>
    <row r="56" spans="2:20" x14ac:dyDescent="0.3">
      <c r="B56" s="6">
        <v>2043</v>
      </c>
      <c r="C56" s="6">
        <v>0</v>
      </c>
      <c r="D56" s="6">
        <f t="shared" si="0"/>
        <v>120</v>
      </c>
      <c r="E56" s="6">
        <f t="shared" si="1"/>
        <v>0</v>
      </c>
      <c r="F56" s="6">
        <v>40</v>
      </c>
      <c r="G56" s="6" t="s">
        <v>208</v>
      </c>
      <c r="H56" s="6">
        <f t="shared" si="2"/>
        <v>0</v>
      </c>
      <c r="I56" s="13">
        <f t="shared" si="3"/>
        <v>0</v>
      </c>
      <c r="J56" s="6">
        <f t="shared" si="4"/>
        <v>0</v>
      </c>
      <c r="L56" s="6">
        <v>2043</v>
      </c>
      <c r="M56" s="6">
        <v>1</v>
      </c>
      <c r="N56" s="6">
        <f t="shared" si="5"/>
        <v>122</v>
      </c>
      <c r="O56" s="6">
        <f t="shared" si="6"/>
        <v>122</v>
      </c>
      <c r="P56" s="6">
        <v>40</v>
      </c>
      <c r="Q56" s="6" t="s">
        <v>208</v>
      </c>
      <c r="R56" s="6">
        <f t="shared" si="7"/>
        <v>4880</v>
      </c>
      <c r="S56" s="13">
        <f t="shared" si="8"/>
        <v>5.648148148148148E-2</v>
      </c>
      <c r="T56" s="6">
        <f t="shared" si="9"/>
        <v>4.88</v>
      </c>
    </row>
    <row r="57" spans="2:20" x14ac:dyDescent="0.3">
      <c r="B57" s="6">
        <v>2044</v>
      </c>
      <c r="C57" s="6">
        <v>0</v>
      </c>
      <c r="D57" s="6">
        <f t="shared" si="0"/>
        <v>120</v>
      </c>
      <c r="E57" s="6">
        <f t="shared" si="1"/>
        <v>0</v>
      </c>
      <c r="F57" s="6">
        <v>40</v>
      </c>
      <c r="G57" s="6" t="s">
        <v>208</v>
      </c>
      <c r="H57" s="6">
        <f t="shared" si="2"/>
        <v>0</v>
      </c>
      <c r="I57" s="13">
        <f t="shared" si="3"/>
        <v>0</v>
      </c>
      <c r="J57" s="6">
        <f t="shared" si="4"/>
        <v>0</v>
      </c>
      <c r="L57" s="6">
        <v>2044</v>
      </c>
      <c r="M57" s="6">
        <v>1</v>
      </c>
      <c r="N57" s="6">
        <f t="shared" si="5"/>
        <v>122</v>
      </c>
      <c r="O57" s="6">
        <f t="shared" si="6"/>
        <v>122</v>
      </c>
      <c r="P57" s="6">
        <v>40</v>
      </c>
      <c r="Q57" s="6" t="s">
        <v>208</v>
      </c>
      <c r="R57" s="6">
        <f t="shared" si="7"/>
        <v>4880</v>
      </c>
      <c r="S57" s="13">
        <f t="shared" si="8"/>
        <v>5.648148148148148E-2</v>
      </c>
      <c r="T57" s="6">
        <f t="shared" si="9"/>
        <v>4.88</v>
      </c>
    </row>
    <row r="59" spans="2:20" x14ac:dyDescent="0.3">
      <c r="B59" s="226" t="s">
        <v>210</v>
      </c>
      <c r="C59" s="226"/>
      <c r="L59" s="226" t="s">
        <v>211</v>
      </c>
      <c r="M59" s="226"/>
    </row>
    <row r="60" spans="2:20" x14ac:dyDescent="0.3">
      <c r="B60" s="225" t="s">
        <v>22</v>
      </c>
      <c r="C60" s="225" t="s">
        <v>203</v>
      </c>
      <c r="D60" s="225" t="s">
        <v>204</v>
      </c>
      <c r="E60" s="225" t="s">
        <v>201</v>
      </c>
      <c r="F60" s="225" t="s">
        <v>202</v>
      </c>
      <c r="G60" s="225" t="s">
        <v>151</v>
      </c>
      <c r="H60" s="225" t="s">
        <v>205</v>
      </c>
      <c r="I60" s="225" t="s">
        <v>206</v>
      </c>
      <c r="J60" s="225" t="s">
        <v>207</v>
      </c>
      <c r="L60" s="225" t="s">
        <v>22</v>
      </c>
      <c r="M60" s="225" t="s">
        <v>203</v>
      </c>
      <c r="N60" s="225" t="s">
        <v>204</v>
      </c>
      <c r="O60" s="225" t="s">
        <v>201</v>
      </c>
      <c r="P60" s="225" t="s">
        <v>202</v>
      </c>
      <c r="Q60" s="225" t="s">
        <v>151</v>
      </c>
      <c r="R60" s="225" t="s">
        <v>205</v>
      </c>
      <c r="S60" s="225" t="s">
        <v>206</v>
      </c>
      <c r="T60" s="225" t="s">
        <v>207</v>
      </c>
    </row>
    <row r="61" spans="2:20" x14ac:dyDescent="0.3">
      <c r="B61" s="225"/>
      <c r="C61" s="225"/>
      <c r="D61" s="225"/>
      <c r="E61" s="225"/>
      <c r="F61" s="225"/>
      <c r="G61" s="225"/>
      <c r="H61" s="225"/>
      <c r="I61" s="225"/>
      <c r="J61" s="225"/>
      <c r="L61" s="225"/>
      <c r="M61" s="225"/>
      <c r="N61" s="225"/>
      <c r="O61" s="225"/>
      <c r="P61" s="225"/>
      <c r="Q61" s="225"/>
      <c r="R61" s="225"/>
      <c r="S61" s="225"/>
      <c r="T61" s="225"/>
    </row>
    <row r="62" spans="2:20" x14ac:dyDescent="0.3">
      <c r="B62" s="225"/>
      <c r="C62" s="225"/>
      <c r="D62" s="225"/>
      <c r="E62" s="225"/>
      <c r="F62" s="225"/>
      <c r="G62" s="225"/>
      <c r="H62" s="225"/>
      <c r="I62" s="225"/>
      <c r="J62" s="225"/>
      <c r="L62" s="225"/>
      <c r="M62" s="225"/>
      <c r="N62" s="225"/>
      <c r="O62" s="225"/>
      <c r="P62" s="225"/>
      <c r="Q62" s="225"/>
      <c r="R62" s="225"/>
      <c r="S62" s="225"/>
      <c r="T62" s="225"/>
    </row>
    <row r="63" spans="2:20" x14ac:dyDescent="0.3">
      <c r="B63" s="6">
        <v>2025</v>
      </c>
      <c r="C63" s="6" cm="1">
        <f t="array" ref="C63:C82">TRANSPOSE('Proyeksi Fasum (4)'!D33:W33)</f>
        <v>0</v>
      </c>
      <c r="D63" s="6">
        <f>18*40</f>
        <v>720</v>
      </c>
      <c r="E63" s="6">
        <f>C63*D63</f>
        <v>0</v>
      </c>
      <c r="F63" s="6">
        <v>50</v>
      </c>
      <c r="G63" s="6" t="s">
        <v>208</v>
      </c>
      <c r="H63" s="6">
        <f>E63*F63</f>
        <v>0</v>
      </c>
      <c r="I63" s="13">
        <f>H63/86400</f>
        <v>0</v>
      </c>
      <c r="J63" s="6">
        <f>H63/1000</f>
        <v>0</v>
      </c>
      <c r="L63" s="6">
        <v>2025</v>
      </c>
      <c r="M63" s="6" cm="1">
        <f t="array" ref="M63:M82">TRANSPOSE('Proyeksi Fasum (4)'!D34:W34)</f>
        <v>0</v>
      </c>
      <c r="N63" s="6">
        <f>24*40</f>
        <v>960</v>
      </c>
      <c r="O63" s="6">
        <f>M63*N63</f>
        <v>0</v>
      </c>
      <c r="P63" s="6">
        <v>80</v>
      </c>
      <c r="Q63" s="6" t="s">
        <v>208</v>
      </c>
      <c r="R63" s="6">
        <f>O63*P63</f>
        <v>0</v>
      </c>
      <c r="S63" s="13">
        <f>R63/86400</f>
        <v>0</v>
      </c>
      <c r="T63" s="6">
        <f>R63/1000</f>
        <v>0</v>
      </c>
    </row>
    <row r="64" spans="2:20" x14ac:dyDescent="0.3">
      <c r="B64" s="6">
        <v>2026</v>
      </c>
      <c r="C64" s="6">
        <v>0</v>
      </c>
      <c r="D64" s="6">
        <f t="shared" ref="D64:D82" si="10">18*40</f>
        <v>720</v>
      </c>
      <c r="E64" s="6">
        <f t="shared" ref="E64:E82" si="11">C64*D64</f>
        <v>0</v>
      </c>
      <c r="F64" s="6">
        <v>50</v>
      </c>
      <c r="G64" s="6" t="s">
        <v>208</v>
      </c>
      <c r="H64" s="6">
        <f t="shared" ref="H64:H82" si="12">E64*F64</f>
        <v>0</v>
      </c>
      <c r="I64" s="13">
        <f t="shared" ref="I64:I82" si="13">H64/86400</f>
        <v>0</v>
      </c>
      <c r="J64" s="6">
        <f t="shared" ref="J64:J82" si="14">H64/1000</f>
        <v>0</v>
      </c>
      <c r="L64" s="6">
        <v>2026</v>
      </c>
      <c r="M64" s="6">
        <v>0</v>
      </c>
      <c r="N64" s="6">
        <f t="shared" ref="N64:N82" si="15">24*40</f>
        <v>960</v>
      </c>
      <c r="O64" s="6">
        <f t="shared" ref="O64:O82" si="16">M64*N64</f>
        <v>0</v>
      </c>
      <c r="P64" s="6">
        <v>80</v>
      </c>
      <c r="Q64" s="6" t="s">
        <v>208</v>
      </c>
      <c r="R64" s="6">
        <f t="shared" ref="R64:R82" si="17">O64*P64</f>
        <v>0</v>
      </c>
      <c r="S64" s="13">
        <f t="shared" ref="S64:S82" si="18">R64/86400</f>
        <v>0</v>
      </c>
      <c r="T64" s="6">
        <f t="shared" ref="T64:T82" si="19">R64/1000</f>
        <v>0</v>
      </c>
    </row>
    <row r="65" spans="2:20" x14ac:dyDescent="0.3">
      <c r="B65" s="6">
        <v>2027</v>
      </c>
      <c r="C65" s="6">
        <v>0</v>
      </c>
      <c r="D65" s="6">
        <f t="shared" si="10"/>
        <v>720</v>
      </c>
      <c r="E65" s="6">
        <f t="shared" si="11"/>
        <v>0</v>
      </c>
      <c r="F65" s="6">
        <v>50</v>
      </c>
      <c r="G65" s="6" t="s">
        <v>208</v>
      </c>
      <c r="H65" s="6">
        <f t="shared" si="12"/>
        <v>0</v>
      </c>
      <c r="I65" s="13">
        <f t="shared" si="13"/>
        <v>0</v>
      </c>
      <c r="J65" s="6">
        <f t="shared" si="14"/>
        <v>0</v>
      </c>
      <c r="L65" s="6">
        <v>2027</v>
      </c>
      <c r="M65" s="6">
        <v>0</v>
      </c>
      <c r="N65" s="6">
        <f t="shared" si="15"/>
        <v>960</v>
      </c>
      <c r="O65" s="6">
        <f t="shared" si="16"/>
        <v>0</v>
      </c>
      <c r="P65" s="6">
        <v>80</v>
      </c>
      <c r="Q65" s="6" t="s">
        <v>208</v>
      </c>
      <c r="R65" s="6">
        <f t="shared" si="17"/>
        <v>0</v>
      </c>
      <c r="S65" s="13">
        <f t="shared" si="18"/>
        <v>0</v>
      </c>
      <c r="T65" s="6">
        <f t="shared" si="19"/>
        <v>0</v>
      </c>
    </row>
    <row r="66" spans="2:20" x14ac:dyDescent="0.3">
      <c r="B66" s="6">
        <v>2028</v>
      </c>
      <c r="C66" s="6">
        <v>0</v>
      </c>
      <c r="D66" s="6">
        <f t="shared" si="10"/>
        <v>720</v>
      </c>
      <c r="E66" s="6">
        <f t="shared" si="11"/>
        <v>0</v>
      </c>
      <c r="F66" s="6">
        <v>50</v>
      </c>
      <c r="G66" s="6" t="s">
        <v>208</v>
      </c>
      <c r="H66" s="6">
        <f t="shared" si="12"/>
        <v>0</v>
      </c>
      <c r="I66" s="13">
        <f t="shared" si="13"/>
        <v>0</v>
      </c>
      <c r="J66" s="6">
        <f t="shared" si="14"/>
        <v>0</v>
      </c>
      <c r="L66" s="6">
        <v>2028</v>
      </c>
      <c r="M66" s="6">
        <v>0</v>
      </c>
      <c r="N66" s="6">
        <f t="shared" si="15"/>
        <v>960</v>
      </c>
      <c r="O66" s="6">
        <f t="shared" si="16"/>
        <v>0</v>
      </c>
      <c r="P66" s="6">
        <v>80</v>
      </c>
      <c r="Q66" s="6" t="s">
        <v>208</v>
      </c>
      <c r="R66" s="6">
        <f t="shared" si="17"/>
        <v>0</v>
      </c>
      <c r="S66" s="13">
        <f t="shared" si="18"/>
        <v>0</v>
      </c>
      <c r="T66" s="6">
        <f t="shared" si="19"/>
        <v>0</v>
      </c>
    </row>
    <row r="67" spans="2:20" x14ac:dyDescent="0.3">
      <c r="B67" s="6">
        <v>2029</v>
      </c>
      <c r="C67" s="6">
        <v>0</v>
      </c>
      <c r="D67" s="6">
        <f t="shared" si="10"/>
        <v>720</v>
      </c>
      <c r="E67" s="6">
        <f t="shared" si="11"/>
        <v>0</v>
      </c>
      <c r="F67" s="6">
        <v>50</v>
      </c>
      <c r="G67" s="6" t="s">
        <v>208</v>
      </c>
      <c r="H67" s="6">
        <f t="shared" si="12"/>
        <v>0</v>
      </c>
      <c r="I67" s="13">
        <f t="shared" si="13"/>
        <v>0</v>
      </c>
      <c r="J67" s="6">
        <f t="shared" si="14"/>
        <v>0</v>
      </c>
      <c r="L67" s="6">
        <v>2029</v>
      </c>
      <c r="M67" s="6">
        <v>0</v>
      </c>
      <c r="N67" s="6">
        <f t="shared" si="15"/>
        <v>960</v>
      </c>
      <c r="O67" s="6">
        <f t="shared" si="16"/>
        <v>0</v>
      </c>
      <c r="P67" s="6">
        <v>80</v>
      </c>
      <c r="Q67" s="6" t="s">
        <v>208</v>
      </c>
      <c r="R67" s="6">
        <f t="shared" si="17"/>
        <v>0</v>
      </c>
      <c r="S67" s="13">
        <f t="shared" si="18"/>
        <v>0</v>
      </c>
      <c r="T67" s="6">
        <f t="shared" si="19"/>
        <v>0</v>
      </c>
    </row>
    <row r="68" spans="2:20" x14ac:dyDescent="0.3">
      <c r="B68" s="6">
        <v>2030</v>
      </c>
      <c r="C68" s="6">
        <v>0</v>
      </c>
      <c r="D68" s="6">
        <f t="shared" si="10"/>
        <v>720</v>
      </c>
      <c r="E68" s="6">
        <f t="shared" si="11"/>
        <v>0</v>
      </c>
      <c r="F68" s="6">
        <v>50</v>
      </c>
      <c r="G68" s="6" t="s">
        <v>208</v>
      </c>
      <c r="H68" s="6">
        <f t="shared" si="12"/>
        <v>0</v>
      </c>
      <c r="I68" s="13">
        <f t="shared" si="13"/>
        <v>0</v>
      </c>
      <c r="J68" s="6">
        <f t="shared" si="14"/>
        <v>0</v>
      </c>
      <c r="L68" s="6">
        <v>2030</v>
      </c>
      <c r="M68" s="6">
        <v>0</v>
      </c>
      <c r="N68" s="6">
        <f t="shared" si="15"/>
        <v>960</v>
      </c>
      <c r="O68" s="6">
        <f t="shared" si="16"/>
        <v>0</v>
      </c>
      <c r="P68" s="6">
        <v>80</v>
      </c>
      <c r="Q68" s="6" t="s">
        <v>208</v>
      </c>
      <c r="R68" s="6">
        <f t="shared" si="17"/>
        <v>0</v>
      </c>
      <c r="S68" s="13">
        <f t="shared" si="18"/>
        <v>0</v>
      </c>
      <c r="T68" s="6">
        <f t="shared" si="19"/>
        <v>0</v>
      </c>
    </row>
    <row r="69" spans="2:20" x14ac:dyDescent="0.3">
      <c r="B69" s="6">
        <v>2031</v>
      </c>
      <c r="C69" s="6">
        <v>0</v>
      </c>
      <c r="D69" s="6">
        <f t="shared" si="10"/>
        <v>720</v>
      </c>
      <c r="E69" s="6">
        <f t="shared" si="11"/>
        <v>0</v>
      </c>
      <c r="F69" s="6">
        <v>50</v>
      </c>
      <c r="G69" s="6" t="s">
        <v>208</v>
      </c>
      <c r="H69" s="6">
        <f t="shared" si="12"/>
        <v>0</v>
      </c>
      <c r="I69" s="13">
        <f t="shared" si="13"/>
        <v>0</v>
      </c>
      <c r="J69" s="6">
        <f t="shared" si="14"/>
        <v>0</v>
      </c>
      <c r="L69" s="6">
        <v>2031</v>
      </c>
      <c r="M69" s="6">
        <v>0</v>
      </c>
      <c r="N69" s="6">
        <f t="shared" si="15"/>
        <v>960</v>
      </c>
      <c r="O69" s="6">
        <f t="shared" si="16"/>
        <v>0</v>
      </c>
      <c r="P69" s="6">
        <v>80</v>
      </c>
      <c r="Q69" s="6" t="s">
        <v>208</v>
      </c>
      <c r="R69" s="6">
        <f t="shared" si="17"/>
        <v>0</v>
      </c>
      <c r="S69" s="13">
        <f t="shared" si="18"/>
        <v>0</v>
      </c>
      <c r="T69" s="6">
        <f t="shared" si="19"/>
        <v>0</v>
      </c>
    </row>
    <row r="70" spans="2:20" x14ac:dyDescent="0.3">
      <c r="B70" s="6">
        <v>2032</v>
      </c>
      <c r="C70" s="6">
        <v>0</v>
      </c>
      <c r="D70" s="6">
        <f t="shared" si="10"/>
        <v>720</v>
      </c>
      <c r="E70" s="6">
        <f t="shared" si="11"/>
        <v>0</v>
      </c>
      <c r="F70" s="6">
        <v>50</v>
      </c>
      <c r="G70" s="6" t="s">
        <v>208</v>
      </c>
      <c r="H70" s="6">
        <f t="shared" si="12"/>
        <v>0</v>
      </c>
      <c r="I70" s="13">
        <f t="shared" si="13"/>
        <v>0</v>
      </c>
      <c r="J70" s="6">
        <f t="shared" si="14"/>
        <v>0</v>
      </c>
      <c r="L70" s="6">
        <v>2032</v>
      </c>
      <c r="M70" s="6">
        <v>0</v>
      </c>
      <c r="N70" s="6">
        <f t="shared" si="15"/>
        <v>960</v>
      </c>
      <c r="O70" s="6">
        <f t="shared" si="16"/>
        <v>0</v>
      </c>
      <c r="P70" s="6">
        <v>80</v>
      </c>
      <c r="Q70" s="6" t="s">
        <v>208</v>
      </c>
      <c r="R70" s="6">
        <f t="shared" si="17"/>
        <v>0</v>
      </c>
      <c r="S70" s="13">
        <f t="shared" si="18"/>
        <v>0</v>
      </c>
      <c r="T70" s="6">
        <f t="shared" si="19"/>
        <v>0</v>
      </c>
    </row>
    <row r="71" spans="2:20" x14ac:dyDescent="0.3">
      <c r="B71" s="6">
        <v>2033</v>
      </c>
      <c r="C71" s="6">
        <v>0</v>
      </c>
      <c r="D71" s="6">
        <f t="shared" si="10"/>
        <v>720</v>
      </c>
      <c r="E71" s="6">
        <f t="shared" si="11"/>
        <v>0</v>
      </c>
      <c r="F71" s="6">
        <v>50</v>
      </c>
      <c r="G71" s="6" t="s">
        <v>208</v>
      </c>
      <c r="H71" s="6">
        <f t="shared" si="12"/>
        <v>0</v>
      </c>
      <c r="I71" s="13">
        <f t="shared" si="13"/>
        <v>0</v>
      </c>
      <c r="J71" s="6">
        <f t="shared" si="14"/>
        <v>0</v>
      </c>
      <c r="L71" s="6">
        <v>2033</v>
      </c>
      <c r="M71" s="6">
        <v>0</v>
      </c>
      <c r="N71" s="6">
        <f t="shared" si="15"/>
        <v>960</v>
      </c>
      <c r="O71" s="6">
        <f t="shared" si="16"/>
        <v>0</v>
      </c>
      <c r="P71" s="6">
        <v>80</v>
      </c>
      <c r="Q71" s="6" t="s">
        <v>208</v>
      </c>
      <c r="R71" s="6">
        <f t="shared" si="17"/>
        <v>0</v>
      </c>
      <c r="S71" s="13">
        <f t="shared" si="18"/>
        <v>0</v>
      </c>
      <c r="T71" s="6">
        <f t="shared" si="19"/>
        <v>0</v>
      </c>
    </row>
    <row r="72" spans="2:20" x14ac:dyDescent="0.3">
      <c r="B72" s="6">
        <v>2034</v>
      </c>
      <c r="C72" s="6">
        <v>0</v>
      </c>
      <c r="D72" s="6">
        <f t="shared" si="10"/>
        <v>720</v>
      </c>
      <c r="E72" s="6">
        <f t="shared" si="11"/>
        <v>0</v>
      </c>
      <c r="F72" s="6">
        <v>50</v>
      </c>
      <c r="G72" s="6" t="s">
        <v>208</v>
      </c>
      <c r="H72" s="6">
        <f t="shared" si="12"/>
        <v>0</v>
      </c>
      <c r="I72" s="13">
        <f t="shared" si="13"/>
        <v>0</v>
      </c>
      <c r="J72" s="6">
        <f t="shared" si="14"/>
        <v>0</v>
      </c>
      <c r="L72" s="6">
        <v>2034</v>
      </c>
      <c r="M72" s="6">
        <v>0</v>
      </c>
      <c r="N72" s="6">
        <f t="shared" si="15"/>
        <v>960</v>
      </c>
      <c r="O72" s="6">
        <f t="shared" si="16"/>
        <v>0</v>
      </c>
      <c r="P72" s="6">
        <v>80</v>
      </c>
      <c r="Q72" s="6" t="s">
        <v>208</v>
      </c>
      <c r="R72" s="6">
        <f t="shared" si="17"/>
        <v>0</v>
      </c>
      <c r="S72" s="13">
        <f t="shared" si="18"/>
        <v>0</v>
      </c>
      <c r="T72" s="6">
        <f t="shared" si="19"/>
        <v>0</v>
      </c>
    </row>
    <row r="73" spans="2:20" x14ac:dyDescent="0.3">
      <c r="B73" s="6">
        <v>2035</v>
      </c>
      <c r="C73" s="6">
        <v>0</v>
      </c>
      <c r="D73" s="6">
        <f t="shared" si="10"/>
        <v>720</v>
      </c>
      <c r="E73" s="6">
        <f t="shared" si="11"/>
        <v>0</v>
      </c>
      <c r="F73" s="6">
        <v>50</v>
      </c>
      <c r="G73" s="6" t="s">
        <v>208</v>
      </c>
      <c r="H73" s="6">
        <f t="shared" si="12"/>
        <v>0</v>
      </c>
      <c r="I73" s="13">
        <f t="shared" si="13"/>
        <v>0</v>
      </c>
      <c r="J73" s="6">
        <f t="shared" si="14"/>
        <v>0</v>
      </c>
      <c r="L73" s="6">
        <v>2035</v>
      </c>
      <c r="M73" s="6">
        <v>0</v>
      </c>
      <c r="N73" s="6">
        <f t="shared" si="15"/>
        <v>960</v>
      </c>
      <c r="O73" s="6">
        <f t="shared" si="16"/>
        <v>0</v>
      </c>
      <c r="P73" s="6">
        <v>80</v>
      </c>
      <c r="Q73" s="6" t="s">
        <v>208</v>
      </c>
      <c r="R73" s="6">
        <f t="shared" si="17"/>
        <v>0</v>
      </c>
      <c r="S73" s="13">
        <f t="shared" si="18"/>
        <v>0</v>
      </c>
      <c r="T73" s="6">
        <f t="shared" si="19"/>
        <v>0</v>
      </c>
    </row>
    <row r="74" spans="2:20" x14ac:dyDescent="0.3">
      <c r="B74" s="6">
        <v>2036</v>
      </c>
      <c r="C74" s="6">
        <v>0</v>
      </c>
      <c r="D74" s="6">
        <f t="shared" si="10"/>
        <v>720</v>
      </c>
      <c r="E74" s="6">
        <f t="shared" si="11"/>
        <v>0</v>
      </c>
      <c r="F74" s="6">
        <v>50</v>
      </c>
      <c r="G74" s="6" t="s">
        <v>208</v>
      </c>
      <c r="H74" s="6">
        <f t="shared" si="12"/>
        <v>0</v>
      </c>
      <c r="I74" s="13">
        <f t="shared" si="13"/>
        <v>0</v>
      </c>
      <c r="J74" s="6">
        <f t="shared" si="14"/>
        <v>0</v>
      </c>
      <c r="L74" s="6">
        <v>2036</v>
      </c>
      <c r="M74" s="6">
        <v>0</v>
      </c>
      <c r="N74" s="6">
        <f t="shared" si="15"/>
        <v>960</v>
      </c>
      <c r="O74" s="6">
        <f t="shared" si="16"/>
        <v>0</v>
      </c>
      <c r="P74" s="6">
        <v>80</v>
      </c>
      <c r="Q74" s="6" t="s">
        <v>208</v>
      </c>
      <c r="R74" s="6">
        <f t="shared" si="17"/>
        <v>0</v>
      </c>
      <c r="S74" s="13">
        <f t="shared" si="18"/>
        <v>0</v>
      </c>
      <c r="T74" s="6">
        <f t="shared" si="19"/>
        <v>0</v>
      </c>
    </row>
    <row r="75" spans="2:20" x14ac:dyDescent="0.3">
      <c r="B75" s="6">
        <v>2037</v>
      </c>
      <c r="C75" s="6">
        <v>0</v>
      </c>
      <c r="D75" s="6">
        <f t="shared" si="10"/>
        <v>720</v>
      </c>
      <c r="E75" s="6">
        <f t="shared" si="11"/>
        <v>0</v>
      </c>
      <c r="F75" s="6">
        <v>50</v>
      </c>
      <c r="G75" s="6" t="s">
        <v>208</v>
      </c>
      <c r="H75" s="6">
        <f t="shared" si="12"/>
        <v>0</v>
      </c>
      <c r="I75" s="13">
        <f t="shared" si="13"/>
        <v>0</v>
      </c>
      <c r="J75" s="6">
        <f t="shared" si="14"/>
        <v>0</v>
      </c>
      <c r="L75" s="6">
        <v>2037</v>
      </c>
      <c r="M75" s="6">
        <v>0</v>
      </c>
      <c r="N75" s="6">
        <f t="shared" si="15"/>
        <v>960</v>
      </c>
      <c r="O75" s="6">
        <f t="shared" si="16"/>
        <v>0</v>
      </c>
      <c r="P75" s="6">
        <v>80</v>
      </c>
      <c r="Q75" s="6" t="s">
        <v>208</v>
      </c>
      <c r="R75" s="6">
        <f t="shared" si="17"/>
        <v>0</v>
      </c>
      <c r="S75" s="13">
        <f t="shared" si="18"/>
        <v>0</v>
      </c>
      <c r="T75" s="6">
        <f t="shared" si="19"/>
        <v>0</v>
      </c>
    </row>
    <row r="76" spans="2:20" x14ac:dyDescent="0.3">
      <c r="B76" s="6">
        <v>2038</v>
      </c>
      <c r="C76" s="6">
        <v>0</v>
      </c>
      <c r="D76" s="6">
        <f t="shared" si="10"/>
        <v>720</v>
      </c>
      <c r="E76" s="6">
        <f t="shared" si="11"/>
        <v>0</v>
      </c>
      <c r="F76" s="6">
        <v>50</v>
      </c>
      <c r="G76" s="6" t="s">
        <v>208</v>
      </c>
      <c r="H76" s="6">
        <f t="shared" si="12"/>
        <v>0</v>
      </c>
      <c r="I76" s="13">
        <f t="shared" si="13"/>
        <v>0</v>
      </c>
      <c r="J76" s="6">
        <f t="shared" si="14"/>
        <v>0</v>
      </c>
      <c r="L76" s="6">
        <v>2038</v>
      </c>
      <c r="M76" s="6">
        <v>0</v>
      </c>
      <c r="N76" s="6">
        <f t="shared" si="15"/>
        <v>960</v>
      </c>
      <c r="O76" s="6">
        <f t="shared" si="16"/>
        <v>0</v>
      </c>
      <c r="P76" s="6">
        <v>80</v>
      </c>
      <c r="Q76" s="6" t="s">
        <v>208</v>
      </c>
      <c r="R76" s="6">
        <f t="shared" si="17"/>
        <v>0</v>
      </c>
      <c r="S76" s="13">
        <f t="shared" si="18"/>
        <v>0</v>
      </c>
      <c r="T76" s="6">
        <f t="shared" si="19"/>
        <v>0</v>
      </c>
    </row>
    <row r="77" spans="2:20" x14ac:dyDescent="0.3">
      <c r="B77" s="6">
        <v>2039</v>
      </c>
      <c r="C77" s="6">
        <v>0</v>
      </c>
      <c r="D77" s="6">
        <f t="shared" si="10"/>
        <v>720</v>
      </c>
      <c r="E77" s="6">
        <f t="shared" si="11"/>
        <v>0</v>
      </c>
      <c r="F77" s="6">
        <v>50</v>
      </c>
      <c r="G77" s="6" t="s">
        <v>208</v>
      </c>
      <c r="H77" s="6">
        <f t="shared" si="12"/>
        <v>0</v>
      </c>
      <c r="I77" s="13">
        <f t="shared" si="13"/>
        <v>0</v>
      </c>
      <c r="J77" s="6">
        <f t="shared" si="14"/>
        <v>0</v>
      </c>
      <c r="L77" s="6">
        <v>2039</v>
      </c>
      <c r="M77" s="6">
        <v>0</v>
      </c>
      <c r="N77" s="6">
        <f t="shared" si="15"/>
        <v>960</v>
      </c>
      <c r="O77" s="6">
        <f t="shared" si="16"/>
        <v>0</v>
      </c>
      <c r="P77" s="6">
        <v>80</v>
      </c>
      <c r="Q77" s="6" t="s">
        <v>208</v>
      </c>
      <c r="R77" s="6">
        <f t="shared" si="17"/>
        <v>0</v>
      </c>
      <c r="S77" s="13">
        <f t="shared" si="18"/>
        <v>0</v>
      </c>
      <c r="T77" s="6">
        <f t="shared" si="19"/>
        <v>0</v>
      </c>
    </row>
    <row r="78" spans="2:20" x14ac:dyDescent="0.3">
      <c r="B78" s="6">
        <v>2040</v>
      </c>
      <c r="C78" s="6">
        <v>0</v>
      </c>
      <c r="D78" s="6">
        <f t="shared" si="10"/>
        <v>720</v>
      </c>
      <c r="E78" s="6">
        <f t="shared" si="11"/>
        <v>0</v>
      </c>
      <c r="F78" s="6">
        <v>50</v>
      </c>
      <c r="G78" s="6" t="s">
        <v>208</v>
      </c>
      <c r="H78" s="6">
        <f t="shared" si="12"/>
        <v>0</v>
      </c>
      <c r="I78" s="13">
        <f t="shared" si="13"/>
        <v>0</v>
      </c>
      <c r="J78" s="6">
        <f t="shared" si="14"/>
        <v>0</v>
      </c>
      <c r="L78" s="6">
        <v>2040</v>
      </c>
      <c r="M78" s="6">
        <v>0</v>
      </c>
      <c r="N78" s="6">
        <f t="shared" si="15"/>
        <v>960</v>
      </c>
      <c r="O78" s="6">
        <f t="shared" si="16"/>
        <v>0</v>
      </c>
      <c r="P78" s="6">
        <v>80</v>
      </c>
      <c r="Q78" s="6" t="s">
        <v>208</v>
      </c>
      <c r="R78" s="6">
        <f t="shared" si="17"/>
        <v>0</v>
      </c>
      <c r="S78" s="13">
        <f t="shared" si="18"/>
        <v>0</v>
      </c>
      <c r="T78" s="6">
        <f t="shared" si="19"/>
        <v>0</v>
      </c>
    </row>
    <row r="79" spans="2:20" x14ac:dyDescent="0.3">
      <c r="B79" s="6">
        <v>2041</v>
      </c>
      <c r="C79" s="6">
        <v>0</v>
      </c>
      <c r="D79" s="6">
        <f t="shared" si="10"/>
        <v>720</v>
      </c>
      <c r="E79" s="6">
        <f t="shared" si="11"/>
        <v>0</v>
      </c>
      <c r="F79" s="6">
        <v>50</v>
      </c>
      <c r="G79" s="6" t="s">
        <v>208</v>
      </c>
      <c r="H79" s="6">
        <f t="shared" si="12"/>
        <v>0</v>
      </c>
      <c r="I79" s="13">
        <f t="shared" si="13"/>
        <v>0</v>
      </c>
      <c r="J79" s="6">
        <f t="shared" si="14"/>
        <v>0</v>
      </c>
      <c r="L79" s="6">
        <v>2041</v>
      </c>
      <c r="M79" s="6">
        <v>0</v>
      </c>
      <c r="N79" s="6">
        <f t="shared" si="15"/>
        <v>960</v>
      </c>
      <c r="O79" s="6">
        <f t="shared" si="16"/>
        <v>0</v>
      </c>
      <c r="P79" s="6">
        <v>80</v>
      </c>
      <c r="Q79" s="6" t="s">
        <v>208</v>
      </c>
      <c r="R79" s="6">
        <f t="shared" si="17"/>
        <v>0</v>
      </c>
      <c r="S79" s="13">
        <f t="shared" si="18"/>
        <v>0</v>
      </c>
      <c r="T79" s="6">
        <f t="shared" si="19"/>
        <v>0</v>
      </c>
    </row>
    <row r="80" spans="2:20" x14ac:dyDescent="0.3">
      <c r="B80" s="6">
        <v>2042</v>
      </c>
      <c r="C80" s="6">
        <v>0</v>
      </c>
      <c r="D80" s="6">
        <f t="shared" si="10"/>
        <v>720</v>
      </c>
      <c r="E80" s="6">
        <f t="shared" si="11"/>
        <v>0</v>
      </c>
      <c r="F80" s="6">
        <v>50</v>
      </c>
      <c r="G80" s="6" t="s">
        <v>208</v>
      </c>
      <c r="H80" s="6">
        <f t="shared" si="12"/>
        <v>0</v>
      </c>
      <c r="I80" s="13">
        <f t="shared" si="13"/>
        <v>0</v>
      </c>
      <c r="J80" s="6">
        <f t="shared" si="14"/>
        <v>0</v>
      </c>
      <c r="L80" s="6">
        <v>2042</v>
      </c>
      <c r="M80" s="6">
        <v>0</v>
      </c>
      <c r="N80" s="6">
        <f t="shared" si="15"/>
        <v>960</v>
      </c>
      <c r="O80" s="6">
        <f t="shared" si="16"/>
        <v>0</v>
      </c>
      <c r="P80" s="6">
        <v>80</v>
      </c>
      <c r="Q80" s="6" t="s">
        <v>208</v>
      </c>
      <c r="R80" s="6">
        <f t="shared" si="17"/>
        <v>0</v>
      </c>
      <c r="S80" s="13">
        <f t="shared" si="18"/>
        <v>0</v>
      </c>
      <c r="T80" s="6">
        <f t="shared" si="19"/>
        <v>0</v>
      </c>
    </row>
    <row r="81" spans="2:20" x14ac:dyDescent="0.3">
      <c r="B81" s="6">
        <v>2043</v>
      </c>
      <c r="C81" s="6">
        <v>0</v>
      </c>
      <c r="D81" s="6">
        <f t="shared" si="10"/>
        <v>720</v>
      </c>
      <c r="E81" s="6">
        <f t="shared" si="11"/>
        <v>0</v>
      </c>
      <c r="F81" s="6">
        <v>50</v>
      </c>
      <c r="G81" s="6" t="s">
        <v>208</v>
      </c>
      <c r="H81" s="6">
        <f t="shared" si="12"/>
        <v>0</v>
      </c>
      <c r="I81" s="13">
        <f t="shared" si="13"/>
        <v>0</v>
      </c>
      <c r="J81" s="6">
        <f t="shared" si="14"/>
        <v>0</v>
      </c>
      <c r="L81" s="6">
        <v>2043</v>
      </c>
      <c r="M81" s="6">
        <v>0</v>
      </c>
      <c r="N81" s="6">
        <f t="shared" si="15"/>
        <v>960</v>
      </c>
      <c r="O81" s="6">
        <f t="shared" si="16"/>
        <v>0</v>
      </c>
      <c r="P81" s="6">
        <v>80</v>
      </c>
      <c r="Q81" s="6" t="s">
        <v>208</v>
      </c>
      <c r="R81" s="6">
        <f t="shared" si="17"/>
        <v>0</v>
      </c>
      <c r="S81" s="13">
        <f t="shared" si="18"/>
        <v>0</v>
      </c>
      <c r="T81" s="6">
        <f t="shared" si="19"/>
        <v>0</v>
      </c>
    </row>
    <row r="82" spans="2:20" x14ac:dyDescent="0.3">
      <c r="B82" s="6">
        <v>2044</v>
      </c>
      <c r="C82" s="6">
        <v>0</v>
      </c>
      <c r="D82" s="6">
        <f t="shared" si="10"/>
        <v>720</v>
      </c>
      <c r="E82" s="6">
        <f t="shared" si="11"/>
        <v>0</v>
      </c>
      <c r="F82" s="6">
        <v>50</v>
      </c>
      <c r="G82" s="6" t="s">
        <v>208</v>
      </c>
      <c r="H82" s="6">
        <f t="shared" si="12"/>
        <v>0</v>
      </c>
      <c r="I82" s="13">
        <f t="shared" si="13"/>
        <v>0</v>
      </c>
      <c r="J82" s="6">
        <f t="shared" si="14"/>
        <v>0</v>
      </c>
      <c r="L82" s="6">
        <v>2044</v>
      </c>
      <c r="M82" s="6">
        <v>0</v>
      </c>
      <c r="N82" s="6">
        <f t="shared" si="15"/>
        <v>960</v>
      </c>
      <c r="O82" s="6">
        <f t="shared" si="16"/>
        <v>0</v>
      </c>
      <c r="P82" s="6">
        <v>80</v>
      </c>
      <c r="Q82" s="6" t="s">
        <v>208</v>
      </c>
      <c r="R82" s="6">
        <f t="shared" si="17"/>
        <v>0</v>
      </c>
      <c r="S82" s="13">
        <f t="shared" si="18"/>
        <v>0</v>
      </c>
      <c r="T82" s="6">
        <f t="shared" si="19"/>
        <v>0</v>
      </c>
    </row>
    <row r="84" spans="2:20" x14ac:dyDescent="0.3">
      <c r="B84" s="226" t="s">
        <v>229</v>
      </c>
      <c r="C84" s="226"/>
      <c r="L84" s="226" t="s">
        <v>338</v>
      </c>
      <c r="M84" s="226"/>
    </row>
    <row r="85" spans="2:20" x14ac:dyDescent="0.3">
      <c r="B85" s="225" t="s">
        <v>22</v>
      </c>
      <c r="C85" s="225" t="s">
        <v>203</v>
      </c>
      <c r="D85" s="225" t="s">
        <v>204</v>
      </c>
      <c r="E85" s="225" t="s">
        <v>201</v>
      </c>
      <c r="F85" s="225" t="s">
        <v>202</v>
      </c>
      <c r="G85" s="225" t="s">
        <v>151</v>
      </c>
      <c r="H85" s="225" t="s">
        <v>205</v>
      </c>
      <c r="I85" s="225" t="s">
        <v>206</v>
      </c>
      <c r="J85" s="225" t="s">
        <v>207</v>
      </c>
      <c r="L85" s="225" t="s">
        <v>22</v>
      </c>
      <c r="M85" s="225" t="s">
        <v>203</v>
      </c>
      <c r="N85" s="225" t="s">
        <v>204</v>
      </c>
      <c r="O85" s="225" t="s">
        <v>201</v>
      </c>
      <c r="P85" s="225" t="s">
        <v>202</v>
      </c>
      <c r="Q85" s="225" t="s">
        <v>151</v>
      </c>
      <c r="R85" s="225" t="s">
        <v>205</v>
      </c>
      <c r="S85" s="225" t="s">
        <v>206</v>
      </c>
      <c r="T85" s="225" t="s">
        <v>207</v>
      </c>
    </row>
    <row r="86" spans="2:20" x14ac:dyDescent="0.3">
      <c r="B86" s="225"/>
      <c r="C86" s="225"/>
      <c r="D86" s="225"/>
      <c r="E86" s="225"/>
      <c r="F86" s="225"/>
      <c r="G86" s="225"/>
      <c r="H86" s="225"/>
      <c r="I86" s="225"/>
      <c r="J86" s="225"/>
      <c r="L86" s="225"/>
      <c r="M86" s="225"/>
      <c r="N86" s="225"/>
      <c r="O86" s="225"/>
      <c r="P86" s="225"/>
      <c r="Q86" s="225"/>
      <c r="R86" s="225"/>
      <c r="S86" s="225"/>
      <c r="T86" s="225"/>
    </row>
    <row r="87" spans="2:20" x14ac:dyDescent="0.3">
      <c r="B87" s="225"/>
      <c r="C87" s="225"/>
      <c r="D87" s="225"/>
      <c r="E87" s="225"/>
      <c r="F87" s="225"/>
      <c r="G87" s="225"/>
      <c r="H87" s="225"/>
      <c r="I87" s="225"/>
      <c r="J87" s="225"/>
      <c r="L87" s="225"/>
      <c r="M87" s="225"/>
      <c r="N87" s="225"/>
      <c r="O87" s="225"/>
      <c r="P87" s="225"/>
      <c r="Q87" s="225"/>
      <c r="R87" s="225"/>
      <c r="S87" s="225"/>
      <c r="T87" s="225"/>
    </row>
    <row r="88" spans="2:20" x14ac:dyDescent="0.3">
      <c r="B88" s="6">
        <v>2025</v>
      </c>
      <c r="C88" s="6" cm="1">
        <f t="array" ref="C88:C107">TRANSPOSE('Proyeksi Fasum (4)'!D36:W36)</f>
        <v>1</v>
      </c>
      <c r="D88" s="80">
        <v>16000</v>
      </c>
      <c r="E88" s="6">
        <f>C88*D88</f>
        <v>16000</v>
      </c>
      <c r="F88" s="6">
        <v>1000</v>
      </c>
      <c r="G88" s="6" t="s">
        <v>218</v>
      </c>
      <c r="H88" s="6">
        <f>F88*C88</f>
        <v>1000</v>
      </c>
      <c r="I88" s="13">
        <f>H88/86400</f>
        <v>1.1574074074074073E-2</v>
      </c>
      <c r="J88" s="6">
        <f>H88/1000</f>
        <v>1</v>
      </c>
      <c r="L88" s="6">
        <v>2025</v>
      </c>
      <c r="M88" s="6" cm="1">
        <f t="array" ref="M88:M107">TRANSPOSE('Proyeksi Fasum (4)'!D37:W37)</f>
        <v>0</v>
      </c>
      <c r="N88" s="80">
        <v>16000</v>
      </c>
      <c r="O88" s="6">
        <f>M88*N88</f>
        <v>0</v>
      </c>
      <c r="P88" s="6">
        <v>500</v>
      </c>
      <c r="Q88" s="6" t="s">
        <v>218</v>
      </c>
      <c r="R88" s="6">
        <f>P88*M88</f>
        <v>0</v>
      </c>
      <c r="S88" s="13">
        <f>R88/86400</f>
        <v>0</v>
      </c>
      <c r="T88" s="6">
        <f>R88/1000</f>
        <v>0</v>
      </c>
    </row>
    <row r="89" spans="2:20" x14ac:dyDescent="0.3">
      <c r="B89" s="6">
        <v>2026</v>
      </c>
      <c r="C89" s="6">
        <v>1</v>
      </c>
      <c r="D89" s="80">
        <v>16000</v>
      </c>
      <c r="E89" s="6">
        <f t="shared" ref="E89:E107" si="20">C89*D89</f>
        <v>16000</v>
      </c>
      <c r="F89" s="6">
        <v>1000</v>
      </c>
      <c r="G89" s="6" t="s">
        <v>218</v>
      </c>
      <c r="H89" s="6">
        <f t="shared" ref="H89:H107" si="21">F89*C89</f>
        <v>1000</v>
      </c>
      <c r="I89" s="13">
        <f t="shared" ref="I89:I107" si="22">H89/86400</f>
        <v>1.1574074074074073E-2</v>
      </c>
      <c r="J89" s="6">
        <f t="shared" ref="J89:J107" si="23">H89/1000</f>
        <v>1</v>
      </c>
      <c r="L89" s="6">
        <v>2026</v>
      </c>
      <c r="M89" s="6">
        <v>0</v>
      </c>
      <c r="N89" s="80">
        <v>16000</v>
      </c>
      <c r="O89" s="6">
        <f t="shared" ref="O89:O107" si="24">M89*N89</f>
        <v>0</v>
      </c>
      <c r="P89" s="6">
        <v>500</v>
      </c>
      <c r="Q89" s="6" t="s">
        <v>218</v>
      </c>
      <c r="R89" s="6">
        <f t="shared" ref="R89:R107" si="25">P89*M89</f>
        <v>0</v>
      </c>
      <c r="S89" s="13">
        <f t="shared" ref="S89:S107" si="26">R89/86400</f>
        <v>0</v>
      </c>
      <c r="T89" s="6">
        <f t="shared" ref="T89:T107" si="27">R89/1000</f>
        <v>0</v>
      </c>
    </row>
    <row r="90" spans="2:20" x14ac:dyDescent="0.3">
      <c r="B90" s="6">
        <v>2027</v>
      </c>
      <c r="C90" s="6">
        <v>1</v>
      </c>
      <c r="D90" s="80">
        <v>16000</v>
      </c>
      <c r="E90" s="6">
        <f t="shared" si="20"/>
        <v>16000</v>
      </c>
      <c r="F90" s="6">
        <v>1000</v>
      </c>
      <c r="G90" s="6" t="s">
        <v>218</v>
      </c>
      <c r="H90" s="6">
        <f t="shared" si="21"/>
        <v>1000</v>
      </c>
      <c r="I90" s="13">
        <f t="shared" si="22"/>
        <v>1.1574074074074073E-2</v>
      </c>
      <c r="J90" s="6">
        <f t="shared" si="23"/>
        <v>1</v>
      </c>
      <c r="L90" s="6">
        <v>2027</v>
      </c>
      <c r="M90" s="6">
        <v>0</v>
      </c>
      <c r="N90" s="80">
        <v>16000</v>
      </c>
      <c r="O90" s="6">
        <f t="shared" si="24"/>
        <v>0</v>
      </c>
      <c r="P90" s="6">
        <v>500</v>
      </c>
      <c r="Q90" s="6" t="s">
        <v>218</v>
      </c>
      <c r="R90" s="6">
        <f t="shared" si="25"/>
        <v>0</v>
      </c>
      <c r="S90" s="13">
        <f t="shared" si="26"/>
        <v>0</v>
      </c>
      <c r="T90" s="6">
        <f t="shared" si="27"/>
        <v>0</v>
      </c>
    </row>
    <row r="91" spans="2:20" x14ac:dyDescent="0.3">
      <c r="B91" s="6">
        <v>2028</v>
      </c>
      <c r="C91" s="6">
        <v>1</v>
      </c>
      <c r="D91" s="80">
        <v>16000</v>
      </c>
      <c r="E91" s="6">
        <f t="shared" si="20"/>
        <v>16000</v>
      </c>
      <c r="F91" s="6">
        <v>1000</v>
      </c>
      <c r="G91" s="6" t="s">
        <v>218</v>
      </c>
      <c r="H91" s="6">
        <f t="shared" si="21"/>
        <v>1000</v>
      </c>
      <c r="I91" s="13">
        <f t="shared" si="22"/>
        <v>1.1574074074074073E-2</v>
      </c>
      <c r="J91" s="6">
        <f t="shared" si="23"/>
        <v>1</v>
      </c>
      <c r="L91" s="6">
        <v>2028</v>
      </c>
      <c r="M91" s="6">
        <v>0</v>
      </c>
      <c r="N91" s="80">
        <v>16000</v>
      </c>
      <c r="O91" s="6">
        <f t="shared" si="24"/>
        <v>0</v>
      </c>
      <c r="P91" s="6">
        <v>500</v>
      </c>
      <c r="Q91" s="6" t="s">
        <v>218</v>
      </c>
      <c r="R91" s="6">
        <f t="shared" si="25"/>
        <v>0</v>
      </c>
      <c r="S91" s="13">
        <f t="shared" si="26"/>
        <v>0</v>
      </c>
      <c r="T91" s="6">
        <f t="shared" si="27"/>
        <v>0</v>
      </c>
    </row>
    <row r="92" spans="2:20" x14ac:dyDescent="0.3">
      <c r="B92" s="6">
        <v>2029</v>
      </c>
      <c r="C92" s="6">
        <v>1</v>
      </c>
      <c r="D92" s="80">
        <v>16000</v>
      </c>
      <c r="E92" s="6">
        <f t="shared" si="20"/>
        <v>16000</v>
      </c>
      <c r="F92" s="6">
        <v>1000</v>
      </c>
      <c r="G92" s="6" t="s">
        <v>218</v>
      </c>
      <c r="H92" s="6">
        <f t="shared" si="21"/>
        <v>1000</v>
      </c>
      <c r="I92" s="13">
        <f t="shared" si="22"/>
        <v>1.1574074074074073E-2</v>
      </c>
      <c r="J92" s="6">
        <f t="shared" si="23"/>
        <v>1</v>
      </c>
      <c r="L92" s="6">
        <v>2029</v>
      </c>
      <c r="M92" s="6">
        <v>0</v>
      </c>
      <c r="N92" s="80">
        <v>16000</v>
      </c>
      <c r="O92" s="6">
        <f t="shared" si="24"/>
        <v>0</v>
      </c>
      <c r="P92" s="6">
        <v>500</v>
      </c>
      <c r="Q92" s="6" t="s">
        <v>218</v>
      </c>
      <c r="R92" s="6">
        <f t="shared" si="25"/>
        <v>0</v>
      </c>
      <c r="S92" s="13">
        <f t="shared" si="26"/>
        <v>0</v>
      </c>
      <c r="T92" s="6">
        <f t="shared" si="27"/>
        <v>0</v>
      </c>
    </row>
    <row r="93" spans="2:20" x14ac:dyDescent="0.3">
      <c r="B93" s="6">
        <v>2030</v>
      </c>
      <c r="C93" s="6">
        <v>1</v>
      </c>
      <c r="D93" s="80">
        <v>16000</v>
      </c>
      <c r="E93" s="6">
        <f t="shared" si="20"/>
        <v>16000</v>
      </c>
      <c r="F93" s="6">
        <v>1000</v>
      </c>
      <c r="G93" s="6" t="s">
        <v>218</v>
      </c>
      <c r="H93" s="6">
        <f t="shared" si="21"/>
        <v>1000</v>
      </c>
      <c r="I93" s="13">
        <f t="shared" si="22"/>
        <v>1.1574074074074073E-2</v>
      </c>
      <c r="J93" s="6">
        <f t="shared" si="23"/>
        <v>1</v>
      </c>
      <c r="L93" s="6">
        <v>2030</v>
      </c>
      <c r="M93" s="6">
        <v>0</v>
      </c>
      <c r="N93" s="80">
        <v>16000</v>
      </c>
      <c r="O93" s="6">
        <f t="shared" si="24"/>
        <v>0</v>
      </c>
      <c r="P93" s="6">
        <v>500</v>
      </c>
      <c r="Q93" s="6" t="s">
        <v>218</v>
      </c>
      <c r="R93" s="6">
        <f t="shared" si="25"/>
        <v>0</v>
      </c>
      <c r="S93" s="13">
        <f t="shared" si="26"/>
        <v>0</v>
      </c>
      <c r="T93" s="6">
        <f t="shared" si="27"/>
        <v>0</v>
      </c>
    </row>
    <row r="94" spans="2:20" x14ac:dyDescent="0.3">
      <c r="B94" s="6">
        <v>2031</v>
      </c>
      <c r="C94" s="6">
        <v>1</v>
      </c>
      <c r="D94" s="80">
        <v>16000</v>
      </c>
      <c r="E94" s="6">
        <f t="shared" si="20"/>
        <v>16000</v>
      </c>
      <c r="F94" s="6">
        <v>1000</v>
      </c>
      <c r="G94" s="6" t="s">
        <v>218</v>
      </c>
      <c r="H94" s="6">
        <f t="shared" si="21"/>
        <v>1000</v>
      </c>
      <c r="I94" s="13">
        <f t="shared" si="22"/>
        <v>1.1574074074074073E-2</v>
      </c>
      <c r="J94" s="6">
        <f t="shared" si="23"/>
        <v>1</v>
      </c>
      <c r="L94" s="6">
        <v>2031</v>
      </c>
      <c r="M94" s="6">
        <v>0</v>
      </c>
      <c r="N94" s="80">
        <v>16000</v>
      </c>
      <c r="O94" s="6">
        <f t="shared" si="24"/>
        <v>0</v>
      </c>
      <c r="P94" s="6">
        <v>500</v>
      </c>
      <c r="Q94" s="6" t="s">
        <v>218</v>
      </c>
      <c r="R94" s="6">
        <f t="shared" si="25"/>
        <v>0</v>
      </c>
      <c r="S94" s="13">
        <f t="shared" si="26"/>
        <v>0</v>
      </c>
      <c r="T94" s="6">
        <f t="shared" si="27"/>
        <v>0</v>
      </c>
    </row>
    <row r="95" spans="2:20" x14ac:dyDescent="0.3">
      <c r="B95" s="6">
        <v>2032</v>
      </c>
      <c r="C95" s="6">
        <v>1</v>
      </c>
      <c r="D95" s="80">
        <v>16000</v>
      </c>
      <c r="E95" s="6">
        <f t="shared" si="20"/>
        <v>16000</v>
      </c>
      <c r="F95" s="6">
        <v>1000</v>
      </c>
      <c r="G95" s="6" t="s">
        <v>218</v>
      </c>
      <c r="H95" s="6">
        <f t="shared" si="21"/>
        <v>1000</v>
      </c>
      <c r="I95" s="13">
        <f t="shared" si="22"/>
        <v>1.1574074074074073E-2</v>
      </c>
      <c r="J95" s="6">
        <f t="shared" si="23"/>
        <v>1</v>
      </c>
      <c r="L95" s="6">
        <v>2032</v>
      </c>
      <c r="M95" s="6">
        <v>0</v>
      </c>
      <c r="N95" s="80">
        <v>16000</v>
      </c>
      <c r="O95" s="6">
        <f t="shared" si="24"/>
        <v>0</v>
      </c>
      <c r="P95" s="6">
        <v>500</v>
      </c>
      <c r="Q95" s="6" t="s">
        <v>218</v>
      </c>
      <c r="R95" s="6">
        <f t="shared" si="25"/>
        <v>0</v>
      </c>
      <c r="S95" s="13">
        <f t="shared" si="26"/>
        <v>0</v>
      </c>
      <c r="T95" s="6">
        <f t="shared" si="27"/>
        <v>0</v>
      </c>
    </row>
    <row r="96" spans="2:20" x14ac:dyDescent="0.3">
      <c r="B96" s="6">
        <v>2033</v>
      </c>
      <c r="C96" s="6">
        <v>1</v>
      </c>
      <c r="D96" s="80">
        <v>16000</v>
      </c>
      <c r="E96" s="6">
        <f t="shared" si="20"/>
        <v>16000</v>
      </c>
      <c r="F96" s="6">
        <v>1000</v>
      </c>
      <c r="G96" s="6" t="s">
        <v>218</v>
      </c>
      <c r="H96" s="6">
        <f t="shared" si="21"/>
        <v>1000</v>
      </c>
      <c r="I96" s="13">
        <f t="shared" si="22"/>
        <v>1.1574074074074073E-2</v>
      </c>
      <c r="J96" s="6">
        <f t="shared" si="23"/>
        <v>1</v>
      </c>
      <c r="L96" s="6">
        <v>2033</v>
      </c>
      <c r="M96" s="6">
        <v>0</v>
      </c>
      <c r="N96" s="80">
        <v>16000</v>
      </c>
      <c r="O96" s="6">
        <f t="shared" si="24"/>
        <v>0</v>
      </c>
      <c r="P96" s="6">
        <v>500</v>
      </c>
      <c r="Q96" s="6" t="s">
        <v>218</v>
      </c>
      <c r="R96" s="6">
        <f t="shared" si="25"/>
        <v>0</v>
      </c>
      <c r="S96" s="13">
        <f t="shared" si="26"/>
        <v>0</v>
      </c>
      <c r="T96" s="6">
        <f t="shared" si="27"/>
        <v>0</v>
      </c>
    </row>
    <row r="97" spans="2:20" x14ac:dyDescent="0.3">
      <c r="B97" s="6">
        <v>2034</v>
      </c>
      <c r="C97" s="6">
        <v>1</v>
      </c>
      <c r="D97" s="80">
        <v>16000</v>
      </c>
      <c r="E97" s="6">
        <f t="shared" si="20"/>
        <v>16000</v>
      </c>
      <c r="F97" s="6">
        <v>1000</v>
      </c>
      <c r="G97" s="6" t="s">
        <v>218</v>
      </c>
      <c r="H97" s="6">
        <f t="shared" si="21"/>
        <v>1000</v>
      </c>
      <c r="I97" s="13">
        <f t="shared" si="22"/>
        <v>1.1574074074074073E-2</v>
      </c>
      <c r="J97" s="6">
        <f t="shared" si="23"/>
        <v>1</v>
      </c>
      <c r="L97" s="6">
        <v>2034</v>
      </c>
      <c r="M97" s="6">
        <v>0</v>
      </c>
      <c r="N97" s="80">
        <v>16000</v>
      </c>
      <c r="O97" s="6">
        <f t="shared" si="24"/>
        <v>0</v>
      </c>
      <c r="P97" s="6">
        <v>500</v>
      </c>
      <c r="Q97" s="6" t="s">
        <v>218</v>
      </c>
      <c r="R97" s="6">
        <f t="shared" si="25"/>
        <v>0</v>
      </c>
      <c r="S97" s="13">
        <f t="shared" si="26"/>
        <v>0</v>
      </c>
      <c r="T97" s="6">
        <f t="shared" si="27"/>
        <v>0</v>
      </c>
    </row>
    <row r="98" spans="2:20" x14ac:dyDescent="0.3">
      <c r="B98" s="6">
        <v>2035</v>
      </c>
      <c r="C98" s="6">
        <v>1</v>
      </c>
      <c r="D98" s="80">
        <v>16000</v>
      </c>
      <c r="E98" s="6">
        <f t="shared" si="20"/>
        <v>16000</v>
      </c>
      <c r="F98" s="6">
        <v>1000</v>
      </c>
      <c r="G98" s="6" t="s">
        <v>218</v>
      </c>
      <c r="H98" s="6">
        <f t="shared" si="21"/>
        <v>1000</v>
      </c>
      <c r="I98" s="13">
        <f t="shared" si="22"/>
        <v>1.1574074074074073E-2</v>
      </c>
      <c r="J98" s="6">
        <f t="shared" si="23"/>
        <v>1</v>
      </c>
      <c r="L98" s="6">
        <v>2035</v>
      </c>
      <c r="M98" s="6">
        <v>0</v>
      </c>
      <c r="N98" s="80">
        <v>16000</v>
      </c>
      <c r="O98" s="6">
        <f t="shared" si="24"/>
        <v>0</v>
      </c>
      <c r="P98" s="6">
        <v>500</v>
      </c>
      <c r="Q98" s="6" t="s">
        <v>218</v>
      </c>
      <c r="R98" s="6">
        <f t="shared" si="25"/>
        <v>0</v>
      </c>
      <c r="S98" s="13">
        <f t="shared" si="26"/>
        <v>0</v>
      </c>
      <c r="T98" s="6">
        <f t="shared" si="27"/>
        <v>0</v>
      </c>
    </row>
    <row r="99" spans="2:20" x14ac:dyDescent="0.3">
      <c r="B99" s="6">
        <v>2036</v>
      </c>
      <c r="C99" s="6">
        <v>1</v>
      </c>
      <c r="D99" s="80">
        <v>16000</v>
      </c>
      <c r="E99" s="6">
        <f t="shared" si="20"/>
        <v>16000</v>
      </c>
      <c r="F99" s="6">
        <v>1000</v>
      </c>
      <c r="G99" s="6" t="s">
        <v>218</v>
      </c>
      <c r="H99" s="6">
        <f t="shared" si="21"/>
        <v>1000</v>
      </c>
      <c r="I99" s="13">
        <f t="shared" si="22"/>
        <v>1.1574074074074073E-2</v>
      </c>
      <c r="J99" s="6">
        <f t="shared" si="23"/>
        <v>1</v>
      </c>
      <c r="L99" s="6">
        <v>2036</v>
      </c>
      <c r="M99" s="6">
        <v>0</v>
      </c>
      <c r="N99" s="80">
        <v>16000</v>
      </c>
      <c r="O99" s="6">
        <f t="shared" si="24"/>
        <v>0</v>
      </c>
      <c r="P99" s="6">
        <v>500</v>
      </c>
      <c r="Q99" s="6" t="s">
        <v>218</v>
      </c>
      <c r="R99" s="6">
        <f t="shared" si="25"/>
        <v>0</v>
      </c>
      <c r="S99" s="13">
        <f t="shared" si="26"/>
        <v>0</v>
      </c>
      <c r="T99" s="6">
        <f t="shared" si="27"/>
        <v>0</v>
      </c>
    </row>
    <row r="100" spans="2:20" x14ac:dyDescent="0.3">
      <c r="B100" s="6">
        <v>2037</v>
      </c>
      <c r="C100" s="6">
        <v>1</v>
      </c>
      <c r="D100" s="80">
        <v>16000</v>
      </c>
      <c r="E100" s="6">
        <f t="shared" si="20"/>
        <v>16000</v>
      </c>
      <c r="F100" s="6">
        <v>1000</v>
      </c>
      <c r="G100" s="6" t="s">
        <v>218</v>
      </c>
      <c r="H100" s="6">
        <f t="shared" si="21"/>
        <v>1000</v>
      </c>
      <c r="I100" s="13">
        <f t="shared" si="22"/>
        <v>1.1574074074074073E-2</v>
      </c>
      <c r="J100" s="6">
        <f t="shared" si="23"/>
        <v>1</v>
      </c>
      <c r="L100" s="6">
        <v>2037</v>
      </c>
      <c r="M100" s="6">
        <v>0</v>
      </c>
      <c r="N100" s="80">
        <v>16000</v>
      </c>
      <c r="O100" s="6">
        <f t="shared" si="24"/>
        <v>0</v>
      </c>
      <c r="P100" s="6">
        <v>500</v>
      </c>
      <c r="Q100" s="6" t="s">
        <v>218</v>
      </c>
      <c r="R100" s="6">
        <f t="shared" si="25"/>
        <v>0</v>
      </c>
      <c r="S100" s="13">
        <f t="shared" si="26"/>
        <v>0</v>
      </c>
      <c r="T100" s="6">
        <f t="shared" si="27"/>
        <v>0</v>
      </c>
    </row>
    <row r="101" spans="2:20" x14ac:dyDescent="0.3">
      <c r="B101" s="6">
        <v>2038</v>
      </c>
      <c r="C101" s="6">
        <v>1</v>
      </c>
      <c r="D101" s="80">
        <v>16000</v>
      </c>
      <c r="E101" s="6">
        <f t="shared" si="20"/>
        <v>16000</v>
      </c>
      <c r="F101" s="6">
        <v>1000</v>
      </c>
      <c r="G101" s="6" t="s">
        <v>218</v>
      </c>
      <c r="H101" s="6">
        <f t="shared" si="21"/>
        <v>1000</v>
      </c>
      <c r="I101" s="13">
        <f t="shared" si="22"/>
        <v>1.1574074074074073E-2</v>
      </c>
      <c r="J101" s="6">
        <f t="shared" si="23"/>
        <v>1</v>
      </c>
      <c r="L101" s="6">
        <v>2038</v>
      </c>
      <c r="M101" s="6">
        <v>0</v>
      </c>
      <c r="N101" s="80">
        <v>16000</v>
      </c>
      <c r="O101" s="6">
        <f t="shared" si="24"/>
        <v>0</v>
      </c>
      <c r="P101" s="6">
        <v>500</v>
      </c>
      <c r="Q101" s="6" t="s">
        <v>218</v>
      </c>
      <c r="R101" s="6">
        <f t="shared" si="25"/>
        <v>0</v>
      </c>
      <c r="S101" s="13">
        <f t="shared" si="26"/>
        <v>0</v>
      </c>
      <c r="T101" s="6">
        <f t="shared" si="27"/>
        <v>0</v>
      </c>
    </row>
    <row r="102" spans="2:20" x14ac:dyDescent="0.3">
      <c r="B102" s="6">
        <v>2039</v>
      </c>
      <c r="C102" s="6">
        <v>1</v>
      </c>
      <c r="D102" s="80">
        <v>16000</v>
      </c>
      <c r="E102" s="6">
        <f t="shared" si="20"/>
        <v>16000</v>
      </c>
      <c r="F102" s="6">
        <v>1000</v>
      </c>
      <c r="G102" s="6" t="s">
        <v>218</v>
      </c>
      <c r="H102" s="6">
        <f t="shared" si="21"/>
        <v>1000</v>
      </c>
      <c r="I102" s="13">
        <f t="shared" si="22"/>
        <v>1.1574074074074073E-2</v>
      </c>
      <c r="J102" s="6">
        <f t="shared" si="23"/>
        <v>1</v>
      </c>
      <c r="L102" s="6">
        <v>2039</v>
      </c>
      <c r="M102" s="6">
        <v>0</v>
      </c>
      <c r="N102" s="80">
        <v>16000</v>
      </c>
      <c r="O102" s="6">
        <f t="shared" si="24"/>
        <v>0</v>
      </c>
      <c r="P102" s="6">
        <v>500</v>
      </c>
      <c r="Q102" s="6" t="s">
        <v>218</v>
      </c>
      <c r="R102" s="6">
        <f t="shared" si="25"/>
        <v>0</v>
      </c>
      <c r="S102" s="13">
        <f t="shared" si="26"/>
        <v>0</v>
      </c>
      <c r="T102" s="6">
        <f t="shared" si="27"/>
        <v>0</v>
      </c>
    </row>
    <row r="103" spans="2:20" x14ac:dyDescent="0.3">
      <c r="B103" s="6">
        <v>2040</v>
      </c>
      <c r="C103" s="6">
        <v>1</v>
      </c>
      <c r="D103" s="80">
        <v>16000</v>
      </c>
      <c r="E103" s="6">
        <f t="shared" si="20"/>
        <v>16000</v>
      </c>
      <c r="F103" s="6">
        <v>1000</v>
      </c>
      <c r="G103" s="6" t="s">
        <v>218</v>
      </c>
      <c r="H103" s="6">
        <f t="shared" si="21"/>
        <v>1000</v>
      </c>
      <c r="I103" s="13">
        <f t="shared" si="22"/>
        <v>1.1574074074074073E-2</v>
      </c>
      <c r="J103" s="6">
        <f t="shared" si="23"/>
        <v>1</v>
      </c>
      <c r="L103" s="6">
        <v>2040</v>
      </c>
      <c r="M103" s="6">
        <v>0</v>
      </c>
      <c r="N103" s="80">
        <v>16000</v>
      </c>
      <c r="O103" s="6">
        <f t="shared" si="24"/>
        <v>0</v>
      </c>
      <c r="P103" s="6">
        <v>500</v>
      </c>
      <c r="Q103" s="6" t="s">
        <v>218</v>
      </c>
      <c r="R103" s="6">
        <f t="shared" si="25"/>
        <v>0</v>
      </c>
      <c r="S103" s="13">
        <f t="shared" si="26"/>
        <v>0</v>
      </c>
      <c r="T103" s="6">
        <f t="shared" si="27"/>
        <v>0</v>
      </c>
    </row>
    <row r="104" spans="2:20" x14ac:dyDescent="0.3">
      <c r="B104" s="6">
        <v>2041</v>
      </c>
      <c r="C104" s="6">
        <v>1</v>
      </c>
      <c r="D104" s="80">
        <v>16000</v>
      </c>
      <c r="E104" s="6">
        <f t="shared" si="20"/>
        <v>16000</v>
      </c>
      <c r="F104" s="6">
        <v>1000</v>
      </c>
      <c r="G104" s="6" t="s">
        <v>218</v>
      </c>
      <c r="H104" s="6">
        <f t="shared" si="21"/>
        <v>1000</v>
      </c>
      <c r="I104" s="13">
        <f t="shared" si="22"/>
        <v>1.1574074074074073E-2</v>
      </c>
      <c r="J104" s="6">
        <f t="shared" si="23"/>
        <v>1</v>
      </c>
      <c r="L104" s="6">
        <v>2041</v>
      </c>
      <c r="M104" s="6">
        <v>0</v>
      </c>
      <c r="N104" s="80">
        <v>16000</v>
      </c>
      <c r="O104" s="6">
        <f t="shared" si="24"/>
        <v>0</v>
      </c>
      <c r="P104" s="6">
        <v>500</v>
      </c>
      <c r="Q104" s="6" t="s">
        <v>218</v>
      </c>
      <c r="R104" s="6">
        <f t="shared" si="25"/>
        <v>0</v>
      </c>
      <c r="S104" s="13">
        <f t="shared" si="26"/>
        <v>0</v>
      </c>
      <c r="T104" s="6">
        <f t="shared" si="27"/>
        <v>0</v>
      </c>
    </row>
    <row r="105" spans="2:20" x14ac:dyDescent="0.3">
      <c r="B105" s="6">
        <v>2042</v>
      </c>
      <c r="C105" s="6">
        <v>1</v>
      </c>
      <c r="D105" s="80">
        <v>16000</v>
      </c>
      <c r="E105" s="6">
        <f t="shared" si="20"/>
        <v>16000</v>
      </c>
      <c r="F105" s="6">
        <v>1000</v>
      </c>
      <c r="G105" s="6" t="s">
        <v>218</v>
      </c>
      <c r="H105" s="6">
        <f t="shared" si="21"/>
        <v>1000</v>
      </c>
      <c r="I105" s="13">
        <f t="shared" si="22"/>
        <v>1.1574074074074073E-2</v>
      </c>
      <c r="J105" s="6">
        <f t="shared" si="23"/>
        <v>1</v>
      </c>
      <c r="L105" s="6">
        <v>2042</v>
      </c>
      <c r="M105" s="6">
        <v>0</v>
      </c>
      <c r="N105" s="80">
        <v>16000</v>
      </c>
      <c r="O105" s="6">
        <f t="shared" si="24"/>
        <v>0</v>
      </c>
      <c r="P105" s="6">
        <v>500</v>
      </c>
      <c r="Q105" s="6" t="s">
        <v>218</v>
      </c>
      <c r="R105" s="6">
        <f t="shared" si="25"/>
        <v>0</v>
      </c>
      <c r="S105" s="13">
        <f t="shared" si="26"/>
        <v>0</v>
      </c>
      <c r="T105" s="6">
        <f t="shared" si="27"/>
        <v>0</v>
      </c>
    </row>
    <row r="106" spans="2:20" x14ac:dyDescent="0.3">
      <c r="B106" s="6">
        <v>2043</v>
      </c>
      <c r="C106" s="6">
        <v>1</v>
      </c>
      <c r="D106" s="80">
        <v>16000</v>
      </c>
      <c r="E106" s="6">
        <f t="shared" si="20"/>
        <v>16000</v>
      </c>
      <c r="F106" s="6">
        <v>1000</v>
      </c>
      <c r="G106" s="6" t="s">
        <v>218</v>
      </c>
      <c r="H106" s="6">
        <f t="shared" si="21"/>
        <v>1000</v>
      </c>
      <c r="I106" s="13">
        <f t="shared" si="22"/>
        <v>1.1574074074074073E-2</v>
      </c>
      <c r="J106" s="6">
        <f t="shared" si="23"/>
        <v>1</v>
      </c>
      <c r="L106" s="6">
        <v>2043</v>
      </c>
      <c r="M106" s="6">
        <v>0</v>
      </c>
      <c r="N106" s="80">
        <v>16000</v>
      </c>
      <c r="O106" s="6">
        <f t="shared" si="24"/>
        <v>0</v>
      </c>
      <c r="P106" s="6">
        <v>500</v>
      </c>
      <c r="Q106" s="6" t="s">
        <v>218</v>
      </c>
      <c r="R106" s="6">
        <f t="shared" si="25"/>
        <v>0</v>
      </c>
      <c r="S106" s="13">
        <f t="shared" si="26"/>
        <v>0</v>
      </c>
      <c r="T106" s="6">
        <f t="shared" si="27"/>
        <v>0</v>
      </c>
    </row>
    <row r="107" spans="2:20" x14ac:dyDescent="0.3">
      <c r="B107" s="6">
        <v>2044</v>
      </c>
      <c r="C107" s="6">
        <v>1</v>
      </c>
      <c r="D107" s="80">
        <v>16000</v>
      </c>
      <c r="E107" s="6">
        <f t="shared" si="20"/>
        <v>16000</v>
      </c>
      <c r="F107" s="6">
        <v>1000</v>
      </c>
      <c r="G107" s="6" t="s">
        <v>218</v>
      </c>
      <c r="H107" s="6">
        <f t="shared" si="21"/>
        <v>1000</v>
      </c>
      <c r="I107" s="13">
        <f t="shared" si="22"/>
        <v>1.1574074074074073E-2</v>
      </c>
      <c r="J107" s="6">
        <f t="shared" si="23"/>
        <v>1</v>
      </c>
      <c r="L107" s="6">
        <v>2044</v>
      </c>
      <c r="M107" s="6">
        <v>0</v>
      </c>
      <c r="N107" s="80">
        <v>16000</v>
      </c>
      <c r="O107" s="6">
        <f t="shared" si="24"/>
        <v>0</v>
      </c>
      <c r="P107" s="6">
        <v>500</v>
      </c>
      <c r="Q107" s="6" t="s">
        <v>218</v>
      </c>
      <c r="R107" s="6">
        <f t="shared" si="25"/>
        <v>0</v>
      </c>
      <c r="S107" s="13">
        <f t="shared" si="26"/>
        <v>0</v>
      </c>
      <c r="T107" s="6">
        <f t="shared" si="27"/>
        <v>0</v>
      </c>
    </row>
    <row r="109" spans="2:20" x14ac:dyDescent="0.3">
      <c r="B109" s="226" t="s">
        <v>339</v>
      </c>
      <c r="C109" s="226"/>
      <c r="D109" s="226"/>
      <c r="L109" s="226" t="s">
        <v>340</v>
      </c>
      <c r="M109" s="226"/>
      <c r="N109" s="226"/>
    </row>
    <row r="110" spans="2:20" x14ac:dyDescent="0.3">
      <c r="B110" s="225" t="s">
        <v>22</v>
      </c>
      <c r="C110" s="225" t="s">
        <v>203</v>
      </c>
      <c r="D110" s="225" t="s">
        <v>204</v>
      </c>
      <c r="E110" s="225" t="s">
        <v>201</v>
      </c>
      <c r="F110" s="225" t="s">
        <v>202</v>
      </c>
      <c r="G110" s="225" t="s">
        <v>151</v>
      </c>
      <c r="H110" s="225" t="s">
        <v>205</v>
      </c>
      <c r="I110" s="225" t="s">
        <v>206</v>
      </c>
      <c r="J110" s="225" t="s">
        <v>207</v>
      </c>
      <c r="L110" s="225" t="s">
        <v>22</v>
      </c>
      <c r="M110" s="225" t="s">
        <v>203</v>
      </c>
      <c r="N110" s="225" t="s">
        <v>204</v>
      </c>
      <c r="O110" s="225" t="s">
        <v>201</v>
      </c>
      <c r="P110" s="225" t="s">
        <v>202</v>
      </c>
      <c r="Q110" s="225" t="s">
        <v>151</v>
      </c>
      <c r="R110" s="225" t="s">
        <v>205</v>
      </c>
      <c r="S110" s="225" t="s">
        <v>206</v>
      </c>
      <c r="T110" s="225" t="s">
        <v>207</v>
      </c>
    </row>
    <row r="111" spans="2:20" x14ac:dyDescent="0.3">
      <c r="B111" s="225"/>
      <c r="C111" s="225"/>
      <c r="D111" s="225"/>
      <c r="E111" s="225"/>
      <c r="F111" s="225"/>
      <c r="G111" s="225"/>
      <c r="H111" s="225"/>
      <c r="I111" s="225"/>
      <c r="J111" s="225"/>
      <c r="L111" s="225"/>
      <c r="M111" s="225"/>
      <c r="N111" s="225"/>
      <c r="O111" s="225"/>
      <c r="P111" s="225"/>
      <c r="Q111" s="225"/>
      <c r="R111" s="225"/>
      <c r="S111" s="225"/>
      <c r="T111" s="225"/>
    </row>
    <row r="112" spans="2:20" x14ac:dyDescent="0.3">
      <c r="B112" s="225"/>
      <c r="C112" s="225"/>
      <c r="D112" s="225"/>
      <c r="E112" s="225"/>
      <c r="F112" s="225"/>
      <c r="G112" s="225"/>
      <c r="H112" s="225"/>
      <c r="I112" s="225"/>
      <c r="J112" s="225"/>
      <c r="L112" s="225"/>
      <c r="M112" s="225"/>
      <c r="N112" s="225"/>
      <c r="O112" s="225"/>
      <c r="P112" s="225"/>
      <c r="Q112" s="225"/>
      <c r="R112" s="225"/>
      <c r="S112" s="225"/>
      <c r="T112" s="225"/>
    </row>
    <row r="113" spans="2:20" x14ac:dyDescent="0.3">
      <c r="B113" s="6">
        <v>2025</v>
      </c>
      <c r="C113" s="6" cm="1">
        <f t="array" ref="C113:C132">TRANSPOSE('Proyeksi Fasum (4)'!D39:W39)</f>
        <v>2</v>
      </c>
      <c r="D113" s="6">
        <v>20</v>
      </c>
      <c r="E113" s="6">
        <f>C113*D113</f>
        <v>40</v>
      </c>
      <c r="F113" s="6">
        <v>50</v>
      </c>
      <c r="G113" s="6" t="s">
        <v>220</v>
      </c>
      <c r="H113" s="6">
        <f>E113*F113</f>
        <v>2000</v>
      </c>
      <c r="I113" s="13">
        <f>H113/86400</f>
        <v>2.3148148148148147E-2</v>
      </c>
      <c r="J113" s="6">
        <f>H113/1000</f>
        <v>2</v>
      </c>
      <c r="L113" s="6">
        <v>2025</v>
      </c>
      <c r="M113" s="6" cm="1">
        <f t="array" ref="M113:M132">TRANSPOSE('Proyeksi Fasum (4)'!D40:W40)</f>
        <v>0</v>
      </c>
      <c r="N113" s="6">
        <v>20</v>
      </c>
      <c r="O113" s="6">
        <f>M113*N113</f>
        <v>0</v>
      </c>
      <c r="P113" s="6">
        <v>50</v>
      </c>
      <c r="Q113" s="6" t="s">
        <v>220</v>
      </c>
      <c r="R113" s="6">
        <f>O113*P113</f>
        <v>0</v>
      </c>
      <c r="S113" s="13">
        <f>R113/86400</f>
        <v>0</v>
      </c>
      <c r="T113" s="6">
        <f>R113/1000</f>
        <v>0</v>
      </c>
    </row>
    <row r="114" spans="2:20" x14ac:dyDescent="0.3">
      <c r="B114" s="6">
        <v>2026</v>
      </c>
      <c r="C114" s="6">
        <v>2</v>
      </c>
      <c r="D114" s="6">
        <v>20</v>
      </c>
      <c r="E114" s="6">
        <f t="shared" ref="E114:E132" si="28">C114*D114</f>
        <v>40</v>
      </c>
      <c r="F114" s="6">
        <v>50</v>
      </c>
      <c r="G114" s="6" t="s">
        <v>220</v>
      </c>
      <c r="H114" s="6">
        <f t="shared" ref="H114:H132" si="29">E114*F114</f>
        <v>2000</v>
      </c>
      <c r="I114" s="13">
        <f t="shared" ref="I114:I132" si="30">H114/86400</f>
        <v>2.3148148148148147E-2</v>
      </c>
      <c r="J114" s="6">
        <f t="shared" ref="J114:J132" si="31">H114/1000</f>
        <v>2</v>
      </c>
      <c r="L114" s="6">
        <v>2026</v>
      </c>
      <c r="M114" s="6">
        <v>0</v>
      </c>
      <c r="N114" s="6">
        <v>20</v>
      </c>
      <c r="O114" s="6">
        <f t="shared" ref="O114:O132" si="32">M114*N114</f>
        <v>0</v>
      </c>
      <c r="P114" s="6">
        <v>50</v>
      </c>
      <c r="Q114" s="6" t="s">
        <v>220</v>
      </c>
      <c r="R114" s="6">
        <f t="shared" ref="R114:R132" si="33">O114*P114</f>
        <v>0</v>
      </c>
      <c r="S114" s="13">
        <f t="shared" ref="S114:S132" si="34">R114/86400</f>
        <v>0</v>
      </c>
      <c r="T114" s="6">
        <f t="shared" ref="T114:T132" si="35">R114/1000</f>
        <v>0</v>
      </c>
    </row>
    <row r="115" spans="2:20" x14ac:dyDescent="0.3">
      <c r="B115" s="6">
        <v>2027</v>
      </c>
      <c r="C115" s="6">
        <v>2</v>
      </c>
      <c r="D115" s="6">
        <v>20</v>
      </c>
      <c r="E115" s="6">
        <f t="shared" si="28"/>
        <v>40</v>
      </c>
      <c r="F115" s="6">
        <v>50</v>
      </c>
      <c r="G115" s="6" t="s">
        <v>220</v>
      </c>
      <c r="H115" s="6">
        <f t="shared" si="29"/>
        <v>2000</v>
      </c>
      <c r="I115" s="13">
        <f t="shared" si="30"/>
        <v>2.3148148148148147E-2</v>
      </c>
      <c r="J115" s="6">
        <f t="shared" si="31"/>
        <v>2</v>
      </c>
      <c r="L115" s="6">
        <v>2027</v>
      </c>
      <c r="M115" s="6">
        <v>0</v>
      </c>
      <c r="N115" s="6">
        <v>20</v>
      </c>
      <c r="O115" s="6">
        <f t="shared" si="32"/>
        <v>0</v>
      </c>
      <c r="P115" s="6">
        <v>50</v>
      </c>
      <c r="Q115" s="6" t="s">
        <v>220</v>
      </c>
      <c r="R115" s="6">
        <f t="shared" si="33"/>
        <v>0</v>
      </c>
      <c r="S115" s="13">
        <f t="shared" si="34"/>
        <v>0</v>
      </c>
      <c r="T115" s="6">
        <f t="shared" si="35"/>
        <v>0</v>
      </c>
    </row>
    <row r="116" spans="2:20" x14ac:dyDescent="0.3">
      <c r="B116" s="6">
        <v>2028</v>
      </c>
      <c r="C116" s="6">
        <v>2</v>
      </c>
      <c r="D116" s="6">
        <v>20</v>
      </c>
      <c r="E116" s="6">
        <f t="shared" si="28"/>
        <v>40</v>
      </c>
      <c r="F116" s="6">
        <v>50</v>
      </c>
      <c r="G116" s="6" t="s">
        <v>220</v>
      </c>
      <c r="H116" s="6">
        <f t="shared" si="29"/>
        <v>2000</v>
      </c>
      <c r="I116" s="13">
        <f t="shared" si="30"/>
        <v>2.3148148148148147E-2</v>
      </c>
      <c r="J116" s="6">
        <f t="shared" si="31"/>
        <v>2</v>
      </c>
      <c r="L116" s="6">
        <v>2028</v>
      </c>
      <c r="M116" s="6">
        <v>0</v>
      </c>
      <c r="N116" s="6">
        <v>20</v>
      </c>
      <c r="O116" s="6">
        <f t="shared" si="32"/>
        <v>0</v>
      </c>
      <c r="P116" s="6">
        <v>50</v>
      </c>
      <c r="Q116" s="6" t="s">
        <v>220</v>
      </c>
      <c r="R116" s="6">
        <f t="shared" si="33"/>
        <v>0</v>
      </c>
      <c r="S116" s="13">
        <f t="shared" si="34"/>
        <v>0</v>
      </c>
      <c r="T116" s="6">
        <f t="shared" si="35"/>
        <v>0</v>
      </c>
    </row>
    <row r="117" spans="2:20" x14ac:dyDescent="0.3">
      <c r="B117" s="6">
        <v>2029</v>
      </c>
      <c r="C117" s="6">
        <v>2</v>
      </c>
      <c r="D117" s="6">
        <v>20</v>
      </c>
      <c r="E117" s="6">
        <f t="shared" si="28"/>
        <v>40</v>
      </c>
      <c r="F117" s="6">
        <v>50</v>
      </c>
      <c r="G117" s="6" t="s">
        <v>220</v>
      </c>
      <c r="H117" s="6">
        <f t="shared" si="29"/>
        <v>2000</v>
      </c>
      <c r="I117" s="13">
        <f t="shared" si="30"/>
        <v>2.3148148148148147E-2</v>
      </c>
      <c r="J117" s="6">
        <f t="shared" si="31"/>
        <v>2</v>
      </c>
      <c r="L117" s="6">
        <v>2029</v>
      </c>
      <c r="M117" s="6">
        <v>0</v>
      </c>
      <c r="N117" s="6">
        <v>20</v>
      </c>
      <c r="O117" s="6">
        <f t="shared" si="32"/>
        <v>0</v>
      </c>
      <c r="P117" s="6">
        <v>50</v>
      </c>
      <c r="Q117" s="6" t="s">
        <v>220</v>
      </c>
      <c r="R117" s="6">
        <f t="shared" si="33"/>
        <v>0</v>
      </c>
      <c r="S117" s="13">
        <f t="shared" si="34"/>
        <v>0</v>
      </c>
      <c r="T117" s="6">
        <f t="shared" si="35"/>
        <v>0</v>
      </c>
    </row>
    <row r="118" spans="2:20" x14ac:dyDescent="0.3">
      <c r="B118" s="6">
        <v>2030</v>
      </c>
      <c r="C118" s="6">
        <v>2</v>
      </c>
      <c r="D118" s="6">
        <v>20</v>
      </c>
      <c r="E118" s="6">
        <f t="shared" si="28"/>
        <v>40</v>
      </c>
      <c r="F118" s="6">
        <v>50</v>
      </c>
      <c r="G118" s="6" t="s">
        <v>220</v>
      </c>
      <c r="H118" s="6">
        <f t="shared" si="29"/>
        <v>2000</v>
      </c>
      <c r="I118" s="13">
        <f t="shared" si="30"/>
        <v>2.3148148148148147E-2</v>
      </c>
      <c r="J118" s="6">
        <f t="shared" si="31"/>
        <v>2</v>
      </c>
      <c r="L118" s="6">
        <v>2030</v>
      </c>
      <c r="M118" s="6">
        <v>0</v>
      </c>
      <c r="N118" s="6">
        <v>20</v>
      </c>
      <c r="O118" s="6">
        <f t="shared" si="32"/>
        <v>0</v>
      </c>
      <c r="P118" s="6">
        <v>50</v>
      </c>
      <c r="Q118" s="6" t="s">
        <v>220</v>
      </c>
      <c r="R118" s="6">
        <f t="shared" si="33"/>
        <v>0</v>
      </c>
      <c r="S118" s="13">
        <f t="shared" si="34"/>
        <v>0</v>
      </c>
      <c r="T118" s="6">
        <f t="shared" si="35"/>
        <v>0</v>
      </c>
    </row>
    <row r="119" spans="2:20" x14ac:dyDescent="0.3">
      <c r="B119" s="6">
        <v>2031</v>
      </c>
      <c r="C119" s="6">
        <v>2</v>
      </c>
      <c r="D119" s="6">
        <v>20</v>
      </c>
      <c r="E119" s="6">
        <f t="shared" si="28"/>
        <v>40</v>
      </c>
      <c r="F119" s="6">
        <v>50</v>
      </c>
      <c r="G119" s="6" t="s">
        <v>220</v>
      </c>
      <c r="H119" s="6">
        <f t="shared" si="29"/>
        <v>2000</v>
      </c>
      <c r="I119" s="13">
        <f t="shared" si="30"/>
        <v>2.3148148148148147E-2</v>
      </c>
      <c r="J119" s="6">
        <f t="shared" si="31"/>
        <v>2</v>
      </c>
      <c r="L119" s="6">
        <v>2031</v>
      </c>
      <c r="M119" s="6">
        <v>0</v>
      </c>
      <c r="N119" s="6">
        <v>20</v>
      </c>
      <c r="O119" s="6">
        <f t="shared" si="32"/>
        <v>0</v>
      </c>
      <c r="P119" s="6">
        <v>50</v>
      </c>
      <c r="Q119" s="6" t="s">
        <v>220</v>
      </c>
      <c r="R119" s="6">
        <f t="shared" si="33"/>
        <v>0</v>
      </c>
      <c r="S119" s="13">
        <f t="shared" si="34"/>
        <v>0</v>
      </c>
      <c r="T119" s="6">
        <f t="shared" si="35"/>
        <v>0</v>
      </c>
    </row>
    <row r="120" spans="2:20" x14ac:dyDescent="0.3">
      <c r="B120" s="6">
        <v>2032</v>
      </c>
      <c r="C120" s="6">
        <v>2</v>
      </c>
      <c r="D120" s="6">
        <v>20</v>
      </c>
      <c r="E120" s="6">
        <f t="shared" si="28"/>
        <v>40</v>
      </c>
      <c r="F120" s="6">
        <v>50</v>
      </c>
      <c r="G120" s="6" t="s">
        <v>220</v>
      </c>
      <c r="H120" s="6">
        <f t="shared" si="29"/>
        <v>2000</v>
      </c>
      <c r="I120" s="13">
        <f t="shared" si="30"/>
        <v>2.3148148148148147E-2</v>
      </c>
      <c r="J120" s="6">
        <f t="shared" si="31"/>
        <v>2</v>
      </c>
      <c r="L120" s="6">
        <v>2032</v>
      </c>
      <c r="M120" s="6">
        <v>0</v>
      </c>
      <c r="N120" s="6">
        <v>20</v>
      </c>
      <c r="O120" s="6">
        <f t="shared" si="32"/>
        <v>0</v>
      </c>
      <c r="P120" s="6">
        <v>50</v>
      </c>
      <c r="Q120" s="6" t="s">
        <v>220</v>
      </c>
      <c r="R120" s="6">
        <f t="shared" si="33"/>
        <v>0</v>
      </c>
      <c r="S120" s="13">
        <f t="shared" si="34"/>
        <v>0</v>
      </c>
      <c r="T120" s="6">
        <f t="shared" si="35"/>
        <v>0</v>
      </c>
    </row>
    <row r="121" spans="2:20" x14ac:dyDescent="0.3">
      <c r="B121" s="6">
        <v>2033</v>
      </c>
      <c r="C121" s="6">
        <v>2</v>
      </c>
      <c r="D121" s="6">
        <v>20</v>
      </c>
      <c r="E121" s="6">
        <f t="shared" si="28"/>
        <v>40</v>
      </c>
      <c r="F121" s="6">
        <v>50</v>
      </c>
      <c r="G121" s="6" t="s">
        <v>220</v>
      </c>
      <c r="H121" s="6">
        <f t="shared" si="29"/>
        <v>2000</v>
      </c>
      <c r="I121" s="13">
        <f t="shared" si="30"/>
        <v>2.3148148148148147E-2</v>
      </c>
      <c r="J121" s="6">
        <f t="shared" si="31"/>
        <v>2</v>
      </c>
      <c r="L121" s="6">
        <v>2033</v>
      </c>
      <c r="M121" s="6">
        <v>0</v>
      </c>
      <c r="N121" s="6">
        <v>20</v>
      </c>
      <c r="O121" s="6">
        <f t="shared" si="32"/>
        <v>0</v>
      </c>
      <c r="P121" s="6">
        <v>50</v>
      </c>
      <c r="Q121" s="6" t="s">
        <v>220</v>
      </c>
      <c r="R121" s="6">
        <f t="shared" si="33"/>
        <v>0</v>
      </c>
      <c r="S121" s="13">
        <f t="shared" si="34"/>
        <v>0</v>
      </c>
      <c r="T121" s="6">
        <f t="shared" si="35"/>
        <v>0</v>
      </c>
    </row>
    <row r="122" spans="2:20" x14ac:dyDescent="0.3">
      <c r="B122" s="6">
        <v>2034</v>
      </c>
      <c r="C122" s="6">
        <v>2</v>
      </c>
      <c r="D122" s="6">
        <v>20</v>
      </c>
      <c r="E122" s="6">
        <f t="shared" si="28"/>
        <v>40</v>
      </c>
      <c r="F122" s="6">
        <v>50</v>
      </c>
      <c r="G122" s="6" t="s">
        <v>220</v>
      </c>
      <c r="H122" s="6">
        <f t="shared" si="29"/>
        <v>2000</v>
      </c>
      <c r="I122" s="13">
        <f t="shared" si="30"/>
        <v>2.3148148148148147E-2</v>
      </c>
      <c r="J122" s="6">
        <f t="shared" si="31"/>
        <v>2</v>
      </c>
      <c r="L122" s="6">
        <v>2034</v>
      </c>
      <c r="M122" s="6">
        <v>0</v>
      </c>
      <c r="N122" s="6">
        <v>20</v>
      </c>
      <c r="O122" s="6">
        <f t="shared" si="32"/>
        <v>0</v>
      </c>
      <c r="P122" s="6">
        <v>50</v>
      </c>
      <c r="Q122" s="6" t="s">
        <v>220</v>
      </c>
      <c r="R122" s="6">
        <f t="shared" si="33"/>
        <v>0</v>
      </c>
      <c r="S122" s="13">
        <f t="shared" si="34"/>
        <v>0</v>
      </c>
      <c r="T122" s="6">
        <f t="shared" si="35"/>
        <v>0</v>
      </c>
    </row>
    <row r="123" spans="2:20" x14ac:dyDescent="0.3">
      <c r="B123" s="6">
        <v>2035</v>
      </c>
      <c r="C123" s="6">
        <v>2</v>
      </c>
      <c r="D123" s="6">
        <v>20</v>
      </c>
      <c r="E123" s="6">
        <f t="shared" si="28"/>
        <v>40</v>
      </c>
      <c r="F123" s="6">
        <v>50</v>
      </c>
      <c r="G123" s="6" t="s">
        <v>220</v>
      </c>
      <c r="H123" s="6">
        <f t="shared" si="29"/>
        <v>2000</v>
      </c>
      <c r="I123" s="13">
        <f t="shared" si="30"/>
        <v>2.3148148148148147E-2</v>
      </c>
      <c r="J123" s="6">
        <f t="shared" si="31"/>
        <v>2</v>
      </c>
      <c r="L123" s="6">
        <v>2035</v>
      </c>
      <c r="M123" s="6">
        <v>0</v>
      </c>
      <c r="N123" s="6">
        <v>20</v>
      </c>
      <c r="O123" s="6">
        <f t="shared" si="32"/>
        <v>0</v>
      </c>
      <c r="P123" s="6">
        <v>50</v>
      </c>
      <c r="Q123" s="6" t="s">
        <v>220</v>
      </c>
      <c r="R123" s="6">
        <f t="shared" si="33"/>
        <v>0</v>
      </c>
      <c r="S123" s="13">
        <f t="shared" si="34"/>
        <v>0</v>
      </c>
      <c r="T123" s="6">
        <f t="shared" si="35"/>
        <v>0</v>
      </c>
    </row>
    <row r="124" spans="2:20" x14ac:dyDescent="0.3">
      <c r="B124" s="6">
        <v>2036</v>
      </c>
      <c r="C124" s="6">
        <v>3</v>
      </c>
      <c r="D124" s="6">
        <v>20</v>
      </c>
      <c r="E124" s="6">
        <f t="shared" si="28"/>
        <v>60</v>
      </c>
      <c r="F124" s="6">
        <v>50</v>
      </c>
      <c r="G124" s="6" t="s">
        <v>220</v>
      </c>
      <c r="H124" s="6">
        <f t="shared" si="29"/>
        <v>3000</v>
      </c>
      <c r="I124" s="13">
        <f t="shared" si="30"/>
        <v>3.4722222222222224E-2</v>
      </c>
      <c r="J124" s="6">
        <f t="shared" si="31"/>
        <v>3</v>
      </c>
      <c r="L124" s="6">
        <v>2036</v>
      </c>
      <c r="M124" s="6">
        <v>0</v>
      </c>
      <c r="N124" s="6">
        <v>20</v>
      </c>
      <c r="O124" s="6">
        <f t="shared" si="32"/>
        <v>0</v>
      </c>
      <c r="P124" s="6">
        <v>50</v>
      </c>
      <c r="Q124" s="6" t="s">
        <v>220</v>
      </c>
      <c r="R124" s="6">
        <f t="shared" si="33"/>
        <v>0</v>
      </c>
      <c r="S124" s="13">
        <f t="shared" si="34"/>
        <v>0</v>
      </c>
      <c r="T124" s="6">
        <f t="shared" si="35"/>
        <v>0</v>
      </c>
    </row>
    <row r="125" spans="2:20" x14ac:dyDescent="0.3">
      <c r="B125" s="6">
        <v>2037</v>
      </c>
      <c r="C125" s="6">
        <v>3</v>
      </c>
      <c r="D125" s="6">
        <v>20</v>
      </c>
      <c r="E125" s="6">
        <f t="shared" si="28"/>
        <v>60</v>
      </c>
      <c r="F125" s="6">
        <v>50</v>
      </c>
      <c r="G125" s="6" t="s">
        <v>220</v>
      </c>
      <c r="H125" s="6">
        <f t="shared" si="29"/>
        <v>3000</v>
      </c>
      <c r="I125" s="13">
        <f t="shared" si="30"/>
        <v>3.4722222222222224E-2</v>
      </c>
      <c r="J125" s="6">
        <f t="shared" si="31"/>
        <v>3</v>
      </c>
      <c r="L125" s="6">
        <v>2037</v>
      </c>
      <c r="M125" s="6">
        <v>0</v>
      </c>
      <c r="N125" s="6">
        <v>20</v>
      </c>
      <c r="O125" s="6">
        <f t="shared" si="32"/>
        <v>0</v>
      </c>
      <c r="P125" s="6">
        <v>50</v>
      </c>
      <c r="Q125" s="6" t="s">
        <v>220</v>
      </c>
      <c r="R125" s="6">
        <f t="shared" si="33"/>
        <v>0</v>
      </c>
      <c r="S125" s="13">
        <f t="shared" si="34"/>
        <v>0</v>
      </c>
      <c r="T125" s="6">
        <f t="shared" si="35"/>
        <v>0</v>
      </c>
    </row>
    <row r="126" spans="2:20" x14ac:dyDescent="0.3">
      <c r="B126" s="6">
        <v>2038</v>
      </c>
      <c r="C126" s="6">
        <v>3</v>
      </c>
      <c r="D126" s="6">
        <v>20</v>
      </c>
      <c r="E126" s="6">
        <f t="shared" si="28"/>
        <v>60</v>
      </c>
      <c r="F126" s="6">
        <v>50</v>
      </c>
      <c r="G126" s="6" t="s">
        <v>220</v>
      </c>
      <c r="H126" s="6">
        <f t="shared" si="29"/>
        <v>3000</v>
      </c>
      <c r="I126" s="13">
        <f t="shared" si="30"/>
        <v>3.4722222222222224E-2</v>
      </c>
      <c r="J126" s="6">
        <f t="shared" si="31"/>
        <v>3</v>
      </c>
      <c r="L126" s="6">
        <v>2038</v>
      </c>
      <c r="M126" s="6">
        <v>0</v>
      </c>
      <c r="N126" s="6">
        <v>20</v>
      </c>
      <c r="O126" s="6">
        <f t="shared" si="32"/>
        <v>0</v>
      </c>
      <c r="P126" s="6">
        <v>50</v>
      </c>
      <c r="Q126" s="6" t="s">
        <v>220</v>
      </c>
      <c r="R126" s="6">
        <f t="shared" si="33"/>
        <v>0</v>
      </c>
      <c r="S126" s="13">
        <f t="shared" si="34"/>
        <v>0</v>
      </c>
      <c r="T126" s="6">
        <f t="shared" si="35"/>
        <v>0</v>
      </c>
    </row>
    <row r="127" spans="2:20" x14ac:dyDescent="0.3">
      <c r="B127" s="6">
        <v>2039</v>
      </c>
      <c r="C127" s="6">
        <v>3</v>
      </c>
      <c r="D127" s="6">
        <v>20</v>
      </c>
      <c r="E127" s="6">
        <f t="shared" si="28"/>
        <v>60</v>
      </c>
      <c r="F127" s="6">
        <v>50</v>
      </c>
      <c r="G127" s="6" t="s">
        <v>220</v>
      </c>
      <c r="H127" s="6">
        <f t="shared" si="29"/>
        <v>3000</v>
      </c>
      <c r="I127" s="13">
        <f t="shared" si="30"/>
        <v>3.4722222222222224E-2</v>
      </c>
      <c r="J127" s="6">
        <f t="shared" si="31"/>
        <v>3</v>
      </c>
      <c r="L127" s="6">
        <v>2039</v>
      </c>
      <c r="M127" s="6">
        <v>0</v>
      </c>
      <c r="N127" s="6">
        <v>20</v>
      </c>
      <c r="O127" s="6">
        <f t="shared" si="32"/>
        <v>0</v>
      </c>
      <c r="P127" s="6">
        <v>50</v>
      </c>
      <c r="Q127" s="6" t="s">
        <v>220</v>
      </c>
      <c r="R127" s="6">
        <f t="shared" si="33"/>
        <v>0</v>
      </c>
      <c r="S127" s="13">
        <f t="shared" si="34"/>
        <v>0</v>
      </c>
      <c r="T127" s="6">
        <f t="shared" si="35"/>
        <v>0</v>
      </c>
    </row>
    <row r="128" spans="2:20" x14ac:dyDescent="0.3">
      <c r="B128" s="6">
        <v>2040</v>
      </c>
      <c r="C128" s="6">
        <v>3</v>
      </c>
      <c r="D128" s="6">
        <v>20</v>
      </c>
      <c r="E128" s="6">
        <f t="shared" si="28"/>
        <v>60</v>
      </c>
      <c r="F128" s="6">
        <v>50</v>
      </c>
      <c r="G128" s="6" t="s">
        <v>220</v>
      </c>
      <c r="H128" s="6">
        <f t="shared" si="29"/>
        <v>3000</v>
      </c>
      <c r="I128" s="13">
        <f t="shared" si="30"/>
        <v>3.4722222222222224E-2</v>
      </c>
      <c r="J128" s="6">
        <f t="shared" si="31"/>
        <v>3</v>
      </c>
      <c r="L128" s="6">
        <v>2040</v>
      </c>
      <c r="M128" s="6">
        <v>0</v>
      </c>
      <c r="N128" s="6">
        <v>20</v>
      </c>
      <c r="O128" s="6">
        <f t="shared" si="32"/>
        <v>0</v>
      </c>
      <c r="P128" s="6">
        <v>50</v>
      </c>
      <c r="Q128" s="6" t="s">
        <v>220</v>
      </c>
      <c r="R128" s="6">
        <f t="shared" si="33"/>
        <v>0</v>
      </c>
      <c r="S128" s="13">
        <f t="shared" si="34"/>
        <v>0</v>
      </c>
      <c r="T128" s="6">
        <f t="shared" si="35"/>
        <v>0</v>
      </c>
    </row>
    <row r="129" spans="2:20" x14ac:dyDescent="0.3">
      <c r="B129" s="6">
        <v>2041</v>
      </c>
      <c r="C129" s="6">
        <v>3</v>
      </c>
      <c r="D129" s="6">
        <v>20</v>
      </c>
      <c r="E129" s="6">
        <f t="shared" si="28"/>
        <v>60</v>
      </c>
      <c r="F129" s="6">
        <v>50</v>
      </c>
      <c r="G129" s="6" t="s">
        <v>220</v>
      </c>
      <c r="H129" s="6">
        <f t="shared" si="29"/>
        <v>3000</v>
      </c>
      <c r="I129" s="13">
        <f t="shared" si="30"/>
        <v>3.4722222222222224E-2</v>
      </c>
      <c r="J129" s="6">
        <f t="shared" si="31"/>
        <v>3</v>
      </c>
      <c r="L129" s="6">
        <v>2041</v>
      </c>
      <c r="M129" s="6">
        <v>0</v>
      </c>
      <c r="N129" s="6">
        <v>20</v>
      </c>
      <c r="O129" s="6">
        <f t="shared" si="32"/>
        <v>0</v>
      </c>
      <c r="P129" s="6">
        <v>50</v>
      </c>
      <c r="Q129" s="6" t="s">
        <v>220</v>
      </c>
      <c r="R129" s="6">
        <f t="shared" si="33"/>
        <v>0</v>
      </c>
      <c r="S129" s="13">
        <f t="shared" si="34"/>
        <v>0</v>
      </c>
      <c r="T129" s="6">
        <f t="shared" si="35"/>
        <v>0</v>
      </c>
    </row>
    <row r="130" spans="2:20" x14ac:dyDescent="0.3">
      <c r="B130" s="6">
        <v>2042</v>
      </c>
      <c r="C130" s="6">
        <v>3</v>
      </c>
      <c r="D130" s="6">
        <v>20</v>
      </c>
      <c r="E130" s="6">
        <f t="shared" si="28"/>
        <v>60</v>
      </c>
      <c r="F130" s="6">
        <v>50</v>
      </c>
      <c r="G130" s="6" t="s">
        <v>220</v>
      </c>
      <c r="H130" s="6">
        <f t="shared" si="29"/>
        <v>3000</v>
      </c>
      <c r="I130" s="13">
        <f t="shared" si="30"/>
        <v>3.4722222222222224E-2</v>
      </c>
      <c r="J130" s="6">
        <f t="shared" si="31"/>
        <v>3</v>
      </c>
      <c r="L130" s="6">
        <v>2042</v>
      </c>
      <c r="M130" s="6">
        <v>0</v>
      </c>
      <c r="N130" s="6">
        <v>20</v>
      </c>
      <c r="O130" s="6">
        <f t="shared" si="32"/>
        <v>0</v>
      </c>
      <c r="P130" s="6">
        <v>50</v>
      </c>
      <c r="Q130" s="6" t="s">
        <v>220</v>
      </c>
      <c r="R130" s="6">
        <f t="shared" si="33"/>
        <v>0</v>
      </c>
      <c r="S130" s="13">
        <f t="shared" si="34"/>
        <v>0</v>
      </c>
      <c r="T130" s="6">
        <f t="shared" si="35"/>
        <v>0</v>
      </c>
    </row>
    <row r="131" spans="2:20" x14ac:dyDescent="0.3">
      <c r="B131" s="6">
        <v>2043</v>
      </c>
      <c r="C131" s="6">
        <v>3</v>
      </c>
      <c r="D131" s="6">
        <v>20</v>
      </c>
      <c r="E131" s="6">
        <f t="shared" si="28"/>
        <v>60</v>
      </c>
      <c r="F131" s="6">
        <v>50</v>
      </c>
      <c r="G131" s="6" t="s">
        <v>220</v>
      </c>
      <c r="H131" s="6">
        <f t="shared" si="29"/>
        <v>3000</v>
      </c>
      <c r="I131" s="13">
        <f t="shared" si="30"/>
        <v>3.4722222222222224E-2</v>
      </c>
      <c r="J131" s="6">
        <f t="shared" si="31"/>
        <v>3</v>
      </c>
      <c r="L131" s="6">
        <v>2043</v>
      </c>
      <c r="M131" s="6">
        <v>0</v>
      </c>
      <c r="N131" s="6">
        <v>20</v>
      </c>
      <c r="O131" s="6">
        <f t="shared" si="32"/>
        <v>0</v>
      </c>
      <c r="P131" s="6">
        <v>50</v>
      </c>
      <c r="Q131" s="6" t="s">
        <v>220</v>
      </c>
      <c r="R131" s="6">
        <f t="shared" si="33"/>
        <v>0</v>
      </c>
      <c r="S131" s="13">
        <f t="shared" si="34"/>
        <v>0</v>
      </c>
      <c r="T131" s="6">
        <f t="shared" si="35"/>
        <v>0</v>
      </c>
    </row>
    <row r="132" spans="2:20" x14ac:dyDescent="0.3">
      <c r="B132" s="6">
        <v>2044</v>
      </c>
      <c r="C132" s="6">
        <v>3</v>
      </c>
      <c r="D132" s="6">
        <v>20</v>
      </c>
      <c r="E132" s="6">
        <f t="shared" si="28"/>
        <v>60</v>
      </c>
      <c r="F132" s="6">
        <v>50</v>
      </c>
      <c r="G132" s="6" t="s">
        <v>220</v>
      </c>
      <c r="H132" s="6">
        <f t="shared" si="29"/>
        <v>3000</v>
      </c>
      <c r="I132" s="13">
        <f t="shared" si="30"/>
        <v>3.4722222222222224E-2</v>
      </c>
      <c r="J132" s="6">
        <f t="shared" si="31"/>
        <v>3</v>
      </c>
      <c r="L132" s="6">
        <v>2044</v>
      </c>
      <c r="M132" s="6">
        <v>0</v>
      </c>
      <c r="N132" s="6">
        <v>20</v>
      </c>
      <c r="O132" s="6">
        <f t="shared" si="32"/>
        <v>0</v>
      </c>
      <c r="P132" s="6">
        <v>50</v>
      </c>
      <c r="Q132" s="6" t="s">
        <v>220</v>
      </c>
      <c r="R132" s="6">
        <f t="shared" si="33"/>
        <v>0</v>
      </c>
      <c r="S132" s="13">
        <f t="shared" si="34"/>
        <v>0</v>
      </c>
      <c r="T132" s="6">
        <f t="shared" si="35"/>
        <v>0</v>
      </c>
    </row>
    <row r="134" spans="2:20" x14ac:dyDescent="0.3">
      <c r="B134" s="226" t="s">
        <v>341</v>
      </c>
      <c r="C134" s="226"/>
      <c r="D134" s="226"/>
      <c r="L134" s="226" t="s">
        <v>342</v>
      </c>
      <c r="M134" s="226"/>
      <c r="N134" s="226"/>
    </row>
    <row r="135" spans="2:20" x14ac:dyDescent="0.3">
      <c r="B135" s="225" t="s">
        <v>22</v>
      </c>
      <c r="C135" s="225" t="s">
        <v>203</v>
      </c>
      <c r="D135" s="225" t="s">
        <v>204</v>
      </c>
      <c r="E135" s="225" t="s">
        <v>201</v>
      </c>
      <c r="F135" s="225" t="s">
        <v>202</v>
      </c>
      <c r="G135" s="225" t="s">
        <v>151</v>
      </c>
      <c r="H135" s="225" t="s">
        <v>205</v>
      </c>
      <c r="I135" s="225" t="s">
        <v>206</v>
      </c>
      <c r="J135" s="225" t="s">
        <v>207</v>
      </c>
      <c r="L135" s="225" t="s">
        <v>22</v>
      </c>
      <c r="M135" s="225" t="s">
        <v>203</v>
      </c>
      <c r="N135" s="225" t="s">
        <v>204</v>
      </c>
      <c r="O135" s="225" t="s">
        <v>201</v>
      </c>
      <c r="P135" s="225" t="s">
        <v>202</v>
      </c>
      <c r="Q135" s="225" t="s">
        <v>151</v>
      </c>
      <c r="R135" s="225" t="s">
        <v>205</v>
      </c>
      <c r="S135" s="225" t="s">
        <v>206</v>
      </c>
      <c r="T135" s="225" t="s">
        <v>207</v>
      </c>
    </row>
    <row r="136" spans="2:20" x14ac:dyDescent="0.3">
      <c r="B136" s="225"/>
      <c r="C136" s="225"/>
      <c r="D136" s="225"/>
      <c r="E136" s="225"/>
      <c r="F136" s="225"/>
      <c r="G136" s="225"/>
      <c r="H136" s="225"/>
      <c r="I136" s="225"/>
      <c r="J136" s="225"/>
      <c r="L136" s="225"/>
      <c r="M136" s="225"/>
      <c r="N136" s="225"/>
      <c r="O136" s="225"/>
      <c r="P136" s="225"/>
      <c r="Q136" s="225"/>
      <c r="R136" s="225"/>
      <c r="S136" s="225"/>
      <c r="T136" s="225"/>
    </row>
    <row r="137" spans="2:20" x14ac:dyDescent="0.3">
      <c r="B137" s="225"/>
      <c r="C137" s="225"/>
      <c r="D137" s="225"/>
      <c r="E137" s="225"/>
      <c r="F137" s="225"/>
      <c r="G137" s="225"/>
      <c r="H137" s="225"/>
      <c r="I137" s="225"/>
      <c r="J137" s="225"/>
      <c r="L137" s="225"/>
      <c r="M137" s="225"/>
      <c r="N137" s="225"/>
      <c r="O137" s="225"/>
      <c r="P137" s="225"/>
      <c r="Q137" s="225"/>
      <c r="R137" s="225"/>
      <c r="S137" s="225"/>
      <c r="T137" s="225"/>
    </row>
    <row r="138" spans="2:20" x14ac:dyDescent="0.3">
      <c r="B138" s="6">
        <v>2025</v>
      </c>
      <c r="C138" s="6" cm="1">
        <f t="array" ref="C138:C157">TRANSPOSE('Proyeksi Fasum (4)'!D42:W42)</f>
        <v>2</v>
      </c>
      <c r="D138" s="6">
        <v>250</v>
      </c>
      <c r="E138" s="6">
        <f>C138*D138</f>
        <v>500</v>
      </c>
      <c r="F138" s="6">
        <v>2000</v>
      </c>
      <c r="G138" s="6" t="s">
        <v>218</v>
      </c>
      <c r="H138" s="6">
        <f>F138*C138</f>
        <v>4000</v>
      </c>
      <c r="I138" s="13">
        <f>H138/86400</f>
        <v>4.6296296296296294E-2</v>
      </c>
      <c r="J138" s="6">
        <f>H138/1000</f>
        <v>4</v>
      </c>
      <c r="L138" s="6">
        <v>2025</v>
      </c>
      <c r="M138" s="6" cm="1">
        <f t="array" ref="M138:M157">TRANSPOSE('Proyeksi Fasum (4)'!D43:W43)</f>
        <v>0</v>
      </c>
      <c r="N138" s="6">
        <v>250</v>
      </c>
      <c r="O138" s="6">
        <f>M138*N138</f>
        <v>0</v>
      </c>
      <c r="P138" s="6">
        <v>1000</v>
      </c>
      <c r="Q138" s="6" t="s">
        <v>218</v>
      </c>
      <c r="R138" s="6">
        <f>P138*M138</f>
        <v>0</v>
      </c>
      <c r="S138" s="13">
        <f>R138/86400</f>
        <v>0</v>
      </c>
      <c r="T138" s="6">
        <f>R138/1000</f>
        <v>0</v>
      </c>
    </row>
    <row r="139" spans="2:20" x14ac:dyDescent="0.3">
      <c r="B139" s="6">
        <v>2026</v>
      </c>
      <c r="C139" s="6">
        <v>2</v>
      </c>
      <c r="D139" s="6">
        <v>250</v>
      </c>
      <c r="E139" s="6">
        <f t="shared" ref="E139:E157" si="36">C139*D139</f>
        <v>500</v>
      </c>
      <c r="F139" s="6">
        <v>2000</v>
      </c>
      <c r="G139" s="6" t="s">
        <v>218</v>
      </c>
      <c r="H139" s="6">
        <f t="shared" ref="H139:H157" si="37">F139*C139</f>
        <v>4000</v>
      </c>
      <c r="I139" s="13">
        <f t="shared" ref="I139:I157" si="38">H139/86400</f>
        <v>4.6296296296296294E-2</v>
      </c>
      <c r="J139" s="6">
        <f t="shared" ref="J139:J157" si="39">H139/1000</f>
        <v>4</v>
      </c>
      <c r="L139" s="6">
        <v>2026</v>
      </c>
      <c r="M139" s="6">
        <v>0</v>
      </c>
      <c r="N139" s="6">
        <v>250</v>
      </c>
      <c r="O139" s="6">
        <f t="shared" ref="O139:O157" si="40">M139*N139</f>
        <v>0</v>
      </c>
      <c r="P139" s="6">
        <v>1000</v>
      </c>
      <c r="Q139" s="6" t="s">
        <v>218</v>
      </c>
      <c r="R139" s="6">
        <f t="shared" ref="R139:R157" si="41">P139*M139</f>
        <v>0</v>
      </c>
      <c r="S139" s="13">
        <f t="shared" ref="S139:S157" si="42">R139/86400</f>
        <v>0</v>
      </c>
      <c r="T139" s="6">
        <f t="shared" ref="T139:T157" si="43">R139/1000</f>
        <v>0</v>
      </c>
    </row>
    <row r="140" spans="2:20" x14ac:dyDescent="0.3">
      <c r="B140" s="6">
        <v>2027</v>
      </c>
      <c r="C140" s="6">
        <v>2</v>
      </c>
      <c r="D140" s="6">
        <v>250</v>
      </c>
      <c r="E140" s="6">
        <f t="shared" si="36"/>
        <v>500</v>
      </c>
      <c r="F140" s="6">
        <v>2000</v>
      </c>
      <c r="G140" s="6" t="s">
        <v>218</v>
      </c>
      <c r="H140" s="6">
        <f t="shared" si="37"/>
        <v>4000</v>
      </c>
      <c r="I140" s="13">
        <f t="shared" si="38"/>
        <v>4.6296296296296294E-2</v>
      </c>
      <c r="J140" s="6">
        <f t="shared" si="39"/>
        <v>4</v>
      </c>
      <c r="L140" s="6">
        <v>2027</v>
      </c>
      <c r="M140" s="6">
        <v>0</v>
      </c>
      <c r="N140" s="6">
        <v>250</v>
      </c>
      <c r="O140" s="6">
        <f t="shared" si="40"/>
        <v>0</v>
      </c>
      <c r="P140" s="6">
        <v>1000</v>
      </c>
      <c r="Q140" s="6" t="s">
        <v>218</v>
      </c>
      <c r="R140" s="6">
        <f t="shared" si="41"/>
        <v>0</v>
      </c>
      <c r="S140" s="13">
        <f t="shared" si="42"/>
        <v>0</v>
      </c>
      <c r="T140" s="6">
        <f t="shared" si="43"/>
        <v>0</v>
      </c>
    </row>
    <row r="141" spans="2:20" x14ac:dyDescent="0.3">
      <c r="B141" s="6">
        <v>2028</v>
      </c>
      <c r="C141" s="6">
        <v>2</v>
      </c>
      <c r="D141" s="6">
        <v>250</v>
      </c>
      <c r="E141" s="6">
        <f t="shared" si="36"/>
        <v>500</v>
      </c>
      <c r="F141" s="6">
        <v>2000</v>
      </c>
      <c r="G141" s="6" t="s">
        <v>218</v>
      </c>
      <c r="H141" s="6">
        <f t="shared" si="37"/>
        <v>4000</v>
      </c>
      <c r="I141" s="13">
        <f t="shared" si="38"/>
        <v>4.6296296296296294E-2</v>
      </c>
      <c r="J141" s="6">
        <f t="shared" si="39"/>
        <v>4</v>
      </c>
      <c r="L141" s="6">
        <v>2028</v>
      </c>
      <c r="M141" s="6">
        <v>0</v>
      </c>
      <c r="N141" s="6">
        <v>250</v>
      </c>
      <c r="O141" s="6">
        <f t="shared" si="40"/>
        <v>0</v>
      </c>
      <c r="P141" s="6">
        <v>1000</v>
      </c>
      <c r="Q141" s="6" t="s">
        <v>218</v>
      </c>
      <c r="R141" s="6">
        <f t="shared" si="41"/>
        <v>0</v>
      </c>
      <c r="S141" s="13">
        <f t="shared" si="42"/>
        <v>0</v>
      </c>
      <c r="T141" s="6">
        <f t="shared" si="43"/>
        <v>0</v>
      </c>
    </row>
    <row r="142" spans="2:20" x14ac:dyDescent="0.3">
      <c r="B142" s="6">
        <v>2029</v>
      </c>
      <c r="C142" s="6">
        <v>2</v>
      </c>
      <c r="D142" s="6">
        <v>250</v>
      </c>
      <c r="E142" s="6">
        <f t="shared" si="36"/>
        <v>500</v>
      </c>
      <c r="F142" s="6">
        <v>2000</v>
      </c>
      <c r="G142" s="6" t="s">
        <v>218</v>
      </c>
      <c r="H142" s="6">
        <f t="shared" si="37"/>
        <v>4000</v>
      </c>
      <c r="I142" s="13">
        <f t="shared" si="38"/>
        <v>4.6296296296296294E-2</v>
      </c>
      <c r="J142" s="6">
        <f t="shared" si="39"/>
        <v>4</v>
      </c>
      <c r="L142" s="6">
        <v>2029</v>
      </c>
      <c r="M142" s="6">
        <v>0</v>
      </c>
      <c r="N142" s="6">
        <v>250</v>
      </c>
      <c r="O142" s="6">
        <f t="shared" si="40"/>
        <v>0</v>
      </c>
      <c r="P142" s="6">
        <v>1000</v>
      </c>
      <c r="Q142" s="6" t="s">
        <v>218</v>
      </c>
      <c r="R142" s="6">
        <f t="shared" si="41"/>
        <v>0</v>
      </c>
      <c r="S142" s="13">
        <f t="shared" si="42"/>
        <v>0</v>
      </c>
      <c r="T142" s="6">
        <f t="shared" si="43"/>
        <v>0</v>
      </c>
    </row>
    <row r="143" spans="2:20" x14ac:dyDescent="0.3">
      <c r="B143" s="6">
        <v>2030</v>
      </c>
      <c r="C143" s="6">
        <v>2</v>
      </c>
      <c r="D143" s="6">
        <v>250</v>
      </c>
      <c r="E143" s="6">
        <f t="shared" si="36"/>
        <v>500</v>
      </c>
      <c r="F143" s="6">
        <v>2000</v>
      </c>
      <c r="G143" s="6" t="s">
        <v>218</v>
      </c>
      <c r="H143" s="6">
        <f t="shared" si="37"/>
        <v>4000</v>
      </c>
      <c r="I143" s="13">
        <f t="shared" si="38"/>
        <v>4.6296296296296294E-2</v>
      </c>
      <c r="J143" s="6">
        <f t="shared" si="39"/>
        <v>4</v>
      </c>
      <c r="L143" s="6">
        <v>2030</v>
      </c>
      <c r="M143" s="6">
        <v>0</v>
      </c>
      <c r="N143" s="6">
        <v>250</v>
      </c>
      <c r="O143" s="6">
        <f t="shared" si="40"/>
        <v>0</v>
      </c>
      <c r="P143" s="6">
        <v>1000</v>
      </c>
      <c r="Q143" s="6" t="s">
        <v>218</v>
      </c>
      <c r="R143" s="6">
        <f t="shared" si="41"/>
        <v>0</v>
      </c>
      <c r="S143" s="13">
        <f t="shared" si="42"/>
        <v>0</v>
      </c>
      <c r="T143" s="6">
        <f t="shared" si="43"/>
        <v>0</v>
      </c>
    </row>
    <row r="144" spans="2:20" x14ac:dyDescent="0.3">
      <c r="B144" s="6">
        <v>2031</v>
      </c>
      <c r="C144" s="6">
        <v>2</v>
      </c>
      <c r="D144" s="6">
        <v>250</v>
      </c>
      <c r="E144" s="6">
        <f t="shared" si="36"/>
        <v>500</v>
      </c>
      <c r="F144" s="6">
        <v>2000</v>
      </c>
      <c r="G144" s="6" t="s">
        <v>218</v>
      </c>
      <c r="H144" s="6">
        <f t="shared" si="37"/>
        <v>4000</v>
      </c>
      <c r="I144" s="13">
        <f t="shared" si="38"/>
        <v>4.6296296296296294E-2</v>
      </c>
      <c r="J144" s="6">
        <f t="shared" si="39"/>
        <v>4</v>
      </c>
      <c r="L144" s="6">
        <v>2031</v>
      </c>
      <c r="M144" s="6">
        <v>0</v>
      </c>
      <c r="N144" s="6">
        <v>250</v>
      </c>
      <c r="O144" s="6">
        <f t="shared" si="40"/>
        <v>0</v>
      </c>
      <c r="P144" s="6">
        <v>1000</v>
      </c>
      <c r="Q144" s="6" t="s">
        <v>218</v>
      </c>
      <c r="R144" s="6">
        <f t="shared" si="41"/>
        <v>0</v>
      </c>
      <c r="S144" s="13">
        <f t="shared" si="42"/>
        <v>0</v>
      </c>
      <c r="T144" s="6">
        <f t="shared" si="43"/>
        <v>0</v>
      </c>
    </row>
    <row r="145" spans="2:40" x14ac:dyDescent="0.3">
      <c r="B145" s="6">
        <v>2032</v>
      </c>
      <c r="C145" s="6">
        <v>2</v>
      </c>
      <c r="D145" s="6">
        <v>250</v>
      </c>
      <c r="E145" s="6">
        <f t="shared" si="36"/>
        <v>500</v>
      </c>
      <c r="F145" s="6">
        <v>2000</v>
      </c>
      <c r="G145" s="6" t="s">
        <v>218</v>
      </c>
      <c r="H145" s="6">
        <f t="shared" si="37"/>
        <v>4000</v>
      </c>
      <c r="I145" s="13">
        <f t="shared" si="38"/>
        <v>4.6296296296296294E-2</v>
      </c>
      <c r="J145" s="6">
        <f t="shared" si="39"/>
        <v>4</v>
      </c>
      <c r="L145" s="6">
        <v>2032</v>
      </c>
      <c r="M145" s="6">
        <v>0</v>
      </c>
      <c r="N145" s="6">
        <v>250</v>
      </c>
      <c r="O145" s="6">
        <f t="shared" si="40"/>
        <v>0</v>
      </c>
      <c r="P145" s="6">
        <v>1000</v>
      </c>
      <c r="Q145" s="6" t="s">
        <v>218</v>
      </c>
      <c r="R145" s="6">
        <f t="shared" si="41"/>
        <v>0</v>
      </c>
      <c r="S145" s="13">
        <f t="shared" si="42"/>
        <v>0</v>
      </c>
      <c r="T145" s="6">
        <f t="shared" si="43"/>
        <v>0</v>
      </c>
    </row>
    <row r="146" spans="2:40" x14ac:dyDescent="0.3">
      <c r="B146" s="6">
        <v>2033</v>
      </c>
      <c r="C146" s="6">
        <v>2</v>
      </c>
      <c r="D146" s="6">
        <v>250</v>
      </c>
      <c r="E146" s="6">
        <f t="shared" si="36"/>
        <v>500</v>
      </c>
      <c r="F146" s="6">
        <v>2000</v>
      </c>
      <c r="G146" s="6" t="s">
        <v>218</v>
      </c>
      <c r="H146" s="6">
        <f t="shared" si="37"/>
        <v>4000</v>
      </c>
      <c r="I146" s="13">
        <f t="shared" si="38"/>
        <v>4.6296296296296294E-2</v>
      </c>
      <c r="J146" s="6">
        <f t="shared" si="39"/>
        <v>4</v>
      </c>
      <c r="L146" s="6">
        <v>2033</v>
      </c>
      <c r="M146" s="6">
        <v>0</v>
      </c>
      <c r="N146" s="6">
        <v>250</v>
      </c>
      <c r="O146" s="6">
        <f t="shared" si="40"/>
        <v>0</v>
      </c>
      <c r="P146" s="6">
        <v>1000</v>
      </c>
      <c r="Q146" s="6" t="s">
        <v>218</v>
      </c>
      <c r="R146" s="6">
        <f t="shared" si="41"/>
        <v>0</v>
      </c>
      <c r="S146" s="13">
        <f t="shared" si="42"/>
        <v>0</v>
      </c>
      <c r="T146" s="6">
        <f t="shared" si="43"/>
        <v>0</v>
      </c>
    </row>
    <row r="147" spans="2:40" x14ac:dyDescent="0.3">
      <c r="B147" s="6">
        <v>2034</v>
      </c>
      <c r="C147" s="6">
        <v>2</v>
      </c>
      <c r="D147" s="6">
        <v>250</v>
      </c>
      <c r="E147" s="6">
        <f t="shared" si="36"/>
        <v>500</v>
      </c>
      <c r="F147" s="6">
        <v>2000</v>
      </c>
      <c r="G147" s="6" t="s">
        <v>218</v>
      </c>
      <c r="H147" s="6">
        <f t="shared" si="37"/>
        <v>4000</v>
      </c>
      <c r="I147" s="13">
        <f t="shared" si="38"/>
        <v>4.6296296296296294E-2</v>
      </c>
      <c r="J147" s="6">
        <f t="shared" si="39"/>
        <v>4</v>
      </c>
      <c r="L147" s="6">
        <v>2034</v>
      </c>
      <c r="M147" s="6">
        <v>0</v>
      </c>
      <c r="N147" s="6">
        <v>250</v>
      </c>
      <c r="O147" s="6">
        <f t="shared" si="40"/>
        <v>0</v>
      </c>
      <c r="P147" s="6">
        <v>1000</v>
      </c>
      <c r="Q147" s="6" t="s">
        <v>218</v>
      </c>
      <c r="R147" s="6">
        <f t="shared" si="41"/>
        <v>0</v>
      </c>
      <c r="S147" s="13">
        <f t="shared" si="42"/>
        <v>0</v>
      </c>
      <c r="T147" s="6">
        <f t="shared" si="43"/>
        <v>0</v>
      </c>
    </row>
    <row r="148" spans="2:40" x14ac:dyDescent="0.3">
      <c r="B148" s="6">
        <v>2035</v>
      </c>
      <c r="C148" s="6">
        <v>2</v>
      </c>
      <c r="D148" s="6">
        <v>250</v>
      </c>
      <c r="E148" s="6">
        <f t="shared" si="36"/>
        <v>500</v>
      </c>
      <c r="F148" s="6">
        <v>2000</v>
      </c>
      <c r="G148" s="6" t="s">
        <v>218</v>
      </c>
      <c r="H148" s="6">
        <f t="shared" si="37"/>
        <v>4000</v>
      </c>
      <c r="I148" s="13">
        <f t="shared" si="38"/>
        <v>4.6296296296296294E-2</v>
      </c>
      <c r="J148" s="6">
        <f t="shared" si="39"/>
        <v>4</v>
      </c>
      <c r="L148" s="6">
        <v>2035</v>
      </c>
      <c r="M148" s="6">
        <v>0</v>
      </c>
      <c r="N148" s="6">
        <v>250</v>
      </c>
      <c r="O148" s="6">
        <f t="shared" si="40"/>
        <v>0</v>
      </c>
      <c r="P148" s="6">
        <v>1000</v>
      </c>
      <c r="Q148" s="6" t="s">
        <v>218</v>
      </c>
      <c r="R148" s="6">
        <f t="shared" si="41"/>
        <v>0</v>
      </c>
      <c r="S148" s="13">
        <f t="shared" si="42"/>
        <v>0</v>
      </c>
      <c r="T148" s="6">
        <f t="shared" si="43"/>
        <v>0</v>
      </c>
    </row>
    <row r="149" spans="2:40" x14ac:dyDescent="0.3">
      <c r="B149" s="6">
        <v>2036</v>
      </c>
      <c r="C149" s="6">
        <v>3</v>
      </c>
      <c r="D149" s="6">
        <v>250</v>
      </c>
      <c r="E149" s="6">
        <f t="shared" si="36"/>
        <v>750</v>
      </c>
      <c r="F149" s="6">
        <v>2000</v>
      </c>
      <c r="G149" s="6" t="s">
        <v>218</v>
      </c>
      <c r="H149" s="6">
        <f t="shared" si="37"/>
        <v>6000</v>
      </c>
      <c r="I149" s="13">
        <f t="shared" si="38"/>
        <v>6.9444444444444448E-2</v>
      </c>
      <c r="J149" s="6">
        <f t="shared" si="39"/>
        <v>6</v>
      </c>
      <c r="L149" s="6">
        <v>2036</v>
      </c>
      <c r="M149" s="6">
        <v>0</v>
      </c>
      <c r="N149" s="6">
        <v>250</v>
      </c>
      <c r="O149" s="6">
        <f t="shared" si="40"/>
        <v>0</v>
      </c>
      <c r="P149" s="6">
        <v>1000</v>
      </c>
      <c r="Q149" s="6" t="s">
        <v>218</v>
      </c>
      <c r="R149" s="6">
        <f t="shared" si="41"/>
        <v>0</v>
      </c>
      <c r="S149" s="13">
        <f t="shared" si="42"/>
        <v>0</v>
      </c>
      <c r="T149" s="6">
        <f t="shared" si="43"/>
        <v>0</v>
      </c>
    </row>
    <row r="150" spans="2:40" x14ac:dyDescent="0.3">
      <c r="B150" s="6">
        <v>2037</v>
      </c>
      <c r="C150" s="6">
        <v>3</v>
      </c>
      <c r="D150" s="6">
        <v>250</v>
      </c>
      <c r="E150" s="6">
        <f t="shared" si="36"/>
        <v>750</v>
      </c>
      <c r="F150" s="6">
        <v>2000</v>
      </c>
      <c r="G150" s="6" t="s">
        <v>218</v>
      </c>
      <c r="H150" s="6">
        <f t="shared" si="37"/>
        <v>6000</v>
      </c>
      <c r="I150" s="13">
        <f t="shared" si="38"/>
        <v>6.9444444444444448E-2</v>
      </c>
      <c r="J150" s="6">
        <f t="shared" si="39"/>
        <v>6</v>
      </c>
      <c r="L150" s="6">
        <v>2037</v>
      </c>
      <c r="M150" s="6">
        <v>0</v>
      </c>
      <c r="N150" s="6">
        <v>250</v>
      </c>
      <c r="O150" s="6">
        <f t="shared" si="40"/>
        <v>0</v>
      </c>
      <c r="P150" s="6">
        <v>1000</v>
      </c>
      <c r="Q150" s="6" t="s">
        <v>218</v>
      </c>
      <c r="R150" s="6">
        <f t="shared" si="41"/>
        <v>0</v>
      </c>
      <c r="S150" s="13">
        <f t="shared" si="42"/>
        <v>0</v>
      </c>
      <c r="T150" s="6">
        <f t="shared" si="43"/>
        <v>0</v>
      </c>
    </row>
    <row r="151" spans="2:40" x14ac:dyDescent="0.3">
      <c r="B151" s="6">
        <v>2038</v>
      </c>
      <c r="C151" s="6">
        <v>3</v>
      </c>
      <c r="D151" s="6">
        <v>250</v>
      </c>
      <c r="E151" s="6">
        <f t="shared" si="36"/>
        <v>750</v>
      </c>
      <c r="F151" s="6">
        <v>2000</v>
      </c>
      <c r="G151" s="6" t="s">
        <v>218</v>
      </c>
      <c r="H151" s="6">
        <f t="shared" si="37"/>
        <v>6000</v>
      </c>
      <c r="I151" s="13">
        <f t="shared" si="38"/>
        <v>6.9444444444444448E-2</v>
      </c>
      <c r="J151" s="6">
        <f t="shared" si="39"/>
        <v>6</v>
      </c>
      <c r="L151" s="6">
        <v>2038</v>
      </c>
      <c r="M151" s="6">
        <v>0</v>
      </c>
      <c r="N151" s="6">
        <v>250</v>
      </c>
      <c r="O151" s="6">
        <f t="shared" si="40"/>
        <v>0</v>
      </c>
      <c r="P151" s="6">
        <v>1000</v>
      </c>
      <c r="Q151" s="6" t="s">
        <v>218</v>
      </c>
      <c r="R151" s="6">
        <f t="shared" si="41"/>
        <v>0</v>
      </c>
      <c r="S151" s="13">
        <f t="shared" si="42"/>
        <v>0</v>
      </c>
      <c r="T151" s="6">
        <f t="shared" si="43"/>
        <v>0</v>
      </c>
    </row>
    <row r="152" spans="2:40" x14ac:dyDescent="0.3">
      <c r="B152" s="6">
        <v>2039</v>
      </c>
      <c r="C152" s="6">
        <v>3</v>
      </c>
      <c r="D152" s="6">
        <v>250</v>
      </c>
      <c r="E152" s="6">
        <f t="shared" si="36"/>
        <v>750</v>
      </c>
      <c r="F152" s="6">
        <v>2000</v>
      </c>
      <c r="G152" s="6" t="s">
        <v>218</v>
      </c>
      <c r="H152" s="6">
        <f t="shared" si="37"/>
        <v>6000</v>
      </c>
      <c r="I152" s="13">
        <f t="shared" si="38"/>
        <v>6.9444444444444448E-2</v>
      </c>
      <c r="J152" s="6">
        <f t="shared" si="39"/>
        <v>6</v>
      </c>
      <c r="L152" s="6">
        <v>2039</v>
      </c>
      <c r="M152" s="6">
        <v>0</v>
      </c>
      <c r="N152" s="6">
        <v>250</v>
      </c>
      <c r="O152" s="6">
        <f t="shared" si="40"/>
        <v>0</v>
      </c>
      <c r="P152" s="6">
        <v>1000</v>
      </c>
      <c r="Q152" s="6" t="s">
        <v>218</v>
      </c>
      <c r="R152" s="6">
        <f t="shared" si="41"/>
        <v>0</v>
      </c>
      <c r="S152" s="13">
        <f t="shared" si="42"/>
        <v>0</v>
      </c>
      <c r="T152" s="6">
        <f t="shared" si="43"/>
        <v>0</v>
      </c>
    </row>
    <row r="153" spans="2:40" x14ac:dyDescent="0.3">
      <c r="B153" s="6">
        <v>2040</v>
      </c>
      <c r="C153" s="6">
        <v>3</v>
      </c>
      <c r="D153" s="6">
        <v>250</v>
      </c>
      <c r="E153" s="6">
        <f t="shared" si="36"/>
        <v>750</v>
      </c>
      <c r="F153" s="6">
        <v>2000</v>
      </c>
      <c r="G153" s="6" t="s">
        <v>218</v>
      </c>
      <c r="H153" s="6">
        <f t="shared" si="37"/>
        <v>6000</v>
      </c>
      <c r="I153" s="13">
        <f t="shared" si="38"/>
        <v>6.9444444444444448E-2</v>
      </c>
      <c r="J153" s="6">
        <f t="shared" si="39"/>
        <v>6</v>
      </c>
      <c r="L153" s="6">
        <v>2040</v>
      </c>
      <c r="M153" s="6">
        <v>0</v>
      </c>
      <c r="N153" s="6">
        <v>250</v>
      </c>
      <c r="O153" s="6">
        <f t="shared" si="40"/>
        <v>0</v>
      </c>
      <c r="P153" s="6">
        <v>1000</v>
      </c>
      <c r="Q153" s="6" t="s">
        <v>218</v>
      </c>
      <c r="R153" s="6">
        <f t="shared" si="41"/>
        <v>0</v>
      </c>
      <c r="S153" s="13">
        <f t="shared" si="42"/>
        <v>0</v>
      </c>
      <c r="T153" s="6">
        <f t="shared" si="43"/>
        <v>0</v>
      </c>
    </row>
    <row r="154" spans="2:40" x14ac:dyDescent="0.3">
      <c r="B154" s="6">
        <v>2041</v>
      </c>
      <c r="C154" s="6">
        <v>3</v>
      </c>
      <c r="D154" s="6">
        <v>250</v>
      </c>
      <c r="E154" s="6">
        <f t="shared" si="36"/>
        <v>750</v>
      </c>
      <c r="F154" s="6">
        <v>2000</v>
      </c>
      <c r="G154" s="6" t="s">
        <v>218</v>
      </c>
      <c r="H154" s="6">
        <f t="shared" si="37"/>
        <v>6000</v>
      </c>
      <c r="I154" s="13">
        <f t="shared" si="38"/>
        <v>6.9444444444444448E-2</v>
      </c>
      <c r="J154" s="6">
        <f t="shared" si="39"/>
        <v>6</v>
      </c>
      <c r="L154" s="6">
        <v>2041</v>
      </c>
      <c r="M154" s="6">
        <v>0</v>
      </c>
      <c r="N154" s="6">
        <v>250</v>
      </c>
      <c r="O154" s="6">
        <f t="shared" si="40"/>
        <v>0</v>
      </c>
      <c r="P154" s="6">
        <v>1000</v>
      </c>
      <c r="Q154" s="6" t="s">
        <v>218</v>
      </c>
      <c r="R154" s="6">
        <f t="shared" si="41"/>
        <v>0</v>
      </c>
      <c r="S154" s="13">
        <f t="shared" si="42"/>
        <v>0</v>
      </c>
      <c r="T154" s="6">
        <f t="shared" si="43"/>
        <v>0</v>
      </c>
    </row>
    <row r="155" spans="2:40" x14ac:dyDescent="0.3">
      <c r="B155" s="6">
        <v>2042</v>
      </c>
      <c r="C155" s="6">
        <v>3</v>
      </c>
      <c r="D155" s="6">
        <v>250</v>
      </c>
      <c r="E155" s="6">
        <f t="shared" si="36"/>
        <v>750</v>
      </c>
      <c r="F155" s="6">
        <v>2000</v>
      </c>
      <c r="G155" s="6" t="s">
        <v>218</v>
      </c>
      <c r="H155" s="6">
        <f t="shared" si="37"/>
        <v>6000</v>
      </c>
      <c r="I155" s="13">
        <f t="shared" si="38"/>
        <v>6.9444444444444448E-2</v>
      </c>
      <c r="J155" s="6">
        <f t="shared" si="39"/>
        <v>6</v>
      </c>
      <c r="L155" s="6">
        <v>2042</v>
      </c>
      <c r="M155" s="6">
        <v>0</v>
      </c>
      <c r="N155" s="6">
        <v>250</v>
      </c>
      <c r="O155" s="6">
        <f t="shared" si="40"/>
        <v>0</v>
      </c>
      <c r="P155" s="6">
        <v>1000</v>
      </c>
      <c r="Q155" s="6" t="s">
        <v>218</v>
      </c>
      <c r="R155" s="6">
        <f t="shared" si="41"/>
        <v>0</v>
      </c>
      <c r="S155" s="13">
        <f t="shared" si="42"/>
        <v>0</v>
      </c>
      <c r="T155" s="6">
        <f t="shared" si="43"/>
        <v>0</v>
      </c>
    </row>
    <row r="156" spans="2:40" x14ac:dyDescent="0.3">
      <c r="B156" s="6">
        <v>2043</v>
      </c>
      <c r="C156" s="6">
        <v>3</v>
      </c>
      <c r="D156" s="6">
        <v>250</v>
      </c>
      <c r="E156" s="6">
        <f t="shared" si="36"/>
        <v>750</v>
      </c>
      <c r="F156" s="6">
        <v>2000</v>
      </c>
      <c r="G156" s="6" t="s">
        <v>218</v>
      </c>
      <c r="H156" s="6">
        <f t="shared" si="37"/>
        <v>6000</v>
      </c>
      <c r="I156" s="13">
        <f t="shared" si="38"/>
        <v>6.9444444444444448E-2</v>
      </c>
      <c r="J156" s="6">
        <f t="shared" si="39"/>
        <v>6</v>
      </c>
      <c r="L156" s="6">
        <v>2043</v>
      </c>
      <c r="M156" s="6">
        <v>0</v>
      </c>
      <c r="N156" s="6">
        <v>250</v>
      </c>
      <c r="O156" s="6">
        <f t="shared" si="40"/>
        <v>0</v>
      </c>
      <c r="P156" s="6">
        <v>1000</v>
      </c>
      <c r="Q156" s="6" t="s">
        <v>218</v>
      </c>
      <c r="R156" s="6">
        <f t="shared" si="41"/>
        <v>0</v>
      </c>
      <c r="S156" s="13">
        <f t="shared" si="42"/>
        <v>0</v>
      </c>
      <c r="T156" s="6">
        <f t="shared" si="43"/>
        <v>0</v>
      </c>
    </row>
    <row r="157" spans="2:40" x14ac:dyDescent="0.3">
      <c r="B157" s="6">
        <v>2044</v>
      </c>
      <c r="C157" s="6">
        <v>3</v>
      </c>
      <c r="D157" s="6">
        <v>250</v>
      </c>
      <c r="E157" s="6">
        <f t="shared" si="36"/>
        <v>750</v>
      </c>
      <c r="F157" s="6">
        <v>2000</v>
      </c>
      <c r="G157" s="6" t="s">
        <v>218</v>
      </c>
      <c r="H157" s="6">
        <f t="shared" si="37"/>
        <v>6000</v>
      </c>
      <c r="I157" s="13">
        <f t="shared" si="38"/>
        <v>6.9444444444444448E-2</v>
      </c>
      <c r="J157" s="6">
        <f t="shared" si="39"/>
        <v>6</v>
      </c>
      <c r="L157" s="6">
        <v>2044</v>
      </c>
      <c r="M157" s="6">
        <v>0</v>
      </c>
      <c r="N157" s="6">
        <v>250</v>
      </c>
      <c r="O157" s="6">
        <f t="shared" si="40"/>
        <v>0</v>
      </c>
      <c r="P157" s="6">
        <v>1000</v>
      </c>
      <c r="Q157" s="6" t="s">
        <v>218</v>
      </c>
      <c r="R157" s="6">
        <f t="shared" si="41"/>
        <v>0</v>
      </c>
      <c r="S157" s="13">
        <f t="shared" si="42"/>
        <v>0</v>
      </c>
      <c r="T157" s="6">
        <f t="shared" si="43"/>
        <v>0</v>
      </c>
    </row>
    <row r="159" spans="2:40" x14ac:dyDescent="0.3">
      <c r="B159" s="226" t="s">
        <v>514</v>
      </c>
      <c r="C159" s="226"/>
      <c r="D159" s="226"/>
      <c r="L159" s="226" t="s">
        <v>344</v>
      </c>
      <c r="M159" s="226"/>
      <c r="N159" s="226"/>
      <c r="O159" s="81"/>
      <c r="V159" s="226" t="s">
        <v>515</v>
      </c>
      <c r="W159" s="226"/>
      <c r="X159" s="226"/>
      <c r="Y159" s="226"/>
      <c r="AF159" s="226" t="s">
        <v>516</v>
      </c>
      <c r="AG159" s="226"/>
      <c r="AH159" s="226"/>
      <c r="AI159" s="226"/>
    </row>
    <row r="160" spans="2:40" x14ac:dyDescent="0.3">
      <c r="B160" s="225" t="s">
        <v>22</v>
      </c>
      <c r="C160" s="225" t="s">
        <v>203</v>
      </c>
      <c r="D160" s="225" t="s">
        <v>315</v>
      </c>
      <c r="E160" s="225" t="s">
        <v>314</v>
      </c>
      <c r="F160" s="225" t="s">
        <v>202</v>
      </c>
      <c r="G160" s="225" t="s">
        <v>151</v>
      </c>
      <c r="H160" s="225" t="s">
        <v>205</v>
      </c>
      <c r="I160" s="225" t="s">
        <v>206</v>
      </c>
      <c r="J160" s="225" t="s">
        <v>207</v>
      </c>
      <c r="L160" s="225" t="s">
        <v>22</v>
      </c>
      <c r="M160" s="225" t="s">
        <v>203</v>
      </c>
      <c r="N160" s="225" t="s">
        <v>204</v>
      </c>
      <c r="O160" s="225" t="s">
        <v>201</v>
      </c>
      <c r="P160" s="225" t="s">
        <v>202</v>
      </c>
      <c r="Q160" s="225" t="s">
        <v>151</v>
      </c>
      <c r="R160" s="225" t="s">
        <v>205</v>
      </c>
      <c r="S160" s="225" t="s">
        <v>206</v>
      </c>
      <c r="T160" s="225" t="s">
        <v>207</v>
      </c>
      <c r="V160" s="225" t="s">
        <v>22</v>
      </c>
      <c r="W160" s="225" t="s">
        <v>203</v>
      </c>
      <c r="X160" s="225" t="s">
        <v>315</v>
      </c>
      <c r="Y160" s="225" t="s">
        <v>314</v>
      </c>
      <c r="Z160" s="225" t="s">
        <v>202</v>
      </c>
      <c r="AA160" s="225" t="s">
        <v>151</v>
      </c>
      <c r="AB160" s="225" t="s">
        <v>205</v>
      </c>
      <c r="AC160" s="225" t="s">
        <v>206</v>
      </c>
      <c r="AD160" s="225" t="s">
        <v>207</v>
      </c>
      <c r="AF160" s="225" t="s">
        <v>22</v>
      </c>
      <c r="AG160" s="225" t="s">
        <v>203</v>
      </c>
      <c r="AH160" s="225" t="s">
        <v>315</v>
      </c>
      <c r="AI160" s="225" t="s">
        <v>314</v>
      </c>
      <c r="AJ160" s="225" t="s">
        <v>202</v>
      </c>
      <c r="AK160" s="225" t="s">
        <v>151</v>
      </c>
      <c r="AL160" s="225" t="s">
        <v>205</v>
      </c>
      <c r="AM160" s="225" t="s">
        <v>206</v>
      </c>
      <c r="AN160" s="225" t="s">
        <v>207</v>
      </c>
    </row>
    <row r="161" spans="2:40" x14ac:dyDescent="0.3">
      <c r="B161" s="225"/>
      <c r="C161" s="225"/>
      <c r="D161" s="225"/>
      <c r="E161" s="225"/>
      <c r="F161" s="225"/>
      <c r="G161" s="225"/>
      <c r="H161" s="225"/>
      <c r="I161" s="225"/>
      <c r="J161" s="225"/>
      <c r="L161" s="225"/>
      <c r="M161" s="225"/>
      <c r="N161" s="225"/>
      <c r="O161" s="225"/>
      <c r="P161" s="225"/>
      <c r="Q161" s="225"/>
      <c r="R161" s="225"/>
      <c r="S161" s="225"/>
      <c r="T161" s="225"/>
      <c r="V161" s="225"/>
      <c r="W161" s="225"/>
      <c r="X161" s="225"/>
      <c r="Y161" s="225"/>
      <c r="Z161" s="225"/>
      <c r="AA161" s="225"/>
      <c r="AB161" s="225"/>
      <c r="AC161" s="225"/>
      <c r="AD161" s="225"/>
      <c r="AF161" s="225"/>
      <c r="AG161" s="225"/>
      <c r="AH161" s="225"/>
      <c r="AI161" s="225"/>
      <c r="AJ161" s="225"/>
      <c r="AK161" s="225"/>
      <c r="AL161" s="225"/>
      <c r="AM161" s="225"/>
      <c r="AN161" s="225"/>
    </row>
    <row r="162" spans="2:40" x14ac:dyDescent="0.3">
      <c r="B162" s="225"/>
      <c r="C162" s="225"/>
      <c r="D162" s="225"/>
      <c r="E162" s="225"/>
      <c r="F162" s="225"/>
      <c r="G162" s="225"/>
      <c r="H162" s="225"/>
      <c r="I162" s="225"/>
      <c r="J162" s="225"/>
      <c r="L162" s="225"/>
      <c r="M162" s="225"/>
      <c r="N162" s="225"/>
      <c r="O162" s="225"/>
      <c r="P162" s="225"/>
      <c r="Q162" s="225"/>
      <c r="R162" s="225"/>
      <c r="S162" s="225"/>
      <c r="T162" s="225"/>
      <c r="V162" s="225"/>
      <c r="W162" s="225"/>
      <c r="X162" s="225"/>
      <c r="Y162" s="225"/>
      <c r="Z162" s="225"/>
      <c r="AA162" s="225"/>
      <c r="AB162" s="225"/>
      <c r="AC162" s="225"/>
      <c r="AD162" s="225"/>
      <c r="AF162" s="225"/>
      <c r="AG162" s="225"/>
      <c r="AH162" s="225"/>
      <c r="AI162" s="225"/>
      <c r="AJ162" s="225"/>
      <c r="AK162" s="225"/>
      <c r="AL162" s="225"/>
      <c r="AM162" s="225"/>
      <c r="AN162" s="225"/>
    </row>
    <row r="163" spans="2:40" x14ac:dyDescent="0.3">
      <c r="B163" s="6">
        <v>2025</v>
      </c>
      <c r="C163" s="6">
        <v>1</v>
      </c>
      <c r="D163" s="6">
        <v>26</v>
      </c>
      <c r="E163" s="6">
        <f>C163*D163</f>
        <v>26</v>
      </c>
      <c r="F163" s="6">
        <v>150</v>
      </c>
      <c r="G163" s="6" t="s">
        <v>316</v>
      </c>
      <c r="H163" s="6">
        <f>E163*F163</f>
        <v>3900</v>
      </c>
      <c r="I163" s="13">
        <f>H163/86400</f>
        <v>4.5138888888888888E-2</v>
      </c>
      <c r="J163" s="6">
        <f>H163/1000</f>
        <v>3.9</v>
      </c>
      <c r="L163" s="6">
        <v>2025</v>
      </c>
      <c r="M163" s="6" cm="1">
        <f t="array" ref="M163:M182">TRANSPOSE('Proyeksi Fasum (4)'!D46:W46)</f>
        <v>0</v>
      </c>
      <c r="N163" s="6"/>
      <c r="O163" s="6"/>
      <c r="P163" s="6">
        <v>10090</v>
      </c>
      <c r="Q163" s="6" t="s">
        <v>218</v>
      </c>
      <c r="R163" s="6">
        <f>P163*M163</f>
        <v>0</v>
      </c>
      <c r="S163" s="13">
        <f>R163/86400</f>
        <v>0</v>
      </c>
      <c r="T163" s="6">
        <f>R163/1000</f>
        <v>0</v>
      </c>
      <c r="V163" s="6">
        <v>2025</v>
      </c>
      <c r="W163" s="6">
        <v>1</v>
      </c>
      <c r="X163" s="6">
        <v>34</v>
      </c>
      <c r="Y163" s="6">
        <f>W163*X163</f>
        <v>34</v>
      </c>
      <c r="Z163" s="6">
        <v>150</v>
      </c>
      <c r="AA163" s="6" t="s">
        <v>316</v>
      </c>
      <c r="AB163" s="6">
        <f>Y163*Z163</f>
        <v>5100</v>
      </c>
      <c r="AC163" s="13">
        <f>AB163/86400</f>
        <v>5.9027777777777776E-2</v>
      </c>
      <c r="AD163" s="6">
        <f>AB163/1000</f>
        <v>5.0999999999999996</v>
      </c>
      <c r="AF163" s="6">
        <v>2025</v>
      </c>
      <c r="AG163" s="6">
        <v>1</v>
      </c>
      <c r="AH163" s="6">
        <v>18</v>
      </c>
      <c r="AI163" s="6">
        <f>AG163*AH163</f>
        <v>18</v>
      </c>
      <c r="AJ163" s="6">
        <v>150</v>
      </c>
      <c r="AK163" s="6" t="s">
        <v>316</v>
      </c>
      <c r="AL163" s="6">
        <f>AI163*AJ163</f>
        <v>2700</v>
      </c>
      <c r="AM163" s="13">
        <f>AL163/86400</f>
        <v>3.125E-2</v>
      </c>
      <c r="AN163" s="6">
        <f>AL163/1000</f>
        <v>2.7</v>
      </c>
    </row>
    <row r="164" spans="2:40" x14ac:dyDescent="0.3">
      <c r="B164" s="6">
        <v>2026</v>
      </c>
      <c r="C164" s="6">
        <v>1</v>
      </c>
      <c r="D164" s="6">
        <v>26</v>
      </c>
      <c r="E164" s="6">
        <f t="shared" ref="E164:E182" si="44">C164*D164</f>
        <v>26</v>
      </c>
      <c r="F164" s="6">
        <v>150</v>
      </c>
      <c r="G164" s="6" t="s">
        <v>316</v>
      </c>
      <c r="H164" s="6">
        <f t="shared" ref="H164:H182" si="45">E164*F164</f>
        <v>3900</v>
      </c>
      <c r="I164" s="13">
        <f t="shared" ref="I164:I182" si="46">H164/86400</f>
        <v>4.5138888888888888E-2</v>
      </c>
      <c r="J164" s="6">
        <f t="shared" ref="J164:J182" si="47">H164/1000</f>
        <v>3.9</v>
      </c>
      <c r="L164" s="6">
        <v>2026</v>
      </c>
      <c r="M164" s="6">
        <v>0</v>
      </c>
      <c r="N164" s="6"/>
      <c r="O164" s="6"/>
      <c r="P164" s="6">
        <v>10090</v>
      </c>
      <c r="Q164" s="6" t="s">
        <v>218</v>
      </c>
      <c r="R164" s="6">
        <f t="shared" ref="R164:R182" si="48">P164*M164</f>
        <v>0</v>
      </c>
      <c r="S164" s="13">
        <f t="shared" ref="S164:S182" si="49">R164/86400</f>
        <v>0</v>
      </c>
      <c r="T164" s="6">
        <f t="shared" ref="T164:T182" si="50">R164/1000</f>
        <v>0</v>
      </c>
      <c r="V164" s="6">
        <v>2026</v>
      </c>
      <c r="W164" s="6">
        <v>1</v>
      </c>
      <c r="X164" s="6">
        <v>34</v>
      </c>
      <c r="Y164" s="6">
        <f t="shared" ref="Y164:Y182" si="51">W164*X164</f>
        <v>34</v>
      </c>
      <c r="Z164" s="6">
        <v>150</v>
      </c>
      <c r="AA164" s="6" t="s">
        <v>316</v>
      </c>
      <c r="AB164" s="6">
        <f t="shared" ref="AB164:AB182" si="52">Y164*Z164</f>
        <v>5100</v>
      </c>
      <c r="AC164" s="13">
        <f t="shared" ref="AC164:AC182" si="53">AB164/86400</f>
        <v>5.9027777777777776E-2</v>
      </c>
      <c r="AD164" s="6">
        <f t="shared" ref="AD164:AD182" si="54">AB164/1000</f>
        <v>5.0999999999999996</v>
      </c>
      <c r="AF164" s="6">
        <v>2026</v>
      </c>
      <c r="AG164" s="6">
        <v>1</v>
      </c>
      <c r="AH164" s="6">
        <v>18</v>
      </c>
      <c r="AI164" s="6">
        <f t="shared" ref="AI164:AI182" si="55">AG164*AH164</f>
        <v>18</v>
      </c>
      <c r="AJ164" s="6">
        <v>150</v>
      </c>
      <c r="AK164" s="6" t="s">
        <v>316</v>
      </c>
      <c r="AL164" s="6">
        <f t="shared" ref="AL164:AL182" si="56">AI164*AJ164</f>
        <v>2700</v>
      </c>
      <c r="AM164" s="13">
        <f t="shared" ref="AM164:AM182" si="57">AL164/86400</f>
        <v>3.125E-2</v>
      </c>
      <c r="AN164" s="6">
        <f t="shared" ref="AN164:AN182" si="58">AL164/1000</f>
        <v>2.7</v>
      </c>
    </row>
    <row r="165" spans="2:40" x14ac:dyDescent="0.3">
      <c r="B165" s="6">
        <v>2027</v>
      </c>
      <c r="C165" s="6">
        <v>1</v>
      </c>
      <c r="D165" s="6">
        <v>26</v>
      </c>
      <c r="E165" s="6">
        <f t="shared" si="44"/>
        <v>26</v>
      </c>
      <c r="F165" s="6">
        <v>150</v>
      </c>
      <c r="G165" s="6" t="s">
        <v>316</v>
      </c>
      <c r="H165" s="6">
        <f t="shared" si="45"/>
        <v>3900</v>
      </c>
      <c r="I165" s="13">
        <f t="shared" si="46"/>
        <v>4.5138888888888888E-2</v>
      </c>
      <c r="J165" s="6">
        <f t="shared" si="47"/>
        <v>3.9</v>
      </c>
      <c r="L165" s="6">
        <v>2027</v>
      </c>
      <c r="M165" s="6">
        <v>0</v>
      </c>
      <c r="N165" s="6"/>
      <c r="O165" s="6"/>
      <c r="P165" s="6">
        <v>10090</v>
      </c>
      <c r="Q165" s="6" t="s">
        <v>218</v>
      </c>
      <c r="R165" s="6">
        <f t="shared" si="48"/>
        <v>0</v>
      </c>
      <c r="S165" s="13">
        <f t="shared" si="49"/>
        <v>0</v>
      </c>
      <c r="T165" s="6">
        <f t="shared" si="50"/>
        <v>0</v>
      </c>
      <c r="V165" s="6">
        <v>2027</v>
      </c>
      <c r="W165" s="6">
        <v>1</v>
      </c>
      <c r="X165" s="6">
        <v>34</v>
      </c>
      <c r="Y165" s="6">
        <f t="shared" si="51"/>
        <v>34</v>
      </c>
      <c r="Z165" s="6">
        <v>150</v>
      </c>
      <c r="AA165" s="6" t="s">
        <v>316</v>
      </c>
      <c r="AB165" s="6">
        <f t="shared" si="52"/>
        <v>5100</v>
      </c>
      <c r="AC165" s="13">
        <f t="shared" si="53"/>
        <v>5.9027777777777776E-2</v>
      </c>
      <c r="AD165" s="6">
        <f t="shared" si="54"/>
        <v>5.0999999999999996</v>
      </c>
      <c r="AF165" s="6">
        <v>2027</v>
      </c>
      <c r="AG165" s="6">
        <v>1</v>
      </c>
      <c r="AH165" s="6">
        <v>18</v>
      </c>
      <c r="AI165" s="6">
        <f t="shared" si="55"/>
        <v>18</v>
      </c>
      <c r="AJ165" s="6">
        <v>150</v>
      </c>
      <c r="AK165" s="6" t="s">
        <v>316</v>
      </c>
      <c r="AL165" s="6">
        <f t="shared" si="56"/>
        <v>2700</v>
      </c>
      <c r="AM165" s="13">
        <f t="shared" si="57"/>
        <v>3.125E-2</v>
      </c>
      <c r="AN165" s="6">
        <f t="shared" si="58"/>
        <v>2.7</v>
      </c>
    </row>
    <row r="166" spans="2:40" x14ac:dyDescent="0.3">
      <c r="B166" s="6">
        <v>2028</v>
      </c>
      <c r="C166" s="6">
        <v>1</v>
      </c>
      <c r="D166" s="6">
        <v>26</v>
      </c>
      <c r="E166" s="6">
        <f t="shared" si="44"/>
        <v>26</v>
      </c>
      <c r="F166" s="6">
        <v>150</v>
      </c>
      <c r="G166" s="6" t="s">
        <v>316</v>
      </c>
      <c r="H166" s="6">
        <f t="shared" si="45"/>
        <v>3900</v>
      </c>
      <c r="I166" s="13">
        <f t="shared" si="46"/>
        <v>4.5138888888888888E-2</v>
      </c>
      <c r="J166" s="6">
        <f t="shared" si="47"/>
        <v>3.9</v>
      </c>
      <c r="L166" s="6">
        <v>2028</v>
      </c>
      <c r="M166" s="6">
        <v>0</v>
      </c>
      <c r="N166" s="6"/>
      <c r="O166" s="6"/>
      <c r="P166" s="6">
        <v>10090</v>
      </c>
      <c r="Q166" s="6" t="s">
        <v>218</v>
      </c>
      <c r="R166" s="6">
        <f t="shared" si="48"/>
        <v>0</v>
      </c>
      <c r="S166" s="13">
        <f t="shared" si="49"/>
        <v>0</v>
      </c>
      <c r="T166" s="6">
        <f t="shared" si="50"/>
        <v>0</v>
      </c>
      <c r="V166" s="6">
        <v>2028</v>
      </c>
      <c r="W166" s="6">
        <v>1</v>
      </c>
      <c r="X166" s="6">
        <v>34</v>
      </c>
      <c r="Y166" s="6">
        <f t="shared" si="51"/>
        <v>34</v>
      </c>
      <c r="Z166" s="6">
        <v>150</v>
      </c>
      <c r="AA166" s="6" t="s">
        <v>316</v>
      </c>
      <c r="AB166" s="6">
        <f t="shared" si="52"/>
        <v>5100</v>
      </c>
      <c r="AC166" s="13">
        <f t="shared" si="53"/>
        <v>5.9027777777777776E-2</v>
      </c>
      <c r="AD166" s="6">
        <f t="shared" si="54"/>
        <v>5.0999999999999996</v>
      </c>
      <c r="AF166" s="6">
        <v>2028</v>
      </c>
      <c r="AG166" s="6">
        <v>1</v>
      </c>
      <c r="AH166" s="6">
        <v>18</v>
      </c>
      <c r="AI166" s="6">
        <f t="shared" si="55"/>
        <v>18</v>
      </c>
      <c r="AJ166" s="6">
        <v>150</v>
      </c>
      <c r="AK166" s="6" t="s">
        <v>316</v>
      </c>
      <c r="AL166" s="6">
        <f t="shared" si="56"/>
        <v>2700</v>
      </c>
      <c r="AM166" s="13">
        <f t="shared" si="57"/>
        <v>3.125E-2</v>
      </c>
      <c r="AN166" s="6">
        <f t="shared" si="58"/>
        <v>2.7</v>
      </c>
    </row>
    <row r="167" spans="2:40" x14ac:dyDescent="0.3">
      <c r="B167" s="6">
        <v>2029</v>
      </c>
      <c r="C167" s="6">
        <v>1</v>
      </c>
      <c r="D167" s="6">
        <v>26</v>
      </c>
      <c r="E167" s="6">
        <f t="shared" si="44"/>
        <v>26</v>
      </c>
      <c r="F167" s="6">
        <v>150</v>
      </c>
      <c r="G167" s="6" t="s">
        <v>316</v>
      </c>
      <c r="H167" s="6">
        <f t="shared" si="45"/>
        <v>3900</v>
      </c>
      <c r="I167" s="13">
        <f t="shared" si="46"/>
        <v>4.5138888888888888E-2</v>
      </c>
      <c r="J167" s="6">
        <f t="shared" si="47"/>
        <v>3.9</v>
      </c>
      <c r="L167" s="6">
        <v>2029</v>
      </c>
      <c r="M167" s="6">
        <v>0</v>
      </c>
      <c r="N167" s="6"/>
      <c r="O167" s="6"/>
      <c r="P167" s="6">
        <v>10090</v>
      </c>
      <c r="Q167" s="6" t="s">
        <v>218</v>
      </c>
      <c r="R167" s="6">
        <f t="shared" si="48"/>
        <v>0</v>
      </c>
      <c r="S167" s="13">
        <f t="shared" si="49"/>
        <v>0</v>
      </c>
      <c r="T167" s="6">
        <f t="shared" si="50"/>
        <v>0</v>
      </c>
      <c r="V167" s="6">
        <v>2029</v>
      </c>
      <c r="W167" s="6">
        <v>1</v>
      </c>
      <c r="X167" s="6">
        <v>34</v>
      </c>
      <c r="Y167" s="6">
        <f t="shared" si="51"/>
        <v>34</v>
      </c>
      <c r="Z167" s="6">
        <v>150</v>
      </c>
      <c r="AA167" s="6" t="s">
        <v>316</v>
      </c>
      <c r="AB167" s="6">
        <f t="shared" si="52"/>
        <v>5100</v>
      </c>
      <c r="AC167" s="13">
        <f t="shared" si="53"/>
        <v>5.9027777777777776E-2</v>
      </c>
      <c r="AD167" s="6">
        <f t="shared" si="54"/>
        <v>5.0999999999999996</v>
      </c>
      <c r="AF167" s="6">
        <v>2029</v>
      </c>
      <c r="AG167" s="6">
        <v>1</v>
      </c>
      <c r="AH167" s="6">
        <v>18</v>
      </c>
      <c r="AI167" s="6">
        <f t="shared" si="55"/>
        <v>18</v>
      </c>
      <c r="AJ167" s="6">
        <v>150</v>
      </c>
      <c r="AK167" s="6" t="s">
        <v>316</v>
      </c>
      <c r="AL167" s="6">
        <f t="shared" si="56"/>
        <v>2700</v>
      </c>
      <c r="AM167" s="13">
        <f t="shared" si="57"/>
        <v>3.125E-2</v>
      </c>
      <c r="AN167" s="6">
        <f t="shared" si="58"/>
        <v>2.7</v>
      </c>
    </row>
    <row r="168" spans="2:40" x14ac:dyDescent="0.3">
      <c r="B168" s="6">
        <v>2030</v>
      </c>
      <c r="C168" s="6">
        <v>1</v>
      </c>
      <c r="D168" s="6">
        <v>26</v>
      </c>
      <c r="E168" s="6">
        <f t="shared" si="44"/>
        <v>26</v>
      </c>
      <c r="F168" s="6">
        <v>150</v>
      </c>
      <c r="G168" s="6" t="s">
        <v>316</v>
      </c>
      <c r="H168" s="6">
        <f t="shared" si="45"/>
        <v>3900</v>
      </c>
      <c r="I168" s="13">
        <f t="shared" si="46"/>
        <v>4.5138888888888888E-2</v>
      </c>
      <c r="J168" s="6">
        <f t="shared" si="47"/>
        <v>3.9</v>
      </c>
      <c r="L168" s="6">
        <v>2030</v>
      </c>
      <c r="M168" s="6">
        <v>0</v>
      </c>
      <c r="N168" s="6"/>
      <c r="O168" s="6"/>
      <c r="P168" s="6">
        <v>10090</v>
      </c>
      <c r="Q168" s="6" t="s">
        <v>218</v>
      </c>
      <c r="R168" s="6">
        <f t="shared" si="48"/>
        <v>0</v>
      </c>
      <c r="S168" s="13">
        <f t="shared" si="49"/>
        <v>0</v>
      </c>
      <c r="T168" s="6">
        <f t="shared" si="50"/>
        <v>0</v>
      </c>
      <c r="V168" s="6">
        <v>2030</v>
      </c>
      <c r="W168" s="6">
        <v>1</v>
      </c>
      <c r="X168" s="6">
        <v>34</v>
      </c>
      <c r="Y168" s="6">
        <f t="shared" si="51"/>
        <v>34</v>
      </c>
      <c r="Z168" s="6">
        <v>150</v>
      </c>
      <c r="AA168" s="6" t="s">
        <v>316</v>
      </c>
      <c r="AB168" s="6">
        <f t="shared" si="52"/>
        <v>5100</v>
      </c>
      <c r="AC168" s="13">
        <f t="shared" si="53"/>
        <v>5.9027777777777776E-2</v>
      </c>
      <c r="AD168" s="6">
        <f t="shared" si="54"/>
        <v>5.0999999999999996</v>
      </c>
      <c r="AF168" s="6">
        <v>2030</v>
      </c>
      <c r="AG168" s="6">
        <v>1</v>
      </c>
      <c r="AH168" s="6">
        <v>18</v>
      </c>
      <c r="AI168" s="6">
        <f t="shared" si="55"/>
        <v>18</v>
      </c>
      <c r="AJ168" s="6">
        <v>150</v>
      </c>
      <c r="AK168" s="6" t="s">
        <v>316</v>
      </c>
      <c r="AL168" s="6">
        <f t="shared" si="56"/>
        <v>2700</v>
      </c>
      <c r="AM168" s="13">
        <f t="shared" si="57"/>
        <v>3.125E-2</v>
      </c>
      <c r="AN168" s="6">
        <f t="shared" si="58"/>
        <v>2.7</v>
      </c>
    </row>
    <row r="169" spans="2:40" x14ac:dyDescent="0.3">
      <c r="B169" s="6">
        <v>2031</v>
      </c>
      <c r="C169" s="6">
        <v>1</v>
      </c>
      <c r="D169" s="6">
        <v>26</v>
      </c>
      <c r="E169" s="6">
        <f t="shared" si="44"/>
        <v>26</v>
      </c>
      <c r="F169" s="6">
        <v>150</v>
      </c>
      <c r="G169" s="6" t="s">
        <v>316</v>
      </c>
      <c r="H169" s="6">
        <f t="shared" si="45"/>
        <v>3900</v>
      </c>
      <c r="I169" s="13">
        <f t="shared" si="46"/>
        <v>4.5138888888888888E-2</v>
      </c>
      <c r="J169" s="6">
        <f t="shared" si="47"/>
        <v>3.9</v>
      </c>
      <c r="L169" s="6">
        <v>2031</v>
      </c>
      <c r="M169" s="6">
        <v>0</v>
      </c>
      <c r="N169" s="6"/>
      <c r="O169" s="6"/>
      <c r="P169" s="6">
        <v>10090</v>
      </c>
      <c r="Q169" s="6" t="s">
        <v>218</v>
      </c>
      <c r="R169" s="6">
        <f t="shared" si="48"/>
        <v>0</v>
      </c>
      <c r="S169" s="13">
        <f t="shared" si="49"/>
        <v>0</v>
      </c>
      <c r="T169" s="6">
        <f t="shared" si="50"/>
        <v>0</v>
      </c>
      <c r="V169" s="6">
        <v>2031</v>
      </c>
      <c r="W169" s="6">
        <v>1</v>
      </c>
      <c r="X169" s="6">
        <v>34</v>
      </c>
      <c r="Y169" s="6">
        <f t="shared" si="51"/>
        <v>34</v>
      </c>
      <c r="Z169" s="6">
        <v>150</v>
      </c>
      <c r="AA169" s="6" t="s">
        <v>316</v>
      </c>
      <c r="AB169" s="6">
        <f t="shared" si="52"/>
        <v>5100</v>
      </c>
      <c r="AC169" s="13">
        <f t="shared" si="53"/>
        <v>5.9027777777777776E-2</v>
      </c>
      <c r="AD169" s="6">
        <f t="shared" si="54"/>
        <v>5.0999999999999996</v>
      </c>
      <c r="AF169" s="6">
        <v>2031</v>
      </c>
      <c r="AG169" s="6">
        <v>1</v>
      </c>
      <c r="AH169" s="6">
        <v>18</v>
      </c>
      <c r="AI169" s="6">
        <f t="shared" si="55"/>
        <v>18</v>
      </c>
      <c r="AJ169" s="6">
        <v>150</v>
      </c>
      <c r="AK169" s="6" t="s">
        <v>316</v>
      </c>
      <c r="AL169" s="6">
        <f t="shared" si="56"/>
        <v>2700</v>
      </c>
      <c r="AM169" s="13">
        <f t="shared" si="57"/>
        <v>3.125E-2</v>
      </c>
      <c r="AN169" s="6">
        <f t="shared" si="58"/>
        <v>2.7</v>
      </c>
    </row>
    <row r="170" spans="2:40" x14ac:dyDescent="0.3">
      <c r="B170" s="6">
        <v>2032</v>
      </c>
      <c r="C170" s="6">
        <v>1</v>
      </c>
      <c r="D170" s="6">
        <v>26</v>
      </c>
      <c r="E170" s="6">
        <f t="shared" si="44"/>
        <v>26</v>
      </c>
      <c r="F170" s="6">
        <v>150</v>
      </c>
      <c r="G170" s="6" t="s">
        <v>316</v>
      </c>
      <c r="H170" s="6">
        <f t="shared" si="45"/>
        <v>3900</v>
      </c>
      <c r="I170" s="13">
        <f t="shared" si="46"/>
        <v>4.5138888888888888E-2</v>
      </c>
      <c r="J170" s="6">
        <f t="shared" si="47"/>
        <v>3.9</v>
      </c>
      <c r="L170" s="6">
        <v>2032</v>
      </c>
      <c r="M170" s="6">
        <v>0</v>
      </c>
      <c r="N170" s="6"/>
      <c r="O170" s="6"/>
      <c r="P170" s="6">
        <v>10090</v>
      </c>
      <c r="Q170" s="6" t="s">
        <v>218</v>
      </c>
      <c r="R170" s="6">
        <f t="shared" si="48"/>
        <v>0</v>
      </c>
      <c r="S170" s="13">
        <f t="shared" si="49"/>
        <v>0</v>
      </c>
      <c r="T170" s="6">
        <f t="shared" si="50"/>
        <v>0</v>
      </c>
      <c r="V170" s="6">
        <v>2032</v>
      </c>
      <c r="W170" s="6">
        <v>1</v>
      </c>
      <c r="X170" s="6">
        <v>34</v>
      </c>
      <c r="Y170" s="6">
        <f t="shared" si="51"/>
        <v>34</v>
      </c>
      <c r="Z170" s="6">
        <v>150</v>
      </c>
      <c r="AA170" s="6" t="s">
        <v>316</v>
      </c>
      <c r="AB170" s="6">
        <f t="shared" si="52"/>
        <v>5100</v>
      </c>
      <c r="AC170" s="13">
        <f t="shared" si="53"/>
        <v>5.9027777777777776E-2</v>
      </c>
      <c r="AD170" s="6">
        <f t="shared" si="54"/>
        <v>5.0999999999999996</v>
      </c>
      <c r="AF170" s="6">
        <v>2032</v>
      </c>
      <c r="AG170" s="6">
        <v>1</v>
      </c>
      <c r="AH170" s="6">
        <v>18</v>
      </c>
      <c r="AI170" s="6">
        <f t="shared" si="55"/>
        <v>18</v>
      </c>
      <c r="AJ170" s="6">
        <v>150</v>
      </c>
      <c r="AK170" s="6" t="s">
        <v>316</v>
      </c>
      <c r="AL170" s="6">
        <f t="shared" si="56"/>
        <v>2700</v>
      </c>
      <c r="AM170" s="13">
        <f t="shared" si="57"/>
        <v>3.125E-2</v>
      </c>
      <c r="AN170" s="6">
        <f t="shared" si="58"/>
        <v>2.7</v>
      </c>
    </row>
    <row r="171" spans="2:40" x14ac:dyDescent="0.3">
      <c r="B171" s="6">
        <v>2033</v>
      </c>
      <c r="C171" s="6">
        <v>1</v>
      </c>
      <c r="D171" s="6">
        <v>26</v>
      </c>
      <c r="E171" s="6">
        <f t="shared" si="44"/>
        <v>26</v>
      </c>
      <c r="F171" s="6">
        <v>150</v>
      </c>
      <c r="G171" s="6" t="s">
        <v>316</v>
      </c>
      <c r="H171" s="6">
        <f t="shared" si="45"/>
        <v>3900</v>
      </c>
      <c r="I171" s="13">
        <f t="shared" si="46"/>
        <v>4.5138888888888888E-2</v>
      </c>
      <c r="J171" s="6">
        <f t="shared" si="47"/>
        <v>3.9</v>
      </c>
      <c r="L171" s="6">
        <v>2033</v>
      </c>
      <c r="M171" s="6">
        <v>0</v>
      </c>
      <c r="N171" s="6"/>
      <c r="O171" s="6"/>
      <c r="P171" s="6">
        <v>10090</v>
      </c>
      <c r="Q171" s="6" t="s">
        <v>218</v>
      </c>
      <c r="R171" s="6">
        <f t="shared" si="48"/>
        <v>0</v>
      </c>
      <c r="S171" s="13">
        <f t="shared" si="49"/>
        <v>0</v>
      </c>
      <c r="T171" s="6">
        <f t="shared" si="50"/>
        <v>0</v>
      </c>
      <c r="V171" s="6">
        <v>2033</v>
      </c>
      <c r="W171" s="6">
        <v>1</v>
      </c>
      <c r="X171" s="6">
        <v>34</v>
      </c>
      <c r="Y171" s="6">
        <f t="shared" si="51"/>
        <v>34</v>
      </c>
      <c r="Z171" s="6">
        <v>150</v>
      </c>
      <c r="AA171" s="6" t="s">
        <v>316</v>
      </c>
      <c r="AB171" s="6">
        <f t="shared" si="52"/>
        <v>5100</v>
      </c>
      <c r="AC171" s="13">
        <f t="shared" si="53"/>
        <v>5.9027777777777776E-2</v>
      </c>
      <c r="AD171" s="6">
        <f t="shared" si="54"/>
        <v>5.0999999999999996</v>
      </c>
      <c r="AF171" s="6">
        <v>2033</v>
      </c>
      <c r="AG171" s="6">
        <v>1</v>
      </c>
      <c r="AH171" s="6">
        <v>18</v>
      </c>
      <c r="AI171" s="6">
        <f t="shared" si="55"/>
        <v>18</v>
      </c>
      <c r="AJ171" s="6">
        <v>150</v>
      </c>
      <c r="AK171" s="6" t="s">
        <v>316</v>
      </c>
      <c r="AL171" s="6">
        <f t="shared" si="56"/>
        <v>2700</v>
      </c>
      <c r="AM171" s="13">
        <f t="shared" si="57"/>
        <v>3.125E-2</v>
      </c>
      <c r="AN171" s="6">
        <f t="shared" si="58"/>
        <v>2.7</v>
      </c>
    </row>
    <row r="172" spans="2:40" x14ac:dyDescent="0.3">
      <c r="B172" s="6">
        <v>2034</v>
      </c>
      <c r="C172" s="6">
        <v>1</v>
      </c>
      <c r="D172" s="6">
        <v>26</v>
      </c>
      <c r="E172" s="6">
        <f t="shared" si="44"/>
        <v>26</v>
      </c>
      <c r="F172" s="6">
        <v>150</v>
      </c>
      <c r="G172" s="6" t="s">
        <v>316</v>
      </c>
      <c r="H172" s="6">
        <f t="shared" si="45"/>
        <v>3900</v>
      </c>
      <c r="I172" s="13">
        <f t="shared" si="46"/>
        <v>4.5138888888888888E-2</v>
      </c>
      <c r="J172" s="6">
        <f t="shared" si="47"/>
        <v>3.9</v>
      </c>
      <c r="L172" s="6">
        <v>2034</v>
      </c>
      <c r="M172" s="6">
        <v>0</v>
      </c>
      <c r="N172" s="6"/>
      <c r="O172" s="6"/>
      <c r="P172" s="6">
        <v>10090</v>
      </c>
      <c r="Q172" s="6" t="s">
        <v>218</v>
      </c>
      <c r="R172" s="6">
        <f t="shared" si="48"/>
        <v>0</v>
      </c>
      <c r="S172" s="13">
        <f t="shared" si="49"/>
        <v>0</v>
      </c>
      <c r="T172" s="6">
        <f t="shared" si="50"/>
        <v>0</v>
      </c>
      <c r="V172" s="6">
        <v>2034</v>
      </c>
      <c r="W172" s="6">
        <v>1</v>
      </c>
      <c r="X172" s="6">
        <v>34</v>
      </c>
      <c r="Y172" s="6">
        <f t="shared" si="51"/>
        <v>34</v>
      </c>
      <c r="Z172" s="6">
        <v>150</v>
      </c>
      <c r="AA172" s="6" t="s">
        <v>316</v>
      </c>
      <c r="AB172" s="6">
        <f t="shared" si="52"/>
        <v>5100</v>
      </c>
      <c r="AC172" s="13">
        <f t="shared" si="53"/>
        <v>5.9027777777777776E-2</v>
      </c>
      <c r="AD172" s="6">
        <f t="shared" si="54"/>
        <v>5.0999999999999996</v>
      </c>
      <c r="AF172" s="6">
        <v>2034</v>
      </c>
      <c r="AG172" s="6">
        <v>1</v>
      </c>
      <c r="AH172" s="6">
        <v>18</v>
      </c>
      <c r="AI172" s="6">
        <f t="shared" si="55"/>
        <v>18</v>
      </c>
      <c r="AJ172" s="6">
        <v>150</v>
      </c>
      <c r="AK172" s="6" t="s">
        <v>316</v>
      </c>
      <c r="AL172" s="6">
        <f t="shared" si="56"/>
        <v>2700</v>
      </c>
      <c r="AM172" s="13">
        <f t="shared" si="57"/>
        <v>3.125E-2</v>
      </c>
      <c r="AN172" s="6">
        <f t="shared" si="58"/>
        <v>2.7</v>
      </c>
    </row>
    <row r="173" spans="2:40" x14ac:dyDescent="0.3">
      <c r="B173" s="6">
        <v>2035</v>
      </c>
      <c r="C173" s="6">
        <v>1</v>
      </c>
      <c r="D173" s="6">
        <v>26</v>
      </c>
      <c r="E173" s="6">
        <f t="shared" si="44"/>
        <v>26</v>
      </c>
      <c r="F173" s="6">
        <v>150</v>
      </c>
      <c r="G173" s="6" t="s">
        <v>316</v>
      </c>
      <c r="H173" s="6">
        <f t="shared" si="45"/>
        <v>3900</v>
      </c>
      <c r="I173" s="13">
        <f t="shared" si="46"/>
        <v>4.5138888888888888E-2</v>
      </c>
      <c r="J173" s="6">
        <f t="shared" si="47"/>
        <v>3.9</v>
      </c>
      <c r="L173" s="6">
        <v>2035</v>
      </c>
      <c r="M173" s="6">
        <v>0</v>
      </c>
      <c r="N173" s="6"/>
      <c r="O173" s="6"/>
      <c r="P173" s="6">
        <v>10090</v>
      </c>
      <c r="Q173" s="6" t="s">
        <v>218</v>
      </c>
      <c r="R173" s="6">
        <f t="shared" si="48"/>
        <v>0</v>
      </c>
      <c r="S173" s="13">
        <f t="shared" si="49"/>
        <v>0</v>
      </c>
      <c r="T173" s="6">
        <f t="shared" si="50"/>
        <v>0</v>
      </c>
      <c r="V173" s="6">
        <v>2035</v>
      </c>
      <c r="W173" s="6">
        <v>1</v>
      </c>
      <c r="X173" s="6">
        <v>34</v>
      </c>
      <c r="Y173" s="6">
        <f t="shared" si="51"/>
        <v>34</v>
      </c>
      <c r="Z173" s="6">
        <v>150</v>
      </c>
      <c r="AA173" s="6" t="s">
        <v>316</v>
      </c>
      <c r="AB173" s="6">
        <f t="shared" si="52"/>
        <v>5100</v>
      </c>
      <c r="AC173" s="13">
        <f t="shared" si="53"/>
        <v>5.9027777777777776E-2</v>
      </c>
      <c r="AD173" s="6">
        <f t="shared" si="54"/>
        <v>5.0999999999999996</v>
      </c>
      <c r="AF173" s="6">
        <v>2035</v>
      </c>
      <c r="AG173" s="6">
        <v>1</v>
      </c>
      <c r="AH173" s="6">
        <v>18</v>
      </c>
      <c r="AI173" s="6">
        <f t="shared" si="55"/>
        <v>18</v>
      </c>
      <c r="AJ173" s="6">
        <v>150</v>
      </c>
      <c r="AK173" s="6" t="s">
        <v>316</v>
      </c>
      <c r="AL173" s="6">
        <f t="shared" si="56"/>
        <v>2700</v>
      </c>
      <c r="AM173" s="13">
        <f t="shared" si="57"/>
        <v>3.125E-2</v>
      </c>
      <c r="AN173" s="6">
        <f t="shared" si="58"/>
        <v>2.7</v>
      </c>
    </row>
    <row r="174" spans="2:40" x14ac:dyDescent="0.3">
      <c r="B174" s="6">
        <v>2036</v>
      </c>
      <c r="C174" s="6">
        <v>1</v>
      </c>
      <c r="D174" s="6">
        <v>26</v>
      </c>
      <c r="E174" s="6">
        <f t="shared" si="44"/>
        <v>26</v>
      </c>
      <c r="F174" s="6">
        <v>150</v>
      </c>
      <c r="G174" s="6" t="s">
        <v>316</v>
      </c>
      <c r="H174" s="6">
        <f t="shared" si="45"/>
        <v>3900</v>
      </c>
      <c r="I174" s="13">
        <f t="shared" si="46"/>
        <v>4.5138888888888888E-2</v>
      </c>
      <c r="J174" s="6">
        <f t="shared" si="47"/>
        <v>3.9</v>
      </c>
      <c r="L174" s="6">
        <v>2036</v>
      </c>
      <c r="M174" s="6">
        <v>0</v>
      </c>
      <c r="N174" s="6"/>
      <c r="O174" s="6"/>
      <c r="P174" s="6">
        <v>10090</v>
      </c>
      <c r="Q174" s="6" t="s">
        <v>218</v>
      </c>
      <c r="R174" s="6">
        <f t="shared" si="48"/>
        <v>0</v>
      </c>
      <c r="S174" s="13">
        <f t="shared" si="49"/>
        <v>0</v>
      </c>
      <c r="T174" s="6">
        <f t="shared" si="50"/>
        <v>0</v>
      </c>
      <c r="V174" s="6">
        <v>2036</v>
      </c>
      <c r="W174" s="6">
        <v>1</v>
      </c>
      <c r="X174" s="6">
        <v>34</v>
      </c>
      <c r="Y174" s="6">
        <f t="shared" si="51"/>
        <v>34</v>
      </c>
      <c r="Z174" s="6">
        <v>150</v>
      </c>
      <c r="AA174" s="6" t="s">
        <v>316</v>
      </c>
      <c r="AB174" s="6">
        <f t="shared" si="52"/>
        <v>5100</v>
      </c>
      <c r="AC174" s="13">
        <f t="shared" si="53"/>
        <v>5.9027777777777776E-2</v>
      </c>
      <c r="AD174" s="6">
        <f t="shared" si="54"/>
        <v>5.0999999999999996</v>
      </c>
      <c r="AF174" s="6">
        <v>2036</v>
      </c>
      <c r="AG174" s="6">
        <v>1</v>
      </c>
      <c r="AH174" s="6">
        <v>18</v>
      </c>
      <c r="AI174" s="6">
        <f t="shared" si="55"/>
        <v>18</v>
      </c>
      <c r="AJ174" s="6">
        <v>150</v>
      </c>
      <c r="AK174" s="6" t="s">
        <v>316</v>
      </c>
      <c r="AL174" s="6">
        <f t="shared" si="56"/>
        <v>2700</v>
      </c>
      <c r="AM174" s="13">
        <f t="shared" si="57"/>
        <v>3.125E-2</v>
      </c>
      <c r="AN174" s="6">
        <f t="shared" si="58"/>
        <v>2.7</v>
      </c>
    </row>
    <row r="175" spans="2:40" x14ac:dyDescent="0.3">
      <c r="B175" s="6">
        <v>2037</v>
      </c>
      <c r="C175" s="6">
        <v>1</v>
      </c>
      <c r="D175" s="6">
        <v>26</v>
      </c>
      <c r="E175" s="6">
        <f t="shared" si="44"/>
        <v>26</v>
      </c>
      <c r="F175" s="6">
        <v>150</v>
      </c>
      <c r="G175" s="6" t="s">
        <v>316</v>
      </c>
      <c r="H175" s="6">
        <f t="shared" si="45"/>
        <v>3900</v>
      </c>
      <c r="I175" s="13">
        <f t="shared" si="46"/>
        <v>4.5138888888888888E-2</v>
      </c>
      <c r="J175" s="6">
        <f t="shared" si="47"/>
        <v>3.9</v>
      </c>
      <c r="L175" s="6">
        <v>2037</v>
      </c>
      <c r="M175" s="6">
        <v>0</v>
      </c>
      <c r="N175" s="6"/>
      <c r="O175" s="6"/>
      <c r="P175" s="6">
        <v>10090</v>
      </c>
      <c r="Q175" s="6" t="s">
        <v>218</v>
      </c>
      <c r="R175" s="6">
        <f t="shared" si="48"/>
        <v>0</v>
      </c>
      <c r="S175" s="13">
        <f t="shared" si="49"/>
        <v>0</v>
      </c>
      <c r="T175" s="6">
        <f t="shared" si="50"/>
        <v>0</v>
      </c>
      <c r="V175" s="6">
        <v>2037</v>
      </c>
      <c r="W175" s="6">
        <v>1</v>
      </c>
      <c r="X175" s="6">
        <v>34</v>
      </c>
      <c r="Y175" s="6">
        <f t="shared" si="51"/>
        <v>34</v>
      </c>
      <c r="Z175" s="6">
        <v>150</v>
      </c>
      <c r="AA175" s="6" t="s">
        <v>316</v>
      </c>
      <c r="AB175" s="6">
        <f t="shared" si="52"/>
        <v>5100</v>
      </c>
      <c r="AC175" s="13">
        <f t="shared" si="53"/>
        <v>5.9027777777777776E-2</v>
      </c>
      <c r="AD175" s="6">
        <f t="shared" si="54"/>
        <v>5.0999999999999996</v>
      </c>
      <c r="AF175" s="6">
        <v>2037</v>
      </c>
      <c r="AG175" s="6">
        <v>1</v>
      </c>
      <c r="AH175" s="6">
        <v>18</v>
      </c>
      <c r="AI175" s="6">
        <f t="shared" si="55"/>
        <v>18</v>
      </c>
      <c r="AJ175" s="6">
        <v>150</v>
      </c>
      <c r="AK175" s="6" t="s">
        <v>316</v>
      </c>
      <c r="AL175" s="6">
        <f t="shared" si="56"/>
        <v>2700</v>
      </c>
      <c r="AM175" s="13">
        <f t="shared" si="57"/>
        <v>3.125E-2</v>
      </c>
      <c r="AN175" s="6">
        <f t="shared" si="58"/>
        <v>2.7</v>
      </c>
    </row>
    <row r="176" spans="2:40" x14ac:dyDescent="0.3">
      <c r="B176" s="6">
        <v>2038</v>
      </c>
      <c r="C176" s="6">
        <v>1</v>
      </c>
      <c r="D176" s="6">
        <v>26</v>
      </c>
      <c r="E176" s="6">
        <f t="shared" si="44"/>
        <v>26</v>
      </c>
      <c r="F176" s="6">
        <v>150</v>
      </c>
      <c r="G176" s="6" t="s">
        <v>316</v>
      </c>
      <c r="H176" s="6">
        <f t="shared" si="45"/>
        <v>3900</v>
      </c>
      <c r="I176" s="13">
        <f t="shared" si="46"/>
        <v>4.5138888888888888E-2</v>
      </c>
      <c r="J176" s="6">
        <f t="shared" si="47"/>
        <v>3.9</v>
      </c>
      <c r="L176" s="6">
        <v>2038</v>
      </c>
      <c r="M176" s="6">
        <v>0</v>
      </c>
      <c r="N176" s="6"/>
      <c r="O176" s="6"/>
      <c r="P176" s="6">
        <v>10090</v>
      </c>
      <c r="Q176" s="6" t="s">
        <v>218</v>
      </c>
      <c r="R176" s="6">
        <f t="shared" si="48"/>
        <v>0</v>
      </c>
      <c r="S176" s="13">
        <f t="shared" si="49"/>
        <v>0</v>
      </c>
      <c r="T176" s="6">
        <f t="shared" si="50"/>
        <v>0</v>
      </c>
      <c r="V176" s="6">
        <v>2038</v>
      </c>
      <c r="W176" s="6">
        <v>1</v>
      </c>
      <c r="X176" s="6">
        <v>34</v>
      </c>
      <c r="Y176" s="6">
        <f t="shared" si="51"/>
        <v>34</v>
      </c>
      <c r="Z176" s="6">
        <v>150</v>
      </c>
      <c r="AA176" s="6" t="s">
        <v>316</v>
      </c>
      <c r="AB176" s="6">
        <f t="shared" si="52"/>
        <v>5100</v>
      </c>
      <c r="AC176" s="13">
        <f t="shared" si="53"/>
        <v>5.9027777777777776E-2</v>
      </c>
      <c r="AD176" s="6">
        <f t="shared" si="54"/>
        <v>5.0999999999999996</v>
      </c>
      <c r="AF176" s="6">
        <v>2038</v>
      </c>
      <c r="AG176" s="6">
        <v>1</v>
      </c>
      <c r="AH176" s="6">
        <v>18</v>
      </c>
      <c r="AI176" s="6">
        <f t="shared" si="55"/>
        <v>18</v>
      </c>
      <c r="AJ176" s="6">
        <v>150</v>
      </c>
      <c r="AK176" s="6" t="s">
        <v>316</v>
      </c>
      <c r="AL176" s="6">
        <f t="shared" si="56"/>
        <v>2700</v>
      </c>
      <c r="AM176" s="13">
        <f t="shared" si="57"/>
        <v>3.125E-2</v>
      </c>
      <c r="AN176" s="6">
        <f t="shared" si="58"/>
        <v>2.7</v>
      </c>
    </row>
    <row r="177" spans="2:40" x14ac:dyDescent="0.3">
      <c r="B177" s="6">
        <v>2039</v>
      </c>
      <c r="C177" s="6">
        <v>1</v>
      </c>
      <c r="D177" s="6">
        <v>26</v>
      </c>
      <c r="E177" s="6">
        <f t="shared" si="44"/>
        <v>26</v>
      </c>
      <c r="F177" s="6">
        <v>150</v>
      </c>
      <c r="G177" s="6" t="s">
        <v>316</v>
      </c>
      <c r="H177" s="6">
        <f t="shared" si="45"/>
        <v>3900</v>
      </c>
      <c r="I177" s="13">
        <f t="shared" si="46"/>
        <v>4.5138888888888888E-2</v>
      </c>
      <c r="J177" s="6">
        <f t="shared" si="47"/>
        <v>3.9</v>
      </c>
      <c r="L177" s="6">
        <v>2039</v>
      </c>
      <c r="M177" s="6">
        <v>0</v>
      </c>
      <c r="N177" s="6"/>
      <c r="O177" s="6"/>
      <c r="P177" s="6">
        <v>10090</v>
      </c>
      <c r="Q177" s="6" t="s">
        <v>218</v>
      </c>
      <c r="R177" s="6">
        <f t="shared" si="48"/>
        <v>0</v>
      </c>
      <c r="S177" s="13">
        <f t="shared" si="49"/>
        <v>0</v>
      </c>
      <c r="T177" s="6">
        <f t="shared" si="50"/>
        <v>0</v>
      </c>
      <c r="V177" s="6">
        <v>2039</v>
      </c>
      <c r="W177" s="6">
        <v>1</v>
      </c>
      <c r="X177" s="6">
        <v>34</v>
      </c>
      <c r="Y177" s="6">
        <f t="shared" si="51"/>
        <v>34</v>
      </c>
      <c r="Z177" s="6">
        <v>150</v>
      </c>
      <c r="AA177" s="6" t="s">
        <v>316</v>
      </c>
      <c r="AB177" s="6">
        <f t="shared" si="52"/>
        <v>5100</v>
      </c>
      <c r="AC177" s="13">
        <f t="shared" si="53"/>
        <v>5.9027777777777776E-2</v>
      </c>
      <c r="AD177" s="6">
        <f t="shared" si="54"/>
        <v>5.0999999999999996</v>
      </c>
      <c r="AF177" s="6">
        <v>2039</v>
      </c>
      <c r="AG177" s="6">
        <v>1</v>
      </c>
      <c r="AH177" s="6">
        <v>18</v>
      </c>
      <c r="AI177" s="6">
        <f t="shared" si="55"/>
        <v>18</v>
      </c>
      <c r="AJ177" s="6">
        <v>150</v>
      </c>
      <c r="AK177" s="6" t="s">
        <v>316</v>
      </c>
      <c r="AL177" s="6">
        <f t="shared" si="56"/>
        <v>2700</v>
      </c>
      <c r="AM177" s="13">
        <f t="shared" si="57"/>
        <v>3.125E-2</v>
      </c>
      <c r="AN177" s="6">
        <f t="shared" si="58"/>
        <v>2.7</v>
      </c>
    </row>
    <row r="178" spans="2:40" x14ac:dyDescent="0.3">
      <c r="B178" s="6">
        <v>2040</v>
      </c>
      <c r="C178" s="6">
        <v>1</v>
      </c>
      <c r="D178" s="6">
        <v>26</v>
      </c>
      <c r="E178" s="6">
        <f t="shared" si="44"/>
        <v>26</v>
      </c>
      <c r="F178" s="6">
        <v>150</v>
      </c>
      <c r="G178" s="6" t="s">
        <v>316</v>
      </c>
      <c r="H178" s="6">
        <f t="shared" si="45"/>
        <v>3900</v>
      </c>
      <c r="I178" s="13">
        <f t="shared" si="46"/>
        <v>4.5138888888888888E-2</v>
      </c>
      <c r="J178" s="6">
        <f t="shared" si="47"/>
        <v>3.9</v>
      </c>
      <c r="L178" s="6">
        <v>2040</v>
      </c>
      <c r="M178" s="6">
        <v>0</v>
      </c>
      <c r="N178" s="6"/>
      <c r="O178" s="6"/>
      <c r="P178" s="6">
        <v>10090</v>
      </c>
      <c r="Q178" s="6" t="s">
        <v>218</v>
      </c>
      <c r="R178" s="6">
        <f t="shared" si="48"/>
        <v>0</v>
      </c>
      <c r="S178" s="13">
        <f t="shared" si="49"/>
        <v>0</v>
      </c>
      <c r="T178" s="6">
        <f t="shared" si="50"/>
        <v>0</v>
      </c>
      <c r="V178" s="6">
        <v>2040</v>
      </c>
      <c r="W178" s="6">
        <v>1</v>
      </c>
      <c r="X178" s="6">
        <v>34</v>
      </c>
      <c r="Y178" s="6">
        <f t="shared" si="51"/>
        <v>34</v>
      </c>
      <c r="Z178" s="6">
        <v>150</v>
      </c>
      <c r="AA178" s="6" t="s">
        <v>316</v>
      </c>
      <c r="AB178" s="6">
        <f t="shared" si="52"/>
        <v>5100</v>
      </c>
      <c r="AC178" s="13">
        <f t="shared" si="53"/>
        <v>5.9027777777777776E-2</v>
      </c>
      <c r="AD178" s="6">
        <f t="shared" si="54"/>
        <v>5.0999999999999996</v>
      </c>
      <c r="AF178" s="6">
        <v>2040</v>
      </c>
      <c r="AG178" s="6">
        <v>1</v>
      </c>
      <c r="AH178" s="6">
        <v>18</v>
      </c>
      <c r="AI178" s="6">
        <f t="shared" si="55"/>
        <v>18</v>
      </c>
      <c r="AJ178" s="6">
        <v>150</v>
      </c>
      <c r="AK178" s="6" t="s">
        <v>316</v>
      </c>
      <c r="AL178" s="6">
        <f t="shared" si="56"/>
        <v>2700</v>
      </c>
      <c r="AM178" s="13">
        <f t="shared" si="57"/>
        <v>3.125E-2</v>
      </c>
      <c r="AN178" s="6">
        <f t="shared" si="58"/>
        <v>2.7</v>
      </c>
    </row>
    <row r="179" spans="2:40" x14ac:dyDescent="0.3">
      <c r="B179" s="6">
        <v>2041</v>
      </c>
      <c r="C179" s="6">
        <v>1</v>
      </c>
      <c r="D179" s="6">
        <v>26</v>
      </c>
      <c r="E179" s="6">
        <f t="shared" si="44"/>
        <v>26</v>
      </c>
      <c r="F179" s="6">
        <v>150</v>
      </c>
      <c r="G179" s="6" t="s">
        <v>316</v>
      </c>
      <c r="H179" s="6">
        <f t="shared" si="45"/>
        <v>3900</v>
      </c>
      <c r="I179" s="13">
        <f t="shared" si="46"/>
        <v>4.5138888888888888E-2</v>
      </c>
      <c r="J179" s="6">
        <f t="shared" si="47"/>
        <v>3.9</v>
      </c>
      <c r="L179" s="6">
        <v>2041</v>
      </c>
      <c r="M179" s="6">
        <v>0</v>
      </c>
      <c r="N179" s="6"/>
      <c r="O179" s="6"/>
      <c r="P179" s="6">
        <v>10090</v>
      </c>
      <c r="Q179" s="6" t="s">
        <v>218</v>
      </c>
      <c r="R179" s="6">
        <f t="shared" si="48"/>
        <v>0</v>
      </c>
      <c r="S179" s="13">
        <f t="shared" si="49"/>
        <v>0</v>
      </c>
      <c r="T179" s="6">
        <f t="shared" si="50"/>
        <v>0</v>
      </c>
      <c r="V179" s="6">
        <v>2041</v>
      </c>
      <c r="W179" s="6">
        <v>1</v>
      </c>
      <c r="X179" s="6">
        <v>34</v>
      </c>
      <c r="Y179" s="6">
        <f t="shared" si="51"/>
        <v>34</v>
      </c>
      <c r="Z179" s="6">
        <v>150</v>
      </c>
      <c r="AA179" s="6" t="s">
        <v>316</v>
      </c>
      <c r="AB179" s="6">
        <f t="shared" si="52"/>
        <v>5100</v>
      </c>
      <c r="AC179" s="13">
        <f t="shared" si="53"/>
        <v>5.9027777777777776E-2</v>
      </c>
      <c r="AD179" s="6">
        <f t="shared" si="54"/>
        <v>5.0999999999999996</v>
      </c>
      <c r="AF179" s="6">
        <v>2041</v>
      </c>
      <c r="AG179" s="6">
        <v>1</v>
      </c>
      <c r="AH179" s="6">
        <v>18</v>
      </c>
      <c r="AI179" s="6">
        <f t="shared" si="55"/>
        <v>18</v>
      </c>
      <c r="AJ179" s="6">
        <v>150</v>
      </c>
      <c r="AK179" s="6" t="s">
        <v>316</v>
      </c>
      <c r="AL179" s="6">
        <f t="shared" si="56"/>
        <v>2700</v>
      </c>
      <c r="AM179" s="13">
        <f t="shared" si="57"/>
        <v>3.125E-2</v>
      </c>
      <c r="AN179" s="6">
        <f t="shared" si="58"/>
        <v>2.7</v>
      </c>
    </row>
    <row r="180" spans="2:40" x14ac:dyDescent="0.3">
      <c r="B180" s="6">
        <v>2042</v>
      </c>
      <c r="C180" s="6">
        <v>1</v>
      </c>
      <c r="D180" s="6">
        <v>26</v>
      </c>
      <c r="E180" s="6">
        <f t="shared" si="44"/>
        <v>26</v>
      </c>
      <c r="F180" s="6">
        <v>150</v>
      </c>
      <c r="G180" s="6" t="s">
        <v>316</v>
      </c>
      <c r="H180" s="6">
        <f t="shared" si="45"/>
        <v>3900</v>
      </c>
      <c r="I180" s="13">
        <f t="shared" si="46"/>
        <v>4.5138888888888888E-2</v>
      </c>
      <c r="J180" s="6">
        <f t="shared" si="47"/>
        <v>3.9</v>
      </c>
      <c r="L180" s="6">
        <v>2042</v>
      </c>
      <c r="M180" s="6">
        <v>0</v>
      </c>
      <c r="N180" s="6"/>
      <c r="O180" s="6"/>
      <c r="P180" s="6">
        <v>10090</v>
      </c>
      <c r="Q180" s="6" t="s">
        <v>218</v>
      </c>
      <c r="R180" s="6">
        <f t="shared" si="48"/>
        <v>0</v>
      </c>
      <c r="S180" s="13">
        <f t="shared" si="49"/>
        <v>0</v>
      </c>
      <c r="T180" s="6">
        <f t="shared" si="50"/>
        <v>0</v>
      </c>
      <c r="V180" s="6">
        <v>2042</v>
      </c>
      <c r="W180" s="6">
        <v>1</v>
      </c>
      <c r="X180" s="6">
        <v>34</v>
      </c>
      <c r="Y180" s="6">
        <f t="shared" si="51"/>
        <v>34</v>
      </c>
      <c r="Z180" s="6">
        <v>150</v>
      </c>
      <c r="AA180" s="6" t="s">
        <v>316</v>
      </c>
      <c r="AB180" s="6">
        <f t="shared" si="52"/>
        <v>5100</v>
      </c>
      <c r="AC180" s="13">
        <f t="shared" si="53"/>
        <v>5.9027777777777776E-2</v>
      </c>
      <c r="AD180" s="6">
        <f t="shared" si="54"/>
        <v>5.0999999999999996</v>
      </c>
      <c r="AF180" s="6">
        <v>2042</v>
      </c>
      <c r="AG180" s="6">
        <v>1</v>
      </c>
      <c r="AH180" s="6">
        <v>18</v>
      </c>
      <c r="AI180" s="6">
        <f t="shared" si="55"/>
        <v>18</v>
      </c>
      <c r="AJ180" s="6">
        <v>150</v>
      </c>
      <c r="AK180" s="6" t="s">
        <v>316</v>
      </c>
      <c r="AL180" s="6">
        <f t="shared" si="56"/>
        <v>2700</v>
      </c>
      <c r="AM180" s="13">
        <f t="shared" si="57"/>
        <v>3.125E-2</v>
      </c>
      <c r="AN180" s="6">
        <f t="shared" si="58"/>
        <v>2.7</v>
      </c>
    </row>
    <row r="181" spans="2:40" x14ac:dyDescent="0.3">
      <c r="B181" s="6">
        <v>2043</v>
      </c>
      <c r="C181" s="6">
        <v>1</v>
      </c>
      <c r="D181" s="6">
        <v>26</v>
      </c>
      <c r="E181" s="6">
        <f t="shared" si="44"/>
        <v>26</v>
      </c>
      <c r="F181" s="6">
        <v>150</v>
      </c>
      <c r="G181" s="6" t="s">
        <v>316</v>
      </c>
      <c r="H181" s="6">
        <f t="shared" si="45"/>
        <v>3900</v>
      </c>
      <c r="I181" s="13">
        <f t="shared" si="46"/>
        <v>4.5138888888888888E-2</v>
      </c>
      <c r="J181" s="6">
        <f t="shared" si="47"/>
        <v>3.9</v>
      </c>
      <c r="L181" s="6">
        <v>2043</v>
      </c>
      <c r="M181" s="6">
        <v>0</v>
      </c>
      <c r="N181" s="6"/>
      <c r="O181" s="6"/>
      <c r="P181" s="6">
        <v>10090</v>
      </c>
      <c r="Q181" s="6" t="s">
        <v>218</v>
      </c>
      <c r="R181" s="6">
        <f t="shared" si="48"/>
        <v>0</v>
      </c>
      <c r="S181" s="13">
        <f t="shared" si="49"/>
        <v>0</v>
      </c>
      <c r="T181" s="6">
        <f t="shared" si="50"/>
        <v>0</v>
      </c>
      <c r="V181" s="6">
        <v>2043</v>
      </c>
      <c r="W181" s="6">
        <v>1</v>
      </c>
      <c r="X181" s="6">
        <v>34</v>
      </c>
      <c r="Y181" s="6">
        <f t="shared" si="51"/>
        <v>34</v>
      </c>
      <c r="Z181" s="6">
        <v>150</v>
      </c>
      <c r="AA181" s="6" t="s">
        <v>316</v>
      </c>
      <c r="AB181" s="6">
        <f t="shared" si="52"/>
        <v>5100</v>
      </c>
      <c r="AC181" s="13">
        <f t="shared" si="53"/>
        <v>5.9027777777777776E-2</v>
      </c>
      <c r="AD181" s="6">
        <f t="shared" si="54"/>
        <v>5.0999999999999996</v>
      </c>
      <c r="AF181" s="6">
        <v>2043</v>
      </c>
      <c r="AG181" s="6">
        <v>1</v>
      </c>
      <c r="AH181" s="6">
        <v>18</v>
      </c>
      <c r="AI181" s="6">
        <f t="shared" si="55"/>
        <v>18</v>
      </c>
      <c r="AJ181" s="6">
        <v>150</v>
      </c>
      <c r="AK181" s="6" t="s">
        <v>316</v>
      </c>
      <c r="AL181" s="6">
        <f t="shared" si="56"/>
        <v>2700</v>
      </c>
      <c r="AM181" s="13">
        <f t="shared" si="57"/>
        <v>3.125E-2</v>
      </c>
      <c r="AN181" s="6">
        <f t="shared" si="58"/>
        <v>2.7</v>
      </c>
    </row>
    <row r="182" spans="2:40" x14ac:dyDescent="0.3">
      <c r="B182" s="6">
        <v>2044</v>
      </c>
      <c r="C182" s="6">
        <v>1</v>
      </c>
      <c r="D182" s="6">
        <v>26</v>
      </c>
      <c r="E182" s="6">
        <f t="shared" si="44"/>
        <v>26</v>
      </c>
      <c r="F182" s="6">
        <v>150</v>
      </c>
      <c r="G182" s="6" t="s">
        <v>316</v>
      </c>
      <c r="H182" s="6">
        <f t="shared" si="45"/>
        <v>3900</v>
      </c>
      <c r="I182" s="13">
        <f t="shared" si="46"/>
        <v>4.5138888888888888E-2</v>
      </c>
      <c r="J182" s="6">
        <f t="shared" si="47"/>
        <v>3.9</v>
      </c>
      <c r="L182" s="6">
        <v>2044</v>
      </c>
      <c r="M182" s="6">
        <v>0</v>
      </c>
      <c r="N182" s="6"/>
      <c r="O182" s="6"/>
      <c r="P182" s="6">
        <v>10090</v>
      </c>
      <c r="Q182" s="6" t="s">
        <v>218</v>
      </c>
      <c r="R182" s="6">
        <f t="shared" si="48"/>
        <v>0</v>
      </c>
      <c r="S182" s="13">
        <f t="shared" si="49"/>
        <v>0</v>
      </c>
      <c r="T182" s="6">
        <f t="shared" si="50"/>
        <v>0</v>
      </c>
      <c r="V182" s="6">
        <v>2044</v>
      </c>
      <c r="W182" s="6">
        <v>1</v>
      </c>
      <c r="X182" s="6">
        <v>34</v>
      </c>
      <c r="Y182" s="6">
        <f t="shared" si="51"/>
        <v>34</v>
      </c>
      <c r="Z182" s="6">
        <v>150</v>
      </c>
      <c r="AA182" s="6" t="s">
        <v>316</v>
      </c>
      <c r="AB182" s="6">
        <f t="shared" si="52"/>
        <v>5100</v>
      </c>
      <c r="AC182" s="13">
        <f t="shared" si="53"/>
        <v>5.9027777777777776E-2</v>
      </c>
      <c r="AD182" s="6">
        <f t="shared" si="54"/>
        <v>5.0999999999999996</v>
      </c>
      <c r="AF182" s="6">
        <v>2044</v>
      </c>
      <c r="AG182" s="6">
        <v>1</v>
      </c>
      <c r="AH182" s="6">
        <v>18</v>
      </c>
      <c r="AI182" s="6">
        <f t="shared" si="55"/>
        <v>18</v>
      </c>
      <c r="AJ182" s="6">
        <v>150</v>
      </c>
      <c r="AK182" s="6" t="s">
        <v>316</v>
      </c>
      <c r="AL182" s="6">
        <f t="shared" si="56"/>
        <v>2700</v>
      </c>
      <c r="AM182" s="13">
        <f t="shared" si="57"/>
        <v>3.125E-2</v>
      </c>
      <c r="AN182" s="6">
        <f t="shared" si="58"/>
        <v>2.7</v>
      </c>
    </row>
    <row r="184" spans="2:40" x14ac:dyDescent="0.3">
      <c r="B184" s="226" t="s">
        <v>345</v>
      </c>
      <c r="C184" s="226"/>
      <c r="D184" s="226"/>
      <c r="L184" s="226" t="s">
        <v>346</v>
      </c>
      <c r="M184" s="226"/>
      <c r="N184" s="226"/>
    </row>
    <row r="185" spans="2:40" x14ac:dyDescent="0.3">
      <c r="B185" s="225" t="s">
        <v>22</v>
      </c>
      <c r="C185" s="225" t="s">
        <v>203</v>
      </c>
      <c r="D185" s="225" t="s">
        <v>204</v>
      </c>
      <c r="E185" s="225" t="s">
        <v>201</v>
      </c>
      <c r="F185" s="225" t="s">
        <v>202</v>
      </c>
      <c r="G185" s="225" t="s">
        <v>151</v>
      </c>
      <c r="H185" s="225" t="s">
        <v>205</v>
      </c>
      <c r="I185" s="225" t="s">
        <v>206</v>
      </c>
      <c r="J185" s="225" t="s">
        <v>207</v>
      </c>
      <c r="L185" s="225" t="s">
        <v>22</v>
      </c>
      <c r="M185" s="225" t="s">
        <v>203</v>
      </c>
      <c r="N185" s="225" t="s">
        <v>317</v>
      </c>
      <c r="O185" s="225" t="s">
        <v>318</v>
      </c>
      <c r="P185" s="225" t="s">
        <v>202</v>
      </c>
      <c r="Q185" s="225" t="s">
        <v>151</v>
      </c>
      <c r="R185" s="225" t="s">
        <v>205</v>
      </c>
      <c r="S185" s="225" t="s">
        <v>206</v>
      </c>
      <c r="T185" s="225" t="s">
        <v>207</v>
      </c>
    </row>
    <row r="186" spans="2:40" x14ac:dyDescent="0.3">
      <c r="B186" s="225"/>
      <c r="C186" s="225"/>
      <c r="D186" s="225"/>
      <c r="E186" s="225"/>
      <c r="F186" s="225"/>
      <c r="G186" s="225"/>
      <c r="H186" s="225"/>
      <c r="I186" s="225"/>
      <c r="J186" s="225"/>
      <c r="L186" s="225"/>
      <c r="M186" s="225"/>
      <c r="N186" s="225"/>
      <c r="O186" s="225"/>
      <c r="P186" s="225"/>
      <c r="Q186" s="225"/>
      <c r="R186" s="225"/>
      <c r="S186" s="225"/>
      <c r="T186" s="225"/>
    </row>
    <row r="187" spans="2:40" x14ac:dyDescent="0.3">
      <c r="B187" s="225"/>
      <c r="C187" s="225"/>
      <c r="D187" s="225"/>
      <c r="E187" s="225"/>
      <c r="F187" s="225"/>
      <c r="G187" s="225"/>
      <c r="H187" s="225"/>
      <c r="I187" s="225"/>
      <c r="J187" s="225"/>
      <c r="L187" s="225"/>
      <c r="M187" s="225"/>
      <c r="N187" s="225"/>
      <c r="O187" s="225"/>
      <c r="P187" s="225"/>
      <c r="Q187" s="225"/>
      <c r="R187" s="225"/>
      <c r="S187" s="225"/>
      <c r="T187" s="225"/>
    </row>
    <row r="188" spans="2:40" x14ac:dyDescent="0.3">
      <c r="B188" s="6">
        <v>2025</v>
      </c>
      <c r="C188" s="6" cm="1">
        <f t="array" ref="C188:C207">TRANSPOSE('Proyeksi Fasum (4)'!D47:W47)</f>
        <v>0</v>
      </c>
      <c r="D188" s="6"/>
      <c r="E188" s="6"/>
      <c r="F188" s="6">
        <v>10000</v>
      </c>
      <c r="G188" s="6" t="s">
        <v>218</v>
      </c>
      <c r="H188" s="6">
        <f>F188*C188</f>
        <v>0</v>
      </c>
      <c r="I188" s="13">
        <f>H188/86400</f>
        <v>0</v>
      </c>
      <c r="J188" s="6">
        <f>H188/1000</f>
        <v>0</v>
      </c>
      <c r="L188" s="6">
        <v>2025</v>
      </c>
      <c r="M188" s="6" cm="1">
        <f t="array" ref="M188:M207">TRANSPOSE('Proyeksi Fasum (4)'!D48:W48)</f>
        <v>0</v>
      </c>
      <c r="N188" s="6">
        <v>1</v>
      </c>
      <c r="O188" s="6">
        <f>M188*N188</f>
        <v>0</v>
      </c>
      <c r="P188" s="6">
        <v>0.3</v>
      </c>
      <c r="Q188" s="6" t="s">
        <v>319</v>
      </c>
      <c r="R188" s="6">
        <f>P188*O188*86400</f>
        <v>0</v>
      </c>
      <c r="S188" s="13">
        <f>R188/86400</f>
        <v>0</v>
      </c>
      <c r="T188" s="6">
        <f>R188/1000</f>
        <v>0</v>
      </c>
    </row>
    <row r="189" spans="2:40" x14ac:dyDescent="0.3">
      <c r="B189" s="6">
        <v>2026</v>
      </c>
      <c r="C189" s="6">
        <v>0</v>
      </c>
      <c r="D189" s="6"/>
      <c r="E189" s="6"/>
      <c r="F189" s="6">
        <v>10000</v>
      </c>
      <c r="G189" s="6" t="s">
        <v>218</v>
      </c>
      <c r="H189" s="6">
        <f t="shared" ref="H189:H207" si="59">F189*C189</f>
        <v>0</v>
      </c>
      <c r="I189" s="13">
        <f t="shared" ref="I189:I207" si="60">H189/86400</f>
        <v>0</v>
      </c>
      <c r="J189" s="6">
        <f t="shared" ref="J189:J207" si="61">H189/1000</f>
        <v>0</v>
      </c>
      <c r="L189" s="6">
        <v>2026</v>
      </c>
      <c r="M189" s="6">
        <v>0</v>
      </c>
      <c r="N189" s="6">
        <v>1</v>
      </c>
      <c r="O189" s="6">
        <f t="shared" ref="O189:O207" si="62">M189*N189</f>
        <v>0</v>
      </c>
      <c r="P189" s="6">
        <v>0.3</v>
      </c>
      <c r="Q189" s="6" t="s">
        <v>319</v>
      </c>
      <c r="R189" s="6">
        <f t="shared" ref="R189:R207" si="63">P189*O189*86400</f>
        <v>0</v>
      </c>
      <c r="S189" s="13">
        <f t="shared" ref="S189:S207" si="64">R189/86400</f>
        <v>0</v>
      </c>
      <c r="T189" s="6">
        <f t="shared" ref="T189:T207" si="65">R189/1000</f>
        <v>0</v>
      </c>
    </row>
    <row r="190" spans="2:40" x14ac:dyDescent="0.3">
      <c r="B190" s="6">
        <v>2027</v>
      </c>
      <c r="C190" s="6">
        <v>0</v>
      </c>
      <c r="D190" s="6"/>
      <c r="E190" s="6"/>
      <c r="F190" s="6">
        <v>10000</v>
      </c>
      <c r="G190" s="6" t="s">
        <v>218</v>
      </c>
      <c r="H190" s="6">
        <f t="shared" si="59"/>
        <v>0</v>
      </c>
      <c r="I190" s="13">
        <f t="shared" si="60"/>
        <v>0</v>
      </c>
      <c r="J190" s="6">
        <f t="shared" si="61"/>
        <v>0</v>
      </c>
      <c r="L190" s="6">
        <v>2027</v>
      </c>
      <c r="M190" s="6">
        <v>0</v>
      </c>
      <c r="N190" s="6">
        <v>1</v>
      </c>
      <c r="O190" s="6">
        <f t="shared" si="62"/>
        <v>0</v>
      </c>
      <c r="P190" s="6">
        <v>0.3</v>
      </c>
      <c r="Q190" s="6" t="s">
        <v>319</v>
      </c>
      <c r="R190" s="6">
        <f t="shared" si="63"/>
        <v>0</v>
      </c>
      <c r="S190" s="13">
        <f t="shared" si="64"/>
        <v>0</v>
      </c>
      <c r="T190" s="6">
        <f t="shared" si="65"/>
        <v>0</v>
      </c>
    </row>
    <row r="191" spans="2:40" x14ac:dyDescent="0.3">
      <c r="B191" s="6">
        <v>2028</v>
      </c>
      <c r="C191" s="6">
        <v>0</v>
      </c>
      <c r="D191" s="6"/>
      <c r="E191" s="6"/>
      <c r="F191" s="6">
        <v>10000</v>
      </c>
      <c r="G191" s="6" t="s">
        <v>218</v>
      </c>
      <c r="H191" s="6">
        <f t="shared" si="59"/>
        <v>0</v>
      </c>
      <c r="I191" s="13">
        <f t="shared" si="60"/>
        <v>0</v>
      </c>
      <c r="J191" s="6">
        <f t="shared" si="61"/>
        <v>0</v>
      </c>
      <c r="L191" s="6">
        <v>2028</v>
      </c>
      <c r="M191" s="6">
        <v>0</v>
      </c>
      <c r="N191" s="6">
        <v>1</v>
      </c>
      <c r="O191" s="6">
        <f t="shared" si="62"/>
        <v>0</v>
      </c>
      <c r="P191" s="6">
        <v>0.3</v>
      </c>
      <c r="Q191" s="6" t="s">
        <v>319</v>
      </c>
      <c r="R191" s="6">
        <f t="shared" si="63"/>
        <v>0</v>
      </c>
      <c r="S191" s="13">
        <f t="shared" si="64"/>
        <v>0</v>
      </c>
      <c r="T191" s="6">
        <f t="shared" si="65"/>
        <v>0</v>
      </c>
    </row>
    <row r="192" spans="2:40" x14ac:dyDescent="0.3">
      <c r="B192" s="6">
        <v>2029</v>
      </c>
      <c r="C192" s="6">
        <v>0</v>
      </c>
      <c r="D192" s="6"/>
      <c r="E192" s="6"/>
      <c r="F192" s="6">
        <v>10000</v>
      </c>
      <c r="G192" s="6" t="s">
        <v>218</v>
      </c>
      <c r="H192" s="6">
        <f t="shared" si="59"/>
        <v>0</v>
      </c>
      <c r="I192" s="13">
        <f t="shared" si="60"/>
        <v>0</v>
      </c>
      <c r="J192" s="6">
        <f t="shared" si="61"/>
        <v>0</v>
      </c>
      <c r="L192" s="6">
        <v>2029</v>
      </c>
      <c r="M192" s="6">
        <v>0</v>
      </c>
      <c r="N192" s="6">
        <v>1</v>
      </c>
      <c r="O192" s="6">
        <f t="shared" si="62"/>
        <v>0</v>
      </c>
      <c r="P192" s="6">
        <v>0.3</v>
      </c>
      <c r="Q192" s="6" t="s">
        <v>319</v>
      </c>
      <c r="R192" s="6">
        <f t="shared" si="63"/>
        <v>0</v>
      </c>
      <c r="S192" s="13">
        <f t="shared" si="64"/>
        <v>0</v>
      </c>
      <c r="T192" s="6">
        <f t="shared" si="65"/>
        <v>0</v>
      </c>
    </row>
    <row r="193" spans="2:20" x14ac:dyDescent="0.3">
      <c r="B193" s="6">
        <v>2030</v>
      </c>
      <c r="C193" s="6">
        <v>0</v>
      </c>
      <c r="D193" s="6"/>
      <c r="E193" s="6"/>
      <c r="F193" s="6">
        <v>10000</v>
      </c>
      <c r="G193" s="6" t="s">
        <v>218</v>
      </c>
      <c r="H193" s="6">
        <f t="shared" si="59"/>
        <v>0</v>
      </c>
      <c r="I193" s="13">
        <f t="shared" si="60"/>
        <v>0</v>
      </c>
      <c r="J193" s="6">
        <f t="shared" si="61"/>
        <v>0</v>
      </c>
      <c r="L193" s="6">
        <v>2030</v>
      </c>
      <c r="M193" s="6">
        <v>0</v>
      </c>
      <c r="N193" s="6">
        <v>1</v>
      </c>
      <c r="O193" s="6">
        <f t="shared" si="62"/>
        <v>0</v>
      </c>
      <c r="P193" s="6">
        <v>0.3</v>
      </c>
      <c r="Q193" s="6" t="s">
        <v>319</v>
      </c>
      <c r="R193" s="6">
        <f t="shared" si="63"/>
        <v>0</v>
      </c>
      <c r="S193" s="13">
        <f t="shared" si="64"/>
        <v>0</v>
      </c>
      <c r="T193" s="6">
        <f t="shared" si="65"/>
        <v>0</v>
      </c>
    </row>
    <row r="194" spans="2:20" x14ac:dyDescent="0.3">
      <c r="B194" s="6">
        <v>2031</v>
      </c>
      <c r="C194" s="6">
        <v>0</v>
      </c>
      <c r="D194" s="6"/>
      <c r="E194" s="6"/>
      <c r="F194" s="6">
        <v>10000</v>
      </c>
      <c r="G194" s="6" t="s">
        <v>218</v>
      </c>
      <c r="H194" s="6">
        <f t="shared" si="59"/>
        <v>0</v>
      </c>
      <c r="I194" s="13">
        <f t="shared" si="60"/>
        <v>0</v>
      </c>
      <c r="J194" s="6">
        <f t="shared" si="61"/>
        <v>0</v>
      </c>
      <c r="L194" s="6">
        <v>2031</v>
      </c>
      <c r="M194" s="6">
        <v>0</v>
      </c>
      <c r="N194" s="6">
        <v>1</v>
      </c>
      <c r="O194" s="6">
        <f t="shared" si="62"/>
        <v>0</v>
      </c>
      <c r="P194" s="6">
        <v>0.3</v>
      </c>
      <c r="Q194" s="6" t="s">
        <v>319</v>
      </c>
      <c r="R194" s="6">
        <f t="shared" si="63"/>
        <v>0</v>
      </c>
      <c r="S194" s="13">
        <f t="shared" si="64"/>
        <v>0</v>
      </c>
      <c r="T194" s="6">
        <f t="shared" si="65"/>
        <v>0</v>
      </c>
    </row>
    <row r="195" spans="2:20" x14ac:dyDescent="0.3">
      <c r="B195" s="6">
        <v>2032</v>
      </c>
      <c r="C195" s="6">
        <v>0</v>
      </c>
      <c r="D195" s="6"/>
      <c r="E195" s="6"/>
      <c r="F195" s="6">
        <v>10000</v>
      </c>
      <c r="G195" s="6" t="s">
        <v>218</v>
      </c>
      <c r="H195" s="6">
        <f t="shared" si="59"/>
        <v>0</v>
      </c>
      <c r="I195" s="13">
        <f t="shared" si="60"/>
        <v>0</v>
      </c>
      <c r="J195" s="6">
        <f t="shared" si="61"/>
        <v>0</v>
      </c>
      <c r="L195" s="6">
        <v>2032</v>
      </c>
      <c r="M195" s="6">
        <v>0</v>
      </c>
      <c r="N195" s="6">
        <v>1</v>
      </c>
      <c r="O195" s="6">
        <f t="shared" si="62"/>
        <v>0</v>
      </c>
      <c r="P195" s="6">
        <v>0.3</v>
      </c>
      <c r="Q195" s="6" t="s">
        <v>319</v>
      </c>
      <c r="R195" s="6">
        <f t="shared" si="63"/>
        <v>0</v>
      </c>
      <c r="S195" s="13">
        <f t="shared" si="64"/>
        <v>0</v>
      </c>
      <c r="T195" s="6">
        <f t="shared" si="65"/>
        <v>0</v>
      </c>
    </row>
    <row r="196" spans="2:20" x14ac:dyDescent="0.3">
      <c r="B196" s="6">
        <v>2033</v>
      </c>
      <c r="C196" s="6">
        <v>0</v>
      </c>
      <c r="D196" s="6"/>
      <c r="E196" s="6"/>
      <c r="F196" s="6">
        <v>10000</v>
      </c>
      <c r="G196" s="6" t="s">
        <v>218</v>
      </c>
      <c r="H196" s="6">
        <f t="shared" si="59"/>
        <v>0</v>
      </c>
      <c r="I196" s="13">
        <f t="shared" si="60"/>
        <v>0</v>
      </c>
      <c r="J196" s="6">
        <f t="shared" si="61"/>
        <v>0</v>
      </c>
      <c r="L196" s="6">
        <v>2033</v>
      </c>
      <c r="M196" s="6">
        <v>0</v>
      </c>
      <c r="N196" s="6">
        <v>1</v>
      </c>
      <c r="O196" s="6">
        <f t="shared" si="62"/>
        <v>0</v>
      </c>
      <c r="P196" s="6">
        <v>0.3</v>
      </c>
      <c r="Q196" s="6" t="s">
        <v>319</v>
      </c>
      <c r="R196" s="6">
        <f t="shared" si="63"/>
        <v>0</v>
      </c>
      <c r="S196" s="13">
        <f t="shared" si="64"/>
        <v>0</v>
      </c>
      <c r="T196" s="6">
        <f t="shared" si="65"/>
        <v>0</v>
      </c>
    </row>
    <row r="197" spans="2:20" x14ac:dyDescent="0.3">
      <c r="B197" s="6">
        <v>2034</v>
      </c>
      <c r="C197" s="6">
        <v>0</v>
      </c>
      <c r="D197" s="6"/>
      <c r="E197" s="6"/>
      <c r="F197" s="6">
        <v>10000</v>
      </c>
      <c r="G197" s="6" t="s">
        <v>218</v>
      </c>
      <c r="H197" s="6">
        <f t="shared" si="59"/>
        <v>0</v>
      </c>
      <c r="I197" s="13">
        <f t="shared" si="60"/>
        <v>0</v>
      </c>
      <c r="J197" s="6">
        <f t="shared" si="61"/>
        <v>0</v>
      </c>
      <c r="L197" s="6">
        <v>2034</v>
      </c>
      <c r="M197" s="6">
        <v>0</v>
      </c>
      <c r="N197" s="6">
        <v>1</v>
      </c>
      <c r="O197" s="6">
        <f t="shared" si="62"/>
        <v>0</v>
      </c>
      <c r="P197" s="6">
        <v>0.3</v>
      </c>
      <c r="Q197" s="6" t="s">
        <v>319</v>
      </c>
      <c r="R197" s="6">
        <f t="shared" si="63"/>
        <v>0</v>
      </c>
      <c r="S197" s="13">
        <f t="shared" si="64"/>
        <v>0</v>
      </c>
      <c r="T197" s="6">
        <f t="shared" si="65"/>
        <v>0</v>
      </c>
    </row>
    <row r="198" spans="2:20" x14ac:dyDescent="0.3">
      <c r="B198" s="6">
        <v>2035</v>
      </c>
      <c r="C198" s="6">
        <v>0</v>
      </c>
      <c r="D198" s="6"/>
      <c r="E198" s="6"/>
      <c r="F198" s="6">
        <v>10000</v>
      </c>
      <c r="G198" s="6" t="s">
        <v>218</v>
      </c>
      <c r="H198" s="6">
        <f t="shared" si="59"/>
        <v>0</v>
      </c>
      <c r="I198" s="13">
        <f t="shared" si="60"/>
        <v>0</v>
      </c>
      <c r="J198" s="6">
        <f t="shared" si="61"/>
        <v>0</v>
      </c>
      <c r="L198" s="6">
        <v>2035</v>
      </c>
      <c r="M198" s="6">
        <v>0</v>
      </c>
      <c r="N198" s="6">
        <v>1</v>
      </c>
      <c r="O198" s="6">
        <f t="shared" si="62"/>
        <v>0</v>
      </c>
      <c r="P198" s="6">
        <v>0.3</v>
      </c>
      <c r="Q198" s="6" t="s">
        <v>319</v>
      </c>
      <c r="R198" s="6">
        <f t="shared" si="63"/>
        <v>0</v>
      </c>
      <c r="S198" s="13">
        <f t="shared" si="64"/>
        <v>0</v>
      </c>
      <c r="T198" s="6">
        <f t="shared" si="65"/>
        <v>0</v>
      </c>
    </row>
    <row r="199" spans="2:20" x14ac:dyDescent="0.3">
      <c r="B199" s="6">
        <v>2036</v>
      </c>
      <c r="C199" s="6">
        <v>0</v>
      </c>
      <c r="D199" s="6"/>
      <c r="E199" s="6"/>
      <c r="F199" s="6">
        <v>10000</v>
      </c>
      <c r="G199" s="6" t="s">
        <v>218</v>
      </c>
      <c r="H199" s="6">
        <f t="shared" si="59"/>
        <v>0</v>
      </c>
      <c r="I199" s="13">
        <f t="shared" si="60"/>
        <v>0</v>
      </c>
      <c r="J199" s="6">
        <f t="shared" si="61"/>
        <v>0</v>
      </c>
      <c r="L199" s="6">
        <v>2036</v>
      </c>
      <c r="M199" s="6">
        <v>0</v>
      </c>
      <c r="N199" s="6">
        <v>1</v>
      </c>
      <c r="O199" s="6">
        <f t="shared" si="62"/>
        <v>0</v>
      </c>
      <c r="P199" s="6">
        <v>0.3</v>
      </c>
      <c r="Q199" s="6" t="s">
        <v>319</v>
      </c>
      <c r="R199" s="6">
        <f t="shared" si="63"/>
        <v>0</v>
      </c>
      <c r="S199" s="13">
        <f t="shared" si="64"/>
        <v>0</v>
      </c>
      <c r="T199" s="6">
        <f t="shared" si="65"/>
        <v>0</v>
      </c>
    </row>
    <row r="200" spans="2:20" x14ac:dyDescent="0.3">
      <c r="B200" s="6">
        <v>2037</v>
      </c>
      <c r="C200" s="6">
        <v>0</v>
      </c>
      <c r="D200" s="6"/>
      <c r="E200" s="6"/>
      <c r="F200" s="6">
        <v>10000</v>
      </c>
      <c r="G200" s="6" t="s">
        <v>218</v>
      </c>
      <c r="H200" s="6">
        <f t="shared" si="59"/>
        <v>0</v>
      </c>
      <c r="I200" s="13">
        <f t="shared" si="60"/>
        <v>0</v>
      </c>
      <c r="J200" s="6">
        <f t="shared" si="61"/>
        <v>0</v>
      </c>
      <c r="L200" s="6">
        <v>2037</v>
      </c>
      <c r="M200" s="6">
        <v>0</v>
      </c>
      <c r="N200" s="6">
        <v>1</v>
      </c>
      <c r="O200" s="6">
        <f t="shared" si="62"/>
        <v>0</v>
      </c>
      <c r="P200" s="6">
        <v>0.3</v>
      </c>
      <c r="Q200" s="6" t="s">
        <v>319</v>
      </c>
      <c r="R200" s="6">
        <f t="shared" si="63"/>
        <v>0</v>
      </c>
      <c r="S200" s="13">
        <f t="shared" si="64"/>
        <v>0</v>
      </c>
      <c r="T200" s="6">
        <f t="shared" si="65"/>
        <v>0</v>
      </c>
    </row>
    <row r="201" spans="2:20" x14ac:dyDescent="0.3">
      <c r="B201" s="6">
        <v>2038</v>
      </c>
      <c r="C201" s="6">
        <v>0</v>
      </c>
      <c r="D201" s="6"/>
      <c r="E201" s="6"/>
      <c r="F201" s="6">
        <v>10000</v>
      </c>
      <c r="G201" s="6" t="s">
        <v>218</v>
      </c>
      <c r="H201" s="6">
        <f t="shared" si="59"/>
        <v>0</v>
      </c>
      <c r="I201" s="13">
        <f t="shared" si="60"/>
        <v>0</v>
      </c>
      <c r="J201" s="6">
        <f t="shared" si="61"/>
        <v>0</v>
      </c>
      <c r="L201" s="6">
        <v>2038</v>
      </c>
      <c r="M201" s="6">
        <v>0</v>
      </c>
      <c r="N201" s="6">
        <v>1</v>
      </c>
      <c r="O201" s="6">
        <f t="shared" si="62"/>
        <v>0</v>
      </c>
      <c r="P201" s="6">
        <v>0.3</v>
      </c>
      <c r="Q201" s="6" t="s">
        <v>319</v>
      </c>
      <c r="R201" s="6">
        <f t="shared" si="63"/>
        <v>0</v>
      </c>
      <c r="S201" s="13">
        <f t="shared" si="64"/>
        <v>0</v>
      </c>
      <c r="T201" s="6">
        <f t="shared" si="65"/>
        <v>0</v>
      </c>
    </row>
    <row r="202" spans="2:20" x14ac:dyDescent="0.3">
      <c r="B202" s="6">
        <v>2039</v>
      </c>
      <c r="C202" s="6">
        <v>0</v>
      </c>
      <c r="D202" s="6"/>
      <c r="E202" s="6"/>
      <c r="F202" s="6">
        <v>10000</v>
      </c>
      <c r="G202" s="6" t="s">
        <v>218</v>
      </c>
      <c r="H202" s="6">
        <f t="shared" si="59"/>
        <v>0</v>
      </c>
      <c r="I202" s="13">
        <f t="shared" si="60"/>
        <v>0</v>
      </c>
      <c r="J202" s="6">
        <f t="shared" si="61"/>
        <v>0</v>
      </c>
      <c r="L202" s="6">
        <v>2039</v>
      </c>
      <c r="M202" s="6">
        <v>0</v>
      </c>
      <c r="N202" s="6">
        <v>1</v>
      </c>
      <c r="O202" s="6">
        <f t="shared" si="62"/>
        <v>0</v>
      </c>
      <c r="P202" s="6">
        <v>0.3</v>
      </c>
      <c r="Q202" s="6" t="s">
        <v>319</v>
      </c>
      <c r="R202" s="6">
        <f t="shared" si="63"/>
        <v>0</v>
      </c>
      <c r="S202" s="13">
        <f t="shared" si="64"/>
        <v>0</v>
      </c>
      <c r="T202" s="6">
        <f t="shared" si="65"/>
        <v>0</v>
      </c>
    </row>
    <row r="203" spans="2:20" x14ac:dyDescent="0.3">
      <c r="B203" s="6">
        <v>2040</v>
      </c>
      <c r="C203" s="6">
        <v>0</v>
      </c>
      <c r="D203" s="6"/>
      <c r="E203" s="6"/>
      <c r="F203" s="6">
        <v>10000</v>
      </c>
      <c r="G203" s="6" t="s">
        <v>218</v>
      </c>
      <c r="H203" s="6">
        <f t="shared" si="59"/>
        <v>0</v>
      </c>
      <c r="I203" s="13">
        <f t="shared" si="60"/>
        <v>0</v>
      </c>
      <c r="J203" s="6">
        <f t="shared" si="61"/>
        <v>0</v>
      </c>
      <c r="L203" s="6">
        <v>2040</v>
      </c>
      <c r="M203" s="6">
        <v>0</v>
      </c>
      <c r="N203" s="6">
        <v>1</v>
      </c>
      <c r="O203" s="6">
        <f t="shared" si="62"/>
        <v>0</v>
      </c>
      <c r="P203" s="6">
        <v>0.3</v>
      </c>
      <c r="Q203" s="6" t="s">
        <v>319</v>
      </c>
      <c r="R203" s="6">
        <f t="shared" si="63"/>
        <v>0</v>
      </c>
      <c r="S203" s="13">
        <f t="shared" si="64"/>
        <v>0</v>
      </c>
      <c r="T203" s="6">
        <f t="shared" si="65"/>
        <v>0</v>
      </c>
    </row>
    <row r="204" spans="2:20" x14ac:dyDescent="0.3">
      <c r="B204" s="6">
        <v>2041</v>
      </c>
      <c r="C204" s="6">
        <v>0</v>
      </c>
      <c r="D204" s="6"/>
      <c r="E204" s="6"/>
      <c r="F204" s="6">
        <v>10000</v>
      </c>
      <c r="G204" s="6" t="s">
        <v>218</v>
      </c>
      <c r="H204" s="6">
        <f t="shared" si="59"/>
        <v>0</v>
      </c>
      <c r="I204" s="13">
        <f t="shared" si="60"/>
        <v>0</v>
      </c>
      <c r="J204" s="6">
        <f t="shared" si="61"/>
        <v>0</v>
      </c>
      <c r="L204" s="6">
        <v>2041</v>
      </c>
      <c r="M204" s="6">
        <v>0</v>
      </c>
      <c r="N204" s="6">
        <v>1</v>
      </c>
      <c r="O204" s="6">
        <f t="shared" si="62"/>
        <v>0</v>
      </c>
      <c r="P204" s="6">
        <v>0.3</v>
      </c>
      <c r="Q204" s="6" t="s">
        <v>319</v>
      </c>
      <c r="R204" s="6">
        <f t="shared" si="63"/>
        <v>0</v>
      </c>
      <c r="S204" s="13">
        <f t="shared" si="64"/>
        <v>0</v>
      </c>
      <c r="T204" s="6">
        <f t="shared" si="65"/>
        <v>0</v>
      </c>
    </row>
    <row r="205" spans="2:20" x14ac:dyDescent="0.3">
      <c r="B205" s="6">
        <v>2042</v>
      </c>
      <c r="C205" s="6">
        <v>0</v>
      </c>
      <c r="D205" s="6"/>
      <c r="E205" s="6"/>
      <c r="F205" s="6">
        <v>10000</v>
      </c>
      <c r="G205" s="6" t="s">
        <v>218</v>
      </c>
      <c r="H205" s="6">
        <f t="shared" si="59"/>
        <v>0</v>
      </c>
      <c r="I205" s="13">
        <f t="shared" si="60"/>
        <v>0</v>
      </c>
      <c r="J205" s="6">
        <f t="shared" si="61"/>
        <v>0</v>
      </c>
      <c r="L205" s="6">
        <v>2042</v>
      </c>
      <c r="M205" s="6">
        <v>0</v>
      </c>
      <c r="N205" s="6">
        <v>1</v>
      </c>
      <c r="O205" s="6">
        <f t="shared" si="62"/>
        <v>0</v>
      </c>
      <c r="P205" s="6">
        <v>0.3</v>
      </c>
      <c r="Q205" s="6" t="s">
        <v>319</v>
      </c>
      <c r="R205" s="6">
        <f t="shared" si="63"/>
        <v>0</v>
      </c>
      <c r="S205" s="13">
        <f t="shared" si="64"/>
        <v>0</v>
      </c>
      <c r="T205" s="6">
        <f t="shared" si="65"/>
        <v>0</v>
      </c>
    </row>
    <row r="206" spans="2:20" x14ac:dyDescent="0.3">
      <c r="B206" s="6">
        <v>2043</v>
      </c>
      <c r="C206" s="6">
        <v>0</v>
      </c>
      <c r="D206" s="6"/>
      <c r="E206" s="6"/>
      <c r="F206" s="6">
        <v>10000</v>
      </c>
      <c r="G206" s="6" t="s">
        <v>218</v>
      </c>
      <c r="H206" s="6">
        <f t="shared" si="59"/>
        <v>0</v>
      </c>
      <c r="I206" s="13">
        <f t="shared" si="60"/>
        <v>0</v>
      </c>
      <c r="J206" s="6">
        <f t="shared" si="61"/>
        <v>0</v>
      </c>
      <c r="L206" s="6">
        <v>2043</v>
      </c>
      <c r="M206" s="6">
        <v>0</v>
      </c>
      <c r="N206" s="6">
        <v>1</v>
      </c>
      <c r="O206" s="6">
        <f t="shared" si="62"/>
        <v>0</v>
      </c>
      <c r="P206" s="6">
        <v>0.3</v>
      </c>
      <c r="Q206" s="6" t="s">
        <v>319</v>
      </c>
      <c r="R206" s="6">
        <f t="shared" si="63"/>
        <v>0</v>
      </c>
      <c r="S206" s="13">
        <f t="shared" si="64"/>
        <v>0</v>
      </c>
      <c r="T206" s="6">
        <f t="shared" si="65"/>
        <v>0</v>
      </c>
    </row>
    <row r="207" spans="2:20" x14ac:dyDescent="0.3">
      <c r="B207" s="6">
        <v>2044</v>
      </c>
      <c r="C207" s="6">
        <v>0</v>
      </c>
      <c r="D207" s="6"/>
      <c r="E207" s="6"/>
      <c r="F207" s="6">
        <v>10000</v>
      </c>
      <c r="G207" s="6" t="s">
        <v>218</v>
      </c>
      <c r="H207" s="6">
        <f t="shared" si="59"/>
        <v>0</v>
      </c>
      <c r="I207" s="13">
        <f t="shared" si="60"/>
        <v>0</v>
      </c>
      <c r="J207" s="6">
        <f t="shared" si="61"/>
        <v>0</v>
      </c>
      <c r="L207" s="6">
        <v>2044</v>
      </c>
      <c r="M207" s="6">
        <v>0</v>
      </c>
      <c r="N207" s="6">
        <v>1</v>
      </c>
      <c r="O207" s="6">
        <f t="shared" si="62"/>
        <v>0</v>
      </c>
      <c r="P207" s="6">
        <v>0.3</v>
      </c>
      <c r="Q207" s="6" t="s">
        <v>319</v>
      </c>
      <c r="R207" s="6">
        <f t="shared" si="63"/>
        <v>0</v>
      </c>
      <c r="S207" s="13">
        <f t="shared" si="64"/>
        <v>0</v>
      </c>
      <c r="T207" s="6">
        <f t="shared" si="65"/>
        <v>0</v>
      </c>
    </row>
    <row r="209" spans="2:10" x14ac:dyDescent="0.3">
      <c r="B209" s="226" t="s">
        <v>517</v>
      </c>
      <c r="C209" s="226"/>
      <c r="D209" s="226"/>
    </row>
    <row r="210" spans="2:10" x14ac:dyDescent="0.3">
      <c r="B210" s="225" t="s">
        <v>22</v>
      </c>
      <c r="C210" s="225" t="s">
        <v>203</v>
      </c>
      <c r="D210" s="225" t="s">
        <v>518</v>
      </c>
      <c r="E210" s="225" t="s">
        <v>521</v>
      </c>
      <c r="F210" s="225" t="s">
        <v>202</v>
      </c>
      <c r="G210" s="225" t="s">
        <v>151</v>
      </c>
      <c r="H210" s="225" t="s">
        <v>205</v>
      </c>
      <c r="I210" s="225" t="s">
        <v>206</v>
      </c>
      <c r="J210" s="225" t="s">
        <v>207</v>
      </c>
    </row>
    <row r="211" spans="2:10" x14ac:dyDescent="0.3">
      <c r="B211" s="225"/>
      <c r="C211" s="225"/>
      <c r="D211" s="225"/>
      <c r="E211" s="225"/>
      <c r="F211" s="225"/>
      <c r="G211" s="225"/>
      <c r="H211" s="225"/>
      <c r="I211" s="225"/>
      <c r="J211" s="225"/>
    </row>
    <row r="212" spans="2:10" x14ac:dyDescent="0.3">
      <c r="B212" s="225"/>
      <c r="C212" s="225"/>
      <c r="D212" s="225"/>
      <c r="E212" s="225"/>
      <c r="F212" s="225"/>
      <c r="G212" s="225"/>
      <c r="H212" s="225"/>
      <c r="I212" s="225"/>
      <c r="J212" s="225"/>
    </row>
    <row r="213" spans="2:10" x14ac:dyDescent="0.3">
      <c r="B213" s="6">
        <v>2025</v>
      </c>
      <c r="C213" s="6" cm="1">
        <f t="array" ref="C213:C232">TRANSPOSE('Proyeksi Fasum (4)'!D49:W49)</f>
        <v>0</v>
      </c>
      <c r="D213" s="6">
        <v>50</v>
      </c>
      <c r="E213" s="6">
        <f>C213*D213</f>
        <v>0</v>
      </c>
      <c r="F213" s="6">
        <v>50</v>
      </c>
      <c r="G213" s="6" t="s">
        <v>520</v>
      </c>
      <c r="H213" s="6">
        <f>E213*F213</f>
        <v>0</v>
      </c>
      <c r="I213" s="13">
        <f>H213/86400</f>
        <v>0</v>
      </c>
      <c r="J213" s="6">
        <f>H213/1000</f>
        <v>0</v>
      </c>
    </row>
    <row r="214" spans="2:10" x14ac:dyDescent="0.3">
      <c r="B214" s="6">
        <v>2026</v>
      </c>
      <c r="C214" s="6">
        <v>0</v>
      </c>
      <c r="D214" s="6">
        <v>50</v>
      </c>
      <c r="E214" s="6">
        <f t="shared" ref="E214:E232" si="66">C214*D214</f>
        <v>0</v>
      </c>
      <c r="F214" s="6">
        <v>50</v>
      </c>
      <c r="G214" s="6" t="s">
        <v>520</v>
      </c>
      <c r="H214" s="6">
        <f t="shared" ref="H214:H232" si="67">E214*F214</f>
        <v>0</v>
      </c>
      <c r="I214" s="13">
        <f t="shared" ref="I214:I232" si="68">H214/86400</f>
        <v>0</v>
      </c>
      <c r="J214" s="6">
        <f t="shared" ref="J214:J232" si="69">H214/1000</f>
        <v>0</v>
      </c>
    </row>
    <row r="215" spans="2:10" x14ac:dyDescent="0.3">
      <c r="B215" s="6">
        <v>2027</v>
      </c>
      <c r="C215" s="6">
        <v>0</v>
      </c>
      <c r="D215" s="6">
        <v>50</v>
      </c>
      <c r="E215" s="6">
        <f t="shared" si="66"/>
        <v>0</v>
      </c>
      <c r="F215" s="6">
        <v>50</v>
      </c>
      <c r="G215" s="6" t="s">
        <v>520</v>
      </c>
      <c r="H215" s="6">
        <f t="shared" si="67"/>
        <v>0</v>
      </c>
      <c r="I215" s="13">
        <f t="shared" si="68"/>
        <v>0</v>
      </c>
      <c r="J215" s="6">
        <f t="shared" si="69"/>
        <v>0</v>
      </c>
    </row>
    <row r="216" spans="2:10" x14ac:dyDescent="0.3">
      <c r="B216" s="6">
        <v>2028</v>
      </c>
      <c r="C216" s="6">
        <v>0</v>
      </c>
      <c r="D216" s="6">
        <v>50</v>
      </c>
      <c r="E216" s="6">
        <f t="shared" si="66"/>
        <v>0</v>
      </c>
      <c r="F216" s="6">
        <v>50</v>
      </c>
      <c r="G216" s="6" t="s">
        <v>520</v>
      </c>
      <c r="H216" s="6">
        <f t="shared" si="67"/>
        <v>0</v>
      </c>
      <c r="I216" s="13">
        <f t="shared" si="68"/>
        <v>0</v>
      </c>
      <c r="J216" s="6">
        <f t="shared" si="69"/>
        <v>0</v>
      </c>
    </row>
    <row r="217" spans="2:10" x14ac:dyDescent="0.3">
      <c r="B217" s="6">
        <v>2029</v>
      </c>
      <c r="C217" s="6">
        <v>0</v>
      </c>
      <c r="D217" s="6">
        <v>50</v>
      </c>
      <c r="E217" s="6">
        <f t="shared" si="66"/>
        <v>0</v>
      </c>
      <c r="F217" s="6">
        <v>50</v>
      </c>
      <c r="G217" s="6" t="s">
        <v>520</v>
      </c>
      <c r="H217" s="6">
        <f t="shared" si="67"/>
        <v>0</v>
      </c>
      <c r="I217" s="13">
        <f t="shared" si="68"/>
        <v>0</v>
      </c>
      <c r="J217" s="6">
        <f t="shared" si="69"/>
        <v>0</v>
      </c>
    </row>
    <row r="218" spans="2:10" x14ac:dyDescent="0.3">
      <c r="B218" s="6">
        <v>2030</v>
      </c>
      <c r="C218" s="6">
        <v>0</v>
      </c>
      <c r="D218" s="6">
        <v>50</v>
      </c>
      <c r="E218" s="6">
        <f t="shared" si="66"/>
        <v>0</v>
      </c>
      <c r="F218" s="6">
        <v>50</v>
      </c>
      <c r="G218" s="6" t="s">
        <v>520</v>
      </c>
      <c r="H218" s="6">
        <f t="shared" si="67"/>
        <v>0</v>
      </c>
      <c r="I218" s="13">
        <f t="shared" si="68"/>
        <v>0</v>
      </c>
      <c r="J218" s="6">
        <f t="shared" si="69"/>
        <v>0</v>
      </c>
    </row>
    <row r="219" spans="2:10" x14ac:dyDescent="0.3">
      <c r="B219" s="6">
        <v>2031</v>
      </c>
      <c r="C219" s="6">
        <v>0</v>
      </c>
      <c r="D219" s="6">
        <v>50</v>
      </c>
      <c r="E219" s="6">
        <f t="shared" si="66"/>
        <v>0</v>
      </c>
      <c r="F219" s="6">
        <v>50</v>
      </c>
      <c r="G219" s="6" t="s">
        <v>520</v>
      </c>
      <c r="H219" s="6">
        <f t="shared" si="67"/>
        <v>0</v>
      </c>
      <c r="I219" s="13">
        <f t="shared" si="68"/>
        <v>0</v>
      </c>
      <c r="J219" s="6">
        <f t="shared" si="69"/>
        <v>0</v>
      </c>
    </row>
    <row r="220" spans="2:10" x14ac:dyDescent="0.3">
      <c r="B220" s="6">
        <v>2032</v>
      </c>
      <c r="C220" s="6">
        <v>0</v>
      </c>
      <c r="D220" s="6">
        <v>50</v>
      </c>
      <c r="E220" s="6">
        <f t="shared" si="66"/>
        <v>0</v>
      </c>
      <c r="F220" s="6">
        <v>50</v>
      </c>
      <c r="G220" s="6" t="s">
        <v>520</v>
      </c>
      <c r="H220" s="6">
        <f t="shared" si="67"/>
        <v>0</v>
      </c>
      <c r="I220" s="13">
        <f t="shared" si="68"/>
        <v>0</v>
      </c>
      <c r="J220" s="6">
        <f t="shared" si="69"/>
        <v>0</v>
      </c>
    </row>
    <row r="221" spans="2:10" x14ac:dyDescent="0.3">
      <c r="B221" s="6">
        <v>2033</v>
      </c>
      <c r="C221" s="6">
        <v>0</v>
      </c>
      <c r="D221" s="6">
        <v>50</v>
      </c>
      <c r="E221" s="6">
        <f t="shared" si="66"/>
        <v>0</v>
      </c>
      <c r="F221" s="6">
        <v>50</v>
      </c>
      <c r="G221" s="6" t="s">
        <v>520</v>
      </c>
      <c r="H221" s="6">
        <f t="shared" si="67"/>
        <v>0</v>
      </c>
      <c r="I221" s="13">
        <f t="shared" si="68"/>
        <v>0</v>
      </c>
      <c r="J221" s="6">
        <f t="shared" si="69"/>
        <v>0</v>
      </c>
    </row>
    <row r="222" spans="2:10" x14ac:dyDescent="0.3">
      <c r="B222" s="6">
        <v>2034</v>
      </c>
      <c r="C222" s="6">
        <v>0</v>
      </c>
      <c r="D222" s="6">
        <v>50</v>
      </c>
      <c r="E222" s="6">
        <f t="shared" si="66"/>
        <v>0</v>
      </c>
      <c r="F222" s="6">
        <v>50</v>
      </c>
      <c r="G222" s="6" t="s">
        <v>520</v>
      </c>
      <c r="H222" s="6">
        <f t="shared" si="67"/>
        <v>0</v>
      </c>
      <c r="I222" s="13">
        <f t="shared" si="68"/>
        <v>0</v>
      </c>
      <c r="J222" s="6">
        <f t="shared" si="69"/>
        <v>0</v>
      </c>
    </row>
    <row r="223" spans="2:10" x14ac:dyDescent="0.3">
      <c r="B223" s="6">
        <v>2035</v>
      </c>
      <c r="C223" s="6">
        <v>0</v>
      </c>
      <c r="D223" s="6">
        <v>50</v>
      </c>
      <c r="E223" s="6">
        <f t="shared" si="66"/>
        <v>0</v>
      </c>
      <c r="F223" s="6">
        <v>50</v>
      </c>
      <c r="G223" s="6" t="s">
        <v>520</v>
      </c>
      <c r="H223" s="6">
        <f t="shared" si="67"/>
        <v>0</v>
      </c>
      <c r="I223" s="13">
        <f t="shared" si="68"/>
        <v>0</v>
      </c>
      <c r="J223" s="6">
        <f t="shared" si="69"/>
        <v>0</v>
      </c>
    </row>
    <row r="224" spans="2:10" x14ac:dyDescent="0.3">
      <c r="B224" s="6">
        <v>2036</v>
      </c>
      <c r="C224" s="6">
        <v>0</v>
      </c>
      <c r="D224" s="6">
        <v>50</v>
      </c>
      <c r="E224" s="6">
        <f t="shared" si="66"/>
        <v>0</v>
      </c>
      <c r="F224" s="6">
        <v>50</v>
      </c>
      <c r="G224" s="6" t="s">
        <v>520</v>
      </c>
      <c r="H224" s="6">
        <f t="shared" si="67"/>
        <v>0</v>
      </c>
      <c r="I224" s="13">
        <f t="shared" si="68"/>
        <v>0</v>
      </c>
      <c r="J224" s="6">
        <f t="shared" si="69"/>
        <v>0</v>
      </c>
    </row>
    <row r="225" spans="1:21" x14ac:dyDescent="0.3">
      <c r="B225" s="6">
        <v>2037</v>
      </c>
      <c r="C225" s="6">
        <v>0</v>
      </c>
      <c r="D225" s="6">
        <v>50</v>
      </c>
      <c r="E225" s="6">
        <f t="shared" si="66"/>
        <v>0</v>
      </c>
      <c r="F225" s="6">
        <v>50</v>
      </c>
      <c r="G225" s="6" t="s">
        <v>520</v>
      </c>
      <c r="H225" s="6">
        <f t="shared" si="67"/>
        <v>0</v>
      </c>
      <c r="I225" s="13">
        <f t="shared" si="68"/>
        <v>0</v>
      </c>
      <c r="J225" s="6">
        <f t="shared" si="69"/>
        <v>0</v>
      </c>
    </row>
    <row r="226" spans="1:21" x14ac:dyDescent="0.3">
      <c r="B226" s="6">
        <v>2038</v>
      </c>
      <c r="C226" s="6">
        <v>0</v>
      </c>
      <c r="D226" s="6">
        <v>50</v>
      </c>
      <c r="E226" s="6">
        <f t="shared" si="66"/>
        <v>0</v>
      </c>
      <c r="F226" s="6">
        <v>50</v>
      </c>
      <c r="G226" s="6" t="s">
        <v>520</v>
      </c>
      <c r="H226" s="6">
        <f t="shared" si="67"/>
        <v>0</v>
      </c>
      <c r="I226" s="13">
        <f t="shared" si="68"/>
        <v>0</v>
      </c>
      <c r="J226" s="6">
        <f t="shared" si="69"/>
        <v>0</v>
      </c>
    </row>
    <row r="227" spans="1:21" x14ac:dyDescent="0.3">
      <c r="B227" s="6">
        <v>2039</v>
      </c>
      <c r="C227" s="6">
        <v>0</v>
      </c>
      <c r="D227" s="6">
        <v>50</v>
      </c>
      <c r="E227" s="6">
        <f t="shared" si="66"/>
        <v>0</v>
      </c>
      <c r="F227" s="6">
        <v>50</v>
      </c>
      <c r="G227" s="6" t="s">
        <v>520</v>
      </c>
      <c r="H227" s="6">
        <f t="shared" si="67"/>
        <v>0</v>
      </c>
      <c r="I227" s="13">
        <f t="shared" si="68"/>
        <v>0</v>
      </c>
      <c r="J227" s="6">
        <f t="shared" si="69"/>
        <v>0</v>
      </c>
    </row>
    <row r="228" spans="1:21" x14ac:dyDescent="0.3">
      <c r="B228" s="6">
        <v>2040</v>
      </c>
      <c r="C228" s="6">
        <v>0</v>
      </c>
      <c r="D228" s="6">
        <v>50</v>
      </c>
      <c r="E228" s="6">
        <f t="shared" si="66"/>
        <v>0</v>
      </c>
      <c r="F228" s="6">
        <v>50</v>
      </c>
      <c r="G228" s="6" t="s">
        <v>520</v>
      </c>
      <c r="H228" s="6">
        <f t="shared" si="67"/>
        <v>0</v>
      </c>
      <c r="I228" s="13">
        <f t="shared" si="68"/>
        <v>0</v>
      </c>
      <c r="J228" s="6">
        <f t="shared" si="69"/>
        <v>0</v>
      </c>
    </row>
    <row r="229" spans="1:21" x14ac:dyDescent="0.3">
      <c r="B229" s="6">
        <v>2041</v>
      </c>
      <c r="C229" s="6">
        <v>0</v>
      </c>
      <c r="D229" s="6">
        <v>50</v>
      </c>
      <c r="E229" s="6">
        <f t="shared" si="66"/>
        <v>0</v>
      </c>
      <c r="F229" s="6">
        <v>50</v>
      </c>
      <c r="G229" s="6" t="s">
        <v>520</v>
      </c>
      <c r="H229" s="6">
        <f t="shared" si="67"/>
        <v>0</v>
      </c>
      <c r="I229" s="13">
        <f t="shared" si="68"/>
        <v>0</v>
      </c>
      <c r="J229" s="6">
        <f t="shared" si="69"/>
        <v>0</v>
      </c>
    </row>
    <row r="230" spans="1:21" x14ac:dyDescent="0.3">
      <c r="B230" s="6">
        <v>2042</v>
      </c>
      <c r="C230" s="6">
        <v>0</v>
      </c>
      <c r="D230" s="6">
        <v>50</v>
      </c>
      <c r="E230" s="6">
        <f t="shared" si="66"/>
        <v>0</v>
      </c>
      <c r="F230" s="6">
        <v>50</v>
      </c>
      <c r="G230" s="6" t="s">
        <v>520</v>
      </c>
      <c r="H230" s="6">
        <f t="shared" si="67"/>
        <v>0</v>
      </c>
      <c r="I230" s="13">
        <f t="shared" si="68"/>
        <v>0</v>
      </c>
      <c r="J230" s="6">
        <f t="shared" si="69"/>
        <v>0</v>
      </c>
    </row>
    <row r="231" spans="1:21" x14ac:dyDescent="0.3">
      <c r="B231" s="6">
        <v>2043</v>
      </c>
      <c r="C231" s="6">
        <v>0</v>
      </c>
      <c r="D231" s="6">
        <v>50</v>
      </c>
      <c r="E231" s="6">
        <f t="shared" si="66"/>
        <v>0</v>
      </c>
      <c r="F231" s="6">
        <v>50</v>
      </c>
      <c r="G231" s="6" t="s">
        <v>520</v>
      </c>
      <c r="H231" s="6">
        <f t="shared" si="67"/>
        <v>0</v>
      </c>
      <c r="I231" s="13">
        <f t="shared" si="68"/>
        <v>0</v>
      </c>
      <c r="J231" s="6">
        <f t="shared" si="69"/>
        <v>0</v>
      </c>
    </row>
    <row r="232" spans="1:21" x14ac:dyDescent="0.3">
      <c r="B232" s="6">
        <v>2044</v>
      </c>
      <c r="C232" s="6">
        <v>0</v>
      </c>
      <c r="D232" s="6">
        <v>50</v>
      </c>
      <c r="E232" s="6">
        <f t="shared" si="66"/>
        <v>0</v>
      </c>
      <c r="F232" s="6">
        <v>50</v>
      </c>
      <c r="G232" s="6" t="s">
        <v>520</v>
      </c>
      <c r="H232" s="6">
        <f t="shared" si="67"/>
        <v>0</v>
      </c>
      <c r="I232" s="13">
        <f t="shared" si="68"/>
        <v>0</v>
      </c>
      <c r="J232" s="6">
        <f t="shared" si="69"/>
        <v>0</v>
      </c>
    </row>
    <row r="235" spans="1:21" x14ac:dyDescent="0.3">
      <c r="A235" s="203">
        <v>2</v>
      </c>
      <c r="B235" s="224" t="s">
        <v>146</v>
      </c>
      <c r="C235" s="201"/>
      <c r="D235" s="201"/>
      <c r="E235" s="201"/>
      <c r="F235" s="201"/>
      <c r="G235" s="201"/>
      <c r="H235" s="201"/>
      <c r="I235" s="201"/>
      <c r="J235" s="201"/>
      <c r="K235" s="201"/>
      <c r="L235" s="201"/>
      <c r="M235" s="201"/>
      <c r="N235" s="201"/>
      <c r="O235" s="201"/>
      <c r="P235" s="201"/>
      <c r="Q235" s="201"/>
      <c r="R235" s="201"/>
      <c r="S235" s="201"/>
      <c r="T235" s="201"/>
      <c r="U235" s="201"/>
    </row>
    <row r="236" spans="1:21" x14ac:dyDescent="0.3">
      <c r="A236" s="203"/>
    </row>
    <row r="237" spans="1:21" x14ac:dyDescent="0.3">
      <c r="A237" s="203"/>
    </row>
    <row r="238" spans="1:21" x14ac:dyDescent="0.3">
      <c r="A238" s="203"/>
    </row>
    <row r="239" spans="1:21" x14ac:dyDescent="0.3">
      <c r="B239" s="78" t="s">
        <v>200</v>
      </c>
      <c r="L239" s="78" t="s">
        <v>209</v>
      </c>
    </row>
    <row r="240" spans="1:21" x14ac:dyDescent="0.3">
      <c r="B240" s="225" t="s">
        <v>22</v>
      </c>
      <c r="C240" s="225" t="s">
        <v>203</v>
      </c>
      <c r="D240" s="225" t="s">
        <v>204</v>
      </c>
      <c r="E240" s="225" t="s">
        <v>201</v>
      </c>
      <c r="F240" s="225" t="s">
        <v>202</v>
      </c>
      <c r="G240" s="225" t="s">
        <v>151</v>
      </c>
      <c r="H240" s="225" t="s">
        <v>205</v>
      </c>
      <c r="I240" s="225" t="s">
        <v>206</v>
      </c>
      <c r="J240" s="225" t="s">
        <v>207</v>
      </c>
      <c r="L240" s="225" t="s">
        <v>22</v>
      </c>
      <c r="M240" s="225" t="s">
        <v>203</v>
      </c>
      <c r="N240" s="225" t="s">
        <v>204</v>
      </c>
      <c r="O240" s="225" t="s">
        <v>201</v>
      </c>
      <c r="P240" s="225" t="s">
        <v>202</v>
      </c>
      <c r="Q240" s="225" t="s">
        <v>151</v>
      </c>
      <c r="R240" s="225" t="s">
        <v>205</v>
      </c>
      <c r="S240" s="225" t="s">
        <v>206</v>
      </c>
      <c r="T240" s="225" t="s">
        <v>207</v>
      </c>
    </row>
    <row r="241" spans="2:20" x14ac:dyDescent="0.3">
      <c r="B241" s="225"/>
      <c r="C241" s="225"/>
      <c r="D241" s="225"/>
      <c r="E241" s="225"/>
      <c r="F241" s="225"/>
      <c r="G241" s="225"/>
      <c r="H241" s="225"/>
      <c r="I241" s="225"/>
      <c r="J241" s="225"/>
      <c r="L241" s="225"/>
      <c r="M241" s="225"/>
      <c r="N241" s="225"/>
      <c r="O241" s="225"/>
      <c r="P241" s="225"/>
      <c r="Q241" s="225"/>
      <c r="R241" s="225"/>
      <c r="S241" s="225"/>
      <c r="T241" s="225"/>
    </row>
    <row r="242" spans="2:20" x14ac:dyDescent="0.3">
      <c r="B242" s="225"/>
      <c r="C242" s="225"/>
      <c r="D242" s="225"/>
      <c r="E242" s="225"/>
      <c r="F242" s="225"/>
      <c r="G242" s="225"/>
      <c r="H242" s="225"/>
      <c r="I242" s="225"/>
      <c r="J242" s="225"/>
      <c r="L242" s="225"/>
      <c r="M242" s="225"/>
      <c r="N242" s="225"/>
      <c r="O242" s="225"/>
      <c r="P242" s="225"/>
      <c r="Q242" s="225"/>
      <c r="R242" s="225"/>
      <c r="S242" s="225"/>
      <c r="T242" s="225"/>
    </row>
    <row r="243" spans="2:20" x14ac:dyDescent="0.3">
      <c r="B243" s="6">
        <v>2025</v>
      </c>
      <c r="C243" s="6" cm="1">
        <f t="array" ref="C243:C262">TRANSPOSE('Proyeksi Fasum (4)'!D80:W80)</f>
        <v>0</v>
      </c>
      <c r="D243" s="6">
        <f>4*30</f>
        <v>120</v>
      </c>
      <c r="E243" s="6">
        <f>C243*D243</f>
        <v>0</v>
      </c>
      <c r="F243" s="6">
        <v>40</v>
      </c>
      <c r="G243" s="6" t="s">
        <v>208</v>
      </c>
      <c r="H243" s="6">
        <f>E243*F243</f>
        <v>0</v>
      </c>
      <c r="I243" s="13">
        <f>H243/86400</f>
        <v>0</v>
      </c>
      <c r="J243" s="6">
        <f>H243/1000</f>
        <v>0</v>
      </c>
      <c r="L243" s="6">
        <v>2025</v>
      </c>
      <c r="M243" s="6" cm="1">
        <f t="array" ref="M243:M262">TRANSPOSE('Proyeksi Fasum (4)'!D81:W81)</f>
        <v>1</v>
      </c>
      <c r="N243" s="6">
        <f>1*90</f>
        <v>90</v>
      </c>
      <c r="O243" s="6">
        <f>M243*N243</f>
        <v>90</v>
      </c>
      <c r="P243" s="6">
        <v>40</v>
      </c>
      <c r="Q243" s="6" t="s">
        <v>208</v>
      </c>
      <c r="R243" s="6">
        <f>O243*P243</f>
        <v>3600</v>
      </c>
      <c r="S243" s="13">
        <f>R243/86400</f>
        <v>4.1666666666666664E-2</v>
      </c>
      <c r="T243" s="6">
        <f>R243/1000</f>
        <v>3.6</v>
      </c>
    </row>
    <row r="244" spans="2:20" x14ac:dyDescent="0.3">
      <c r="B244" s="6">
        <v>2026</v>
      </c>
      <c r="C244" s="6">
        <v>0</v>
      </c>
      <c r="D244" s="6">
        <f t="shared" ref="D244:D262" si="70">4*30</f>
        <v>120</v>
      </c>
      <c r="E244" s="6">
        <f t="shared" ref="E244:E262" si="71">C244*D244</f>
        <v>0</v>
      </c>
      <c r="F244" s="6">
        <v>40</v>
      </c>
      <c r="G244" s="6" t="s">
        <v>208</v>
      </c>
      <c r="H244" s="6">
        <f t="shared" ref="H244:H262" si="72">E244*F244</f>
        <v>0</v>
      </c>
      <c r="I244" s="13">
        <f t="shared" ref="I244:I262" si="73">H244/86400</f>
        <v>0</v>
      </c>
      <c r="J244" s="6">
        <f t="shared" ref="J244:J262" si="74">H244/1000</f>
        <v>0</v>
      </c>
      <c r="L244" s="6">
        <v>2026</v>
      </c>
      <c r="M244" s="6">
        <v>1</v>
      </c>
      <c r="N244" s="6">
        <f t="shared" ref="N244:N262" si="75">1*90</f>
        <v>90</v>
      </c>
      <c r="O244" s="6">
        <f t="shared" ref="O244:O262" si="76">M244*N244</f>
        <v>90</v>
      </c>
      <c r="P244" s="6">
        <v>40</v>
      </c>
      <c r="Q244" s="6" t="s">
        <v>208</v>
      </c>
      <c r="R244" s="6">
        <f t="shared" ref="R244:R262" si="77">O244*P244</f>
        <v>3600</v>
      </c>
      <c r="S244" s="13">
        <f t="shared" ref="S244:S262" si="78">R244/86400</f>
        <v>4.1666666666666664E-2</v>
      </c>
      <c r="T244" s="6">
        <f t="shared" ref="T244:T262" si="79">R244/1000</f>
        <v>3.6</v>
      </c>
    </row>
    <row r="245" spans="2:20" x14ac:dyDescent="0.3">
      <c r="B245" s="6">
        <v>2027</v>
      </c>
      <c r="C245" s="6">
        <v>0</v>
      </c>
      <c r="D245" s="6">
        <f t="shared" si="70"/>
        <v>120</v>
      </c>
      <c r="E245" s="6">
        <f t="shared" si="71"/>
        <v>0</v>
      </c>
      <c r="F245" s="6">
        <v>40</v>
      </c>
      <c r="G245" s="6" t="s">
        <v>208</v>
      </c>
      <c r="H245" s="6">
        <f t="shared" si="72"/>
        <v>0</v>
      </c>
      <c r="I245" s="13">
        <f t="shared" si="73"/>
        <v>0</v>
      </c>
      <c r="J245" s="6">
        <f t="shared" si="74"/>
        <v>0</v>
      </c>
      <c r="L245" s="6">
        <v>2027</v>
      </c>
      <c r="M245" s="6">
        <v>1</v>
      </c>
      <c r="N245" s="6">
        <f t="shared" si="75"/>
        <v>90</v>
      </c>
      <c r="O245" s="6">
        <f t="shared" si="76"/>
        <v>90</v>
      </c>
      <c r="P245" s="6">
        <v>40</v>
      </c>
      <c r="Q245" s="6" t="s">
        <v>208</v>
      </c>
      <c r="R245" s="6">
        <f t="shared" si="77"/>
        <v>3600</v>
      </c>
      <c r="S245" s="13">
        <f t="shared" si="78"/>
        <v>4.1666666666666664E-2</v>
      </c>
      <c r="T245" s="6">
        <f t="shared" si="79"/>
        <v>3.6</v>
      </c>
    </row>
    <row r="246" spans="2:20" x14ac:dyDescent="0.3">
      <c r="B246" s="6">
        <v>2028</v>
      </c>
      <c r="C246" s="6">
        <v>0</v>
      </c>
      <c r="D246" s="6">
        <f t="shared" si="70"/>
        <v>120</v>
      </c>
      <c r="E246" s="6">
        <f t="shared" si="71"/>
        <v>0</v>
      </c>
      <c r="F246" s="6">
        <v>40</v>
      </c>
      <c r="G246" s="6" t="s">
        <v>208</v>
      </c>
      <c r="H246" s="6">
        <f t="shared" si="72"/>
        <v>0</v>
      </c>
      <c r="I246" s="13">
        <f t="shared" si="73"/>
        <v>0</v>
      </c>
      <c r="J246" s="6">
        <f t="shared" si="74"/>
        <v>0</v>
      </c>
      <c r="L246" s="6">
        <v>2028</v>
      </c>
      <c r="M246" s="6">
        <v>1</v>
      </c>
      <c r="N246" s="6">
        <f t="shared" si="75"/>
        <v>90</v>
      </c>
      <c r="O246" s="6">
        <f t="shared" si="76"/>
        <v>90</v>
      </c>
      <c r="P246" s="6">
        <v>40</v>
      </c>
      <c r="Q246" s="6" t="s">
        <v>208</v>
      </c>
      <c r="R246" s="6">
        <f t="shared" si="77"/>
        <v>3600</v>
      </c>
      <c r="S246" s="13">
        <f t="shared" si="78"/>
        <v>4.1666666666666664E-2</v>
      </c>
      <c r="T246" s="6">
        <f t="shared" si="79"/>
        <v>3.6</v>
      </c>
    </row>
    <row r="247" spans="2:20" x14ac:dyDescent="0.3">
      <c r="B247" s="6">
        <v>2029</v>
      </c>
      <c r="C247" s="6">
        <v>0</v>
      </c>
      <c r="D247" s="6">
        <f t="shared" si="70"/>
        <v>120</v>
      </c>
      <c r="E247" s="6">
        <f t="shared" si="71"/>
        <v>0</v>
      </c>
      <c r="F247" s="6">
        <v>40</v>
      </c>
      <c r="G247" s="6" t="s">
        <v>208</v>
      </c>
      <c r="H247" s="6">
        <f t="shared" si="72"/>
        <v>0</v>
      </c>
      <c r="I247" s="13">
        <f t="shared" si="73"/>
        <v>0</v>
      </c>
      <c r="J247" s="6">
        <f t="shared" si="74"/>
        <v>0</v>
      </c>
      <c r="L247" s="6">
        <v>2029</v>
      </c>
      <c r="M247" s="6">
        <v>1</v>
      </c>
      <c r="N247" s="6">
        <f t="shared" si="75"/>
        <v>90</v>
      </c>
      <c r="O247" s="6">
        <f t="shared" si="76"/>
        <v>90</v>
      </c>
      <c r="P247" s="6">
        <v>40</v>
      </c>
      <c r="Q247" s="6" t="s">
        <v>208</v>
      </c>
      <c r="R247" s="6">
        <f t="shared" si="77"/>
        <v>3600</v>
      </c>
      <c r="S247" s="13">
        <f t="shared" si="78"/>
        <v>4.1666666666666664E-2</v>
      </c>
      <c r="T247" s="6">
        <f t="shared" si="79"/>
        <v>3.6</v>
      </c>
    </row>
    <row r="248" spans="2:20" x14ac:dyDescent="0.3">
      <c r="B248" s="6">
        <v>2030</v>
      </c>
      <c r="C248" s="6">
        <v>0</v>
      </c>
      <c r="D248" s="6">
        <f t="shared" si="70"/>
        <v>120</v>
      </c>
      <c r="E248" s="6">
        <f t="shared" si="71"/>
        <v>0</v>
      </c>
      <c r="F248" s="6">
        <v>40</v>
      </c>
      <c r="G248" s="6" t="s">
        <v>208</v>
      </c>
      <c r="H248" s="6">
        <f t="shared" si="72"/>
        <v>0</v>
      </c>
      <c r="I248" s="13">
        <f t="shared" si="73"/>
        <v>0</v>
      </c>
      <c r="J248" s="6">
        <f t="shared" si="74"/>
        <v>0</v>
      </c>
      <c r="L248" s="6">
        <v>2030</v>
      </c>
      <c r="M248" s="6">
        <v>1</v>
      </c>
      <c r="N248" s="6">
        <f t="shared" si="75"/>
        <v>90</v>
      </c>
      <c r="O248" s="6">
        <f t="shared" si="76"/>
        <v>90</v>
      </c>
      <c r="P248" s="6">
        <v>40</v>
      </c>
      <c r="Q248" s="6" t="s">
        <v>208</v>
      </c>
      <c r="R248" s="6">
        <f t="shared" si="77"/>
        <v>3600</v>
      </c>
      <c r="S248" s="13">
        <f t="shared" si="78"/>
        <v>4.1666666666666664E-2</v>
      </c>
      <c r="T248" s="6">
        <f t="shared" si="79"/>
        <v>3.6</v>
      </c>
    </row>
    <row r="249" spans="2:20" x14ac:dyDescent="0.3">
      <c r="B249" s="6">
        <v>2031</v>
      </c>
      <c r="C249" s="6">
        <v>0</v>
      </c>
      <c r="D249" s="6">
        <f t="shared" si="70"/>
        <v>120</v>
      </c>
      <c r="E249" s="6">
        <f t="shared" si="71"/>
        <v>0</v>
      </c>
      <c r="F249" s="6">
        <v>40</v>
      </c>
      <c r="G249" s="6" t="s">
        <v>208</v>
      </c>
      <c r="H249" s="6">
        <f t="shared" si="72"/>
        <v>0</v>
      </c>
      <c r="I249" s="13">
        <f t="shared" si="73"/>
        <v>0</v>
      </c>
      <c r="J249" s="6">
        <f t="shared" si="74"/>
        <v>0</v>
      </c>
      <c r="L249" s="6">
        <v>2031</v>
      </c>
      <c r="M249" s="6">
        <v>1</v>
      </c>
      <c r="N249" s="6">
        <f t="shared" si="75"/>
        <v>90</v>
      </c>
      <c r="O249" s="6">
        <f t="shared" si="76"/>
        <v>90</v>
      </c>
      <c r="P249" s="6">
        <v>40</v>
      </c>
      <c r="Q249" s="6" t="s">
        <v>208</v>
      </c>
      <c r="R249" s="6">
        <f t="shared" si="77"/>
        <v>3600</v>
      </c>
      <c r="S249" s="13">
        <f t="shared" si="78"/>
        <v>4.1666666666666664E-2</v>
      </c>
      <c r="T249" s="6">
        <f t="shared" si="79"/>
        <v>3.6</v>
      </c>
    </row>
    <row r="250" spans="2:20" x14ac:dyDescent="0.3">
      <c r="B250" s="6">
        <v>2032</v>
      </c>
      <c r="C250" s="6">
        <v>0</v>
      </c>
      <c r="D250" s="6">
        <f t="shared" si="70"/>
        <v>120</v>
      </c>
      <c r="E250" s="6">
        <f t="shared" si="71"/>
        <v>0</v>
      </c>
      <c r="F250" s="6">
        <v>40</v>
      </c>
      <c r="G250" s="6" t="s">
        <v>208</v>
      </c>
      <c r="H250" s="6">
        <f t="shared" si="72"/>
        <v>0</v>
      </c>
      <c r="I250" s="13">
        <f t="shared" si="73"/>
        <v>0</v>
      </c>
      <c r="J250" s="6">
        <f t="shared" si="74"/>
        <v>0</v>
      </c>
      <c r="L250" s="6">
        <v>2032</v>
      </c>
      <c r="M250" s="6">
        <v>1</v>
      </c>
      <c r="N250" s="6">
        <f t="shared" si="75"/>
        <v>90</v>
      </c>
      <c r="O250" s="6">
        <f t="shared" si="76"/>
        <v>90</v>
      </c>
      <c r="P250" s="6">
        <v>40</v>
      </c>
      <c r="Q250" s="6" t="s">
        <v>208</v>
      </c>
      <c r="R250" s="6">
        <f t="shared" si="77"/>
        <v>3600</v>
      </c>
      <c r="S250" s="13">
        <f t="shared" si="78"/>
        <v>4.1666666666666664E-2</v>
      </c>
      <c r="T250" s="6">
        <f t="shared" si="79"/>
        <v>3.6</v>
      </c>
    </row>
    <row r="251" spans="2:20" x14ac:dyDescent="0.3">
      <c r="B251" s="6">
        <v>2033</v>
      </c>
      <c r="C251" s="6">
        <v>0</v>
      </c>
      <c r="D251" s="6">
        <f t="shared" si="70"/>
        <v>120</v>
      </c>
      <c r="E251" s="6">
        <f t="shared" si="71"/>
        <v>0</v>
      </c>
      <c r="F251" s="6">
        <v>40</v>
      </c>
      <c r="G251" s="6" t="s">
        <v>208</v>
      </c>
      <c r="H251" s="6">
        <f t="shared" si="72"/>
        <v>0</v>
      </c>
      <c r="I251" s="13">
        <f t="shared" si="73"/>
        <v>0</v>
      </c>
      <c r="J251" s="6">
        <f t="shared" si="74"/>
        <v>0</v>
      </c>
      <c r="L251" s="6">
        <v>2033</v>
      </c>
      <c r="M251" s="6">
        <v>1</v>
      </c>
      <c r="N251" s="6">
        <f t="shared" si="75"/>
        <v>90</v>
      </c>
      <c r="O251" s="6">
        <f t="shared" si="76"/>
        <v>90</v>
      </c>
      <c r="P251" s="6">
        <v>40</v>
      </c>
      <c r="Q251" s="6" t="s">
        <v>208</v>
      </c>
      <c r="R251" s="6">
        <f t="shared" si="77"/>
        <v>3600</v>
      </c>
      <c r="S251" s="13">
        <f t="shared" si="78"/>
        <v>4.1666666666666664E-2</v>
      </c>
      <c r="T251" s="6">
        <f t="shared" si="79"/>
        <v>3.6</v>
      </c>
    </row>
    <row r="252" spans="2:20" x14ac:dyDescent="0.3">
      <c r="B252" s="6">
        <v>2034</v>
      </c>
      <c r="C252" s="6">
        <v>0</v>
      </c>
      <c r="D252" s="6">
        <f t="shared" si="70"/>
        <v>120</v>
      </c>
      <c r="E252" s="6">
        <f t="shared" si="71"/>
        <v>0</v>
      </c>
      <c r="F252" s="6">
        <v>40</v>
      </c>
      <c r="G252" s="6" t="s">
        <v>208</v>
      </c>
      <c r="H252" s="6">
        <f t="shared" si="72"/>
        <v>0</v>
      </c>
      <c r="I252" s="13">
        <f t="shared" si="73"/>
        <v>0</v>
      </c>
      <c r="J252" s="6">
        <f t="shared" si="74"/>
        <v>0</v>
      </c>
      <c r="L252" s="6">
        <v>2034</v>
      </c>
      <c r="M252" s="6">
        <v>1</v>
      </c>
      <c r="N252" s="6">
        <f t="shared" si="75"/>
        <v>90</v>
      </c>
      <c r="O252" s="6">
        <f t="shared" si="76"/>
        <v>90</v>
      </c>
      <c r="P252" s="6">
        <v>40</v>
      </c>
      <c r="Q252" s="6" t="s">
        <v>208</v>
      </c>
      <c r="R252" s="6">
        <f t="shared" si="77"/>
        <v>3600</v>
      </c>
      <c r="S252" s="13">
        <f t="shared" si="78"/>
        <v>4.1666666666666664E-2</v>
      </c>
      <c r="T252" s="6">
        <f t="shared" si="79"/>
        <v>3.6</v>
      </c>
    </row>
    <row r="253" spans="2:20" x14ac:dyDescent="0.3">
      <c r="B253" s="6">
        <v>2035</v>
      </c>
      <c r="C253" s="6">
        <v>0</v>
      </c>
      <c r="D253" s="6">
        <f t="shared" si="70"/>
        <v>120</v>
      </c>
      <c r="E253" s="6">
        <f t="shared" si="71"/>
        <v>0</v>
      </c>
      <c r="F253" s="6">
        <v>40</v>
      </c>
      <c r="G253" s="6" t="s">
        <v>208</v>
      </c>
      <c r="H253" s="6">
        <f t="shared" si="72"/>
        <v>0</v>
      </c>
      <c r="I253" s="13">
        <f t="shared" si="73"/>
        <v>0</v>
      </c>
      <c r="J253" s="6">
        <f t="shared" si="74"/>
        <v>0</v>
      </c>
      <c r="L253" s="6">
        <v>2035</v>
      </c>
      <c r="M253" s="6">
        <v>1</v>
      </c>
      <c r="N253" s="6">
        <f t="shared" si="75"/>
        <v>90</v>
      </c>
      <c r="O253" s="6">
        <f t="shared" si="76"/>
        <v>90</v>
      </c>
      <c r="P253" s="6">
        <v>40</v>
      </c>
      <c r="Q253" s="6" t="s">
        <v>208</v>
      </c>
      <c r="R253" s="6">
        <f t="shared" si="77"/>
        <v>3600</v>
      </c>
      <c r="S253" s="13">
        <f t="shared" si="78"/>
        <v>4.1666666666666664E-2</v>
      </c>
      <c r="T253" s="6">
        <f t="shared" si="79"/>
        <v>3.6</v>
      </c>
    </row>
    <row r="254" spans="2:20" x14ac:dyDescent="0.3">
      <c r="B254" s="6">
        <v>2036</v>
      </c>
      <c r="C254" s="6">
        <v>0</v>
      </c>
      <c r="D254" s="6">
        <f t="shared" si="70"/>
        <v>120</v>
      </c>
      <c r="E254" s="6">
        <f t="shared" si="71"/>
        <v>0</v>
      </c>
      <c r="F254" s="6">
        <v>40</v>
      </c>
      <c r="G254" s="6" t="s">
        <v>208</v>
      </c>
      <c r="H254" s="6">
        <f t="shared" si="72"/>
        <v>0</v>
      </c>
      <c r="I254" s="13">
        <f t="shared" si="73"/>
        <v>0</v>
      </c>
      <c r="J254" s="6">
        <f t="shared" si="74"/>
        <v>0</v>
      </c>
      <c r="L254" s="6">
        <v>2036</v>
      </c>
      <c r="M254" s="6">
        <v>1</v>
      </c>
      <c r="N254" s="6">
        <f t="shared" si="75"/>
        <v>90</v>
      </c>
      <c r="O254" s="6">
        <f t="shared" si="76"/>
        <v>90</v>
      </c>
      <c r="P254" s="6">
        <v>40</v>
      </c>
      <c r="Q254" s="6" t="s">
        <v>208</v>
      </c>
      <c r="R254" s="6">
        <f t="shared" si="77"/>
        <v>3600</v>
      </c>
      <c r="S254" s="13">
        <f t="shared" si="78"/>
        <v>4.1666666666666664E-2</v>
      </c>
      <c r="T254" s="6">
        <f t="shared" si="79"/>
        <v>3.6</v>
      </c>
    </row>
    <row r="255" spans="2:20" x14ac:dyDescent="0.3">
      <c r="B255" s="6">
        <v>2037</v>
      </c>
      <c r="C255" s="6">
        <v>0</v>
      </c>
      <c r="D255" s="6">
        <f t="shared" si="70"/>
        <v>120</v>
      </c>
      <c r="E255" s="6">
        <f t="shared" si="71"/>
        <v>0</v>
      </c>
      <c r="F255" s="6">
        <v>40</v>
      </c>
      <c r="G255" s="6" t="s">
        <v>208</v>
      </c>
      <c r="H255" s="6">
        <f t="shared" si="72"/>
        <v>0</v>
      </c>
      <c r="I255" s="13">
        <f t="shared" si="73"/>
        <v>0</v>
      </c>
      <c r="J255" s="6">
        <f t="shared" si="74"/>
        <v>0</v>
      </c>
      <c r="L255" s="6">
        <v>2037</v>
      </c>
      <c r="M255" s="6">
        <v>1</v>
      </c>
      <c r="N255" s="6">
        <f t="shared" si="75"/>
        <v>90</v>
      </c>
      <c r="O255" s="6">
        <f t="shared" si="76"/>
        <v>90</v>
      </c>
      <c r="P255" s="6">
        <v>40</v>
      </c>
      <c r="Q255" s="6" t="s">
        <v>208</v>
      </c>
      <c r="R255" s="6">
        <f t="shared" si="77"/>
        <v>3600</v>
      </c>
      <c r="S255" s="13">
        <f t="shared" si="78"/>
        <v>4.1666666666666664E-2</v>
      </c>
      <c r="T255" s="6">
        <f t="shared" si="79"/>
        <v>3.6</v>
      </c>
    </row>
    <row r="256" spans="2:20" x14ac:dyDescent="0.3">
      <c r="B256" s="6">
        <v>2038</v>
      </c>
      <c r="C256" s="6">
        <v>0</v>
      </c>
      <c r="D256" s="6">
        <f t="shared" si="70"/>
        <v>120</v>
      </c>
      <c r="E256" s="6">
        <f t="shared" si="71"/>
        <v>0</v>
      </c>
      <c r="F256" s="6">
        <v>40</v>
      </c>
      <c r="G256" s="6" t="s">
        <v>208</v>
      </c>
      <c r="H256" s="6">
        <f t="shared" si="72"/>
        <v>0</v>
      </c>
      <c r="I256" s="13">
        <f t="shared" si="73"/>
        <v>0</v>
      </c>
      <c r="J256" s="6">
        <f t="shared" si="74"/>
        <v>0</v>
      </c>
      <c r="L256" s="6">
        <v>2038</v>
      </c>
      <c r="M256" s="6">
        <v>1</v>
      </c>
      <c r="N256" s="6">
        <f t="shared" si="75"/>
        <v>90</v>
      </c>
      <c r="O256" s="6">
        <f t="shared" si="76"/>
        <v>90</v>
      </c>
      <c r="P256" s="6">
        <v>40</v>
      </c>
      <c r="Q256" s="6" t="s">
        <v>208</v>
      </c>
      <c r="R256" s="6">
        <f t="shared" si="77"/>
        <v>3600</v>
      </c>
      <c r="S256" s="13">
        <f t="shared" si="78"/>
        <v>4.1666666666666664E-2</v>
      </c>
      <c r="T256" s="6">
        <f t="shared" si="79"/>
        <v>3.6</v>
      </c>
    </row>
    <row r="257" spans="2:20" x14ac:dyDescent="0.3">
      <c r="B257" s="6">
        <v>2039</v>
      </c>
      <c r="C257" s="6">
        <v>0</v>
      </c>
      <c r="D257" s="6">
        <f t="shared" si="70"/>
        <v>120</v>
      </c>
      <c r="E257" s="6">
        <f t="shared" si="71"/>
        <v>0</v>
      </c>
      <c r="F257" s="6">
        <v>40</v>
      </c>
      <c r="G257" s="6" t="s">
        <v>208</v>
      </c>
      <c r="H257" s="6">
        <f t="shared" si="72"/>
        <v>0</v>
      </c>
      <c r="I257" s="13">
        <f t="shared" si="73"/>
        <v>0</v>
      </c>
      <c r="J257" s="6">
        <f t="shared" si="74"/>
        <v>0</v>
      </c>
      <c r="L257" s="6">
        <v>2039</v>
      </c>
      <c r="M257" s="6">
        <v>2</v>
      </c>
      <c r="N257" s="6">
        <f t="shared" si="75"/>
        <v>90</v>
      </c>
      <c r="O257" s="6">
        <f t="shared" si="76"/>
        <v>180</v>
      </c>
      <c r="P257" s="6">
        <v>40</v>
      </c>
      <c r="Q257" s="6" t="s">
        <v>208</v>
      </c>
      <c r="R257" s="6">
        <f t="shared" si="77"/>
        <v>7200</v>
      </c>
      <c r="S257" s="13">
        <f t="shared" si="78"/>
        <v>8.3333333333333329E-2</v>
      </c>
      <c r="T257" s="6">
        <f t="shared" si="79"/>
        <v>7.2</v>
      </c>
    </row>
    <row r="258" spans="2:20" x14ac:dyDescent="0.3">
      <c r="B258" s="6">
        <v>2040</v>
      </c>
      <c r="C258" s="6">
        <v>0</v>
      </c>
      <c r="D258" s="6">
        <f t="shared" si="70"/>
        <v>120</v>
      </c>
      <c r="E258" s="6">
        <f t="shared" si="71"/>
        <v>0</v>
      </c>
      <c r="F258" s="6">
        <v>40</v>
      </c>
      <c r="G258" s="6" t="s">
        <v>208</v>
      </c>
      <c r="H258" s="6">
        <f t="shared" si="72"/>
        <v>0</v>
      </c>
      <c r="I258" s="13">
        <f t="shared" si="73"/>
        <v>0</v>
      </c>
      <c r="J258" s="6">
        <f t="shared" si="74"/>
        <v>0</v>
      </c>
      <c r="L258" s="6">
        <v>2040</v>
      </c>
      <c r="M258" s="6">
        <v>2</v>
      </c>
      <c r="N258" s="6">
        <f t="shared" si="75"/>
        <v>90</v>
      </c>
      <c r="O258" s="6">
        <f t="shared" si="76"/>
        <v>180</v>
      </c>
      <c r="P258" s="6">
        <v>40</v>
      </c>
      <c r="Q258" s="6" t="s">
        <v>208</v>
      </c>
      <c r="R258" s="6">
        <f t="shared" si="77"/>
        <v>7200</v>
      </c>
      <c r="S258" s="13">
        <f t="shared" si="78"/>
        <v>8.3333333333333329E-2</v>
      </c>
      <c r="T258" s="6">
        <f t="shared" si="79"/>
        <v>7.2</v>
      </c>
    </row>
    <row r="259" spans="2:20" x14ac:dyDescent="0.3">
      <c r="B259" s="6">
        <v>2041</v>
      </c>
      <c r="C259" s="6">
        <v>0</v>
      </c>
      <c r="D259" s="6">
        <f t="shared" si="70"/>
        <v>120</v>
      </c>
      <c r="E259" s="6">
        <f t="shared" si="71"/>
        <v>0</v>
      </c>
      <c r="F259" s="6">
        <v>40</v>
      </c>
      <c r="G259" s="6" t="s">
        <v>208</v>
      </c>
      <c r="H259" s="6">
        <f t="shared" si="72"/>
        <v>0</v>
      </c>
      <c r="I259" s="13">
        <f t="shared" si="73"/>
        <v>0</v>
      </c>
      <c r="J259" s="6">
        <f t="shared" si="74"/>
        <v>0</v>
      </c>
      <c r="L259" s="6">
        <v>2041</v>
      </c>
      <c r="M259" s="6">
        <v>2</v>
      </c>
      <c r="N259" s="6">
        <f t="shared" si="75"/>
        <v>90</v>
      </c>
      <c r="O259" s="6">
        <f t="shared" si="76"/>
        <v>180</v>
      </c>
      <c r="P259" s="6">
        <v>40</v>
      </c>
      <c r="Q259" s="6" t="s">
        <v>208</v>
      </c>
      <c r="R259" s="6">
        <f t="shared" si="77"/>
        <v>7200</v>
      </c>
      <c r="S259" s="13">
        <f t="shared" si="78"/>
        <v>8.3333333333333329E-2</v>
      </c>
      <c r="T259" s="6">
        <f t="shared" si="79"/>
        <v>7.2</v>
      </c>
    </row>
    <row r="260" spans="2:20" x14ac:dyDescent="0.3">
      <c r="B260" s="6">
        <v>2042</v>
      </c>
      <c r="C260" s="6">
        <v>0</v>
      </c>
      <c r="D260" s="6">
        <f t="shared" si="70"/>
        <v>120</v>
      </c>
      <c r="E260" s="6">
        <f t="shared" si="71"/>
        <v>0</v>
      </c>
      <c r="F260" s="6">
        <v>40</v>
      </c>
      <c r="G260" s="6" t="s">
        <v>208</v>
      </c>
      <c r="H260" s="6">
        <f t="shared" si="72"/>
        <v>0</v>
      </c>
      <c r="I260" s="13">
        <f t="shared" si="73"/>
        <v>0</v>
      </c>
      <c r="J260" s="6">
        <f t="shared" si="74"/>
        <v>0</v>
      </c>
      <c r="L260" s="6">
        <v>2042</v>
      </c>
      <c r="M260" s="6">
        <v>2</v>
      </c>
      <c r="N260" s="6">
        <f t="shared" si="75"/>
        <v>90</v>
      </c>
      <c r="O260" s="6">
        <f t="shared" si="76"/>
        <v>180</v>
      </c>
      <c r="P260" s="6">
        <v>40</v>
      </c>
      <c r="Q260" s="6" t="s">
        <v>208</v>
      </c>
      <c r="R260" s="6">
        <f t="shared" si="77"/>
        <v>7200</v>
      </c>
      <c r="S260" s="13">
        <f t="shared" si="78"/>
        <v>8.3333333333333329E-2</v>
      </c>
      <c r="T260" s="6">
        <f t="shared" si="79"/>
        <v>7.2</v>
      </c>
    </row>
    <row r="261" spans="2:20" x14ac:dyDescent="0.3">
      <c r="B261" s="6">
        <v>2043</v>
      </c>
      <c r="C261" s="6">
        <v>0</v>
      </c>
      <c r="D261" s="6">
        <f t="shared" si="70"/>
        <v>120</v>
      </c>
      <c r="E261" s="6">
        <f t="shared" si="71"/>
        <v>0</v>
      </c>
      <c r="F261" s="6">
        <v>40</v>
      </c>
      <c r="G261" s="6" t="s">
        <v>208</v>
      </c>
      <c r="H261" s="6">
        <f t="shared" si="72"/>
        <v>0</v>
      </c>
      <c r="I261" s="13">
        <f t="shared" si="73"/>
        <v>0</v>
      </c>
      <c r="J261" s="6">
        <f t="shared" si="74"/>
        <v>0</v>
      </c>
      <c r="L261" s="6">
        <v>2043</v>
      </c>
      <c r="M261" s="6">
        <v>2</v>
      </c>
      <c r="N261" s="6">
        <f t="shared" si="75"/>
        <v>90</v>
      </c>
      <c r="O261" s="6">
        <f t="shared" si="76"/>
        <v>180</v>
      </c>
      <c r="P261" s="6">
        <v>40</v>
      </c>
      <c r="Q261" s="6" t="s">
        <v>208</v>
      </c>
      <c r="R261" s="6">
        <f t="shared" si="77"/>
        <v>7200</v>
      </c>
      <c r="S261" s="13">
        <f t="shared" si="78"/>
        <v>8.3333333333333329E-2</v>
      </c>
      <c r="T261" s="6">
        <f t="shared" si="79"/>
        <v>7.2</v>
      </c>
    </row>
    <row r="262" spans="2:20" x14ac:dyDescent="0.3">
      <c r="B262" s="6">
        <v>2044</v>
      </c>
      <c r="C262" s="6">
        <v>0</v>
      </c>
      <c r="D262" s="6">
        <f t="shared" si="70"/>
        <v>120</v>
      </c>
      <c r="E262" s="6">
        <f t="shared" si="71"/>
        <v>0</v>
      </c>
      <c r="F262" s="6">
        <v>40</v>
      </c>
      <c r="G262" s="6" t="s">
        <v>208</v>
      </c>
      <c r="H262" s="6">
        <f t="shared" si="72"/>
        <v>0</v>
      </c>
      <c r="I262" s="13">
        <f t="shared" si="73"/>
        <v>0</v>
      </c>
      <c r="J262" s="6">
        <f t="shared" si="74"/>
        <v>0</v>
      </c>
      <c r="L262" s="6">
        <v>2044</v>
      </c>
      <c r="M262" s="6">
        <v>2</v>
      </c>
      <c r="N262" s="6">
        <f t="shared" si="75"/>
        <v>90</v>
      </c>
      <c r="O262" s="6">
        <f t="shared" si="76"/>
        <v>180</v>
      </c>
      <c r="P262" s="6">
        <v>40</v>
      </c>
      <c r="Q262" s="6" t="s">
        <v>208</v>
      </c>
      <c r="R262" s="6">
        <f t="shared" si="77"/>
        <v>7200</v>
      </c>
      <c r="S262" s="13">
        <f t="shared" si="78"/>
        <v>8.3333333333333329E-2</v>
      </c>
      <c r="T262" s="6">
        <f t="shared" si="79"/>
        <v>7.2</v>
      </c>
    </row>
    <row r="264" spans="2:20" x14ac:dyDescent="0.3">
      <c r="B264" s="226" t="s">
        <v>210</v>
      </c>
      <c r="C264" s="226"/>
      <c r="L264" s="226" t="s">
        <v>211</v>
      </c>
      <c r="M264" s="226"/>
    </row>
    <row r="265" spans="2:20" x14ac:dyDescent="0.3">
      <c r="B265" s="225" t="s">
        <v>22</v>
      </c>
      <c r="C265" s="225" t="s">
        <v>203</v>
      </c>
      <c r="D265" s="225" t="s">
        <v>204</v>
      </c>
      <c r="E265" s="225" t="s">
        <v>201</v>
      </c>
      <c r="F265" s="225" t="s">
        <v>202</v>
      </c>
      <c r="G265" s="225" t="s">
        <v>151</v>
      </c>
      <c r="H265" s="225" t="s">
        <v>205</v>
      </c>
      <c r="I265" s="225" t="s">
        <v>206</v>
      </c>
      <c r="J265" s="225" t="s">
        <v>207</v>
      </c>
      <c r="L265" s="225" t="s">
        <v>22</v>
      </c>
      <c r="M265" s="225" t="s">
        <v>203</v>
      </c>
      <c r="N265" s="225" t="s">
        <v>204</v>
      </c>
      <c r="O265" s="225" t="s">
        <v>201</v>
      </c>
      <c r="P265" s="225" t="s">
        <v>202</v>
      </c>
      <c r="Q265" s="225" t="s">
        <v>151</v>
      </c>
      <c r="R265" s="225" t="s">
        <v>205</v>
      </c>
      <c r="S265" s="225" t="s">
        <v>206</v>
      </c>
      <c r="T265" s="225" t="s">
        <v>207</v>
      </c>
    </row>
    <row r="266" spans="2:20" x14ac:dyDescent="0.3">
      <c r="B266" s="225"/>
      <c r="C266" s="225"/>
      <c r="D266" s="225"/>
      <c r="E266" s="225"/>
      <c r="F266" s="225"/>
      <c r="G266" s="225"/>
      <c r="H266" s="225"/>
      <c r="I266" s="225"/>
      <c r="J266" s="225"/>
      <c r="L266" s="225"/>
      <c r="M266" s="225"/>
      <c r="N266" s="225"/>
      <c r="O266" s="225"/>
      <c r="P266" s="225"/>
      <c r="Q266" s="225"/>
      <c r="R266" s="225"/>
      <c r="S266" s="225"/>
      <c r="T266" s="225"/>
    </row>
    <row r="267" spans="2:20" x14ac:dyDescent="0.3">
      <c r="B267" s="225"/>
      <c r="C267" s="225"/>
      <c r="D267" s="225"/>
      <c r="E267" s="225"/>
      <c r="F267" s="225"/>
      <c r="G267" s="225"/>
      <c r="H267" s="225"/>
      <c r="I267" s="225"/>
      <c r="J267" s="225"/>
      <c r="L267" s="225"/>
      <c r="M267" s="225"/>
      <c r="N267" s="225"/>
      <c r="O267" s="225"/>
      <c r="P267" s="225"/>
      <c r="Q267" s="225"/>
      <c r="R267" s="225"/>
      <c r="S267" s="225"/>
      <c r="T267" s="225"/>
    </row>
    <row r="268" spans="2:20" x14ac:dyDescent="0.3">
      <c r="B268" s="6">
        <v>2025</v>
      </c>
      <c r="C268" s="6" cm="1">
        <f t="array" ref="C268:C287">TRANSPOSE('Proyeksi Fasum (4)'!D82:W82)</f>
        <v>0</v>
      </c>
      <c r="D268" s="6">
        <f>18*40</f>
        <v>720</v>
      </c>
      <c r="E268" s="6">
        <f>C268*D268</f>
        <v>0</v>
      </c>
      <c r="F268" s="6">
        <v>50</v>
      </c>
      <c r="G268" s="6" t="s">
        <v>208</v>
      </c>
      <c r="H268" s="6">
        <f>E268*F268</f>
        <v>0</v>
      </c>
      <c r="I268" s="13">
        <f>H268/86400</f>
        <v>0</v>
      </c>
      <c r="J268" s="6">
        <f>H268/1000</f>
        <v>0</v>
      </c>
      <c r="L268" s="6">
        <v>2025</v>
      </c>
      <c r="M268" s="6" cm="1">
        <f t="array" ref="M268:M287">TRANSPOSE('Proyeksi Fasum (4)'!D83:W83)</f>
        <v>1</v>
      </c>
      <c r="N268" s="6">
        <f>1*178</f>
        <v>178</v>
      </c>
      <c r="O268" s="6">
        <f>M268*N268</f>
        <v>178</v>
      </c>
      <c r="P268" s="6">
        <v>80</v>
      </c>
      <c r="Q268" s="6" t="s">
        <v>208</v>
      </c>
      <c r="R268" s="6">
        <f>O268*P268</f>
        <v>14240</v>
      </c>
      <c r="S268" s="13">
        <f>R268/86400</f>
        <v>0.1648148148148148</v>
      </c>
      <c r="T268" s="6">
        <f>R268/1000</f>
        <v>14.24</v>
      </c>
    </row>
    <row r="269" spans="2:20" x14ac:dyDescent="0.3">
      <c r="B269" s="6">
        <v>2026</v>
      </c>
      <c r="C269" s="6">
        <v>0</v>
      </c>
      <c r="D269" s="6">
        <f t="shared" ref="D269:D287" si="80">18*40</f>
        <v>720</v>
      </c>
      <c r="E269" s="6">
        <f t="shared" ref="E269:E287" si="81">C269*D269</f>
        <v>0</v>
      </c>
      <c r="F269" s="6">
        <v>50</v>
      </c>
      <c r="G269" s="6" t="s">
        <v>208</v>
      </c>
      <c r="H269" s="6">
        <f t="shared" ref="H269:H287" si="82">E269*F269</f>
        <v>0</v>
      </c>
      <c r="I269" s="13">
        <f t="shared" ref="I269:I287" si="83">H269/86400</f>
        <v>0</v>
      </c>
      <c r="J269" s="6">
        <f t="shared" ref="J269:J287" si="84">H269/1000</f>
        <v>0</v>
      </c>
      <c r="L269" s="6">
        <v>2026</v>
      </c>
      <c r="M269" s="6">
        <v>1</v>
      </c>
      <c r="N269" s="6">
        <f t="shared" ref="N269:N287" si="85">1*178</f>
        <v>178</v>
      </c>
      <c r="O269" s="6">
        <f t="shared" ref="O269:O287" si="86">M269*N269</f>
        <v>178</v>
      </c>
      <c r="P269" s="6">
        <v>80</v>
      </c>
      <c r="Q269" s="6" t="s">
        <v>208</v>
      </c>
      <c r="R269" s="6">
        <f t="shared" ref="R269:R287" si="87">O269*P269</f>
        <v>14240</v>
      </c>
      <c r="S269" s="13">
        <f t="shared" ref="S269:S287" si="88">R269/86400</f>
        <v>0.1648148148148148</v>
      </c>
      <c r="T269" s="6">
        <f t="shared" ref="T269:T287" si="89">R269/1000</f>
        <v>14.24</v>
      </c>
    </row>
    <row r="270" spans="2:20" x14ac:dyDescent="0.3">
      <c r="B270" s="6">
        <v>2027</v>
      </c>
      <c r="C270" s="6">
        <v>0</v>
      </c>
      <c r="D270" s="6">
        <f t="shared" si="80"/>
        <v>720</v>
      </c>
      <c r="E270" s="6">
        <f t="shared" si="81"/>
        <v>0</v>
      </c>
      <c r="F270" s="6">
        <v>50</v>
      </c>
      <c r="G270" s="6" t="s">
        <v>208</v>
      </c>
      <c r="H270" s="6">
        <f t="shared" si="82"/>
        <v>0</v>
      </c>
      <c r="I270" s="13">
        <f t="shared" si="83"/>
        <v>0</v>
      </c>
      <c r="J270" s="6">
        <f t="shared" si="84"/>
        <v>0</v>
      </c>
      <c r="L270" s="6">
        <v>2027</v>
      </c>
      <c r="M270" s="6">
        <v>1</v>
      </c>
      <c r="N270" s="6">
        <f t="shared" si="85"/>
        <v>178</v>
      </c>
      <c r="O270" s="6">
        <f t="shared" si="86"/>
        <v>178</v>
      </c>
      <c r="P270" s="6">
        <v>80</v>
      </c>
      <c r="Q270" s="6" t="s">
        <v>208</v>
      </c>
      <c r="R270" s="6">
        <f t="shared" si="87"/>
        <v>14240</v>
      </c>
      <c r="S270" s="13">
        <f t="shared" si="88"/>
        <v>0.1648148148148148</v>
      </c>
      <c r="T270" s="6">
        <f t="shared" si="89"/>
        <v>14.24</v>
      </c>
    </row>
    <row r="271" spans="2:20" x14ac:dyDescent="0.3">
      <c r="B271" s="6">
        <v>2028</v>
      </c>
      <c r="C271" s="6">
        <v>0</v>
      </c>
      <c r="D271" s="6">
        <f t="shared" si="80"/>
        <v>720</v>
      </c>
      <c r="E271" s="6">
        <f t="shared" si="81"/>
        <v>0</v>
      </c>
      <c r="F271" s="6">
        <v>50</v>
      </c>
      <c r="G271" s="6" t="s">
        <v>208</v>
      </c>
      <c r="H271" s="6">
        <f t="shared" si="82"/>
        <v>0</v>
      </c>
      <c r="I271" s="13">
        <f t="shared" si="83"/>
        <v>0</v>
      </c>
      <c r="J271" s="6">
        <f t="shared" si="84"/>
        <v>0</v>
      </c>
      <c r="L271" s="6">
        <v>2028</v>
      </c>
      <c r="M271" s="6">
        <v>1</v>
      </c>
      <c r="N271" s="6">
        <f t="shared" si="85"/>
        <v>178</v>
      </c>
      <c r="O271" s="6">
        <f t="shared" si="86"/>
        <v>178</v>
      </c>
      <c r="P271" s="6">
        <v>80</v>
      </c>
      <c r="Q271" s="6" t="s">
        <v>208</v>
      </c>
      <c r="R271" s="6">
        <f t="shared" si="87"/>
        <v>14240</v>
      </c>
      <c r="S271" s="13">
        <f t="shared" si="88"/>
        <v>0.1648148148148148</v>
      </c>
      <c r="T271" s="6">
        <f t="shared" si="89"/>
        <v>14.24</v>
      </c>
    </row>
    <row r="272" spans="2:20" x14ac:dyDescent="0.3">
      <c r="B272" s="6">
        <v>2029</v>
      </c>
      <c r="C272" s="6">
        <v>0</v>
      </c>
      <c r="D272" s="6">
        <f t="shared" si="80"/>
        <v>720</v>
      </c>
      <c r="E272" s="6">
        <f t="shared" si="81"/>
        <v>0</v>
      </c>
      <c r="F272" s="6">
        <v>50</v>
      </c>
      <c r="G272" s="6" t="s">
        <v>208</v>
      </c>
      <c r="H272" s="6">
        <f t="shared" si="82"/>
        <v>0</v>
      </c>
      <c r="I272" s="13">
        <f t="shared" si="83"/>
        <v>0</v>
      </c>
      <c r="J272" s="6">
        <f t="shared" si="84"/>
        <v>0</v>
      </c>
      <c r="L272" s="6">
        <v>2029</v>
      </c>
      <c r="M272" s="6">
        <v>1</v>
      </c>
      <c r="N272" s="6">
        <f t="shared" si="85"/>
        <v>178</v>
      </c>
      <c r="O272" s="6">
        <f t="shared" si="86"/>
        <v>178</v>
      </c>
      <c r="P272" s="6">
        <v>80</v>
      </c>
      <c r="Q272" s="6" t="s">
        <v>208</v>
      </c>
      <c r="R272" s="6">
        <f t="shared" si="87"/>
        <v>14240</v>
      </c>
      <c r="S272" s="13">
        <f t="shared" si="88"/>
        <v>0.1648148148148148</v>
      </c>
      <c r="T272" s="6">
        <f t="shared" si="89"/>
        <v>14.24</v>
      </c>
    </row>
    <row r="273" spans="2:20" x14ac:dyDescent="0.3">
      <c r="B273" s="6">
        <v>2030</v>
      </c>
      <c r="C273" s="6">
        <v>0</v>
      </c>
      <c r="D273" s="6">
        <f t="shared" si="80"/>
        <v>720</v>
      </c>
      <c r="E273" s="6">
        <f t="shared" si="81"/>
        <v>0</v>
      </c>
      <c r="F273" s="6">
        <v>50</v>
      </c>
      <c r="G273" s="6" t="s">
        <v>208</v>
      </c>
      <c r="H273" s="6">
        <f t="shared" si="82"/>
        <v>0</v>
      </c>
      <c r="I273" s="13">
        <f t="shared" si="83"/>
        <v>0</v>
      </c>
      <c r="J273" s="6">
        <f t="shared" si="84"/>
        <v>0</v>
      </c>
      <c r="L273" s="6">
        <v>2030</v>
      </c>
      <c r="M273" s="6">
        <v>1</v>
      </c>
      <c r="N273" s="6">
        <f t="shared" si="85"/>
        <v>178</v>
      </c>
      <c r="O273" s="6">
        <f t="shared" si="86"/>
        <v>178</v>
      </c>
      <c r="P273" s="6">
        <v>80</v>
      </c>
      <c r="Q273" s="6" t="s">
        <v>208</v>
      </c>
      <c r="R273" s="6">
        <f t="shared" si="87"/>
        <v>14240</v>
      </c>
      <c r="S273" s="13">
        <f t="shared" si="88"/>
        <v>0.1648148148148148</v>
      </c>
      <c r="T273" s="6">
        <f t="shared" si="89"/>
        <v>14.24</v>
      </c>
    </row>
    <row r="274" spans="2:20" x14ac:dyDescent="0.3">
      <c r="B274" s="6">
        <v>2031</v>
      </c>
      <c r="C274" s="6">
        <v>0</v>
      </c>
      <c r="D274" s="6">
        <f t="shared" si="80"/>
        <v>720</v>
      </c>
      <c r="E274" s="6">
        <f t="shared" si="81"/>
        <v>0</v>
      </c>
      <c r="F274" s="6">
        <v>50</v>
      </c>
      <c r="G274" s="6" t="s">
        <v>208</v>
      </c>
      <c r="H274" s="6">
        <f t="shared" si="82"/>
        <v>0</v>
      </c>
      <c r="I274" s="13">
        <f t="shared" si="83"/>
        <v>0</v>
      </c>
      <c r="J274" s="6">
        <f t="shared" si="84"/>
        <v>0</v>
      </c>
      <c r="L274" s="6">
        <v>2031</v>
      </c>
      <c r="M274" s="6">
        <v>1</v>
      </c>
      <c r="N274" s="6">
        <f t="shared" si="85"/>
        <v>178</v>
      </c>
      <c r="O274" s="6">
        <f t="shared" si="86"/>
        <v>178</v>
      </c>
      <c r="P274" s="6">
        <v>80</v>
      </c>
      <c r="Q274" s="6" t="s">
        <v>208</v>
      </c>
      <c r="R274" s="6">
        <f t="shared" si="87"/>
        <v>14240</v>
      </c>
      <c r="S274" s="13">
        <f t="shared" si="88"/>
        <v>0.1648148148148148</v>
      </c>
      <c r="T274" s="6">
        <f t="shared" si="89"/>
        <v>14.24</v>
      </c>
    </row>
    <row r="275" spans="2:20" x14ac:dyDescent="0.3">
      <c r="B275" s="6">
        <v>2032</v>
      </c>
      <c r="C275" s="6">
        <v>0</v>
      </c>
      <c r="D275" s="6">
        <f t="shared" si="80"/>
        <v>720</v>
      </c>
      <c r="E275" s="6">
        <f t="shared" si="81"/>
        <v>0</v>
      </c>
      <c r="F275" s="6">
        <v>50</v>
      </c>
      <c r="G275" s="6" t="s">
        <v>208</v>
      </c>
      <c r="H275" s="6">
        <f t="shared" si="82"/>
        <v>0</v>
      </c>
      <c r="I275" s="13">
        <f t="shared" si="83"/>
        <v>0</v>
      </c>
      <c r="J275" s="6">
        <f t="shared" si="84"/>
        <v>0</v>
      </c>
      <c r="L275" s="6">
        <v>2032</v>
      </c>
      <c r="M275" s="6">
        <v>1</v>
      </c>
      <c r="N275" s="6">
        <f t="shared" si="85"/>
        <v>178</v>
      </c>
      <c r="O275" s="6">
        <f t="shared" si="86"/>
        <v>178</v>
      </c>
      <c r="P275" s="6">
        <v>80</v>
      </c>
      <c r="Q275" s="6" t="s">
        <v>208</v>
      </c>
      <c r="R275" s="6">
        <f t="shared" si="87"/>
        <v>14240</v>
      </c>
      <c r="S275" s="13">
        <f t="shared" si="88"/>
        <v>0.1648148148148148</v>
      </c>
      <c r="T275" s="6">
        <f t="shared" si="89"/>
        <v>14.24</v>
      </c>
    </row>
    <row r="276" spans="2:20" x14ac:dyDescent="0.3">
      <c r="B276" s="6">
        <v>2033</v>
      </c>
      <c r="C276" s="6">
        <v>0</v>
      </c>
      <c r="D276" s="6">
        <f t="shared" si="80"/>
        <v>720</v>
      </c>
      <c r="E276" s="6">
        <f t="shared" si="81"/>
        <v>0</v>
      </c>
      <c r="F276" s="6">
        <v>50</v>
      </c>
      <c r="G276" s="6" t="s">
        <v>208</v>
      </c>
      <c r="H276" s="6">
        <f t="shared" si="82"/>
        <v>0</v>
      </c>
      <c r="I276" s="13">
        <f t="shared" si="83"/>
        <v>0</v>
      </c>
      <c r="J276" s="6">
        <f t="shared" si="84"/>
        <v>0</v>
      </c>
      <c r="L276" s="6">
        <v>2033</v>
      </c>
      <c r="M276" s="6">
        <v>1</v>
      </c>
      <c r="N276" s="6">
        <f t="shared" si="85"/>
        <v>178</v>
      </c>
      <c r="O276" s="6">
        <f t="shared" si="86"/>
        <v>178</v>
      </c>
      <c r="P276" s="6">
        <v>80</v>
      </c>
      <c r="Q276" s="6" t="s">
        <v>208</v>
      </c>
      <c r="R276" s="6">
        <f t="shared" si="87"/>
        <v>14240</v>
      </c>
      <c r="S276" s="13">
        <f t="shared" si="88"/>
        <v>0.1648148148148148</v>
      </c>
      <c r="T276" s="6">
        <f t="shared" si="89"/>
        <v>14.24</v>
      </c>
    </row>
    <row r="277" spans="2:20" x14ac:dyDescent="0.3">
      <c r="B277" s="6">
        <v>2034</v>
      </c>
      <c r="C277" s="6">
        <v>0</v>
      </c>
      <c r="D277" s="6">
        <f t="shared" si="80"/>
        <v>720</v>
      </c>
      <c r="E277" s="6">
        <f t="shared" si="81"/>
        <v>0</v>
      </c>
      <c r="F277" s="6">
        <v>50</v>
      </c>
      <c r="G277" s="6" t="s">
        <v>208</v>
      </c>
      <c r="H277" s="6">
        <f t="shared" si="82"/>
        <v>0</v>
      </c>
      <c r="I277" s="13">
        <f t="shared" si="83"/>
        <v>0</v>
      </c>
      <c r="J277" s="6">
        <f t="shared" si="84"/>
        <v>0</v>
      </c>
      <c r="L277" s="6">
        <v>2034</v>
      </c>
      <c r="M277" s="6">
        <v>1</v>
      </c>
      <c r="N277" s="6">
        <f t="shared" si="85"/>
        <v>178</v>
      </c>
      <c r="O277" s="6">
        <f t="shared" si="86"/>
        <v>178</v>
      </c>
      <c r="P277" s="6">
        <v>80</v>
      </c>
      <c r="Q277" s="6" t="s">
        <v>208</v>
      </c>
      <c r="R277" s="6">
        <f t="shared" si="87"/>
        <v>14240</v>
      </c>
      <c r="S277" s="13">
        <f t="shared" si="88"/>
        <v>0.1648148148148148</v>
      </c>
      <c r="T277" s="6">
        <f t="shared" si="89"/>
        <v>14.24</v>
      </c>
    </row>
    <row r="278" spans="2:20" x14ac:dyDescent="0.3">
      <c r="B278" s="6">
        <v>2035</v>
      </c>
      <c r="C278" s="6">
        <v>0</v>
      </c>
      <c r="D278" s="6">
        <f t="shared" si="80"/>
        <v>720</v>
      </c>
      <c r="E278" s="6">
        <f t="shared" si="81"/>
        <v>0</v>
      </c>
      <c r="F278" s="6">
        <v>50</v>
      </c>
      <c r="G278" s="6" t="s">
        <v>208</v>
      </c>
      <c r="H278" s="6">
        <f t="shared" si="82"/>
        <v>0</v>
      </c>
      <c r="I278" s="13">
        <f t="shared" si="83"/>
        <v>0</v>
      </c>
      <c r="J278" s="6">
        <f t="shared" si="84"/>
        <v>0</v>
      </c>
      <c r="L278" s="6">
        <v>2035</v>
      </c>
      <c r="M278" s="6">
        <v>1</v>
      </c>
      <c r="N278" s="6">
        <f t="shared" si="85"/>
        <v>178</v>
      </c>
      <c r="O278" s="6">
        <f t="shared" si="86"/>
        <v>178</v>
      </c>
      <c r="P278" s="6">
        <v>80</v>
      </c>
      <c r="Q278" s="6" t="s">
        <v>208</v>
      </c>
      <c r="R278" s="6">
        <f t="shared" si="87"/>
        <v>14240</v>
      </c>
      <c r="S278" s="13">
        <f t="shared" si="88"/>
        <v>0.1648148148148148</v>
      </c>
      <c r="T278" s="6">
        <f t="shared" si="89"/>
        <v>14.24</v>
      </c>
    </row>
    <row r="279" spans="2:20" x14ac:dyDescent="0.3">
      <c r="B279" s="6">
        <v>2036</v>
      </c>
      <c r="C279" s="6">
        <v>0</v>
      </c>
      <c r="D279" s="6">
        <f t="shared" si="80"/>
        <v>720</v>
      </c>
      <c r="E279" s="6">
        <f t="shared" si="81"/>
        <v>0</v>
      </c>
      <c r="F279" s="6">
        <v>50</v>
      </c>
      <c r="G279" s="6" t="s">
        <v>208</v>
      </c>
      <c r="H279" s="6">
        <f t="shared" si="82"/>
        <v>0</v>
      </c>
      <c r="I279" s="13">
        <f t="shared" si="83"/>
        <v>0</v>
      </c>
      <c r="J279" s="6">
        <f t="shared" si="84"/>
        <v>0</v>
      </c>
      <c r="L279" s="6">
        <v>2036</v>
      </c>
      <c r="M279" s="6">
        <v>1</v>
      </c>
      <c r="N279" s="6">
        <f t="shared" si="85"/>
        <v>178</v>
      </c>
      <c r="O279" s="6">
        <f t="shared" si="86"/>
        <v>178</v>
      </c>
      <c r="P279" s="6">
        <v>80</v>
      </c>
      <c r="Q279" s="6" t="s">
        <v>208</v>
      </c>
      <c r="R279" s="6">
        <f t="shared" si="87"/>
        <v>14240</v>
      </c>
      <c r="S279" s="13">
        <f t="shared" si="88"/>
        <v>0.1648148148148148</v>
      </c>
      <c r="T279" s="6">
        <f t="shared" si="89"/>
        <v>14.24</v>
      </c>
    </row>
    <row r="280" spans="2:20" x14ac:dyDescent="0.3">
      <c r="B280" s="6">
        <v>2037</v>
      </c>
      <c r="C280" s="6">
        <v>0</v>
      </c>
      <c r="D280" s="6">
        <f t="shared" si="80"/>
        <v>720</v>
      </c>
      <c r="E280" s="6">
        <f t="shared" si="81"/>
        <v>0</v>
      </c>
      <c r="F280" s="6">
        <v>50</v>
      </c>
      <c r="G280" s="6" t="s">
        <v>208</v>
      </c>
      <c r="H280" s="6">
        <f t="shared" si="82"/>
        <v>0</v>
      </c>
      <c r="I280" s="13">
        <f t="shared" si="83"/>
        <v>0</v>
      </c>
      <c r="J280" s="6">
        <f t="shared" si="84"/>
        <v>0</v>
      </c>
      <c r="L280" s="6">
        <v>2037</v>
      </c>
      <c r="M280" s="6">
        <v>1</v>
      </c>
      <c r="N280" s="6">
        <f t="shared" si="85"/>
        <v>178</v>
      </c>
      <c r="O280" s="6">
        <f t="shared" si="86"/>
        <v>178</v>
      </c>
      <c r="P280" s="6">
        <v>80</v>
      </c>
      <c r="Q280" s="6" t="s">
        <v>208</v>
      </c>
      <c r="R280" s="6">
        <f t="shared" si="87"/>
        <v>14240</v>
      </c>
      <c r="S280" s="13">
        <f t="shared" si="88"/>
        <v>0.1648148148148148</v>
      </c>
      <c r="T280" s="6">
        <f t="shared" si="89"/>
        <v>14.24</v>
      </c>
    </row>
    <row r="281" spans="2:20" x14ac:dyDescent="0.3">
      <c r="B281" s="6">
        <v>2038</v>
      </c>
      <c r="C281" s="6">
        <v>0</v>
      </c>
      <c r="D281" s="6">
        <f t="shared" si="80"/>
        <v>720</v>
      </c>
      <c r="E281" s="6">
        <f t="shared" si="81"/>
        <v>0</v>
      </c>
      <c r="F281" s="6">
        <v>50</v>
      </c>
      <c r="G281" s="6" t="s">
        <v>208</v>
      </c>
      <c r="H281" s="6">
        <f t="shared" si="82"/>
        <v>0</v>
      </c>
      <c r="I281" s="13">
        <f t="shared" si="83"/>
        <v>0</v>
      </c>
      <c r="J281" s="6">
        <f t="shared" si="84"/>
        <v>0</v>
      </c>
      <c r="L281" s="6">
        <v>2038</v>
      </c>
      <c r="M281" s="6">
        <v>1</v>
      </c>
      <c r="N281" s="6">
        <f t="shared" si="85"/>
        <v>178</v>
      </c>
      <c r="O281" s="6">
        <f t="shared" si="86"/>
        <v>178</v>
      </c>
      <c r="P281" s="6">
        <v>80</v>
      </c>
      <c r="Q281" s="6" t="s">
        <v>208</v>
      </c>
      <c r="R281" s="6">
        <f t="shared" si="87"/>
        <v>14240</v>
      </c>
      <c r="S281" s="13">
        <f t="shared" si="88"/>
        <v>0.1648148148148148</v>
      </c>
      <c r="T281" s="6">
        <f t="shared" si="89"/>
        <v>14.24</v>
      </c>
    </row>
    <row r="282" spans="2:20" x14ac:dyDescent="0.3">
      <c r="B282" s="6">
        <v>2039</v>
      </c>
      <c r="C282" s="6">
        <v>0</v>
      </c>
      <c r="D282" s="6">
        <f t="shared" si="80"/>
        <v>720</v>
      </c>
      <c r="E282" s="6">
        <f t="shared" si="81"/>
        <v>0</v>
      </c>
      <c r="F282" s="6">
        <v>50</v>
      </c>
      <c r="G282" s="6" t="s">
        <v>208</v>
      </c>
      <c r="H282" s="6">
        <f t="shared" si="82"/>
        <v>0</v>
      </c>
      <c r="I282" s="13">
        <f t="shared" si="83"/>
        <v>0</v>
      </c>
      <c r="J282" s="6">
        <f t="shared" si="84"/>
        <v>0</v>
      </c>
      <c r="L282" s="6">
        <v>2039</v>
      </c>
      <c r="M282" s="6">
        <v>2</v>
      </c>
      <c r="N282" s="6">
        <f t="shared" si="85"/>
        <v>178</v>
      </c>
      <c r="O282" s="6">
        <f t="shared" si="86"/>
        <v>356</v>
      </c>
      <c r="P282" s="6">
        <v>80</v>
      </c>
      <c r="Q282" s="6" t="s">
        <v>208</v>
      </c>
      <c r="R282" s="6">
        <f t="shared" si="87"/>
        <v>28480</v>
      </c>
      <c r="S282" s="13">
        <f t="shared" si="88"/>
        <v>0.32962962962962961</v>
      </c>
      <c r="T282" s="6">
        <f t="shared" si="89"/>
        <v>28.48</v>
      </c>
    </row>
    <row r="283" spans="2:20" x14ac:dyDescent="0.3">
      <c r="B283" s="6">
        <v>2040</v>
      </c>
      <c r="C283" s="6">
        <v>0</v>
      </c>
      <c r="D283" s="6">
        <f t="shared" si="80"/>
        <v>720</v>
      </c>
      <c r="E283" s="6">
        <f t="shared" si="81"/>
        <v>0</v>
      </c>
      <c r="F283" s="6">
        <v>50</v>
      </c>
      <c r="G283" s="6" t="s">
        <v>208</v>
      </c>
      <c r="H283" s="6">
        <f t="shared" si="82"/>
        <v>0</v>
      </c>
      <c r="I283" s="13">
        <f t="shared" si="83"/>
        <v>0</v>
      </c>
      <c r="J283" s="6">
        <f t="shared" si="84"/>
        <v>0</v>
      </c>
      <c r="L283" s="6">
        <v>2040</v>
      </c>
      <c r="M283" s="6">
        <v>2</v>
      </c>
      <c r="N283" s="6">
        <f t="shared" si="85"/>
        <v>178</v>
      </c>
      <c r="O283" s="6">
        <f t="shared" si="86"/>
        <v>356</v>
      </c>
      <c r="P283" s="6">
        <v>80</v>
      </c>
      <c r="Q283" s="6" t="s">
        <v>208</v>
      </c>
      <c r="R283" s="6">
        <f t="shared" si="87"/>
        <v>28480</v>
      </c>
      <c r="S283" s="13">
        <f t="shared" si="88"/>
        <v>0.32962962962962961</v>
      </c>
      <c r="T283" s="6">
        <f t="shared" si="89"/>
        <v>28.48</v>
      </c>
    </row>
    <row r="284" spans="2:20" x14ac:dyDescent="0.3">
      <c r="B284" s="6">
        <v>2041</v>
      </c>
      <c r="C284" s="6">
        <v>0</v>
      </c>
      <c r="D284" s="6">
        <f t="shared" si="80"/>
        <v>720</v>
      </c>
      <c r="E284" s="6">
        <f t="shared" si="81"/>
        <v>0</v>
      </c>
      <c r="F284" s="6">
        <v>50</v>
      </c>
      <c r="G284" s="6" t="s">
        <v>208</v>
      </c>
      <c r="H284" s="6">
        <f t="shared" si="82"/>
        <v>0</v>
      </c>
      <c r="I284" s="13">
        <f t="shared" si="83"/>
        <v>0</v>
      </c>
      <c r="J284" s="6">
        <f t="shared" si="84"/>
        <v>0</v>
      </c>
      <c r="L284" s="6">
        <v>2041</v>
      </c>
      <c r="M284" s="6">
        <v>2</v>
      </c>
      <c r="N284" s="6">
        <f t="shared" si="85"/>
        <v>178</v>
      </c>
      <c r="O284" s="6">
        <f t="shared" si="86"/>
        <v>356</v>
      </c>
      <c r="P284" s="6">
        <v>80</v>
      </c>
      <c r="Q284" s="6" t="s">
        <v>208</v>
      </c>
      <c r="R284" s="6">
        <f t="shared" si="87"/>
        <v>28480</v>
      </c>
      <c r="S284" s="13">
        <f t="shared" si="88"/>
        <v>0.32962962962962961</v>
      </c>
      <c r="T284" s="6">
        <f t="shared" si="89"/>
        <v>28.48</v>
      </c>
    </row>
    <row r="285" spans="2:20" x14ac:dyDescent="0.3">
      <c r="B285" s="6">
        <v>2042</v>
      </c>
      <c r="C285" s="6">
        <v>0</v>
      </c>
      <c r="D285" s="6">
        <f t="shared" si="80"/>
        <v>720</v>
      </c>
      <c r="E285" s="6">
        <f t="shared" si="81"/>
        <v>0</v>
      </c>
      <c r="F285" s="6">
        <v>50</v>
      </c>
      <c r="G285" s="6" t="s">
        <v>208</v>
      </c>
      <c r="H285" s="6">
        <f t="shared" si="82"/>
        <v>0</v>
      </c>
      <c r="I285" s="13">
        <f t="shared" si="83"/>
        <v>0</v>
      </c>
      <c r="J285" s="6">
        <f t="shared" si="84"/>
        <v>0</v>
      </c>
      <c r="L285" s="6">
        <v>2042</v>
      </c>
      <c r="M285" s="6">
        <v>2</v>
      </c>
      <c r="N285" s="6">
        <f t="shared" si="85"/>
        <v>178</v>
      </c>
      <c r="O285" s="6">
        <f t="shared" si="86"/>
        <v>356</v>
      </c>
      <c r="P285" s="6">
        <v>80</v>
      </c>
      <c r="Q285" s="6" t="s">
        <v>208</v>
      </c>
      <c r="R285" s="6">
        <f t="shared" si="87"/>
        <v>28480</v>
      </c>
      <c r="S285" s="13">
        <f t="shared" si="88"/>
        <v>0.32962962962962961</v>
      </c>
      <c r="T285" s="6">
        <f t="shared" si="89"/>
        <v>28.48</v>
      </c>
    </row>
    <row r="286" spans="2:20" x14ac:dyDescent="0.3">
      <c r="B286" s="6">
        <v>2043</v>
      </c>
      <c r="C286" s="6">
        <v>0</v>
      </c>
      <c r="D286" s="6">
        <f t="shared" si="80"/>
        <v>720</v>
      </c>
      <c r="E286" s="6">
        <f t="shared" si="81"/>
        <v>0</v>
      </c>
      <c r="F286" s="6">
        <v>50</v>
      </c>
      <c r="G286" s="6" t="s">
        <v>208</v>
      </c>
      <c r="H286" s="6">
        <f t="shared" si="82"/>
        <v>0</v>
      </c>
      <c r="I286" s="13">
        <f t="shared" si="83"/>
        <v>0</v>
      </c>
      <c r="J286" s="6">
        <f t="shared" si="84"/>
        <v>0</v>
      </c>
      <c r="L286" s="6">
        <v>2043</v>
      </c>
      <c r="M286" s="6">
        <v>2</v>
      </c>
      <c r="N286" s="6">
        <f t="shared" si="85"/>
        <v>178</v>
      </c>
      <c r="O286" s="6">
        <f t="shared" si="86"/>
        <v>356</v>
      </c>
      <c r="P286" s="6">
        <v>80</v>
      </c>
      <c r="Q286" s="6" t="s">
        <v>208</v>
      </c>
      <c r="R286" s="6">
        <f t="shared" si="87"/>
        <v>28480</v>
      </c>
      <c r="S286" s="13">
        <f t="shared" si="88"/>
        <v>0.32962962962962961</v>
      </c>
      <c r="T286" s="6">
        <f t="shared" si="89"/>
        <v>28.48</v>
      </c>
    </row>
    <row r="287" spans="2:20" x14ac:dyDescent="0.3">
      <c r="B287" s="6">
        <v>2044</v>
      </c>
      <c r="C287" s="6">
        <v>0</v>
      </c>
      <c r="D287" s="6">
        <f t="shared" si="80"/>
        <v>720</v>
      </c>
      <c r="E287" s="6">
        <f t="shared" si="81"/>
        <v>0</v>
      </c>
      <c r="F287" s="6">
        <v>50</v>
      </c>
      <c r="G287" s="6" t="s">
        <v>208</v>
      </c>
      <c r="H287" s="6">
        <f t="shared" si="82"/>
        <v>0</v>
      </c>
      <c r="I287" s="13">
        <f t="shared" si="83"/>
        <v>0</v>
      </c>
      <c r="J287" s="6">
        <f t="shared" si="84"/>
        <v>0</v>
      </c>
      <c r="L287" s="6">
        <v>2044</v>
      </c>
      <c r="M287" s="6">
        <v>2</v>
      </c>
      <c r="N287" s="6">
        <f t="shared" si="85"/>
        <v>178</v>
      </c>
      <c r="O287" s="6">
        <f t="shared" si="86"/>
        <v>356</v>
      </c>
      <c r="P287" s="6">
        <v>80</v>
      </c>
      <c r="Q287" s="6" t="s">
        <v>208</v>
      </c>
      <c r="R287" s="6">
        <f t="shared" si="87"/>
        <v>28480</v>
      </c>
      <c r="S287" s="13">
        <f t="shared" si="88"/>
        <v>0.32962962962962961</v>
      </c>
      <c r="T287" s="6">
        <f t="shared" si="89"/>
        <v>28.48</v>
      </c>
    </row>
    <row r="289" spans="2:20" x14ac:dyDescent="0.3">
      <c r="B289" s="226" t="s">
        <v>229</v>
      </c>
      <c r="C289" s="226"/>
      <c r="L289" s="226" t="s">
        <v>338</v>
      </c>
      <c r="M289" s="226"/>
    </row>
    <row r="290" spans="2:20" x14ac:dyDescent="0.3">
      <c r="B290" s="225" t="s">
        <v>22</v>
      </c>
      <c r="C290" s="225" t="s">
        <v>203</v>
      </c>
      <c r="D290" s="225" t="s">
        <v>204</v>
      </c>
      <c r="E290" s="225" t="s">
        <v>201</v>
      </c>
      <c r="F290" s="225" t="s">
        <v>202</v>
      </c>
      <c r="G290" s="225" t="s">
        <v>151</v>
      </c>
      <c r="H290" s="225" t="s">
        <v>205</v>
      </c>
      <c r="I290" s="225" t="s">
        <v>206</v>
      </c>
      <c r="J290" s="225" t="s">
        <v>207</v>
      </c>
      <c r="L290" s="225" t="s">
        <v>22</v>
      </c>
      <c r="M290" s="225" t="s">
        <v>203</v>
      </c>
      <c r="N290" s="225" t="s">
        <v>204</v>
      </c>
      <c r="O290" s="225" t="s">
        <v>201</v>
      </c>
      <c r="P290" s="225" t="s">
        <v>202</v>
      </c>
      <c r="Q290" s="225" t="s">
        <v>151</v>
      </c>
      <c r="R290" s="225" t="s">
        <v>205</v>
      </c>
      <c r="S290" s="225" t="s">
        <v>206</v>
      </c>
      <c r="T290" s="225" t="s">
        <v>207</v>
      </c>
    </row>
    <row r="291" spans="2:20" x14ac:dyDescent="0.3">
      <c r="B291" s="225"/>
      <c r="C291" s="225"/>
      <c r="D291" s="225"/>
      <c r="E291" s="225"/>
      <c r="F291" s="225"/>
      <c r="G291" s="225"/>
      <c r="H291" s="225"/>
      <c r="I291" s="225"/>
      <c r="J291" s="225"/>
      <c r="L291" s="225"/>
      <c r="M291" s="225"/>
      <c r="N291" s="225"/>
      <c r="O291" s="225"/>
      <c r="P291" s="225"/>
      <c r="Q291" s="225"/>
      <c r="R291" s="225"/>
      <c r="S291" s="225"/>
      <c r="T291" s="225"/>
    </row>
    <row r="292" spans="2:20" x14ac:dyDescent="0.3">
      <c r="B292" s="225"/>
      <c r="C292" s="225"/>
      <c r="D292" s="225"/>
      <c r="E292" s="225"/>
      <c r="F292" s="225"/>
      <c r="G292" s="225"/>
      <c r="H292" s="225"/>
      <c r="I292" s="225"/>
      <c r="J292" s="225"/>
      <c r="L292" s="225"/>
      <c r="M292" s="225"/>
      <c r="N292" s="225"/>
      <c r="O292" s="225"/>
      <c r="P292" s="225"/>
      <c r="Q292" s="225"/>
      <c r="R292" s="225"/>
      <c r="S292" s="225"/>
      <c r="T292" s="225"/>
    </row>
    <row r="293" spans="2:20" x14ac:dyDescent="0.3">
      <c r="B293" s="6">
        <v>2025</v>
      </c>
      <c r="C293" s="6" cm="1">
        <f t="array" ref="C293:C312">TRANSPOSE('Proyeksi Fasum (4)'!D85:W85)</f>
        <v>1</v>
      </c>
      <c r="D293" s="80">
        <v>16000</v>
      </c>
      <c r="E293" s="6">
        <f>C293*D293</f>
        <v>16000</v>
      </c>
      <c r="F293" s="6">
        <v>1000</v>
      </c>
      <c r="G293" s="6" t="s">
        <v>218</v>
      </c>
      <c r="H293" s="6">
        <f>F293*C293</f>
        <v>1000</v>
      </c>
      <c r="I293" s="13">
        <f>H293/86400</f>
        <v>1.1574074074074073E-2</v>
      </c>
      <c r="J293" s="6">
        <f>H293/1000</f>
        <v>1</v>
      </c>
      <c r="L293" s="6">
        <v>2025</v>
      </c>
      <c r="M293" s="6" cm="1">
        <f t="array" ref="M293:M312">TRANSPOSE('Proyeksi Fasum (4)'!D86:W86)</f>
        <v>1</v>
      </c>
      <c r="N293" s="80">
        <v>16000</v>
      </c>
      <c r="O293" s="6">
        <f>M293*N293</f>
        <v>16000</v>
      </c>
      <c r="P293" s="6">
        <v>500</v>
      </c>
      <c r="Q293" s="6" t="s">
        <v>218</v>
      </c>
      <c r="R293" s="6">
        <f>P293*M293</f>
        <v>500</v>
      </c>
      <c r="S293" s="13">
        <f>R293/86400</f>
        <v>5.7870370370370367E-3</v>
      </c>
      <c r="T293" s="6">
        <f>R293/1000</f>
        <v>0.5</v>
      </c>
    </row>
    <row r="294" spans="2:20" x14ac:dyDescent="0.3">
      <c r="B294" s="6">
        <v>2026</v>
      </c>
      <c r="C294" s="6">
        <v>1</v>
      </c>
      <c r="D294" s="80">
        <v>16000</v>
      </c>
      <c r="E294" s="6">
        <f t="shared" ref="E294:E312" si="90">C294*D294</f>
        <v>16000</v>
      </c>
      <c r="F294" s="6">
        <v>1000</v>
      </c>
      <c r="G294" s="6" t="s">
        <v>218</v>
      </c>
      <c r="H294" s="6">
        <f t="shared" ref="H294:H312" si="91">F294*C294</f>
        <v>1000</v>
      </c>
      <c r="I294" s="13">
        <f t="shared" ref="I294:I312" si="92">H294/86400</f>
        <v>1.1574074074074073E-2</v>
      </c>
      <c r="J294" s="6">
        <f t="shared" ref="J294:J312" si="93">H294/1000</f>
        <v>1</v>
      </c>
      <c r="L294" s="6">
        <v>2026</v>
      </c>
      <c r="M294" s="6">
        <v>1</v>
      </c>
      <c r="N294" s="80">
        <v>16000</v>
      </c>
      <c r="O294" s="6">
        <f t="shared" ref="O294:O312" si="94">M294*N294</f>
        <v>16000</v>
      </c>
      <c r="P294" s="6">
        <v>500</v>
      </c>
      <c r="Q294" s="6" t="s">
        <v>218</v>
      </c>
      <c r="R294" s="6">
        <f t="shared" ref="R294:R312" si="95">P294*M294</f>
        <v>500</v>
      </c>
      <c r="S294" s="13">
        <f t="shared" ref="S294:S312" si="96">R294/86400</f>
        <v>5.7870370370370367E-3</v>
      </c>
      <c r="T294" s="6">
        <f t="shared" ref="T294:T312" si="97">R294/1000</f>
        <v>0.5</v>
      </c>
    </row>
    <row r="295" spans="2:20" x14ac:dyDescent="0.3">
      <c r="B295" s="6">
        <v>2027</v>
      </c>
      <c r="C295" s="6">
        <v>1</v>
      </c>
      <c r="D295" s="80">
        <v>16000</v>
      </c>
      <c r="E295" s="6">
        <f t="shared" si="90"/>
        <v>16000</v>
      </c>
      <c r="F295" s="6">
        <v>1000</v>
      </c>
      <c r="G295" s="6" t="s">
        <v>218</v>
      </c>
      <c r="H295" s="6">
        <f t="shared" si="91"/>
        <v>1000</v>
      </c>
      <c r="I295" s="13">
        <f t="shared" si="92"/>
        <v>1.1574074074074073E-2</v>
      </c>
      <c r="J295" s="6">
        <f t="shared" si="93"/>
        <v>1</v>
      </c>
      <c r="L295" s="6">
        <v>2027</v>
      </c>
      <c r="M295" s="6">
        <v>1</v>
      </c>
      <c r="N295" s="80">
        <v>16000</v>
      </c>
      <c r="O295" s="6">
        <f t="shared" si="94"/>
        <v>16000</v>
      </c>
      <c r="P295" s="6">
        <v>500</v>
      </c>
      <c r="Q295" s="6" t="s">
        <v>218</v>
      </c>
      <c r="R295" s="6">
        <f t="shared" si="95"/>
        <v>500</v>
      </c>
      <c r="S295" s="13">
        <f t="shared" si="96"/>
        <v>5.7870370370370367E-3</v>
      </c>
      <c r="T295" s="6">
        <f t="shared" si="97"/>
        <v>0.5</v>
      </c>
    </row>
    <row r="296" spans="2:20" x14ac:dyDescent="0.3">
      <c r="B296" s="6">
        <v>2028</v>
      </c>
      <c r="C296" s="6">
        <v>1</v>
      </c>
      <c r="D296" s="80">
        <v>16000</v>
      </c>
      <c r="E296" s="6">
        <f t="shared" si="90"/>
        <v>16000</v>
      </c>
      <c r="F296" s="6">
        <v>1000</v>
      </c>
      <c r="G296" s="6" t="s">
        <v>218</v>
      </c>
      <c r="H296" s="6">
        <f t="shared" si="91"/>
        <v>1000</v>
      </c>
      <c r="I296" s="13">
        <f t="shared" si="92"/>
        <v>1.1574074074074073E-2</v>
      </c>
      <c r="J296" s="6">
        <f t="shared" si="93"/>
        <v>1</v>
      </c>
      <c r="L296" s="6">
        <v>2028</v>
      </c>
      <c r="M296" s="6">
        <v>1</v>
      </c>
      <c r="N296" s="80">
        <v>16000</v>
      </c>
      <c r="O296" s="6">
        <f t="shared" si="94"/>
        <v>16000</v>
      </c>
      <c r="P296" s="6">
        <v>500</v>
      </c>
      <c r="Q296" s="6" t="s">
        <v>218</v>
      </c>
      <c r="R296" s="6">
        <f t="shared" si="95"/>
        <v>500</v>
      </c>
      <c r="S296" s="13">
        <f t="shared" si="96"/>
        <v>5.7870370370370367E-3</v>
      </c>
      <c r="T296" s="6">
        <f t="shared" si="97"/>
        <v>0.5</v>
      </c>
    </row>
    <row r="297" spans="2:20" x14ac:dyDescent="0.3">
      <c r="B297" s="6">
        <v>2029</v>
      </c>
      <c r="C297" s="6">
        <v>1</v>
      </c>
      <c r="D297" s="80">
        <v>16000</v>
      </c>
      <c r="E297" s="6">
        <f t="shared" si="90"/>
        <v>16000</v>
      </c>
      <c r="F297" s="6">
        <v>1000</v>
      </c>
      <c r="G297" s="6" t="s">
        <v>218</v>
      </c>
      <c r="H297" s="6">
        <f t="shared" si="91"/>
        <v>1000</v>
      </c>
      <c r="I297" s="13">
        <f t="shared" si="92"/>
        <v>1.1574074074074073E-2</v>
      </c>
      <c r="J297" s="6">
        <f t="shared" si="93"/>
        <v>1</v>
      </c>
      <c r="L297" s="6">
        <v>2029</v>
      </c>
      <c r="M297" s="6">
        <v>1</v>
      </c>
      <c r="N297" s="80">
        <v>16000</v>
      </c>
      <c r="O297" s="6">
        <f t="shared" si="94"/>
        <v>16000</v>
      </c>
      <c r="P297" s="6">
        <v>500</v>
      </c>
      <c r="Q297" s="6" t="s">
        <v>218</v>
      </c>
      <c r="R297" s="6">
        <f t="shared" si="95"/>
        <v>500</v>
      </c>
      <c r="S297" s="13">
        <f t="shared" si="96"/>
        <v>5.7870370370370367E-3</v>
      </c>
      <c r="T297" s="6">
        <f t="shared" si="97"/>
        <v>0.5</v>
      </c>
    </row>
    <row r="298" spans="2:20" x14ac:dyDescent="0.3">
      <c r="B298" s="6">
        <v>2030</v>
      </c>
      <c r="C298" s="6">
        <v>1</v>
      </c>
      <c r="D298" s="80">
        <v>16000</v>
      </c>
      <c r="E298" s="6">
        <f t="shared" si="90"/>
        <v>16000</v>
      </c>
      <c r="F298" s="6">
        <v>1000</v>
      </c>
      <c r="G298" s="6" t="s">
        <v>218</v>
      </c>
      <c r="H298" s="6">
        <f t="shared" si="91"/>
        <v>1000</v>
      </c>
      <c r="I298" s="13">
        <f t="shared" si="92"/>
        <v>1.1574074074074073E-2</v>
      </c>
      <c r="J298" s="6">
        <f t="shared" si="93"/>
        <v>1</v>
      </c>
      <c r="L298" s="6">
        <v>2030</v>
      </c>
      <c r="M298" s="6">
        <v>1</v>
      </c>
      <c r="N298" s="80">
        <v>16000</v>
      </c>
      <c r="O298" s="6">
        <f t="shared" si="94"/>
        <v>16000</v>
      </c>
      <c r="P298" s="6">
        <v>500</v>
      </c>
      <c r="Q298" s="6" t="s">
        <v>218</v>
      </c>
      <c r="R298" s="6">
        <f t="shared" si="95"/>
        <v>500</v>
      </c>
      <c r="S298" s="13">
        <f t="shared" si="96"/>
        <v>5.7870370370370367E-3</v>
      </c>
      <c r="T298" s="6">
        <f t="shared" si="97"/>
        <v>0.5</v>
      </c>
    </row>
    <row r="299" spans="2:20" x14ac:dyDescent="0.3">
      <c r="B299" s="6">
        <v>2031</v>
      </c>
      <c r="C299" s="6">
        <v>1</v>
      </c>
      <c r="D299" s="80">
        <v>16000</v>
      </c>
      <c r="E299" s="6">
        <f t="shared" si="90"/>
        <v>16000</v>
      </c>
      <c r="F299" s="6">
        <v>1000</v>
      </c>
      <c r="G299" s="6" t="s">
        <v>218</v>
      </c>
      <c r="H299" s="6">
        <f t="shared" si="91"/>
        <v>1000</v>
      </c>
      <c r="I299" s="13">
        <f t="shared" si="92"/>
        <v>1.1574074074074073E-2</v>
      </c>
      <c r="J299" s="6">
        <f t="shared" si="93"/>
        <v>1</v>
      </c>
      <c r="L299" s="6">
        <v>2031</v>
      </c>
      <c r="M299" s="6">
        <v>1</v>
      </c>
      <c r="N299" s="80">
        <v>16000</v>
      </c>
      <c r="O299" s="6">
        <f t="shared" si="94"/>
        <v>16000</v>
      </c>
      <c r="P299" s="6">
        <v>500</v>
      </c>
      <c r="Q299" s="6" t="s">
        <v>218</v>
      </c>
      <c r="R299" s="6">
        <f t="shared" si="95"/>
        <v>500</v>
      </c>
      <c r="S299" s="13">
        <f t="shared" si="96"/>
        <v>5.7870370370370367E-3</v>
      </c>
      <c r="T299" s="6">
        <f t="shared" si="97"/>
        <v>0.5</v>
      </c>
    </row>
    <row r="300" spans="2:20" x14ac:dyDescent="0.3">
      <c r="B300" s="6">
        <v>2032</v>
      </c>
      <c r="C300" s="6">
        <v>1</v>
      </c>
      <c r="D300" s="80">
        <v>16000</v>
      </c>
      <c r="E300" s="6">
        <f t="shared" si="90"/>
        <v>16000</v>
      </c>
      <c r="F300" s="6">
        <v>1000</v>
      </c>
      <c r="G300" s="6" t="s">
        <v>218</v>
      </c>
      <c r="H300" s="6">
        <f t="shared" si="91"/>
        <v>1000</v>
      </c>
      <c r="I300" s="13">
        <f t="shared" si="92"/>
        <v>1.1574074074074073E-2</v>
      </c>
      <c r="J300" s="6">
        <f t="shared" si="93"/>
        <v>1</v>
      </c>
      <c r="L300" s="6">
        <v>2032</v>
      </c>
      <c r="M300" s="6">
        <v>1</v>
      </c>
      <c r="N300" s="80">
        <v>16000</v>
      </c>
      <c r="O300" s="6">
        <f t="shared" si="94"/>
        <v>16000</v>
      </c>
      <c r="P300" s="6">
        <v>500</v>
      </c>
      <c r="Q300" s="6" t="s">
        <v>218</v>
      </c>
      <c r="R300" s="6">
        <f t="shared" si="95"/>
        <v>500</v>
      </c>
      <c r="S300" s="13">
        <f t="shared" si="96"/>
        <v>5.7870370370370367E-3</v>
      </c>
      <c r="T300" s="6">
        <f t="shared" si="97"/>
        <v>0.5</v>
      </c>
    </row>
    <row r="301" spans="2:20" x14ac:dyDescent="0.3">
      <c r="B301" s="6">
        <v>2033</v>
      </c>
      <c r="C301" s="6">
        <v>1</v>
      </c>
      <c r="D301" s="80">
        <v>16000</v>
      </c>
      <c r="E301" s="6">
        <f t="shared" si="90"/>
        <v>16000</v>
      </c>
      <c r="F301" s="6">
        <v>1000</v>
      </c>
      <c r="G301" s="6" t="s">
        <v>218</v>
      </c>
      <c r="H301" s="6">
        <f t="shared" si="91"/>
        <v>1000</v>
      </c>
      <c r="I301" s="13">
        <f t="shared" si="92"/>
        <v>1.1574074074074073E-2</v>
      </c>
      <c r="J301" s="6">
        <f t="shared" si="93"/>
        <v>1</v>
      </c>
      <c r="L301" s="6">
        <v>2033</v>
      </c>
      <c r="M301" s="6">
        <v>1</v>
      </c>
      <c r="N301" s="80">
        <v>16000</v>
      </c>
      <c r="O301" s="6">
        <f t="shared" si="94"/>
        <v>16000</v>
      </c>
      <c r="P301" s="6">
        <v>500</v>
      </c>
      <c r="Q301" s="6" t="s">
        <v>218</v>
      </c>
      <c r="R301" s="6">
        <f t="shared" si="95"/>
        <v>500</v>
      </c>
      <c r="S301" s="13">
        <f t="shared" si="96"/>
        <v>5.7870370370370367E-3</v>
      </c>
      <c r="T301" s="6">
        <f t="shared" si="97"/>
        <v>0.5</v>
      </c>
    </row>
    <row r="302" spans="2:20" x14ac:dyDescent="0.3">
      <c r="B302" s="6">
        <v>2034</v>
      </c>
      <c r="C302" s="6">
        <v>1</v>
      </c>
      <c r="D302" s="80">
        <v>16000</v>
      </c>
      <c r="E302" s="6">
        <f t="shared" si="90"/>
        <v>16000</v>
      </c>
      <c r="F302" s="6">
        <v>1000</v>
      </c>
      <c r="G302" s="6" t="s">
        <v>218</v>
      </c>
      <c r="H302" s="6">
        <f t="shared" si="91"/>
        <v>1000</v>
      </c>
      <c r="I302" s="13">
        <f t="shared" si="92"/>
        <v>1.1574074074074073E-2</v>
      </c>
      <c r="J302" s="6">
        <f t="shared" si="93"/>
        <v>1</v>
      </c>
      <c r="L302" s="6">
        <v>2034</v>
      </c>
      <c r="M302" s="6">
        <v>1</v>
      </c>
      <c r="N302" s="80">
        <v>16000</v>
      </c>
      <c r="O302" s="6">
        <f t="shared" si="94"/>
        <v>16000</v>
      </c>
      <c r="P302" s="6">
        <v>500</v>
      </c>
      <c r="Q302" s="6" t="s">
        <v>218</v>
      </c>
      <c r="R302" s="6">
        <f t="shared" si="95"/>
        <v>500</v>
      </c>
      <c r="S302" s="13">
        <f t="shared" si="96"/>
        <v>5.7870370370370367E-3</v>
      </c>
      <c r="T302" s="6">
        <f t="shared" si="97"/>
        <v>0.5</v>
      </c>
    </row>
    <row r="303" spans="2:20" x14ac:dyDescent="0.3">
      <c r="B303" s="6">
        <v>2035</v>
      </c>
      <c r="C303" s="6">
        <v>1</v>
      </c>
      <c r="D303" s="80">
        <v>16000</v>
      </c>
      <c r="E303" s="6">
        <f t="shared" si="90"/>
        <v>16000</v>
      </c>
      <c r="F303" s="6">
        <v>1000</v>
      </c>
      <c r="G303" s="6" t="s">
        <v>218</v>
      </c>
      <c r="H303" s="6">
        <f t="shared" si="91"/>
        <v>1000</v>
      </c>
      <c r="I303" s="13">
        <f t="shared" si="92"/>
        <v>1.1574074074074073E-2</v>
      </c>
      <c r="J303" s="6">
        <f t="shared" si="93"/>
        <v>1</v>
      </c>
      <c r="L303" s="6">
        <v>2035</v>
      </c>
      <c r="M303" s="6">
        <v>1</v>
      </c>
      <c r="N303" s="80">
        <v>16000</v>
      </c>
      <c r="O303" s="6">
        <f t="shared" si="94"/>
        <v>16000</v>
      </c>
      <c r="P303" s="6">
        <v>500</v>
      </c>
      <c r="Q303" s="6" t="s">
        <v>218</v>
      </c>
      <c r="R303" s="6">
        <f t="shared" si="95"/>
        <v>500</v>
      </c>
      <c r="S303" s="13">
        <f t="shared" si="96"/>
        <v>5.7870370370370367E-3</v>
      </c>
      <c r="T303" s="6">
        <f t="shared" si="97"/>
        <v>0.5</v>
      </c>
    </row>
    <row r="304" spans="2:20" x14ac:dyDescent="0.3">
      <c r="B304" s="6">
        <v>2036</v>
      </c>
      <c r="C304" s="6">
        <v>1</v>
      </c>
      <c r="D304" s="80">
        <v>16000</v>
      </c>
      <c r="E304" s="6">
        <f t="shared" si="90"/>
        <v>16000</v>
      </c>
      <c r="F304" s="6">
        <v>1000</v>
      </c>
      <c r="G304" s="6" t="s">
        <v>218</v>
      </c>
      <c r="H304" s="6">
        <f t="shared" si="91"/>
        <v>1000</v>
      </c>
      <c r="I304" s="13">
        <f t="shared" si="92"/>
        <v>1.1574074074074073E-2</v>
      </c>
      <c r="J304" s="6">
        <f t="shared" si="93"/>
        <v>1</v>
      </c>
      <c r="L304" s="6">
        <v>2036</v>
      </c>
      <c r="M304" s="6">
        <v>1</v>
      </c>
      <c r="N304" s="80">
        <v>16000</v>
      </c>
      <c r="O304" s="6">
        <f t="shared" si="94"/>
        <v>16000</v>
      </c>
      <c r="P304" s="6">
        <v>500</v>
      </c>
      <c r="Q304" s="6" t="s">
        <v>218</v>
      </c>
      <c r="R304" s="6">
        <f t="shared" si="95"/>
        <v>500</v>
      </c>
      <c r="S304" s="13">
        <f t="shared" si="96"/>
        <v>5.7870370370370367E-3</v>
      </c>
      <c r="T304" s="6">
        <f t="shared" si="97"/>
        <v>0.5</v>
      </c>
    </row>
    <row r="305" spans="2:20" x14ac:dyDescent="0.3">
      <c r="B305" s="6">
        <v>2037</v>
      </c>
      <c r="C305" s="6">
        <v>1</v>
      </c>
      <c r="D305" s="80">
        <v>16000</v>
      </c>
      <c r="E305" s="6">
        <f t="shared" si="90"/>
        <v>16000</v>
      </c>
      <c r="F305" s="6">
        <v>1000</v>
      </c>
      <c r="G305" s="6" t="s">
        <v>218</v>
      </c>
      <c r="H305" s="6">
        <f t="shared" si="91"/>
        <v>1000</v>
      </c>
      <c r="I305" s="13">
        <f t="shared" si="92"/>
        <v>1.1574074074074073E-2</v>
      </c>
      <c r="J305" s="6">
        <f t="shared" si="93"/>
        <v>1</v>
      </c>
      <c r="L305" s="6">
        <v>2037</v>
      </c>
      <c r="M305" s="6">
        <v>1</v>
      </c>
      <c r="N305" s="80">
        <v>16000</v>
      </c>
      <c r="O305" s="6">
        <f t="shared" si="94"/>
        <v>16000</v>
      </c>
      <c r="P305" s="6">
        <v>500</v>
      </c>
      <c r="Q305" s="6" t="s">
        <v>218</v>
      </c>
      <c r="R305" s="6">
        <f t="shared" si="95"/>
        <v>500</v>
      </c>
      <c r="S305" s="13">
        <f t="shared" si="96"/>
        <v>5.7870370370370367E-3</v>
      </c>
      <c r="T305" s="6">
        <f t="shared" si="97"/>
        <v>0.5</v>
      </c>
    </row>
    <row r="306" spans="2:20" x14ac:dyDescent="0.3">
      <c r="B306" s="6">
        <v>2038</v>
      </c>
      <c r="C306" s="6">
        <v>1</v>
      </c>
      <c r="D306" s="80">
        <v>16000</v>
      </c>
      <c r="E306" s="6">
        <f t="shared" si="90"/>
        <v>16000</v>
      </c>
      <c r="F306" s="6">
        <v>1000</v>
      </c>
      <c r="G306" s="6" t="s">
        <v>218</v>
      </c>
      <c r="H306" s="6">
        <f t="shared" si="91"/>
        <v>1000</v>
      </c>
      <c r="I306" s="13">
        <f t="shared" si="92"/>
        <v>1.1574074074074073E-2</v>
      </c>
      <c r="J306" s="6">
        <f t="shared" si="93"/>
        <v>1</v>
      </c>
      <c r="L306" s="6">
        <v>2038</v>
      </c>
      <c r="M306" s="6">
        <v>1</v>
      </c>
      <c r="N306" s="80">
        <v>16000</v>
      </c>
      <c r="O306" s="6">
        <f t="shared" si="94"/>
        <v>16000</v>
      </c>
      <c r="P306" s="6">
        <v>500</v>
      </c>
      <c r="Q306" s="6" t="s">
        <v>218</v>
      </c>
      <c r="R306" s="6">
        <f t="shared" si="95"/>
        <v>500</v>
      </c>
      <c r="S306" s="13">
        <f t="shared" si="96"/>
        <v>5.7870370370370367E-3</v>
      </c>
      <c r="T306" s="6">
        <f t="shared" si="97"/>
        <v>0.5</v>
      </c>
    </row>
    <row r="307" spans="2:20" x14ac:dyDescent="0.3">
      <c r="B307" s="6">
        <v>2039</v>
      </c>
      <c r="C307" s="6">
        <v>2</v>
      </c>
      <c r="D307" s="80">
        <v>16000</v>
      </c>
      <c r="E307" s="6">
        <f t="shared" si="90"/>
        <v>32000</v>
      </c>
      <c r="F307" s="6">
        <v>1000</v>
      </c>
      <c r="G307" s="6" t="s">
        <v>218</v>
      </c>
      <c r="H307" s="6">
        <f t="shared" si="91"/>
        <v>2000</v>
      </c>
      <c r="I307" s="13">
        <f t="shared" si="92"/>
        <v>2.3148148148148147E-2</v>
      </c>
      <c r="J307" s="6">
        <f t="shared" si="93"/>
        <v>2</v>
      </c>
      <c r="L307" s="6">
        <v>2039</v>
      </c>
      <c r="M307" s="6">
        <v>2</v>
      </c>
      <c r="N307" s="80">
        <v>16000</v>
      </c>
      <c r="O307" s="6">
        <f t="shared" si="94"/>
        <v>32000</v>
      </c>
      <c r="P307" s="6">
        <v>500</v>
      </c>
      <c r="Q307" s="6" t="s">
        <v>218</v>
      </c>
      <c r="R307" s="6">
        <f t="shared" si="95"/>
        <v>1000</v>
      </c>
      <c r="S307" s="13">
        <f t="shared" si="96"/>
        <v>1.1574074074074073E-2</v>
      </c>
      <c r="T307" s="6">
        <f t="shared" si="97"/>
        <v>1</v>
      </c>
    </row>
    <row r="308" spans="2:20" x14ac:dyDescent="0.3">
      <c r="B308" s="6">
        <v>2040</v>
      </c>
      <c r="C308" s="6">
        <v>2</v>
      </c>
      <c r="D308" s="80">
        <v>16000</v>
      </c>
      <c r="E308" s="6">
        <f t="shared" si="90"/>
        <v>32000</v>
      </c>
      <c r="F308" s="6">
        <v>1000</v>
      </c>
      <c r="G308" s="6" t="s">
        <v>218</v>
      </c>
      <c r="H308" s="6">
        <f t="shared" si="91"/>
        <v>2000</v>
      </c>
      <c r="I308" s="13">
        <f t="shared" si="92"/>
        <v>2.3148148148148147E-2</v>
      </c>
      <c r="J308" s="6">
        <f t="shared" si="93"/>
        <v>2</v>
      </c>
      <c r="L308" s="6">
        <v>2040</v>
      </c>
      <c r="M308" s="6">
        <v>2</v>
      </c>
      <c r="N308" s="80">
        <v>16000</v>
      </c>
      <c r="O308" s="6">
        <f t="shared" si="94"/>
        <v>32000</v>
      </c>
      <c r="P308" s="6">
        <v>500</v>
      </c>
      <c r="Q308" s="6" t="s">
        <v>218</v>
      </c>
      <c r="R308" s="6">
        <f t="shared" si="95"/>
        <v>1000</v>
      </c>
      <c r="S308" s="13">
        <f t="shared" si="96"/>
        <v>1.1574074074074073E-2</v>
      </c>
      <c r="T308" s="6">
        <f t="shared" si="97"/>
        <v>1</v>
      </c>
    </row>
    <row r="309" spans="2:20" x14ac:dyDescent="0.3">
      <c r="B309" s="6">
        <v>2041</v>
      </c>
      <c r="C309" s="6">
        <v>2</v>
      </c>
      <c r="D309" s="80">
        <v>16000</v>
      </c>
      <c r="E309" s="6">
        <f t="shared" si="90"/>
        <v>32000</v>
      </c>
      <c r="F309" s="6">
        <v>1000</v>
      </c>
      <c r="G309" s="6" t="s">
        <v>218</v>
      </c>
      <c r="H309" s="6">
        <f t="shared" si="91"/>
        <v>2000</v>
      </c>
      <c r="I309" s="13">
        <f t="shared" si="92"/>
        <v>2.3148148148148147E-2</v>
      </c>
      <c r="J309" s="6">
        <f t="shared" si="93"/>
        <v>2</v>
      </c>
      <c r="L309" s="6">
        <v>2041</v>
      </c>
      <c r="M309" s="6">
        <v>2</v>
      </c>
      <c r="N309" s="80">
        <v>16000</v>
      </c>
      <c r="O309" s="6">
        <f t="shared" si="94"/>
        <v>32000</v>
      </c>
      <c r="P309" s="6">
        <v>500</v>
      </c>
      <c r="Q309" s="6" t="s">
        <v>218</v>
      </c>
      <c r="R309" s="6">
        <f t="shared" si="95"/>
        <v>1000</v>
      </c>
      <c r="S309" s="13">
        <f t="shared" si="96"/>
        <v>1.1574074074074073E-2</v>
      </c>
      <c r="T309" s="6">
        <f t="shared" si="97"/>
        <v>1</v>
      </c>
    </row>
    <row r="310" spans="2:20" x14ac:dyDescent="0.3">
      <c r="B310" s="6">
        <v>2042</v>
      </c>
      <c r="C310" s="6">
        <v>2</v>
      </c>
      <c r="D310" s="80">
        <v>16000</v>
      </c>
      <c r="E310" s="6">
        <f t="shared" si="90"/>
        <v>32000</v>
      </c>
      <c r="F310" s="6">
        <v>1000</v>
      </c>
      <c r="G310" s="6" t="s">
        <v>218</v>
      </c>
      <c r="H310" s="6">
        <f t="shared" si="91"/>
        <v>2000</v>
      </c>
      <c r="I310" s="13">
        <f t="shared" si="92"/>
        <v>2.3148148148148147E-2</v>
      </c>
      <c r="J310" s="6">
        <f t="shared" si="93"/>
        <v>2</v>
      </c>
      <c r="L310" s="6">
        <v>2042</v>
      </c>
      <c r="M310" s="6">
        <v>2</v>
      </c>
      <c r="N310" s="80">
        <v>16000</v>
      </c>
      <c r="O310" s="6">
        <f t="shared" si="94"/>
        <v>32000</v>
      </c>
      <c r="P310" s="6">
        <v>500</v>
      </c>
      <c r="Q310" s="6" t="s">
        <v>218</v>
      </c>
      <c r="R310" s="6">
        <f t="shared" si="95"/>
        <v>1000</v>
      </c>
      <c r="S310" s="13">
        <f t="shared" si="96"/>
        <v>1.1574074074074073E-2</v>
      </c>
      <c r="T310" s="6">
        <f t="shared" si="97"/>
        <v>1</v>
      </c>
    </row>
    <row r="311" spans="2:20" x14ac:dyDescent="0.3">
      <c r="B311" s="6">
        <v>2043</v>
      </c>
      <c r="C311" s="6">
        <v>2</v>
      </c>
      <c r="D311" s="80">
        <v>16000</v>
      </c>
      <c r="E311" s="6">
        <f t="shared" si="90"/>
        <v>32000</v>
      </c>
      <c r="F311" s="6">
        <v>1000</v>
      </c>
      <c r="G311" s="6" t="s">
        <v>218</v>
      </c>
      <c r="H311" s="6">
        <f t="shared" si="91"/>
        <v>2000</v>
      </c>
      <c r="I311" s="13">
        <f t="shared" si="92"/>
        <v>2.3148148148148147E-2</v>
      </c>
      <c r="J311" s="6">
        <f t="shared" si="93"/>
        <v>2</v>
      </c>
      <c r="L311" s="6">
        <v>2043</v>
      </c>
      <c r="M311" s="6">
        <v>2</v>
      </c>
      <c r="N311" s="80">
        <v>16000</v>
      </c>
      <c r="O311" s="6">
        <f t="shared" si="94"/>
        <v>32000</v>
      </c>
      <c r="P311" s="6">
        <v>500</v>
      </c>
      <c r="Q311" s="6" t="s">
        <v>218</v>
      </c>
      <c r="R311" s="6">
        <f t="shared" si="95"/>
        <v>1000</v>
      </c>
      <c r="S311" s="13">
        <f t="shared" si="96"/>
        <v>1.1574074074074073E-2</v>
      </c>
      <c r="T311" s="6">
        <f t="shared" si="97"/>
        <v>1</v>
      </c>
    </row>
    <row r="312" spans="2:20" x14ac:dyDescent="0.3">
      <c r="B312" s="6">
        <v>2044</v>
      </c>
      <c r="C312" s="6">
        <v>2</v>
      </c>
      <c r="D312" s="80">
        <v>16000</v>
      </c>
      <c r="E312" s="6">
        <f t="shared" si="90"/>
        <v>32000</v>
      </c>
      <c r="F312" s="6">
        <v>1000</v>
      </c>
      <c r="G312" s="6" t="s">
        <v>218</v>
      </c>
      <c r="H312" s="6">
        <f t="shared" si="91"/>
        <v>2000</v>
      </c>
      <c r="I312" s="13">
        <f t="shared" si="92"/>
        <v>2.3148148148148147E-2</v>
      </c>
      <c r="J312" s="6">
        <f t="shared" si="93"/>
        <v>2</v>
      </c>
      <c r="L312" s="6">
        <v>2044</v>
      </c>
      <c r="M312" s="6">
        <v>2</v>
      </c>
      <c r="N312" s="80">
        <v>16000</v>
      </c>
      <c r="O312" s="6">
        <f t="shared" si="94"/>
        <v>32000</v>
      </c>
      <c r="P312" s="6">
        <v>500</v>
      </c>
      <c r="Q312" s="6" t="s">
        <v>218</v>
      </c>
      <c r="R312" s="6">
        <f t="shared" si="95"/>
        <v>1000</v>
      </c>
      <c r="S312" s="13">
        <f t="shared" si="96"/>
        <v>1.1574074074074073E-2</v>
      </c>
      <c r="T312" s="6">
        <f t="shared" si="97"/>
        <v>1</v>
      </c>
    </row>
    <row r="314" spans="2:20" x14ac:dyDescent="0.3">
      <c r="B314" s="226" t="s">
        <v>339</v>
      </c>
      <c r="C314" s="226"/>
      <c r="D314" s="226"/>
      <c r="L314" s="226" t="s">
        <v>340</v>
      </c>
      <c r="M314" s="226"/>
      <c r="N314" s="226"/>
    </row>
    <row r="315" spans="2:20" x14ac:dyDescent="0.3">
      <c r="B315" s="225" t="s">
        <v>22</v>
      </c>
      <c r="C315" s="225" t="s">
        <v>203</v>
      </c>
      <c r="D315" s="225" t="s">
        <v>204</v>
      </c>
      <c r="E315" s="225" t="s">
        <v>201</v>
      </c>
      <c r="F315" s="225" t="s">
        <v>202</v>
      </c>
      <c r="G315" s="225" t="s">
        <v>151</v>
      </c>
      <c r="H315" s="225" t="s">
        <v>205</v>
      </c>
      <c r="I315" s="225" t="s">
        <v>206</v>
      </c>
      <c r="J315" s="225" t="s">
        <v>207</v>
      </c>
      <c r="L315" s="225" t="s">
        <v>22</v>
      </c>
      <c r="M315" s="225" t="s">
        <v>203</v>
      </c>
      <c r="N315" s="225" t="s">
        <v>204</v>
      </c>
      <c r="O315" s="225" t="s">
        <v>201</v>
      </c>
      <c r="P315" s="225" t="s">
        <v>202</v>
      </c>
      <c r="Q315" s="225" t="s">
        <v>151</v>
      </c>
      <c r="R315" s="225" t="s">
        <v>205</v>
      </c>
      <c r="S315" s="225" t="s">
        <v>206</v>
      </c>
      <c r="T315" s="225" t="s">
        <v>207</v>
      </c>
    </row>
    <row r="316" spans="2:20" x14ac:dyDescent="0.3">
      <c r="B316" s="225"/>
      <c r="C316" s="225"/>
      <c r="D316" s="225"/>
      <c r="E316" s="225"/>
      <c r="F316" s="225"/>
      <c r="G316" s="225"/>
      <c r="H316" s="225"/>
      <c r="I316" s="225"/>
      <c r="J316" s="225"/>
      <c r="L316" s="225"/>
      <c r="M316" s="225"/>
      <c r="N316" s="225"/>
      <c r="O316" s="225"/>
      <c r="P316" s="225"/>
      <c r="Q316" s="225"/>
      <c r="R316" s="225"/>
      <c r="S316" s="225"/>
      <c r="T316" s="225"/>
    </row>
    <row r="317" spans="2:20" x14ac:dyDescent="0.3">
      <c r="B317" s="225"/>
      <c r="C317" s="225"/>
      <c r="D317" s="225"/>
      <c r="E317" s="225"/>
      <c r="F317" s="225"/>
      <c r="G317" s="225"/>
      <c r="H317" s="225"/>
      <c r="I317" s="225"/>
      <c r="J317" s="225"/>
      <c r="L317" s="225"/>
      <c r="M317" s="225"/>
      <c r="N317" s="225"/>
      <c r="O317" s="225"/>
      <c r="P317" s="225"/>
      <c r="Q317" s="225"/>
      <c r="R317" s="225"/>
      <c r="S317" s="225"/>
      <c r="T317" s="225"/>
    </row>
    <row r="318" spans="2:20" x14ac:dyDescent="0.3">
      <c r="B318" s="6">
        <v>2025</v>
      </c>
      <c r="C318" s="6" cm="1">
        <f t="array" ref="C318:C337">TRANSPOSE('Proyeksi Fasum (4)'!D88:W88)</f>
        <v>3</v>
      </c>
      <c r="D318" s="6">
        <v>20</v>
      </c>
      <c r="E318" s="6">
        <f>C318*D318</f>
        <v>60</v>
      </c>
      <c r="F318" s="6">
        <v>50</v>
      </c>
      <c r="G318" s="6" t="s">
        <v>220</v>
      </c>
      <c r="H318" s="6">
        <f>E318*F318</f>
        <v>3000</v>
      </c>
      <c r="I318" s="13">
        <f>H318/86400</f>
        <v>3.4722222222222224E-2</v>
      </c>
      <c r="J318" s="6">
        <f>H318/1000</f>
        <v>3</v>
      </c>
      <c r="L318" s="6">
        <v>2025</v>
      </c>
      <c r="M318" s="6" cm="1">
        <f t="array" ref="M318:M337">TRANSPOSE('Proyeksi Fasum (4)'!D89:W89)</f>
        <v>0</v>
      </c>
      <c r="N318" s="6">
        <v>20</v>
      </c>
      <c r="O318" s="6">
        <f>M318*N318</f>
        <v>0</v>
      </c>
      <c r="P318" s="6">
        <v>50</v>
      </c>
      <c r="Q318" s="6" t="s">
        <v>220</v>
      </c>
      <c r="R318" s="6">
        <f>O318*P318</f>
        <v>0</v>
      </c>
      <c r="S318" s="13">
        <f>R318/86400</f>
        <v>0</v>
      </c>
      <c r="T318" s="6">
        <f>R318/1000</f>
        <v>0</v>
      </c>
    </row>
    <row r="319" spans="2:20" x14ac:dyDescent="0.3">
      <c r="B319" s="6">
        <v>2026</v>
      </c>
      <c r="C319" s="6">
        <v>3</v>
      </c>
      <c r="D319" s="6">
        <v>20</v>
      </c>
      <c r="E319" s="6">
        <f t="shared" ref="E319:E337" si="98">C319*D319</f>
        <v>60</v>
      </c>
      <c r="F319" s="6">
        <v>50</v>
      </c>
      <c r="G319" s="6" t="s">
        <v>220</v>
      </c>
      <c r="H319" s="6">
        <f t="shared" ref="H319:H337" si="99">E319*F319</f>
        <v>3000</v>
      </c>
      <c r="I319" s="13">
        <f t="shared" ref="I319:I337" si="100">H319/86400</f>
        <v>3.4722222222222224E-2</v>
      </c>
      <c r="J319" s="6">
        <f t="shared" ref="J319:J337" si="101">H319/1000</f>
        <v>3</v>
      </c>
      <c r="L319" s="6">
        <v>2026</v>
      </c>
      <c r="M319" s="6">
        <v>0</v>
      </c>
      <c r="N319" s="6">
        <v>20</v>
      </c>
      <c r="O319" s="6">
        <f t="shared" ref="O319:O337" si="102">M319*N319</f>
        <v>0</v>
      </c>
      <c r="P319" s="6">
        <v>50</v>
      </c>
      <c r="Q319" s="6" t="s">
        <v>220</v>
      </c>
      <c r="R319" s="6">
        <f t="shared" ref="R319:R337" si="103">O319*P319</f>
        <v>0</v>
      </c>
      <c r="S319" s="13">
        <f t="shared" ref="S319:S337" si="104">R319/86400</f>
        <v>0</v>
      </c>
      <c r="T319" s="6">
        <f t="shared" ref="T319:T337" si="105">R319/1000</f>
        <v>0</v>
      </c>
    </row>
    <row r="320" spans="2:20" x14ac:dyDescent="0.3">
      <c r="B320" s="6">
        <v>2027</v>
      </c>
      <c r="C320" s="6">
        <v>3</v>
      </c>
      <c r="D320" s="6">
        <v>20</v>
      </c>
      <c r="E320" s="6">
        <f t="shared" si="98"/>
        <v>60</v>
      </c>
      <c r="F320" s="6">
        <v>50</v>
      </c>
      <c r="G320" s="6" t="s">
        <v>220</v>
      </c>
      <c r="H320" s="6">
        <f t="shared" si="99"/>
        <v>3000</v>
      </c>
      <c r="I320" s="13">
        <f t="shared" si="100"/>
        <v>3.4722222222222224E-2</v>
      </c>
      <c r="J320" s="6">
        <f t="shared" si="101"/>
        <v>3</v>
      </c>
      <c r="L320" s="6">
        <v>2027</v>
      </c>
      <c r="M320" s="6">
        <v>0</v>
      </c>
      <c r="N320" s="6">
        <v>20</v>
      </c>
      <c r="O320" s="6">
        <f t="shared" si="102"/>
        <v>0</v>
      </c>
      <c r="P320" s="6">
        <v>50</v>
      </c>
      <c r="Q320" s="6" t="s">
        <v>220</v>
      </c>
      <c r="R320" s="6">
        <f t="shared" si="103"/>
        <v>0</v>
      </c>
      <c r="S320" s="13">
        <f t="shared" si="104"/>
        <v>0</v>
      </c>
      <c r="T320" s="6">
        <f t="shared" si="105"/>
        <v>0</v>
      </c>
    </row>
    <row r="321" spans="2:20" x14ac:dyDescent="0.3">
      <c r="B321" s="6">
        <v>2028</v>
      </c>
      <c r="C321" s="6">
        <v>3</v>
      </c>
      <c r="D321" s="6">
        <v>20</v>
      </c>
      <c r="E321" s="6">
        <f t="shared" si="98"/>
        <v>60</v>
      </c>
      <c r="F321" s="6">
        <v>50</v>
      </c>
      <c r="G321" s="6" t="s">
        <v>220</v>
      </c>
      <c r="H321" s="6">
        <f t="shared" si="99"/>
        <v>3000</v>
      </c>
      <c r="I321" s="13">
        <f t="shared" si="100"/>
        <v>3.4722222222222224E-2</v>
      </c>
      <c r="J321" s="6">
        <f t="shared" si="101"/>
        <v>3</v>
      </c>
      <c r="L321" s="6">
        <v>2028</v>
      </c>
      <c r="M321" s="6">
        <v>0</v>
      </c>
      <c r="N321" s="6">
        <v>20</v>
      </c>
      <c r="O321" s="6">
        <f t="shared" si="102"/>
        <v>0</v>
      </c>
      <c r="P321" s="6">
        <v>50</v>
      </c>
      <c r="Q321" s="6" t="s">
        <v>220</v>
      </c>
      <c r="R321" s="6">
        <f t="shared" si="103"/>
        <v>0</v>
      </c>
      <c r="S321" s="13">
        <f t="shared" si="104"/>
        <v>0</v>
      </c>
      <c r="T321" s="6">
        <f t="shared" si="105"/>
        <v>0</v>
      </c>
    </row>
    <row r="322" spans="2:20" x14ac:dyDescent="0.3">
      <c r="B322" s="6">
        <v>2029</v>
      </c>
      <c r="C322" s="6">
        <v>4</v>
      </c>
      <c r="D322" s="6">
        <v>20</v>
      </c>
      <c r="E322" s="6">
        <f t="shared" si="98"/>
        <v>80</v>
      </c>
      <c r="F322" s="6">
        <v>50</v>
      </c>
      <c r="G322" s="6" t="s">
        <v>220</v>
      </c>
      <c r="H322" s="6">
        <f t="shared" si="99"/>
        <v>4000</v>
      </c>
      <c r="I322" s="13">
        <f t="shared" si="100"/>
        <v>4.6296296296296294E-2</v>
      </c>
      <c r="J322" s="6">
        <f t="shared" si="101"/>
        <v>4</v>
      </c>
      <c r="L322" s="6">
        <v>2029</v>
      </c>
      <c r="M322" s="6">
        <v>0</v>
      </c>
      <c r="N322" s="6">
        <v>20</v>
      </c>
      <c r="O322" s="6">
        <f t="shared" si="102"/>
        <v>0</v>
      </c>
      <c r="P322" s="6">
        <v>50</v>
      </c>
      <c r="Q322" s="6" t="s">
        <v>220</v>
      </c>
      <c r="R322" s="6">
        <f t="shared" si="103"/>
        <v>0</v>
      </c>
      <c r="S322" s="13">
        <f t="shared" si="104"/>
        <v>0</v>
      </c>
      <c r="T322" s="6">
        <f t="shared" si="105"/>
        <v>0</v>
      </c>
    </row>
    <row r="323" spans="2:20" x14ac:dyDescent="0.3">
      <c r="B323" s="6">
        <v>2030</v>
      </c>
      <c r="C323" s="6">
        <v>4</v>
      </c>
      <c r="D323" s="6">
        <v>20</v>
      </c>
      <c r="E323" s="6">
        <f t="shared" si="98"/>
        <v>80</v>
      </c>
      <c r="F323" s="6">
        <v>50</v>
      </c>
      <c r="G323" s="6" t="s">
        <v>220</v>
      </c>
      <c r="H323" s="6">
        <f t="shared" si="99"/>
        <v>4000</v>
      </c>
      <c r="I323" s="13">
        <f t="shared" si="100"/>
        <v>4.6296296296296294E-2</v>
      </c>
      <c r="J323" s="6">
        <f t="shared" si="101"/>
        <v>4</v>
      </c>
      <c r="L323" s="6">
        <v>2030</v>
      </c>
      <c r="M323" s="6">
        <v>0</v>
      </c>
      <c r="N323" s="6">
        <v>20</v>
      </c>
      <c r="O323" s="6">
        <f t="shared" si="102"/>
        <v>0</v>
      </c>
      <c r="P323" s="6">
        <v>50</v>
      </c>
      <c r="Q323" s="6" t="s">
        <v>220</v>
      </c>
      <c r="R323" s="6">
        <f t="shared" si="103"/>
        <v>0</v>
      </c>
      <c r="S323" s="13">
        <f t="shared" si="104"/>
        <v>0</v>
      </c>
      <c r="T323" s="6">
        <f t="shared" si="105"/>
        <v>0</v>
      </c>
    </row>
    <row r="324" spans="2:20" x14ac:dyDescent="0.3">
      <c r="B324" s="6">
        <v>2031</v>
      </c>
      <c r="C324" s="6">
        <v>4</v>
      </c>
      <c r="D324" s="6">
        <v>20</v>
      </c>
      <c r="E324" s="6">
        <f t="shared" si="98"/>
        <v>80</v>
      </c>
      <c r="F324" s="6">
        <v>50</v>
      </c>
      <c r="G324" s="6" t="s">
        <v>220</v>
      </c>
      <c r="H324" s="6">
        <f t="shared" si="99"/>
        <v>4000</v>
      </c>
      <c r="I324" s="13">
        <f t="shared" si="100"/>
        <v>4.6296296296296294E-2</v>
      </c>
      <c r="J324" s="6">
        <f t="shared" si="101"/>
        <v>4</v>
      </c>
      <c r="L324" s="6">
        <v>2031</v>
      </c>
      <c r="M324" s="6">
        <v>0</v>
      </c>
      <c r="N324" s="6">
        <v>20</v>
      </c>
      <c r="O324" s="6">
        <f t="shared" si="102"/>
        <v>0</v>
      </c>
      <c r="P324" s="6">
        <v>50</v>
      </c>
      <c r="Q324" s="6" t="s">
        <v>220</v>
      </c>
      <c r="R324" s="6">
        <f t="shared" si="103"/>
        <v>0</v>
      </c>
      <c r="S324" s="13">
        <f t="shared" si="104"/>
        <v>0</v>
      </c>
      <c r="T324" s="6">
        <f t="shared" si="105"/>
        <v>0</v>
      </c>
    </row>
    <row r="325" spans="2:20" x14ac:dyDescent="0.3">
      <c r="B325" s="6">
        <v>2032</v>
      </c>
      <c r="C325" s="6">
        <v>4</v>
      </c>
      <c r="D325" s="6">
        <v>20</v>
      </c>
      <c r="E325" s="6">
        <f t="shared" si="98"/>
        <v>80</v>
      </c>
      <c r="F325" s="6">
        <v>50</v>
      </c>
      <c r="G325" s="6" t="s">
        <v>220</v>
      </c>
      <c r="H325" s="6">
        <f t="shared" si="99"/>
        <v>4000</v>
      </c>
      <c r="I325" s="13">
        <f t="shared" si="100"/>
        <v>4.6296296296296294E-2</v>
      </c>
      <c r="J325" s="6">
        <f t="shared" si="101"/>
        <v>4</v>
      </c>
      <c r="L325" s="6">
        <v>2032</v>
      </c>
      <c r="M325" s="6">
        <v>0</v>
      </c>
      <c r="N325" s="6">
        <v>20</v>
      </c>
      <c r="O325" s="6">
        <f t="shared" si="102"/>
        <v>0</v>
      </c>
      <c r="P325" s="6">
        <v>50</v>
      </c>
      <c r="Q325" s="6" t="s">
        <v>220</v>
      </c>
      <c r="R325" s="6">
        <f t="shared" si="103"/>
        <v>0</v>
      </c>
      <c r="S325" s="13">
        <f t="shared" si="104"/>
        <v>0</v>
      </c>
      <c r="T325" s="6">
        <f t="shared" si="105"/>
        <v>0</v>
      </c>
    </row>
    <row r="326" spans="2:20" x14ac:dyDescent="0.3">
      <c r="B326" s="6">
        <v>2033</v>
      </c>
      <c r="C326" s="6">
        <v>4</v>
      </c>
      <c r="D326" s="6">
        <v>20</v>
      </c>
      <c r="E326" s="6">
        <f t="shared" si="98"/>
        <v>80</v>
      </c>
      <c r="F326" s="6">
        <v>50</v>
      </c>
      <c r="G326" s="6" t="s">
        <v>220</v>
      </c>
      <c r="H326" s="6">
        <f t="shared" si="99"/>
        <v>4000</v>
      </c>
      <c r="I326" s="13">
        <f t="shared" si="100"/>
        <v>4.6296296296296294E-2</v>
      </c>
      <c r="J326" s="6">
        <f t="shared" si="101"/>
        <v>4</v>
      </c>
      <c r="L326" s="6">
        <v>2033</v>
      </c>
      <c r="M326" s="6">
        <v>0</v>
      </c>
      <c r="N326" s="6">
        <v>20</v>
      </c>
      <c r="O326" s="6">
        <f t="shared" si="102"/>
        <v>0</v>
      </c>
      <c r="P326" s="6">
        <v>50</v>
      </c>
      <c r="Q326" s="6" t="s">
        <v>220</v>
      </c>
      <c r="R326" s="6">
        <f t="shared" si="103"/>
        <v>0</v>
      </c>
      <c r="S326" s="13">
        <f t="shared" si="104"/>
        <v>0</v>
      </c>
      <c r="T326" s="6">
        <f t="shared" si="105"/>
        <v>0</v>
      </c>
    </row>
    <row r="327" spans="2:20" x14ac:dyDescent="0.3">
      <c r="B327" s="6">
        <v>2034</v>
      </c>
      <c r="C327" s="6">
        <v>4</v>
      </c>
      <c r="D327" s="6">
        <v>20</v>
      </c>
      <c r="E327" s="6">
        <f t="shared" si="98"/>
        <v>80</v>
      </c>
      <c r="F327" s="6">
        <v>50</v>
      </c>
      <c r="G327" s="6" t="s">
        <v>220</v>
      </c>
      <c r="H327" s="6">
        <f t="shared" si="99"/>
        <v>4000</v>
      </c>
      <c r="I327" s="13">
        <f t="shared" si="100"/>
        <v>4.6296296296296294E-2</v>
      </c>
      <c r="J327" s="6">
        <f t="shared" si="101"/>
        <v>4</v>
      </c>
      <c r="L327" s="6">
        <v>2034</v>
      </c>
      <c r="M327" s="6">
        <v>0</v>
      </c>
      <c r="N327" s="6">
        <v>20</v>
      </c>
      <c r="O327" s="6">
        <f t="shared" si="102"/>
        <v>0</v>
      </c>
      <c r="P327" s="6">
        <v>50</v>
      </c>
      <c r="Q327" s="6" t="s">
        <v>220</v>
      </c>
      <c r="R327" s="6">
        <f t="shared" si="103"/>
        <v>0</v>
      </c>
      <c r="S327" s="13">
        <f t="shared" si="104"/>
        <v>0</v>
      </c>
      <c r="T327" s="6">
        <f t="shared" si="105"/>
        <v>0</v>
      </c>
    </row>
    <row r="328" spans="2:20" x14ac:dyDescent="0.3">
      <c r="B328" s="6">
        <v>2035</v>
      </c>
      <c r="C328" s="6">
        <v>4</v>
      </c>
      <c r="D328" s="6">
        <v>20</v>
      </c>
      <c r="E328" s="6">
        <f t="shared" si="98"/>
        <v>80</v>
      </c>
      <c r="F328" s="6">
        <v>50</v>
      </c>
      <c r="G328" s="6" t="s">
        <v>220</v>
      </c>
      <c r="H328" s="6">
        <f t="shared" si="99"/>
        <v>4000</v>
      </c>
      <c r="I328" s="13">
        <f t="shared" si="100"/>
        <v>4.6296296296296294E-2</v>
      </c>
      <c r="J328" s="6">
        <f t="shared" si="101"/>
        <v>4</v>
      </c>
      <c r="L328" s="6">
        <v>2035</v>
      </c>
      <c r="M328" s="6">
        <v>0</v>
      </c>
      <c r="N328" s="6">
        <v>20</v>
      </c>
      <c r="O328" s="6">
        <f t="shared" si="102"/>
        <v>0</v>
      </c>
      <c r="P328" s="6">
        <v>50</v>
      </c>
      <c r="Q328" s="6" t="s">
        <v>220</v>
      </c>
      <c r="R328" s="6">
        <f t="shared" si="103"/>
        <v>0</v>
      </c>
      <c r="S328" s="13">
        <f t="shared" si="104"/>
        <v>0</v>
      </c>
      <c r="T328" s="6">
        <f t="shared" si="105"/>
        <v>0</v>
      </c>
    </row>
    <row r="329" spans="2:20" x14ac:dyDescent="0.3">
      <c r="B329" s="6">
        <v>2036</v>
      </c>
      <c r="C329" s="6">
        <v>4</v>
      </c>
      <c r="D329" s="6">
        <v>20</v>
      </c>
      <c r="E329" s="6">
        <f t="shared" si="98"/>
        <v>80</v>
      </c>
      <c r="F329" s="6">
        <v>50</v>
      </c>
      <c r="G329" s="6" t="s">
        <v>220</v>
      </c>
      <c r="H329" s="6">
        <f t="shared" si="99"/>
        <v>4000</v>
      </c>
      <c r="I329" s="13">
        <f t="shared" si="100"/>
        <v>4.6296296296296294E-2</v>
      </c>
      <c r="J329" s="6">
        <f t="shared" si="101"/>
        <v>4</v>
      </c>
      <c r="L329" s="6">
        <v>2036</v>
      </c>
      <c r="M329" s="6">
        <v>0</v>
      </c>
      <c r="N329" s="6">
        <v>20</v>
      </c>
      <c r="O329" s="6">
        <f t="shared" si="102"/>
        <v>0</v>
      </c>
      <c r="P329" s="6">
        <v>50</v>
      </c>
      <c r="Q329" s="6" t="s">
        <v>220</v>
      </c>
      <c r="R329" s="6">
        <f t="shared" si="103"/>
        <v>0</v>
      </c>
      <c r="S329" s="13">
        <f t="shared" si="104"/>
        <v>0</v>
      </c>
      <c r="T329" s="6">
        <f t="shared" si="105"/>
        <v>0</v>
      </c>
    </row>
    <row r="330" spans="2:20" x14ac:dyDescent="0.3">
      <c r="B330" s="6">
        <v>2037</v>
      </c>
      <c r="C330" s="6">
        <v>4</v>
      </c>
      <c r="D330" s="6">
        <v>20</v>
      </c>
      <c r="E330" s="6">
        <f t="shared" si="98"/>
        <v>80</v>
      </c>
      <c r="F330" s="6">
        <v>50</v>
      </c>
      <c r="G330" s="6" t="s">
        <v>220</v>
      </c>
      <c r="H330" s="6">
        <f t="shared" si="99"/>
        <v>4000</v>
      </c>
      <c r="I330" s="13">
        <f t="shared" si="100"/>
        <v>4.6296296296296294E-2</v>
      </c>
      <c r="J330" s="6">
        <f t="shared" si="101"/>
        <v>4</v>
      </c>
      <c r="L330" s="6">
        <v>2037</v>
      </c>
      <c r="M330" s="6">
        <v>0</v>
      </c>
      <c r="N330" s="6">
        <v>20</v>
      </c>
      <c r="O330" s="6">
        <f t="shared" si="102"/>
        <v>0</v>
      </c>
      <c r="P330" s="6">
        <v>50</v>
      </c>
      <c r="Q330" s="6" t="s">
        <v>220</v>
      </c>
      <c r="R330" s="6">
        <f t="shared" si="103"/>
        <v>0</v>
      </c>
      <c r="S330" s="13">
        <f t="shared" si="104"/>
        <v>0</v>
      </c>
      <c r="T330" s="6">
        <f t="shared" si="105"/>
        <v>0</v>
      </c>
    </row>
    <row r="331" spans="2:20" x14ac:dyDescent="0.3">
      <c r="B331" s="6">
        <v>2038</v>
      </c>
      <c r="C331" s="6">
        <v>4</v>
      </c>
      <c r="D331" s="6">
        <v>20</v>
      </c>
      <c r="E331" s="6">
        <f t="shared" si="98"/>
        <v>80</v>
      </c>
      <c r="F331" s="6">
        <v>50</v>
      </c>
      <c r="G331" s="6" t="s">
        <v>220</v>
      </c>
      <c r="H331" s="6">
        <f t="shared" si="99"/>
        <v>4000</v>
      </c>
      <c r="I331" s="13">
        <f t="shared" si="100"/>
        <v>4.6296296296296294E-2</v>
      </c>
      <c r="J331" s="6">
        <f t="shared" si="101"/>
        <v>4</v>
      </c>
      <c r="L331" s="6">
        <v>2038</v>
      </c>
      <c r="M331" s="6">
        <v>0</v>
      </c>
      <c r="N331" s="6">
        <v>20</v>
      </c>
      <c r="O331" s="6">
        <f t="shared" si="102"/>
        <v>0</v>
      </c>
      <c r="P331" s="6">
        <v>50</v>
      </c>
      <c r="Q331" s="6" t="s">
        <v>220</v>
      </c>
      <c r="R331" s="6">
        <f t="shared" si="103"/>
        <v>0</v>
      </c>
      <c r="S331" s="13">
        <f t="shared" si="104"/>
        <v>0</v>
      </c>
      <c r="T331" s="6">
        <f t="shared" si="105"/>
        <v>0</v>
      </c>
    </row>
    <row r="332" spans="2:20" x14ac:dyDescent="0.3">
      <c r="B332" s="6">
        <v>2039</v>
      </c>
      <c r="C332" s="6">
        <v>5</v>
      </c>
      <c r="D332" s="6">
        <v>20</v>
      </c>
      <c r="E332" s="6">
        <f t="shared" si="98"/>
        <v>100</v>
      </c>
      <c r="F332" s="6">
        <v>50</v>
      </c>
      <c r="G332" s="6" t="s">
        <v>220</v>
      </c>
      <c r="H332" s="6">
        <f t="shared" si="99"/>
        <v>5000</v>
      </c>
      <c r="I332" s="13">
        <f t="shared" si="100"/>
        <v>5.7870370370370371E-2</v>
      </c>
      <c r="J332" s="6">
        <f t="shared" si="101"/>
        <v>5</v>
      </c>
      <c r="L332" s="6">
        <v>2039</v>
      </c>
      <c r="M332" s="6">
        <v>0</v>
      </c>
      <c r="N332" s="6">
        <v>20</v>
      </c>
      <c r="O332" s="6">
        <f t="shared" si="102"/>
        <v>0</v>
      </c>
      <c r="P332" s="6">
        <v>50</v>
      </c>
      <c r="Q332" s="6" t="s">
        <v>220</v>
      </c>
      <c r="R332" s="6">
        <f t="shared" si="103"/>
        <v>0</v>
      </c>
      <c r="S332" s="13">
        <f t="shared" si="104"/>
        <v>0</v>
      </c>
      <c r="T332" s="6">
        <f t="shared" si="105"/>
        <v>0</v>
      </c>
    </row>
    <row r="333" spans="2:20" x14ac:dyDescent="0.3">
      <c r="B333" s="6">
        <v>2040</v>
      </c>
      <c r="C333" s="6">
        <v>5</v>
      </c>
      <c r="D333" s="6">
        <v>20</v>
      </c>
      <c r="E333" s="6">
        <f t="shared" si="98"/>
        <v>100</v>
      </c>
      <c r="F333" s="6">
        <v>50</v>
      </c>
      <c r="G333" s="6" t="s">
        <v>220</v>
      </c>
      <c r="H333" s="6">
        <f t="shared" si="99"/>
        <v>5000</v>
      </c>
      <c r="I333" s="13">
        <f t="shared" si="100"/>
        <v>5.7870370370370371E-2</v>
      </c>
      <c r="J333" s="6">
        <f t="shared" si="101"/>
        <v>5</v>
      </c>
      <c r="L333" s="6">
        <v>2040</v>
      </c>
      <c r="M333" s="6">
        <v>0</v>
      </c>
      <c r="N333" s="6">
        <v>20</v>
      </c>
      <c r="O333" s="6">
        <f t="shared" si="102"/>
        <v>0</v>
      </c>
      <c r="P333" s="6">
        <v>50</v>
      </c>
      <c r="Q333" s="6" t="s">
        <v>220</v>
      </c>
      <c r="R333" s="6">
        <f t="shared" si="103"/>
        <v>0</v>
      </c>
      <c r="S333" s="13">
        <f t="shared" si="104"/>
        <v>0</v>
      </c>
      <c r="T333" s="6">
        <f t="shared" si="105"/>
        <v>0</v>
      </c>
    </row>
    <row r="334" spans="2:20" x14ac:dyDescent="0.3">
      <c r="B334" s="6">
        <v>2041</v>
      </c>
      <c r="C334" s="6">
        <v>5</v>
      </c>
      <c r="D334" s="6">
        <v>20</v>
      </c>
      <c r="E334" s="6">
        <f t="shared" si="98"/>
        <v>100</v>
      </c>
      <c r="F334" s="6">
        <v>50</v>
      </c>
      <c r="G334" s="6" t="s">
        <v>220</v>
      </c>
      <c r="H334" s="6">
        <f t="shared" si="99"/>
        <v>5000</v>
      </c>
      <c r="I334" s="13">
        <f t="shared" si="100"/>
        <v>5.7870370370370371E-2</v>
      </c>
      <c r="J334" s="6">
        <f t="shared" si="101"/>
        <v>5</v>
      </c>
      <c r="L334" s="6">
        <v>2041</v>
      </c>
      <c r="M334" s="6">
        <v>0</v>
      </c>
      <c r="N334" s="6">
        <v>20</v>
      </c>
      <c r="O334" s="6">
        <f t="shared" si="102"/>
        <v>0</v>
      </c>
      <c r="P334" s="6">
        <v>50</v>
      </c>
      <c r="Q334" s="6" t="s">
        <v>220</v>
      </c>
      <c r="R334" s="6">
        <f t="shared" si="103"/>
        <v>0</v>
      </c>
      <c r="S334" s="13">
        <f t="shared" si="104"/>
        <v>0</v>
      </c>
      <c r="T334" s="6">
        <f t="shared" si="105"/>
        <v>0</v>
      </c>
    </row>
    <row r="335" spans="2:20" x14ac:dyDescent="0.3">
      <c r="B335" s="6">
        <v>2042</v>
      </c>
      <c r="C335" s="6">
        <v>5</v>
      </c>
      <c r="D335" s="6">
        <v>20</v>
      </c>
      <c r="E335" s="6">
        <f t="shared" si="98"/>
        <v>100</v>
      </c>
      <c r="F335" s="6">
        <v>50</v>
      </c>
      <c r="G335" s="6" t="s">
        <v>220</v>
      </c>
      <c r="H335" s="6">
        <f t="shared" si="99"/>
        <v>5000</v>
      </c>
      <c r="I335" s="13">
        <f t="shared" si="100"/>
        <v>5.7870370370370371E-2</v>
      </c>
      <c r="J335" s="6">
        <f t="shared" si="101"/>
        <v>5</v>
      </c>
      <c r="L335" s="6">
        <v>2042</v>
      </c>
      <c r="M335" s="6">
        <v>0</v>
      </c>
      <c r="N335" s="6">
        <v>20</v>
      </c>
      <c r="O335" s="6">
        <f t="shared" si="102"/>
        <v>0</v>
      </c>
      <c r="P335" s="6">
        <v>50</v>
      </c>
      <c r="Q335" s="6" t="s">
        <v>220</v>
      </c>
      <c r="R335" s="6">
        <f t="shared" si="103"/>
        <v>0</v>
      </c>
      <c r="S335" s="13">
        <f t="shared" si="104"/>
        <v>0</v>
      </c>
      <c r="T335" s="6">
        <f t="shared" si="105"/>
        <v>0</v>
      </c>
    </row>
    <row r="336" spans="2:20" x14ac:dyDescent="0.3">
      <c r="B336" s="6">
        <v>2043</v>
      </c>
      <c r="C336" s="6">
        <v>5</v>
      </c>
      <c r="D336" s="6">
        <v>20</v>
      </c>
      <c r="E336" s="6">
        <f t="shared" si="98"/>
        <v>100</v>
      </c>
      <c r="F336" s="6">
        <v>50</v>
      </c>
      <c r="G336" s="6" t="s">
        <v>220</v>
      </c>
      <c r="H336" s="6">
        <f t="shared" si="99"/>
        <v>5000</v>
      </c>
      <c r="I336" s="13">
        <f t="shared" si="100"/>
        <v>5.7870370370370371E-2</v>
      </c>
      <c r="J336" s="6">
        <f t="shared" si="101"/>
        <v>5</v>
      </c>
      <c r="L336" s="6">
        <v>2043</v>
      </c>
      <c r="M336" s="6">
        <v>0</v>
      </c>
      <c r="N336" s="6">
        <v>20</v>
      </c>
      <c r="O336" s="6">
        <f t="shared" si="102"/>
        <v>0</v>
      </c>
      <c r="P336" s="6">
        <v>50</v>
      </c>
      <c r="Q336" s="6" t="s">
        <v>220</v>
      </c>
      <c r="R336" s="6">
        <f t="shared" si="103"/>
        <v>0</v>
      </c>
      <c r="S336" s="13">
        <f t="shared" si="104"/>
        <v>0</v>
      </c>
      <c r="T336" s="6">
        <f t="shared" si="105"/>
        <v>0</v>
      </c>
    </row>
    <row r="337" spans="2:20" x14ac:dyDescent="0.3">
      <c r="B337" s="6">
        <v>2044</v>
      </c>
      <c r="C337" s="6">
        <v>5</v>
      </c>
      <c r="D337" s="6">
        <v>20</v>
      </c>
      <c r="E337" s="6">
        <f t="shared" si="98"/>
        <v>100</v>
      </c>
      <c r="F337" s="6">
        <v>50</v>
      </c>
      <c r="G337" s="6" t="s">
        <v>220</v>
      </c>
      <c r="H337" s="6">
        <f t="shared" si="99"/>
        <v>5000</v>
      </c>
      <c r="I337" s="13">
        <f t="shared" si="100"/>
        <v>5.7870370370370371E-2</v>
      </c>
      <c r="J337" s="6">
        <f t="shared" si="101"/>
        <v>5</v>
      </c>
      <c r="L337" s="6">
        <v>2044</v>
      </c>
      <c r="M337" s="6">
        <v>0</v>
      </c>
      <c r="N337" s="6">
        <v>20</v>
      </c>
      <c r="O337" s="6">
        <f t="shared" si="102"/>
        <v>0</v>
      </c>
      <c r="P337" s="6">
        <v>50</v>
      </c>
      <c r="Q337" s="6" t="s">
        <v>220</v>
      </c>
      <c r="R337" s="6">
        <f t="shared" si="103"/>
        <v>0</v>
      </c>
      <c r="S337" s="13">
        <f t="shared" si="104"/>
        <v>0</v>
      </c>
      <c r="T337" s="6">
        <f t="shared" si="105"/>
        <v>0</v>
      </c>
    </row>
    <row r="339" spans="2:20" x14ac:dyDescent="0.3">
      <c r="B339" s="226" t="s">
        <v>341</v>
      </c>
      <c r="C339" s="226"/>
      <c r="D339" s="226"/>
      <c r="L339" s="226" t="s">
        <v>342</v>
      </c>
      <c r="M339" s="226"/>
      <c r="N339" s="226"/>
    </row>
    <row r="340" spans="2:20" x14ac:dyDescent="0.3">
      <c r="B340" s="225" t="s">
        <v>22</v>
      </c>
      <c r="C340" s="225" t="s">
        <v>203</v>
      </c>
      <c r="D340" s="225" t="s">
        <v>204</v>
      </c>
      <c r="E340" s="225" t="s">
        <v>201</v>
      </c>
      <c r="F340" s="225" t="s">
        <v>202</v>
      </c>
      <c r="G340" s="225" t="s">
        <v>151</v>
      </c>
      <c r="H340" s="225" t="s">
        <v>205</v>
      </c>
      <c r="I340" s="225" t="s">
        <v>206</v>
      </c>
      <c r="J340" s="225" t="s">
        <v>207</v>
      </c>
      <c r="L340" s="225" t="s">
        <v>22</v>
      </c>
      <c r="M340" s="225" t="s">
        <v>203</v>
      </c>
      <c r="N340" s="225" t="s">
        <v>204</v>
      </c>
      <c r="O340" s="225" t="s">
        <v>201</v>
      </c>
      <c r="P340" s="225" t="s">
        <v>202</v>
      </c>
      <c r="Q340" s="225" t="s">
        <v>151</v>
      </c>
      <c r="R340" s="225" t="s">
        <v>205</v>
      </c>
      <c r="S340" s="225" t="s">
        <v>206</v>
      </c>
      <c r="T340" s="225" t="s">
        <v>207</v>
      </c>
    </row>
    <row r="341" spans="2:20" x14ac:dyDescent="0.3">
      <c r="B341" s="225"/>
      <c r="C341" s="225"/>
      <c r="D341" s="225"/>
      <c r="E341" s="225"/>
      <c r="F341" s="225"/>
      <c r="G341" s="225"/>
      <c r="H341" s="225"/>
      <c r="I341" s="225"/>
      <c r="J341" s="225"/>
      <c r="L341" s="225"/>
      <c r="M341" s="225"/>
      <c r="N341" s="225"/>
      <c r="O341" s="225"/>
      <c r="P341" s="225"/>
      <c r="Q341" s="225"/>
      <c r="R341" s="225"/>
      <c r="S341" s="225"/>
      <c r="T341" s="225"/>
    </row>
    <row r="342" spans="2:20" x14ac:dyDescent="0.3">
      <c r="B342" s="225"/>
      <c r="C342" s="225"/>
      <c r="D342" s="225"/>
      <c r="E342" s="225"/>
      <c r="F342" s="225"/>
      <c r="G342" s="225"/>
      <c r="H342" s="225"/>
      <c r="I342" s="225"/>
      <c r="J342" s="225"/>
      <c r="L342" s="225"/>
      <c r="M342" s="225"/>
      <c r="N342" s="225"/>
      <c r="O342" s="225"/>
      <c r="P342" s="225"/>
      <c r="Q342" s="225"/>
      <c r="R342" s="225"/>
      <c r="S342" s="225"/>
      <c r="T342" s="225"/>
    </row>
    <row r="343" spans="2:20" x14ac:dyDescent="0.3">
      <c r="B343" s="6">
        <v>2025</v>
      </c>
      <c r="C343" s="6" cm="1">
        <f t="array" ref="C343:C362">TRANSPOSE('Proyeksi Fasum (4)'!D91:W91)</f>
        <v>1</v>
      </c>
      <c r="D343" s="6">
        <v>250</v>
      </c>
      <c r="E343" s="6">
        <f>C343*D343</f>
        <v>250</v>
      </c>
      <c r="F343" s="6">
        <v>2000</v>
      </c>
      <c r="G343" s="6" t="s">
        <v>218</v>
      </c>
      <c r="H343" s="6">
        <f>F343*C343</f>
        <v>2000</v>
      </c>
      <c r="I343" s="13">
        <f>H343/86400</f>
        <v>2.3148148148148147E-2</v>
      </c>
      <c r="J343" s="6">
        <f>H343/1000</f>
        <v>2</v>
      </c>
      <c r="L343" s="6">
        <v>2025</v>
      </c>
      <c r="M343" s="6" cm="1">
        <f t="array" ref="M343:M362">TRANSPOSE('Proyeksi Fasum (4)'!D92:W92)</f>
        <v>0</v>
      </c>
      <c r="N343" s="6">
        <v>250</v>
      </c>
      <c r="O343" s="6">
        <f>M343*N343</f>
        <v>0</v>
      </c>
      <c r="P343" s="6">
        <v>1000</v>
      </c>
      <c r="Q343" s="6" t="s">
        <v>218</v>
      </c>
      <c r="R343" s="6">
        <f>P343*M343</f>
        <v>0</v>
      </c>
      <c r="S343" s="13">
        <f>R343/86400</f>
        <v>0</v>
      </c>
      <c r="T343" s="6">
        <f>R343/1000</f>
        <v>0</v>
      </c>
    </row>
    <row r="344" spans="2:20" x14ac:dyDescent="0.3">
      <c r="B344" s="6">
        <v>2026</v>
      </c>
      <c r="C344" s="6">
        <v>1</v>
      </c>
      <c r="D344" s="6">
        <v>250</v>
      </c>
      <c r="E344" s="6">
        <f t="shared" ref="E344:E362" si="106">C344*D344</f>
        <v>250</v>
      </c>
      <c r="F344" s="6">
        <v>2000</v>
      </c>
      <c r="G344" s="6" t="s">
        <v>218</v>
      </c>
      <c r="H344" s="6">
        <f t="shared" ref="H344:H362" si="107">F344*C344</f>
        <v>2000</v>
      </c>
      <c r="I344" s="13">
        <f t="shared" ref="I344:I362" si="108">H344/86400</f>
        <v>2.3148148148148147E-2</v>
      </c>
      <c r="J344" s="6">
        <f t="shared" ref="J344:J362" si="109">H344/1000</f>
        <v>2</v>
      </c>
      <c r="L344" s="6">
        <v>2026</v>
      </c>
      <c r="M344" s="6">
        <v>0</v>
      </c>
      <c r="N344" s="6">
        <v>250</v>
      </c>
      <c r="O344" s="6">
        <f t="shared" ref="O344:O362" si="110">M344*N344</f>
        <v>0</v>
      </c>
      <c r="P344" s="6">
        <v>1000</v>
      </c>
      <c r="Q344" s="6" t="s">
        <v>218</v>
      </c>
      <c r="R344" s="6">
        <f t="shared" ref="R344:R362" si="111">P344*M344</f>
        <v>0</v>
      </c>
      <c r="S344" s="13">
        <f t="shared" ref="S344:S362" si="112">R344/86400</f>
        <v>0</v>
      </c>
      <c r="T344" s="6">
        <f t="shared" ref="T344:T362" si="113">R344/1000</f>
        <v>0</v>
      </c>
    </row>
    <row r="345" spans="2:20" x14ac:dyDescent="0.3">
      <c r="B345" s="6">
        <v>2027</v>
      </c>
      <c r="C345" s="6">
        <v>1</v>
      </c>
      <c r="D345" s="6">
        <v>250</v>
      </c>
      <c r="E345" s="6">
        <f t="shared" si="106"/>
        <v>250</v>
      </c>
      <c r="F345" s="6">
        <v>2000</v>
      </c>
      <c r="G345" s="6" t="s">
        <v>218</v>
      </c>
      <c r="H345" s="6">
        <f t="shared" si="107"/>
        <v>2000</v>
      </c>
      <c r="I345" s="13">
        <f t="shared" si="108"/>
        <v>2.3148148148148147E-2</v>
      </c>
      <c r="J345" s="6">
        <f t="shared" si="109"/>
        <v>2</v>
      </c>
      <c r="L345" s="6">
        <v>2027</v>
      </c>
      <c r="M345" s="6">
        <v>0</v>
      </c>
      <c r="N345" s="6">
        <v>250</v>
      </c>
      <c r="O345" s="6">
        <f t="shared" si="110"/>
        <v>0</v>
      </c>
      <c r="P345" s="6">
        <v>1000</v>
      </c>
      <c r="Q345" s="6" t="s">
        <v>218</v>
      </c>
      <c r="R345" s="6">
        <f t="shared" si="111"/>
        <v>0</v>
      </c>
      <c r="S345" s="13">
        <f t="shared" si="112"/>
        <v>0</v>
      </c>
      <c r="T345" s="6">
        <f t="shared" si="113"/>
        <v>0</v>
      </c>
    </row>
    <row r="346" spans="2:20" x14ac:dyDescent="0.3">
      <c r="B346" s="6">
        <v>2028</v>
      </c>
      <c r="C346" s="6">
        <v>1</v>
      </c>
      <c r="D346" s="6">
        <v>250</v>
      </c>
      <c r="E346" s="6">
        <f t="shared" si="106"/>
        <v>250</v>
      </c>
      <c r="F346" s="6">
        <v>2000</v>
      </c>
      <c r="G346" s="6" t="s">
        <v>218</v>
      </c>
      <c r="H346" s="6">
        <f t="shared" si="107"/>
        <v>2000</v>
      </c>
      <c r="I346" s="13">
        <f t="shared" si="108"/>
        <v>2.3148148148148147E-2</v>
      </c>
      <c r="J346" s="6">
        <f t="shared" si="109"/>
        <v>2</v>
      </c>
      <c r="L346" s="6">
        <v>2028</v>
      </c>
      <c r="M346" s="6">
        <v>0</v>
      </c>
      <c r="N346" s="6">
        <v>250</v>
      </c>
      <c r="O346" s="6">
        <f t="shared" si="110"/>
        <v>0</v>
      </c>
      <c r="P346" s="6">
        <v>1000</v>
      </c>
      <c r="Q346" s="6" t="s">
        <v>218</v>
      </c>
      <c r="R346" s="6">
        <f t="shared" si="111"/>
        <v>0</v>
      </c>
      <c r="S346" s="13">
        <f t="shared" si="112"/>
        <v>0</v>
      </c>
      <c r="T346" s="6">
        <f t="shared" si="113"/>
        <v>0</v>
      </c>
    </row>
    <row r="347" spans="2:20" x14ac:dyDescent="0.3">
      <c r="B347" s="6">
        <v>2029</v>
      </c>
      <c r="C347" s="6">
        <v>1</v>
      </c>
      <c r="D347" s="6">
        <v>250</v>
      </c>
      <c r="E347" s="6">
        <f t="shared" si="106"/>
        <v>250</v>
      </c>
      <c r="F347" s="6">
        <v>2000</v>
      </c>
      <c r="G347" s="6" t="s">
        <v>218</v>
      </c>
      <c r="H347" s="6">
        <f t="shared" si="107"/>
        <v>2000</v>
      </c>
      <c r="I347" s="13">
        <f t="shared" si="108"/>
        <v>2.3148148148148147E-2</v>
      </c>
      <c r="J347" s="6">
        <f t="shared" si="109"/>
        <v>2</v>
      </c>
      <c r="L347" s="6">
        <v>2029</v>
      </c>
      <c r="M347" s="6">
        <v>0</v>
      </c>
      <c r="N347" s="6">
        <v>250</v>
      </c>
      <c r="O347" s="6">
        <f t="shared" si="110"/>
        <v>0</v>
      </c>
      <c r="P347" s="6">
        <v>1000</v>
      </c>
      <c r="Q347" s="6" t="s">
        <v>218</v>
      </c>
      <c r="R347" s="6">
        <f t="shared" si="111"/>
        <v>0</v>
      </c>
      <c r="S347" s="13">
        <f t="shared" si="112"/>
        <v>0</v>
      </c>
      <c r="T347" s="6">
        <f t="shared" si="113"/>
        <v>0</v>
      </c>
    </row>
    <row r="348" spans="2:20" x14ac:dyDescent="0.3">
      <c r="B348" s="6">
        <v>2030</v>
      </c>
      <c r="C348" s="6">
        <v>1</v>
      </c>
      <c r="D348" s="6">
        <v>250</v>
      </c>
      <c r="E348" s="6">
        <f t="shared" si="106"/>
        <v>250</v>
      </c>
      <c r="F348" s="6">
        <v>2000</v>
      </c>
      <c r="G348" s="6" t="s">
        <v>218</v>
      </c>
      <c r="H348" s="6">
        <f t="shared" si="107"/>
        <v>2000</v>
      </c>
      <c r="I348" s="13">
        <f t="shared" si="108"/>
        <v>2.3148148148148147E-2</v>
      </c>
      <c r="J348" s="6">
        <f t="shared" si="109"/>
        <v>2</v>
      </c>
      <c r="L348" s="6">
        <v>2030</v>
      </c>
      <c r="M348" s="6">
        <v>0</v>
      </c>
      <c r="N348" s="6">
        <v>250</v>
      </c>
      <c r="O348" s="6">
        <f t="shared" si="110"/>
        <v>0</v>
      </c>
      <c r="P348" s="6">
        <v>1000</v>
      </c>
      <c r="Q348" s="6" t="s">
        <v>218</v>
      </c>
      <c r="R348" s="6">
        <f t="shared" si="111"/>
        <v>0</v>
      </c>
      <c r="S348" s="13">
        <f t="shared" si="112"/>
        <v>0</v>
      </c>
      <c r="T348" s="6">
        <f t="shared" si="113"/>
        <v>0</v>
      </c>
    </row>
    <row r="349" spans="2:20" x14ac:dyDescent="0.3">
      <c r="B349" s="6">
        <v>2031</v>
      </c>
      <c r="C349" s="6">
        <v>1</v>
      </c>
      <c r="D349" s="6">
        <v>250</v>
      </c>
      <c r="E349" s="6">
        <f t="shared" si="106"/>
        <v>250</v>
      </c>
      <c r="F349" s="6">
        <v>2000</v>
      </c>
      <c r="G349" s="6" t="s">
        <v>218</v>
      </c>
      <c r="H349" s="6">
        <f t="shared" si="107"/>
        <v>2000</v>
      </c>
      <c r="I349" s="13">
        <f t="shared" si="108"/>
        <v>2.3148148148148147E-2</v>
      </c>
      <c r="J349" s="6">
        <f t="shared" si="109"/>
        <v>2</v>
      </c>
      <c r="L349" s="6">
        <v>2031</v>
      </c>
      <c r="M349" s="6">
        <v>0</v>
      </c>
      <c r="N349" s="6">
        <v>250</v>
      </c>
      <c r="O349" s="6">
        <f t="shared" si="110"/>
        <v>0</v>
      </c>
      <c r="P349" s="6">
        <v>1000</v>
      </c>
      <c r="Q349" s="6" t="s">
        <v>218</v>
      </c>
      <c r="R349" s="6">
        <f t="shared" si="111"/>
        <v>0</v>
      </c>
      <c r="S349" s="13">
        <f t="shared" si="112"/>
        <v>0</v>
      </c>
      <c r="T349" s="6">
        <f t="shared" si="113"/>
        <v>0</v>
      </c>
    </row>
    <row r="350" spans="2:20" x14ac:dyDescent="0.3">
      <c r="B350" s="6">
        <v>2032</v>
      </c>
      <c r="C350" s="6">
        <v>1</v>
      </c>
      <c r="D350" s="6">
        <v>250</v>
      </c>
      <c r="E350" s="6">
        <f t="shared" si="106"/>
        <v>250</v>
      </c>
      <c r="F350" s="6">
        <v>2000</v>
      </c>
      <c r="G350" s="6" t="s">
        <v>218</v>
      </c>
      <c r="H350" s="6">
        <f t="shared" si="107"/>
        <v>2000</v>
      </c>
      <c r="I350" s="13">
        <f t="shared" si="108"/>
        <v>2.3148148148148147E-2</v>
      </c>
      <c r="J350" s="6">
        <f t="shared" si="109"/>
        <v>2</v>
      </c>
      <c r="L350" s="6">
        <v>2032</v>
      </c>
      <c r="M350" s="6">
        <v>0</v>
      </c>
      <c r="N350" s="6">
        <v>250</v>
      </c>
      <c r="O350" s="6">
        <f t="shared" si="110"/>
        <v>0</v>
      </c>
      <c r="P350" s="6">
        <v>1000</v>
      </c>
      <c r="Q350" s="6" t="s">
        <v>218</v>
      </c>
      <c r="R350" s="6">
        <f t="shared" si="111"/>
        <v>0</v>
      </c>
      <c r="S350" s="13">
        <f t="shared" si="112"/>
        <v>0</v>
      </c>
      <c r="T350" s="6">
        <f t="shared" si="113"/>
        <v>0</v>
      </c>
    </row>
    <row r="351" spans="2:20" x14ac:dyDescent="0.3">
      <c r="B351" s="6">
        <v>2033</v>
      </c>
      <c r="C351" s="6">
        <v>1</v>
      </c>
      <c r="D351" s="6">
        <v>250</v>
      </c>
      <c r="E351" s="6">
        <f t="shared" si="106"/>
        <v>250</v>
      </c>
      <c r="F351" s="6">
        <v>2000</v>
      </c>
      <c r="G351" s="6" t="s">
        <v>218</v>
      </c>
      <c r="H351" s="6">
        <f t="shared" si="107"/>
        <v>2000</v>
      </c>
      <c r="I351" s="13">
        <f t="shared" si="108"/>
        <v>2.3148148148148147E-2</v>
      </c>
      <c r="J351" s="6">
        <f t="shared" si="109"/>
        <v>2</v>
      </c>
      <c r="L351" s="6">
        <v>2033</v>
      </c>
      <c r="M351" s="6">
        <v>0</v>
      </c>
      <c r="N351" s="6">
        <v>250</v>
      </c>
      <c r="O351" s="6">
        <f t="shared" si="110"/>
        <v>0</v>
      </c>
      <c r="P351" s="6">
        <v>1000</v>
      </c>
      <c r="Q351" s="6" t="s">
        <v>218</v>
      </c>
      <c r="R351" s="6">
        <f t="shared" si="111"/>
        <v>0</v>
      </c>
      <c r="S351" s="13">
        <f t="shared" si="112"/>
        <v>0</v>
      </c>
      <c r="T351" s="6">
        <f t="shared" si="113"/>
        <v>0</v>
      </c>
    </row>
    <row r="352" spans="2:20" x14ac:dyDescent="0.3">
      <c r="B352" s="6">
        <v>2034</v>
      </c>
      <c r="C352" s="6">
        <v>1</v>
      </c>
      <c r="D352" s="6">
        <v>250</v>
      </c>
      <c r="E352" s="6">
        <f t="shared" si="106"/>
        <v>250</v>
      </c>
      <c r="F352" s="6">
        <v>2000</v>
      </c>
      <c r="G352" s="6" t="s">
        <v>218</v>
      </c>
      <c r="H352" s="6">
        <f t="shared" si="107"/>
        <v>2000</v>
      </c>
      <c r="I352" s="13">
        <f t="shared" si="108"/>
        <v>2.3148148148148147E-2</v>
      </c>
      <c r="J352" s="6">
        <f t="shared" si="109"/>
        <v>2</v>
      </c>
      <c r="L352" s="6">
        <v>2034</v>
      </c>
      <c r="M352" s="6">
        <v>0</v>
      </c>
      <c r="N352" s="6">
        <v>250</v>
      </c>
      <c r="O352" s="6">
        <f t="shared" si="110"/>
        <v>0</v>
      </c>
      <c r="P352" s="6">
        <v>1000</v>
      </c>
      <c r="Q352" s="6" t="s">
        <v>218</v>
      </c>
      <c r="R352" s="6">
        <f t="shared" si="111"/>
        <v>0</v>
      </c>
      <c r="S352" s="13">
        <f t="shared" si="112"/>
        <v>0</v>
      </c>
      <c r="T352" s="6">
        <f t="shared" si="113"/>
        <v>0</v>
      </c>
    </row>
    <row r="353" spans="2:129" x14ac:dyDescent="0.3">
      <c r="B353" s="6">
        <v>2035</v>
      </c>
      <c r="C353" s="6">
        <v>1</v>
      </c>
      <c r="D353" s="6">
        <v>250</v>
      </c>
      <c r="E353" s="6">
        <f t="shared" si="106"/>
        <v>250</v>
      </c>
      <c r="F353" s="6">
        <v>2000</v>
      </c>
      <c r="G353" s="6" t="s">
        <v>218</v>
      </c>
      <c r="H353" s="6">
        <f t="shared" si="107"/>
        <v>2000</v>
      </c>
      <c r="I353" s="13">
        <f t="shared" si="108"/>
        <v>2.3148148148148147E-2</v>
      </c>
      <c r="J353" s="6">
        <f t="shared" si="109"/>
        <v>2</v>
      </c>
      <c r="L353" s="6">
        <v>2035</v>
      </c>
      <c r="M353" s="6">
        <v>0</v>
      </c>
      <c r="N353" s="6">
        <v>250</v>
      </c>
      <c r="O353" s="6">
        <f t="shared" si="110"/>
        <v>0</v>
      </c>
      <c r="P353" s="6">
        <v>1000</v>
      </c>
      <c r="Q353" s="6" t="s">
        <v>218</v>
      </c>
      <c r="R353" s="6">
        <f t="shared" si="111"/>
        <v>0</v>
      </c>
      <c r="S353" s="13">
        <f t="shared" si="112"/>
        <v>0</v>
      </c>
      <c r="T353" s="6">
        <f t="shared" si="113"/>
        <v>0</v>
      </c>
    </row>
    <row r="354" spans="2:129" x14ac:dyDescent="0.3">
      <c r="B354" s="6">
        <v>2036</v>
      </c>
      <c r="C354" s="6">
        <v>1</v>
      </c>
      <c r="D354" s="6">
        <v>250</v>
      </c>
      <c r="E354" s="6">
        <f t="shared" si="106"/>
        <v>250</v>
      </c>
      <c r="F354" s="6">
        <v>2000</v>
      </c>
      <c r="G354" s="6" t="s">
        <v>218</v>
      </c>
      <c r="H354" s="6">
        <f t="shared" si="107"/>
        <v>2000</v>
      </c>
      <c r="I354" s="13">
        <f t="shared" si="108"/>
        <v>2.3148148148148147E-2</v>
      </c>
      <c r="J354" s="6">
        <f t="shared" si="109"/>
        <v>2</v>
      </c>
      <c r="L354" s="6">
        <v>2036</v>
      </c>
      <c r="M354" s="6">
        <v>0</v>
      </c>
      <c r="N354" s="6">
        <v>250</v>
      </c>
      <c r="O354" s="6">
        <f t="shared" si="110"/>
        <v>0</v>
      </c>
      <c r="P354" s="6">
        <v>1000</v>
      </c>
      <c r="Q354" s="6" t="s">
        <v>218</v>
      </c>
      <c r="R354" s="6">
        <f t="shared" si="111"/>
        <v>0</v>
      </c>
      <c r="S354" s="13">
        <f t="shared" si="112"/>
        <v>0</v>
      </c>
      <c r="T354" s="6">
        <f t="shared" si="113"/>
        <v>0</v>
      </c>
    </row>
    <row r="355" spans="2:129" x14ac:dyDescent="0.3">
      <c r="B355" s="6">
        <v>2037</v>
      </c>
      <c r="C355" s="6">
        <v>1</v>
      </c>
      <c r="D355" s="6">
        <v>250</v>
      </c>
      <c r="E355" s="6">
        <f t="shared" si="106"/>
        <v>250</v>
      </c>
      <c r="F355" s="6">
        <v>2000</v>
      </c>
      <c r="G355" s="6" t="s">
        <v>218</v>
      </c>
      <c r="H355" s="6">
        <f t="shared" si="107"/>
        <v>2000</v>
      </c>
      <c r="I355" s="13">
        <f t="shared" si="108"/>
        <v>2.3148148148148147E-2</v>
      </c>
      <c r="J355" s="6">
        <f t="shared" si="109"/>
        <v>2</v>
      </c>
      <c r="L355" s="6">
        <v>2037</v>
      </c>
      <c r="M355" s="6">
        <v>0</v>
      </c>
      <c r="N355" s="6">
        <v>250</v>
      </c>
      <c r="O355" s="6">
        <f t="shared" si="110"/>
        <v>0</v>
      </c>
      <c r="P355" s="6">
        <v>1000</v>
      </c>
      <c r="Q355" s="6" t="s">
        <v>218</v>
      </c>
      <c r="R355" s="6">
        <f t="shared" si="111"/>
        <v>0</v>
      </c>
      <c r="S355" s="13">
        <f t="shared" si="112"/>
        <v>0</v>
      </c>
      <c r="T355" s="6">
        <f t="shared" si="113"/>
        <v>0</v>
      </c>
    </row>
    <row r="356" spans="2:129" x14ac:dyDescent="0.3">
      <c r="B356" s="6">
        <v>2038</v>
      </c>
      <c r="C356" s="6">
        <v>1</v>
      </c>
      <c r="D356" s="6">
        <v>250</v>
      </c>
      <c r="E356" s="6">
        <f t="shared" si="106"/>
        <v>250</v>
      </c>
      <c r="F356" s="6">
        <v>2000</v>
      </c>
      <c r="G356" s="6" t="s">
        <v>218</v>
      </c>
      <c r="H356" s="6">
        <f t="shared" si="107"/>
        <v>2000</v>
      </c>
      <c r="I356" s="13">
        <f t="shared" si="108"/>
        <v>2.3148148148148147E-2</v>
      </c>
      <c r="J356" s="6">
        <f t="shared" si="109"/>
        <v>2</v>
      </c>
      <c r="L356" s="6">
        <v>2038</v>
      </c>
      <c r="M356" s="6">
        <v>0</v>
      </c>
      <c r="N356" s="6">
        <v>250</v>
      </c>
      <c r="O356" s="6">
        <f t="shared" si="110"/>
        <v>0</v>
      </c>
      <c r="P356" s="6">
        <v>1000</v>
      </c>
      <c r="Q356" s="6" t="s">
        <v>218</v>
      </c>
      <c r="R356" s="6">
        <f t="shared" si="111"/>
        <v>0</v>
      </c>
      <c r="S356" s="13">
        <f t="shared" si="112"/>
        <v>0</v>
      </c>
      <c r="T356" s="6">
        <f t="shared" si="113"/>
        <v>0</v>
      </c>
    </row>
    <row r="357" spans="2:129" x14ac:dyDescent="0.3">
      <c r="B357" s="6">
        <v>2039</v>
      </c>
      <c r="C357" s="6">
        <v>2</v>
      </c>
      <c r="D357" s="6">
        <v>250</v>
      </c>
      <c r="E357" s="6">
        <f t="shared" si="106"/>
        <v>500</v>
      </c>
      <c r="F357" s="6">
        <v>2000</v>
      </c>
      <c r="G357" s="6" t="s">
        <v>218</v>
      </c>
      <c r="H357" s="6">
        <f t="shared" si="107"/>
        <v>4000</v>
      </c>
      <c r="I357" s="13">
        <f t="shared" si="108"/>
        <v>4.6296296296296294E-2</v>
      </c>
      <c r="J357" s="6">
        <f t="shared" si="109"/>
        <v>4</v>
      </c>
      <c r="L357" s="6">
        <v>2039</v>
      </c>
      <c r="M357" s="6">
        <v>0</v>
      </c>
      <c r="N357" s="6">
        <v>250</v>
      </c>
      <c r="O357" s="6">
        <f t="shared" si="110"/>
        <v>0</v>
      </c>
      <c r="P357" s="6">
        <v>1000</v>
      </c>
      <c r="Q357" s="6" t="s">
        <v>218</v>
      </c>
      <c r="R357" s="6">
        <f t="shared" si="111"/>
        <v>0</v>
      </c>
      <c r="S357" s="13">
        <f t="shared" si="112"/>
        <v>0</v>
      </c>
      <c r="T357" s="6">
        <f t="shared" si="113"/>
        <v>0</v>
      </c>
    </row>
    <row r="358" spans="2:129" x14ac:dyDescent="0.3">
      <c r="B358" s="6">
        <v>2040</v>
      </c>
      <c r="C358" s="6">
        <v>2</v>
      </c>
      <c r="D358" s="6">
        <v>250</v>
      </c>
      <c r="E358" s="6">
        <f t="shared" si="106"/>
        <v>500</v>
      </c>
      <c r="F358" s="6">
        <v>2000</v>
      </c>
      <c r="G358" s="6" t="s">
        <v>218</v>
      </c>
      <c r="H358" s="6">
        <f t="shared" si="107"/>
        <v>4000</v>
      </c>
      <c r="I358" s="13">
        <f t="shared" si="108"/>
        <v>4.6296296296296294E-2</v>
      </c>
      <c r="J358" s="6">
        <f t="shared" si="109"/>
        <v>4</v>
      </c>
      <c r="L358" s="6">
        <v>2040</v>
      </c>
      <c r="M358" s="6">
        <v>0</v>
      </c>
      <c r="N358" s="6">
        <v>250</v>
      </c>
      <c r="O358" s="6">
        <f t="shared" si="110"/>
        <v>0</v>
      </c>
      <c r="P358" s="6">
        <v>1000</v>
      </c>
      <c r="Q358" s="6" t="s">
        <v>218</v>
      </c>
      <c r="R358" s="6">
        <f t="shared" si="111"/>
        <v>0</v>
      </c>
      <c r="S358" s="13">
        <f t="shared" si="112"/>
        <v>0</v>
      </c>
      <c r="T358" s="6">
        <f t="shared" si="113"/>
        <v>0</v>
      </c>
    </row>
    <row r="359" spans="2:129" x14ac:dyDescent="0.3">
      <c r="B359" s="6">
        <v>2041</v>
      </c>
      <c r="C359" s="6">
        <v>2</v>
      </c>
      <c r="D359" s="6">
        <v>250</v>
      </c>
      <c r="E359" s="6">
        <f t="shared" si="106"/>
        <v>500</v>
      </c>
      <c r="F359" s="6">
        <v>2000</v>
      </c>
      <c r="G359" s="6" t="s">
        <v>218</v>
      </c>
      <c r="H359" s="6">
        <f t="shared" si="107"/>
        <v>4000</v>
      </c>
      <c r="I359" s="13">
        <f t="shared" si="108"/>
        <v>4.6296296296296294E-2</v>
      </c>
      <c r="J359" s="6">
        <f t="shared" si="109"/>
        <v>4</v>
      </c>
      <c r="L359" s="6">
        <v>2041</v>
      </c>
      <c r="M359" s="6">
        <v>0</v>
      </c>
      <c r="N359" s="6">
        <v>250</v>
      </c>
      <c r="O359" s="6">
        <f t="shared" si="110"/>
        <v>0</v>
      </c>
      <c r="P359" s="6">
        <v>1000</v>
      </c>
      <c r="Q359" s="6" t="s">
        <v>218</v>
      </c>
      <c r="R359" s="6">
        <f t="shared" si="111"/>
        <v>0</v>
      </c>
      <c r="S359" s="13">
        <f t="shared" si="112"/>
        <v>0</v>
      </c>
      <c r="T359" s="6">
        <f t="shared" si="113"/>
        <v>0</v>
      </c>
    </row>
    <row r="360" spans="2:129" x14ac:dyDescent="0.3">
      <c r="B360" s="6">
        <v>2042</v>
      </c>
      <c r="C360" s="6">
        <v>2</v>
      </c>
      <c r="D360" s="6">
        <v>250</v>
      </c>
      <c r="E360" s="6">
        <f t="shared" si="106"/>
        <v>500</v>
      </c>
      <c r="F360" s="6">
        <v>2000</v>
      </c>
      <c r="G360" s="6" t="s">
        <v>218</v>
      </c>
      <c r="H360" s="6">
        <f t="shared" si="107"/>
        <v>4000</v>
      </c>
      <c r="I360" s="13">
        <f t="shared" si="108"/>
        <v>4.6296296296296294E-2</v>
      </c>
      <c r="J360" s="6">
        <f t="shared" si="109"/>
        <v>4</v>
      </c>
      <c r="L360" s="6">
        <v>2042</v>
      </c>
      <c r="M360" s="6">
        <v>0</v>
      </c>
      <c r="N360" s="6">
        <v>250</v>
      </c>
      <c r="O360" s="6">
        <f t="shared" si="110"/>
        <v>0</v>
      </c>
      <c r="P360" s="6">
        <v>1000</v>
      </c>
      <c r="Q360" s="6" t="s">
        <v>218</v>
      </c>
      <c r="R360" s="6">
        <f t="shared" si="111"/>
        <v>0</v>
      </c>
      <c r="S360" s="13">
        <f t="shared" si="112"/>
        <v>0</v>
      </c>
      <c r="T360" s="6">
        <f t="shared" si="113"/>
        <v>0</v>
      </c>
    </row>
    <row r="361" spans="2:129" x14ac:dyDescent="0.3">
      <c r="B361" s="6">
        <v>2043</v>
      </c>
      <c r="C361" s="6">
        <v>2</v>
      </c>
      <c r="D361" s="6">
        <v>250</v>
      </c>
      <c r="E361" s="6">
        <f t="shared" si="106"/>
        <v>500</v>
      </c>
      <c r="F361" s="6">
        <v>2000</v>
      </c>
      <c r="G361" s="6" t="s">
        <v>218</v>
      </c>
      <c r="H361" s="6">
        <f t="shared" si="107"/>
        <v>4000</v>
      </c>
      <c r="I361" s="13">
        <f t="shared" si="108"/>
        <v>4.6296296296296294E-2</v>
      </c>
      <c r="J361" s="6">
        <f t="shared" si="109"/>
        <v>4</v>
      </c>
      <c r="L361" s="6">
        <v>2043</v>
      </c>
      <c r="M361" s="6">
        <v>0</v>
      </c>
      <c r="N361" s="6">
        <v>250</v>
      </c>
      <c r="O361" s="6">
        <f t="shared" si="110"/>
        <v>0</v>
      </c>
      <c r="P361" s="6">
        <v>1000</v>
      </c>
      <c r="Q361" s="6" t="s">
        <v>218</v>
      </c>
      <c r="R361" s="6">
        <f t="shared" si="111"/>
        <v>0</v>
      </c>
      <c r="S361" s="13">
        <f t="shared" si="112"/>
        <v>0</v>
      </c>
      <c r="T361" s="6">
        <f t="shared" si="113"/>
        <v>0</v>
      </c>
    </row>
    <row r="362" spans="2:129" x14ac:dyDescent="0.3">
      <c r="B362" s="6">
        <v>2044</v>
      </c>
      <c r="C362" s="6">
        <v>2</v>
      </c>
      <c r="D362" s="6">
        <v>250</v>
      </c>
      <c r="E362" s="6">
        <f t="shared" si="106"/>
        <v>500</v>
      </c>
      <c r="F362" s="6">
        <v>2000</v>
      </c>
      <c r="G362" s="6" t="s">
        <v>218</v>
      </c>
      <c r="H362" s="6">
        <f t="shared" si="107"/>
        <v>4000</v>
      </c>
      <c r="I362" s="13">
        <f t="shared" si="108"/>
        <v>4.6296296296296294E-2</v>
      </c>
      <c r="J362" s="6">
        <f t="shared" si="109"/>
        <v>4</v>
      </c>
      <c r="L362" s="6">
        <v>2044</v>
      </c>
      <c r="M362" s="6">
        <v>0</v>
      </c>
      <c r="N362" s="6">
        <v>250</v>
      </c>
      <c r="O362" s="6">
        <f t="shared" si="110"/>
        <v>0</v>
      </c>
      <c r="P362" s="6">
        <v>1000</v>
      </c>
      <c r="Q362" s="6" t="s">
        <v>218</v>
      </c>
      <c r="R362" s="6">
        <f t="shared" si="111"/>
        <v>0</v>
      </c>
      <c r="S362" s="13">
        <f t="shared" si="112"/>
        <v>0</v>
      </c>
      <c r="T362" s="6">
        <f t="shared" si="113"/>
        <v>0</v>
      </c>
    </row>
    <row r="364" spans="2:129" x14ac:dyDescent="0.3">
      <c r="B364" s="226" t="s">
        <v>514</v>
      </c>
      <c r="C364" s="226"/>
      <c r="D364" s="226"/>
      <c r="L364" s="226" t="s">
        <v>344</v>
      </c>
      <c r="M364" s="226"/>
      <c r="N364" s="226"/>
      <c r="O364" s="81" t="s">
        <v>320</v>
      </c>
      <c r="W364" s="207" t="s">
        <v>46</v>
      </c>
      <c r="X364" s="206" t="s">
        <v>321</v>
      </c>
      <c r="Y364" s="206"/>
      <c r="Z364" s="207" t="s">
        <v>328</v>
      </c>
      <c r="AA364" s="207"/>
      <c r="AB364" s="206" t="s">
        <v>329</v>
      </c>
      <c r="AC364" s="206" t="s">
        <v>330</v>
      </c>
      <c r="AE364" s="226" t="s">
        <v>526</v>
      </c>
      <c r="AF364" s="226"/>
      <c r="AG364" s="226"/>
      <c r="AO364" s="226" t="s">
        <v>523</v>
      </c>
      <c r="AP364" s="226"/>
      <c r="AQ364" s="226"/>
      <c r="AY364" s="226" t="s">
        <v>525</v>
      </c>
      <c r="AZ364" s="226"/>
      <c r="BA364" s="226"/>
      <c r="BI364" s="226" t="s">
        <v>524</v>
      </c>
      <c r="BJ364" s="226"/>
      <c r="BK364" s="226"/>
      <c r="BS364" s="226" t="s">
        <v>527</v>
      </c>
      <c r="BT364" s="226"/>
      <c r="BU364" s="226"/>
      <c r="CC364" s="226" t="s">
        <v>528</v>
      </c>
      <c r="CD364" s="226"/>
      <c r="CE364" s="226"/>
      <c r="CM364" s="226" t="s">
        <v>528</v>
      </c>
      <c r="CN364" s="226"/>
      <c r="CO364" s="226"/>
      <c r="CW364" s="226" t="s">
        <v>529</v>
      </c>
      <c r="CX364" s="226"/>
      <c r="CY364" s="226"/>
      <c r="DG364" s="226" t="s">
        <v>530</v>
      </c>
      <c r="DH364" s="226"/>
      <c r="DI364" s="226"/>
      <c r="DQ364" s="226" t="s">
        <v>531</v>
      </c>
      <c r="DR364" s="226"/>
      <c r="DS364" s="226"/>
    </row>
    <row r="365" spans="2:129" x14ac:dyDescent="0.3">
      <c r="B365" s="225" t="s">
        <v>22</v>
      </c>
      <c r="C365" s="225" t="s">
        <v>203</v>
      </c>
      <c r="D365" s="225" t="s">
        <v>315</v>
      </c>
      <c r="E365" s="225" t="s">
        <v>314</v>
      </c>
      <c r="F365" s="225" t="s">
        <v>202</v>
      </c>
      <c r="G365" s="225" t="s">
        <v>151</v>
      </c>
      <c r="H365" s="225" t="s">
        <v>205</v>
      </c>
      <c r="I365" s="225" t="s">
        <v>206</v>
      </c>
      <c r="J365" s="225" t="s">
        <v>207</v>
      </c>
      <c r="L365" s="225" t="s">
        <v>22</v>
      </c>
      <c r="M365" s="225" t="s">
        <v>203</v>
      </c>
      <c r="N365" s="225" t="s">
        <v>204</v>
      </c>
      <c r="O365" s="225" t="s">
        <v>201</v>
      </c>
      <c r="P365" s="225" t="s">
        <v>202</v>
      </c>
      <c r="Q365" s="225" t="s">
        <v>151</v>
      </c>
      <c r="R365" s="225" t="s">
        <v>205</v>
      </c>
      <c r="S365" s="225" t="s">
        <v>206</v>
      </c>
      <c r="T365" s="225" t="s">
        <v>207</v>
      </c>
      <c r="W365" s="207"/>
      <c r="X365" s="206"/>
      <c r="Y365" s="206"/>
      <c r="Z365" s="207"/>
      <c r="AA365" s="207"/>
      <c r="AB365" s="206"/>
      <c r="AC365" s="206"/>
      <c r="AE365" s="225" t="s">
        <v>22</v>
      </c>
      <c r="AF365" s="225" t="s">
        <v>203</v>
      </c>
      <c r="AG365" s="225" t="s">
        <v>315</v>
      </c>
      <c r="AH365" s="225" t="s">
        <v>314</v>
      </c>
      <c r="AI365" s="225" t="s">
        <v>202</v>
      </c>
      <c r="AJ365" s="225" t="s">
        <v>151</v>
      </c>
      <c r="AK365" s="225" t="s">
        <v>205</v>
      </c>
      <c r="AL365" s="225" t="s">
        <v>206</v>
      </c>
      <c r="AM365" s="225" t="s">
        <v>207</v>
      </c>
      <c r="AO365" s="225" t="s">
        <v>22</v>
      </c>
      <c r="AP365" s="225" t="s">
        <v>203</v>
      </c>
      <c r="AQ365" s="225" t="s">
        <v>315</v>
      </c>
      <c r="AR365" s="225" t="s">
        <v>314</v>
      </c>
      <c r="AS365" s="225" t="s">
        <v>202</v>
      </c>
      <c r="AT365" s="225" t="s">
        <v>151</v>
      </c>
      <c r="AU365" s="225" t="s">
        <v>205</v>
      </c>
      <c r="AV365" s="225" t="s">
        <v>206</v>
      </c>
      <c r="AW365" s="225" t="s">
        <v>207</v>
      </c>
      <c r="AY365" s="225" t="s">
        <v>22</v>
      </c>
      <c r="AZ365" s="225" t="s">
        <v>203</v>
      </c>
      <c r="BA365" s="225" t="s">
        <v>315</v>
      </c>
      <c r="BB365" s="225" t="s">
        <v>314</v>
      </c>
      <c r="BC365" s="225" t="s">
        <v>202</v>
      </c>
      <c r="BD365" s="225" t="s">
        <v>151</v>
      </c>
      <c r="BE365" s="225" t="s">
        <v>205</v>
      </c>
      <c r="BF365" s="225" t="s">
        <v>206</v>
      </c>
      <c r="BG365" s="225" t="s">
        <v>207</v>
      </c>
      <c r="BI365" s="225" t="s">
        <v>22</v>
      </c>
      <c r="BJ365" s="225" t="s">
        <v>203</v>
      </c>
      <c r="BK365" s="225" t="s">
        <v>315</v>
      </c>
      <c r="BL365" s="225" t="s">
        <v>314</v>
      </c>
      <c r="BM365" s="225" t="s">
        <v>202</v>
      </c>
      <c r="BN365" s="225" t="s">
        <v>151</v>
      </c>
      <c r="BO365" s="225" t="s">
        <v>205</v>
      </c>
      <c r="BP365" s="225" t="s">
        <v>206</v>
      </c>
      <c r="BQ365" s="225" t="s">
        <v>207</v>
      </c>
      <c r="BS365" s="225" t="s">
        <v>22</v>
      </c>
      <c r="BT365" s="225" t="s">
        <v>203</v>
      </c>
      <c r="BU365" s="225" t="s">
        <v>315</v>
      </c>
      <c r="BV365" s="225" t="s">
        <v>314</v>
      </c>
      <c r="BW365" s="225" t="s">
        <v>202</v>
      </c>
      <c r="BX365" s="225" t="s">
        <v>151</v>
      </c>
      <c r="BY365" s="225" t="s">
        <v>205</v>
      </c>
      <c r="BZ365" s="225" t="s">
        <v>206</v>
      </c>
      <c r="CA365" s="225" t="s">
        <v>207</v>
      </c>
      <c r="CC365" s="225" t="s">
        <v>22</v>
      </c>
      <c r="CD365" s="225" t="s">
        <v>203</v>
      </c>
      <c r="CE365" s="225" t="s">
        <v>315</v>
      </c>
      <c r="CF365" s="225" t="s">
        <v>314</v>
      </c>
      <c r="CG365" s="225" t="s">
        <v>202</v>
      </c>
      <c r="CH365" s="225" t="s">
        <v>151</v>
      </c>
      <c r="CI365" s="225" t="s">
        <v>205</v>
      </c>
      <c r="CJ365" s="225" t="s">
        <v>206</v>
      </c>
      <c r="CK365" s="225" t="s">
        <v>207</v>
      </c>
      <c r="CM365" s="225" t="s">
        <v>22</v>
      </c>
      <c r="CN365" s="225" t="s">
        <v>203</v>
      </c>
      <c r="CO365" s="225" t="s">
        <v>315</v>
      </c>
      <c r="CP365" s="225" t="s">
        <v>314</v>
      </c>
      <c r="CQ365" s="225" t="s">
        <v>202</v>
      </c>
      <c r="CR365" s="225" t="s">
        <v>151</v>
      </c>
      <c r="CS365" s="225" t="s">
        <v>205</v>
      </c>
      <c r="CT365" s="225" t="s">
        <v>206</v>
      </c>
      <c r="CU365" s="225" t="s">
        <v>207</v>
      </c>
      <c r="CW365" s="225" t="s">
        <v>22</v>
      </c>
      <c r="CX365" s="225" t="s">
        <v>203</v>
      </c>
      <c r="CY365" s="225" t="s">
        <v>315</v>
      </c>
      <c r="CZ365" s="225" t="s">
        <v>314</v>
      </c>
      <c r="DA365" s="225" t="s">
        <v>202</v>
      </c>
      <c r="DB365" s="225" t="s">
        <v>151</v>
      </c>
      <c r="DC365" s="225" t="s">
        <v>205</v>
      </c>
      <c r="DD365" s="225" t="s">
        <v>206</v>
      </c>
      <c r="DE365" s="225" t="s">
        <v>207</v>
      </c>
      <c r="DG365" s="225" t="s">
        <v>22</v>
      </c>
      <c r="DH365" s="225" t="s">
        <v>203</v>
      </c>
      <c r="DI365" s="225" t="s">
        <v>315</v>
      </c>
      <c r="DJ365" s="225" t="s">
        <v>314</v>
      </c>
      <c r="DK365" s="225" t="s">
        <v>202</v>
      </c>
      <c r="DL365" s="225" t="s">
        <v>151</v>
      </c>
      <c r="DM365" s="225" t="s">
        <v>205</v>
      </c>
      <c r="DN365" s="225" t="s">
        <v>206</v>
      </c>
      <c r="DO365" s="225" t="s">
        <v>207</v>
      </c>
      <c r="DQ365" s="225" t="s">
        <v>22</v>
      </c>
      <c r="DR365" s="225" t="s">
        <v>203</v>
      </c>
      <c r="DS365" s="225" t="s">
        <v>315</v>
      </c>
      <c r="DT365" s="225" t="s">
        <v>314</v>
      </c>
      <c r="DU365" s="225" t="s">
        <v>202</v>
      </c>
      <c r="DV365" s="225" t="s">
        <v>151</v>
      </c>
      <c r="DW365" s="225" t="s">
        <v>205</v>
      </c>
      <c r="DX365" s="225" t="s">
        <v>206</v>
      </c>
      <c r="DY365" s="225" t="s">
        <v>207</v>
      </c>
    </row>
    <row r="366" spans="2:129" x14ac:dyDescent="0.3">
      <c r="B366" s="225"/>
      <c r="C366" s="225"/>
      <c r="D366" s="225"/>
      <c r="E366" s="225"/>
      <c r="F366" s="225"/>
      <c r="G366" s="225"/>
      <c r="H366" s="225"/>
      <c r="I366" s="225"/>
      <c r="J366" s="225"/>
      <c r="L366" s="225"/>
      <c r="M366" s="225"/>
      <c r="N366" s="225"/>
      <c r="O366" s="225"/>
      <c r="P366" s="225"/>
      <c r="Q366" s="225"/>
      <c r="R366" s="225"/>
      <c r="S366" s="225"/>
      <c r="T366" s="225"/>
      <c r="W366" s="6">
        <v>1</v>
      </c>
      <c r="X366" s="296" t="s">
        <v>331</v>
      </c>
      <c r="Y366" s="296"/>
      <c r="Z366" s="295">
        <v>3</v>
      </c>
      <c r="AA366" s="295"/>
      <c r="AB366" s="5">
        <v>2000</v>
      </c>
      <c r="AC366" s="5">
        <f>AB366*Z366</f>
        <v>6000</v>
      </c>
      <c r="AE366" s="225"/>
      <c r="AF366" s="225"/>
      <c r="AG366" s="225"/>
      <c r="AH366" s="225"/>
      <c r="AI366" s="225"/>
      <c r="AJ366" s="225"/>
      <c r="AK366" s="225"/>
      <c r="AL366" s="225"/>
      <c r="AM366" s="225"/>
      <c r="AO366" s="225"/>
      <c r="AP366" s="225"/>
      <c r="AQ366" s="225"/>
      <c r="AR366" s="225"/>
      <c r="AS366" s="225"/>
      <c r="AT366" s="225"/>
      <c r="AU366" s="225"/>
      <c r="AV366" s="225"/>
      <c r="AW366" s="225"/>
      <c r="AY366" s="225"/>
      <c r="AZ366" s="225"/>
      <c r="BA366" s="225"/>
      <c r="BB366" s="225"/>
      <c r="BC366" s="225"/>
      <c r="BD366" s="225"/>
      <c r="BE366" s="225"/>
      <c r="BF366" s="225"/>
      <c r="BG366" s="225"/>
      <c r="BI366" s="225"/>
      <c r="BJ366" s="225"/>
      <c r="BK366" s="225"/>
      <c r="BL366" s="225"/>
      <c r="BM366" s="225"/>
      <c r="BN366" s="225"/>
      <c r="BO366" s="225"/>
      <c r="BP366" s="225"/>
      <c r="BQ366" s="225"/>
      <c r="BS366" s="225"/>
      <c r="BT366" s="225"/>
      <c r="BU366" s="225"/>
      <c r="BV366" s="225"/>
      <c r="BW366" s="225"/>
      <c r="BX366" s="225"/>
      <c r="BY366" s="225"/>
      <c r="BZ366" s="225"/>
      <c r="CA366" s="225"/>
      <c r="CC366" s="225"/>
      <c r="CD366" s="225"/>
      <c r="CE366" s="225"/>
      <c r="CF366" s="225"/>
      <c r="CG366" s="225"/>
      <c r="CH366" s="225"/>
      <c r="CI366" s="225"/>
      <c r="CJ366" s="225"/>
      <c r="CK366" s="225"/>
      <c r="CM366" s="225"/>
      <c r="CN366" s="225"/>
      <c r="CO366" s="225"/>
      <c r="CP366" s="225"/>
      <c r="CQ366" s="225"/>
      <c r="CR366" s="225"/>
      <c r="CS366" s="225"/>
      <c r="CT366" s="225"/>
      <c r="CU366" s="225"/>
      <c r="CW366" s="225"/>
      <c r="CX366" s="225"/>
      <c r="CY366" s="225"/>
      <c r="CZ366" s="225"/>
      <c r="DA366" s="225"/>
      <c r="DB366" s="225"/>
      <c r="DC366" s="225"/>
      <c r="DD366" s="225"/>
      <c r="DE366" s="225"/>
      <c r="DG366" s="225"/>
      <c r="DH366" s="225"/>
      <c r="DI366" s="225"/>
      <c r="DJ366" s="225"/>
      <c r="DK366" s="225"/>
      <c r="DL366" s="225"/>
      <c r="DM366" s="225"/>
      <c r="DN366" s="225"/>
      <c r="DO366" s="225"/>
      <c r="DQ366" s="225"/>
      <c r="DR366" s="225"/>
      <c r="DS366" s="225"/>
      <c r="DT366" s="225"/>
      <c r="DU366" s="225"/>
      <c r="DV366" s="225"/>
      <c r="DW366" s="225"/>
      <c r="DX366" s="225"/>
      <c r="DY366" s="225"/>
    </row>
    <row r="367" spans="2:129" x14ac:dyDescent="0.3">
      <c r="B367" s="225"/>
      <c r="C367" s="225"/>
      <c r="D367" s="225"/>
      <c r="E367" s="225"/>
      <c r="F367" s="225"/>
      <c r="G367" s="225"/>
      <c r="H367" s="225"/>
      <c r="I367" s="225"/>
      <c r="J367" s="225"/>
      <c r="L367" s="225"/>
      <c r="M367" s="225"/>
      <c r="N367" s="225"/>
      <c r="O367" s="225"/>
      <c r="P367" s="225"/>
      <c r="Q367" s="225"/>
      <c r="R367" s="225"/>
      <c r="S367" s="225"/>
      <c r="T367" s="225"/>
      <c r="W367" s="6">
        <v>2</v>
      </c>
      <c r="X367" s="296" t="s">
        <v>332</v>
      </c>
      <c r="Y367" s="296"/>
      <c r="Z367" s="295">
        <v>10</v>
      </c>
      <c r="AA367" s="295"/>
      <c r="AB367" s="5">
        <v>70</v>
      </c>
      <c r="AC367" s="5">
        <f t="shared" ref="AC367:AC370" si="114">AB367*Z367</f>
        <v>700</v>
      </c>
      <c r="AE367" s="225"/>
      <c r="AF367" s="225"/>
      <c r="AG367" s="225"/>
      <c r="AH367" s="225"/>
      <c r="AI367" s="225"/>
      <c r="AJ367" s="225"/>
      <c r="AK367" s="225"/>
      <c r="AL367" s="225"/>
      <c r="AM367" s="225"/>
      <c r="AO367" s="225"/>
      <c r="AP367" s="225"/>
      <c r="AQ367" s="225"/>
      <c r="AR367" s="225"/>
      <c r="AS367" s="225"/>
      <c r="AT367" s="225"/>
      <c r="AU367" s="225"/>
      <c r="AV367" s="225"/>
      <c r="AW367" s="225"/>
      <c r="AY367" s="225"/>
      <c r="AZ367" s="225"/>
      <c r="BA367" s="225"/>
      <c r="BB367" s="225"/>
      <c r="BC367" s="225"/>
      <c r="BD367" s="225"/>
      <c r="BE367" s="225"/>
      <c r="BF367" s="225"/>
      <c r="BG367" s="225"/>
      <c r="BI367" s="225"/>
      <c r="BJ367" s="225"/>
      <c r="BK367" s="225"/>
      <c r="BL367" s="225"/>
      <c r="BM367" s="225"/>
      <c r="BN367" s="225"/>
      <c r="BO367" s="225"/>
      <c r="BP367" s="225"/>
      <c r="BQ367" s="225"/>
      <c r="BS367" s="225"/>
      <c r="BT367" s="225"/>
      <c r="BU367" s="225"/>
      <c r="BV367" s="225"/>
      <c r="BW367" s="225"/>
      <c r="BX367" s="225"/>
      <c r="BY367" s="225"/>
      <c r="BZ367" s="225"/>
      <c r="CA367" s="225"/>
      <c r="CC367" s="225"/>
      <c r="CD367" s="225"/>
      <c r="CE367" s="225"/>
      <c r="CF367" s="225"/>
      <c r="CG367" s="225"/>
      <c r="CH367" s="225"/>
      <c r="CI367" s="225"/>
      <c r="CJ367" s="225"/>
      <c r="CK367" s="225"/>
      <c r="CM367" s="225"/>
      <c r="CN367" s="225"/>
      <c r="CO367" s="225"/>
      <c r="CP367" s="225"/>
      <c r="CQ367" s="225"/>
      <c r="CR367" s="225"/>
      <c r="CS367" s="225"/>
      <c r="CT367" s="225"/>
      <c r="CU367" s="225"/>
      <c r="CW367" s="225"/>
      <c r="CX367" s="225"/>
      <c r="CY367" s="225"/>
      <c r="CZ367" s="225"/>
      <c r="DA367" s="225"/>
      <c r="DB367" s="225"/>
      <c r="DC367" s="225"/>
      <c r="DD367" s="225"/>
      <c r="DE367" s="225"/>
      <c r="DG367" s="225"/>
      <c r="DH367" s="225"/>
      <c r="DI367" s="225"/>
      <c r="DJ367" s="225"/>
      <c r="DK367" s="225"/>
      <c r="DL367" s="225"/>
      <c r="DM367" s="225"/>
      <c r="DN367" s="225"/>
      <c r="DO367" s="225"/>
      <c r="DQ367" s="225"/>
      <c r="DR367" s="225"/>
      <c r="DS367" s="225"/>
      <c r="DT367" s="225"/>
      <c r="DU367" s="225"/>
      <c r="DV367" s="225"/>
      <c r="DW367" s="225"/>
      <c r="DX367" s="225"/>
      <c r="DY367" s="225"/>
    </row>
    <row r="368" spans="2:129" x14ac:dyDescent="0.3">
      <c r="B368" s="6">
        <v>2025</v>
      </c>
      <c r="C368" s="6">
        <v>1</v>
      </c>
      <c r="D368" s="6">
        <v>17</v>
      </c>
      <c r="E368" s="6">
        <f>C368*D368</f>
        <v>17</v>
      </c>
      <c r="F368" s="6">
        <v>150</v>
      </c>
      <c r="G368" s="6" t="s">
        <v>316</v>
      </c>
      <c r="H368" s="6">
        <f>E368*F368</f>
        <v>2550</v>
      </c>
      <c r="I368" s="13">
        <f>H368/86400</f>
        <v>2.9513888888888888E-2</v>
      </c>
      <c r="J368" s="6">
        <f>H368/1000</f>
        <v>2.5499999999999998</v>
      </c>
      <c r="L368" s="6">
        <v>2025</v>
      </c>
      <c r="M368" s="6" cm="1">
        <f t="array" ref="M368:M387">TRANSPOSE('Proyeksi Fasum (4)'!D95:W95)</f>
        <v>1</v>
      </c>
      <c r="N368" s="6"/>
      <c r="O368" s="6"/>
      <c r="P368" s="6">
        <f>$AC$371</f>
        <v>10090</v>
      </c>
      <c r="Q368" s="6" t="s">
        <v>218</v>
      </c>
      <c r="R368" s="6">
        <f>P368*M368</f>
        <v>10090</v>
      </c>
      <c r="S368" s="13">
        <f>R368/86400</f>
        <v>0.1167824074074074</v>
      </c>
      <c r="T368" s="6">
        <f>R368/1000</f>
        <v>10.09</v>
      </c>
      <c r="W368" s="6">
        <v>3</v>
      </c>
      <c r="X368" s="296" t="s">
        <v>333</v>
      </c>
      <c r="Y368" s="296"/>
      <c r="Z368" s="295">
        <v>3</v>
      </c>
      <c r="AA368" s="295"/>
      <c r="AB368" s="5">
        <v>1050</v>
      </c>
      <c r="AC368" s="5">
        <f t="shared" si="114"/>
        <v>3150</v>
      </c>
      <c r="AE368" s="6">
        <v>2025</v>
      </c>
      <c r="AF368" s="6">
        <v>1</v>
      </c>
      <c r="AG368" s="6">
        <v>29</v>
      </c>
      <c r="AH368" s="6">
        <f>AF368*AG368</f>
        <v>29</v>
      </c>
      <c r="AI368" s="6">
        <v>150</v>
      </c>
      <c r="AJ368" s="6" t="s">
        <v>316</v>
      </c>
      <c r="AK368" s="6">
        <f>AH368*AI368</f>
        <v>4350</v>
      </c>
      <c r="AL368" s="13">
        <f>AK368/86400</f>
        <v>5.0347222222222224E-2</v>
      </c>
      <c r="AM368" s="6">
        <f>AK368/1000</f>
        <v>4.3499999999999996</v>
      </c>
      <c r="AO368" s="6">
        <v>2025</v>
      </c>
      <c r="AP368" s="6">
        <v>1</v>
      </c>
      <c r="AQ368" s="6">
        <v>37</v>
      </c>
      <c r="AR368" s="6">
        <f>AP368*AQ368</f>
        <v>37</v>
      </c>
      <c r="AS368" s="6">
        <v>150</v>
      </c>
      <c r="AT368" s="6" t="s">
        <v>316</v>
      </c>
      <c r="AU368" s="6">
        <f>AR368*AS368</f>
        <v>5550</v>
      </c>
      <c r="AV368" s="13">
        <f>AU368/86400</f>
        <v>6.4236111111111105E-2</v>
      </c>
      <c r="AW368" s="6">
        <f>AU368/1000</f>
        <v>5.55</v>
      </c>
      <c r="AY368" s="6">
        <v>2025</v>
      </c>
      <c r="AZ368" s="6">
        <v>1</v>
      </c>
      <c r="BA368" s="6">
        <v>23</v>
      </c>
      <c r="BB368" s="6">
        <f>AZ368*BA368</f>
        <v>23</v>
      </c>
      <c r="BC368" s="6">
        <v>150</v>
      </c>
      <c r="BD368" s="6" t="s">
        <v>316</v>
      </c>
      <c r="BE368" s="6">
        <f>BB368*BC368</f>
        <v>3450</v>
      </c>
      <c r="BF368" s="13">
        <f>BE368/86400</f>
        <v>3.9930555555555552E-2</v>
      </c>
      <c r="BG368" s="6">
        <f>BE368/1000</f>
        <v>3.45</v>
      </c>
      <c r="BI368" s="6">
        <v>2025</v>
      </c>
      <c r="BJ368" s="6">
        <v>1</v>
      </c>
      <c r="BK368" s="6">
        <v>47</v>
      </c>
      <c r="BL368" s="6">
        <f>BJ368*BK368</f>
        <v>47</v>
      </c>
      <c r="BM368" s="6">
        <v>150</v>
      </c>
      <c r="BN368" s="6" t="s">
        <v>316</v>
      </c>
      <c r="BO368" s="6">
        <f>BL368*BM368</f>
        <v>7050</v>
      </c>
      <c r="BP368" s="13">
        <f>BO368/86400</f>
        <v>8.1597222222222224E-2</v>
      </c>
      <c r="BQ368" s="6">
        <f>BO368/1000</f>
        <v>7.05</v>
      </c>
      <c r="BS368" s="6">
        <v>2025</v>
      </c>
      <c r="BT368" s="6">
        <v>1</v>
      </c>
      <c r="BU368" s="6">
        <v>2</v>
      </c>
      <c r="BV368" s="6">
        <f>BT368*BU368</f>
        <v>2</v>
      </c>
      <c r="BW368" s="6">
        <v>150</v>
      </c>
      <c r="BX368" s="6" t="s">
        <v>316</v>
      </c>
      <c r="BY368" s="6">
        <f>BV368*BW368</f>
        <v>300</v>
      </c>
      <c r="BZ368" s="13">
        <f>BY368/86400</f>
        <v>3.472222222222222E-3</v>
      </c>
      <c r="CA368" s="6">
        <f>BY368/1000</f>
        <v>0.3</v>
      </c>
      <c r="CC368" s="6">
        <v>2025</v>
      </c>
      <c r="CD368" s="6">
        <v>1</v>
      </c>
      <c r="CE368" s="6">
        <v>8</v>
      </c>
      <c r="CF368" s="6">
        <f>CD368*CE368</f>
        <v>8</v>
      </c>
      <c r="CG368" s="6">
        <v>150</v>
      </c>
      <c r="CH368" s="6" t="s">
        <v>316</v>
      </c>
      <c r="CI368" s="6">
        <f>CF368*CG368</f>
        <v>1200</v>
      </c>
      <c r="CJ368" s="13">
        <f>CI368/86400</f>
        <v>1.3888888888888888E-2</v>
      </c>
      <c r="CK368" s="6">
        <f>CI368/1000</f>
        <v>1.2</v>
      </c>
      <c r="CM368" s="6">
        <v>2025</v>
      </c>
      <c r="CN368" s="6">
        <v>1</v>
      </c>
      <c r="CO368" s="6">
        <v>8</v>
      </c>
      <c r="CP368" s="6">
        <f>CN368*CO368</f>
        <v>8</v>
      </c>
      <c r="CQ368" s="6">
        <v>150</v>
      </c>
      <c r="CR368" s="6" t="s">
        <v>316</v>
      </c>
      <c r="CS368" s="6">
        <f>CP368*CQ368</f>
        <v>1200</v>
      </c>
      <c r="CT368" s="13">
        <f>CS368/86400</f>
        <v>1.3888888888888888E-2</v>
      </c>
      <c r="CU368" s="6">
        <f>CS368/1000</f>
        <v>1.2</v>
      </c>
      <c r="CW368" s="6">
        <v>2025</v>
      </c>
      <c r="CX368" s="6">
        <v>1</v>
      </c>
      <c r="CY368" s="6">
        <v>4</v>
      </c>
      <c r="CZ368" s="6">
        <f>CX368*CY368</f>
        <v>4</v>
      </c>
      <c r="DA368" s="6">
        <v>150</v>
      </c>
      <c r="DB368" s="6" t="s">
        <v>316</v>
      </c>
      <c r="DC368" s="6">
        <f>CZ368*DA368</f>
        <v>600</v>
      </c>
      <c r="DD368" s="13">
        <f>DC368/86400</f>
        <v>6.9444444444444441E-3</v>
      </c>
      <c r="DE368" s="6">
        <f>DC368/1000</f>
        <v>0.6</v>
      </c>
      <c r="DG368" s="6">
        <v>2025</v>
      </c>
      <c r="DH368" s="6">
        <v>1</v>
      </c>
      <c r="DI368" s="6">
        <v>5</v>
      </c>
      <c r="DJ368" s="6">
        <f>DH368*DI368</f>
        <v>5</v>
      </c>
      <c r="DK368" s="6">
        <v>150</v>
      </c>
      <c r="DL368" s="6" t="s">
        <v>316</v>
      </c>
      <c r="DM368" s="6">
        <f>DJ368*DK368</f>
        <v>750</v>
      </c>
      <c r="DN368" s="13">
        <f>DM368/86400</f>
        <v>8.6805555555555559E-3</v>
      </c>
      <c r="DO368" s="6">
        <f>DM368/1000</f>
        <v>0.75</v>
      </c>
      <c r="DQ368" s="6">
        <v>2025</v>
      </c>
      <c r="DR368" s="6">
        <v>1</v>
      </c>
      <c r="DS368" s="6">
        <v>9</v>
      </c>
      <c r="DT368" s="6">
        <f>DR368*DS368</f>
        <v>9</v>
      </c>
      <c r="DU368" s="6">
        <v>150</v>
      </c>
      <c r="DV368" s="6" t="s">
        <v>316</v>
      </c>
      <c r="DW368" s="6">
        <f>DT368*DU368</f>
        <v>1350</v>
      </c>
      <c r="DX368" s="13">
        <f>DW368/86400</f>
        <v>1.5625E-2</v>
      </c>
      <c r="DY368" s="6">
        <f>DW368/1000</f>
        <v>1.35</v>
      </c>
    </row>
    <row r="369" spans="2:129" x14ac:dyDescent="0.3">
      <c r="B369" s="6">
        <v>2026</v>
      </c>
      <c r="C369" s="6">
        <v>1</v>
      </c>
      <c r="D369" s="6">
        <v>17</v>
      </c>
      <c r="E369" s="6">
        <f t="shared" ref="E369:E387" si="115">C369*D369</f>
        <v>17</v>
      </c>
      <c r="F369" s="6">
        <v>150</v>
      </c>
      <c r="G369" s="6" t="s">
        <v>316</v>
      </c>
      <c r="H369" s="6">
        <f t="shared" ref="H369:H387" si="116">E369*F369</f>
        <v>2550</v>
      </c>
      <c r="I369" s="13">
        <f t="shared" ref="I369:I387" si="117">H369/86400</f>
        <v>2.9513888888888888E-2</v>
      </c>
      <c r="J369" s="6">
        <f t="shared" ref="J369:J387" si="118">H369/1000</f>
        <v>2.5499999999999998</v>
      </c>
      <c r="L369" s="6">
        <v>2026</v>
      </c>
      <c r="M369" s="6">
        <v>1</v>
      </c>
      <c r="N369" s="6"/>
      <c r="O369" s="6"/>
      <c r="P369" s="6">
        <f t="shared" ref="P369:P387" si="119">$AC$371</f>
        <v>10090</v>
      </c>
      <c r="Q369" s="6" t="s">
        <v>218</v>
      </c>
      <c r="R369" s="6">
        <f t="shared" ref="R369:R387" si="120">P369*M369</f>
        <v>10090</v>
      </c>
      <c r="S369" s="13">
        <f t="shared" ref="S369:S387" si="121">R369/86400</f>
        <v>0.1167824074074074</v>
      </c>
      <c r="T369" s="6">
        <f t="shared" ref="T369:T387" si="122">R369/1000</f>
        <v>10.09</v>
      </c>
      <c r="W369" s="6">
        <v>4</v>
      </c>
      <c r="X369" s="296" t="s">
        <v>334</v>
      </c>
      <c r="Y369" s="296"/>
      <c r="Z369" s="295">
        <v>20</v>
      </c>
      <c r="AA369" s="295"/>
      <c r="AB369" s="5">
        <v>10</v>
      </c>
      <c r="AC369" s="5">
        <f t="shared" si="114"/>
        <v>200</v>
      </c>
      <c r="AE369" s="6">
        <v>2026</v>
      </c>
      <c r="AF369" s="6">
        <v>1</v>
      </c>
      <c r="AG369" s="6">
        <v>29</v>
      </c>
      <c r="AH369" s="6">
        <f t="shared" ref="AH369:AH387" si="123">AF369*AG369</f>
        <v>29</v>
      </c>
      <c r="AI369" s="6">
        <v>150</v>
      </c>
      <c r="AJ369" s="6" t="s">
        <v>316</v>
      </c>
      <c r="AK369" s="6">
        <f t="shared" ref="AK369:AK387" si="124">AH369*AI369</f>
        <v>4350</v>
      </c>
      <c r="AL369" s="13">
        <f t="shared" ref="AL369:AL387" si="125">AK369/86400</f>
        <v>5.0347222222222224E-2</v>
      </c>
      <c r="AM369" s="6">
        <f t="shared" ref="AM369:AM387" si="126">AK369/1000</f>
        <v>4.3499999999999996</v>
      </c>
      <c r="AO369" s="6">
        <v>2026</v>
      </c>
      <c r="AP369" s="6">
        <v>1</v>
      </c>
      <c r="AQ369" s="6">
        <v>37</v>
      </c>
      <c r="AR369" s="6">
        <f t="shared" ref="AR369:AR387" si="127">AP369*AQ369</f>
        <v>37</v>
      </c>
      <c r="AS369" s="6">
        <v>150</v>
      </c>
      <c r="AT369" s="6" t="s">
        <v>316</v>
      </c>
      <c r="AU369" s="6">
        <f t="shared" ref="AU369:AU387" si="128">AR369*AS369</f>
        <v>5550</v>
      </c>
      <c r="AV369" s="13">
        <f t="shared" ref="AV369:AV387" si="129">AU369/86400</f>
        <v>6.4236111111111105E-2</v>
      </c>
      <c r="AW369" s="6">
        <f t="shared" ref="AW369:AW387" si="130">AU369/1000</f>
        <v>5.55</v>
      </c>
      <c r="AY369" s="6">
        <v>2026</v>
      </c>
      <c r="AZ369" s="6">
        <v>1</v>
      </c>
      <c r="BA369" s="6">
        <v>23</v>
      </c>
      <c r="BB369" s="6">
        <f t="shared" ref="BB369:BB387" si="131">AZ369*BA369</f>
        <v>23</v>
      </c>
      <c r="BC369" s="6">
        <v>150</v>
      </c>
      <c r="BD369" s="6" t="s">
        <v>316</v>
      </c>
      <c r="BE369" s="6">
        <f t="shared" ref="BE369:BE387" si="132">BB369*BC369</f>
        <v>3450</v>
      </c>
      <c r="BF369" s="13">
        <f t="shared" ref="BF369:BF387" si="133">BE369/86400</f>
        <v>3.9930555555555552E-2</v>
      </c>
      <c r="BG369" s="6">
        <f t="shared" ref="BG369:BG387" si="134">BE369/1000</f>
        <v>3.45</v>
      </c>
      <c r="BI369" s="6">
        <v>2026</v>
      </c>
      <c r="BJ369" s="6">
        <v>1</v>
      </c>
      <c r="BK369" s="6">
        <v>47</v>
      </c>
      <c r="BL369" s="6">
        <f t="shared" ref="BL369:BL387" si="135">BJ369*BK369</f>
        <v>47</v>
      </c>
      <c r="BM369" s="6">
        <v>150</v>
      </c>
      <c r="BN369" s="6" t="s">
        <v>316</v>
      </c>
      <c r="BO369" s="6">
        <f t="shared" ref="BO369:BO387" si="136">BL369*BM369</f>
        <v>7050</v>
      </c>
      <c r="BP369" s="13">
        <f t="shared" ref="BP369:BP387" si="137">BO369/86400</f>
        <v>8.1597222222222224E-2</v>
      </c>
      <c r="BQ369" s="6">
        <f t="shared" ref="BQ369:BQ387" si="138">BO369/1000</f>
        <v>7.05</v>
      </c>
      <c r="BS369" s="6">
        <v>2026</v>
      </c>
      <c r="BT369" s="6">
        <v>1</v>
      </c>
      <c r="BU369" s="6">
        <v>2</v>
      </c>
      <c r="BV369" s="6">
        <f t="shared" ref="BV369:BV387" si="139">BT369*BU369</f>
        <v>2</v>
      </c>
      <c r="BW369" s="6">
        <v>150</v>
      </c>
      <c r="BX369" s="6" t="s">
        <v>316</v>
      </c>
      <c r="BY369" s="6">
        <f t="shared" ref="BY369:BY387" si="140">BV369*BW369</f>
        <v>300</v>
      </c>
      <c r="BZ369" s="13">
        <f t="shared" ref="BZ369:BZ387" si="141">BY369/86400</f>
        <v>3.472222222222222E-3</v>
      </c>
      <c r="CA369" s="6">
        <f t="shared" ref="CA369:CA387" si="142">BY369/1000</f>
        <v>0.3</v>
      </c>
      <c r="CC369" s="6">
        <v>2026</v>
      </c>
      <c r="CD369" s="6">
        <v>1</v>
      </c>
      <c r="CE369" s="6">
        <v>8</v>
      </c>
      <c r="CF369" s="6">
        <f t="shared" ref="CF369:CF387" si="143">CD369*CE369</f>
        <v>8</v>
      </c>
      <c r="CG369" s="6">
        <v>150</v>
      </c>
      <c r="CH369" s="6" t="s">
        <v>316</v>
      </c>
      <c r="CI369" s="6">
        <f t="shared" ref="CI369:CI387" si="144">CF369*CG369</f>
        <v>1200</v>
      </c>
      <c r="CJ369" s="13">
        <f t="shared" ref="CJ369:CJ387" si="145">CI369/86400</f>
        <v>1.3888888888888888E-2</v>
      </c>
      <c r="CK369" s="6">
        <f t="shared" ref="CK369:CK387" si="146">CI369/1000</f>
        <v>1.2</v>
      </c>
      <c r="CM369" s="6">
        <v>2026</v>
      </c>
      <c r="CN369" s="6">
        <v>1</v>
      </c>
      <c r="CO369" s="6">
        <v>8</v>
      </c>
      <c r="CP369" s="6">
        <f t="shared" ref="CP369:CP387" si="147">CN369*CO369</f>
        <v>8</v>
      </c>
      <c r="CQ369" s="6">
        <v>150</v>
      </c>
      <c r="CR369" s="6" t="s">
        <v>316</v>
      </c>
      <c r="CS369" s="6">
        <f t="shared" ref="CS369:CS387" si="148">CP369*CQ369</f>
        <v>1200</v>
      </c>
      <c r="CT369" s="13">
        <f t="shared" ref="CT369:CT387" si="149">CS369/86400</f>
        <v>1.3888888888888888E-2</v>
      </c>
      <c r="CU369" s="6">
        <f t="shared" ref="CU369:CU387" si="150">CS369/1000</f>
        <v>1.2</v>
      </c>
      <c r="CW369" s="6">
        <v>2026</v>
      </c>
      <c r="CX369" s="6">
        <v>1</v>
      </c>
      <c r="CY369" s="6">
        <v>4</v>
      </c>
      <c r="CZ369" s="6">
        <f t="shared" ref="CZ369:CZ387" si="151">CX369*CY369</f>
        <v>4</v>
      </c>
      <c r="DA369" s="6">
        <v>150</v>
      </c>
      <c r="DB369" s="6" t="s">
        <v>316</v>
      </c>
      <c r="DC369" s="6">
        <f t="shared" ref="DC369:DC387" si="152">CZ369*DA369</f>
        <v>600</v>
      </c>
      <c r="DD369" s="13">
        <f t="shared" ref="DD369:DD387" si="153">DC369/86400</f>
        <v>6.9444444444444441E-3</v>
      </c>
      <c r="DE369" s="6">
        <f t="shared" ref="DE369:DE387" si="154">DC369/1000</f>
        <v>0.6</v>
      </c>
      <c r="DG369" s="6">
        <v>2026</v>
      </c>
      <c r="DH369" s="6">
        <v>1</v>
      </c>
      <c r="DI369" s="6">
        <v>5</v>
      </c>
      <c r="DJ369" s="6">
        <f t="shared" ref="DJ369:DJ387" si="155">DH369*DI369</f>
        <v>5</v>
      </c>
      <c r="DK369" s="6">
        <v>150</v>
      </c>
      <c r="DL369" s="6" t="s">
        <v>316</v>
      </c>
      <c r="DM369" s="6">
        <f t="shared" ref="DM369:DM387" si="156">DJ369*DK369</f>
        <v>750</v>
      </c>
      <c r="DN369" s="13">
        <f t="shared" ref="DN369:DN387" si="157">DM369/86400</f>
        <v>8.6805555555555559E-3</v>
      </c>
      <c r="DO369" s="6">
        <f t="shared" ref="DO369:DO387" si="158">DM369/1000</f>
        <v>0.75</v>
      </c>
      <c r="DQ369" s="6">
        <v>2026</v>
      </c>
      <c r="DR369" s="6">
        <v>1</v>
      </c>
      <c r="DS369" s="6">
        <v>9</v>
      </c>
      <c r="DT369" s="6">
        <f t="shared" ref="DT369:DT387" si="159">DR369*DS369</f>
        <v>9</v>
      </c>
      <c r="DU369" s="6">
        <v>150</v>
      </c>
      <c r="DV369" s="6" t="s">
        <v>316</v>
      </c>
      <c r="DW369" s="6">
        <f t="shared" ref="DW369:DW387" si="160">DT369*DU369</f>
        <v>1350</v>
      </c>
      <c r="DX369" s="13">
        <f t="shared" ref="DX369:DX387" si="161">DW369/86400</f>
        <v>1.5625E-2</v>
      </c>
      <c r="DY369" s="6">
        <f t="shared" ref="DY369:DY387" si="162">DW369/1000</f>
        <v>1.35</v>
      </c>
    </row>
    <row r="370" spans="2:129" x14ac:dyDescent="0.3">
      <c r="B370" s="6">
        <v>2027</v>
      </c>
      <c r="C370" s="6">
        <v>1</v>
      </c>
      <c r="D370" s="6">
        <v>17</v>
      </c>
      <c r="E370" s="6">
        <f t="shared" si="115"/>
        <v>17</v>
      </c>
      <c r="F370" s="6">
        <v>150</v>
      </c>
      <c r="G370" s="6" t="s">
        <v>316</v>
      </c>
      <c r="H370" s="6">
        <f t="shared" si="116"/>
        <v>2550</v>
      </c>
      <c r="I370" s="13">
        <f t="shared" si="117"/>
        <v>2.9513888888888888E-2</v>
      </c>
      <c r="J370" s="6">
        <f t="shared" si="118"/>
        <v>2.5499999999999998</v>
      </c>
      <c r="L370" s="6">
        <v>2027</v>
      </c>
      <c r="M370" s="6">
        <v>1</v>
      </c>
      <c r="N370" s="6"/>
      <c r="O370" s="6"/>
      <c r="P370" s="6">
        <f t="shared" si="119"/>
        <v>10090</v>
      </c>
      <c r="Q370" s="6" t="s">
        <v>218</v>
      </c>
      <c r="R370" s="6">
        <f t="shared" si="120"/>
        <v>10090</v>
      </c>
      <c r="S370" s="13">
        <f t="shared" si="121"/>
        <v>0.1167824074074074</v>
      </c>
      <c r="T370" s="6">
        <f t="shared" si="122"/>
        <v>10.09</v>
      </c>
      <c r="W370" s="6">
        <v>5</v>
      </c>
      <c r="X370" s="296" t="s">
        <v>335</v>
      </c>
      <c r="Y370" s="296"/>
      <c r="Z370" s="295">
        <v>10</v>
      </c>
      <c r="AA370" s="295"/>
      <c r="AB370" s="5">
        <v>4</v>
      </c>
      <c r="AC370" s="5">
        <f t="shared" si="114"/>
        <v>40</v>
      </c>
      <c r="AE370" s="6">
        <v>2027</v>
      </c>
      <c r="AF370" s="6">
        <v>1</v>
      </c>
      <c r="AG370" s="6">
        <v>29</v>
      </c>
      <c r="AH370" s="6">
        <f t="shared" si="123"/>
        <v>29</v>
      </c>
      <c r="AI370" s="6">
        <v>150</v>
      </c>
      <c r="AJ370" s="6" t="s">
        <v>316</v>
      </c>
      <c r="AK370" s="6">
        <f t="shared" si="124"/>
        <v>4350</v>
      </c>
      <c r="AL370" s="13">
        <f t="shared" si="125"/>
        <v>5.0347222222222224E-2</v>
      </c>
      <c r="AM370" s="6">
        <f t="shared" si="126"/>
        <v>4.3499999999999996</v>
      </c>
      <c r="AO370" s="6">
        <v>2027</v>
      </c>
      <c r="AP370" s="6">
        <v>1</v>
      </c>
      <c r="AQ370" s="6">
        <v>37</v>
      </c>
      <c r="AR370" s="6">
        <f t="shared" si="127"/>
        <v>37</v>
      </c>
      <c r="AS370" s="6">
        <v>150</v>
      </c>
      <c r="AT370" s="6" t="s">
        <v>316</v>
      </c>
      <c r="AU370" s="6">
        <f t="shared" si="128"/>
        <v>5550</v>
      </c>
      <c r="AV370" s="13">
        <f t="shared" si="129"/>
        <v>6.4236111111111105E-2</v>
      </c>
      <c r="AW370" s="6">
        <f t="shared" si="130"/>
        <v>5.55</v>
      </c>
      <c r="AY370" s="6">
        <v>2027</v>
      </c>
      <c r="AZ370" s="6">
        <v>1</v>
      </c>
      <c r="BA370" s="6">
        <v>23</v>
      </c>
      <c r="BB370" s="6">
        <f t="shared" si="131"/>
        <v>23</v>
      </c>
      <c r="BC370" s="6">
        <v>150</v>
      </c>
      <c r="BD370" s="6" t="s">
        <v>316</v>
      </c>
      <c r="BE370" s="6">
        <f t="shared" si="132"/>
        <v>3450</v>
      </c>
      <c r="BF370" s="13">
        <f t="shared" si="133"/>
        <v>3.9930555555555552E-2</v>
      </c>
      <c r="BG370" s="6">
        <f t="shared" si="134"/>
        <v>3.45</v>
      </c>
      <c r="BI370" s="6">
        <v>2027</v>
      </c>
      <c r="BJ370" s="6">
        <v>1</v>
      </c>
      <c r="BK370" s="6">
        <v>47</v>
      </c>
      <c r="BL370" s="6">
        <f t="shared" si="135"/>
        <v>47</v>
      </c>
      <c r="BM370" s="6">
        <v>150</v>
      </c>
      <c r="BN370" s="6" t="s">
        <v>316</v>
      </c>
      <c r="BO370" s="6">
        <f t="shared" si="136"/>
        <v>7050</v>
      </c>
      <c r="BP370" s="13">
        <f t="shared" si="137"/>
        <v>8.1597222222222224E-2</v>
      </c>
      <c r="BQ370" s="6">
        <f t="shared" si="138"/>
        <v>7.05</v>
      </c>
      <c r="BS370" s="6">
        <v>2027</v>
      </c>
      <c r="BT370" s="6">
        <v>1</v>
      </c>
      <c r="BU370" s="6">
        <v>2</v>
      </c>
      <c r="BV370" s="6">
        <f t="shared" si="139"/>
        <v>2</v>
      </c>
      <c r="BW370" s="6">
        <v>150</v>
      </c>
      <c r="BX370" s="6" t="s">
        <v>316</v>
      </c>
      <c r="BY370" s="6">
        <f t="shared" si="140"/>
        <v>300</v>
      </c>
      <c r="BZ370" s="13">
        <f t="shared" si="141"/>
        <v>3.472222222222222E-3</v>
      </c>
      <c r="CA370" s="6">
        <f t="shared" si="142"/>
        <v>0.3</v>
      </c>
      <c r="CC370" s="6">
        <v>2027</v>
      </c>
      <c r="CD370" s="6">
        <v>1</v>
      </c>
      <c r="CE370" s="6">
        <v>8</v>
      </c>
      <c r="CF370" s="6">
        <f t="shared" si="143"/>
        <v>8</v>
      </c>
      <c r="CG370" s="6">
        <v>150</v>
      </c>
      <c r="CH370" s="6" t="s">
        <v>316</v>
      </c>
      <c r="CI370" s="6">
        <f t="shared" si="144"/>
        <v>1200</v>
      </c>
      <c r="CJ370" s="13">
        <f t="shared" si="145"/>
        <v>1.3888888888888888E-2</v>
      </c>
      <c r="CK370" s="6">
        <f t="shared" si="146"/>
        <v>1.2</v>
      </c>
      <c r="CM370" s="6">
        <v>2027</v>
      </c>
      <c r="CN370" s="6">
        <v>1</v>
      </c>
      <c r="CO370" s="6">
        <v>8</v>
      </c>
      <c r="CP370" s="6">
        <f t="shared" si="147"/>
        <v>8</v>
      </c>
      <c r="CQ370" s="6">
        <v>150</v>
      </c>
      <c r="CR370" s="6" t="s">
        <v>316</v>
      </c>
      <c r="CS370" s="6">
        <f t="shared" si="148"/>
        <v>1200</v>
      </c>
      <c r="CT370" s="13">
        <f t="shared" si="149"/>
        <v>1.3888888888888888E-2</v>
      </c>
      <c r="CU370" s="6">
        <f t="shared" si="150"/>
        <v>1.2</v>
      </c>
      <c r="CW370" s="6">
        <v>2027</v>
      </c>
      <c r="CX370" s="6">
        <v>1</v>
      </c>
      <c r="CY370" s="6">
        <v>4</v>
      </c>
      <c r="CZ370" s="6">
        <f t="shared" si="151"/>
        <v>4</v>
      </c>
      <c r="DA370" s="6">
        <v>150</v>
      </c>
      <c r="DB370" s="6" t="s">
        <v>316</v>
      </c>
      <c r="DC370" s="6">
        <f t="shared" si="152"/>
        <v>600</v>
      </c>
      <c r="DD370" s="13">
        <f t="shared" si="153"/>
        <v>6.9444444444444441E-3</v>
      </c>
      <c r="DE370" s="6">
        <f t="shared" si="154"/>
        <v>0.6</v>
      </c>
      <c r="DG370" s="6">
        <v>2027</v>
      </c>
      <c r="DH370" s="6">
        <v>1</v>
      </c>
      <c r="DI370" s="6">
        <v>5</v>
      </c>
      <c r="DJ370" s="6">
        <f t="shared" si="155"/>
        <v>5</v>
      </c>
      <c r="DK370" s="6">
        <v>150</v>
      </c>
      <c r="DL370" s="6" t="s">
        <v>316</v>
      </c>
      <c r="DM370" s="6">
        <f t="shared" si="156"/>
        <v>750</v>
      </c>
      <c r="DN370" s="13">
        <f t="shared" si="157"/>
        <v>8.6805555555555559E-3</v>
      </c>
      <c r="DO370" s="6">
        <f t="shared" si="158"/>
        <v>0.75</v>
      </c>
      <c r="DQ370" s="6">
        <v>2027</v>
      </c>
      <c r="DR370" s="6">
        <v>1</v>
      </c>
      <c r="DS370" s="6">
        <v>9</v>
      </c>
      <c r="DT370" s="6">
        <f t="shared" si="159"/>
        <v>9</v>
      </c>
      <c r="DU370" s="6">
        <v>150</v>
      </c>
      <c r="DV370" s="6" t="s">
        <v>316</v>
      </c>
      <c r="DW370" s="6">
        <f t="shared" si="160"/>
        <v>1350</v>
      </c>
      <c r="DX370" s="13">
        <f t="shared" si="161"/>
        <v>1.5625E-2</v>
      </c>
      <c r="DY370" s="6">
        <f t="shared" si="162"/>
        <v>1.35</v>
      </c>
    </row>
    <row r="371" spans="2:129" x14ac:dyDescent="0.3">
      <c r="B371" s="6">
        <v>2028</v>
      </c>
      <c r="C371" s="6">
        <v>1</v>
      </c>
      <c r="D371" s="6">
        <v>17</v>
      </c>
      <c r="E371" s="6">
        <f t="shared" si="115"/>
        <v>17</v>
      </c>
      <c r="F371" s="6">
        <v>150</v>
      </c>
      <c r="G371" s="6" t="s">
        <v>316</v>
      </c>
      <c r="H371" s="6">
        <f t="shared" si="116"/>
        <v>2550</v>
      </c>
      <c r="I371" s="13">
        <f t="shared" si="117"/>
        <v>2.9513888888888888E-2</v>
      </c>
      <c r="J371" s="6">
        <f t="shared" si="118"/>
        <v>2.5499999999999998</v>
      </c>
      <c r="L371" s="6">
        <v>2028</v>
      </c>
      <c r="M371" s="6">
        <v>1</v>
      </c>
      <c r="N371" s="6"/>
      <c r="O371" s="6"/>
      <c r="P371" s="6">
        <f t="shared" si="119"/>
        <v>10090</v>
      </c>
      <c r="Q371" s="6" t="s">
        <v>218</v>
      </c>
      <c r="R371" s="6">
        <f t="shared" si="120"/>
        <v>10090</v>
      </c>
      <c r="S371" s="13">
        <f t="shared" si="121"/>
        <v>0.1167824074074074</v>
      </c>
      <c r="T371" s="6">
        <f t="shared" si="122"/>
        <v>10.09</v>
      </c>
      <c r="W371" s="297" t="s">
        <v>336</v>
      </c>
      <c r="X371" s="298"/>
      <c r="Y371" s="298"/>
      <c r="Z371" s="298"/>
      <c r="AA371" s="298"/>
      <c r="AB371" s="299"/>
      <c r="AC371" s="5">
        <f>SUM(AC366:AC370)</f>
        <v>10090</v>
      </c>
      <c r="AE371" s="6">
        <v>2028</v>
      </c>
      <c r="AF371" s="6">
        <v>1</v>
      </c>
      <c r="AG371" s="6">
        <v>29</v>
      </c>
      <c r="AH371" s="6">
        <f t="shared" si="123"/>
        <v>29</v>
      </c>
      <c r="AI371" s="6">
        <v>150</v>
      </c>
      <c r="AJ371" s="6" t="s">
        <v>316</v>
      </c>
      <c r="AK371" s="6">
        <f t="shared" si="124"/>
        <v>4350</v>
      </c>
      <c r="AL371" s="13">
        <f t="shared" si="125"/>
        <v>5.0347222222222224E-2</v>
      </c>
      <c r="AM371" s="6">
        <f t="shared" si="126"/>
        <v>4.3499999999999996</v>
      </c>
      <c r="AO371" s="6">
        <v>2028</v>
      </c>
      <c r="AP371" s="6">
        <v>1</v>
      </c>
      <c r="AQ371" s="6">
        <v>37</v>
      </c>
      <c r="AR371" s="6">
        <f t="shared" si="127"/>
        <v>37</v>
      </c>
      <c r="AS371" s="6">
        <v>150</v>
      </c>
      <c r="AT371" s="6" t="s">
        <v>316</v>
      </c>
      <c r="AU371" s="6">
        <f t="shared" si="128"/>
        <v>5550</v>
      </c>
      <c r="AV371" s="13">
        <f t="shared" si="129"/>
        <v>6.4236111111111105E-2</v>
      </c>
      <c r="AW371" s="6">
        <f t="shared" si="130"/>
        <v>5.55</v>
      </c>
      <c r="AY371" s="6">
        <v>2028</v>
      </c>
      <c r="AZ371" s="6">
        <v>1</v>
      </c>
      <c r="BA371" s="6">
        <v>23</v>
      </c>
      <c r="BB371" s="6">
        <f t="shared" si="131"/>
        <v>23</v>
      </c>
      <c r="BC371" s="6">
        <v>150</v>
      </c>
      <c r="BD371" s="6" t="s">
        <v>316</v>
      </c>
      <c r="BE371" s="6">
        <f t="shared" si="132"/>
        <v>3450</v>
      </c>
      <c r="BF371" s="13">
        <f t="shared" si="133"/>
        <v>3.9930555555555552E-2</v>
      </c>
      <c r="BG371" s="6">
        <f t="shared" si="134"/>
        <v>3.45</v>
      </c>
      <c r="BI371" s="6">
        <v>2028</v>
      </c>
      <c r="BJ371" s="6">
        <v>1</v>
      </c>
      <c r="BK371" s="6">
        <v>47</v>
      </c>
      <c r="BL371" s="6">
        <f t="shared" si="135"/>
        <v>47</v>
      </c>
      <c r="BM371" s="6">
        <v>150</v>
      </c>
      <c r="BN371" s="6" t="s">
        <v>316</v>
      </c>
      <c r="BO371" s="6">
        <f t="shared" si="136"/>
        <v>7050</v>
      </c>
      <c r="BP371" s="13">
        <f t="shared" si="137"/>
        <v>8.1597222222222224E-2</v>
      </c>
      <c r="BQ371" s="6">
        <f t="shared" si="138"/>
        <v>7.05</v>
      </c>
      <c r="BS371" s="6">
        <v>2028</v>
      </c>
      <c r="BT371" s="6">
        <v>1</v>
      </c>
      <c r="BU371" s="6">
        <v>2</v>
      </c>
      <c r="BV371" s="6">
        <f t="shared" si="139"/>
        <v>2</v>
      </c>
      <c r="BW371" s="6">
        <v>150</v>
      </c>
      <c r="BX371" s="6" t="s">
        <v>316</v>
      </c>
      <c r="BY371" s="6">
        <f t="shared" si="140"/>
        <v>300</v>
      </c>
      <c r="BZ371" s="13">
        <f t="shared" si="141"/>
        <v>3.472222222222222E-3</v>
      </c>
      <c r="CA371" s="6">
        <f t="shared" si="142"/>
        <v>0.3</v>
      </c>
      <c r="CC371" s="6">
        <v>2028</v>
      </c>
      <c r="CD371" s="6">
        <v>1</v>
      </c>
      <c r="CE371" s="6">
        <v>8</v>
      </c>
      <c r="CF371" s="6">
        <f t="shared" si="143"/>
        <v>8</v>
      </c>
      <c r="CG371" s="6">
        <v>150</v>
      </c>
      <c r="CH371" s="6" t="s">
        <v>316</v>
      </c>
      <c r="CI371" s="6">
        <f t="shared" si="144"/>
        <v>1200</v>
      </c>
      <c r="CJ371" s="13">
        <f t="shared" si="145"/>
        <v>1.3888888888888888E-2</v>
      </c>
      <c r="CK371" s="6">
        <f t="shared" si="146"/>
        <v>1.2</v>
      </c>
      <c r="CM371" s="6">
        <v>2028</v>
      </c>
      <c r="CN371" s="6">
        <v>1</v>
      </c>
      <c r="CO371" s="6">
        <v>8</v>
      </c>
      <c r="CP371" s="6">
        <f t="shared" si="147"/>
        <v>8</v>
      </c>
      <c r="CQ371" s="6">
        <v>150</v>
      </c>
      <c r="CR371" s="6" t="s">
        <v>316</v>
      </c>
      <c r="CS371" s="6">
        <f t="shared" si="148"/>
        <v>1200</v>
      </c>
      <c r="CT371" s="13">
        <f t="shared" si="149"/>
        <v>1.3888888888888888E-2</v>
      </c>
      <c r="CU371" s="6">
        <f t="shared" si="150"/>
        <v>1.2</v>
      </c>
      <c r="CW371" s="6">
        <v>2028</v>
      </c>
      <c r="CX371" s="6">
        <v>1</v>
      </c>
      <c r="CY371" s="6">
        <v>4</v>
      </c>
      <c r="CZ371" s="6">
        <f t="shared" si="151"/>
        <v>4</v>
      </c>
      <c r="DA371" s="6">
        <v>150</v>
      </c>
      <c r="DB371" s="6" t="s">
        <v>316</v>
      </c>
      <c r="DC371" s="6">
        <f t="shared" si="152"/>
        <v>600</v>
      </c>
      <c r="DD371" s="13">
        <f t="shared" si="153"/>
        <v>6.9444444444444441E-3</v>
      </c>
      <c r="DE371" s="6">
        <f t="shared" si="154"/>
        <v>0.6</v>
      </c>
      <c r="DG371" s="6">
        <v>2028</v>
      </c>
      <c r="DH371" s="6">
        <v>1</v>
      </c>
      <c r="DI371" s="6">
        <v>5</v>
      </c>
      <c r="DJ371" s="6">
        <f t="shared" si="155"/>
        <v>5</v>
      </c>
      <c r="DK371" s="6">
        <v>150</v>
      </c>
      <c r="DL371" s="6" t="s">
        <v>316</v>
      </c>
      <c r="DM371" s="6">
        <f t="shared" si="156"/>
        <v>750</v>
      </c>
      <c r="DN371" s="13">
        <f t="shared" si="157"/>
        <v>8.6805555555555559E-3</v>
      </c>
      <c r="DO371" s="6">
        <f t="shared" si="158"/>
        <v>0.75</v>
      </c>
      <c r="DQ371" s="6">
        <v>2028</v>
      </c>
      <c r="DR371" s="6">
        <v>1</v>
      </c>
      <c r="DS371" s="6">
        <v>9</v>
      </c>
      <c r="DT371" s="6">
        <f t="shared" si="159"/>
        <v>9</v>
      </c>
      <c r="DU371" s="6">
        <v>150</v>
      </c>
      <c r="DV371" s="6" t="s">
        <v>316</v>
      </c>
      <c r="DW371" s="6">
        <f t="shared" si="160"/>
        <v>1350</v>
      </c>
      <c r="DX371" s="13">
        <f t="shared" si="161"/>
        <v>1.5625E-2</v>
      </c>
      <c r="DY371" s="6">
        <f t="shared" si="162"/>
        <v>1.35</v>
      </c>
    </row>
    <row r="372" spans="2:129" x14ac:dyDescent="0.3">
      <c r="B372" s="6">
        <v>2029</v>
      </c>
      <c r="C372" s="6">
        <v>1</v>
      </c>
      <c r="D372" s="6">
        <v>17</v>
      </c>
      <c r="E372" s="6">
        <f t="shared" si="115"/>
        <v>17</v>
      </c>
      <c r="F372" s="6">
        <v>150</v>
      </c>
      <c r="G372" s="6" t="s">
        <v>316</v>
      </c>
      <c r="H372" s="6">
        <f t="shared" si="116"/>
        <v>2550</v>
      </c>
      <c r="I372" s="13">
        <f t="shared" si="117"/>
        <v>2.9513888888888888E-2</v>
      </c>
      <c r="J372" s="6">
        <f t="shared" si="118"/>
        <v>2.5499999999999998</v>
      </c>
      <c r="L372" s="6">
        <v>2029</v>
      </c>
      <c r="M372" s="6">
        <v>1</v>
      </c>
      <c r="N372" s="6"/>
      <c r="O372" s="6"/>
      <c r="P372" s="6">
        <f t="shared" si="119"/>
        <v>10090</v>
      </c>
      <c r="Q372" s="6" t="s">
        <v>218</v>
      </c>
      <c r="R372" s="6">
        <f t="shared" si="120"/>
        <v>10090</v>
      </c>
      <c r="S372" s="13">
        <f t="shared" si="121"/>
        <v>0.1167824074074074</v>
      </c>
      <c r="T372" s="6">
        <f t="shared" si="122"/>
        <v>10.09</v>
      </c>
      <c r="W372" s="297" t="s">
        <v>337</v>
      </c>
      <c r="X372" s="298"/>
      <c r="Y372" s="298"/>
      <c r="Z372" s="298"/>
      <c r="AA372" s="298"/>
      <c r="AB372" s="299"/>
      <c r="AC372" s="82">
        <f>AC371/86400</f>
        <v>0.1167824074074074</v>
      </c>
      <c r="AE372" s="6">
        <v>2029</v>
      </c>
      <c r="AF372" s="6">
        <v>1</v>
      </c>
      <c r="AG372" s="6">
        <v>29</v>
      </c>
      <c r="AH372" s="6">
        <f t="shared" si="123"/>
        <v>29</v>
      </c>
      <c r="AI372" s="6">
        <v>150</v>
      </c>
      <c r="AJ372" s="6" t="s">
        <v>316</v>
      </c>
      <c r="AK372" s="6">
        <f t="shared" si="124"/>
        <v>4350</v>
      </c>
      <c r="AL372" s="13">
        <f t="shared" si="125"/>
        <v>5.0347222222222224E-2</v>
      </c>
      <c r="AM372" s="6">
        <f t="shared" si="126"/>
        <v>4.3499999999999996</v>
      </c>
      <c r="AO372" s="6">
        <v>2029</v>
      </c>
      <c r="AP372" s="6">
        <v>1</v>
      </c>
      <c r="AQ372" s="6">
        <v>37</v>
      </c>
      <c r="AR372" s="6">
        <f t="shared" si="127"/>
        <v>37</v>
      </c>
      <c r="AS372" s="6">
        <v>150</v>
      </c>
      <c r="AT372" s="6" t="s">
        <v>316</v>
      </c>
      <c r="AU372" s="6">
        <f t="shared" si="128"/>
        <v>5550</v>
      </c>
      <c r="AV372" s="13">
        <f t="shared" si="129"/>
        <v>6.4236111111111105E-2</v>
      </c>
      <c r="AW372" s="6">
        <f t="shared" si="130"/>
        <v>5.55</v>
      </c>
      <c r="AY372" s="6">
        <v>2029</v>
      </c>
      <c r="AZ372" s="6">
        <v>1</v>
      </c>
      <c r="BA372" s="6">
        <v>23</v>
      </c>
      <c r="BB372" s="6">
        <f t="shared" si="131"/>
        <v>23</v>
      </c>
      <c r="BC372" s="6">
        <v>150</v>
      </c>
      <c r="BD372" s="6" t="s">
        <v>316</v>
      </c>
      <c r="BE372" s="6">
        <f t="shared" si="132"/>
        <v>3450</v>
      </c>
      <c r="BF372" s="13">
        <f t="shared" si="133"/>
        <v>3.9930555555555552E-2</v>
      </c>
      <c r="BG372" s="6">
        <f t="shared" si="134"/>
        <v>3.45</v>
      </c>
      <c r="BI372" s="6">
        <v>2029</v>
      </c>
      <c r="BJ372" s="6">
        <v>1</v>
      </c>
      <c r="BK372" s="6">
        <v>47</v>
      </c>
      <c r="BL372" s="6">
        <f t="shared" si="135"/>
        <v>47</v>
      </c>
      <c r="BM372" s="6">
        <v>150</v>
      </c>
      <c r="BN372" s="6" t="s">
        <v>316</v>
      </c>
      <c r="BO372" s="6">
        <f t="shared" si="136"/>
        <v>7050</v>
      </c>
      <c r="BP372" s="13">
        <f t="shared" si="137"/>
        <v>8.1597222222222224E-2</v>
      </c>
      <c r="BQ372" s="6">
        <f t="shared" si="138"/>
        <v>7.05</v>
      </c>
      <c r="BS372" s="6">
        <v>2029</v>
      </c>
      <c r="BT372" s="6">
        <v>1</v>
      </c>
      <c r="BU372" s="6">
        <v>2</v>
      </c>
      <c r="BV372" s="6">
        <f t="shared" si="139"/>
        <v>2</v>
      </c>
      <c r="BW372" s="6">
        <v>150</v>
      </c>
      <c r="BX372" s="6" t="s">
        <v>316</v>
      </c>
      <c r="BY372" s="6">
        <f t="shared" si="140"/>
        <v>300</v>
      </c>
      <c r="BZ372" s="13">
        <f t="shared" si="141"/>
        <v>3.472222222222222E-3</v>
      </c>
      <c r="CA372" s="6">
        <f t="shared" si="142"/>
        <v>0.3</v>
      </c>
      <c r="CC372" s="6">
        <v>2029</v>
      </c>
      <c r="CD372" s="6">
        <v>1</v>
      </c>
      <c r="CE372" s="6">
        <v>8</v>
      </c>
      <c r="CF372" s="6">
        <f t="shared" si="143"/>
        <v>8</v>
      </c>
      <c r="CG372" s="6">
        <v>150</v>
      </c>
      <c r="CH372" s="6" t="s">
        <v>316</v>
      </c>
      <c r="CI372" s="6">
        <f t="shared" si="144"/>
        <v>1200</v>
      </c>
      <c r="CJ372" s="13">
        <f t="shared" si="145"/>
        <v>1.3888888888888888E-2</v>
      </c>
      <c r="CK372" s="6">
        <f t="shared" si="146"/>
        <v>1.2</v>
      </c>
      <c r="CM372" s="6">
        <v>2029</v>
      </c>
      <c r="CN372" s="6">
        <v>1</v>
      </c>
      <c r="CO372" s="6">
        <v>8</v>
      </c>
      <c r="CP372" s="6">
        <f t="shared" si="147"/>
        <v>8</v>
      </c>
      <c r="CQ372" s="6">
        <v>150</v>
      </c>
      <c r="CR372" s="6" t="s">
        <v>316</v>
      </c>
      <c r="CS372" s="6">
        <f t="shared" si="148"/>
        <v>1200</v>
      </c>
      <c r="CT372" s="13">
        <f t="shared" si="149"/>
        <v>1.3888888888888888E-2</v>
      </c>
      <c r="CU372" s="6">
        <f t="shared" si="150"/>
        <v>1.2</v>
      </c>
      <c r="CW372" s="6">
        <v>2029</v>
      </c>
      <c r="CX372" s="6">
        <v>1</v>
      </c>
      <c r="CY372" s="6">
        <v>4</v>
      </c>
      <c r="CZ372" s="6">
        <f t="shared" si="151"/>
        <v>4</v>
      </c>
      <c r="DA372" s="6">
        <v>150</v>
      </c>
      <c r="DB372" s="6" t="s">
        <v>316</v>
      </c>
      <c r="DC372" s="6">
        <f t="shared" si="152"/>
        <v>600</v>
      </c>
      <c r="DD372" s="13">
        <f t="shared" si="153"/>
        <v>6.9444444444444441E-3</v>
      </c>
      <c r="DE372" s="6">
        <f t="shared" si="154"/>
        <v>0.6</v>
      </c>
      <c r="DG372" s="6">
        <v>2029</v>
      </c>
      <c r="DH372" s="6">
        <v>1</v>
      </c>
      <c r="DI372" s="6">
        <v>5</v>
      </c>
      <c r="DJ372" s="6">
        <f t="shared" si="155"/>
        <v>5</v>
      </c>
      <c r="DK372" s="6">
        <v>150</v>
      </c>
      <c r="DL372" s="6" t="s">
        <v>316</v>
      </c>
      <c r="DM372" s="6">
        <f t="shared" si="156"/>
        <v>750</v>
      </c>
      <c r="DN372" s="13">
        <f t="shared" si="157"/>
        <v>8.6805555555555559E-3</v>
      </c>
      <c r="DO372" s="6">
        <f t="shared" si="158"/>
        <v>0.75</v>
      </c>
      <c r="DQ372" s="6">
        <v>2029</v>
      </c>
      <c r="DR372" s="6">
        <v>1</v>
      </c>
      <c r="DS372" s="6">
        <v>9</v>
      </c>
      <c r="DT372" s="6">
        <f t="shared" si="159"/>
        <v>9</v>
      </c>
      <c r="DU372" s="6">
        <v>150</v>
      </c>
      <c r="DV372" s="6" t="s">
        <v>316</v>
      </c>
      <c r="DW372" s="6">
        <f t="shared" si="160"/>
        <v>1350</v>
      </c>
      <c r="DX372" s="13">
        <f t="shared" si="161"/>
        <v>1.5625E-2</v>
      </c>
      <c r="DY372" s="6">
        <f t="shared" si="162"/>
        <v>1.35</v>
      </c>
    </row>
    <row r="373" spans="2:129" x14ac:dyDescent="0.3">
      <c r="B373" s="6">
        <v>2030</v>
      </c>
      <c r="C373" s="6">
        <v>1</v>
      </c>
      <c r="D373" s="6">
        <v>17</v>
      </c>
      <c r="E373" s="6">
        <f t="shared" si="115"/>
        <v>17</v>
      </c>
      <c r="F373" s="6">
        <v>150</v>
      </c>
      <c r="G373" s="6" t="s">
        <v>316</v>
      </c>
      <c r="H373" s="6">
        <f t="shared" si="116"/>
        <v>2550</v>
      </c>
      <c r="I373" s="13">
        <f t="shared" si="117"/>
        <v>2.9513888888888888E-2</v>
      </c>
      <c r="J373" s="6">
        <f t="shared" si="118"/>
        <v>2.5499999999999998</v>
      </c>
      <c r="L373" s="6">
        <v>2030</v>
      </c>
      <c r="M373" s="6">
        <v>1</v>
      </c>
      <c r="N373" s="6"/>
      <c r="O373" s="6"/>
      <c r="P373" s="6">
        <f t="shared" si="119"/>
        <v>10090</v>
      </c>
      <c r="Q373" s="6" t="s">
        <v>218</v>
      </c>
      <c r="R373" s="6">
        <f t="shared" si="120"/>
        <v>10090</v>
      </c>
      <c r="S373" s="13">
        <f t="shared" si="121"/>
        <v>0.1167824074074074</v>
      </c>
      <c r="T373" s="6">
        <f t="shared" si="122"/>
        <v>10.09</v>
      </c>
      <c r="AE373" s="6">
        <v>2030</v>
      </c>
      <c r="AF373" s="6">
        <v>1</v>
      </c>
      <c r="AG373" s="6">
        <v>29</v>
      </c>
      <c r="AH373" s="6">
        <f t="shared" si="123"/>
        <v>29</v>
      </c>
      <c r="AI373" s="6">
        <v>150</v>
      </c>
      <c r="AJ373" s="6" t="s">
        <v>316</v>
      </c>
      <c r="AK373" s="6">
        <f t="shared" si="124"/>
        <v>4350</v>
      </c>
      <c r="AL373" s="13">
        <f t="shared" si="125"/>
        <v>5.0347222222222224E-2</v>
      </c>
      <c r="AM373" s="6">
        <f t="shared" si="126"/>
        <v>4.3499999999999996</v>
      </c>
      <c r="AO373" s="6">
        <v>2030</v>
      </c>
      <c r="AP373" s="6">
        <v>1</v>
      </c>
      <c r="AQ373" s="6">
        <v>37</v>
      </c>
      <c r="AR373" s="6">
        <f t="shared" si="127"/>
        <v>37</v>
      </c>
      <c r="AS373" s="6">
        <v>150</v>
      </c>
      <c r="AT373" s="6" t="s">
        <v>316</v>
      </c>
      <c r="AU373" s="6">
        <f t="shared" si="128"/>
        <v>5550</v>
      </c>
      <c r="AV373" s="13">
        <f t="shared" si="129"/>
        <v>6.4236111111111105E-2</v>
      </c>
      <c r="AW373" s="6">
        <f t="shared" si="130"/>
        <v>5.55</v>
      </c>
      <c r="AY373" s="6">
        <v>2030</v>
      </c>
      <c r="AZ373" s="6">
        <v>1</v>
      </c>
      <c r="BA373" s="6">
        <v>23</v>
      </c>
      <c r="BB373" s="6">
        <f t="shared" si="131"/>
        <v>23</v>
      </c>
      <c r="BC373" s="6">
        <v>150</v>
      </c>
      <c r="BD373" s="6" t="s">
        <v>316</v>
      </c>
      <c r="BE373" s="6">
        <f t="shared" si="132"/>
        <v>3450</v>
      </c>
      <c r="BF373" s="13">
        <f t="shared" si="133"/>
        <v>3.9930555555555552E-2</v>
      </c>
      <c r="BG373" s="6">
        <f t="shared" si="134"/>
        <v>3.45</v>
      </c>
      <c r="BI373" s="6">
        <v>2030</v>
      </c>
      <c r="BJ373" s="6">
        <v>1</v>
      </c>
      <c r="BK373" s="6">
        <v>47</v>
      </c>
      <c r="BL373" s="6">
        <f t="shared" si="135"/>
        <v>47</v>
      </c>
      <c r="BM373" s="6">
        <v>150</v>
      </c>
      <c r="BN373" s="6" t="s">
        <v>316</v>
      </c>
      <c r="BO373" s="6">
        <f t="shared" si="136"/>
        <v>7050</v>
      </c>
      <c r="BP373" s="13">
        <f t="shared" si="137"/>
        <v>8.1597222222222224E-2</v>
      </c>
      <c r="BQ373" s="6">
        <f t="shared" si="138"/>
        <v>7.05</v>
      </c>
      <c r="BS373" s="6">
        <v>2030</v>
      </c>
      <c r="BT373" s="6">
        <v>1</v>
      </c>
      <c r="BU373" s="6">
        <v>2</v>
      </c>
      <c r="BV373" s="6">
        <f t="shared" si="139"/>
        <v>2</v>
      </c>
      <c r="BW373" s="6">
        <v>150</v>
      </c>
      <c r="BX373" s="6" t="s">
        <v>316</v>
      </c>
      <c r="BY373" s="6">
        <f t="shared" si="140"/>
        <v>300</v>
      </c>
      <c r="BZ373" s="13">
        <f t="shared" si="141"/>
        <v>3.472222222222222E-3</v>
      </c>
      <c r="CA373" s="6">
        <f t="shared" si="142"/>
        <v>0.3</v>
      </c>
      <c r="CC373" s="6">
        <v>2030</v>
      </c>
      <c r="CD373" s="6">
        <v>1</v>
      </c>
      <c r="CE373" s="6">
        <v>8</v>
      </c>
      <c r="CF373" s="6">
        <f t="shared" si="143"/>
        <v>8</v>
      </c>
      <c r="CG373" s="6">
        <v>150</v>
      </c>
      <c r="CH373" s="6" t="s">
        <v>316</v>
      </c>
      <c r="CI373" s="6">
        <f t="shared" si="144"/>
        <v>1200</v>
      </c>
      <c r="CJ373" s="13">
        <f t="shared" si="145"/>
        <v>1.3888888888888888E-2</v>
      </c>
      <c r="CK373" s="6">
        <f t="shared" si="146"/>
        <v>1.2</v>
      </c>
      <c r="CM373" s="6">
        <v>2030</v>
      </c>
      <c r="CN373" s="6">
        <v>1</v>
      </c>
      <c r="CO373" s="6">
        <v>8</v>
      </c>
      <c r="CP373" s="6">
        <f t="shared" si="147"/>
        <v>8</v>
      </c>
      <c r="CQ373" s="6">
        <v>150</v>
      </c>
      <c r="CR373" s="6" t="s">
        <v>316</v>
      </c>
      <c r="CS373" s="6">
        <f t="shared" si="148"/>
        <v>1200</v>
      </c>
      <c r="CT373" s="13">
        <f t="shared" si="149"/>
        <v>1.3888888888888888E-2</v>
      </c>
      <c r="CU373" s="6">
        <f t="shared" si="150"/>
        <v>1.2</v>
      </c>
      <c r="CW373" s="6">
        <v>2030</v>
      </c>
      <c r="CX373" s="6">
        <v>1</v>
      </c>
      <c r="CY373" s="6">
        <v>4</v>
      </c>
      <c r="CZ373" s="6">
        <f t="shared" si="151"/>
        <v>4</v>
      </c>
      <c r="DA373" s="6">
        <v>150</v>
      </c>
      <c r="DB373" s="6" t="s">
        <v>316</v>
      </c>
      <c r="DC373" s="6">
        <f t="shared" si="152"/>
        <v>600</v>
      </c>
      <c r="DD373" s="13">
        <f t="shared" si="153"/>
        <v>6.9444444444444441E-3</v>
      </c>
      <c r="DE373" s="6">
        <f t="shared" si="154"/>
        <v>0.6</v>
      </c>
      <c r="DG373" s="6">
        <v>2030</v>
      </c>
      <c r="DH373" s="6">
        <v>1</v>
      </c>
      <c r="DI373" s="6">
        <v>5</v>
      </c>
      <c r="DJ373" s="6">
        <f t="shared" si="155"/>
        <v>5</v>
      </c>
      <c r="DK373" s="6">
        <v>150</v>
      </c>
      <c r="DL373" s="6" t="s">
        <v>316</v>
      </c>
      <c r="DM373" s="6">
        <f t="shared" si="156"/>
        <v>750</v>
      </c>
      <c r="DN373" s="13">
        <f t="shared" si="157"/>
        <v>8.6805555555555559E-3</v>
      </c>
      <c r="DO373" s="6">
        <f t="shared" si="158"/>
        <v>0.75</v>
      </c>
      <c r="DQ373" s="6">
        <v>2030</v>
      </c>
      <c r="DR373" s="6">
        <v>1</v>
      </c>
      <c r="DS373" s="6">
        <v>9</v>
      </c>
      <c r="DT373" s="6">
        <f t="shared" si="159"/>
        <v>9</v>
      </c>
      <c r="DU373" s="6">
        <v>150</v>
      </c>
      <c r="DV373" s="6" t="s">
        <v>316</v>
      </c>
      <c r="DW373" s="6">
        <f t="shared" si="160"/>
        <v>1350</v>
      </c>
      <c r="DX373" s="13">
        <f t="shared" si="161"/>
        <v>1.5625E-2</v>
      </c>
      <c r="DY373" s="6">
        <f t="shared" si="162"/>
        <v>1.35</v>
      </c>
    </row>
    <row r="374" spans="2:129" x14ac:dyDescent="0.3">
      <c r="B374" s="6">
        <v>2031</v>
      </c>
      <c r="C374" s="6">
        <v>1</v>
      </c>
      <c r="D374" s="6">
        <v>17</v>
      </c>
      <c r="E374" s="6">
        <f t="shared" si="115"/>
        <v>17</v>
      </c>
      <c r="F374" s="6">
        <v>150</v>
      </c>
      <c r="G374" s="6" t="s">
        <v>316</v>
      </c>
      <c r="H374" s="6">
        <f t="shared" si="116"/>
        <v>2550</v>
      </c>
      <c r="I374" s="13">
        <f t="shared" si="117"/>
        <v>2.9513888888888888E-2</v>
      </c>
      <c r="J374" s="6">
        <f t="shared" si="118"/>
        <v>2.5499999999999998</v>
      </c>
      <c r="L374" s="6">
        <v>2031</v>
      </c>
      <c r="M374" s="6">
        <v>1</v>
      </c>
      <c r="N374" s="6"/>
      <c r="O374" s="6"/>
      <c r="P374" s="6">
        <f t="shared" si="119"/>
        <v>10090</v>
      </c>
      <c r="Q374" s="6" t="s">
        <v>218</v>
      </c>
      <c r="R374" s="6">
        <f t="shared" si="120"/>
        <v>10090</v>
      </c>
      <c r="S374" s="13">
        <f t="shared" si="121"/>
        <v>0.1167824074074074</v>
      </c>
      <c r="T374" s="6">
        <f t="shared" si="122"/>
        <v>10.09</v>
      </c>
      <c r="AE374" s="6">
        <v>2031</v>
      </c>
      <c r="AF374" s="6">
        <v>1</v>
      </c>
      <c r="AG374" s="6">
        <v>29</v>
      </c>
      <c r="AH374" s="6">
        <f t="shared" si="123"/>
        <v>29</v>
      </c>
      <c r="AI374" s="6">
        <v>150</v>
      </c>
      <c r="AJ374" s="6" t="s">
        <v>316</v>
      </c>
      <c r="AK374" s="6">
        <f t="shared" si="124"/>
        <v>4350</v>
      </c>
      <c r="AL374" s="13">
        <f t="shared" si="125"/>
        <v>5.0347222222222224E-2</v>
      </c>
      <c r="AM374" s="6">
        <f t="shared" si="126"/>
        <v>4.3499999999999996</v>
      </c>
      <c r="AO374" s="6">
        <v>2031</v>
      </c>
      <c r="AP374" s="6">
        <v>1</v>
      </c>
      <c r="AQ374" s="6">
        <v>37</v>
      </c>
      <c r="AR374" s="6">
        <f t="shared" si="127"/>
        <v>37</v>
      </c>
      <c r="AS374" s="6">
        <v>150</v>
      </c>
      <c r="AT374" s="6" t="s">
        <v>316</v>
      </c>
      <c r="AU374" s="6">
        <f t="shared" si="128"/>
        <v>5550</v>
      </c>
      <c r="AV374" s="13">
        <f t="shared" si="129"/>
        <v>6.4236111111111105E-2</v>
      </c>
      <c r="AW374" s="6">
        <f t="shared" si="130"/>
        <v>5.55</v>
      </c>
      <c r="AY374" s="6">
        <v>2031</v>
      </c>
      <c r="AZ374" s="6">
        <v>1</v>
      </c>
      <c r="BA374" s="6">
        <v>23</v>
      </c>
      <c r="BB374" s="6">
        <f t="shared" si="131"/>
        <v>23</v>
      </c>
      <c r="BC374" s="6">
        <v>150</v>
      </c>
      <c r="BD374" s="6" t="s">
        <v>316</v>
      </c>
      <c r="BE374" s="6">
        <f t="shared" si="132"/>
        <v>3450</v>
      </c>
      <c r="BF374" s="13">
        <f t="shared" si="133"/>
        <v>3.9930555555555552E-2</v>
      </c>
      <c r="BG374" s="6">
        <f t="shared" si="134"/>
        <v>3.45</v>
      </c>
      <c r="BI374" s="6">
        <v>2031</v>
      </c>
      <c r="BJ374" s="6">
        <v>1</v>
      </c>
      <c r="BK374" s="6">
        <v>47</v>
      </c>
      <c r="BL374" s="6">
        <f t="shared" si="135"/>
        <v>47</v>
      </c>
      <c r="BM374" s="6">
        <v>150</v>
      </c>
      <c r="BN374" s="6" t="s">
        <v>316</v>
      </c>
      <c r="BO374" s="6">
        <f t="shared" si="136"/>
        <v>7050</v>
      </c>
      <c r="BP374" s="13">
        <f t="shared" si="137"/>
        <v>8.1597222222222224E-2</v>
      </c>
      <c r="BQ374" s="6">
        <f t="shared" si="138"/>
        <v>7.05</v>
      </c>
      <c r="BS374" s="6">
        <v>2031</v>
      </c>
      <c r="BT374" s="6">
        <v>1</v>
      </c>
      <c r="BU374" s="6">
        <v>2</v>
      </c>
      <c r="BV374" s="6">
        <f t="shared" si="139"/>
        <v>2</v>
      </c>
      <c r="BW374" s="6">
        <v>150</v>
      </c>
      <c r="BX374" s="6" t="s">
        <v>316</v>
      </c>
      <c r="BY374" s="6">
        <f t="shared" si="140"/>
        <v>300</v>
      </c>
      <c r="BZ374" s="13">
        <f t="shared" si="141"/>
        <v>3.472222222222222E-3</v>
      </c>
      <c r="CA374" s="6">
        <f t="shared" si="142"/>
        <v>0.3</v>
      </c>
      <c r="CC374" s="6">
        <v>2031</v>
      </c>
      <c r="CD374" s="6">
        <v>1</v>
      </c>
      <c r="CE374" s="6">
        <v>8</v>
      </c>
      <c r="CF374" s="6">
        <f t="shared" si="143"/>
        <v>8</v>
      </c>
      <c r="CG374" s="6">
        <v>150</v>
      </c>
      <c r="CH374" s="6" t="s">
        <v>316</v>
      </c>
      <c r="CI374" s="6">
        <f t="shared" si="144"/>
        <v>1200</v>
      </c>
      <c r="CJ374" s="13">
        <f t="shared" si="145"/>
        <v>1.3888888888888888E-2</v>
      </c>
      <c r="CK374" s="6">
        <f t="shared" si="146"/>
        <v>1.2</v>
      </c>
      <c r="CM374" s="6">
        <v>2031</v>
      </c>
      <c r="CN374" s="6">
        <v>1</v>
      </c>
      <c r="CO374" s="6">
        <v>8</v>
      </c>
      <c r="CP374" s="6">
        <f t="shared" si="147"/>
        <v>8</v>
      </c>
      <c r="CQ374" s="6">
        <v>150</v>
      </c>
      <c r="CR374" s="6" t="s">
        <v>316</v>
      </c>
      <c r="CS374" s="6">
        <f t="shared" si="148"/>
        <v>1200</v>
      </c>
      <c r="CT374" s="13">
        <f t="shared" si="149"/>
        <v>1.3888888888888888E-2</v>
      </c>
      <c r="CU374" s="6">
        <f t="shared" si="150"/>
        <v>1.2</v>
      </c>
      <c r="CW374" s="6">
        <v>2031</v>
      </c>
      <c r="CX374" s="6">
        <v>1</v>
      </c>
      <c r="CY374" s="6">
        <v>4</v>
      </c>
      <c r="CZ374" s="6">
        <f t="shared" si="151"/>
        <v>4</v>
      </c>
      <c r="DA374" s="6">
        <v>150</v>
      </c>
      <c r="DB374" s="6" t="s">
        <v>316</v>
      </c>
      <c r="DC374" s="6">
        <f t="shared" si="152"/>
        <v>600</v>
      </c>
      <c r="DD374" s="13">
        <f t="shared" si="153"/>
        <v>6.9444444444444441E-3</v>
      </c>
      <c r="DE374" s="6">
        <f t="shared" si="154"/>
        <v>0.6</v>
      </c>
      <c r="DG374" s="6">
        <v>2031</v>
      </c>
      <c r="DH374" s="6">
        <v>1</v>
      </c>
      <c r="DI374" s="6">
        <v>5</v>
      </c>
      <c r="DJ374" s="6">
        <f t="shared" si="155"/>
        <v>5</v>
      </c>
      <c r="DK374" s="6">
        <v>150</v>
      </c>
      <c r="DL374" s="6" t="s">
        <v>316</v>
      </c>
      <c r="DM374" s="6">
        <f t="shared" si="156"/>
        <v>750</v>
      </c>
      <c r="DN374" s="13">
        <f t="shared" si="157"/>
        <v>8.6805555555555559E-3</v>
      </c>
      <c r="DO374" s="6">
        <f t="shared" si="158"/>
        <v>0.75</v>
      </c>
      <c r="DQ374" s="6">
        <v>2031</v>
      </c>
      <c r="DR374" s="6">
        <v>1</v>
      </c>
      <c r="DS374" s="6">
        <v>9</v>
      </c>
      <c r="DT374" s="6">
        <f t="shared" si="159"/>
        <v>9</v>
      </c>
      <c r="DU374" s="6">
        <v>150</v>
      </c>
      <c r="DV374" s="6" t="s">
        <v>316</v>
      </c>
      <c r="DW374" s="6">
        <f t="shared" si="160"/>
        <v>1350</v>
      </c>
      <c r="DX374" s="13">
        <f t="shared" si="161"/>
        <v>1.5625E-2</v>
      </c>
      <c r="DY374" s="6">
        <f t="shared" si="162"/>
        <v>1.35</v>
      </c>
    </row>
    <row r="375" spans="2:129" x14ac:dyDescent="0.3">
      <c r="B375" s="6">
        <v>2032</v>
      </c>
      <c r="C375" s="6">
        <v>1</v>
      </c>
      <c r="D375" s="6">
        <v>17</v>
      </c>
      <c r="E375" s="6">
        <f t="shared" si="115"/>
        <v>17</v>
      </c>
      <c r="F375" s="6">
        <v>150</v>
      </c>
      <c r="G375" s="6" t="s">
        <v>316</v>
      </c>
      <c r="H375" s="6">
        <f t="shared" si="116"/>
        <v>2550</v>
      </c>
      <c r="I375" s="13">
        <f t="shared" si="117"/>
        <v>2.9513888888888888E-2</v>
      </c>
      <c r="J375" s="6">
        <f t="shared" si="118"/>
        <v>2.5499999999999998</v>
      </c>
      <c r="L375" s="6">
        <v>2032</v>
      </c>
      <c r="M375" s="6">
        <v>1</v>
      </c>
      <c r="N375" s="6"/>
      <c r="O375" s="6"/>
      <c r="P375" s="6">
        <f t="shared" si="119"/>
        <v>10090</v>
      </c>
      <c r="Q375" s="6" t="s">
        <v>218</v>
      </c>
      <c r="R375" s="6">
        <f t="shared" si="120"/>
        <v>10090</v>
      </c>
      <c r="S375" s="13">
        <f t="shared" si="121"/>
        <v>0.1167824074074074</v>
      </c>
      <c r="T375" s="6">
        <f t="shared" si="122"/>
        <v>10.09</v>
      </c>
      <c r="AE375" s="6">
        <v>2032</v>
      </c>
      <c r="AF375" s="6">
        <v>1</v>
      </c>
      <c r="AG375" s="6">
        <v>29</v>
      </c>
      <c r="AH375" s="6">
        <f t="shared" si="123"/>
        <v>29</v>
      </c>
      <c r="AI375" s="6">
        <v>150</v>
      </c>
      <c r="AJ375" s="6" t="s">
        <v>316</v>
      </c>
      <c r="AK375" s="6">
        <f t="shared" si="124"/>
        <v>4350</v>
      </c>
      <c r="AL375" s="13">
        <f t="shared" si="125"/>
        <v>5.0347222222222224E-2</v>
      </c>
      <c r="AM375" s="6">
        <f t="shared" si="126"/>
        <v>4.3499999999999996</v>
      </c>
      <c r="AO375" s="6">
        <v>2032</v>
      </c>
      <c r="AP375" s="6">
        <v>1</v>
      </c>
      <c r="AQ375" s="6">
        <v>37</v>
      </c>
      <c r="AR375" s="6">
        <f t="shared" si="127"/>
        <v>37</v>
      </c>
      <c r="AS375" s="6">
        <v>150</v>
      </c>
      <c r="AT375" s="6" t="s">
        <v>316</v>
      </c>
      <c r="AU375" s="6">
        <f t="shared" si="128"/>
        <v>5550</v>
      </c>
      <c r="AV375" s="13">
        <f t="shared" si="129"/>
        <v>6.4236111111111105E-2</v>
      </c>
      <c r="AW375" s="6">
        <f t="shared" si="130"/>
        <v>5.55</v>
      </c>
      <c r="AY375" s="6">
        <v>2032</v>
      </c>
      <c r="AZ375" s="6">
        <v>1</v>
      </c>
      <c r="BA375" s="6">
        <v>23</v>
      </c>
      <c r="BB375" s="6">
        <f t="shared" si="131"/>
        <v>23</v>
      </c>
      <c r="BC375" s="6">
        <v>150</v>
      </c>
      <c r="BD375" s="6" t="s">
        <v>316</v>
      </c>
      <c r="BE375" s="6">
        <f t="shared" si="132"/>
        <v>3450</v>
      </c>
      <c r="BF375" s="13">
        <f t="shared" si="133"/>
        <v>3.9930555555555552E-2</v>
      </c>
      <c r="BG375" s="6">
        <f t="shared" si="134"/>
        <v>3.45</v>
      </c>
      <c r="BI375" s="6">
        <v>2032</v>
      </c>
      <c r="BJ375" s="6">
        <v>1</v>
      </c>
      <c r="BK375" s="6">
        <v>47</v>
      </c>
      <c r="BL375" s="6">
        <f t="shared" si="135"/>
        <v>47</v>
      </c>
      <c r="BM375" s="6">
        <v>150</v>
      </c>
      <c r="BN375" s="6" t="s">
        <v>316</v>
      </c>
      <c r="BO375" s="6">
        <f t="shared" si="136"/>
        <v>7050</v>
      </c>
      <c r="BP375" s="13">
        <f t="shared" si="137"/>
        <v>8.1597222222222224E-2</v>
      </c>
      <c r="BQ375" s="6">
        <f t="shared" si="138"/>
        <v>7.05</v>
      </c>
      <c r="BS375" s="6">
        <v>2032</v>
      </c>
      <c r="BT375" s="6">
        <v>1</v>
      </c>
      <c r="BU375" s="6">
        <v>2</v>
      </c>
      <c r="BV375" s="6">
        <f t="shared" si="139"/>
        <v>2</v>
      </c>
      <c r="BW375" s="6">
        <v>150</v>
      </c>
      <c r="BX375" s="6" t="s">
        <v>316</v>
      </c>
      <c r="BY375" s="6">
        <f t="shared" si="140"/>
        <v>300</v>
      </c>
      <c r="BZ375" s="13">
        <f t="shared" si="141"/>
        <v>3.472222222222222E-3</v>
      </c>
      <c r="CA375" s="6">
        <f t="shared" si="142"/>
        <v>0.3</v>
      </c>
      <c r="CC375" s="6">
        <v>2032</v>
      </c>
      <c r="CD375" s="6">
        <v>1</v>
      </c>
      <c r="CE375" s="6">
        <v>8</v>
      </c>
      <c r="CF375" s="6">
        <f t="shared" si="143"/>
        <v>8</v>
      </c>
      <c r="CG375" s="6">
        <v>150</v>
      </c>
      <c r="CH375" s="6" t="s">
        <v>316</v>
      </c>
      <c r="CI375" s="6">
        <f t="shared" si="144"/>
        <v>1200</v>
      </c>
      <c r="CJ375" s="13">
        <f t="shared" si="145"/>
        <v>1.3888888888888888E-2</v>
      </c>
      <c r="CK375" s="6">
        <f t="shared" si="146"/>
        <v>1.2</v>
      </c>
      <c r="CM375" s="6">
        <v>2032</v>
      </c>
      <c r="CN375" s="6">
        <v>1</v>
      </c>
      <c r="CO375" s="6">
        <v>8</v>
      </c>
      <c r="CP375" s="6">
        <f t="shared" si="147"/>
        <v>8</v>
      </c>
      <c r="CQ375" s="6">
        <v>150</v>
      </c>
      <c r="CR375" s="6" t="s">
        <v>316</v>
      </c>
      <c r="CS375" s="6">
        <f t="shared" si="148"/>
        <v>1200</v>
      </c>
      <c r="CT375" s="13">
        <f t="shared" si="149"/>
        <v>1.3888888888888888E-2</v>
      </c>
      <c r="CU375" s="6">
        <f t="shared" si="150"/>
        <v>1.2</v>
      </c>
      <c r="CW375" s="6">
        <v>2032</v>
      </c>
      <c r="CX375" s="6">
        <v>1</v>
      </c>
      <c r="CY375" s="6">
        <v>4</v>
      </c>
      <c r="CZ375" s="6">
        <f t="shared" si="151"/>
        <v>4</v>
      </c>
      <c r="DA375" s="6">
        <v>150</v>
      </c>
      <c r="DB375" s="6" t="s">
        <v>316</v>
      </c>
      <c r="DC375" s="6">
        <f t="shared" si="152"/>
        <v>600</v>
      </c>
      <c r="DD375" s="13">
        <f t="shared" si="153"/>
        <v>6.9444444444444441E-3</v>
      </c>
      <c r="DE375" s="6">
        <f t="shared" si="154"/>
        <v>0.6</v>
      </c>
      <c r="DG375" s="6">
        <v>2032</v>
      </c>
      <c r="DH375" s="6">
        <v>1</v>
      </c>
      <c r="DI375" s="6">
        <v>5</v>
      </c>
      <c r="DJ375" s="6">
        <f t="shared" si="155"/>
        <v>5</v>
      </c>
      <c r="DK375" s="6">
        <v>150</v>
      </c>
      <c r="DL375" s="6" t="s">
        <v>316</v>
      </c>
      <c r="DM375" s="6">
        <f t="shared" si="156"/>
        <v>750</v>
      </c>
      <c r="DN375" s="13">
        <f t="shared" si="157"/>
        <v>8.6805555555555559E-3</v>
      </c>
      <c r="DO375" s="6">
        <f t="shared" si="158"/>
        <v>0.75</v>
      </c>
      <c r="DQ375" s="6">
        <v>2032</v>
      </c>
      <c r="DR375" s="6">
        <v>1</v>
      </c>
      <c r="DS375" s="6">
        <v>9</v>
      </c>
      <c r="DT375" s="6">
        <f t="shared" si="159"/>
        <v>9</v>
      </c>
      <c r="DU375" s="6">
        <v>150</v>
      </c>
      <c r="DV375" s="6" t="s">
        <v>316</v>
      </c>
      <c r="DW375" s="6">
        <f t="shared" si="160"/>
        <v>1350</v>
      </c>
      <c r="DX375" s="13">
        <f t="shared" si="161"/>
        <v>1.5625E-2</v>
      </c>
      <c r="DY375" s="6">
        <f t="shared" si="162"/>
        <v>1.35</v>
      </c>
    </row>
    <row r="376" spans="2:129" x14ac:dyDescent="0.3">
      <c r="B376" s="6">
        <v>2033</v>
      </c>
      <c r="C376" s="6">
        <v>1</v>
      </c>
      <c r="D376" s="6">
        <v>17</v>
      </c>
      <c r="E376" s="6">
        <f t="shared" si="115"/>
        <v>17</v>
      </c>
      <c r="F376" s="6">
        <v>150</v>
      </c>
      <c r="G376" s="6" t="s">
        <v>316</v>
      </c>
      <c r="H376" s="6">
        <f t="shared" si="116"/>
        <v>2550</v>
      </c>
      <c r="I376" s="13">
        <f t="shared" si="117"/>
        <v>2.9513888888888888E-2</v>
      </c>
      <c r="J376" s="6">
        <f t="shared" si="118"/>
        <v>2.5499999999999998</v>
      </c>
      <c r="L376" s="6">
        <v>2033</v>
      </c>
      <c r="M376" s="6">
        <v>1</v>
      </c>
      <c r="N376" s="6"/>
      <c r="O376" s="6"/>
      <c r="P376" s="6">
        <f t="shared" si="119"/>
        <v>10090</v>
      </c>
      <c r="Q376" s="6" t="s">
        <v>218</v>
      </c>
      <c r="R376" s="6">
        <f t="shared" si="120"/>
        <v>10090</v>
      </c>
      <c r="S376" s="13">
        <f t="shared" si="121"/>
        <v>0.1167824074074074</v>
      </c>
      <c r="T376" s="6">
        <f t="shared" si="122"/>
        <v>10.09</v>
      </c>
      <c r="AE376" s="6">
        <v>2033</v>
      </c>
      <c r="AF376" s="6">
        <v>1</v>
      </c>
      <c r="AG376" s="6">
        <v>29</v>
      </c>
      <c r="AH376" s="6">
        <f t="shared" si="123"/>
        <v>29</v>
      </c>
      <c r="AI376" s="6">
        <v>150</v>
      </c>
      <c r="AJ376" s="6" t="s">
        <v>316</v>
      </c>
      <c r="AK376" s="6">
        <f t="shared" si="124"/>
        <v>4350</v>
      </c>
      <c r="AL376" s="13">
        <f t="shared" si="125"/>
        <v>5.0347222222222224E-2</v>
      </c>
      <c r="AM376" s="6">
        <f t="shared" si="126"/>
        <v>4.3499999999999996</v>
      </c>
      <c r="AO376" s="6">
        <v>2033</v>
      </c>
      <c r="AP376" s="6">
        <v>1</v>
      </c>
      <c r="AQ376" s="6">
        <v>37</v>
      </c>
      <c r="AR376" s="6">
        <f t="shared" si="127"/>
        <v>37</v>
      </c>
      <c r="AS376" s="6">
        <v>150</v>
      </c>
      <c r="AT376" s="6" t="s">
        <v>316</v>
      </c>
      <c r="AU376" s="6">
        <f t="shared" si="128"/>
        <v>5550</v>
      </c>
      <c r="AV376" s="13">
        <f t="shared" si="129"/>
        <v>6.4236111111111105E-2</v>
      </c>
      <c r="AW376" s="6">
        <f t="shared" si="130"/>
        <v>5.55</v>
      </c>
      <c r="AY376" s="6">
        <v>2033</v>
      </c>
      <c r="AZ376" s="6">
        <v>1</v>
      </c>
      <c r="BA376" s="6">
        <v>23</v>
      </c>
      <c r="BB376" s="6">
        <f t="shared" si="131"/>
        <v>23</v>
      </c>
      <c r="BC376" s="6">
        <v>150</v>
      </c>
      <c r="BD376" s="6" t="s">
        <v>316</v>
      </c>
      <c r="BE376" s="6">
        <f t="shared" si="132"/>
        <v>3450</v>
      </c>
      <c r="BF376" s="13">
        <f t="shared" si="133"/>
        <v>3.9930555555555552E-2</v>
      </c>
      <c r="BG376" s="6">
        <f t="shared" si="134"/>
        <v>3.45</v>
      </c>
      <c r="BI376" s="6">
        <v>2033</v>
      </c>
      <c r="BJ376" s="6">
        <v>1</v>
      </c>
      <c r="BK376" s="6">
        <v>47</v>
      </c>
      <c r="BL376" s="6">
        <f t="shared" si="135"/>
        <v>47</v>
      </c>
      <c r="BM376" s="6">
        <v>150</v>
      </c>
      <c r="BN376" s="6" t="s">
        <v>316</v>
      </c>
      <c r="BO376" s="6">
        <f t="shared" si="136"/>
        <v>7050</v>
      </c>
      <c r="BP376" s="13">
        <f t="shared" si="137"/>
        <v>8.1597222222222224E-2</v>
      </c>
      <c r="BQ376" s="6">
        <f t="shared" si="138"/>
        <v>7.05</v>
      </c>
      <c r="BS376" s="6">
        <v>2033</v>
      </c>
      <c r="BT376" s="6">
        <v>1</v>
      </c>
      <c r="BU376" s="6">
        <v>2</v>
      </c>
      <c r="BV376" s="6">
        <f t="shared" si="139"/>
        <v>2</v>
      </c>
      <c r="BW376" s="6">
        <v>150</v>
      </c>
      <c r="BX376" s="6" t="s">
        <v>316</v>
      </c>
      <c r="BY376" s="6">
        <f t="shared" si="140"/>
        <v>300</v>
      </c>
      <c r="BZ376" s="13">
        <f t="shared" si="141"/>
        <v>3.472222222222222E-3</v>
      </c>
      <c r="CA376" s="6">
        <f t="shared" si="142"/>
        <v>0.3</v>
      </c>
      <c r="CC376" s="6">
        <v>2033</v>
      </c>
      <c r="CD376" s="6">
        <v>1</v>
      </c>
      <c r="CE376" s="6">
        <v>8</v>
      </c>
      <c r="CF376" s="6">
        <f t="shared" si="143"/>
        <v>8</v>
      </c>
      <c r="CG376" s="6">
        <v>150</v>
      </c>
      <c r="CH376" s="6" t="s">
        <v>316</v>
      </c>
      <c r="CI376" s="6">
        <f t="shared" si="144"/>
        <v>1200</v>
      </c>
      <c r="CJ376" s="13">
        <f t="shared" si="145"/>
        <v>1.3888888888888888E-2</v>
      </c>
      <c r="CK376" s="6">
        <f t="shared" si="146"/>
        <v>1.2</v>
      </c>
      <c r="CM376" s="6">
        <v>2033</v>
      </c>
      <c r="CN376" s="6">
        <v>1</v>
      </c>
      <c r="CO376" s="6">
        <v>8</v>
      </c>
      <c r="CP376" s="6">
        <f t="shared" si="147"/>
        <v>8</v>
      </c>
      <c r="CQ376" s="6">
        <v>150</v>
      </c>
      <c r="CR376" s="6" t="s">
        <v>316</v>
      </c>
      <c r="CS376" s="6">
        <f t="shared" si="148"/>
        <v>1200</v>
      </c>
      <c r="CT376" s="13">
        <f t="shared" si="149"/>
        <v>1.3888888888888888E-2</v>
      </c>
      <c r="CU376" s="6">
        <f t="shared" si="150"/>
        <v>1.2</v>
      </c>
      <c r="CW376" s="6">
        <v>2033</v>
      </c>
      <c r="CX376" s="6">
        <v>1</v>
      </c>
      <c r="CY376" s="6">
        <v>4</v>
      </c>
      <c r="CZ376" s="6">
        <f t="shared" si="151"/>
        <v>4</v>
      </c>
      <c r="DA376" s="6">
        <v>150</v>
      </c>
      <c r="DB376" s="6" t="s">
        <v>316</v>
      </c>
      <c r="DC376" s="6">
        <f t="shared" si="152"/>
        <v>600</v>
      </c>
      <c r="DD376" s="13">
        <f t="shared" si="153"/>
        <v>6.9444444444444441E-3</v>
      </c>
      <c r="DE376" s="6">
        <f t="shared" si="154"/>
        <v>0.6</v>
      </c>
      <c r="DG376" s="6">
        <v>2033</v>
      </c>
      <c r="DH376" s="6">
        <v>1</v>
      </c>
      <c r="DI376" s="6">
        <v>5</v>
      </c>
      <c r="DJ376" s="6">
        <f t="shared" si="155"/>
        <v>5</v>
      </c>
      <c r="DK376" s="6">
        <v>150</v>
      </c>
      <c r="DL376" s="6" t="s">
        <v>316</v>
      </c>
      <c r="DM376" s="6">
        <f t="shared" si="156"/>
        <v>750</v>
      </c>
      <c r="DN376" s="13">
        <f t="shared" si="157"/>
        <v>8.6805555555555559E-3</v>
      </c>
      <c r="DO376" s="6">
        <f t="shared" si="158"/>
        <v>0.75</v>
      </c>
      <c r="DQ376" s="6">
        <v>2033</v>
      </c>
      <c r="DR376" s="6">
        <v>1</v>
      </c>
      <c r="DS376" s="6">
        <v>9</v>
      </c>
      <c r="DT376" s="6">
        <f t="shared" si="159"/>
        <v>9</v>
      </c>
      <c r="DU376" s="6">
        <v>150</v>
      </c>
      <c r="DV376" s="6" t="s">
        <v>316</v>
      </c>
      <c r="DW376" s="6">
        <f t="shared" si="160"/>
        <v>1350</v>
      </c>
      <c r="DX376" s="13">
        <f t="shared" si="161"/>
        <v>1.5625E-2</v>
      </c>
      <c r="DY376" s="6">
        <f t="shared" si="162"/>
        <v>1.35</v>
      </c>
    </row>
    <row r="377" spans="2:129" x14ac:dyDescent="0.3">
      <c r="B377" s="6">
        <v>2034</v>
      </c>
      <c r="C377" s="6">
        <v>1</v>
      </c>
      <c r="D377" s="6">
        <v>17</v>
      </c>
      <c r="E377" s="6">
        <f t="shared" si="115"/>
        <v>17</v>
      </c>
      <c r="F377" s="6">
        <v>150</v>
      </c>
      <c r="G377" s="6" t="s">
        <v>316</v>
      </c>
      <c r="H377" s="6">
        <f t="shared" si="116"/>
        <v>2550</v>
      </c>
      <c r="I377" s="13">
        <f t="shared" si="117"/>
        <v>2.9513888888888888E-2</v>
      </c>
      <c r="J377" s="6">
        <f t="shared" si="118"/>
        <v>2.5499999999999998</v>
      </c>
      <c r="L377" s="6">
        <v>2034</v>
      </c>
      <c r="M377" s="6">
        <v>1</v>
      </c>
      <c r="N377" s="6"/>
      <c r="O377" s="6"/>
      <c r="P377" s="6">
        <f t="shared" si="119"/>
        <v>10090</v>
      </c>
      <c r="Q377" s="6" t="s">
        <v>218</v>
      </c>
      <c r="R377" s="6">
        <f t="shared" si="120"/>
        <v>10090</v>
      </c>
      <c r="S377" s="13">
        <f t="shared" si="121"/>
        <v>0.1167824074074074</v>
      </c>
      <c r="T377" s="6">
        <f t="shared" si="122"/>
        <v>10.09</v>
      </c>
      <c r="AE377" s="6">
        <v>2034</v>
      </c>
      <c r="AF377" s="6">
        <v>1</v>
      </c>
      <c r="AG377" s="6">
        <v>29</v>
      </c>
      <c r="AH377" s="6">
        <f t="shared" si="123"/>
        <v>29</v>
      </c>
      <c r="AI377" s="6">
        <v>150</v>
      </c>
      <c r="AJ377" s="6" t="s">
        <v>316</v>
      </c>
      <c r="AK377" s="6">
        <f t="shared" si="124"/>
        <v>4350</v>
      </c>
      <c r="AL377" s="13">
        <f t="shared" si="125"/>
        <v>5.0347222222222224E-2</v>
      </c>
      <c r="AM377" s="6">
        <f t="shared" si="126"/>
        <v>4.3499999999999996</v>
      </c>
      <c r="AO377" s="6">
        <v>2034</v>
      </c>
      <c r="AP377" s="6">
        <v>1</v>
      </c>
      <c r="AQ377" s="6">
        <v>37</v>
      </c>
      <c r="AR377" s="6">
        <f t="shared" si="127"/>
        <v>37</v>
      </c>
      <c r="AS377" s="6">
        <v>150</v>
      </c>
      <c r="AT377" s="6" t="s">
        <v>316</v>
      </c>
      <c r="AU377" s="6">
        <f t="shared" si="128"/>
        <v>5550</v>
      </c>
      <c r="AV377" s="13">
        <f t="shared" si="129"/>
        <v>6.4236111111111105E-2</v>
      </c>
      <c r="AW377" s="6">
        <f t="shared" si="130"/>
        <v>5.55</v>
      </c>
      <c r="AY377" s="6">
        <v>2034</v>
      </c>
      <c r="AZ377" s="6">
        <v>1</v>
      </c>
      <c r="BA377" s="6">
        <v>23</v>
      </c>
      <c r="BB377" s="6">
        <f t="shared" si="131"/>
        <v>23</v>
      </c>
      <c r="BC377" s="6">
        <v>150</v>
      </c>
      <c r="BD377" s="6" t="s">
        <v>316</v>
      </c>
      <c r="BE377" s="6">
        <f t="shared" si="132"/>
        <v>3450</v>
      </c>
      <c r="BF377" s="13">
        <f t="shared" si="133"/>
        <v>3.9930555555555552E-2</v>
      </c>
      <c r="BG377" s="6">
        <f t="shared" si="134"/>
        <v>3.45</v>
      </c>
      <c r="BI377" s="6">
        <v>2034</v>
      </c>
      <c r="BJ377" s="6">
        <v>1</v>
      </c>
      <c r="BK377" s="6">
        <v>47</v>
      </c>
      <c r="BL377" s="6">
        <f t="shared" si="135"/>
        <v>47</v>
      </c>
      <c r="BM377" s="6">
        <v>150</v>
      </c>
      <c r="BN377" s="6" t="s">
        <v>316</v>
      </c>
      <c r="BO377" s="6">
        <f t="shared" si="136"/>
        <v>7050</v>
      </c>
      <c r="BP377" s="13">
        <f t="shared" si="137"/>
        <v>8.1597222222222224E-2</v>
      </c>
      <c r="BQ377" s="6">
        <f t="shared" si="138"/>
        <v>7.05</v>
      </c>
      <c r="BS377" s="6">
        <v>2034</v>
      </c>
      <c r="BT377" s="6">
        <v>1</v>
      </c>
      <c r="BU377" s="6">
        <v>2</v>
      </c>
      <c r="BV377" s="6">
        <f t="shared" si="139"/>
        <v>2</v>
      </c>
      <c r="BW377" s="6">
        <v>150</v>
      </c>
      <c r="BX377" s="6" t="s">
        <v>316</v>
      </c>
      <c r="BY377" s="6">
        <f t="shared" si="140"/>
        <v>300</v>
      </c>
      <c r="BZ377" s="13">
        <f t="shared" si="141"/>
        <v>3.472222222222222E-3</v>
      </c>
      <c r="CA377" s="6">
        <f t="shared" si="142"/>
        <v>0.3</v>
      </c>
      <c r="CC377" s="6">
        <v>2034</v>
      </c>
      <c r="CD377" s="6">
        <v>1</v>
      </c>
      <c r="CE377" s="6">
        <v>8</v>
      </c>
      <c r="CF377" s="6">
        <f t="shared" si="143"/>
        <v>8</v>
      </c>
      <c r="CG377" s="6">
        <v>150</v>
      </c>
      <c r="CH377" s="6" t="s">
        <v>316</v>
      </c>
      <c r="CI377" s="6">
        <f t="shared" si="144"/>
        <v>1200</v>
      </c>
      <c r="CJ377" s="13">
        <f t="shared" si="145"/>
        <v>1.3888888888888888E-2</v>
      </c>
      <c r="CK377" s="6">
        <f t="shared" si="146"/>
        <v>1.2</v>
      </c>
      <c r="CM377" s="6">
        <v>2034</v>
      </c>
      <c r="CN377" s="6">
        <v>1</v>
      </c>
      <c r="CO377" s="6">
        <v>8</v>
      </c>
      <c r="CP377" s="6">
        <f t="shared" si="147"/>
        <v>8</v>
      </c>
      <c r="CQ377" s="6">
        <v>150</v>
      </c>
      <c r="CR377" s="6" t="s">
        <v>316</v>
      </c>
      <c r="CS377" s="6">
        <f t="shared" si="148"/>
        <v>1200</v>
      </c>
      <c r="CT377" s="13">
        <f t="shared" si="149"/>
        <v>1.3888888888888888E-2</v>
      </c>
      <c r="CU377" s="6">
        <f t="shared" si="150"/>
        <v>1.2</v>
      </c>
      <c r="CW377" s="6">
        <v>2034</v>
      </c>
      <c r="CX377" s="6">
        <v>1</v>
      </c>
      <c r="CY377" s="6">
        <v>4</v>
      </c>
      <c r="CZ377" s="6">
        <f t="shared" si="151"/>
        <v>4</v>
      </c>
      <c r="DA377" s="6">
        <v>150</v>
      </c>
      <c r="DB377" s="6" t="s">
        <v>316</v>
      </c>
      <c r="DC377" s="6">
        <f t="shared" si="152"/>
        <v>600</v>
      </c>
      <c r="DD377" s="13">
        <f t="shared" si="153"/>
        <v>6.9444444444444441E-3</v>
      </c>
      <c r="DE377" s="6">
        <f t="shared" si="154"/>
        <v>0.6</v>
      </c>
      <c r="DG377" s="6">
        <v>2034</v>
      </c>
      <c r="DH377" s="6">
        <v>1</v>
      </c>
      <c r="DI377" s="6">
        <v>5</v>
      </c>
      <c r="DJ377" s="6">
        <f t="shared" si="155"/>
        <v>5</v>
      </c>
      <c r="DK377" s="6">
        <v>150</v>
      </c>
      <c r="DL377" s="6" t="s">
        <v>316</v>
      </c>
      <c r="DM377" s="6">
        <f t="shared" si="156"/>
        <v>750</v>
      </c>
      <c r="DN377" s="13">
        <f t="shared" si="157"/>
        <v>8.6805555555555559E-3</v>
      </c>
      <c r="DO377" s="6">
        <f t="shared" si="158"/>
        <v>0.75</v>
      </c>
      <c r="DQ377" s="6">
        <v>2034</v>
      </c>
      <c r="DR377" s="6">
        <v>1</v>
      </c>
      <c r="DS377" s="6">
        <v>9</v>
      </c>
      <c r="DT377" s="6">
        <f t="shared" si="159"/>
        <v>9</v>
      </c>
      <c r="DU377" s="6">
        <v>150</v>
      </c>
      <c r="DV377" s="6" t="s">
        <v>316</v>
      </c>
      <c r="DW377" s="6">
        <f t="shared" si="160"/>
        <v>1350</v>
      </c>
      <c r="DX377" s="13">
        <f t="shared" si="161"/>
        <v>1.5625E-2</v>
      </c>
      <c r="DY377" s="6">
        <f t="shared" si="162"/>
        <v>1.35</v>
      </c>
    </row>
    <row r="378" spans="2:129" x14ac:dyDescent="0.3">
      <c r="B378" s="6">
        <v>2035</v>
      </c>
      <c r="C378" s="6">
        <v>1</v>
      </c>
      <c r="D378" s="6">
        <v>17</v>
      </c>
      <c r="E378" s="6">
        <f t="shared" si="115"/>
        <v>17</v>
      </c>
      <c r="F378" s="6">
        <v>150</v>
      </c>
      <c r="G378" s="6" t="s">
        <v>316</v>
      </c>
      <c r="H378" s="6">
        <f t="shared" si="116"/>
        <v>2550</v>
      </c>
      <c r="I378" s="13">
        <f t="shared" si="117"/>
        <v>2.9513888888888888E-2</v>
      </c>
      <c r="J378" s="6">
        <f t="shared" si="118"/>
        <v>2.5499999999999998</v>
      </c>
      <c r="L378" s="6">
        <v>2035</v>
      </c>
      <c r="M378" s="6">
        <v>1</v>
      </c>
      <c r="N378" s="6"/>
      <c r="O378" s="6"/>
      <c r="P378" s="6">
        <f t="shared" si="119"/>
        <v>10090</v>
      </c>
      <c r="Q378" s="6" t="s">
        <v>218</v>
      </c>
      <c r="R378" s="6">
        <f t="shared" si="120"/>
        <v>10090</v>
      </c>
      <c r="S378" s="13">
        <f t="shared" si="121"/>
        <v>0.1167824074074074</v>
      </c>
      <c r="T378" s="6">
        <f t="shared" si="122"/>
        <v>10.09</v>
      </c>
      <c r="AE378" s="6">
        <v>2035</v>
      </c>
      <c r="AF378" s="6">
        <v>1</v>
      </c>
      <c r="AG378" s="6">
        <v>29</v>
      </c>
      <c r="AH378" s="6">
        <f t="shared" si="123"/>
        <v>29</v>
      </c>
      <c r="AI378" s="6">
        <v>150</v>
      </c>
      <c r="AJ378" s="6" t="s">
        <v>316</v>
      </c>
      <c r="AK378" s="6">
        <f t="shared" si="124"/>
        <v>4350</v>
      </c>
      <c r="AL378" s="13">
        <f t="shared" si="125"/>
        <v>5.0347222222222224E-2</v>
      </c>
      <c r="AM378" s="6">
        <f t="shared" si="126"/>
        <v>4.3499999999999996</v>
      </c>
      <c r="AO378" s="6">
        <v>2035</v>
      </c>
      <c r="AP378" s="6">
        <v>1</v>
      </c>
      <c r="AQ378" s="6">
        <v>37</v>
      </c>
      <c r="AR378" s="6">
        <f t="shared" si="127"/>
        <v>37</v>
      </c>
      <c r="AS378" s="6">
        <v>150</v>
      </c>
      <c r="AT378" s="6" t="s">
        <v>316</v>
      </c>
      <c r="AU378" s="6">
        <f t="shared" si="128"/>
        <v>5550</v>
      </c>
      <c r="AV378" s="13">
        <f t="shared" si="129"/>
        <v>6.4236111111111105E-2</v>
      </c>
      <c r="AW378" s="6">
        <f t="shared" si="130"/>
        <v>5.55</v>
      </c>
      <c r="AY378" s="6">
        <v>2035</v>
      </c>
      <c r="AZ378" s="6">
        <v>1</v>
      </c>
      <c r="BA378" s="6">
        <v>23</v>
      </c>
      <c r="BB378" s="6">
        <f t="shared" si="131"/>
        <v>23</v>
      </c>
      <c r="BC378" s="6">
        <v>150</v>
      </c>
      <c r="BD378" s="6" t="s">
        <v>316</v>
      </c>
      <c r="BE378" s="6">
        <f t="shared" si="132"/>
        <v>3450</v>
      </c>
      <c r="BF378" s="13">
        <f t="shared" si="133"/>
        <v>3.9930555555555552E-2</v>
      </c>
      <c r="BG378" s="6">
        <f t="shared" si="134"/>
        <v>3.45</v>
      </c>
      <c r="BI378" s="6">
        <v>2035</v>
      </c>
      <c r="BJ378" s="6">
        <v>1</v>
      </c>
      <c r="BK378" s="6">
        <v>47</v>
      </c>
      <c r="BL378" s="6">
        <f t="shared" si="135"/>
        <v>47</v>
      </c>
      <c r="BM378" s="6">
        <v>150</v>
      </c>
      <c r="BN378" s="6" t="s">
        <v>316</v>
      </c>
      <c r="BO378" s="6">
        <f t="shared" si="136"/>
        <v>7050</v>
      </c>
      <c r="BP378" s="13">
        <f t="shared" si="137"/>
        <v>8.1597222222222224E-2</v>
      </c>
      <c r="BQ378" s="6">
        <f t="shared" si="138"/>
        <v>7.05</v>
      </c>
      <c r="BS378" s="6">
        <v>2035</v>
      </c>
      <c r="BT378" s="6">
        <v>1</v>
      </c>
      <c r="BU378" s="6">
        <v>2</v>
      </c>
      <c r="BV378" s="6">
        <f t="shared" si="139"/>
        <v>2</v>
      </c>
      <c r="BW378" s="6">
        <v>150</v>
      </c>
      <c r="BX378" s="6" t="s">
        <v>316</v>
      </c>
      <c r="BY378" s="6">
        <f t="shared" si="140"/>
        <v>300</v>
      </c>
      <c r="BZ378" s="13">
        <f t="shared" si="141"/>
        <v>3.472222222222222E-3</v>
      </c>
      <c r="CA378" s="6">
        <f t="shared" si="142"/>
        <v>0.3</v>
      </c>
      <c r="CC378" s="6">
        <v>2035</v>
      </c>
      <c r="CD378" s="6">
        <v>1</v>
      </c>
      <c r="CE378" s="6">
        <v>8</v>
      </c>
      <c r="CF378" s="6">
        <f t="shared" si="143"/>
        <v>8</v>
      </c>
      <c r="CG378" s="6">
        <v>150</v>
      </c>
      <c r="CH378" s="6" t="s">
        <v>316</v>
      </c>
      <c r="CI378" s="6">
        <f t="shared" si="144"/>
        <v>1200</v>
      </c>
      <c r="CJ378" s="13">
        <f t="shared" si="145"/>
        <v>1.3888888888888888E-2</v>
      </c>
      <c r="CK378" s="6">
        <f t="shared" si="146"/>
        <v>1.2</v>
      </c>
      <c r="CM378" s="6">
        <v>2035</v>
      </c>
      <c r="CN378" s="6">
        <v>1</v>
      </c>
      <c r="CO378" s="6">
        <v>8</v>
      </c>
      <c r="CP378" s="6">
        <f t="shared" si="147"/>
        <v>8</v>
      </c>
      <c r="CQ378" s="6">
        <v>150</v>
      </c>
      <c r="CR378" s="6" t="s">
        <v>316</v>
      </c>
      <c r="CS378" s="6">
        <f t="shared" si="148"/>
        <v>1200</v>
      </c>
      <c r="CT378" s="13">
        <f t="shared" si="149"/>
        <v>1.3888888888888888E-2</v>
      </c>
      <c r="CU378" s="6">
        <f t="shared" si="150"/>
        <v>1.2</v>
      </c>
      <c r="CW378" s="6">
        <v>2035</v>
      </c>
      <c r="CX378" s="6">
        <v>1</v>
      </c>
      <c r="CY378" s="6">
        <v>4</v>
      </c>
      <c r="CZ378" s="6">
        <f t="shared" si="151"/>
        <v>4</v>
      </c>
      <c r="DA378" s="6">
        <v>150</v>
      </c>
      <c r="DB378" s="6" t="s">
        <v>316</v>
      </c>
      <c r="DC378" s="6">
        <f t="shared" si="152"/>
        <v>600</v>
      </c>
      <c r="DD378" s="13">
        <f t="shared" si="153"/>
        <v>6.9444444444444441E-3</v>
      </c>
      <c r="DE378" s="6">
        <f t="shared" si="154"/>
        <v>0.6</v>
      </c>
      <c r="DG378" s="6">
        <v>2035</v>
      </c>
      <c r="DH378" s="6">
        <v>1</v>
      </c>
      <c r="DI378" s="6">
        <v>5</v>
      </c>
      <c r="DJ378" s="6">
        <f t="shared" si="155"/>
        <v>5</v>
      </c>
      <c r="DK378" s="6">
        <v>150</v>
      </c>
      <c r="DL378" s="6" t="s">
        <v>316</v>
      </c>
      <c r="DM378" s="6">
        <f t="shared" si="156"/>
        <v>750</v>
      </c>
      <c r="DN378" s="13">
        <f t="shared" si="157"/>
        <v>8.6805555555555559E-3</v>
      </c>
      <c r="DO378" s="6">
        <f t="shared" si="158"/>
        <v>0.75</v>
      </c>
      <c r="DQ378" s="6">
        <v>2035</v>
      </c>
      <c r="DR378" s="6">
        <v>1</v>
      </c>
      <c r="DS378" s="6">
        <v>9</v>
      </c>
      <c r="DT378" s="6">
        <f t="shared" si="159"/>
        <v>9</v>
      </c>
      <c r="DU378" s="6">
        <v>150</v>
      </c>
      <c r="DV378" s="6" t="s">
        <v>316</v>
      </c>
      <c r="DW378" s="6">
        <f t="shared" si="160"/>
        <v>1350</v>
      </c>
      <c r="DX378" s="13">
        <f t="shared" si="161"/>
        <v>1.5625E-2</v>
      </c>
      <c r="DY378" s="6">
        <f t="shared" si="162"/>
        <v>1.35</v>
      </c>
    </row>
    <row r="379" spans="2:129" x14ac:dyDescent="0.3">
      <c r="B379" s="6">
        <v>2036</v>
      </c>
      <c r="C379" s="6">
        <v>1</v>
      </c>
      <c r="D379" s="6">
        <v>17</v>
      </c>
      <c r="E379" s="6">
        <f t="shared" si="115"/>
        <v>17</v>
      </c>
      <c r="F379" s="6">
        <v>150</v>
      </c>
      <c r="G379" s="6" t="s">
        <v>316</v>
      </c>
      <c r="H379" s="6">
        <f t="shared" si="116"/>
        <v>2550</v>
      </c>
      <c r="I379" s="13">
        <f t="shared" si="117"/>
        <v>2.9513888888888888E-2</v>
      </c>
      <c r="J379" s="6">
        <f t="shared" si="118"/>
        <v>2.5499999999999998</v>
      </c>
      <c r="L379" s="6">
        <v>2036</v>
      </c>
      <c r="M379" s="6">
        <v>1</v>
      </c>
      <c r="N379" s="6"/>
      <c r="O379" s="6"/>
      <c r="P379" s="6">
        <f t="shared" si="119"/>
        <v>10090</v>
      </c>
      <c r="Q379" s="6" t="s">
        <v>218</v>
      </c>
      <c r="R379" s="6">
        <f t="shared" si="120"/>
        <v>10090</v>
      </c>
      <c r="S379" s="13">
        <f t="shared" si="121"/>
        <v>0.1167824074074074</v>
      </c>
      <c r="T379" s="6">
        <f t="shared" si="122"/>
        <v>10.09</v>
      </c>
      <c r="AE379" s="6">
        <v>2036</v>
      </c>
      <c r="AF379" s="6">
        <v>1</v>
      </c>
      <c r="AG379" s="6">
        <v>29</v>
      </c>
      <c r="AH379" s="6">
        <f t="shared" si="123"/>
        <v>29</v>
      </c>
      <c r="AI379" s="6">
        <v>150</v>
      </c>
      <c r="AJ379" s="6" t="s">
        <v>316</v>
      </c>
      <c r="AK379" s="6">
        <f t="shared" si="124"/>
        <v>4350</v>
      </c>
      <c r="AL379" s="13">
        <f t="shared" si="125"/>
        <v>5.0347222222222224E-2</v>
      </c>
      <c r="AM379" s="6">
        <f t="shared" si="126"/>
        <v>4.3499999999999996</v>
      </c>
      <c r="AO379" s="6">
        <v>2036</v>
      </c>
      <c r="AP379" s="6">
        <v>1</v>
      </c>
      <c r="AQ379" s="6">
        <v>37</v>
      </c>
      <c r="AR379" s="6">
        <f t="shared" si="127"/>
        <v>37</v>
      </c>
      <c r="AS379" s="6">
        <v>150</v>
      </c>
      <c r="AT379" s="6" t="s">
        <v>316</v>
      </c>
      <c r="AU379" s="6">
        <f t="shared" si="128"/>
        <v>5550</v>
      </c>
      <c r="AV379" s="13">
        <f t="shared" si="129"/>
        <v>6.4236111111111105E-2</v>
      </c>
      <c r="AW379" s="6">
        <f t="shared" si="130"/>
        <v>5.55</v>
      </c>
      <c r="AY379" s="6">
        <v>2036</v>
      </c>
      <c r="AZ379" s="6">
        <v>1</v>
      </c>
      <c r="BA379" s="6">
        <v>23</v>
      </c>
      <c r="BB379" s="6">
        <f t="shared" si="131"/>
        <v>23</v>
      </c>
      <c r="BC379" s="6">
        <v>150</v>
      </c>
      <c r="BD379" s="6" t="s">
        <v>316</v>
      </c>
      <c r="BE379" s="6">
        <f t="shared" si="132"/>
        <v>3450</v>
      </c>
      <c r="BF379" s="13">
        <f t="shared" si="133"/>
        <v>3.9930555555555552E-2</v>
      </c>
      <c r="BG379" s="6">
        <f t="shared" si="134"/>
        <v>3.45</v>
      </c>
      <c r="BI379" s="6">
        <v>2036</v>
      </c>
      <c r="BJ379" s="6">
        <v>1</v>
      </c>
      <c r="BK379" s="6">
        <v>47</v>
      </c>
      <c r="BL379" s="6">
        <f t="shared" si="135"/>
        <v>47</v>
      </c>
      <c r="BM379" s="6">
        <v>150</v>
      </c>
      <c r="BN379" s="6" t="s">
        <v>316</v>
      </c>
      <c r="BO379" s="6">
        <f t="shared" si="136"/>
        <v>7050</v>
      </c>
      <c r="BP379" s="13">
        <f t="shared" si="137"/>
        <v>8.1597222222222224E-2</v>
      </c>
      <c r="BQ379" s="6">
        <f t="shared" si="138"/>
        <v>7.05</v>
      </c>
      <c r="BS379" s="6">
        <v>2036</v>
      </c>
      <c r="BT379" s="6">
        <v>1</v>
      </c>
      <c r="BU379" s="6">
        <v>2</v>
      </c>
      <c r="BV379" s="6">
        <f t="shared" si="139"/>
        <v>2</v>
      </c>
      <c r="BW379" s="6">
        <v>150</v>
      </c>
      <c r="BX379" s="6" t="s">
        <v>316</v>
      </c>
      <c r="BY379" s="6">
        <f t="shared" si="140"/>
        <v>300</v>
      </c>
      <c r="BZ379" s="13">
        <f t="shared" si="141"/>
        <v>3.472222222222222E-3</v>
      </c>
      <c r="CA379" s="6">
        <f t="shared" si="142"/>
        <v>0.3</v>
      </c>
      <c r="CC379" s="6">
        <v>2036</v>
      </c>
      <c r="CD379" s="6">
        <v>1</v>
      </c>
      <c r="CE379" s="6">
        <v>8</v>
      </c>
      <c r="CF379" s="6">
        <f t="shared" si="143"/>
        <v>8</v>
      </c>
      <c r="CG379" s="6">
        <v>150</v>
      </c>
      <c r="CH379" s="6" t="s">
        <v>316</v>
      </c>
      <c r="CI379" s="6">
        <f t="shared" si="144"/>
        <v>1200</v>
      </c>
      <c r="CJ379" s="13">
        <f t="shared" si="145"/>
        <v>1.3888888888888888E-2</v>
      </c>
      <c r="CK379" s="6">
        <f t="shared" si="146"/>
        <v>1.2</v>
      </c>
      <c r="CM379" s="6">
        <v>2036</v>
      </c>
      <c r="CN379" s="6">
        <v>1</v>
      </c>
      <c r="CO379" s="6">
        <v>8</v>
      </c>
      <c r="CP379" s="6">
        <f t="shared" si="147"/>
        <v>8</v>
      </c>
      <c r="CQ379" s="6">
        <v>150</v>
      </c>
      <c r="CR379" s="6" t="s">
        <v>316</v>
      </c>
      <c r="CS379" s="6">
        <f t="shared" si="148"/>
        <v>1200</v>
      </c>
      <c r="CT379" s="13">
        <f t="shared" si="149"/>
        <v>1.3888888888888888E-2</v>
      </c>
      <c r="CU379" s="6">
        <f t="shared" si="150"/>
        <v>1.2</v>
      </c>
      <c r="CW379" s="6">
        <v>2036</v>
      </c>
      <c r="CX379" s="6">
        <v>1</v>
      </c>
      <c r="CY379" s="6">
        <v>4</v>
      </c>
      <c r="CZ379" s="6">
        <f t="shared" si="151"/>
        <v>4</v>
      </c>
      <c r="DA379" s="6">
        <v>150</v>
      </c>
      <c r="DB379" s="6" t="s">
        <v>316</v>
      </c>
      <c r="DC379" s="6">
        <f t="shared" si="152"/>
        <v>600</v>
      </c>
      <c r="DD379" s="13">
        <f t="shared" si="153"/>
        <v>6.9444444444444441E-3</v>
      </c>
      <c r="DE379" s="6">
        <f t="shared" si="154"/>
        <v>0.6</v>
      </c>
      <c r="DG379" s="6">
        <v>2036</v>
      </c>
      <c r="DH379" s="6">
        <v>1</v>
      </c>
      <c r="DI379" s="6">
        <v>5</v>
      </c>
      <c r="DJ379" s="6">
        <f t="shared" si="155"/>
        <v>5</v>
      </c>
      <c r="DK379" s="6">
        <v>150</v>
      </c>
      <c r="DL379" s="6" t="s">
        <v>316</v>
      </c>
      <c r="DM379" s="6">
        <f t="shared" si="156"/>
        <v>750</v>
      </c>
      <c r="DN379" s="13">
        <f t="shared" si="157"/>
        <v>8.6805555555555559E-3</v>
      </c>
      <c r="DO379" s="6">
        <f t="shared" si="158"/>
        <v>0.75</v>
      </c>
      <c r="DQ379" s="6">
        <v>2036</v>
      </c>
      <c r="DR379" s="6">
        <v>1</v>
      </c>
      <c r="DS379" s="6">
        <v>9</v>
      </c>
      <c r="DT379" s="6">
        <f t="shared" si="159"/>
        <v>9</v>
      </c>
      <c r="DU379" s="6">
        <v>150</v>
      </c>
      <c r="DV379" s="6" t="s">
        <v>316</v>
      </c>
      <c r="DW379" s="6">
        <f t="shared" si="160"/>
        <v>1350</v>
      </c>
      <c r="DX379" s="13">
        <f t="shared" si="161"/>
        <v>1.5625E-2</v>
      </c>
      <c r="DY379" s="6">
        <f t="shared" si="162"/>
        <v>1.35</v>
      </c>
    </row>
    <row r="380" spans="2:129" x14ac:dyDescent="0.3">
      <c r="B380" s="6">
        <v>2037</v>
      </c>
      <c r="C380" s="6">
        <v>1</v>
      </c>
      <c r="D380" s="6">
        <v>17</v>
      </c>
      <c r="E380" s="6">
        <f t="shared" si="115"/>
        <v>17</v>
      </c>
      <c r="F380" s="6">
        <v>150</v>
      </c>
      <c r="G380" s="6" t="s">
        <v>316</v>
      </c>
      <c r="H380" s="6">
        <f t="shared" si="116"/>
        <v>2550</v>
      </c>
      <c r="I380" s="13">
        <f t="shared" si="117"/>
        <v>2.9513888888888888E-2</v>
      </c>
      <c r="J380" s="6">
        <f t="shared" si="118"/>
        <v>2.5499999999999998</v>
      </c>
      <c r="L380" s="6">
        <v>2037</v>
      </c>
      <c r="M380" s="6">
        <v>1</v>
      </c>
      <c r="N380" s="6"/>
      <c r="O380" s="6"/>
      <c r="P380" s="6">
        <f t="shared" si="119"/>
        <v>10090</v>
      </c>
      <c r="Q380" s="6" t="s">
        <v>218</v>
      </c>
      <c r="R380" s="6">
        <f t="shared" si="120"/>
        <v>10090</v>
      </c>
      <c r="S380" s="13">
        <f t="shared" si="121"/>
        <v>0.1167824074074074</v>
      </c>
      <c r="T380" s="6">
        <f t="shared" si="122"/>
        <v>10.09</v>
      </c>
      <c r="AE380" s="6">
        <v>2037</v>
      </c>
      <c r="AF380" s="6">
        <v>1</v>
      </c>
      <c r="AG380" s="6">
        <v>29</v>
      </c>
      <c r="AH380" s="6">
        <f t="shared" si="123"/>
        <v>29</v>
      </c>
      <c r="AI380" s="6">
        <v>150</v>
      </c>
      <c r="AJ380" s="6" t="s">
        <v>316</v>
      </c>
      <c r="AK380" s="6">
        <f t="shared" si="124"/>
        <v>4350</v>
      </c>
      <c r="AL380" s="13">
        <f t="shared" si="125"/>
        <v>5.0347222222222224E-2</v>
      </c>
      <c r="AM380" s="6">
        <f t="shared" si="126"/>
        <v>4.3499999999999996</v>
      </c>
      <c r="AO380" s="6">
        <v>2037</v>
      </c>
      <c r="AP380" s="6">
        <v>1</v>
      </c>
      <c r="AQ380" s="6">
        <v>37</v>
      </c>
      <c r="AR380" s="6">
        <f t="shared" si="127"/>
        <v>37</v>
      </c>
      <c r="AS380" s="6">
        <v>150</v>
      </c>
      <c r="AT380" s="6" t="s">
        <v>316</v>
      </c>
      <c r="AU380" s="6">
        <f t="shared" si="128"/>
        <v>5550</v>
      </c>
      <c r="AV380" s="13">
        <f t="shared" si="129"/>
        <v>6.4236111111111105E-2</v>
      </c>
      <c r="AW380" s="6">
        <f t="shared" si="130"/>
        <v>5.55</v>
      </c>
      <c r="AY380" s="6">
        <v>2037</v>
      </c>
      <c r="AZ380" s="6">
        <v>1</v>
      </c>
      <c r="BA380" s="6">
        <v>23</v>
      </c>
      <c r="BB380" s="6">
        <f t="shared" si="131"/>
        <v>23</v>
      </c>
      <c r="BC380" s="6">
        <v>150</v>
      </c>
      <c r="BD380" s="6" t="s">
        <v>316</v>
      </c>
      <c r="BE380" s="6">
        <f t="shared" si="132"/>
        <v>3450</v>
      </c>
      <c r="BF380" s="13">
        <f t="shared" si="133"/>
        <v>3.9930555555555552E-2</v>
      </c>
      <c r="BG380" s="6">
        <f t="shared" si="134"/>
        <v>3.45</v>
      </c>
      <c r="BI380" s="6">
        <v>2037</v>
      </c>
      <c r="BJ380" s="6">
        <v>1</v>
      </c>
      <c r="BK380" s="6">
        <v>47</v>
      </c>
      <c r="BL380" s="6">
        <f t="shared" si="135"/>
        <v>47</v>
      </c>
      <c r="BM380" s="6">
        <v>150</v>
      </c>
      <c r="BN380" s="6" t="s">
        <v>316</v>
      </c>
      <c r="BO380" s="6">
        <f t="shared" si="136"/>
        <v>7050</v>
      </c>
      <c r="BP380" s="13">
        <f t="shared" si="137"/>
        <v>8.1597222222222224E-2</v>
      </c>
      <c r="BQ380" s="6">
        <f t="shared" si="138"/>
        <v>7.05</v>
      </c>
      <c r="BS380" s="6">
        <v>2037</v>
      </c>
      <c r="BT380" s="6">
        <v>1</v>
      </c>
      <c r="BU380" s="6">
        <v>2</v>
      </c>
      <c r="BV380" s="6">
        <f t="shared" si="139"/>
        <v>2</v>
      </c>
      <c r="BW380" s="6">
        <v>150</v>
      </c>
      <c r="BX380" s="6" t="s">
        <v>316</v>
      </c>
      <c r="BY380" s="6">
        <f t="shared" si="140"/>
        <v>300</v>
      </c>
      <c r="BZ380" s="13">
        <f t="shared" si="141"/>
        <v>3.472222222222222E-3</v>
      </c>
      <c r="CA380" s="6">
        <f t="shared" si="142"/>
        <v>0.3</v>
      </c>
      <c r="CC380" s="6">
        <v>2037</v>
      </c>
      <c r="CD380" s="6">
        <v>1</v>
      </c>
      <c r="CE380" s="6">
        <v>8</v>
      </c>
      <c r="CF380" s="6">
        <f t="shared" si="143"/>
        <v>8</v>
      </c>
      <c r="CG380" s="6">
        <v>150</v>
      </c>
      <c r="CH380" s="6" t="s">
        <v>316</v>
      </c>
      <c r="CI380" s="6">
        <f t="shared" si="144"/>
        <v>1200</v>
      </c>
      <c r="CJ380" s="13">
        <f t="shared" si="145"/>
        <v>1.3888888888888888E-2</v>
      </c>
      <c r="CK380" s="6">
        <f t="shared" si="146"/>
        <v>1.2</v>
      </c>
      <c r="CM380" s="6">
        <v>2037</v>
      </c>
      <c r="CN380" s="6">
        <v>1</v>
      </c>
      <c r="CO380" s="6">
        <v>8</v>
      </c>
      <c r="CP380" s="6">
        <f t="shared" si="147"/>
        <v>8</v>
      </c>
      <c r="CQ380" s="6">
        <v>150</v>
      </c>
      <c r="CR380" s="6" t="s">
        <v>316</v>
      </c>
      <c r="CS380" s="6">
        <f t="shared" si="148"/>
        <v>1200</v>
      </c>
      <c r="CT380" s="13">
        <f t="shared" si="149"/>
        <v>1.3888888888888888E-2</v>
      </c>
      <c r="CU380" s="6">
        <f t="shared" si="150"/>
        <v>1.2</v>
      </c>
      <c r="CW380" s="6">
        <v>2037</v>
      </c>
      <c r="CX380" s="6">
        <v>1</v>
      </c>
      <c r="CY380" s="6">
        <v>4</v>
      </c>
      <c r="CZ380" s="6">
        <f t="shared" si="151"/>
        <v>4</v>
      </c>
      <c r="DA380" s="6">
        <v>150</v>
      </c>
      <c r="DB380" s="6" t="s">
        <v>316</v>
      </c>
      <c r="DC380" s="6">
        <f t="shared" si="152"/>
        <v>600</v>
      </c>
      <c r="DD380" s="13">
        <f t="shared" si="153"/>
        <v>6.9444444444444441E-3</v>
      </c>
      <c r="DE380" s="6">
        <f t="shared" si="154"/>
        <v>0.6</v>
      </c>
      <c r="DG380" s="6">
        <v>2037</v>
      </c>
      <c r="DH380" s="6">
        <v>1</v>
      </c>
      <c r="DI380" s="6">
        <v>5</v>
      </c>
      <c r="DJ380" s="6">
        <f t="shared" si="155"/>
        <v>5</v>
      </c>
      <c r="DK380" s="6">
        <v>150</v>
      </c>
      <c r="DL380" s="6" t="s">
        <v>316</v>
      </c>
      <c r="DM380" s="6">
        <f t="shared" si="156"/>
        <v>750</v>
      </c>
      <c r="DN380" s="13">
        <f t="shared" si="157"/>
        <v>8.6805555555555559E-3</v>
      </c>
      <c r="DO380" s="6">
        <f t="shared" si="158"/>
        <v>0.75</v>
      </c>
      <c r="DQ380" s="6">
        <v>2037</v>
      </c>
      <c r="DR380" s="6">
        <v>1</v>
      </c>
      <c r="DS380" s="6">
        <v>9</v>
      </c>
      <c r="DT380" s="6">
        <f t="shared" si="159"/>
        <v>9</v>
      </c>
      <c r="DU380" s="6">
        <v>150</v>
      </c>
      <c r="DV380" s="6" t="s">
        <v>316</v>
      </c>
      <c r="DW380" s="6">
        <f t="shared" si="160"/>
        <v>1350</v>
      </c>
      <c r="DX380" s="13">
        <f t="shared" si="161"/>
        <v>1.5625E-2</v>
      </c>
      <c r="DY380" s="6">
        <f t="shared" si="162"/>
        <v>1.35</v>
      </c>
    </row>
    <row r="381" spans="2:129" x14ac:dyDescent="0.3">
      <c r="B381" s="6">
        <v>2038</v>
      </c>
      <c r="C381" s="6">
        <v>1</v>
      </c>
      <c r="D381" s="6">
        <v>17</v>
      </c>
      <c r="E381" s="6">
        <f t="shared" si="115"/>
        <v>17</v>
      </c>
      <c r="F381" s="6">
        <v>150</v>
      </c>
      <c r="G381" s="6" t="s">
        <v>316</v>
      </c>
      <c r="H381" s="6">
        <f t="shared" si="116"/>
        <v>2550</v>
      </c>
      <c r="I381" s="13">
        <f t="shared" si="117"/>
        <v>2.9513888888888888E-2</v>
      </c>
      <c r="J381" s="6">
        <f t="shared" si="118"/>
        <v>2.5499999999999998</v>
      </c>
      <c r="L381" s="6">
        <v>2038</v>
      </c>
      <c r="M381" s="6">
        <v>1</v>
      </c>
      <c r="N381" s="6"/>
      <c r="O381" s="6"/>
      <c r="P381" s="6">
        <f t="shared" si="119"/>
        <v>10090</v>
      </c>
      <c r="Q381" s="6" t="s">
        <v>218</v>
      </c>
      <c r="R381" s="6">
        <f t="shared" si="120"/>
        <v>10090</v>
      </c>
      <c r="S381" s="13">
        <f t="shared" si="121"/>
        <v>0.1167824074074074</v>
      </c>
      <c r="T381" s="6">
        <f t="shared" si="122"/>
        <v>10.09</v>
      </c>
      <c r="AE381" s="6">
        <v>2038</v>
      </c>
      <c r="AF381" s="6">
        <v>1</v>
      </c>
      <c r="AG381" s="6">
        <v>29</v>
      </c>
      <c r="AH381" s="6">
        <f t="shared" si="123"/>
        <v>29</v>
      </c>
      <c r="AI381" s="6">
        <v>150</v>
      </c>
      <c r="AJ381" s="6" t="s">
        <v>316</v>
      </c>
      <c r="AK381" s="6">
        <f t="shared" si="124"/>
        <v>4350</v>
      </c>
      <c r="AL381" s="13">
        <f t="shared" si="125"/>
        <v>5.0347222222222224E-2</v>
      </c>
      <c r="AM381" s="6">
        <f t="shared" si="126"/>
        <v>4.3499999999999996</v>
      </c>
      <c r="AO381" s="6">
        <v>2038</v>
      </c>
      <c r="AP381" s="6">
        <v>1</v>
      </c>
      <c r="AQ381" s="6">
        <v>37</v>
      </c>
      <c r="AR381" s="6">
        <f t="shared" si="127"/>
        <v>37</v>
      </c>
      <c r="AS381" s="6">
        <v>150</v>
      </c>
      <c r="AT381" s="6" t="s">
        <v>316</v>
      </c>
      <c r="AU381" s="6">
        <f t="shared" si="128"/>
        <v>5550</v>
      </c>
      <c r="AV381" s="13">
        <f t="shared" si="129"/>
        <v>6.4236111111111105E-2</v>
      </c>
      <c r="AW381" s="6">
        <f t="shared" si="130"/>
        <v>5.55</v>
      </c>
      <c r="AY381" s="6">
        <v>2038</v>
      </c>
      <c r="AZ381" s="6">
        <v>1</v>
      </c>
      <c r="BA381" s="6">
        <v>23</v>
      </c>
      <c r="BB381" s="6">
        <f t="shared" si="131"/>
        <v>23</v>
      </c>
      <c r="BC381" s="6">
        <v>150</v>
      </c>
      <c r="BD381" s="6" t="s">
        <v>316</v>
      </c>
      <c r="BE381" s="6">
        <f t="shared" si="132"/>
        <v>3450</v>
      </c>
      <c r="BF381" s="13">
        <f t="shared" si="133"/>
        <v>3.9930555555555552E-2</v>
      </c>
      <c r="BG381" s="6">
        <f t="shared" si="134"/>
        <v>3.45</v>
      </c>
      <c r="BI381" s="6">
        <v>2038</v>
      </c>
      <c r="BJ381" s="6">
        <v>1</v>
      </c>
      <c r="BK381" s="6">
        <v>47</v>
      </c>
      <c r="BL381" s="6">
        <f t="shared" si="135"/>
        <v>47</v>
      </c>
      <c r="BM381" s="6">
        <v>150</v>
      </c>
      <c r="BN381" s="6" t="s">
        <v>316</v>
      </c>
      <c r="BO381" s="6">
        <f t="shared" si="136"/>
        <v>7050</v>
      </c>
      <c r="BP381" s="13">
        <f t="shared" si="137"/>
        <v>8.1597222222222224E-2</v>
      </c>
      <c r="BQ381" s="6">
        <f t="shared" si="138"/>
        <v>7.05</v>
      </c>
      <c r="BS381" s="6">
        <v>2038</v>
      </c>
      <c r="BT381" s="6">
        <v>1</v>
      </c>
      <c r="BU381" s="6">
        <v>2</v>
      </c>
      <c r="BV381" s="6">
        <f t="shared" si="139"/>
        <v>2</v>
      </c>
      <c r="BW381" s="6">
        <v>150</v>
      </c>
      <c r="BX381" s="6" t="s">
        <v>316</v>
      </c>
      <c r="BY381" s="6">
        <f t="shared" si="140"/>
        <v>300</v>
      </c>
      <c r="BZ381" s="13">
        <f t="shared" si="141"/>
        <v>3.472222222222222E-3</v>
      </c>
      <c r="CA381" s="6">
        <f t="shared" si="142"/>
        <v>0.3</v>
      </c>
      <c r="CC381" s="6">
        <v>2038</v>
      </c>
      <c r="CD381" s="6">
        <v>1</v>
      </c>
      <c r="CE381" s="6">
        <v>8</v>
      </c>
      <c r="CF381" s="6">
        <f t="shared" si="143"/>
        <v>8</v>
      </c>
      <c r="CG381" s="6">
        <v>150</v>
      </c>
      <c r="CH381" s="6" t="s">
        <v>316</v>
      </c>
      <c r="CI381" s="6">
        <f t="shared" si="144"/>
        <v>1200</v>
      </c>
      <c r="CJ381" s="13">
        <f t="shared" si="145"/>
        <v>1.3888888888888888E-2</v>
      </c>
      <c r="CK381" s="6">
        <f t="shared" si="146"/>
        <v>1.2</v>
      </c>
      <c r="CM381" s="6">
        <v>2038</v>
      </c>
      <c r="CN381" s="6">
        <v>1</v>
      </c>
      <c r="CO381" s="6">
        <v>8</v>
      </c>
      <c r="CP381" s="6">
        <f t="shared" si="147"/>
        <v>8</v>
      </c>
      <c r="CQ381" s="6">
        <v>150</v>
      </c>
      <c r="CR381" s="6" t="s">
        <v>316</v>
      </c>
      <c r="CS381" s="6">
        <f t="shared" si="148"/>
        <v>1200</v>
      </c>
      <c r="CT381" s="13">
        <f t="shared" si="149"/>
        <v>1.3888888888888888E-2</v>
      </c>
      <c r="CU381" s="6">
        <f t="shared" si="150"/>
        <v>1.2</v>
      </c>
      <c r="CW381" s="6">
        <v>2038</v>
      </c>
      <c r="CX381" s="6">
        <v>1</v>
      </c>
      <c r="CY381" s="6">
        <v>4</v>
      </c>
      <c r="CZ381" s="6">
        <f t="shared" si="151"/>
        <v>4</v>
      </c>
      <c r="DA381" s="6">
        <v>150</v>
      </c>
      <c r="DB381" s="6" t="s">
        <v>316</v>
      </c>
      <c r="DC381" s="6">
        <f t="shared" si="152"/>
        <v>600</v>
      </c>
      <c r="DD381" s="13">
        <f t="shared" si="153"/>
        <v>6.9444444444444441E-3</v>
      </c>
      <c r="DE381" s="6">
        <f t="shared" si="154"/>
        <v>0.6</v>
      </c>
      <c r="DG381" s="6">
        <v>2038</v>
      </c>
      <c r="DH381" s="6">
        <v>1</v>
      </c>
      <c r="DI381" s="6">
        <v>5</v>
      </c>
      <c r="DJ381" s="6">
        <f t="shared" si="155"/>
        <v>5</v>
      </c>
      <c r="DK381" s="6">
        <v>150</v>
      </c>
      <c r="DL381" s="6" t="s">
        <v>316</v>
      </c>
      <c r="DM381" s="6">
        <f t="shared" si="156"/>
        <v>750</v>
      </c>
      <c r="DN381" s="13">
        <f t="shared" si="157"/>
        <v>8.6805555555555559E-3</v>
      </c>
      <c r="DO381" s="6">
        <f t="shared" si="158"/>
        <v>0.75</v>
      </c>
      <c r="DQ381" s="6">
        <v>2038</v>
      </c>
      <c r="DR381" s="6">
        <v>1</v>
      </c>
      <c r="DS381" s="6">
        <v>9</v>
      </c>
      <c r="DT381" s="6">
        <f t="shared" si="159"/>
        <v>9</v>
      </c>
      <c r="DU381" s="6">
        <v>150</v>
      </c>
      <c r="DV381" s="6" t="s">
        <v>316</v>
      </c>
      <c r="DW381" s="6">
        <f t="shared" si="160"/>
        <v>1350</v>
      </c>
      <c r="DX381" s="13">
        <f t="shared" si="161"/>
        <v>1.5625E-2</v>
      </c>
      <c r="DY381" s="6">
        <f t="shared" si="162"/>
        <v>1.35</v>
      </c>
    </row>
    <row r="382" spans="2:129" x14ac:dyDescent="0.3">
      <c r="B382" s="6">
        <v>2039</v>
      </c>
      <c r="C382" s="6">
        <v>1</v>
      </c>
      <c r="D382" s="6">
        <v>17</v>
      </c>
      <c r="E382" s="6">
        <f t="shared" si="115"/>
        <v>17</v>
      </c>
      <c r="F382" s="6">
        <v>150</v>
      </c>
      <c r="G382" s="6" t="s">
        <v>316</v>
      </c>
      <c r="H382" s="6">
        <f t="shared" si="116"/>
        <v>2550</v>
      </c>
      <c r="I382" s="13">
        <f t="shared" si="117"/>
        <v>2.9513888888888888E-2</v>
      </c>
      <c r="J382" s="6">
        <f t="shared" si="118"/>
        <v>2.5499999999999998</v>
      </c>
      <c r="L382" s="6">
        <v>2039</v>
      </c>
      <c r="M382" s="6">
        <v>1</v>
      </c>
      <c r="N382" s="6"/>
      <c r="O382" s="6"/>
      <c r="P382" s="6">
        <f t="shared" si="119"/>
        <v>10090</v>
      </c>
      <c r="Q382" s="6" t="s">
        <v>218</v>
      </c>
      <c r="R382" s="6">
        <f t="shared" si="120"/>
        <v>10090</v>
      </c>
      <c r="S382" s="13">
        <f t="shared" si="121"/>
        <v>0.1167824074074074</v>
      </c>
      <c r="T382" s="6">
        <f t="shared" si="122"/>
        <v>10.09</v>
      </c>
      <c r="AE382" s="6">
        <v>2039</v>
      </c>
      <c r="AF382" s="6">
        <v>1</v>
      </c>
      <c r="AG382" s="6">
        <v>29</v>
      </c>
      <c r="AH382" s="6">
        <f t="shared" si="123"/>
        <v>29</v>
      </c>
      <c r="AI382" s="6">
        <v>150</v>
      </c>
      <c r="AJ382" s="6" t="s">
        <v>316</v>
      </c>
      <c r="AK382" s="6">
        <f t="shared" si="124"/>
        <v>4350</v>
      </c>
      <c r="AL382" s="13">
        <f t="shared" si="125"/>
        <v>5.0347222222222224E-2</v>
      </c>
      <c r="AM382" s="6">
        <f t="shared" si="126"/>
        <v>4.3499999999999996</v>
      </c>
      <c r="AO382" s="6">
        <v>2039</v>
      </c>
      <c r="AP382" s="6">
        <v>1</v>
      </c>
      <c r="AQ382" s="6">
        <v>37</v>
      </c>
      <c r="AR382" s="6">
        <f t="shared" si="127"/>
        <v>37</v>
      </c>
      <c r="AS382" s="6">
        <v>150</v>
      </c>
      <c r="AT382" s="6" t="s">
        <v>316</v>
      </c>
      <c r="AU382" s="6">
        <f t="shared" si="128"/>
        <v>5550</v>
      </c>
      <c r="AV382" s="13">
        <f t="shared" si="129"/>
        <v>6.4236111111111105E-2</v>
      </c>
      <c r="AW382" s="6">
        <f t="shared" si="130"/>
        <v>5.55</v>
      </c>
      <c r="AY382" s="6">
        <v>2039</v>
      </c>
      <c r="AZ382" s="6">
        <v>1</v>
      </c>
      <c r="BA382" s="6">
        <v>23</v>
      </c>
      <c r="BB382" s="6">
        <f t="shared" si="131"/>
        <v>23</v>
      </c>
      <c r="BC382" s="6">
        <v>150</v>
      </c>
      <c r="BD382" s="6" t="s">
        <v>316</v>
      </c>
      <c r="BE382" s="6">
        <f t="shared" si="132"/>
        <v>3450</v>
      </c>
      <c r="BF382" s="13">
        <f t="shared" si="133"/>
        <v>3.9930555555555552E-2</v>
      </c>
      <c r="BG382" s="6">
        <f t="shared" si="134"/>
        <v>3.45</v>
      </c>
      <c r="BI382" s="6">
        <v>2039</v>
      </c>
      <c r="BJ382" s="6">
        <v>1</v>
      </c>
      <c r="BK382" s="6">
        <v>47</v>
      </c>
      <c r="BL382" s="6">
        <f t="shared" si="135"/>
        <v>47</v>
      </c>
      <c r="BM382" s="6">
        <v>150</v>
      </c>
      <c r="BN382" s="6" t="s">
        <v>316</v>
      </c>
      <c r="BO382" s="6">
        <f t="shared" si="136"/>
        <v>7050</v>
      </c>
      <c r="BP382" s="13">
        <f t="shared" si="137"/>
        <v>8.1597222222222224E-2</v>
      </c>
      <c r="BQ382" s="6">
        <f t="shared" si="138"/>
        <v>7.05</v>
      </c>
      <c r="BS382" s="6">
        <v>2039</v>
      </c>
      <c r="BT382" s="6">
        <v>1</v>
      </c>
      <c r="BU382" s="6">
        <v>2</v>
      </c>
      <c r="BV382" s="6">
        <f t="shared" si="139"/>
        <v>2</v>
      </c>
      <c r="BW382" s="6">
        <v>150</v>
      </c>
      <c r="BX382" s="6" t="s">
        <v>316</v>
      </c>
      <c r="BY382" s="6">
        <f t="shared" si="140"/>
        <v>300</v>
      </c>
      <c r="BZ382" s="13">
        <f t="shared" si="141"/>
        <v>3.472222222222222E-3</v>
      </c>
      <c r="CA382" s="6">
        <f t="shared" si="142"/>
        <v>0.3</v>
      </c>
      <c r="CC382" s="6">
        <v>2039</v>
      </c>
      <c r="CD382" s="6">
        <v>1</v>
      </c>
      <c r="CE382" s="6">
        <v>8</v>
      </c>
      <c r="CF382" s="6">
        <f t="shared" si="143"/>
        <v>8</v>
      </c>
      <c r="CG382" s="6">
        <v>150</v>
      </c>
      <c r="CH382" s="6" t="s">
        <v>316</v>
      </c>
      <c r="CI382" s="6">
        <f t="shared" si="144"/>
        <v>1200</v>
      </c>
      <c r="CJ382" s="13">
        <f t="shared" si="145"/>
        <v>1.3888888888888888E-2</v>
      </c>
      <c r="CK382" s="6">
        <f t="shared" si="146"/>
        <v>1.2</v>
      </c>
      <c r="CM382" s="6">
        <v>2039</v>
      </c>
      <c r="CN382" s="6">
        <v>1</v>
      </c>
      <c r="CO382" s="6">
        <v>8</v>
      </c>
      <c r="CP382" s="6">
        <f t="shared" si="147"/>
        <v>8</v>
      </c>
      <c r="CQ382" s="6">
        <v>150</v>
      </c>
      <c r="CR382" s="6" t="s">
        <v>316</v>
      </c>
      <c r="CS382" s="6">
        <f t="shared" si="148"/>
        <v>1200</v>
      </c>
      <c r="CT382" s="13">
        <f t="shared" si="149"/>
        <v>1.3888888888888888E-2</v>
      </c>
      <c r="CU382" s="6">
        <f t="shared" si="150"/>
        <v>1.2</v>
      </c>
      <c r="CW382" s="6">
        <v>2039</v>
      </c>
      <c r="CX382" s="6">
        <v>1</v>
      </c>
      <c r="CY382" s="6">
        <v>4</v>
      </c>
      <c r="CZ382" s="6">
        <f t="shared" si="151"/>
        <v>4</v>
      </c>
      <c r="DA382" s="6">
        <v>150</v>
      </c>
      <c r="DB382" s="6" t="s">
        <v>316</v>
      </c>
      <c r="DC382" s="6">
        <f t="shared" si="152"/>
        <v>600</v>
      </c>
      <c r="DD382" s="13">
        <f t="shared" si="153"/>
        <v>6.9444444444444441E-3</v>
      </c>
      <c r="DE382" s="6">
        <f t="shared" si="154"/>
        <v>0.6</v>
      </c>
      <c r="DG382" s="6">
        <v>2039</v>
      </c>
      <c r="DH382" s="6">
        <v>1</v>
      </c>
      <c r="DI382" s="6">
        <v>5</v>
      </c>
      <c r="DJ382" s="6">
        <f t="shared" si="155"/>
        <v>5</v>
      </c>
      <c r="DK382" s="6">
        <v>150</v>
      </c>
      <c r="DL382" s="6" t="s">
        <v>316</v>
      </c>
      <c r="DM382" s="6">
        <f t="shared" si="156"/>
        <v>750</v>
      </c>
      <c r="DN382" s="13">
        <f t="shared" si="157"/>
        <v>8.6805555555555559E-3</v>
      </c>
      <c r="DO382" s="6">
        <f t="shared" si="158"/>
        <v>0.75</v>
      </c>
      <c r="DQ382" s="6">
        <v>2039</v>
      </c>
      <c r="DR382" s="6">
        <v>1</v>
      </c>
      <c r="DS382" s="6">
        <v>9</v>
      </c>
      <c r="DT382" s="6">
        <f t="shared" si="159"/>
        <v>9</v>
      </c>
      <c r="DU382" s="6">
        <v>150</v>
      </c>
      <c r="DV382" s="6" t="s">
        <v>316</v>
      </c>
      <c r="DW382" s="6">
        <f t="shared" si="160"/>
        <v>1350</v>
      </c>
      <c r="DX382" s="13">
        <f t="shared" si="161"/>
        <v>1.5625E-2</v>
      </c>
      <c r="DY382" s="6">
        <f t="shared" si="162"/>
        <v>1.35</v>
      </c>
    </row>
    <row r="383" spans="2:129" x14ac:dyDescent="0.3">
      <c r="B383" s="6">
        <v>2040</v>
      </c>
      <c r="C383" s="6">
        <v>1</v>
      </c>
      <c r="D383" s="6">
        <v>17</v>
      </c>
      <c r="E383" s="6">
        <f t="shared" si="115"/>
        <v>17</v>
      </c>
      <c r="F383" s="6">
        <v>150</v>
      </c>
      <c r="G383" s="6" t="s">
        <v>316</v>
      </c>
      <c r="H383" s="6">
        <f t="shared" si="116"/>
        <v>2550</v>
      </c>
      <c r="I383" s="13">
        <f t="shared" si="117"/>
        <v>2.9513888888888888E-2</v>
      </c>
      <c r="J383" s="6">
        <f t="shared" si="118"/>
        <v>2.5499999999999998</v>
      </c>
      <c r="L383" s="6">
        <v>2040</v>
      </c>
      <c r="M383" s="6">
        <v>1</v>
      </c>
      <c r="N383" s="6"/>
      <c r="O383" s="6"/>
      <c r="P383" s="6">
        <f t="shared" si="119"/>
        <v>10090</v>
      </c>
      <c r="Q383" s="6" t="s">
        <v>218</v>
      </c>
      <c r="R383" s="6">
        <f t="shared" si="120"/>
        <v>10090</v>
      </c>
      <c r="S383" s="13">
        <f t="shared" si="121"/>
        <v>0.1167824074074074</v>
      </c>
      <c r="T383" s="6">
        <f t="shared" si="122"/>
        <v>10.09</v>
      </c>
      <c r="AE383" s="6">
        <v>2040</v>
      </c>
      <c r="AF383" s="6">
        <v>1</v>
      </c>
      <c r="AG383" s="6">
        <v>29</v>
      </c>
      <c r="AH383" s="6">
        <f t="shared" si="123"/>
        <v>29</v>
      </c>
      <c r="AI383" s="6">
        <v>150</v>
      </c>
      <c r="AJ383" s="6" t="s">
        <v>316</v>
      </c>
      <c r="AK383" s="6">
        <f t="shared" si="124"/>
        <v>4350</v>
      </c>
      <c r="AL383" s="13">
        <f t="shared" si="125"/>
        <v>5.0347222222222224E-2</v>
      </c>
      <c r="AM383" s="6">
        <f t="shared" si="126"/>
        <v>4.3499999999999996</v>
      </c>
      <c r="AO383" s="6">
        <v>2040</v>
      </c>
      <c r="AP383" s="6">
        <v>1</v>
      </c>
      <c r="AQ383" s="6">
        <v>37</v>
      </c>
      <c r="AR383" s="6">
        <f t="shared" si="127"/>
        <v>37</v>
      </c>
      <c r="AS383" s="6">
        <v>150</v>
      </c>
      <c r="AT383" s="6" t="s">
        <v>316</v>
      </c>
      <c r="AU383" s="6">
        <f t="shared" si="128"/>
        <v>5550</v>
      </c>
      <c r="AV383" s="13">
        <f t="shared" si="129"/>
        <v>6.4236111111111105E-2</v>
      </c>
      <c r="AW383" s="6">
        <f t="shared" si="130"/>
        <v>5.55</v>
      </c>
      <c r="AY383" s="6">
        <v>2040</v>
      </c>
      <c r="AZ383" s="6">
        <v>1</v>
      </c>
      <c r="BA383" s="6">
        <v>23</v>
      </c>
      <c r="BB383" s="6">
        <f t="shared" si="131"/>
        <v>23</v>
      </c>
      <c r="BC383" s="6">
        <v>150</v>
      </c>
      <c r="BD383" s="6" t="s">
        <v>316</v>
      </c>
      <c r="BE383" s="6">
        <f t="shared" si="132"/>
        <v>3450</v>
      </c>
      <c r="BF383" s="13">
        <f t="shared" si="133"/>
        <v>3.9930555555555552E-2</v>
      </c>
      <c r="BG383" s="6">
        <f t="shared" si="134"/>
        <v>3.45</v>
      </c>
      <c r="BI383" s="6">
        <v>2040</v>
      </c>
      <c r="BJ383" s="6">
        <v>1</v>
      </c>
      <c r="BK383" s="6">
        <v>47</v>
      </c>
      <c r="BL383" s="6">
        <f t="shared" si="135"/>
        <v>47</v>
      </c>
      <c r="BM383" s="6">
        <v>150</v>
      </c>
      <c r="BN383" s="6" t="s">
        <v>316</v>
      </c>
      <c r="BO383" s="6">
        <f t="shared" si="136"/>
        <v>7050</v>
      </c>
      <c r="BP383" s="13">
        <f t="shared" si="137"/>
        <v>8.1597222222222224E-2</v>
      </c>
      <c r="BQ383" s="6">
        <f t="shared" si="138"/>
        <v>7.05</v>
      </c>
      <c r="BS383" s="6">
        <v>2040</v>
      </c>
      <c r="BT383" s="6">
        <v>1</v>
      </c>
      <c r="BU383" s="6">
        <v>2</v>
      </c>
      <c r="BV383" s="6">
        <f t="shared" si="139"/>
        <v>2</v>
      </c>
      <c r="BW383" s="6">
        <v>150</v>
      </c>
      <c r="BX383" s="6" t="s">
        <v>316</v>
      </c>
      <c r="BY383" s="6">
        <f t="shared" si="140"/>
        <v>300</v>
      </c>
      <c r="BZ383" s="13">
        <f t="shared" si="141"/>
        <v>3.472222222222222E-3</v>
      </c>
      <c r="CA383" s="6">
        <f t="shared" si="142"/>
        <v>0.3</v>
      </c>
      <c r="CC383" s="6">
        <v>2040</v>
      </c>
      <c r="CD383" s="6">
        <v>1</v>
      </c>
      <c r="CE383" s="6">
        <v>8</v>
      </c>
      <c r="CF383" s="6">
        <f t="shared" si="143"/>
        <v>8</v>
      </c>
      <c r="CG383" s="6">
        <v>150</v>
      </c>
      <c r="CH383" s="6" t="s">
        <v>316</v>
      </c>
      <c r="CI383" s="6">
        <f t="shared" si="144"/>
        <v>1200</v>
      </c>
      <c r="CJ383" s="13">
        <f t="shared" si="145"/>
        <v>1.3888888888888888E-2</v>
      </c>
      <c r="CK383" s="6">
        <f t="shared" si="146"/>
        <v>1.2</v>
      </c>
      <c r="CM383" s="6">
        <v>2040</v>
      </c>
      <c r="CN383" s="6">
        <v>1</v>
      </c>
      <c r="CO383" s="6">
        <v>8</v>
      </c>
      <c r="CP383" s="6">
        <f t="shared" si="147"/>
        <v>8</v>
      </c>
      <c r="CQ383" s="6">
        <v>150</v>
      </c>
      <c r="CR383" s="6" t="s">
        <v>316</v>
      </c>
      <c r="CS383" s="6">
        <f t="shared" si="148"/>
        <v>1200</v>
      </c>
      <c r="CT383" s="13">
        <f t="shared" si="149"/>
        <v>1.3888888888888888E-2</v>
      </c>
      <c r="CU383" s="6">
        <f t="shared" si="150"/>
        <v>1.2</v>
      </c>
      <c r="CW383" s="6">
        <v>2040</v>
      </c>
      <c r="CX383" s="6">
        <v>1</v>
      </c>
      <c r="CY383" s="6">
        <v>4</v>
      </c>
      <c r="CZ383" s="6">
        <f t="shared" si="151"/>
        <v>4</v>
      </c>
      <c r="DA383" s="6">
        <v>150</v>
      </c>
      <c r="DB383" s="6" t="s">
        <v>316</v>
      </c>
      <c r="DC383" s="6">
        <f t="shared" si="152"/>
        <v>600</v>
      </c>
      <c r="DD383" s="13">
        <f t="shared" si="153"/>
        <v>6.9444444444444441E-3</v>
      </c>
      <c r="DE383" s="6">
        <f t="shared" si="154"/>
        <v>0.6</v>
      </c>
      <c r="DG383" s="6">
        <v>2040</v>
      </c>
      <c r="DH383" s="6">
        <v>1</v>
      </c>
      <c r="DI383" s="6">
        <v>5</v>
      </c>
      <c r="DJ383" s="6">
        <f t="shared" si="155"/>
        <v>5</v>
      </c>
      <c r="DK383" s="6">
        <v>150</v>
      </c>
      <c r="DL383" s="6" t="s">
        <v>316</v>
      </c>
      <c r="DM383" s="6">
        <f t="shared" si="156"/>
        <v>750</v>
      </c>
      <c r="DN383" s="13">
        <f t="shared" si="157"/>
        <v>8.6805555555555559E-3</v>
      </c>
      <c r="DO383" s="6">
        <f t="shared" si="158"/>
        <v>0.75</v>
      </c>
      <c r="DQ383" s="6">
        <v>2040</v>
      </c>
      <c r="DR383" s="6">
        <v>1</v>
      </c>
      <c r="DS383" s="6">
        <v>9</v>
      </c>
      <c r="DT383" s="6">
        <f t="shared" si="159"/>
        <v>9</v>
      </c>
      <c r="DU383" s="6">
        <v>150</v>
      </c>
      <c r="DV383" s="6" t="s">
        <v>316</v>
      </c>
      <c r="DW383" s="6">
        <f t="shared" si="160"/>
        <v>1350</v>
      </c>
      <c r="DX383" s="13">
        <f t="shared" si="161"/>
        <v>1.5625E-2</v>
      </c>
      <c r="DY383" s="6">
        <f t="shared" si="162"/>
        <v>1.35</v>
      </c>
    </row>
    <row r="384" spans="2:129" x14ac:dyDescent="0.3">
      <c r="B384" s="6">
        <v>2041</v>
      </c>
      <c r="C384" s="6">
        <v>1</v>
      </c>
      <c r="D384" s="6">
        <v>17</v>
      </c>
      <c r="E384" s="6">
        <f t="shared" si="115"/>
        <v>17</v>
      </c>
      <c r="F384" s="6">
        <v>150</v>
      </c>
      <c r="G384" s="6" t="s">
        <v>316</v>
      </c>
      <c r="H384" s="6">
        <f t="shared" si="116"/>
        <v>2550</v>
      </c>
      <c r="I384" s="13">
        <f t="shared" si="117"/>
        <v>2.9513888888888888E-2</v>
      </c>
      <c r="J384" s="6">
        <f t="shared" si="118"/>
        <v>2.5499999999999998</v>
      </c>
      <c r="L384" s="6">
        <v>2041</v>
      </c>
      <c r="M384" s="6">
        <v>1</v>
      </c>
      <c r="N384" s="6"/>
      <c r="O384" s="6"/>
      <c r="P384" s="6">
        <f t="shared" si="119"/>
        <v>10090</v>
      </c>
      <c r="Q384" s="6" t="s">
        <v>218</v>
      </c>
      <c r="R384" s="6">
        <f t="shared" si="120"/>
        <v>10090</v>
      </c>
      <c r="S384" s="13">
        <f t="shared" si="121"/>
        <v>0.1167824074074074</v>
      </c>
      <c r="T384" s="6">
        <f t="shared" si="122"/>
        <v>10.09</v>
      </c>
      <c r="AE384" s="6">
        <v>2041</v>
      </c>
      <c r="AF384" s="6">
        <v>1</v>
      </c>
      <c r="AG384" s="6">
        <v>29</v>
      </c>
      <c r="AH384" s="6">
        <f t="shared" si="123"/>
        <v>29</v>
      </c>
      <c r="AI384" s="6">
        <v>150</v>
      </c>
      <c r="AJ384" s="6" t="s">
        <v>316</v>
      </c>
      <c r="AK384" s="6">
        <f t="shared" si="124"/>
        <v>4350</v>
      </c>
      <c r="AL384" s="13">
        <f t="shared" si="125"/>
        <v>5.0347222222222224E-2</v>
      </c>
      <c r="AM384" s="6">
        <f t="shared" si="126"/>
        <v>4.3499999999999996</v>
      </c>
      <c r="AO384" s="6">
        <v>2041</v>
      </c>
      <c r="AP384" s="6">
        <v>1</v>
      </c>
      <c r="AQ384" s="6">
        <v>37</v>
      </c>
      <c r="AR384" s="6">
        <f t="shared" si="127"/>
        <v>37</v>
      </c>
      <c r="AS384" s="6">
        <v>150</v>
      </c>
      <c r="AT384" s="6" t="s">
        <v>316</v>
      </c>
      <c r="AU384" s="6">
        <f t="shared" si="128"/>
        <v>5550</v>
      </c>
      <c r="AV384" s="13">
        <f t="shared" si="129"/>
        <v>6.4236111111111105E-2</v>
      </c>
      <c r="AW384" s="6">
        <f t="shared" si="130"/>
        <v>5.55</v>
      </c>
      <c r="AY384" s="6">
        <v>2041</v>
      </c>
      <c r="AZ384" s="6">
        <v>1</v>
      </c>
      <c r="BA384" s="6">
        <v>23</v>
      </c>
      <c r="BB384" s="6">
        <f t="shared" si="131"/>
        <v>23</v>
      </c>
      <c r="BC384" s="6">
        <v>150</v>
      </c>
      <c r="BD384" s="6" t="s">
        <v>316</v>
      </c>
      <c r="BE384" s="6">
        <f t="shared" si="132"/>
        <v>3450</v>
      </c>
      <c r="BF384" s="13">
        <f t="shared" si="133"/>
        <v>3.9930555555555552E-2</v>
      </c>
      <c r="BG384" s="6">
        <f t="shared" si="134"/>
        <v>3.45</v>
      </c>
      <c r="BI384" s="6">
        <v>2041</v>
      </c>
      <c r="BJ384" s="6">
        <v>1</v>
      </c>
      <c r="BK384" s="6">
        <v>47</v>
      </c>
      <c r="BL384" s="6">
        <f t="shared" si="135"/>
        <v>47</v>
      </c>
      <c r="BM384" s="6">
        <v>150</v>
      </c>
      <c r="BN384" s="6" t="s">
        <v>316</v>
      </c>
      <c r="BO384" s="6">
        <f t="shared" si="136"/>
        <v>7050</v>
      </c>
      <c r="BP384" s="13">
        <f t="shared" si="137"/>
        <v>8.1597222222222224E-2</v>
      </c>
      <c r="BQ384" s="6">
        <f t="shared" si="138"/>
        <v>7.05</v>
      </c>
      <c r="BS384" s="6">
        <v>2041</v>
      </c>
      <c r="BT384" s="6">
        <v>1</v>
      </c>
      <c r="BU384" s="6">
        <v>2</v>
      </c>
      <c r="BV384" s="6">
        <f t="shared" si="139"/>
        <v>2</v>
      </c>
      <c r="BW384" s="6">
        <v>150</v>
      </c>
      <c r="BX384" s="6" t="s">
        <v>316</v>
      </c>
      <c r="BY384" s="6">
        <f t="shared" si="140"/>
        <v>300</v>
      </c>
      <c r="BZ384" s="13">
        <f t="shared" si="141"/>
        <v>3.472222222222222E-3</v>
      </c>
      <c r="CA384" s="6">
        <f t="shared" si="142"/>
        <v>0.3</v>
      </c>
      <c r="CC384" s="6">
        <v>2041</v>
      </c>
      <c r="CD384" s="6">
        <v>1</v>
      </c>
      <c r="CE384" s="6">
        <v>8</v>
      </c>
      <c r="CF384" s="6">
        <f t="shared" si="143"/>
        <v>8</v>
      </c>
      <c r="CG384" s="6">
        <v>150</v>
      </c>
      <c r="CH384" s="6" t="s">
        <v>316</v>
      </c>
      <c r="CI384" s="6">
        <f t="shared" si="144"/>
        <v>1200</v>
      </c>
      <c r="CJ384" s="13">
        <f t="shared" si="145"/>
        <v>1.3888888888888888E-2</v>
      </c>
      <c r="CK384" s="6">
        <f t="shared" si="146"/>
        <v>1.2</v>
      </c>
      <c r="CM384" s="6">
        <v>2041</v>
      </c>
      <c r="CN384" s="6">
        <v>1</v>
      </c>
      <c r="CO384" s="6">
        <v>8</v>
      </c>
      <c r="CP384" s="6">
        <f t="shared" si="147"/>
        <v>8</v>
      </c>
      <c r="CQ384" s="6">
        <v>150</v>
      </c>
      <c r="CR384" s="6" t="s">
        <v>316</v>
      </c>
      <c r="CS384" s="6">
        <f t="shared" si="148"/>
        <v>1200</v>
      </c>
      <c r="CT384" s="13">
        <f t="shared" si="149"/>
        <v>1.3888888888888888E-2</v>
      </c>
      <c r="CU384" s="6">
        <f t="shared" si="150"/>
        <v>1.2</v>
      </c>
      <c r="CW384" s="6">
        <v>2041</v>
      </c>
      <c r="CX384" s="6">
        <v>1</v>
      </c>
      <c r="CY384" s="6">
        <v>4</v>
      </c>
      <c r="CZ384" s="6">
        <f t="shared" si="151"/>
        <v>4</v>
      </c>
      <c r="DA384" s="6">
        <v>150</v>
      </c>
      <c r="DB384" s="6" t="s">
        <v>316</v>
      </c>
      <c r="DC384" s="6">
        <f t="shared" si="152"/>
        <v>600</v>
      </c>
      <c r="DD384" s="13">
        <f t="shared" si="153"/>
        <v>6.9444444444444441E-3</v>
      </c>
      <c r="DE384" s="6">
        <f t="shared" si="154"/>
        <v>0.6</v>
      </c>
      <c r="DG384" s="6">
        <v>2041</v>
      </c>
      <c r="DH384" s="6">
        <v>1</v>
      </c>
      <c r="DI384" s="6">
        <v>5</v>
      </c>
      <c r="DJ384" s="6">
        <f t="shared" si="155"/>
        <v>5</v>
      </c>
      <c r="DK384" s="6">
        <v>150</v>
      </c>
      <c r="DL384" s="6" t="s">
        <v>316</v>
      </c>
      <c r="DM384" s="6">
        <f t="shared" si="156"/>
        <v>750</v>
      </c>
      <c r="DN384" s="13">
        <f t="shared" si="157"/>
        <v>8.6805555555555559E-3</v>
      </c>
      <c r="DO384" s="6">
        <f t="shared" si="158"/>
        <v>0.75</v>
      </c>
      <c r="DQ384" s="6">
        <v>2041</v>
      </c>
      <c r="DR384" s="6">
        <v>1</v>
      </c>
      <c r="DS384" s="6">
        <v>9</v>
      </c>
      <c r="DT384" s="6">
        <f t="shared" si="159"/>
        <v>9</v>
      </c>
      <c r="DU384" s="6">
        <v>150</v>
      </c>
      <c r="DV384" s="6" t="s">
        <v>316</v>
      </c>
      <c r="DW384" s="6">
        <f t="shared" si="160"/>
        <v>1350</v>
      </c>
      <c r="DX384" s="13">
        <f t="shared" si="161"/>
        <v>1.5625E-2</v>
      </c>
      <c r="DY384" s="6">
        <f t="shared" si="162"/>
        <v>1.35</v>
      </c>
    </row>
    <row r="385" spans="2:129" x14ac:dyDescent="0.3">
      <c r="B385" s="6">
        <v>2042</v>
      </c>
      <c r="C385" s="6">
        <v>1</v>
      </c>
      <c r="D385" s="6">
        <v>17</v>
      </c>
      <c r="E385" s="6">
        <f t="shared" si="115"/>
        <v>17</v>
      </c>
      <c r="F385" s="6">
        <v>150</v>
      </c>
      <c r="G385" s="6" t="s">
        <v>316</v>
      </c>
      <c r="H385" s="6">
        <f t="shared" si="116"/>
        <v>2550</v>
      </c>
      <c r="I385" s="13">
        <f t="shared" si="117"/>
        <v>2.9513888888888888E-2</v>
      </c>
      <c r="J385" s="6">
        <f t="shared" si="118"/>
        <v>2.5499999999999998</v>
      </c>
      <c r="L385" s="6">
        <v>2042</v>
      </c>
      <c r="M385" s="6">
        <v>1</v>
      </c>
      <c r="N385" s="6"/>
      <c r="O385" s="6"/>
      <c r="P385" s="6">
        <f t="shared" si="119"/>
        <v>10090</v>
      </c>
      <c r="Q385" s="6" t="s">
        <v>218</v>
      </c>
      <c r="R385" s="6">
        <f t="shared" si="120"/>
        <v>10090</v>
      </c>
      <c r="S385" s="13">
        <f t="shared" si="121"/>
        <v>0.1167824074074074</v>
      </c>
      <c r="T385" s="6">
        <f t="shared" si="122"/>
        <v>10.09</v>
      </c>
      <c r="AE385" s="6">
        <v>2042</v>
      </c>
      <c r="AF385" s="6">
        <v>1</v>
      </c>
      <c r="AG385" s="6">
        <v>29</v>
      </c>
      <c r="AH385" s="6">
        <f t="shared" si="123"/>
        <v>29</v>
      </c>
      <c r="AI385" s="6">
        <v>150</v>
      </c>
      <c r="AJ385" s="6" t="s">
        <v>316</v>
      </c>
      <c r="AK385" s="6">
        <f t="shared" si="124"/>
        <v>4350</v>
      </c>
      <c r="AL385" s="13">
        <f t="shared" si="125"/>
        <v>5.0347222222222224E-2</v>
      </c>
      <c r="AM385" s="6">
        <f t="shared" si="126"/>
        <v>4.3499999999999996</v>
      </c>
      <c r="AO385" s="6">
        <v>2042</v>
      </c>
      <c r="AP385" s="6">
        <v>1</v>
      </c>
      <c r="AQ385" s="6">
        <v>37</v>
      </c>
      <c r="AR385" s="6">
        <f t="shared" si="127"/>
        <v>37</v>
      </c>
      <c r="AS385" s="6">
        <v>150</v>
      </c>
      <c r="AT385" s="6" t="s">
        <v>316</v>
      </c>
      <c r="AU385" s="6">
        <f t="shared" si="128"/>
        <v>5550</v>
      </c>
      <c r="AV385" s="13">
        <f t="shared" si="129"/>
        <v>6.4236111111111105E-2</v>
      </c>
      <c r="AW385" s="6">
        <f t="shared" si="130"/>
        <v>5.55</v>
      </c>
      <c r="AY385" s="6">
        <v>2042</v>
      </c>
      <c r="AZ385" s="6">
        <v>1</v>
      </c>
      <c r="BA385" s="6">
        <v>23</v>
      </c>
      <c r="BB385" s="6">
        <f t="shared" si="131"/>
        <v>23</v>
      </c>
      <c r="BC385" s="6">
        <v>150</v>
      </c>
      <c r="BD385" s="6" t="s">
        <v>316</v>
      </c>
      <c r="BE385" s="6">
        <f t="shared" si="132"/>
        <v>3450</v>
      </c>
      <c r="BF385" s="13">
        <f t="shared" si="133"/>
        <v>3.9930555555555552E-2</v>
      </c>
      <c r="BG385" s="6">
        <f t="shared" si="134"/>
        <v>3.45</v>
      </c>
      <c r="BI385" s="6">
        <v>2042</v>
      </c>
      <c r="BJ385" s="6">
        <v>1</v>
      </c>
      <c r="BK385" s="6">
        <v>47</v>
      </c>
      <c r="BL385" s="6">
        <f t="shared" si="135"/>
        <v>47</v>
      </c>
      <c r="BM385" s="6">
        <v>150</v>
      </c>
      <c r="BN385" s="6" t="s">
        <v>316</v>
      </c>
      <c r="BO385" s="6">
        <f t="shared" si="136"/>
        <v>7050</v>
      </c>
      <c r="BP385" s="13">
        <f t="shared" si="137"/>
        <v>8.1597222222222224E-2</v>
      </c>
      <c r="BQ385" s="6">
        <f t="shared" si="138"/>
        <v>7.05</v>
      </c>
      <c r="BS385" s="6">
        <v>2042</v>
      </c>
      <c r="BT385" s="6">
        <v>1</v>
      </c>
      <c r="BU385" s="6">
        <v>2</v>
      </c>
      <c r="BV385" s="6">
        <f t="shared" si="139"/>
        <v>2</v>
      </c>
      <c r="BW385" s="6">
        <v>150</v>
      </c>
      <c r="BX385" s="6" t="s">
        <v>316</v>
      </c>
      <c r="BY385" s="6">
        <f t="shared" si="140"/>
        <v>300</v>
      </c>
      <c r="BZ385" s="13">
        <f t="shared" si="141"/>
        <v>3.472222222222222E-3</v>
      </c>
      <c r="CA385" s="6">
        <f t="shared" si="142"/>
        <v>0.3</v>
      </c>
      <c r="CC385" s="6">
        <v>2042</v>
      </c>
      <c r="CD385" s="6">
        <v>1</v>
      </c>
      <c r="CE385" s="6">
        <v>8</v>
      </c>
      <c r="CF385" s="6">
        <f t="shared" si="143"/>
        <v>8</v>
      </c>
      <c r="CG385" s="6">
        <v>150</v>
      </c>
      <c r="CH385" s="6" t="s">
        <v>316</v>
      </c>
      <c r="CI385" s="6">
        <f t="shared" si="144"/>
        <v>1200</v>
      </c>
      <c r="CJ385" s="13">
        <f t="shared" si="145"/>
        <v>1.3888888888888888E-2</v>
      </c>
      <c r="CK385" s="6">
        <f t="shared" si="146"/>
        <v>1.2</v>
      </c>
      <c r="CM385" s="6">
        <v>2042</v>
      </c>
      <c r="CN385" s="6">
        <v>1</v>
      </c>
      <c r="CO385" s="6">
        <v>8</v>
      </c>
      <c r="CP385" s="6">
        <f t="shared" si="147"/>
        <v>8</v>
      </c>
      <c r="CQ385" s="6">
        <v>150</v>
      </c>
      <c r="CR385" s="6" t="s">
        <v>316</v>
      </c>
      <c r="CS385" s="6">
        <f t="shared" si="148"/>
        <v>1200</v>
      </c>
      <c r="CT385" s="13">
        <f t="shared" si="149"/>
        <v>1.3888888888888888E-2</v>
      </c>
      <c r="CU385" s="6">
        <f t="shared" si="150"/>
        <v>1.2</v>
      </c>
      <c r="CW385" s="6">
        <v>2042</v>
      </c>
      <c r="CX385" s="6">
        <v>1</v>
      </c>
      <c r="CY385" s="6">
        <v>4</v>
      </c>
      <c r="CZ385" s="6">
        <f t="shared" si="151"/>
        <v>4</v>
      </c>
      <c r="DA385" s="6">
        <v>150</v>
      </c>
      <c r="DB385" s="6" t="s">
        <v>316</v>
      </c>
      <c r="DC385" s="6">
        <f t="shared" si="152"/>
        <v>600</v>
      </c>
      <c r="DD385" s="13">
        <f t="shared" si="153"/>
        <v>6.9444444444444441E-3</v>
      </c>
      <c r="DE385" s="6">
        <f t="shared" si="154"/>
        <v>0.6</v>
      </c>
      <c r="DG385" s="6">
        <v>2042</v>
      </c>
      <c r="DH385" s="6">
        <v>1</v>
      </c>
      <c r="DI385" s="6">
        <v>5</v>
      </c>
      <c r="DJ385" s="6">
        <f t="shared" si="155"/>
        <v>5</v>
      </c>
      <c r="DK385" s="6">
        <v>150</v>
      </c>
      <c r="DL385" s="6" t="s">
        <v>316</v>
      </c>
      <c r="DM385" s="6">
        <f t="shared" si="156"/>
        <v>750</v>
      </c>
      <c r="DN385" s="13">
        <f t="shared" si="157"/>
        <v>8.6805555555555559E-3</v>
      </c>
      <c r="DO385" s="6">
        <f t="shared" si="158"/>
        <v>0.75</v>
      </c>
      <c r="DQ385" s="6">
        <v>2042</v>
      </c>
      <c r="DR385" s="6">
        <v>1</v>
      </c>
      <c r="DS385" s="6">
        <v>9</v>
      </c>
      <c r="DT385" s="6">
        <f t="shared" si="159"/>
        <v>9</v>
      </c>
      <c r="DU385" s="6">
        <v>150</v>
      </c>
      <c r="DV385" s="6" t="s">
        <v>316</v>
      </c>
      <c r="DW385" s="6">
        <f t="shared" si="160"/>
        <v>1350</v>
      </c>
      <c r="DX385" s="13">
        <f t="shared" si="161"/>
        <v>1.5625E-2</v>
      </c>
      <c r="DY385" s="6">
        <f t="shared" si="162"/>
        <v>1.35</v>
      </c>
    </row>
    <row r="386" spans="2:129" x14ac:dyDescent="0.3">
      <c r="B386" s="6">
        <v>2043</v>
      </c>
      <c r="C386" s="6">
        <v>1</v>
      </c>
      <c r="D386" s="6">
        <v>17</v>
      </c>
      <c r="E386" s="6">
        <f t="shared" si="115"/>
        <v>17</v>
      </c>
      <c r="F386" s="6">
        <v>150</v>
      </c>
      <c r="G386" s="6" t="s">
        <v>316</v>
      </c>
      <c r="H386" s="6">
        <f t="shared" si="116"/>
        <v>2550</v>
      </c>
      <c r="I386" s="13">
        <f t="shared" si="117"/>
        <v>2.9513888888888888E-2</v>
      </c>
      <c r="J386" s="6">
        <f t="shared" si="118"/>
        <v>2.5499999999999998</v>
      </c>
      <c r="L386" s="6">
        <v>2043</v>
      </c>
      <c r="M386" s="6">
        <v>1</v>
      </c>
      <c r="N386" s="6"/>
      <c r="O386" s="6"/>
      <c r="P386" s="6">
        <f t="shared" si="119"/>
        <v>10090</v>
      </c>
      <c r="Q386" s="6" t="s">
        <v>218</v>
      </c>
      <c r="R386" s="6">
        <f t="shared" si="120"/>
        <v>10090</v>
      </c>
      <c r="S386" s="13">
        <f t="shared" si="121"/>
        <v>0.1167824074074074</v>
      </c>
      <c r="T386" s="6">
        <f t="shared" si="122"/>
        <v>10.09</v>
      </c>
      <c r="AE386" s="6">
        <v>2043</v>
      </c>
      <c r="AF386" s="6">
        <v>1</v>
      </c>
      <c r="AG386" s="6">
        <v>29</v>
      </c>
      <c r="AH386" s="6">
        <f t="shared" si="123"/>
        <v>29</v>
      </c>
      <c r="AI386" s="6">
        <v>150</v>
      </c>
      <c r="AJ386" s="6" t="s">
        <v>316</v>
      </c>
      <c r="AK386" s="6">
        <f t="shared" si="124"/>
        <v>4350</v>
      </c>
      <c r="AL386" s="13">
        <f t="shared" si="125"/>
        <v>5.0347222222222224E-2</v>
      </c>
      <c r="AM386" s="6">
        <f t="shared" si="126"/>
        <v>4.3499999999999996</v>
      </c>
      <c r="AO386" s="6">
        <v>2043</v>
      </c>
      <c r="AP386" s="6">
        <v>1</v>
      </c>
      <c r="AQ386" s="6">
        <v>37</v>
      </c>
      <c r="AR386" s="6">
        <f t="shared" si="127"/>
        <v>37</v>
      </c>
      <c r="AS386" s="6">
        <v>150</v>
      </c>
      <c r="AT386" s="6" t="s">
        <v>316</v>
      </c>
      <c r="AU386" s="6">
        <f t="shared" si="128"/>
        <v>5550</v>
      </c>
      <c r="AV386" s="13">
        <f t="shared" si="129"/>
        <v>6.4236111111111105E-2</v>
      </c>
      <c r="AW386" s="6">
        <f t="shared" si="130"/>
        <v>5.55</v>
      </c>
      <c r="AY386" s="6">
        <v>2043</v>
      </c>
      <c r="AZ386" s="6">
        <v>1</v>
      </c>
      <c r="BA386" s="6">
        <v>23</v>
      </c>
      <c r="BB386" s="6">
        <f t="shared" si="131"/>
        <v>23</v>
      </c>
      <c r="BC386" s="6">
        <v>150</v>
      </c>
      <c r="BD386" s="6" t="s">
        <v>316</v>
      </c>
      <c r="BE386" s="6">
        <f t="shared" si="132"/>
        <v>3450</v>
      </c>
      <c r="BF386" s="13">
        <f t="shared" si="133"/>
        <v>3.9930555555555552E-2</v>
      </c>
      <c r="BG386" s="6">
        <f t="shared" si="134"/>
        <v>3.45</v>
      </c>
      <c r="BI386" s="6">
        <v>2043</v>
      </c>
      <c r="BJ386" s="6">
        <v>1</v>
      </c>
      <c r="BK386" s="6">
        <v>47</v>
      </c>
      <c r="BL386" s="6">
        <f t="shared" si="135"/>
        <v>47</v>
      </c>
      <c r="BM386" s="6">
        <v>150</v>
      </c>
      <c r="BN386" s="6" t="s">
        <v>316</v>
      </c>
      <c r="BO386" s="6">
        <f t="shared" si="136"/>
        <v>7050</v>
      </c>
      <c r="BP386" s="13">
        <f t="shared" si="137"/>
        <v>8.1597222222222224E-2</v>
      </c>
      <c r="BQ386" s="6">
        <f t="shared" si="138"/>
        <v>7.05</v>
      </c>
      <c r="BS386" s="6">
        <v>2043</v>
      </c>
      <c r="BT386" s="6">
        <v>1</v>
      </c>
      <c r="BU386" s="6">
        <v>2</v>
      </c>
      <c r="BV386" s="6">
        <f t="shared" si="139"/>
        <v>2</v>
      </c>
      <c r="BW386" s="6">
        <v>150</v>
      </c>
      <c r="BX386" s="6" t="s">
        <v>316</v>
      </c>
      <c r="BY386" s="6">
        <f t="shared" si="140"/>
        <v>300</v>
      </c>
      <c r="BZ386" s="13">
        <f t="shared" si="141"/>
        <v>3.472222222222222E-3</v>
      </c>
      <c r="CA386" s="6">
        <f t="shared" si="142"/>
        <v>0.3</v>
      </c>
      <c r="CC386" s="6">
        <v>2043</v>
      </c>
      <c r="CD386" s="6">
        <v>1</v>
      </c>
      <c r="CE386" s="6">
        <v>8</v>
      </c>
      <c r="CF386" s="6">
        <f t="shared" si="143"/>
        <v>8</v>
      </c>
      <c r="CG386" s="6">
        <v>150</v>
      </c>
      <c r="CH386" s="6" t="s">
        <v>316</v>
      </c>
      <c r="CI386" s="6">
        <f t="shared" si="144"/>
        <v>1200</v>
      </c>
      <c r="CJ386" s="13">
        <f t="shared" si="145"/>
        <v>1.3888888888888888E-2</v>
      </c>
      <c r="CK386" s="6">
        <f t="shared" si="146"/>
        <v>1.2</v>
      </c>
      <c r="CM386" s="6">
        <v>2043</v>
      </c>
      <c r="CN386" s="6">
        <v>1</v>
      </c>
      <c r="CO386" s="6">
        <v>8</v>
      </c>
      <c r="CP386" s="6">
        <f t="shared" si="147"/>
        <v>8</v>
      </c>
      <c r="CQ386" s="6">
        <v>150</v>
      </c>
      <c r="CR386" s="6" t="s">
        <v>316</v>
      </c>
      <c r="CS386" s="6">
        <f t="shared" si="148"/>
        <v>1200</v>
      </c>
      <c r="CT386" s="13">
        <f t="shared" si="149"/>
        <v>1.3888888888888888E-2</v>
      </c>
      <c r="CU386" s="6">
        <f t="shared" si="150"/>
        <v>1.2</v>
      </c>
      <c r="CW386" s="6">
        <v>2043</v>
      </c>
      <c r="CX386" s="6">
        <v>1</v>
      </c>
      <c r="CY386" s="6">
        <v>4</v>
      </c>
      <c r="CZ386" s="6">
        <f t="shared" si="151"/>
        <v>4</v>
      </c>
      <c r="DA386" s="6">
        <v>150</v>
      </c>
      <c r="DB386" s="6" t="s">
        <v>316</v>
      </c>
      <c r="DC386" s="6">
        <f t="shared" si="152"/>
        <v>600</v>
      </c>
      <c r="DD386" s="13">
        <f t="shared" si="153"/>
        <v>6.9444444444444441E-3</v>
      </c>
      <c r="DE386" s="6">
        <f t="shared" si="154"/>
        <v>0.6</v>
      </c>
      <c r="DG386" s="6">
        <v>2043</v>
      </c>
      <c r="DH386" s="6">
        <v>1</v>
      </c>
      <c r="DI386" s="6">
        <v>5</v>
      </c>
      <c r="DJ386" s="6">
        <f t="shared" si="155"/>
        <v>5</v>
      </c>
      <c r="DK386" s="6">
        <v>150</v>
      </c>
      <c r="DL386" s="6" t="s">
        <v>316</v>
      </c>
      <c r="DM386" s="6">
        <f t="shared" si="156"/>
        <v>750</v>
      </c>
      <c r="DN386" s="13">
        <f t="shared" si="157"/>
        <v>8.6805555555555559E-3</v>
      </c>
      <c r="DO386" s="6">
        <f t="shared" si="158"/>
        <v>0.75</v>
      </c>
      <c r="DQ386" s="6">
        <v>2043</v>
      </c>
      <c r="DR386" s="6">
        <v>1</v>
      </c>
      <c r="DS386" s="6">
        <v>9</v>
      </c>
      <c r="DT386" s="6">
        <f t="shared" si="159"/>
        <v>9</v>
      </c>
      <c r="DU386" s="6">
        <v>150</v>
      </c>
      <c r="DV386" s="6" t="s">
        <v>316</v>
      </c>
      <c r="DW386" s="6">
        <f t="shared" si="160"/>
        <v>1350</v>
      </c>
      <c r="DX386" s="13">
        <f t="shared" si="161"/>
        <v>1.5625E-2</v>
      </c>
      <c r="DY386" s="6">
        <f t="shared" si="162"/>
        <v>1.35</v>
      </c>
    </row>
    <row r="387" spans="2:129" x14ac:dyDescent="0.3">
      <c r="B387" s="6">
        <v>2044</v>
      </c>
      <c r="C387" s="6">
        <v>1</v>
      </c>
      <c r="D387" s="6">
        <v>17</v>
      </c>
      <c r="E387" s="6">
        <f t="shared" si="115"/>
        <v>17</v>
      </c>
      <c r="F387" s="6">
        <v>150</v>
      </c>
      <c r="G387" s="6" t="s">
        <v>316</v>
      </c>
      <c r="H387" s="6">
        <f t="shared" si="116"/>
        <v>2550</v>
      </c>
      <c r="I387" s="13">
        <f t="shared" si="117"/>
        <v>2.9513888888888888E-2</v>
      </c>
      <c r="J387" s="6">
        <f t="shared" si="118"/>
        <v>2.5499999999999998</v>
      </c>
      <c r="L387" s="6">
        <v>2044</v>
      </c>
      <c r="M387" s="6">
        <v>1</v>
      </c>
      <c r="N387" s="6"/>
      <c r="O387" s="6"/>
      <c r="P387" s="6">
        <f t="shared" si="119"/>
        <v>10090</v>
      </c>
      <c r="Q387" s="6" t="s">
        <v>218</v>
      </c>
      <c r="R387" s="6">
        <f t="shared" si="120"/>
        <v>10090</v>
      </c>
      <c r="S387" s="13">
        <f t="shared" si="121"/>
        <v>0.1167824074074074</v>
      </c>
      <c r="T387" s="6">
        <f t="shared" si="122"/>
        <v>10.09</v>
      </c>
      <c r="AE387" s="6">
        <v>2044</v>
      </c>
      <c r="AF387" s="6">
        <v>1</v>
      </c>
      <c r="AG387" s="6">
        <v>29</v>
      </c>
      <c r="AH387" s="6">
        <f t="shared" si="123"/>
        <v>29</v>
      </c>
      <c r="AI387" s="6">
        <v>150</v>
      </c>
      <c r="AJ387" s="6" t="s">
        <v>316</v>
      </c>
      <c r="AK387" s="6">
        <f t="shared" si="124"/>
        <v>4350</v>
      </c>
      <c r="AL387" s="13">
        <f t="shared" si="125"/>
        <v>5.0347222222222224E-2</v>
      </c>
      <c r="AM387" s="6">
        <f t="shared" si="126"/>
        <v>4.3499999999999996</v>
      </c>
      <c r="AO387" s="6">
        <v>2044</v>
      </c>
      <c r="AP387" s="6">
        <v>1</v>
      </c>
      <c r="AQ387" s="6">
        <v>37</v>
      </c>
      <c r="AR387" s="6">
        <f t="shared" si="127"/>
        <v>37</v>
      </c>
      <c r="AS387" s="6">
        <v>150</v>
      </c>
      <c r="AT387" s="6" t="s">
        <v>316</v>
      </c>
      <c r="AU387" s="6">
        <f t="shared" si="128"/>
        <v>5550</v>
      </c>
      <c r="AV387" s="13">
        <f t="shared" si="129"/>
        <v>6.4236111111111105E-2</v>
      </c>
      <c r="AW387" s="6">
        <f t="shared" si="130"/>
        <v>5.55</v>
      </c>
      <c r="AY387" s="6">
        <v>2044</v>
      </c>
      <c r="AZ387" s="6">
        <v>1</v>
      </c>
      <c r="BA387" s="6">
        <v>23</v>
      </c>
      <c r="BB387" s="6">
        <f t="shared" si="131"/>
        <v>23</v>
      </c>
      <c r="BC387" s="6">
        <v>150</v>
      </c>
      <c r="BD387" s="6" t="s">
        <v>316</v>
      </c>
      <c r="BE387" s="6">
        <f t="shared" si="132"/>
        <v>3450</v>
      </c>
      <c r="BF387" s="13">
        <f t="shared" si="133"/>
        <v>3.9930555555555552E-2</v>
      </c>
      <c r="BG387" s="6">
        <f t="shared" si="134"/>
        <v>3.45</v>
      </c>
      <c r="BI387" s="6">
        <v>2044</v>
      </c>
      <c r="BJ387" s="6">
        <v>1</v>
      </c>
      <c r="BK387" s="6">
        <v>47</v>
      </c>
      <c r="BL387" s="6">
        <f t="shared" si="135"/>
        <v>47</v>
      </c>
      <c r="BM387" s="6">
        <v>150</v>
      </c>
      <c r="BN387" s="6" t="s">
        <v>316</v>
      </c>
      <c r="BO387" s="6">
        <f t="shared" si="136"/>
        <v>7050</v>
      </c>
      <c r="BP387" s="13">
        <f t="shared" si="137"/>
        <v>8.1597222222222224E-2</v>
      </c>
      <c r="BQ387" s="6">
        <f t="shared" si="138"/>
        <v>7.05</v>
      </c>
      <c r="BS387" s="6">
        <v>2044</v>
      </c>
      <c r="BT387" s="6">
        <v>1</v>
      </c>
      <c r="BU387" s="6">
        <v>2</v>
      </c>
      <c r="BV387" s="6">
        <f t="shared" si="139"/>
        <v>2</v>
      </c>
      <c r="BW387" s="6">
        <v>150</v>
      </c>
      <c r="BX387" s="6" t="s">
        <v>316</v>
      </c>
      <c r="BY387" s="6">
        <f t="shared" si="140"/>
        <v>300</v>
      </c>
      <c r="BZ387" s="13">
        <f t="shared" si="141"/>
        <v>3.472222222222222E-3</v>
      </c>
      <c r="CA387" s="6">
        <f t="shared" si="142"/>
        <v>0.3</v>
      </c>
      <c r="CC387" s="6">
        <v>2044</v>
      </c>
      <c r="CD387" s="6">
        <v>1</v>
      </c>
      <c r="CE387" s="6">
        <v>8</v>
      </c>
      <c r="CF387" s="6">
        <f t="shared" si="143"/>
        <v>8</v>
      </c>
      <c r="CG387" s="6">
        <v>150</v>
      </c>
      <c r="CH387" s="6" t="s">
        <v>316</v>
      </c>
      <c r="CI387" s="6">
        <f t="shared" si="144"/>
        <v>1200</v>
      </c>
      <c r="CJ387" s="13">
        <f t="shared" si="145"/>
        <v>1.3888888888888888E-2</v>
      </c>
      <c r="CK387" s="6">
        <f t="shared" si="146"/>
        <v>1.2</v>
      </c>
      <c r="CM387" s="6">
        <v>2044</v>
      </c>
      <c r="CN387" s="6">
        <v>1</v>
      </c>
      <c r="CO387" s="6">
        <v>8</v>
      </c>
      <c r="CP387" s="6">
        <f t="shared" si="147"/>
        <v>8</v>
      </c>
      <c r="CQ387" s="6">
        <v>150</v>
      </c>
      <c r="CR387" s="6" t="s">
        <v>316</v>
      </c>
      <c r="CS387" s="6">
        <f t="shared" si="148"/>
        <v>1200</v>
      </c>
      <c r="CT387" s="13">
        <f t="shared" si="149"/>
        <v>1.3888888888888888E-2</v>
      </c>
      <c r="CU387" s="6">
        <f t="shared" si="150"/>
        <v>1.2</v>
      </c>
      <c r="CW387" s="6">
        <v>2044</v>
      </c>
      <c r="CX387" s="6">
        <v>1</v>
      </c>
      <c r="CY387" s="6">
        <v>4</v>
      </c>
      <c r="CZ387" s="6">
        <f t="shared" si="151"/>
        <v>4</v>
      </c>
      <c r="DA387" s="6">
        <v>150</v>
      </c>
      <c r="DB387" s="6" t="s">
        <v>316</v>
      </c>
      <c r="DC387" s="6">
        <f t="shared" si="152"/>
        <v>600</v>
      </c>
      <c r="DD387" s="13">
        <f t="shared" si="153"/>
        <v>6.9444444444444441E-3</v>
      </c>
      <c r="DE387" s="6">
        <f t="shared" si="154"/>
        <v>0.6</v>
      </c>
      <c r="DG387" s="6">
        <v>2044</v>
      </c>
      <c r="DH387" s="6">
        <v>1</v>
      </c>
      <c r="DI387" s="6">
        <v>5</v>
      </c>
      <c r="DJ387" s="6">
        <f t="shared" si="155"/>
        <v>5</v>
      </c>
      <c r="DK387" s="6">
        <v>150</v>
      </c>
      <c r="DL387" s="6" t="s">
        <v>316</v>
      </c>
      <c r="DM387" s="6">
        <f t="shared" si="156"/>
        <v>750</v>
      </c>
      <c r="DN387" s="13">
        <f t="shared" si="157"/>
        <v>8.6805555555555559E-3</v>
      </c>
      <c r="DO387" s="6">
        <f t="shared" si="158"/>
        <v>0.75</v>
      </c>
      <c r="DQ387" s="6">
        <v>2044</v>
      </c>
      <c r="DR387" s="6">
        <v>1</v>
      </c>
      <c r="DS387" s="6">
        <v>9</v>
      </c>
      <c r="DT387" s="6">
        <f t="shared" si="159"/>
        <v>9</v>
      </c>
      <c r="DU387" s="6">
        <v>150</v>
      </c>
      <c r="DV387" s="6" t="s">
        <v>316</v>
      </c>
      <c r="DW387" s="6">
        <f t="shared" si="160"/>
        <v>1350</v>
      </c>
      <c r="DX387" s="13">
        <f t="shared" si="161"/>
        <v>1.5625E-2</v>
      </c>
      <c r="DY387" s="6">
        <f t="shared" si="162"/>
        <v>1.35</v>
      </c>
    </row>
    <row r="389" spans="2:129" x14ac:dyDescent="0.3">
      <c r="B389" s="226" t="s">
        <v>345</v>
      </c>
      <c r="C389" s="226"/>
      <c r="D389" s="226"/>
      <c r="L389" s="226" t="s">
        <v>346</v>
      </c>
      <c r="M389" s="226"/>
      <c r="N389" s="226"/>
    </row>
    <row r="390" spans="2:129" x14ac:dyDescent="0.3">
      <c r="B390" s="225" t="s">
        <v>22</v>
      </c>
      <c r="C390" s="225" t="s">
        <v>203</v>
      </c>
      <c r="D390" s="225" t="s">
        <v>204</v>
      </c>
      <c r="E390" s="225" t="s">
        <v>201</v>
      </c>
      <c r="F390" s="225" t="s">
        <v>202</v>
      </c>
      <c r="G390" s="225" t="s">
        <v>151</v>
      </c>
      <c r="H390" s="225" t="s">
        <v>205</v>
      </c>
      <c r="I390" s="225" t="s">
        <v>206</v>
      </c>
      <c r="J390" s="225" t="s">
        <v>207</v>
      </c>
      <c r="L390" s="225" t="s">
        <v>22</v>
      </c>
      <c r="M390" s="225" t="s">
        <v>203</v>
      </c>
      <c r="N390" s="225" t="s">
        <v>317</v>
      </c>
      <c r="O390" s="225" t="s">
        <v>318</v>
      </c>
      <c r="P390" s="225" t="s">
        <v>202</v>
      </c>
      <c r="Q390" s="225" t="s">
        <v>151</v>
      </c>
      <c r="R390" s="225" t="s">
        <v>205</v>
      </c>
      <c r="S390" s="225" t="s">
        <v>206</v>
      </c>
      <c r="T390" s="225" t="s">
        <v>207</v>
      </c>
    </row>
    <row r="391" spans="2:129" x14ac:dyDescent="0.3">
      <c r="B391" s="225"/>
      <c r="C391" s="225"/>
      <c r="D391" s="225"/>
      <c r="E391" s="225"/>
      <c r="F391" s="225"/>
      <c r="G391" s="225"/>
      <c r="H391" s="225"/>
      <c r="I391" s="225"/>
      <c r="J391" s="225"/>
      <c r="L391" s="225"/>
      <c r="M391" s="225"/>
      <c r="N391" s="225"/>
      <c r="O391" s="225"/>
      <c r="P391" s="225"/>
      <c r="Q391" s="225"/>
      <c r="R391" s="225"/>
      <c r="S391" s="225"/>
      <c r="T391" s="225"/>
    </row>
    <row r="392" spans="2:129" x14ac:dyDescent="0.3">
      <c r="B392" s="225"/>
      <c r="C392" s="225"/>
      <c r="D392" s="225"/>
      <c r="E392" s="225"/>
      <c r="F392" s="225"/>
      <c r="G392" s="225"/>
      <c r="H392" s="225"/>
      <c r="I392" s="225"/>
      <c r="J392" s="225"/>
      <c r="L392" s="225"/>
      <c r="M392" s="225"/>
      <c r="N392" s="225"/>
      <c r="O392" s="225"/>
      <c r="P392" s="225"/>
      <c r="Q392" s="225"/>
      <c r="R392" s="225"/>
      <c r="S392" s="225"/>
      <c r="T392" s="225"/>
    </row>
    <row r="393" spans="2:129" x14ac:dyDescent="0.3">
      <c r="B393" s="6">
        <v>2025</v>
      </c>
      <c r="C393" s="6" cm="1">
        <f t="array" ref="C393:C412">TRANSPOSE('Proyeksi Fasum (4)'!D96:W96)</f>
        <v>1</v>
      </c>
      <c r="D393" s="6"/>
      <c r="E393" s="6"/>
      <c r="F393" s="6">
        <v>10000</v>
      </c>
      <c r="G393" s="6" t="s">
        <v>218</v>
      </c>
      <c r="H393" s="6">
        <f>F393*C393</f>
        <v>10000</v>
      </c>
      <c r="I393" s="13">
        <f>H393/86400</f>
        <v>0.11574074074074074</v>
      </c>
      <c r="J393" s="6">
        <f>H393/1000</f>
        <v>10</v>
      </c>
      <c r="L393" s="6">
        <v>2025</v>
      </c>
      <c r="M393" s="6" cm="1">
        <f t="array" ref="M393:M412">TRANSPOSE('Proyeksi Fasum (4)'!D97:W97)</f>
        <v>2</v>
      </c>
      <c r="N393" s="6">
        <v>1</v>
      </c>
      <c r="O393" s="6">
        <f>M393*N393</f>
        <v>2</v>
      </c>
      <c r="P393" s="6">
        <v>0.3</v>
      </c>
      <c r="Q393" s="6" t="s">
        <v>319</v>
      </c>
      <c r="R393" s="6">
        <f>P393*O393*86400</f>
        <v>51840</v>
      </c>
      <c r="S393" s="13">
        <f>R393/86400</f>
        <v>0.6</v>
      </c>
      <c r="T393" s="6">
        <f>R393/1000</f>
        <v>51.84</v>
      </c>
    </row>
    <row r="394" spans="2:129" x14ac:dyDescent="0.3">
      <c r="B394" s="6">
        <v>2026</v>
      </c>
      <c r="C394" s="6">
        <v>1</v>
      </c>
      <c r="D394" s="6"/>
      <c r="E394" s="6"/>
      <c r="F394" s="6">
        <v>10000</v>
      </c>
      <c r="G394" s="6" t="s">
        <v>218</v>
      </c>
      <c r="H394" s="6">
        <f t="shared" ref="H394:H412" si="163">F394*C394</f>
        <v>10000</v>
      </c>
      <c r="I394" s="13">
        <f t="shared" ref="I394:I412" si="164">H394/86400</f>
        <v>0.11574074074074074</v>
      </c>
      <c r="J394" s="6">
        <f t="shared" ref="J394:J412" si="165">H394/1000</f>
        <v>10</v>
      </c>
      <c r="L394" s="6">
        <v>2026</v>
      </c>
      <c r="M394" s="6">
        <v>2</v>
      </c>
      <c r="N394" s="6">
        <v>1</v>
      </c>
      <c r="O394" s="6">
        <f t="shared" ref="O394:O412" si="166">M394*N394</f>
        <v>2</v>
      </c>
      <c r="P394" s="6">
        <v>0.3</v>
      </c>
      <c r="Q394" s="6" t="s">
        <v>319</v>
      </c>
      <c r="R394" s="6">
        <f t="shared" ref="R394:R412" si="167">P394*O394*86400</f>
        <v>51840</v>
      </c>
      <c r="S394" s="13">
        <f t="shared" ref="S394:S412" si="168">R394/86400</f>
        <v>0.6</v>
      </c>
      <c r="T394" s="6">
        <f t="shared" ref="T394:T412" si="169">R394/1000</f>
        <v>51.84</v>
      </c>
    </row>
    <row r="395" spans="2:129" x14ac:dyDescent="0.3">
      <c r="B395" s="6">
        <v>2027</v>
      </c>
      <c r="C395" s="6">
        <v>1</v>
      </c>
      <c r="D395" s="6"/>
      <c r="E395" s="6"/>
      <c r="F395" s="6">
        <v>10000</v>
      </c>
      <c r="G395" s="6" t="s">
        <v>218</v>
      </c>
      <c r="H395" s="6">
        <f t="shared" si="163"/>
        <v>10000</v>
      </c>
      <c r="I395" s="13">
        <f t="shared" si="164"/>
        <v>0.11574074074074074</v>
      </c>
      <c r="J395" s="6">
        <f t="shared" si="165"/>
        <v>10</v>
      </c>
      <c r="L395" s="6">
        <v>2027</v>
      </c>
      <c r="M395" s="6">
        <v>2</v>
      </c>
      <c r="N395" s="6">
        <v>1</v>
      </c>
      <c r="O395" s="6">
        <f t="shared" si="166"/>
        <v>2</v>
      </c>
      <c r="P395" s="6">
        <v>0.3</v>
      </c>
      <c r="Q395" s="6" t="s">
        <v>319</v>
      </c>
      <c r="R395" s="6">
        <f t="shared" si="167"/>
        <v>51840</v>
      </c>
      <c r="S395" s="13">
        <f t="shared" si="168"/>
        <v>0.6</v>
      </c>
      <c r="T395" s="6">
        <f t="shared" si="169"/>
        <v>51.84</v>
      </c>
    </row>
    <row r="396" spans="2:129" x14ac:dyDescent="0.3">
      <c r="B396" s="6">
        <v>2028</v>
      </c>
      <c r="C396" s="6">
        <v>1</v>
      </c>
      <c r="D396" s="6"/>
      <c r="E396" s="6"/>
      <c r="F396" s="6">
        <v>10000</v>
      </c>
      <c r="G396" s="6" t="s">
        <v>218</v>
      </c>
      <c r="H396" s="6">
        <f t="shared" si="163"/>
        <v>10000</v>
      </c>
      <c r="I396" s="13">
        <f t="shared" si="164"/>
        <v>0.11574074074074074</v>
      </c>
      <c r="J396" s="6">
        <f t="shared" si="165"/>
        <v>10</v>
      </c>
      <c r="L396" s="6">
        <v>2028</v>
      </c>
      <c r="M396" s="6">
        <v>2</v>
      </c>
      <c r="N396" s="6">
        <v>1</v>
      </c>
      <c r="O396" s="6">
        <f t="shared" si="166"/>
        <v>2</v>
      </c>
      <c r="P396" s="6">
        <v>0.3</v>
      </c>
      <c r="Q396" s="6" t="s">
        <v>319</v>
      </c>
      <c r="R396" s="6">
        <f t="shared" si="167"/>
        <v>51840</v>
      </c>
      <c r="S396" s="13">
        <f t="shared" si="168"/>
        <v>0.6</v>
      </c>
      <c r="T396" s="6">
        <f t="shared" si="169"/>
        <v>51.84</v>
      </c>
    </row>
    <row r="397" spans="2:129" x14ac:dyDescent="0.3">
      <c r="B397" s="6">
        <v>2029</v>
      </c>
      <c r="C397" s="6">
        <v>1</v>
      </c>
      <c r="D397" s="6"/>
      <c r="E397" s="6"/>
      <c r="F397" s="6">
        <v>10000</v>
      </c>
      <c r="G397" s="6" t="s">
        <v>218</v>
      </c>
      <c r="H397" s="6">
        <f t="shared" si="163"/>
        <v>10000</v>
      </c>
      <c r="I397" s="13">
        <f t="shared" si="164"/>
        <v>0.11574074074074074</v>
      </c>
      <c r="J397" s="6">
        <f t="shared" si="165"/>
        <v>10</v>
      </c>
      <c r="L397" s="6">
        <v>2029</v>
      </c>
      <c r="M397" s="6">
        <v>2</v>
      </c>
      <c r="N397" s="6">
        <v>1</v>
      </c>
      <c r="O397" s="6">
        <f t="shared" si="166"/>
        <v>2</v>
      </c>
      <c r="P397" s="6">
        <v>0.3</v>
      </c>
      <c r="Q397" s="6" t="s">
        <v>319</v>
      </c>
      <c r="R397" s="6">
        <f t="shared" si="167"/>
        <v>51840</v>
      </c>
      <c r="S397" s="13">
        <f t="shared" si="168"/>
        <v>0.6</v>
      </c>
      <c r="T397" s="6">
        <f t="shared" si="169"/>
        <v>51.84</v>
      </c>
    </row>
    <row r="398" spans="2:129" x14ac:dyDescent="0.3">
      <c r="B398" s="6">
        <v>2030</v>
      </c>
      <c r="C398" s="6">
        <v>1</v>
      </c>
      <c r="D398" s="6"/>
      <c r="E398" s="6"/>
      <c r="F398" s="6">
        <v>10000</v>
      </c>
      <c r="G398" s="6" t="s">
        <v>218</v>
      </c>
      <c r="H398" s="6">
        <f t="shared" si="163"/>
        <v>10000</v>
      </c>
      <c r="I398" s="13">
        <f t="shared" si="164"/>
        <v>0.11574074074074074</v>
      </c>
      <c r="J398" s="6">
        <f t="shared" si="165"/>
        <v>10</v>
      </c>
      <c r="L398" s="6">
        <v>2030</v>
      </c>
      <c r="M398" s="6">
        <v>2</v>
      </c>
      <c r="N398" s="6">
        <v>1</v>
      </c>
      <c r="O398" s="6">
        <f t="shared" si="166"/>
        <v>2</v>
      </c>
      <c r="P398" s="6">
        <v>0.3</v>
      </c>
      <c r="Q398" s="6" t="s">
        <v>319</v>
      </c>
      <c r="R398" s="6">
        <f t="shared" si="167"/>
        <v>51840</v>
      </c>
      <c r="S398" s="13">
        <f t="shared" si="168"/>
        <v>0.6</v>
      </c>
      <c r="T398" s="6">
        <f t="shared" si="169"/>
        <v>51.84</v>
      </c>
    </row>
    <row r="399" spans="2:129" x14ac:dyDescent="0.3">
      <c r="B399" s="6">
        <v>2031</v>
      </c>
      <c r="C399" s="6">
        <v>1</v>
      </c>
      <c r="D399" s="6"/>
      <c r="E399" s="6"/>
      <c r="F399" s="6">
        <v>10000</v>
      </c>
      <c r="G399" s="6" t="s">
        <v>218</v>
      </c>
      <c r="H399" s="6">
        <f t="shared" si="163"/>
        <v>10000</v>
      </c>
      <c r="I399" s="13">
        <f t="shared" si="164"/>
        <v>0.11574074074074074</v>
      </c>
      <c r="J399" s="6">
        <f t="shared" si="165"/>
        <v>10</v>
      </c>
      <c r="L399" s="6">
        <v>2031</v>
      </c>
      <c r="M399" s="6">
        <v>2</v>
      </c>
      <c r="N399" s="6">
        <v>1</v>
      </c>
      <c r="O399" s="6">
        <f t="shared" si="166"/>
        <v>2</v>
      </c>
      <c r="P399" s="6">
        <v>0.3</v>
      </c>
      <c r="Q399" s="6" t="s">
        <v>319</v>
      </c>
      <c r="R399" s="6">
        <f t="shared" si="167"/>
        <v>51840</v>
      </c>
      <c r="S399" s="13">
        <f t="shared" si="168"/>
        <v>0.6</v>
      </c>
      <c r="T399" s="6">
        <f t="shared" si="169"/>
        <v>51.84</v>
      </c>
    </row>
    <row r="400" spans="2:129" x14ac:dyDescent="0.3">
      <c r="B400" s="6">
        <v>2032</v>
      </c>
      <c r="C400" s="6">
        <v>1</v>
      </c>
      <c r="D400" s="6"/>
      <c r="E400" s="6"/>
      <c r="F400" s="6">
        <v>10000</v>
      </c>
      <c r="G400" s="6" t="s">
        <v>218</v>
      </c>
      <c r="H400" s="6">
        <f t="shared" si="163"/>
        <v>10000</v>
      </c>
      <c r="I400" s="13">
        <f t="shared" si="164"/>
        <v>0.11574074074074074</v>
      </c>
      <c r="J400" s="6">
        <f t="shared" si="165"/>
        <v>10</v>
      </c>
      <c r="L400" s="6">
        <v>2032</v>
      </c>
      <c r="M400" s="6">
        <v>3</v>
      </c>
      <c r="N400" s="6">
        <v>1</v>
      </c>
      <c r="O400" s="6">
        <f t="shared" si="166"/>
        <v>3</v>
      </c>
      <c r="P400" s="6">
        <v>0.3</v>
      </c>
      <c r="Q400" s="6" t="s">
        <v>319</v>
      </c>
      <c r="R400" s="6">
        <f t="shared" si="167"/>
        <v>77759.999999999985</v>
      </c>
      <c r="S400" s="13">
        <f t="shared" si="168"/>
        <v>0.8999999999999998</v>
      </c>
      <c r="T400" s="6">
        <f t="shared" si="169"/>
        <v>77.759999999999991</v>
      </c>
    </row>
    <row r="401" spans="2:20" x14ac:dyDescent="0.3">
      <c r="B401" s="6">
        <v>2033</v>
      </c>
      <c r="C401" s="6">
        <v>1</v>
      </c>
      <c r="D401" s="6"/>
      <c r="E401" s="6"/>
      <c r="F401" s="6">
        <v>10000</v>
      </c>
      <c r="G401" s="6" t="s">
        <v>218</v>
      </c>
      <c r="H401" s="6">
        <f t="shared" si="163"/>
        <v>10000</v>
      </c>
      <c r="I401" s="13">
        <f t="shared" si="164"/>
        <v>0.11574074074074074</v>
      </c>
      <c r="J401" s="6">
        <f t="shared" si="165"/>
        <v>10</v>
      </c>
      <c r="L401" s="6">
        <v>2033</v>
      </c>
      <c r="M401" s="6">
        <v>3</v>
      </c>
      <c r="N401" s="6">
        <v>1</v>
      </c>
      <c r="O401" s="6">
        <f t="shared" si="166"/>
        <v>3</v>
      </c>
      <c r="P401" s="6">
        <v>0.3</v>
      </c>
      <c r="Q401" s="6" t="s">
        <v>319</v>
      </c>
      <c r="R401" s="6">
        <f t="shared" si="167"/>
        <v>77759.999999999985</v>
      </c>
      <c r="S401" s="13">
        <f t="shared" si="168"/>
        <v>0.8999999999999998</v>
      </c>
      <c r="T401" s="6">
        <f t="shared" si="169"/>
        <v>77.759999999999991</v>
      </c>
    </row>
    <row r="402" spans="2:20" x14ac:dyDescent="0.3">
      <c r="B402" s="6">
        <v>2034</v>
      </c>
      <c r="C402" s="6">
        <v>1</v>
      </c>
      <c r="D402" s="6"/>
      <c r="E402" s="6"/>
      <c r="F402" s="6">
        <v>10000</v>
      </c>
      <c r="G402" s="6" t="s">
        <v>218</v>
      </c>
      <c r="H402" s="6">
        <f t="shared" si="163"/>
        <v>10000</v>
      </c>
      <c r="I402" s="13">
        <f t="shared" si="164"/>
        <v>0.11574074074074074</v>
      </c>
      <c r="J402" s="6">
        <f t="shared" si="165"/>
        <v>10</v>
      </c>
      <c r="L402" s="6">
        <v>2034</v>
      </c>
      <c r="M402" s="6">
        <v>3</v>
      </c>
      <c r="N402" s="6">
        <v>1</v>
      </c>
      <c r="O402" s="6">
        <f t="shared" si="166"/>
        <v>3</v>
      </c>
      <c r="P402" s="6">
        <v>0.3</v>
      </c>
      <c r="Q402" s="6" t="s">
        <v>319</v>
      </c>
      <c r="R402" s="6">
        <f t="shared" si="167"/>
        <v>77759.999999999985</v>
      </c>
      <c r="S402" s="13">
        <f t="shared" si="168"/>
        <v>0.8999999999999998</v>
      </c>
      <c r="T402" s="6">
        <f t="shared" si="169"/>
        <v>77.759999999999991</v>
      </c>
    </row>
    <row r="403" spans="2:20" x14ac:dyDescent="0.3">
      <c r="B403" s="6">
        <v>2035</v>
      </c>
      <c r="C403" s="6">
        <v>1</v>
      </c>
      <c r="D403" s="6"/>
      <c r="E403" s="6"/>
      <c r="F403" s="6">
        <v>10000</v>
      </c>
      <c r="G403" s="6" t="s">
        <v>218</v>
      </c>
      <c r="H403" s="6">
        <f t="shared" si="163"/>
        <v>10000</v>
      </c>
      <c r="I403" s="13">
        <f t="shared" si="164"/>
        <v>0.11574074074074074</v>
      </c>
      <c r="J403" s="6">
        <f t="shared" si="165"/>
        <v>10</v>
      </c>
      <c r="L403" s="6">
        <v>2035</v>
      </c>
      <c r="M403" s="6">
        <v>3</v>
      </c>
      <c r="N403" s="6">
        <v>1</v>
      </c>
      <c r="O403" s="6">
        <f t="shared" si="166"/>
        <v>3</v>
      </c>
      <c r="P403" s="6">
        <v>0.3</v>
      </c>
      <c r="Q403" s="6" t="s">
        <v>319</v>
      </c>
      <c r="R403" s="6">
        <f t="shared" si="167"/>
        <v>77759.999999999985</v>
      </c>
      <c r="S403" s="13">
        <f t="shared" si="168"/>
        <v>0.8999999999999998</v>
      </c>
      <c r="T403" s="6">
        <f t="shared" si="169"/>
        <v>77.759999999999991</v>
      </c>
    </row>
    <row r="404" spans="2:20" x14ac:dyDescent="0.3">
      <c r="B404" s="6">
        <v>2036</v>
      </c>
      <c r="C404" s="6">
        <v>1</v>
      </c>
      <c r="D404" s="6"/>
      <c r="E404" s="6"/>
      <c r="F404" s="6">
        <v>10000</v>
      </c>
      <c r="G404" s="6" t="s">
        <v>218</v>
      </c>
      <c r="H404" s="6">
        <f t="shared" si="163"/>
        <v>10000</v>
      </c>
      <c r="I404" s="13">
        <f t="shared" si="164"/>
        <v>0.11574074074074074</v>
      </c>
      <c r="J404" s="6">
        <f t="shared" si="165"/>
        <v>10</v>
      </c>
      <c r="L404" s="6">
        <v>2036</v>
      </c>
      <c r="M404" s="6">
        <v>3</v>
      </c>
      <c r="N404" s="6">
        <v>1</v>
      </c>
      <c r="O404" s="6">
        <f t="shared" si="166"/>
        <v>3</v>
      </c>
      <c r="P404" s="6">
        <v>0.3</v>
      </c>
      <c r="Q404" s="6" t="s">
        <v>319</v>
      </c>
      <c r="R404" s="6">
        <f t="shared" si="167"/>
        <v>77759.999999999985</v>
      </c>
      <c r="S404" s="13">
        <f t="shared" si="168"/>
        <v>0.8999999999999998</v>
      </c>
      <c r="T404" s="6">
        <f t="shared" si="169"/>
        <v>77.759999999999991</v>
      </c>
    </row>
    <row r="405" spans="2:20" x14ac:dyDescent="0.3">
      <c r="B405" s="6">
        <v>2037</v>
      </c>
      <c r="C405" s="6">
        <v>1</v>
      </c>
      <c r="D405" s="6"/>
      <c r="E405" s="6"/>
      <c r="F405" s="6">
        <v>10000</v>
      </c>
      <c r="G405" s="6" t="s">
        <v>218</v>
      </c>
      <c r="H405" s="6">
        <f t="shared" si="163"/>
        <v>10000</v>
      </c>
      <c r="I405" s="13">
        <f t="shared" si="164"/>
        <v>0.11574074074074074</v>
      </c>
      <c r="J405" s="6">
        <f t="shared" si="165"/>
        <v>10</v>
      </c>
      <c r="L405" s="6">
        <v>2037</v>
      </c>
      <c r="M405" s="6">
        <v>3</v>
      </c>
      <c r="N405" s="6">
        <v>1</v>
      </c>
      <c r="O405" s="6">
        <f t="shared" si="166"/>
        <v>3</v>
      </c>
      <c r="P405" s="6">
        <v>0.3</v>
      </c>
      <c r="Q405" s="6" t="s">
        <v>319</v>
      </c>
      <c r="R405" s="6">
        <f t="shared" si="167"/>
        <v>77759.999999999985</v>
      </c>
      <c r="S405" s="13">
        <f t="shared" si="168"/>
        <v>0.8999999999999998</v>
      </c>
      <c r="T405" s="6">
        <f t="shared" si="169"/>
        <v>77.759999999999991</v>
      </c>
    </row>
    <row r="406" spans="2:20" x14ac:dyDescent="0.3">
      <c r="B406" s="6">
        <v>2038</v>
      </c>
      <c r="C406" s="6">
        <v>1</v>
      </c>
      <c r="D406" s="6"/>
      <c r="E406" s="6"/>
      <c r="F406" s="6">
        <v>10000</v>
      </c>
      <c r="G406" s="6" t="s">
        <v>218</v>
      </c>
      <c r="H406" s="6">
        <f t="shared" si="163"/>
        <v>10000</v>
      </c>
      <c r="I406" s="13">
        <f t="shared" si="164"/>
        <v>0.11574074074074074</v>
      </c>
      <c r="J406" s="6">
        <f t="shared" si="165"/>
        <v>10</v>
      </c>
      <c r="L406" s="6">
        <v>2038</v>
      </c>
      <c r="M406" s="6">
        <v>3</v>
      </c>
      <c r="N406" s="6">
        <v>1</v>
      </c>
      <c r="O406" s="6">
        <f t="shared" si="166"/>
        <v>3</v>
      </c>
      <c r="P406" s="6">
        <v>0.3</v>
      </c>
      <c r="Q406" s="6" t="s">
        <v>319</v>
      </c>
      <c r="R406" s="6">
        <f t="shared" si="167"/>
        <v>77759.999999999985</v>
      </c>
      <c r="S406" s="13">
        <f t="shared" si="168"/>
        <v>0.8999999999999998</v>
      </c>
      <c r="T406" s="6">
        <f t="shared" si="169"/>
        <v>77.759999999999991</v>
      </c>
    </row>
    <row r="407" spans="2:20" x14ac:dyDescent="0.3">
      <c r="B407" s="6">
        <v>2039</v>
      </c>
      <c r="C407" s="6">
        <v>2</v>
      </c>
      <c r="D407" s="6"/>
      <c r="E407" s="6"/>
      <c r="F407" s="6">
        <v>10000</v>
      </c>
      <c r="G407" s="6" t="s">
        <v>218</v>
      </c>
      <c r="H407" s="6">
        <f t="shared" si="163"/>
        <v>20000</v>
      </c>
      <c r="I407" s="13">
        <f t="shared" si="164"/>
        <v>0.23148148148148148</v>
      </c>
      <c r="J407" s="6">
        <f t="shared" si="165"/>
        <v>20</v>
      </c>
      <c r="L407" s="6">
        <v>2039</v>
      </c>
      <c r="M407" s="6">
        <v>3</v>
      </c>
      <c r="N407" s="6">
        <v>1</v>
      </c>
      <c r="O407" s="6">
        <f t="shared" si="166"/>
        <v>3</v>
      </c>
      <c r="P407" s="6">
        <v>0.3</v>
      </c>
      <c r="Q407" s="6" t="s">
        <v>319</v>
      </c>
      <c r="R407" s="6">
        <f t="shared" si="167"/>
        <v>77759.999999999985</v>
      </c>
      <c r="S407" s="13">
        <f t="shared" si="168"/>
        <v>0.8999999999999998</v>
      </c>
      <c r="T407" s="6">
        <f t="shared" si="169"/>
        <v>77.759999999999991</v>
      </c>
    </row>
    <row r="408" spans="2:20" x14ac:dyDescent="0.3">
      <c r="B408" s="6">
        <v>2040</v>
      </c>
      <c r="C408" s="6">
        <v>2</v>
      </c>
      <c r="D408" s="6"/>
      <c r="E408" s="6"/>
      <c r="F408" s="6">
        <v>10000</v>
      </c>
      <c r="G408" s="6" t="s">
        <v>218</v>
      </c>
      <c r="H408" s="6">
        <f t="shared" si="163"/>
        <v>20000</v>
      </c>
      <c r="I408" s="13">
        <f t="shared" si="164"/>
        <v>0.23148148148148148</v>
      </c>
      <c r="J408" s="6">
        <f t="shared" si="165"/>
        <v>20</v>
      </c>
      <c r="L408" s="6">
        <v>2040</v>
      </c>
      <c r="M408" s="6">
        <v>3</v>
      </c>
      <c r="N408" s="6">
        <v>1</v>
      </c>
      <c r="O408" s="6">
        <f t="shared" si="166"/>
        <v>3</v>
      </c>
      <c r="P408" s="6">
        <v>0.3</v>
      </c>
      <c r="Q408" s="6" t="s">
        <v>319</v>
      </c>
      <c r="R408" s="6">
        <f t="shared" si="167"/>
        <v>77759.999999999985</v>
      </c>
      <c r="S408" s="13">
        <f t="shared" si="168"/>
        <v>0.8999999999999998</v>
      </c>
      <c r="T408" s="6">
        <f t="shared" si="169"/>
        <v>77.759999999999991</v>
      </c>
    </row>
    <row r="409" spans="2:20" x14ac:dyDescent="0.3">
      <c r="B409" s="6">
        <v>2041</v>
      </c>
      <c r="C409" s="6">
        <v>2</v>
      </c>
      <c r="D409" s="6"/>
      <c r="E409" s="6"/>
      <c r="F409" s="6">
        <v>10000</v>
      </c>
      <c r="G409" s="6" t="s">
        <v>218</v>
      </c>
      <c r="H409" s="6">
        <f t="shared" si="163"/>
        <v>20000</v>
      </c>
      <c r="I409" s="13">
        <f t="shared" si="164"/>
        <v>0.23148148148148148</v>
      </c>
      <c r="J409" s="6">
        <f t="shared" si="165"/>
        <v>20</v>
      </c>
      <c r="L409" s="6">
        <v>2041</v>
      </c>
      <c r="M409" s="6">
        <v>3</v>
      </c>
      <c r="N409" s="6">
        <v>1</v>
      </c>
      <c r="O409" s="6">
        <f t="shared" si="166"/>
        <v>3</v>
      </c>
      <c r="P409" s="6">
        <v>0.3</v>
      </c>
      <c r="Q409" s="6" t="s">
        <v>319</v>
      </c>
      <c r="R409" s="6">
        <f t="shared" si="167"/>
        <v>77759.999999999985</v>
      </c>
      <c r="S409" s="13">
        <f t="shared" si="168"/>
        <v>0.8999999999999998</v>
      </c>
      <c r="T409" s="6">
        <f t="shared" si="169"/>
        <v>77.759999999999991</v>
      </c>
    </row>
    <row r="410" spans="2:20" x14ac:dyDescent="0.3">
      <c r="B410" s="6">
        <v>2042</v>
      </c>
      <c r="C410" s="6">
        <v>2</v>
      </c>
      <c r="D410" s="6"/>
      <c r="E410" s="6"/>
      <c r="F410" s="6">
        <v>10000</v>
      </c>
      <c r="G410" s="6" t="s">
        <v>218</v>
      </c>
      <c r="H410" s="6">
        <f t="shared" si="163"/>
        <v>20000</v>
      </c>
      <c r="I410" s="13">
        <f t="shared" si="164"/>
        <v>0.23148148148148148</v>
      </c>
      <c r="J410" s="6">
        <f t="shared" si="165"/>
        <v>20</v>
      </c>
      <c r="L410" s="6">
        <v>2042</v>
      </c>
      <c r="M410" s="6">
        <v>3</v>
      </c>
      <c r="N410" s="6">
        <v>1</v>
      </c>
      <c r="O410" s="6">
        <f t="shared" si="166"/>
        <v>3</v>
      </c>
      <c r="P410" s="6">
        <v>0.3</v>
      </c>
      <c r="Q410" s="6" t="s">
        <v>319</v>
      </c>
      <c r="R410" s="6">
        <f t="shared" si="167"/>
        <v>77759.999999999985</v>
      </c>
      <c r="S410" s="13">
        <f t="shared" si="168"/>
        <v>0.8999999999999998</v>
      </c>
      <c r="T410" s="6">
        <f t="shared" si="169"/>
        <v>77.759999999999991</v>
      </c>
    </row>
    <row r="411" spans="2:20" x14ac:dyDescent="0.3">
      <c r="B411" s="6">
        <v>2043</v>
      </c>
      <c r="C411" s="6">
        <v>2</v>
      </c>
      <c r="D411" s="6"/>
      <c r="E411" s="6"/>
      <c r="F411" s="6">
        <v>10000</v>
      </c>
      <c r="G411" s="6" t="s">
        <v>218</v>
      </c>
      <c r="H411" s="6">
        <f t="shared" si="163"/>
        <v>20000</v>
      </c>
      <c r="I411" s="13">
        <f t="shared" si="164"/>
        <v>0.23148148148148148</v>
      </c>
      <c r="J411" s="6">
        <f t="shared" si="165"/>
        <v>20</v>
      </c>
      <c r="L411" s="6">
        <v>2043</v>
      </c>
      <c r="M411" s="6">
        <v>3</v>
      </c>
      <c r="N411" s="6">
        <v>1</v>
      </c>
      <c r="O411" s="6">
        <f t="shared" si="166"/>
        <v>3</v>
      </c>
      <c r="P411" s="6">
        <v>0.3</v>
      </c>
      <c r="Q411" s="6" t="s">
        <v>319</v>
      </c>
      <c r="R411" s="6">
        <f t="shared" si="167"/>
        <v>77759.999999999985</v>
      </c>
      <c r="S411" s="13">
        <f t="shared" si="168"/>
        <v>0.8999999999999998</v>
      </c>
      <c r="T411" s="6">
        <f t="shared" si="169"/>
        <v>77.759999999999991</v>
      </c>
    </row>
    <row r="412" spans="2:20" x14ac:dyDescent="0.3">
      <c r="B412" s="6">
        <v>2044</v>
      </c>
      <c r="C412" s="6">
        <v>2</v>
      </c>
      <c r="D412" s="6"/>
      <c r="E412" s="6"/>
      <c r="F412" s="6">
        <v>10000</v>
      </c>
      <c r="G412" s="6" t="s">
        <v>218</v>
      </c>
      <c r="H412" s="6">
        <f t="shared" si="163"/>
        <v>20000</v>
      </c>
      <c r="I412" s="13">
        <f t="shared" si="164"/>
        <v>0.23148148148148148</v>
      </c>
      <c r="J412" s="6">
        <f t="shared" si="165"/>
        <v>20</v>
      </c>
      <c r="L412" s="6">
        <v>2044</v>
      </c>
      <c r="M412" s="6">
        <v>3</v>
      </c>
      <c r="N412" s="6">
        <v>1</v>
      </c>
      <c r="O412" s="6">
        <f t="shared" si="166"/>
        <v>3</v>
      </c>
      <c r="P412" s="6">
        <v>0.3</v>
      </c>
      <c r="Q412" s="6" t="s">
        <v>319</v>
      </c>
      <c r="R412" s="6">
        <f t="shared" si="167"/>
        <v>77759.999999999985</v>
      </c>
      <c r="S412" s="13">
        <f t="shared" si="168"/>
        <v>0.8999999999999998</v>
      </c>
      <c r="T412" s="6">
        <f t="shared" si="169"/>
        <v>77.759999999999991</v>
      </c>
    </row>
    <row r="414" spans="2:20" x14ac:dyDescent="0.3">
      <c r="B414" s="226" t="s">
        <v>517</v>
      </c>
      <c r="C414" s="226"/>
      <c r="D414" s="226"/>
    </row>
    <row r="415" spans="2:20" ht="14.4" customHeight="1" x14ac:dyDescent="0.3">
      <c r="B415" s="225" t="s">
        <v>22</v>
      </c>
      <c r="C415" s="225" t="s">
        <v>203</v>
      </c>
      <c r="D415" s="225" t="s">
        <v>518</v>
      </c>
      <c r="E415" s="225" t="s">
        <v>522</v>
      </c>
      <c r="F415" s="225" t="s">
        <v>202</v>
      </c>
      <c r="G415" s="225" t="s">
        <v>151</v>
      </c>
      <c r="H415" s="225" t="s">
        <v>205</v>
      </c>
      <c r="I415" s="225" t="s">
        <v>206</v>
      </c>
      <c r="J415" s="225" t="s">
        <v>207</v>
      </c>
    </row>
    <row r="416" spans="2:20" x14ac:dyDescent="0.3">
      <c r="B416" s="225"/>
      <c r="C416" s="225"/>
      <c r="D416" s="225"/>
      <c r="E416" s="225"/>
      <c r="F416" s="225"/>
      <c r="G416" s="225"/>
      <c r="H416" s="225"/>
      <c r="I416" s="225"/>
      <c r="J416" s="225"/>
    </row>
    <row r="417" spans="2:10" x14ac:dyDescent="0.3">
      <c r="B417" s="225"/>
      <c r="C417" s="225"/>
      <c r="D417" s="225"/>
      <c r="E417" s="225"/>
      <c r="F417" s="225"/>
      <c r="G417" s="225"/>
      <c r="H417" s="225"/>
      <c r="I417" s="225"/>
      <c r="J417" s="225"/>
    </row>
    <row r="418" spans="2:10" x14ac:dyDescent="0.3">
      <c r="B418" s="6">
        <v>2025</v>
      </c>
      <c r="C418" s="6" cm="1">
        <f t="array" ref="C418:C437">TRANSPOSE('Proyeksi Fasum (4)'!D98:W98)</f>
        <v>2</v>
      </c>
      <c r="D418" s="6">
        <v>8</v>
      </c>
      <c r="E418" s="6">
        <f>C418*D418</f>
        <v>16</v>
      </c>
      <c r="F418" s="6">
        <v>15</v>
      </c>
      <c r="G418" s="6" t="s">
        <v>520</v>
      </c>
      <c r="H418" s="6">
        <f>E418*F418</f>
        <v>240</v>
      </c>
      <c r="I418" s="318">
        <f>H418/86400</f>
        <v>2.7777777777777779E-3</v>
      </c>
      <c r="J418" s="6">
        <f>H418/1000</f>
        <v>0.24</v>
      </c>
    </row>
    <row r="419" spans="2:10" x14ac:dyDescent="0.3">
      <c r="B419" s="6">
        <v>2026</v>
      </c>
      <c r="C419" s="6">
        <v>2</v>
      </c>
      <c r="D419" s="6">
        <v>8</v>
      </c>
      <c r="E419" s="6">
        <f t="shared" ref="E419:E437" si="170">C419*D419</f>
        <v>16</v>
      </c>
      <c r="F419" s="6">
        <v>15</v>
      </c>
      <c r="G419" s="6" t="s">
        <v>520</v>
      </c>
      <c r="H419" s="6">
        <f t="shared" ref="H419:H437" si="171">E419*F419</f>
        <v>240</v>
      </c>
      <c r="I419" s="318">
        <f t="shared" ref="I419:I437" si="172">H419/86400</f>
        <v>2.7777777777777779E-3</v>
      </c>
      <c r="J419" s="6">
        <f t="shared" ref="J419:J437" si="173">H419/1000</f>
        <v>0.24</v>
      </c>
    </row>
    <row r="420" spans="2:10" x14ac:dyDescent="0.3">
      <c r="B420" s="6">
        <v>2027</v>
      </c>
      <c r="C420" s="6">
        <v>2</v>
      </c>
      <c r="D420" s="6">
        <v>8</v>
      </c>
      <c r="E420" s="6">
        <f t="shared" si="170"/>
        <v>16</v>
      </c>
      <c r="F420" s="6">
        <v>15</v>
      </c>
      <c r="G420" s="6" t="s">
        <v>520</v>
      </c>
      <c r="H420" s="6">
        <f t="shared" si="171"/>
        <v>240</v>
      </c>
      <c r="I420" s="318">
        <f t="shared" si="172"/>
        <v>2.7777777777777779E-3</v>
      </c>
      <c r="J420" s="6">
        <f t="shared" si="173"/>
        <v>0.24</v>
      </c>
    </row>
    <row r="421" spans="2:10" x14ac:dyDescent="0.3">
      <c r="B421" s="6">
        <v>2028</v>
      </c>
      <c r="C421" s="6">
        <v>2</v>
      </c>
      <c r="D421" s="6">
        <v>8</v>
      </c>
      <c r="E421" s="6">
        <f t="shared" si="170"/>
        <v>16</v>
      </c>
      <c r="F421" s="6">
        <v>15</v>
      </c>
      <c r="G421" s="6" t="s">
        <v>520</v>
      </c>
      <c r="H421" s="6">
        <f t="shared" si="171"/>
        <v>240</v>
      </c>
      <c r="I421" s="318">
        <f t="shared" si="172"/>
        <v>2.7777777777777779E-3</v>
      </c>
      <c r="J421" s="6">
        <f t="shared" si="173"/>
        <v>0.24</v>
      </c>
    </row>
    <row r="422" spans="2:10" x14ac:dyDescent="0.3">
      <c r="B422" s="6">
        <v>2029</v>
      </c>
      <c r="C422" s="6">
        <v>2</v>
      </c>
      <c r="D422" s="6">
        <v>8</v>
      </c>
      <c r="E422" s="6">
        <f t="shared" si="170"/>
        <v>16</v>
      </c>
      <c r="F422" s="6">
        <v>15</v>
      </c>
      <c r="G422" s="6" t="s">
        <v>520</v>
      </c>
      <c r="H422" s="6">
        <f t="shared" si="171"/>
        <v>240</v>
      </c>
      <c r="I422" s="318">
        <f t="shared" si="172"/>
        <v>2.7777777777777779E-3</v>
      </c>
      <c r="J422" s="6">
        <f t="shared" si="173"/>
        <v>0.24</v>
      </c>
    </row>
    <row r="423" spans="2:10" x14ac:dyDescent="0.3">
      <c r="B423" s="6">
        <v>2030</v>
      </c>
      <c r="C423" s="6">
        <v>2</v>
      </c>
      <c r="D423" s="6">
        <v>8</v>
      </c>
      <c r="E423" s="6">
        <f t="shared" si="170"/>
        <v>16</v>
      </c>
      <c r="F423" s="6">
        <v>15</v>
      </c>
      <c r="G423" s="6" t="s">
        <v>520</v>
      </c>
      <c r="H423" s="6">
        <f t="shared" si="171"/>
        <v>240</v>
      </c>
      <c r="I423" s="318">
        <f t="shared" si="172"/>
        <v>2.7777777777777779E-3</v>
      </c>
      <c r="J423" s="6">
        <f t="shared" si="173"/>
        <v>0.24</v>
      </c>
    </row>
    <row r="424" spans="2:10" x14ac:dyDescent="0.3">
      <c r="B424" s="6">
        <v>2031</v>
      </c>
      <c r="C424" s="6">
        <v>2</v>
      </c>
      <c r="D424" s="6">
        <v>8</v>
      </c>
      <c r="E424" s="6">
        <f t="shared" si="170"/>
        <v>16</v>
      </c>
      <c r="F424" s="6">
        <v>15</v>
      </c>
      <c r="G424" s="6" t="s">
        <v>520</v>
      </c>
      <c r="H424" s="6">
        <f t="shared" si="171"/>
        <v>240</v>
      </c>
      <c r="I424" s="318">
        <f t="shared" si="172"/>
        <v>2.7777777777777779E-3</v>
      </c>
      <c r="J424" s="6">
        <f t="shared" si="173"/>
        <v>0.24</v>
      </c>
    </row>
    <row r="425" spans="2:10" x14ac:dyDescent="0.3">
      <c r="B425" s="6">
        <v>2032</v>
      </c>
      <c r="C425" s="6">
        <v>3</v>
      </c>
      <c r="D425" s="6">
        <v>8</v>
      </c>
      <c r="E425" s="6">
        <f t="shared" si="170"/>
        <v>24</v>
      </c>
      <c r="F425" s="6">
        <v>15</v>
      </c>
      <c r="G425" s="6" t="s">
        <v>520</v>
      </c>
      <c r="H425" s="6">
        <f t="shared" si="171"/>
        <v>360</v>
      </c>
      <c r="I425" s="318">
        <f t="shared" si="172"/>
        <v>4.1666666666666666E-3</v>
      </c>
      <c r="J425" s="6">
        <f t="shared" si="173"/>
        <v>0.36</v>
      </c>
    </row>
    <row r="426" spans="2:10" x14ac:dyDescent="0.3">
      <c r="B426" s="6">
        <v>2033</v>
      </c>
      <c r="C426" s="6">
        <v>3</v>
      </c>
      <c r="D426" s="6">
        <v>8</v>
      </c>
      <c r="E426" s="6">
        <f t="shared" si="170"/>
        <v>24</v>
      </c>
      <c r="F426" s="6">
        <v>15</v>
      </c>
      <c r="G426" s="6" t="s">
        <v>520</v>
      </c>
      <c r="H426" s="6">
        <f t="shared" si="171"/>
        <v>360</v>
      </c>
      <c r="I426" s="318">
        <f t="shared" si="172"/>
        <v>4.1666666666666666E-3</v>
      </c>
      <c r="J426" s="6">
        <f t="shared" si="173"/>
        <v>0.36</v>
      </c>
    </row>
    <row r="427" spans="2:10" x14ac:dyDescent="0.3">
      <c r="B427" s="6">
        <v>2034</v>
      </c>
      <c r="C427" s="6">
        <v>3</v>
      </c>
      <c r="D427" s="6">
        <v>8</v>
      </c>
      <c r="E427" s="6">
        <f t="shared" si="170"/>
        <v>24</v>
      </c>
      <c r="F427" s="6">
        <v>15</v>
      </c>
      <c r="G427" s="6" t="s">
        <v>520</v>
      </c>
      <c r="H427" s="6">
        <f t="shared" si="171"/>
        <v>360</v>
      </c>
      <c r="I427" s="318">
        <f t="shared" si="172"/>
        <v>4.1666666666666666E-3</v>
      </c>
      <c r="J427" s="6">
        <f t="shared" si="173"/>
        <v>0.36</v>
      </c>
    </row>
    <row r="428" spans="2:10" x14ac:dyDescent="0.3">
      <c r="B428" s="6">
        <v>2035</v>
      </c>
      <c r="C428" s="6">
        <v>3</v>
      </c>
      <c r="D428" s="6">
        <v>8</v>
      </c>
      <c r="E428" s="6">
        <f t="shared" si="170"/>
        <v>24</v>
      </c>
      <c r="F428" s="6">
        <v>15</v>
      </c>
      <c r="G428" s="6" t="s">
        <v>520</v>
      </c>
      <c r="H428" s="6">
        <f t="shared" si="171"/>
        <v>360</v>
      </c>
      <c r="I428" s="318">
        <f t="shared" si="172"/>
        <v>4.1666666666666666E-3</v>
      </c>
      <c r="J428" s="6">
        <f t="shared" si="173"/>
        <v>0.36</v>
      </c>
    </row>
    <row r="429" spans="2:10" x14ac:dyDescent="0.3">
      <c r="B429" s="6">
        <v>2036</v>
      </c>
      <c r="C429" s="6">
        <v>3</v>
      </c>
      <c r="D429" s="6">
        <v>8</v>
      </c>
      <c r="E429" s="6">
        <f t="shared" si="170"/>
        <v>24</v>
      </c>
      <c r="F429" s="6">
        <v>15</v>
      </c>
      <c r="G429" s="6" t="s">
        <v>520</v>
      </c>
      <c r="H429" s="6">
        <f t="shared" si="171"/>
        <v>360</v>
      </c>
      <c r="I429" s="318">
        <f t="shared" si="172"/>
        <v>4.1666666666666666E-3</v>
      </c>
      <c r="J429" s="6">
        <f t="shared" si="173"/>
        <v>0.36</v>
      </c>
    </row>
    <row r="430" spans="2:10" x14ac:dyDescent="0.3">
      <c r="B430" s="6">
        <v>2037</v>
      </c>
      <c r="C430" s="6">
        <v>3</v>
      </c>
      <c r="D430" s="6">
        <v>8</v>
      </c>
      <c r="E430" s="6">
        <f t="shared" si="170"/>
        <v>24</v>
      </c>
      <c r="F430" s="6">
        <v>15</v>
      </c>
      <c r="G430" s="6" t="s">
        <v>520</v>
      </c>
      <c r="H430" s="6">
        <f t="shared" si="171"/>
        <v>360</v>
      </c>
      <c r="I430" s="318">
        <f t="shared" si="172"/>
        <v>4.1666666666666666E-3</v>
      </c>
      <c r="J430" s="6">
        <f t="shared" si="173"/>
        <v>0.36</v>
      </c>
    </row>
    <row r="431" spans="2:10" x14ac:dyDescent="0.3">
      <c r="B431" s="6">
        <v>2038</v>
      </c>
      <c r="C431" s="6">
        <v>3</v>
      </c>
      <c r="D431" s="6">
        <v>8</v>
      </c>
      <c r="E431" s="6">
        <f t="shared" si="170"/>
        <v>24</v>
      </c>
      <c r="F431" s="6">
        <v>15</v>
      </c>
      <c r="G431" s="6" t="s">
        <v>520</v>
      </c>
      <c r="H431" s="6">
        <f t="shared" si="171"/>
        <v>360</v>
      </c>
      <c r="I431" s="318">
        <f t="shared" si="172"/>
        <v>4.1666666666666666E-3</v>
      </c>
      <c r="J431" s="6">
        <f t="shared" si="173"/>
        <v>0.36</v>
      </c>
    </row>
    <row r="432" spans="2:10" x14ac:dyDescent="0.3">
      <c r="B432" s="6">
        <v>2039</v>
      </c>
      <c r="C432" s="6">
        <v>3</v>
      </c>
      <c r="D432" s="6">
        <v>8</v>
      </c>
      <c r="E432" s="6">
        <f t="shared" si="170"/>
        <v>24</v>
      </c>
      <c r="F432" s="6">
        <v>15</v>
      </c>
      <c r="G432" s="6" t="s">
        <v>520</v>
      </c>
      <c r="H432" s="6">
        <f t="shared" si="171"/>
        <v>360</v>
      </c>
      <c r="I432" s="318">
        <f t="shared" si="172"/>
        <v>4.1666666666666666E-3</v>
      </c>
      <c r="J432" s="6">
        <f t="shared" si="173"/>
        <v>0.36</v>
      </c>
    </row>
    <row r="433" spans="1:21" x14ac:dyDescent="0.3">
      <c r="B433" s="6">
        <v>2040</v>
      </c>
      <c r="C433" s="6">
        <v>3</v>
      </c>
      <c r="D433" s="6">
        <v>8</v>
      </c>
      <c r="E433" s="6">
        <f t="shared" si="170"/>
        <v>24</v>
      </c>
      <c r="F433" s="6">
        <v>15</v>
      </c>
      <c r="G433" s="6" t="s">
        <v>520</v>
      </c>
      <c r="H433" s="6">
        <f t="shared" si="171"/>
        <v>360</v>
      </c>
      <c r="I433" s="318">
        <f t="shared" si="172"/>
        <v>4.1666666666666666E-3</v>
      </c>
      <c r="J433" s="6">
        <f t="shared" si="173"/>
        <v>0.36</v>
      </c>
    </row>
    <row r="434" spans="1:21" x14ac:dyDescent="0.3">
      <c r="B434" s="6">
        <v>2041</v>
      </c>
      <c r="C434" s="6">
        <v>3</v>
      </c>
      <c r="D434" s="6">
        <v>8</v>
      </c>
      <c r="E434" s="6">
        <f t="shared" si="170"/>
        <v>24</v>
      </c>
      <c r="F434" s="6">
        <v>15</v>
      </c>
      <c r="G434" s="6" t="s">
        <v>520</v>
      </c>
      <c r="H434" s="6">
        <f t="shared" si="171"/>
        <v>360</v>
      </c>
      <c r="I434" s="318">
        <f t="shared" si="172"/>
        <v>4.1666666666666666E-3</v>
      </c>
      <c r="J434" s="6">
        <f t="shared" si="173"/>
        <v>0.36</v>
      </c>
    </row>
    <row r="435" spans="1:21" x14ac:dyDescent="0.3">
      <c r="B435" s="6">
        <v>2042</v>
      </c>
      <c r="C435" s="6">
        <v>3</v>
      </c>
      <c r="D435" s="6">
        <v>8</v>
      </c>
      <c r="E435" s="6">
        <f t="shared" si="170"/>
        <v>24</v>
      </c>
      <c r="F435" s="6">
        <v>15</v>
      </c>
      <c r="G435" s="6" t="s">
        <v>520</v>
      </c>
      <c r="H435" s="6">
        <f t="shared" si="171"/>
        <v>360</v>
      </c>
      <c r="I435" s="318">
        <f t="shared" si="172"/>
        <v>4.1666666666666666E-3</v>
      </c>
      <c r="J435" s="6">
        <f t="shared" si="173"/>
        <v>0.36</v>
      </c>
    </row>
    <row r="436" spans="1:21" x14ac:dyDescent="0.3">
      <c r="B436" s="6">
        <v>2043</v>
      </c>
      <c r="C436" s="6">
        <v>3</v>
      </c>
      <c r="D436" s="6">
        <v>8</v>
      </c>
      <c r="E436" s="6">
        <f t="shared" si="170"/>
        <v>24</v>
      </c>
      <c r="F436" s="6">
        <v>15</v>
      </c>
      <c r="G436" s="6" t="s">
        <v>520</v>
      </c>
      <c r="H436" s="6">
        <f t="shared" si="171"/>
        <v>360</v>
      </c>
      <c r="I436" s="318">
        <f t="shared" si="172"/>
        <v>4.1666666666666666E-3</v>
      </c>
      <c r="J436" s="6">
        <f t="shared" si="173"/>
        <v>0.36</v>
      </c>
    </row>
    <row r="437" spans="1:21" x14ac:dyDescent="0.3">
      <c r="B437" s="6">
        <v>2044</v>
      </c>
      <c r="C437" s="6">
        <v>3</v>
      </c>
      <c r="D437" s="6">
        <v>8</v>
      </c>
      <c r="E437" s="6">
        <f t="shared" si="170"/>
        <v>24</v>
      </c>
      <c r="F437" s="6">
        <v>15</v>
      </c>
      <c r="G437" s="6" t="s">
        <v>520</v>
      </c>
      <c r="H437" s="6">
        <f t="shared" si="171"/>
        <v>360</v>
      </c>
      <c r="I437" s="318">
        <f t="shared" si="172"/>
        <v>4.1666666666666666E-3</v>
      </c>
      <c r="J437" s="6">
        <f t="shared" si="173"/>
        <v>0.36</v>
      </c>
    </row>
    <row r="440" spans="1:21" x14ac:dyDescent="0.3">
      <c r="A440" s="203">
        <v>3</v>
      </c>
      <c r="B440" s="224" t="s">
        <v>147</v>
      </c>
      <c r="C440" s="201"/>
      <c r="D440" s="201"/>
      <c r="E440" s="201"/>
      <c r="F440" s="201"/>
      <c r="G440" s="201"/>
      <c r="H440" s="201"/>
      <c r="I440" s="201"/>
      <c r="J440" s="201"/>
      <c r="K440" s="201"/>
      <c r="L440" s="201"/>
      <c r="M440" s="201"/>
      <c r="N440" s="201"/>
      <c r="O440" s="201"/>
      <c r="P440" s="201"/>
      <c r="Q440" s="201"/>
      <c r="R440" s="201"/>
      <c r="S440" s="201"/>
      <c r="T440" s="201"/>
      <c r="U440" s="201"/>
    </row>
    <row r="441" spans="1:21" x14ac:dyDescent="0.3">
      <c r="A441" s="203"/>
    </row>
    <row r="442" spans="1:21" x14ac:dyDescent="0.3">
      <c r="A442" s="203"/>
    </row>
    <row r="443" spans="1:21" x14ac:dyDescent="0.3">
      <c r="A443" s="203"/>
    </row>
    <row r="444" spans="1:21" x14ac:dyDescent="0.3">
      <c r="B444" s="78" t="s">
        <v>200</v>
      </c>
      <c r="L444" s="78" t="s">
        <v>209</v>
      </c>
    </row>
    <row r="445" spans="1:21" x14ac:dyDescent="0.3">
      <c r="B445" s="225" t="s">
        <v>22</v>
      </c>
      <c r="C445" s="225" t="s">
        <v>203</v>
      </c>
      <c r="D445" s="225" t="s">
        <v>204</v>
      </c>
      <c r="E445" s="225" t="s">
        <v>201</v>
      </c>
      <c r="F445" s="225" t="s">
        <v>202</v>
      </c>
      <c r="G445" s="225" t="s">
        <v>151</v>
      </c>
      <c r="H445" s="225" t="s">
        <v>205</v>
      </c>
      <c r="I445" s="225" t="s">
        <v>206</v>
      </c>
      <c r="J445" s="225" t="s">
        <v>207</v>
      </c>
      <c r="L445" s="225" t="s">
        <v>22</v>
      </c>
      <c r="M445" s="225" t="s">
        <v>203</v>
      </c>
      <c r="N445" s="225" t="s">
        <v>204</v>
      </c>
      <c r="O445" s="225" t="s">
        <v>201</v>
      </c>
      <c r="P445" s="225" t="s">
        <v>202</v>
      </c>
      <c r="Q445" s="225" t="s">
        <v>151</v>
      </c>
      <c r="R445" s="225" t="s">
        <v>205</v>
      </c>
      <c r="S445" s="225" t="s">
        <v>206</v>
      </c>
      <c r="T445" s="225" t="s">
        <v>207</v>
      </c>
    </row>
    <row r="446" spans="1:21" x14ac:dyDescent="0.3">
      <c r="B446" s="225"/>
      <c r="C446" s="225"/>
      <c r="D446" s="225"/>
      <c r="E446" s="225"/>
      <c r="F446" s="225"/>
      <c r="G446" s="225"/>
      <c r="H446" s="225"/>
      <c r="I446" s="225"/>
      <c r="J446" s="225"/>
      <c r="L446" s="225"/>
      <c r="M446" s="225"/>
      <c r="N446" s="225"/>
      <c r="O446" s="225"/>
      <c r="P446" s="225"/>
      <c r="Q446" s="225"/>
      <c r="R446" s="225"/>
      <c r="S446" s="225"/>
      <c r="T446" s="225"/>
    </row>
    <row r="447" spans="1:21" x14ac:dyDescent="0.3">
      <c r="B447" s="225"/>
      <c r="C447" s="225"/>
      <c r="D447" s="225"/>
      <c r="E447" s="225"/>
      <c r="F447" s="225"/>
      <c r="G447" s="225"/>
      <c r="H447" s="225"/>
      <c r="I447" s="225"/>
      <c r="J447" s="225"/>
      <c r="L447" s="225"/>
      <c r="M447" s="225"/>
      <c r="N447" s="225"/>
      <c r="O447" s="225"/>
      <c r="P447" s="225"/>
      <c r="Q447" s="225"/>
      <c r="R447" s="225"/>
      <c r="S447" s="225"/>
      <c r="T447" s="225"/>
    </row>
    <row r="448" spans="1:21" x14ac:dyDescent="0.3">
      <c r="B448" s="6">
        <v>2025</v>
      </c>
      <c r="C448" s="6" cm="1">
        <f t="array" ref="C448:C467">TRANSPOSE('Proyeksi Fasum (4)'!D129:W129)</f>
        <v>1</v>
      </c>
      <c r="D448" s="6">
        <v>45</v>
      </c>
      <c r="E448" s="6">
        <f>C448*D448</f>
        <v>45</v>
      </c>
      <c r="F448" s="6">
        <v>40</v>
      </c>
      <c r="G448" s="6" t="s">
        <v>208</v>
      </c>
      <c r="H448" s="6">
        <f>E448*F448</f>
        <v>1800</v>
      </c>
      <c r="I448" s="13">
        <f>H448/86400</f>
        <v>2.0833333333333332E-2</v>
      </c>
      <c r="J448" s="6">
        <f>H448/1000</f>
        <v>1.8</v>
      </c>
      <c r="L448" s="6">
        <v>2025</v>
      </c>
      <c r="M448" s="6" cm="1">
        <f t="array" ref="M448:M467">TRANSPOSE('Proyeksi Fasum (4)'!D130:W130)</f>
        <v>1</v>
      </c>
      <c r="N448" s="6">
        <f>1*96</f>
        <v>96</v>
      </c>
      <c r="O448" s="6">
        <f>M448*N448</f>
        <v>96</v>
      </c>
      <c r="P448" s="6">
        <v>40</v>
      </c>
      <c r="Q448" s="6" t="s">
        <v>208</v>
      </c>
      <c r="R448" s="6">
        <f>O448*P448</f>
        <v>3840</v>
      </c>
      <c r="S448" s="13">
        <f>R448/86400</f>
        <v>4.4444444444444446E-2</v>
      </c>
      <c r="T448" s="6">
        <f>R448/1000</f>
        <v>3.84</v>
      </c>
    </row>
    <row r="449" spans="2:20" x14ac:dyDescent="0.3">
      <c r="B449" s="6">
        <v>2026</v>
      </c>
      <c r="C449" s="6">
        <v>1</v>
      </c>
      <c r="D449" s="6">
        <v>45</v>
      </c>
      <c r="E449" s="6">
        <f t="shared" ref="E449:E467" si="174">C449*D449</f>
        <v>45</v>
      </c>
      <c r="F449" s="6">
        <v>40</v>
      </c>
      <c r="G449" s="6" t="s">
        <v>208</v>
      </c>
      <c r="H449" s="6">
        <f t="shared" ref="H449:H467" si="175">E449*F449</f>
        <v>1800</v>
      </c>
      <c r="I449" s="13">
        <f t="shared" ref="I449:I467" si="176">H449/86400</f>
        <v>2.0833333333333332E-2</v>
      </c>
      <c r="J449" s="6">
        <f t="shared" ref="J449:J467" si="177">H449/1000</f>
        <v>1.8</v>
      </c>
      <c r="L449" s="6">
        <v>2026</v>
      </c>
      <c r="M449" s="6">
        <v>1</v>
      </c>
      <c r="N449" s="6">
        <f t="shared" ref="N449:N467" si="178">1*96</f>
        <v>96</v>
      </c>
      <c r="O449" s="6">
        <f t="shared" ref="O449:O467" si="179">M449*N449</f>
        <v>96</v>
      </c>
      <c r="P449" s="6">
        <v>40</v>
      </c>
      <c r="Q449" s="6" t="s">
        <v>208</v>
      </c>
      <c r="R449" s="6">
        <f t="shared" ref="R449:R467" si="180">O449*P449</f>
        <v>3840</v>
      </c>
      <c r="S449" s="13">
        <f t="shared" ref="S449:S467" si="181">R449/86400</f>
        <v>4.4444444444444446E-2</v>
      </c>
      <c r="T449" s="6">
        <f t="shared" ref="T449:T467" si="182">R449/1000</f>
        <v>3.84</v>
      </c>
    </row>
    <row r="450" spans="2:20" x14ac:dyDescent="0.3">
      <c r="B450" s="6">
        <v>2027</v>
      </c>
      <c r="C450" s="6">
        <v>1</v>
      </c>
      <c r="D450" s="6">
        <v>45</v>
      </c>
      <c r="E450" s="6">
        <f t="shared" si="174"/>
        <v>45</v>
      </c>
      <c r="F450" s="6">
        <v>40</v>
      </c>
      <c r="G450" s="6" t="s">
        <v>208</v>
      </c>
      <c r="H450" s="6">
        <f t="shared" si="175"/>
        <v>1800</v>
      </c>
      <c r="I450" s="13">
        <f t="shared" si="176"/>
        <v>2.0833333333333332E-2</v>
      </c>
      <c r="J450" s="6">
        <f t="shared" si="177"/>
        <v>1.8</v>
      </c>
      <c r="L450" s="6">
        <v>2027</v>
      </c>
      <c r="M450" s="6">
        <v>1</v>
      </c>
      <c r="N450" s="6">
        <f t="shared" si="178"/>
        <v>96</v>
      </c>
      <c r="O450" s="6">
        <f t="shared" si="179"/>
        <v>96</v>
      </c>
      <c r="P450" s="6">
        <v>40</v>
      </c>
      <c r="Q450" s="6" t="s">
        <v>208</v>
      </c>
      <c r="R450" s="6">
        <f t="shared" si="180"/>
        <v>3840</v>
      </c>
      <c r="S450" s="13">
        <f t="shared" si="181"/>
        <v>4.4444444444444446E-2</v>
      </c>
      <c r="T450" s="6">
        <f t="shared" si="182"/>
        <v>3.84</v>
      </c>
    </row>
    <row r="451" spans="2:20" x14ac:dyDescent="0.3">
      <c r="B451" s="6">
        <v>2028</v>
      </c>
      <c r="C451" s="6">
        <v>1</v>
      </c>
      <c r="D451" s="6">
        <v>45</v>
      </c>
      <c r="E451" s="6">
        <f t="shared" si="174"/>
        <v>45</v>
      </c>
      <c r="F451" s="6">
        <v>40</v>
      </c>
      <c r="G451" s="6" t="s">
        <v>208</v>
      </c>
      <c r="H451" s="6">
        <f t="shared" si="175"/>
        <v>1800</v>
      </c>
      <c r="I451" s="13">
        <f t="shared" si="176"/>
        <v>2.0833333333333332E-2</v>
      </c>
      <c r="J451" s="6">
        <f t="shared" si="177"/>
        <v>1.8</v>
      </c>
      <c r="L451" s="6">
        <v>2028</v>
      </c>
      <c r="M451" s="6">
        <v>1</v>
      </c>
      <c r="N451" s="6">
        <f t="shared" si="178"/>
        <v>96</v>
      </c>
      <c r="O451" s="6">
        <f t="shared" si="179"/>
        <v>96</v>
      </c>
      <c r="P451" s="6">
        <v>40</v>
      </c>
      <c r="Q451" s="6" t="s">
        <v>208</v>
      </c>
      <c r="R451" s="6">
        <f t="shared" si="180"/>
        <v>3840</v>
      </c>
      <c r="S451" s="13">
        <f t="shared" si="181"/>
        <v>4.4444444444444446E-2</v>
      </c>
      <c r="T451" s="6">
        <f t="shared" si="182"/>
        <v>3.84</v>
      </c>
    </row>
    <row r="452" spans="2:20" x14ac:dyDescent="0.3">
      <c r="B452" s="6">
        <v>2029</v>
      </c>
      <c r="C452" s="6">
        <v>1</v>
      </c>
      <c r="D452" s="6">
        <v>45</v>
      </c>
      <c r="E452" s="6">
        <f t="shared" si="174"/>
        <v>45</v>
      </c>
      <c r="F452" s="6">
        <v>40</v>
      </c>
      <c r="G452" s="6" t="s">
        <v>208</v>
      </c>
      <c r="H452" s="6">
        <f t="shared" si="175"/>
        <v>1800</v>
      </c>
      <c r="I452" s="13">
        <f t="shared" si="176"/>
        <v>2.0833333333333332E-2</v>
      </c>
      <c r="J452" s="6">
        <f t="shared" si="177"/>
        <v>1.8</v>
      </c>
      <c r="L452" s="6">
        <v>2029</v>
      </c>
      <c r="M452" s="6">
        <v>1</v>
      </c>
      <c r="N452" s="6">
        <f t="shared" si="178"/>
        <v>96</v>
      </c>
      <c r="O452" s="6">
        <f t="shared" si="179"/>
        <v>96</v>
      </c>
      <c r="P452" s="6">
        <v>40</v>
      </c>
      <c r="Q452" s="6" t="s">
        <v>208</v>
      </c>
      <c r="R452" s="6">
        <f t="shared" si="180"/>
        <v>3840</v>
      </c>
      <c r="S452" s="13">
        <f t="shared" si="181"/>
        <v>4.4444444444444446E-2</v>
      </c>
      <c r="T452" s="6">
        <f t="shared" si="182"/>
        <v>3.84</v>
      </c>
    </row>
    <row r="453" spans="2:20" x14ac:dyDescent="0.3">
      <c r="B453" s="6">
        <v>2030</v>
      </c>
      <c r="C453" s="6">
        <v>1</v>
      </c>
      <c r="D453" s="6">
        <v>45</v>
      </c>
      <c r="E453" s="6">
        <f t="shared" si="174"/>
        <v>45</v>
      </c>
      <c r="F453" s="6">
        <v>40</v>
      </c>
      <c r="G453" s="6" t="s">
        <v>208</v>
      </c>
      <c r="H453" s="6">
        <f t="shared" si="175"/>
        <v>1800</v>
      </c>
      <c r="I453" s="13">
        <f t="shared" si="176"/>
        <v>2.0833333333333332E-2</v>
      </c>
      <c r="J453" s="6">
        <f t="shared" si="177"/>
        <v>1.8</v>
      </c>
      <c r="L453" s="6">
        <v>2030</v>
      </c>
      <c r="M453" s="6">
        <v>1</v>
      </c>
      <c r="N453" s="6">
        <f t="shared" si="178"/>
        <v>96</v>
      </c>
      <c r="O453" s="6">
        <f t="shared" si="179"/>
        <v>96</v>
      </c>
      <c r="P453" s="6">
        <v>40</v>
      </c>
      <c r="Q453" s="6" t="s">
        <v>208</v>
      </c>
      <c r="R453" s="6">
        <f t="shared" si="180"/>
        <v>3840</v>
      </c>
      <c r="S453" s="13">
        <f t="shared" si="181"/>
        <v>4.4444444444444446E-2</v>
      </c>
      <c r="T453" s="6">
        <f t="shared" si="182"/>
        <v>3.84</v>
      </c>
    </row>
    <row r="454" spans="2:20" x14ac:dyDescent="0.3">
      <c r="B454" s="6">
        <v>2031</v>
      </c>
      <c r="C454" s="6">
        <v>1</v>
      </c>
      <c r="D454" s="6">
        <v>45</v>
      </c>
      <c r="E454" s="6">
        <f t="shared" si="174"/>
        <v>45</v>
      </c>
      <c r="F454" s="6">
        <v>40</v>
      </c>
      <c r="G454" s="6" t="s">
        <v>208</v>
      </c>
      <c r="H454" s="6">
        <f t="shared" si="175"/>
        <v>1800</v>
      </c>
      <c r="I454" s="13">
        <f t="shared" si="176"/>
        <v>2.0833333333333332E-2</v>
      </c>
      <c r="J454" s="6">
        <f t="shared" si="177"/>
        <v>1.8</v>
      </c>
      <c r="L454" s="6">
        <v>2031</v>
      </c>
      <c r="M454" s="6">
        <v>1</v>
      </c>
      <c r="N454" s="6">
        <f t="shared" si="178"/>
        <v>96</v>
      </c>
      <c r="O454" s="6">
        <f t="shared" si="179"/>
        <v>96</v>
      </c>
      <c r="P454" s="6">
        <v>40</v>
      </c>
      <c r="Q454" s="6" t="s">
        <v>208</v>
      </c>
      <c r="R454" s="6">
        <f t="shared" si="180"/>
        <v>3840</v>
      </c>
      <c r="S454" s="13">
        <f t="shared" si="181"/>
        <v>4.4444444444444446E-2</v>
      </c>
      <c r="T454" s="6">
        <f t="shared" si="182"/>
        <v>3.84</v>
      </c>
    </row>
    <row r="455" spans="2:20" x14ac:dyDescent="0.3">
      <c r="B455" s="6">
        <v>2032</v>
      </c>
      <c r="C455" s="6">
        <v>1</v>
      </c>
      <c r="D455" s="6">
        <v>45</v>
      </c>
      <c r="E455" s="6">
        <f t="shared" si="174"/>
        <v>45</v>
      </c>
      <c r="F455" s="6">
        <v>40</v>
      </c>
      <c r="G455" s="6" t="s">
        <v>208</v>
      </c>
      <c r="H455" s="6">
        <f t="shared" si="175"/>
        <v>1800</v>
      </c>
      <c r="I455" s="13">
        <f t="shared" si="176"/>
        <v>2.0833333333333332E-2</v>
      </c>
      <c r="J455" s="6">
        <f t="shared" si="177"/>
        <v>1.8</v>
      </c>
      <c r="L455" s="6">
        <v>2032</v>
      </c>
      <c r="M455" s="6">
        <v>1</v>
      </c>
      <c r="N455" s="6">
        <f t="shared" si="178"/>
        <v>96</v>
      </c>
      <c r="O455" s="6">
        <f t="shared" si="179"/>
        <v>96</v>
      </c>
      <c r="P455" s="6">
        <v>40</v>
      </c>
      <c r="Q455" s="6" t="s">
        <v>208</v>
      </c>
      <c r="R455" s="6">
        <f t="shared" si="180"/>
        <v>3840</v>
      </c>
      <c r="S455" s="13">
        <f t="shared" si="181"/>
        <v>4.4444444444444446E-2</v>
      </c>
      <c r="T455" s="6">
        <f t="shared" si="182"/>
        <v>3.84</v>
      </c>
    </row>
    <row r="456" spans="2:20" x14ac:dyDescent="0.3">
      <c r="B456" s="6">
        <v>2033</v>
      </c>
      <c r="C456" s="6">
        <v>1</v>
      </c>
      <c r="D456" s="6">
        <v>45</v>
      </c>
      <c r="E456" s="6">
        <f t="shared" si="174"/>
        <v>45</v>
      </c>
      <c r="F456" s="6">
        <v>40</v>
      </c>
      <c r="G456" s="6" t="s">
        <v>208</v>
      </c>
      <c r="H456" s="6">
        <f t="shared" si="175"/>
        <v>1800</v>
      </c>
      <c r="I456" s="13">
        <f t="shared" si="176"/>
        <v>2.0833333333333332E-2</v>
      </c>
      <c r="J456" s="6">
        <f t="shared" si="177"/>
        <v>1.8</v>
      </c>
      <c r="L456" s="6">
        <v>2033</v>
      </c>
      <c r="M456" s="6">
        <v>1</v>
      </c>
      <c r="N456" s="6">
        <f t="shared" si="178"/>
        <v>96</v>
      </c>
      <c r="O456" s="6">
        <f t="shared" si="179"/>
        <v>96</v>
      </c>
      <c r="P456" s="6">
        <v>40</v>
      </c>
      <c r="Q456" s="6" t="s">
        <v>208</v>
      </c>
      <c r="R456" s="6">
        <f t="shared" si="180"/>
        <v>3840</v>
      </c>
      <c r="S456" s="13">
        <f t="shared" si="181"/>
        <v>4.4444444444444446E-2</v>
      </c>
      <c r="T456" s="6">
        <f t="shared" si="182"/>
        <v>3.84</v>
      </c>
    </row>
    <row r="457" spans="2:20" x14ac:dyDescent="0.3">
      <c r="B457" s="6">
        <v>2034</v>
      </c>
      <c r="C457" s="6">
        <v>1</v>
      </c>
      <c r="D457" s="6">
        <v>45</v>
      </c>
      <c r="E457" s="6">
        <f t="shared" si="174"/>
        <v>45</v>
      </c>
      <c r="F457" s="6">
        <v>40</v>
      </c>
      <c r="G457" s="6" t="s">
        <v>208</v>
      </c>
      <c r="H457" s="6">
        <f t="shared" si="175"/>
        <v>1800</v>
      </c>
      <c r="I457" s="13">
        <f t="shared" si="176"/>
        <v>2.0833333333333332E-2</v>
      </c>
      <c r="J457" s="6">
        <f t="shared" si="177"/>
        <v>1.8</v>
      </c>
      <c r="L457" s="6">
        <v>2034</v>
      </c>
      <c r="M457" s="6">
        <v>1</v>
      </c>
      <c r="N457" s="6">
        <f t="shared" si="178"/>
        <v>96</v>
      </c>
      <c r="O457" s="6">
        <f t="shared" si="179"/>
        <v>96</v>
      </c>
      <c r="P457" s="6">
        <v>40</v>
      </c>
      <c r="Q457" s="6" t="s">
        <v>208</v>
      </c>
      <c r="R457" s="6">
        <f t="shared" si="180"/>
        <v>3840</v>
      </c>
      <c r="S457" s="13">
        <f t="shared" si="181"/>
        <v>4.4444444444444446E-2</v>
      </c>
      <c r="T457" s="6">
        <f t="shared" si="182"/>
        <v>3.84</v>
      </c>
    </row>
    <row r="458" spans="2:20" x14ac:dyDescent="0.3">
      <c r="B458" s="6">
        <v>2035</v>
      </c>
      <c r="C458" s="6">
        <v>1</v>
      </c>
      <c r="D458" s="6">
        <v>45</v>
      </c>
      <c r="E458" s="6">
        <f t="shared" si="174"/>
        <v>45</v>
      </c>
      <c r="F458" s="6">
        <v>40</v>
      </c>
      <c r="G458" s="6" t="s">
        <v>208</v>
      </c>
      <c r="H458" s="6">
        <f t="shared" si="175"/>
        <v>1800</v>
      </c>
      <c r="I458" s="13">
        <f t="shared" si="176"/>
        <v>2.0833333333333332E-2</v>
      </c>
      <c r="J458" s="6">
        <f t="shared" si="177"/>
        <v>1.8</v>
      </c>
      <c r="L458" s="6">
        <v>2035</v>
      </c>
      <c r="M458" s="6">
        <v>1</v>
      </c>
      <c r="N458" s="6">
        <f t="shared" si="178"/>
        <v>96</v>
      </c>
      <c r="O458" s="6">
        <f t="shared" si="179"/>
        <v>96</v>
      </c>
      <c r="P458" s="6">
        <v>40</v>
      </c>
      <c r="Q458" s="6" t="s">
        <v>208</v>
      </c>
      <c r="R458" s="6">
        <f t="shared" si="180"/>
        <v>3840</v>
      </c>
      <c r="S458" s="13">
        <f t="shared" si="181"/>
        <v>4.4444444444444446E-2</v>
      </c>
      <c r="T458" s="6">
        <f t="shared" si="182"/>
        <v>3.84</v>
      </c>
    </row>
    <row r="459" spans="2:20" x14ac:dyDescent="0.3">
      <c r="B459" s="6">
        <v>2036</v>
      </c>
      <c r="C459" s="6">
        <v>1</v>
      </c>
      <c r="D459" s="6">
        <v>45</v>
      </c>
      <c r="E459" s="6">
        <f t="shared" si="174"/>
        <v>45</v>
      </c>
      <c r="F459" s="6">
        <v>40</v>
      </c>
      <c r="G459" s="6" t="s">
        <v>208</v>
      </c>
      <c r="H459" s="6">
        <f t="shared" si="175"/>
        <v>1800</v>
      </c>
      <c r="I459" s="13">
        <f t="shared" si="176"/>
        <v>2.0833333333333332E-2</v>
      </c>
      <c r="J459" s="6">
        <f t="shared" si="177"/>
        <v>1.8</v>
      </c>
      <c r="L459" s="6">
        <v>2036</v>
      </c>
      <c r="M459" s="6">
        <v>1</v>
      </c>
      <c r="N459" s="6">
        <f t="shared" si="178"/>
        <v>96</v>
      </c>
      <c r="O459" s="6">
        <f t="shared" si="179"/>
        <v>96</v>
      </c>
      <c r="P459" s="6">
        <v>40</v>
      </c>
      <c r="Q459" s="6" t="s">
        <v>208</v>
      </c>
      <c r="R459" s="6">
        <f t="shared" si="180"/>
        <v>3840</v>
      </c>
      <c r="S459" s="13">
        <f t="shared" si="181"/>
        <v>4.4444444444444446E-2</v>
      </c>
      <c r="T459" s="6">
        <f t="shared" si="182"/>
        <v>3.84</v>
      </c>
    </row>
    <row r="460" spans="2:20" x14ac:dyDescent="0.3">
      <c r="B460" s="6">
        <v>2037</v>
      </c>
      <c r="C460" s="6">
        <v>1</v>
      </c>
      <c r="D460" s="6">
        <v>45</v>
      </c>
      <c r="E460" s="6">
        <f t="shared" si="174"/>
        <v>45</v>
      </c>
      <c r="F460" s="6">
        <v>40</v>
      </c>
      <c r="G460" s="6" t="s">
        <v>208</v>
      </c>
      <c r="H460" s="6">
        <f t="shared" si="175"/>
        <v>1800</v>
      </c>
      <c r="I460" s="13">
        <f t="shared" si="176"/>
        <v>2.0833333333333332E-2</v>
      </c>
      <c r="J460" s="6">
        <f t="shared" si="177"/>
        <v>1.8</v>
      </c>
      <c r="L460" s="6">
        <v>2037</v>
      </c>
      <c r="M460" s="6">
        <v>1</v>
      </c>
      <c r="N460" s="6">
        <f t="shared" si="178"/>
        <v>96</v>
      </c>
      <c r="O460" s="6">
        <f t="shared" si="179"/>
        <v>96</v>
      </c>
      <c r="P460" s="6">
        <v>40</v>
      </c>
      <c r="Q460" s="6" t="s">
        <v>208</v>
      </c>
      <c r="R460" s="6">
        <f t="shared" si="180"/>
        <v>3840</v>
      </c>
      <c r="S460" s="13">
        <f t="shared" si="181"/>
        <v>4.4444444444444446E-2</v>
      </c>
      <c r="T460" s="6">
        <f t="shared" si="182"/>
        <v>3.84</v>
      </c>
    </row>
    <row r="461" spans="2:20" x14ac:dyDescent="0.3">
      <c r="B461" s="6">
        <v>2038</v>
      </c>
      <c r="C461" s="6">
        <v>1</v>
      </c>
      <c r="D461" s="6">
        <v>45</v>
      </c>
      <c r="E461" s="6">
        <f t="shared" si="174"/>
        <v>45</v>
      </c>
      <c r="F461" s="6">
        <v>40</v>
      </c>
      <c r="G461" s="6" t="s">
        <v>208</v>
      </c>
      <c r="H461" s="6">
        <f t="shared" si="175"/>
        <v>1800</v>
      </c>
      <c r="I461" s="13">
        <f t="shared" si="176"/>
        <v>2.0833333333333332E-2</v>
      </c>
      <c r="J461" s="6">
        <f t="shared" si="177"/>
        <v>1.8</v>
      </c>
      <c r="L461" s="6">
        <v>2038</v>
      </c>
      <c r="M461" s="6">
        <v>1</v>
      </c>
      <c r="N461" s="6">
        <f t="shared" si="178"/>
        <v>96</v>
      </c>
      <c r="O461" s="6">
        <f t="shared" si="179"/>
        <v>96</v>
      </c>
      <c r="P461" s="6">
        <v>40</v>
      </c>
      <c r="Q461" s="6" t="s">
        <v>208</v>
      </c>
      <c r="R461" s="6">
        <f t="shared" si="180"/>
        <v>3840</v>
      </c>
      <c r="S461" s="13">
        <f t="shared" si="181"/>
        <v>4.4444444444444446E-2</v>
      </c>
      <c r="T461" s="6">
        <f t="shared" si="182"/>
        <v>3.84</v>
      </c>
    </row>
    <row r="462" spans="2:20" x14ac:dyDescent="0.3">
      <c r="B462" s="6">
        <v>2039</v>
      </c>
      <c r="C462" s="6">
        <v>1</v>
      </c>
      <c r="D462" s="6">
        <v>45</v>
      </c>
      <c r="E462" s="6">
        <f t="shared" si="174"/>
        <v>45</v>
      </c>
      <c r="F462" s="6">
        <v>40</v>
      </c>
      <c r="G462" s="6" t="s">
        <v>208</v>
      </c>
      <c r="H462" s="6">
        <f t="shared" si="175"/>
        <v>1800</v>
      </c>
      <c r="I462" s="13">
        <f t="shared" si="176"/>
        <v>2.0833333333333332E-2</v>
      </c>
      <c r="J462" s="6">
        <f t="shared" si="177"/>
        <v>1.8</v>
      </c>
      <c r="L462" s="6">
        <v>2039</v>
      </c>
      <c r="M462" s="6">
        <v>1</v>
      </c>
      <c r="N462" s="6">
        <f t="shared" si="178"/>
        <v>96</v>
      </c>
      <c r="O462" s="6">
        <f t="shared" si="179"/>
        <v>96</v>
      </c>
      <c r="P462" s="6">
        <v>40</v>
      </c>
      <c r="Q462" s="6" t="s">
        <v>208</v>
      </c>
      <c r="R462" s="6">
        <f t="shared" si="180"/>
        <v>3840</v>
      </c>
      <c r="S462" s="13">
        <f t="shared" si="181"/>
        <v>4.4444444444444446E-2</v>
      </c>
      <c r="T462" s="6">
        <f t="shared" si="182"/>
        <v>3.84</v>
      </c>
    </row>
    <row r="463" spans="2:20" x14ac:dyDescent="0.3">
      <c r="B463" s="6">
        <v>2040</v>
      </c>
      <c r="C463" s="6">
        <v>1</v>
      </c>
      <c r="D463" s="6">
        <v>45</v>
      </c>
      <c r="E463" s="6">
        <f t="shared" si="174"/>
        <v>45</v>
      </c>
      <c r="F463" s="6">
        <v>40</v>
      </c>
      <c r="G463" s="6" t="s">
        <v>208</v>
      </c>
      <c r="H463" s="6">
        <f t="shared" si="175"/>
        <v>1800</v>
      </c>
      <c r="I463" s="13">
        <f t="shared" si="176"/>
        <v>2.0833333333333332E-2</v>
      </c>
      <c r="J463" s="6">
        <f t="shared" si="177"/>
        <v>1.8</v>
      </c>
      <c r="L463" s="6">
        <v>2040</v>
      </c>
      <c r="M463" s="6">
        <v>1</v>
      </c>
      <c r="N463" s="6">
        <f t="shared" si="178"/>
        <v>96</v>
      </c>
      <c r="O463" s="6">
        <f t="shared" si="179"/>
        <v>96</v>
      </c>
      <c r="P463" s="6">
        <v>40</v>
      </c>
      <c r="Q463" s="6" t="s">
        <v>208</v>
      </c>
      <c r="R463" s="6">
        <f t="shared" si="180"/>
        <v>3840</v>
      </c>
      <c r="S463" s="13">
        <f t="shared" si="181"/>
        <v>4.4444444444444446E-2</v>
      </c>
      <c r="T463" s="6">
        <f t="shared" si="182"/>
        <v>3.84</v>
      </c>
    </row>
    <row r="464" spans="2:20" x14ac:dyDescent="0.3">
      <c r="B464" s="6">
        <v>2041</v>
      </c>
      <c r="C464" s="6">
        <v>1</v>
      </c>
      <c r="D464" s="6">
        <v>45</v>
      </c>
      <c r="E464" s="6">
        <f t="shared" si="174"/>
        <v>45</v>
      </c>
      <c r="F464" s="6">
        <v>40</v>
      </c>
      <c r="G464" s="6" t="s">
        <v>208</v>
      </c>
      <c r="H464" s="6">
        <f t="shared" si="175"/>
        <v>1800</v>
      </c>
      <c r="I464" s="13">
        <f t="shared" si="176"/>
        <v>2.0833333333333332E-2</v>
      </c>
      <c r="J464" s="6">
        <f t="shared" si="177"/>
        <v>1.8</v>
      </c>
      <c r="L464" s="6">
        <v>2041</v>
      </c>
      <c r="M464" s="6">
        <v>1</v>
      </c>
      <c r="N464" s="6">
        <f t="shared" si="178"/>
        <v>96</v>
      </c>
      <c r="O464" s="6">
        <f t="shared" si="179"/>
        <v>96</v>
      </c>
      <c r="P464" s="6">
        <v>40</v>
      </c>
      <c r="Q464" s="6" t="s">
        <v>208</v>
      </c>
      <c r="R464" s="6">
        <f t="shared" si="180"/>
        <v>3840</v>
      </c>
      <c r="S464" s="13">
        <f t="shared" si="181"/>
        <v>4.4444444444444446E-2</v>
      </c>
      <c r="T464" s="6">
        <f t="shared" si="182"/>
        <v>3.84</v>
      </c>
    </row>
    <row r="465" spans="2:20" x14ac:dyDescent="0.3">
      <c r="B465" s="6">
        <v>2042</v>
      </c>
      <c r="C465" s="6">
        <v>1</v>
      </c>
      <c r="D465" s="6">
        <v>45</v>
      </c>
      <c r="E465" s="6">
        <f t="shared" si="174"/>
        <v>45</v>
      </c>
      <c r="F465" s="6">
        <v>40</v>
      </c>
      <c r="G465" s="6" t="s">
        <v>208</v>
      </c>
      <c r="H465" s="6">
        <f t="shared" si="175"/>
        <v>1800</v>
      </c>
      <c r="I465" s="13">
        <f t="shared" si="176"/>
        <v>2.0833333333333332E-2</v>
      </c>
      <c r="J465" s="6">
        <f t="shared" si="177"/>
        <v>1.8</v>
      </c>
      <c r="L465" s="6">
        <v>2042</v>
      </c>
      <c r="M465" s="6">
        <v>1</v>
      </c>
      <c r="N465" s="6">
        <f t="shared" si="178"/>
        <v>96</v>
      </c>
      <c r="O465" s="6">
        <f t="shared" si="179"/>
        <v>96</v>
      </c>
      <c r="P465" s="6">
        <v>40</v>
      </c>
      <c r="Q465" s="6" t="s">
        <v>208</v>
      </c>
      <c r="R465" s="6">
        <f t="shared" si="180"/>
        <v>3840</v>
      </c>
      <c r="S465" s="13">
        <f t="shared" si="181"/>
        <v>4.4444444444444446E-2</v>
      </c>
      <c r="T465" s="6">
        <f t="shared" si="182"/>
        <v>3.84</v>
      </c>
    </row>
    <row r="466" spans="2:20" x14ac:dyDescent="0.3">
      <c r="B466" s="6">
        <v>2043</v>
      </c>
      <c r="C466" s="6">
        <v>1</v>
      </c>
      <c r="D466" s="6">
        <v>45</v>
      </c>
      <c r="E466" s="6">
        <f t="shared" si="174"/>
        <v>45</v>
      </c>
      <c r="F466" s="6">
        <v>40</v>
      </c>
      <c r="G466" s="6" t="s">
        <v>208</v>
      </c>
      <c r="H466" s="6">
        <f t="shared" si="175"/>
        <v>1800</v>
      </c>
      <c r="I466" s="13">
        <f t="shared" si="176"/>
        <v>2.0833333333333332E-2</v>
      </c>
      <c r="J466" s="6">
        <f t="shared" si="177"/>
        <v>1.8</v>
      </c>
      <c r="L466" s="6">
        <v>2043</v>
      </c>
      <c r="M466" s="6">
        <v>1</v>
      </c>
      <c r="N466" s="6">
        <f t="shared" si="178"/>
        <v>96</v>
      </c>
      <c r="O466" s="6">
        <f t="shared" si="179"/>
        <v>96</v>
      </c>
      <c r="P466" s="6">
        <v>40</v>
      </c>
      <c r="Q466" s="6" t="s">
        <v>208</v>
      </c>
      <c r="R466" s="6">
        <f t="shared" si="180"/>
        <v>3840</v>
      </c>
      <c r="S466" s="13">
        <f t="shared" si="181"/>
        <v>4.4444444444444446E-2</v>
      </c>
      <c r="T466" s="6">
        <f t="shared" si="182"/>
        <v>3.84</v>
      </c>
    </row>
    <row r="467" spans="2:20" x14ac:dyDescent="0.3">
      <c r="B467" s="6">
        <v>2044</v>
      </c>
      <c r="C467" s="6">
        <v>1</v>
      </c>
      <c r="D467" s="6">
        <v>45</v>
      </c>
      <c r="E467" s="6">
        <f t="shared" si="174"/>
        <v>45</v>
      </c>
      <c r="F467" s="6">
        <v>40</v>
      </c>
      <c r="G467" s="6" t="s">
        <v>208</v>
      </c>
      <c r="H467" s="6">
        <f t="shared" si="175"/>
        <v>1800</v>
      </c>
      <c r="I467" s="13">
        <f t="shared" si="176"/>
        <v>2.0833333333333332E-2</v>
      </c>
      <c r="J467" s="6">
        <f t="shared" si="177"/>
        <v>1.8</v>
      </c>
      <c r="L467" s="6">
        <v>2044</v>
      </c>
      <c r="M467" s="6">
        <v>1</v>
      </c>
      <c r="N467" s="6">
        <f t="shared" si="178"/>
        <v>96</v>
      </c>
      <c r="O467" s="6">
        <f t="shared" si="179"/>
        <v>96</v>
      </c>
      <c r="P467" s="6">
        <v>40</v>
      </c>
      <c r="Q467" s="6" t="s">
        <v>208</v>
      </c>
      <c r="R467" s="6">
        <f t="shared" si="180"/>
        <v>3840</v>
      </c>
      <c r="S467" s="13">
        <f t="shared" si="181"/>
        <v>4.4444444444444446E-2</v>
      </c>
      <c r="T467" s="6">
        <f t="shared" si="182"/>
        <v>3.84</v>
      </c>
    </row>
    <row r="469" spans="2:20" x14ac:dyDescent="0.3">
      <c r="B469" s="226" t="s">
        <v>210</v>
      </c>
      <c r="C469" s="226"/>
      <c r="L469" s="226" t="s">
        <v>211</v>
      </c>
      <c r="M469" s="226"/>
    </row>
    <row r="470" spans="2:20" x14ac:dyDescent="0.3">
      <c r="B470" s="225" t="s">
        <v>22</v>
      </c>
      <c r="C470" s="225" t="s">
        <v>203</v>
      </c>
      <c r="D470" s="225" t="s">
        <v>204</v>
      </c>
      <c r="E470" s="225" t="s">
        <v>201</v>
      </c>
      <c r="F470" s="225" t="s">
        <v>202</v>
      </c>
      <c r="G470" s="225" t="s">
        <v>151</v>
      </c>
      <c r="H470" s="225" t="s">
        <v>205</v>
      </c>
      <c r="I470" s="225" t="s">
        <v>206</v>
      </c>
      <c r="J470" s="225" t="s">
        <v>207</v>
      </c>
      <c r="L470" s="225" t="s">
        <v>22</v>
      </c>
      <c r="M470" s="225" t="s">
        <v>203</v>
      </c>
      <c r="N470" s="225" t="s">
        <v>204</v>
      </c>
      <c r="O470" s="225" t="s">
        <v>201</v>
      </c>
      <c r="P470" s="225" t="s">
        <v>202</v>
      </c>
      <c r="Q470" s="225" t="s">
        <v>151</v>
      </c>
      <c r="R470" s="225" t="s">
        <v>205</v>
      </c>
      <c r="S470" s="225" t="s">
        <v>206</v>
      </c>
      <c r="T470" s="225" t="s">
        <v>207</v>
      </c>
    </row>
    <row r="471" spans="2:20" x14ac:dyDescent="0.3">
      <c r="B471" s="225"/>
      <c r="C471" s="225"/>
      <c r="D471" s="225"/>
      <c r="E471" s="225"/>
      <c r="F471" s="225"/>
      <c r="G471" s="225"/>
      <c r="H471" s="225"/>
      <c r="I471" s="225"/>
      <c r="J471" s="225"/>
      <c r="L471" s="225"/>
      <c r="M471" s="225"/>
      <c r="N471" s="225"/>
      <c r="O471" s="225"/>
      <c r="P471" s="225"/>
      <c r="Q471" s="225"/>
      <c r="R471" s="225"/>
      <c r="S471" s="225"/>
      <c r="T471" s="225"/>
    </row>
    <row r="472" spans="2:20" x14ac:dyDescent="0.3">
      <c r="B472" s="225"/>
      <c r="C472" s="225"/>
      <c r="D472" s="225"/>
      <c r="E472" s="225"/>
      <c r="F472" s="225"/>
      <c r="G472" s="225"/>
      <c r="H472" s="225"/>
      <c r="I472" s="225"/>
      <c r="J472" s="225"/>
      <c r="L472" s="225"/>
      <c r="M472" s="225"/>
      <c r="N472" s="225"/>
      <c r="O472" s="225"/>
      <c r="P472" s="225"/>
      <c r="Q472" s="225"/>
      <c r="R472" s="225"/>
      <c r="S472" s="225"/>
      <c r="T472" s="225"/>
    </row>
    <row r="473" spans="2:20" x14ac:dyDescent="0.3">
      <c r="B473" s="6">
        <v>2025</v>
      </c>
      <c r="C473" s="6" cm="1">
        <f t="array" ref="C473:C492">TRANSPOSE('Proyeksi Fasum (4)'!D131:W131)</f>
        <v>0</v>
      </c>
      <c r="D473" s="6">
        <f>18*40</f>
        <v>720</v>
      </c>
      <c r="E473" s="6">
        <f>C473*D473</f>
        <v>0</v>
      </c>
      <c r="F473" s="6">
        <v>50</v>
      </c>
      <c r="G473" s="6" t="s">
        <v>208</v>
      </c>
      <c r="H473" s="6">
        <f>E473*F473</f>
        <v>0</v>
      </c>
      <c r="I473" s="13">
        <f>H473/86400</f>
        <v>0</v>
      </c>
      <c r="J473" s="6">
        <f>H473/1000</f>
        <v>0</v>
      </c>
      <c r="L473" s="6">
        <v>2025</v>
      </c>
      <c r="M473" s="6" cm="1">
        <f t="array" ref="M473:M492">TRANSPOSE('Proyeksi Fasum (4)'!D132:W132)</f>
        <v>0</v>
      </c>
      <c r="N473" s="6">
        <f>24*40</f>
        <v>960</v>
      </c>
      <c r="O473" s="6">
        <f>M473*N473</f>
        <v>0</v>
      </c>
      <c r="P473" s="6">
        <v>80</v>
      </c>
      <c r="Q473" s="6" t="s">
        <v>208</v>
      </c>
      <c r="R473" s="6">
        <f>O473*P473</f>
        <v>0</v>
      </c>
      <c r="S473" s="13">
        <f>R473/86400</f>
        <v>0</v>
      </c>
      <c r="T473" s="6">
        <f>R473/1000</f>
        <v>0</v>
      </c>
    </row>
    <row r="474" spans="2:20" x14ac:dyDescent="0.3">
      <c r="B474" s="6">
        <v>2026</v>
      </c>
      <c r="C474" s="6">
        <v>0</v>
      </c>
      <c r="D474" s="6">
        <f t="shared" ref="D474:D492" si="183">18*40</f>
        <v>720</v>
      </c>
      <c r="E474" s="6">
        <f t="shared" ref="E474:E492" si="184">C474*D474</f>
        <v>0</v>
      </c>
      <c r="F474" s="6">
        <v>50</v>
      </c>
      <c r="G474" s="6" t="s">
        <v>208</v>
      </c>
      <c r="H474" s="6">
        <f t="shared" ref="H474:H492" si="185">E474*F474</f>
        <v>0</v>
      </c>
      <c r="I474" s="13">
        <f t="shared" ref="I474:I492" si="186">H474/86400</f>
        <v>0</v>
      </c>
      <c r="J474" s="6">
        <f t="shared" ref="J474:J492" si="187">H474/1000</f>
        <v>0</v>
      </c>
      <c r="L474" s="6">
        <v>2026</v>
      </c>
      <c r="M474" s="6">
        <v>0</v>
      </c>
      <c r="N474" s="6">
        <f t="shared" ref="N474:N492" si="188">24*40</f>
        <v>960</v>
      </c>
      <c r="O474" s="6">
        <f t="shared" ref="O474:O492" si="189">M474*N474</f>
        <v>0</v>
      </c>
      <c r="P474" s="6">
        <v>80</v>
      </c>
      <c r="Q474" s="6" t="s">
        <v>208</v>
      </c>
      <c r="R474" s="6">
        <f t="shared" ref="R474:R492" si="190">O474*P474</f>
        <v>0</v>
      </c>
      <c r="S474" s="13">
        <f t="shared" ref="S474:S492" si="191">R474/86400</f>
        <v>0</v>
      </c>
      <c r="T474" s="6">
        <f t="shared" ref="T474:T492" si="192">R474/1000</f>
        <v>0</v>
      </c>
    </row>
    <row r="475" spans="2:20" x14ac:dyDescent="0.3">
      <c r="B475" s="6">
        <v>2027</v>
      </c>
      <c r="C475" s="6">
        <v>0</v>
      </c>
      <c r="D475" s="6">
        <f t="shared" si="183"/>
        <v>720</v>
      </c>
      <c r="E475" s="6">
        <f t="shared" si="184"/>
        <v>0</v>
      </c>
      <c r="F475" s="6">
        <v>50</v>
      </c>
      <c r="G475" s="6" t="s">
        <v>208</v>
      </c>
      <c r="H475" s="6">
        <f t="shared" si="185"/>
        <v>0</v>
      </c>
      <c r="I475" s="13">
        <f t="shared" si="186"/>
        <v>0</v>
      </c>
      <c r="J475" s="6">
        <f t="shared" si="187"/>
        <v>0</v>
      </c>
      <c r="L475" s="6">
        <v>2027</v>
      </c>
      <c r="M475" s="6">
        <v>0</v>
      </c>
      <c r="N475" s="6">
        <f t="shared" si="188"/>
        <v>960</v>
      </c>
      <c r="O475" s="6">
        <f t="shared" si="189"/>
        <v>0</v>
      </c>
      <c r="P475" s="6">
        <v>80</v>
      </c>
      <c r="Q475" s="6" t="s">
        <v>208</v>
      </c>
      <c r="R475" s="6">
        <f t="shared" si="190"/>
        <v>0</v>
      </c>
      <c r="S475" s="13">
        <f t="shared" si="191"/>
        <v>0</v>
      </c>
      <c r="T475" s="6">
        <f t="shared" si="192"/>
        <v>0</v>
      </c>
    </row>
    <row r="476" spans="2:20" x14ac:dyDescent="0.3">
      <c r="B476" s="6">
        <v>2028</v>
      </c>
      <c r="C476" s="6">
        <v>0</v>
      </c>
      <c r="D476" s="6">
        <f t="shared" si="183"/>
        <v>720</v>
      </c>
      <c r="E476" s="6">
        <f t="shared" si="184"/>
        <v>0</v>
      </c>
      <c r="F476" s="6">
        <v>50</v>
      </c>
      <c r="G476" s="6" t="s">
        <v>208</v>
      </c>
      <c r="H476" s="6">
        <f t="shared" si="185"/>
        <v>0</v>
      </c>
      <c r="I476" s="13">
        <f t="shared" si="186"/>
        <v>0</v>
      </c>
      <c r="J476" s="6">
        <f t="shared" si="187"/>
        <v>0</v>
      </c>
      <c r="L476" s="6">
        <v>2028</v>
      </c>
      <c r="M476" s="6">
        <v>0</v>
      </c>
      <c r="N476" s="6">
        <f t="shared" si="188"/>
        <v>960</v>
      </c>
      <c r="O476" s="6">
        <f t="shared" si="189"/>
        <v>0</v>
      </c>
      <c r="P476" s="6">
        <v>80</v>
      </c>
      <c r="Q476" s="6" t="s">
        <v>208</v>
      </c>
      <c r="R476" s="6">
        <f t="shared" si="190"/>
        <v>0</v>
      </c>
      <c r="S476" s="13">
        <f t="shared" si="191"/>
        <v>0</v>
      </c>
      <c r="T476" s="6">
        <f t="shared" si="192"/>
        <v>0</v>
      </c>
    </row>
    <row r="477" spans="2:20" x14ac:dyDescent="0.3">
      <c r="B477" s="6">
        <v>2029</v>
      </c>
      <c r="C477" s="6">
        <v>0</v>
      </c>
      <c r="D477" s="6">
        <f t="shared" si="183"/>
        <v>720</v>
      </c>
      <c r="E477" s="6">
        <f t="shared" si="184"/>
        <v>0</v>
      </c>
      <c r="F477" s="6">
        <v>50</v>
      </c>
      <c r="G477" s="6" t="s">
        <v>208</v>
      </c>
      <c r="H477" s="6">
        <f t="shared" si="185"/>
        <v>0</v>
      </c>
      <c r="I477" s="13">
        <f t="shared" si="186"/>
        <v>0</v>
      </c>
      <c r="J477" s="6">
        <f t="shared" si="187"/>
        <v>0</v>
      </c>
      <c r="L477" s="6">
        <v>2029</v>
      </c>
      <c r="M477" s="6">
        <v>0</v>
      </c>
      <c r="N477" s="6">
        <f t="shared" si="188"/>
        <v>960</v>
      </c>
      <c r="O477" s="6">
        <f t="shared" si="189"/>
        <v>0</v>
      </c>
      <c r="P477" s="6">
        <v>80</v>
      </c>
      <c r="Q477" s="6" t="s">
        <v>208</v>
      </c>
      <c r="R477" s="6">
        <f t="shared" si="190"/>
        <v>0</v>
      </c>
      <c r="S477" s="13">
        <f t="shared" si="191"/>
        <v>0</v>
      </c>
      <c r="T477" s="6">
        <f t="shared" si="192"/>
        <v>0</v>
      </c>
    </row>
    <row r="478" spans="2:20" x14ac:dyDescent="0.3">
      <c r="B478" s="6">
        <v>2030</v>
      </c>
      <c r="C478" s="6">
        <v>0</v>
      </c>
      <c r="D478" s="6">
        <f t="shared" si="183"/>
        <v>720</v>
      </c>
      <c r="E478" s="6">
        <f t="shared" si="184"/>
        <v>0</v>
      </c>
      <c r="F478" s="6">
        <v>50</v>
      </c>
      <c r="G478" s="6" t="s">
        <v>208</v>
      </c>
      <c r="H478" s="6">
        <f t="shared" si="185"/>
        <v>0</v>
      </c>
      <c r="I478" s="13">
        <f t="shared" si="186"/>
        <v>0</v>
      </c>
      <c r="J478" s="6">
        <f t="shared" si="187"/>
        <v>0</v>
      </c>
      <c r="L478" s="6">
        <v>2030</v>
      </c>
      <c r="M478" s="6">
        <v>0</v>
      </c>
      <c r="N478" s="6">
        <f t="shared" si="188"/>
        <v>960</v>
      </c>
      <c r="O478" s="6">
        <f t="shared" si="189"/>
        <v>0</v>
      </c>
      <c r="P478" s="6">
        <v>80</v>
      </c>
      <c r="Q478" s="6" t="s">
        <v>208</v>
      </c>
      <c r="R478" s="6">
        <f t="shared" si="190"/>
        <v>0</v>
      </c>
      <c r="S478" s="13">
        <f t="shared" si="191"/>
        <v>0</v>
      </c>
      <c r="T478" s="6">
        <f t="shared" si="192"/>
        <v>0</v>
      </c>
    </row>
    <row r="479" spans="2:20" x14ac:dyDescent="0.3">
      <c r="B479" s="6">
        <v>2031</v>
      </c>
      <c r="C479" s="6">
        <v>0</v>
      </c>
      <c r="D479" s="6">
        <f t="shared" si="183"/>
        <v>720</v>
      </c>
      <c r="E479" s="6">
        <f t="shared" si="184"/>
        <v>0</v>
      </c>
      <c r="F479" s="6">
        <v>50</v>
      </c>
      <c r="G479" s="6" t="s">
        <v>208</v>
      </c>
      <c r="H479" s="6">
        <f t="shared" si="185"/>
        <v>0</v>
      </c>
      <c r="I479" s="13">
        <f t="shared" si="186"/>
        <v>0</v>
      </c>
      <c r="J479" s="6">
        <f t="shared" si="187"/>
        <v>0</v>
      </c>
      <c r="L479" s="6">
        <v>2031</v>
      </c>
      <c r="M479" s="6">
        <v>0</v>
      </c>
      <c r="N479" s="6">
        <f t="shared" si="188"/>
        <v>960</v>
      </c>
      <c r="O479" s="6">
        <f t="shared" si="189"/>
        <v>0</v>
      </c>
      <c r="P479" s="6">
        <v>80</v>
      </c>
      <c r="Q479" s="6" t="s">
        <v>208</v>
      </c>
      <c r="R479" s="6">
        <f t="shared" si="190"/>
        <v>0</v>
      </c>
      <c r="S479" s="13">
        <f t="shared" si="191"/>
        <v>0</v>
      </c>
      <c r="T479" s="6">
        <f t="shared" si="192"/>
        <v>0</v>
      </c>
    </row>
    <row r="480" spans="2:20" x14ac:dyDescent="0.3">
      <c r="B480" s="6">
        <v>2032</v>
      </c>
      <c r="C480" s="6">
        <v>0</v>
      </c>
      <c r="D480" s="6">
        <f t="shared" si="183"/>
        <v>720</v>
      </c>
      <c r="E480" s="6">
        <f t="shared" si="184"/>
        <v>0</v>
      </c>
      <c r="F480" s="6">
        <v>50</v>
      </c>
      <c r="G480" s="6" t="s">
        <v>208</v>
      </c>
      <c r="H480" s="6">
        <f t="shared" si="185"/>
        <v>0</v>
      </c>
      <c r="I480" s="13">
        <f t="shared" si="186"/>
        <v>0</v>
      </c>
      <c r="J480" s="6">
        <f t="shared" si="187"/>
        <v>0</v>
      </c>
      <c r="L480" s="6">
        <v>2032</v>
      </c>
      <c r="M480" s="6">
        <v>0</v>
      </c>
      <c r="N480" s="6">
        <f t="shared" si="188"/>
        <v>960</v>
      </c>
      <c r="O480" s="6">
        <f t="shared" si="189"/>
        <v>0</v>
      </c>
      <c r="P480" s="6">
        <v>80</v>
      </c>
      <c r="Q480" s="6" t="s">
        <v>208</v>
      </c>
      <c r="R480" s="6">
        <f t="shared" si="190"/>
        <v>0</v>
      </c>
      <c r="S480" s="13">
        <f t="shared" si="191"/>
        <v>0</v>
      </c>
      <c r="T480" s="6">
        <f t="shared" si="192"/>
        <v>0</v>
      </c>
    </row>
    <row r="481" spans="2:20" x14ac:dyDescent="0.3">
      <c r="B481" s="6">
        <v>2033</v>
      </c>
      <c r="C481" s="6">
        <v>0</v>
      </c>
      <c r="D481" s="6">
        <f t="shared" si="183"/>
        <v>720</v>
      </c>
      <c r="E481" s="6">
        <f t="shared" si="184"/>
        <v>0</v>
      </c>
      <c r="F481" s="6">
        <v>50</v>
      </c>
      <c r="G481" s="6" t="s">
        <v>208</v>
      </c>
      <c r="H481" s="6">
        <f t="shared" si="185"/>
        <v>0</v>
      </c>
      <c r="I481" s="13">
        <f t="shared" si="186"/>
        <v>0</v>
      </c>
      <c r="J481" s="6">
        <f t="shared" si="187"/>
        <v>0</v>
      </c>
      <c r="L481" s="6">
        <v>2033</v>
      </c>
      <c r="M481" s="6">
        <v>0</v>
      </c>
      <c r="N481" s="6">
        <f t="shared" si="188"/>
        <v>960</v>
      </c>
      <c r="O481" s="6">
        <f t="shared" si="189"/>
        <v>0</v>
      </c>
      <c r="P481" s="6">
        <v>80</v>
      </c>
      <c r="Q481" s="6" t="s">
        <v>208</v>
      </c>
      <c r="R481" s="6">
        <f t="shared" si="190"/>
        <v>0</v>
      </c>
      <c r="S481" s="13">
        <f t="shared" si="191"/>
        <v>0</v>
      </c>
      <c r="T481" s="6">
        <f t="shared" si="192"/>
        <v>0</v>
      </c>
    </row>
    <row r="482" spans="2:20" x14ac:dyDescent="0.3">
      <c r="B482" s="6">
        <v>2034</v>
      </c>
      <c r="C482" s="6">
        <v>0</v>
      </c>
      <c r="D482" s="6">
        <f t="shared" si="183"/>
        <v>720</v>
      </c>
      <c r="E482" s="6">
        <f t="shared" si="184"/>
        <v>0</v>
      </c>
      <c r="F482" s="6">
        <v>50</v>
      </c>
      <c r="G482" s="6" t="s">
        <v>208</v>
      </c>
      <c r="H482" s="6">
        <f t="shared" si="185"/>
        <v>0</v>
      </c>
      <c r="I482" s="13">
        <f t="shared" si="186"/>
        <v>0</v>
      </c>
      <c r="J482" s="6">
        <f t="shared" si="187"/>
        <v>0</v>
      </c>
      <c r="L482" s="6">
        <v>2034</v>
      </c>
      <c r="M482" s="6">
        <v>0</v>
      </c>
      <c r="N482" s="6">
        <f t="shared" si="188"/>
        <v>960</v>
      </c>
      <c r="O482" s="6">
        <f t="shared" si="189"/>
        <v>0</v>
      </c>
      <c r="P482" s="6">
        <v>80</v>
      </c>
      <c r="Q482" s="6" t="s">
        <v>208</v>
      </c>
      <c r="R482" s="6">
        <f t="shared" si="190"/>
        <v>0</v>
      </c>
      <c r="S482" s="13">
        <f t="shared" si="191"/>
        <v>0</v>
      </c>
      <c r="T482" s="6">
        <f t="shared" si="192"/>
        <v>0</v>
      </c>
    </row>
    <row r="483" spans="2:20" x14ac:dyDescent="0.3">
      <c r="B483" s="6">
        <v>2035</v>
      </c>
      <c r="C483" s="6">
        <v>0</v>
      </c>
      <c r="D483" s="6">
        <f t="shared" si="183"/>
        <v>720</v>
      </c>
      <c r="E483" s="6">
        <f t="shared" si="184"/>
        <v>0</v>
      </c>
      <c r="F483" s="6">
        <v>50</v>
      </c>
      <c r="G483" s="6" t="s">
        <v>208</v>
      </c>
      <c r="H483" s="6">
        <f t="shared" si="185"/>
        <v>0</v>
      </c>
      <c r="I483" s="13">
        <f t="shared" si="186"/>
        <v>0</v>
      </c>
      <c r="J483" s="6">
        <f t="shared" si="187"/>
        <v>0</v>
      </c>
      <c r="L483" s="6">
        <v>2035</v>
      </c>
      <c r="M483" s="6">
        <v>0</v>
      </c>
      <c r="N483" s="6">
        <f t="shared" si="188"/>
        <v>960</v>
      </c>
      <c r="O483" s="6">
        <f t="shared" si="189"/>
        <v>0</v>
      </c>
      <c r="P483" s="6">
        <v>80</v>
      </c>
      <c r="Q483" s="6" t="s">
        <v>208</v>
      </c>
      <c r="R483" s="6">
        <f t="shared" si="190"/>
        <v>0</v>
      </c>
      <c r="S483" s="13">
        <f t="shared" si="191"/>
        <v>0</v>
      </c>
      <c r="T483" s="6">
        <f t="shared" si="192"/>
        <v>0</v>
      </c>
    </row>
    <row r="484" spans="2:20" x14ac:dyDescent="0.3">
      <c r="B484" s="6">
        <v>2036</v>
      </c>
      <c r="C484" s="6">
        <v>0</v>
      </c>
      <c r="D484" s="6">
        <f t="shared" si="183"/>
        <v>720</v>
      </c>
      <c r="E484" s="6">
        <f t="shared" si="184"/>
        <v>0</v>
      </c>
      <c r="F484" s="6">
        <v>50</v>
      </c>
      <c r="G484" s="6" t="s">
        <v>208</v>
      </c>
      <c r="H484" s="6">
        <f t="shared" si="185"/>
        <v>0</v>
      </c>
      <c r="I484" s="13">
        <f t="shared" si="186"/>
        <v>0</v>
      </c>
      <c r="J484" s="6">
        <f t="shared" si="187"/>
        <v>0</v>
      </c>
      <c r="L484" s="6">
        <v>2036</v>
      </c>
      <c r="M484" s="6">
        <v>0</v>
      </c>
      <c r="N484" s="6">
        <f t="shared" si="188"/>
        <v>960</v>
      </c>
      <c r="O484" s="6">
        <f t="shared" si="189"/>
        <v>0</v>
      </c>
      <c r="P484" s="6">
        <v>80</v>
      </c>
      <c r="Q484" s="6" t="s">
        <v>208</v>
      </c>
      <c r="R484" s="6">
        <f t="shared" si="190"/>
        <v>0</v>
      </c>
      <c r="S484" s="13">
        <f t="shared" si="191"/>
        <v>0</v>
      </c>
      <c r="T484" s="6">
        <f t="shared" si="192"/>
        <v>0</v>
      </c>
    </row>
    <row r="485" spans="2:20" x14ac:dyDescent="0.3">
      <c r="B485" s="6">
        <v>2037</v>
      </c>
      <c r="C485" s="6">
        <v>0</v>
      </c>
      <c r="D485" s="6">
        <f t="shared" si="183"/>
        <v>720</v>
      </c>
      <c r="E485" s="6">
        <f t="shared" si="184"/>
        <v>0</v>
      </c>
      <c r="F485" s="6">
        <v>50</v>
      </c>
      <c r="G485" s="6" t="s">
        <v>208</v>
      </c>
      <c r="H485" s="6">
        <f t="shared" si="185"/>
        <v>0</v>
      </c>
      <c r="I485" s="13">
        <f t="shared" si="186"/>
        <v>0</v>
      </c>
      <c r="J485" s="6">
        <f t="shared" si="187"/>
        <v>0</v>
      </c>
      <c r="L485" s="6">
        <v>2037</v>
      </c>
      <c r="M485" s="6">
        <v>0</v>
      </c>
      <c r="N485" s="6">
        <f t="shared" si="188"/>
        <v>960</v>
      </c>
      <c r="O485" s="6">
        <f t="shared" si="189"/>
        <v>0</v>
      </c>
      <c r="P485" s="6">
        <v>80</v>
      </c>
      <c r="Q485" s="6" t="s">
        <v>208</v>
      </c>
      <c r="R485" s="6">
        <f t="shared" si="190"/>
        <v>0</v>
      </c>
      <c r="S485" s="13">
        <f t="shared" si="191"/>
        <v>0</v>
      </c>
      <c r="T485" s="6">
        <f t="shared" si="192"/>
        <v>0</v>
      </c>
    </row>
    <row r="486" spans="2:20" x14ac:dyDescent="0.3">
      <c r="B486" s="6">
        <v>2038</v>
      </c>
      <c r="C486" s="6">
        <v>0</v>
      </c>
      <c r="D486" s="6">
        <f t="shared" si="183"/>
        <v>720</v>
      </c>
      <c r="E486" s="6">
        <f t="shared" si="184"/>
        <v>0</v>
      </c>
      <c r="F486" s="6">
        <v>50</v>
      </c>
      <c r="G486" s="6" t="s">
        <v>208</v>
      </c>
      <c r="H486" s="6">
        <f t="shared" si="185"/>
        <v>0</v>
      </c>
      <c r="I486" s="13">
        <f t="shared" si="186"/>
        <v>0</v>
      </c>
      <c r="J486" s="6">
        <f t="shared" si="187"/>
        <v>0</v>
      </c>
      <c r="L486" s="6">
        <v>2038</v>
      </c>
      <c r="M486" s="6">
        <v>0</v>
      </c>
      <c r="N486" s="6">
        <f t="shared" si="188"/>
        <v>960</v>
      </c>
      <c r="O486" s="6">
        <f t="shared" si="189"/>
        <v>0</v>
      </c>
      <c r="P486" s="6">
        <v>80</v>
      </c>
      <c r="Q486" s="6" t="s">
        <v>208</v>
      </c>
      <c r="R486" s="6">
        <f t="shared" si="190"/>
        <v>0</v>
      </c>
      <c r="S486" s="13">
        <f t="shared" si="191"/>
        <v>0</v>
      </c>
      <c r="T486" s="6">
        <f t="shared" si="192"/>
        <v>0</v>
      </c>
    </row>
    <row r="487" spans="2:20" x14ac:dyDescent="0.3">
      <c r="B487" s="6">
        <v>2039</v>
      </c>
      <c r="C487" s="6">
        <v>0</v>
      </c>
      <c r="D487" s="6">
        <f t="shared" si="183"/>
        <v>720</v>
      </c>
      <c r="E487" s="6">
        <f t="shared" si="184"/>
        <v>0</v>
      </c>
      <c r="F487" s="6">
        <v>50</v>
      </c>
      <c r="G487" s="6" t="s">
        <v>208</v>
      </c>
      <c r="H487" s="6">
        <f t="shared" si="185"/>
        <v>0</v>
      </c>
      <c r="I487" s="13">
        <f t="shared" si="186"/>
        <v>0</v>
      </c>
      <c r="J487" s="6">
        <f t="shared" si="187"/>
        <v>0</v>
      </c>
      <c r="L487" s="6">
        <v>2039</v>
      </c>
      <c r="M487" s="6">
        <v>0</v>
      </c>
      <c r="N487" s="6">
        <f t="shared" si="188"/>
        <v>960</v>
      </c>
      <c r="O487" s="6">
        <f t="shared" si="189"/>
        <v>0</v>
      </c>
      <c r="P487" s="6">
        <v>80</v>
      </c>
      <c r="Q487" s="6" t="s">
        <v>208</v>
      </c>
      <c r="R487" s="6">
        <f t="shared" si="190"/>
        <v>0</v>
      </c>
      <c r="S487" s="13">
        <f t="shared" si="191"/>
        <v>0</v>
      </c>
      <c r="T487" s="6">
        <f t="shared" si="192"/>
        <v>0</v>
      </c>
    </row>
    <row r="488" spans="2:20" x14ac:dyDescent="0.3">
      <c r="B488" s="6">
        <v>2040</v>
      </c>
      <c r="C488" s="6">
        <v>0</v>
      </c>
      <c r="D488" s="6">
        <f t="shared" si="183"/>
        <v>720</v>
      </c>
      <c r="E488" s="6">
        <f t="shared" si="184"/>
        <v>0</v>
      </c>
      <c r="F488" s="6">
        <v>50</v>
      </c>
      <c r="G488" s="6" t="s">
        <v>208</v>
      </c>
      <c r="H488" s="6">
        <f t="shared" si="185"/>
        <v>0</v>
      </c>
      <c r="I488" s="13">
        <f t="shared" si="186"/>
        <v>0</v>
      </c>
      <c r="J488" s="6">
        <f t="shared" si="187"/>
        <v>0</v>
      </c>
      <c r="L488" s="6">
        <v>2040</v>
      </c>
      <c r="M488" s="6">
        <v>0</v>
      </c>
      <c r="N488" s="6">
        <f t="shared" si="188"/>
        <v>960</v>
      </c>
      <c r="O488" s="6">
        <f t="shared" si="189"/>
        <v>0</v>
      </c>
      <c r="P488" s="6">
        <v>80</v>
      </c>
      <c r="Q488" s="6" t="s">
        <v>208</v>
      </c>
      <c r="R488" s="6">
        <f t="shared" si="190"/>
        <v>0</v>
      </c>
      <c r="S488" s="13">
        <f t="shared" si="191"/>
        <v>0</v>
      </c>
      <c r="T488" s="6">
        <f t="shared" si="192"/>
        <v>0</v>
      </c>
    </row>
    <row r="489" spans="2:20" x14ac:dyDescent="0.3">
      <c r="B489" s="6">
        <v>2041</v>
      </c>
      <c r="C489" s="6">
        <v>0</v>
      </c>
      <c r="D489" s="6">
        <f t="shared" si="183"/>
        <v>720</v>
      </c>
      <c r="E489" s="6">
        <f t="shared" si="184"/>
        <v>0</v>
      </c>
      <c r="F489" s="6">
        <v>50</v>
      </c>
      <c r="G489" s="6" t="s">
        <v>208</v>
      </c>
      <c r="H489" s="6">
        <f t="shared" si="185"/>
        <v>0</v>
      </c>
      <c r="I489" s="13">
        <f t="shared" si="186"/>
        <v>0</v>
      </c>
      <c r="J489" s="6">
        <f t="shared" si="187"/>
        <v>0</v>
      </c>
      <c r="L489" s="6">
        <v>2041</v>
      </c>
      <c r="M489" s="6">
        <v>0</v>
      </c>
      <c r="N489" s="6">
        <f t="shared" si="188"/>
        <v>960</v>
      </c>
      <c r="O489" s="6">
        <f t="shared" si="189"/>
        <v>0</v>
      </c>
      <c r="P489" s="6">
        <v>80</v>
      </c>
      <c r="Q489" s="6" t="s">
        <v>208</v>
      </c>
      <c r="R489" s="6">
        <f t="shared" si="190"/>
        <v>0</v>
      </c>
      <c r="S489" s="13">
        <f t="shared" si="191"/>
        <v>0</v>
      </c>
      <c r="T489" s="6">
        <f t="shared" si="192"/>
        <v>0</v>
      </c>
    </row>
    <row r="490" spans="2:20" x14ac:dyDescent="0.3">
      <c r="B490" s="6">
        <v>2042</v>
      </c>
      <c r="C490" s="6">
        <v>0</v>
      </c>
      <c r="D490" s="6">
        <f t="shared" si="183"/>
        <v>720</v>
      </c>
      <c r="E490" s="6">
        <f t="shared" si="184"/>
        <v>0</v>
      </c>
      <c r="F490" s="6">
        <v>50</v>
      </c>
      <c r="G490" s="6" t="s">
        <v>208</v>
      </c>
      <c r="H490" s="6">
        <f t="shared" si="185"/>
        <v>0</v>
      </c>
      <c r="I490" s="13">
        <f t="shared" si="186"/>
        <v>0</v>
      </c>
      <c r="J490" s="6">
        <f t="shared" si="187"/>
        <v>0</v>
      </c>
      <c r="L490" s="6">
        <v>2042</v>
      </c>
      <c r="M490" s="6">
        <v>0</v>
      </c>
      <c r="N490" s="6">
        <f t="shared" si="188"/>
        <v>960</v>
      </c>
      <c r="O490" s="6">
        <f t="shared" si="189"/>
        <v>0</v>
      </c>
      <c r="P490" s="6">
        <v>80</v>
      </c>
      <c r="Q490" s="6" t="s">
        <v>208</v>
      </c>
      <c r="R490" s="6">
        <f t="shared" si="190"/>
        <v>0</v>
      </c>
      <c r="S490" s="13">
        <f t="shared" si="191"/>
        <v>0</v>
      </c>
      <c r="T490" s="6">
        <f t="shared" si="192"/>
        <v>0</v>
      </c>
    </row>
    <row r="491" spans="2:20" x14ac:dyDescent="0.3">
      <c r="B491" s="6">
        <v>2043</v>
      </c>
      <c r="C491" s="6">
        <v>0</v>
      </c>
      <c r="D491" s="6">
        <f t="shared" si="183"/>
        <v>720</v>
      </c>
      <c r="E491" s="6">
        <f t="shared" si="184"/>
        <v>0</v>
      </c>
      <c r="F491" s="6">
        <v>50</v>
      </c>
      <c r="G491" s="6" t="s">
        <v>208</v>
      </c>
      <c r="H491" s="6">
        <f t="shared" si="185"/>
        <v>0</v>
      </c>
      <c r="I491" s="13">
        <f t="shared" si="186"/>
        <v>0</v>
      </c>
      <c r="J491" s="6">
        <f t="shared" si="187"/>
        <v>0</v>
      </c>
      <c r="L491" s="6">
        <v>2043</v>
      </c>
      <c r="M491" s="6">
        <v>0</v>
      </c>
      <c r="N491" s="6">
        <f t="shared" si="188"/>
        <v>960</v>
      </c>
      <c r="O491" s="6">
        <f t="shared" si="189"/>
        <v>0</v>
      </c>
      <c r="P491" s="6">
        <v>80</v>
      </c>
      <c r="Q491" s="6" t="s">
        <v>208</v>
      </c>
      <c r="R491" s="6">
        <f t="shared" si="190"/>
        <v>0</v>
      </c>
      <c r="S491" s="13">
        <f t="shared" si="191"/>
        <v>0</v>
      </c>
      <c r="T491" s="6">
        <f t="shared" si="192"/>
        <v>0</v>
      </c>
    </row>
    <row r="492" spans="2:20" x14ac:dyDescent="0.3">
      <c r="B492" s="6">
        <v>2044</v>
      </c>
      <c r="C492" s="6">
        <v>0</v>
      </c>
      <c r="D492" s="6">
        <f t="shared" si="183"/>
        <v>720</v>
      </c>
      <c r="E492" s="6">
        <f t="shared" si="184"/>
        <v>0</v>
      </c>
      <c r="F492" s="6">
        <v>50</v>
      </c>
      <c r="G492" s="6" t="s">
        <v>208</v>
      </c>
      <c r="H492" s="6">
        <f t="shared" si="185"/>
        <v>0</v>
      </c>
      <c r="I492" s="13">
        <f t="shared" si="186"/>
        <v>0</v>
      </c>
      <c r="J492" s="6">
        <f t="shared" si="187"/>
        <v>0</v>
      </c>
      <c r="L492" s="6">
        <v>2044</v>
      </c>
      <c r="M492" s="6">
        <v>0</v>
      </c>
      <c r="N492" s="6">
        <f t="shared" si="188"/>
        <v>960</v>
      </c>
      <c r="O492" s="6">
        <f t="shared" si="189"/>
        <v>0</v>
      </c>
      <c r="P492" s="6">
        <v>80</v>
      </c>
      <c r="Q492" s="6" t="s">
        <v>208</v>
      </c>
      <c r="R492" s="6">
        <f t="shared" si="190"/>
        <v>0</v>
      </c>
      <c r="S492" s="13">
        <f t="shared" si="191"/>
        <v>0</v>
      </c>
      <c r="T492" s="6">
        <f t="shared" si="192"/>
        <v>0</v>
      </c>
    </row>
    <row r="494" spans="2:20" x14ac:dyDescent="0.3">
      <c r="B494" s="226" t="s">
        <v>229</v>
      </c>
      <c r="C494" s="226"/>
      <c r="L494" s="226" t="s">
        <v>338</v>
      </c>
      <c r="M494" s="226"/>
    </row>
    <row r="495" spans="2:20" x14ac:dyDescent="0.3">
      <c r="B495" s="225" t="s">
        <v>22</v>
      </c>
      <c r="C495" s="225" t="s">
        <v>203</v>
      </c>
      <c r="D495" s="225" t="s">
        <v>204</v>
      </c>
      <c r="E495" s="225" t="s">
        <v>201</v>
      </c>
      <c r="F495" s="225" t="s">
        <v>202</v>
      </c>
      <c r="G495" s="225" t="s">
        <v>151</v>
      </c>
      <c r="H495" s="225" t="s">
        <v>205</v>
      </c>
      <c r="I495" s="225" t="s">
        <v>206</v>
      </c>
      <c r="J495" s="225" t="s">
        <v>207</v>
      </c>
      <c r="L495" s="225" t="s">
        <v>22</v>
      </c>
      <c r="M495" s="225" t="s">
        <v>203</v>
      </c>
      <c r="N495" s="225" t="s">
        <v>204</v>
      </c>
      <c r="O495" s="225" t="s">
        <v>201</v>
      </c>
      <c r="P495" s="225" t="s">
        <v>202</v>
      </c>
      <c r="Q495" s="225" t="s">
        <v>151</v>
      </c>
      <c r="R495" s="225" t="s">
        <v>205</v>
      </c>
      <c r="S495" s="225" t="s">
        <v>206</v>
      </c>
      <c r="T495" s="225" t="s">
        <v>207</v>
      </c>
    </row>
    <row r="496" spans="2:20" x14ac:dyDescent="0.3">
      <c r="B496" s="225"/>
      <c r="C496" s="225"/>
      <c r="D496" s="225"/>
      <c r="E496" s="225"/>
      <c r="F496" s="225"/>
      <c r="G496" s="225"/>
      <c r="H496" s="225"/>
      <c r="I496" s="225"/>
      <c r="J496" s="225"/>
      <c r="L496" s="225"/>
      <c r="M496" s="225"/>
      <c r="N496" s="225"/>
      <c r="O496" s="225"/>
      <c r="P496" s="225"/>
      <c r="Q496" s="225"/>
      <c r="R496" s="225"/>
      <c r="S496" s="225"/>
      <c r="T496" s="225"/>
    </row>
    <row r="497" spans="2:20" x14ac:dyDescent="0.3">
      <c r="B497" s="225"/>
      <c r="C497" s="225"/>
      <c r="D497" s="225"/>
      <c r="E497" s="225"/>
      <c r="F497" s="225"/>
      <c r="G497" s="225"/>
      <c r="H497" s="225"/>
      <c r="I497" s="225"/>
      <c r="J497" s="225"/>
      <c r="L497" s="225"/>
      <c r="M497" s="225"/>
      <c r="N497" s="225"/>
      <c r="O497" s="225"/>
      <c r="P497" s="225"/>
      <c r="Q497" s="225"/>
      <c r="R497" s="225"/>
      <c r="S497" s="225"/>
      <c r="T497" s="225"/>
    </row>
    <row r="498" spans="2:20" x14ac:dyDescent="0.3">
      <c r="B498" s="6">
        <v>2025</v>
      </c>
      <c r="C498" s="6" cm="1">
        <f t="array" ref="C498:C517">TRANSPOSE('Proyeksi Fasum (4)'!D134:W134)</f>
        <v>1</v>
      </c>
      <c r="D498" s="80">
        <v>16000</v>
      </c>
      <c r="E498" s="6">
        <f>C498*D498</f>
        <v>16000</v>
      </c>
      <c r="F498" s="6">
        <v>1000</v>
      </c>
      <c r="G498" s="6" t="s">
        <v>218</v>
      </c>
      <c r="H498" s="6">
        <f>F498*C498</f>
        <v>1000</v>
      </c>
      <c r="I498" s="13">
        <f>H498/86400</f>
        <v>1.1574074074074073E-2</v>
      </c>
      <c r="J498" s="6">
        <f>H498/1000</f>
        <v>1</v>
      </c>
      <c r="L498" s="6">
        <v>2025</v>
      </c>
      <c r="M498" s="6" cm="1">
        <f t="array" ref="M498:M517">TRANSPOSE('Proyeksi Fasum (4)'!D135:W135)</f>
        <v>1</v>
      </c>
      <c r="N498" s="80">
        <v>16000</v>
      </c>
      <c r="O498" s="6">
        <f>M498*N498</f>
        <v>16000</v>
      </c>
      <c r="P498" s="6">
        <v>500</v>
      </c>
      <c r="Q498" s="6" t="s">
        <v>218</v>
      </c>
      <c r="R498" s="6">
        <f>P498*M498</f>
        <v>500</v>
      </c>
      <c r="S498" s="13">
        <f>R498/86400</f>
        <v>5.7870370370370367E-3</v>
      </c>
      <c r="T498" s="6">
        <f>R498/1000</f>
        <v>0.5</v>
      </c>
    </row>
    <row r="499" spans="2:20" x14ac:dyDescent="0.3">
      <c r="B499" s="6">
        <v>2026</v>
      </c>
      <c r="C499" s="6">
        <v>1</v>
      </c>
      <c r="D499" s="80">
        <v>16000</v>
      </c>
      <c r="E499" s="6">
        <f t="shared" ref="E499:E517" si="193">C499*D499</f>
        <v>16000</v>
      </c>
      <c r="F499" s="6">
        <v>1000</v>
      </c>
      <c r="G499" s="6" t="s">
        <v>218</v>
      </c>
      <c r="H499" s="6">
        <f t="shared" ref="H499:H517" si="194">F499*C499</f>
        <v>1000</v>
      </c>
      <c r="I499" s="13">
        <f t="shared" ref="I499:I517" si="195">H499/86400</f>
        <v>1.1574074074074073E-2</v>
      </c>
      <c r="J499" s="6">
        <f t="shared" ref="J499:J517" si="196">H499/1000</f>
        <v>1</v>
      </c>
      <c r="L499" s="6">
        <v>2026</v>
      </c>
      <c r="M499" s="6">
        <v>1</v>
      </c>
      <c r="N499" s="80">
        <v>16000</v>
      </c>
      <c r="O499" s="6">
        <f t="shared" ref="O499:O517" si="197">M499*N499</f>
        <v>16000</v>
      </c>
      <c r="P499" s="6">
        <v>500</v>
      </c>
      <c r="Q499" s="6" t="s">
        <v>218</v>
      </c>
      <c r="R499" s="6">
        <f t="shared" ref="R499:R517" si="198">P499*M499</f>
        <v>500</v>
      </c>
      <c r="S499" s="13">
        <f t="shared" ref="S499:S517" si="199">R499/86400</f>
        <v>5.7870370370370367E-3</v>
      </c>
      <c r="T499" s="6">
        <f t="shared" ref="T499:T517" si="200">R499/1000</f>
        <v>0.5</v>
      </c>
    </row>
    <row r="500" spans="2:20" x14ac:dyDescent="0.3">
      <c r="B500" s="6">
        <v>2027</v>
      </c>
      <c r="C500" s="6">
        <v>1</v>
      </c>
      <c r="D500" s="80">
        <v>16000</v>
      </c>
      <c r="E500" s="6">
        <f t="shared" si="193"/>
        <v>16000</v>
      </c>
      <c r="F500" s="6">
        <v>1000</v>
      </c>
      <c r="G500" s="6" t="s">
        <v>218</v>
      </c>
      <c r="H500" s="6">
        <f t="shared" si="194"/>
        <v>1000</v>
      </c>
      <c r="I500" s="13">
        <f t="shared" si="195"/>
        <v>1.1574074074074073E-2</v>
      </c>
      <c r="J500" s="6">
        <f t="shared" si="196"/>
        <v>1</v>
      </c>
      <c r="L500" s="6">
        <v>2027</v>
      </c>
      <c r="M500" s="6">
        <v>1</v>
      </c>
      <c r="N500" s="80">
        <v>16000</v>
      </c>
      <c r="O500" s="6">
        <f t="shared" si="197"/>
        <v>16000</v>
      </c>
      <c r="P500" s="6">
        <v>500</v>
      </c>
      <c r="Q500" s="6" t="s">
        <v>218</v>
      </c>
      <c r="R500" s="6">
        <f t="shared" si="198"/>
        <v>500</v>
      </c>
      <c r="S500" s="13">
        <f t="shared" si="199"/>
        <v>5.7870370370370367E-3</v>
      </c>
      <c r="T500" s="6">
        <f t="shared" si="200"/>
        <v>0.5</v>
      </c>
    </row>
    <row r="501" spans="2:20" x14ac:dyDescent="0.3">
      <c r="B501" s="6">
        <v>2028</v>
      </c>
      <c r="C501" s="6">
        <v>1</v>
      </c>
      <c r="D501" s="80">
        <v>16000</v>
      </c>
      <c r="E501" s="6">
        <f t="shared" si="193"/>
        <v>16000</v>
      </c>
      <c r="F501" s="6">
        <v>1000</v>
      </c>
      <c r="G501" s="6" t="s">
        <v>218</v>
      </c>
      <c r="H501" s="6">
        <f t="shared" si="194"/>
        <v>1000</v>
      </c>
      <c r="I501" s="13">
        <f t="shared" si="195"/>
        <v>1.1574074074074073E-2</v>
      </c>
      <c r="J501" s="6">
        <f t="shared" si="196"/>
        <v>1</v>
      </c>
      <c r="L501" s="6">
        <v>2028</v>
      </c>
      <c r="M501" s="6">
        <v>1</v>
      </c>
      <c r="N501" s="80">
        <v>16000</v>
      </c>
      <c r="O501" s="6">
        <f t="shared" si="197"/>
        <v>16000</v>
      </c>
      <c r="P501" s="6">
        <v>500</v>
      </c>
      <c r="Q501" s="6" t="s">
        <v>218</v>
      </c>
      <c r="R501" s="6">
        <f t="shared" si="198"/>
        <v>500</v>
      </c>
      <c r="S501" s="13">
        <f t="shared" si="199"/>
        <v>5.7870370370370367E-3</v>
      </c>
      <c r="T501" s="6">
        <f t="shared" si="200"/>
        <v>0.5</v>
      </c>
    </row>
    <row r="502" spans="2:20" x14ac:dyDescent="0.3">
      <c r="B502" s="6">
        <v>2029</v>
      </c>
      <c r="C502" s="6">
        <v>1</v>
      </c>
      <c r="D502" s="80">
        <v>16000</v>
      </c>
      <c r="E502" s="6">
        <f t="shared" si="193"/>
        <v>16000</v>
      </c>
      <c r="F502" s="6">
        <v>1000</v>
      </c>
      <c r="G502" s="6" t="s">
        <v>218</v>
      </c>
      <c r="H502" s="6">
        <f t="shared" si="194"/>
        <v>1000</v>
      </c>
      <c r="I502" s="13">
        <f t="shared" si="195"/>
        <v>1.1574074074074073E-2</v>
      </c>
      <c r="J502" s="6">
        <f t="shared" si="196"/>
        <v>1</v>
      </c>
      <c r="L502" s="6">
        <v>2029</v>
      </c>
      <c r="M502" s="6">
        <v>1</v>
      </c>
      <c r="N502" s="80">
        <v>16000</v>
      </c>
      <c r="O502" s="6">
        <f t="shared" si="197"/>
        <v>16000</v>
      </c>
      <c r="P502" s="6">
        <v>500</v>
      </c>
      <c r="Q502" s="6" t="s">
        <v>218</v>
      </c>
      <c r="R502" s="6">
        <f t="shared" si="198"/>
        <v>500</v>
      </c>
      <c r="S502" s="13">
        <f t="shared" si="199"/>
        <v>5.7870370370370367E-3</v>
      </c>
      <c r="T502" s="6">
        <f t="shared" si="200"/>
        <v>0.5</v>
      </c>
    </row>
    <row r="503" spans="2:20" x14ac:dyDescent="0.3">
      <c r="B503" s="6">
        <v>2030</v>
      </c>
      <c r="C503" s="6">
        <v>1</v>
      </c>
      <c r="D503" s="80">
        <v>16000</v>
      </c>
      <c r="E503" s="6">
        <f t="shared" si="193"/>
        <v>16000</v>
      </c>
      <c r="F503" s="6">
        <v>1000</v>
      </c>
      <c r="G503" s="6" t="s">
        <v>218</v>
      </c>
      <c r="H503" s="6">
        <f t="shared" si="194"/>
        <v>1000</v>
      </c>
      <c r="I503" s="13">
        <f t="shared" si="195"/>
        <v>1.1574074074074073E-2</v>
      </c>
      <c r="J503" s="6">
        <f t="shared" si="196"/>
        <v>1</v>
      </c>
      <c r="L503" s="6">
        <v>2030</v>
      </c>
      <c r="M503" s="6">
        <v>1</v>
      </c>
      <c r="N503" s="80">
        <v>16000</v>
      </c>
      <c r="O503" s="6">
        <f t="shared" si="197"/>
        <v>16000</v>
      </c>
      <c r="P503" s="6">
        <v>500</v>
      </c>
      <c r="Q503" s="6" t="s">
        <v>218</v>
      </c>
      <c r="R503" s="6">
        <f t="shared" si="198"/>
        <v>500</v>
      </c>
      <c r="S503" s="13">
        <f t="shared" si="199"/>
        <v>5.7870370370370367E-3</v>
      </c>
      <c r="T503" s="6">
        <f t="shared" si="200"/>
        <v>0.5</v>
      </c>
    </row>
    <row r="504" spans="2:20" x14ac:dyDescent="0.3">
      <c r="B504" s="6">
        <v>2031</v>
      </c>
      <c r="C504" s="6">
        <v>1</v>
      </c>
      <c r="D504" s="80">
        <v>16000</v>
      </c>
      <c r="E504" s="6">
        <f t="shared" si="193"/>
        <v>16000</v>
      </c>
      <c r="F504" s="6">
        <v>1000</v>
      </c>
      <c r="G504" s="6" t="s">
        <v>218</v>
      </c>
      <c r="H504" s="6">
        <f t="shared" si="194"/>
        <v>1000</v>
      </c>
      <c r="I504" s="13">
        <f t="shared" si="195"/>
        <v>1.1574074074074073E-2</v>
      </c>
      <c r="J504" s="6">
        <f t="shared" si="196"/>
        <v>1</v>
      </c>
      <c r="L504" s="6">
        <v>2031</v>
      </c>
      <c r="M504" s="6">
        <v>1</v>
      </c>
      <c r="N504" s="80">
        <v>16000</v>
      </c>
      <c r="O504" s="6">
        <f t="shared" si="197"/>
        <v>16000</v>
      </c>
      <c r="P504" s="6">
        <v>500</v>
      </c>
      <c r="Q504" s="6" t="s">
        <v>218</v>
      </c>
      <c r="R504" s="6">
        <f t="shared" si="198"/>
        <v>500</v>
      </c>
      <c r="S504" s="13">
        <f t="shared" si="199"/>
        <v>5.7870370370370367E-3</v>
      </c>
      <c r="T504" s="6">
        <f t="shared" si="200"/>
        <v>0.5</v>
      </c>
    </row>
    <row r="505" spans="2:20" x14ac:dyDescent="0.3">
      <c r="B505" s="6">
        <v>2032</v>
      </c>
      <c r="C505" s="6">
        <v>1</v>
      </c>
      <c r="D505" s="80">
        <v>16000</v>
      </c>
      <c r="E505" s="6">
        <f t="shared" si="193"/>
        <v>16000</v>
      </c>
      <c r="F505" s="6">
        <v>1000</v>
      </c>
      <c r="G505" s="6" t="s">
        <v>218</v>
      </c>
      <c r="H505" s="6">
        <f t="shared" si="194"/>
        <v>1000</v>
      </c>
      <c r="I505" s="13">
        <f t="shared" si="195"/>
        <v>1.1574074074074073E-2</v>
      </c>
      <c r="J505" s="6">
        <f t="shared" si="196"/>
        <v>1</v>
      </c>
      <c r="L505" s="6">
        <v>2032</v>
      </c>
      <c r="M505" s="6">
        <v>1</v>
      </c>
      <c r="N505" s="80">
        <v>16000</v>
      </c>
      <c r="O505" s="6">
        <f t="shared" si="197"/>
        <v>16000</v>
      </c>
      <c r="P505" s="6">
        <v>500</v>
      </c>
      <c r="Q505" s="6" t="s">
        <v>218</v>
      </c>
      <c r="R505" s="6">
        <f t="shared" si="198"/>
        <v>500</v>
      </c>
      <c r="S505" s="13">
        <f t="shared" si="199"/>
        <v>5.7870370370370367E-3</v>
      </c>
      <c r="T505" s="6">
        <f t="shared" si="200"/>
        <v>0.5</v>
      </c>
    </row>
    <row r="506" spans="2:20" x14ac:dyDescent="0.3">
      <c r="B506" s="6">
        <v>2033</v>
      </c>
      <c r="C506" s="6">
        <v>1</v>
      </c>
      <c r="D506" s="80">
        <v>16000</v>
      </c>
      <c r="E506" s="6">
        <f t="shared" si="193"/>
        <v>16000</v>
      </c>
      <c r="F506" s="6">
        <v>1000</v>
      </c>
      <c r="G506" s="6" t="s">
        <v>218</v>
      </c>
      <c r="H506" s="6">
        <f t="shared" si="194"/>
        <v>1000</v>
      </c>
      <c r="I506" s="13">
        <f t="shared" si="195"/>
        <v>1.1574074074074073E-2</v>
      </c>
      <c r="J506" s="6">
        <f t="shared" si="196"/>
        <v>1</v>
      </c>
      <c r="L506" s="6">
        <v>2033</v>
      </c>
      <c r="M506" s="6">
        <v>1</v>
      </c>
      <c r="N506" s="80">
        <v>16000</v>
      </c>
      <c r="O506" s="6">
        <f t="shared" si="197"/>
        <v>16000</v>
      </c>
      <c r="P506" s="6">
        <v>500</v>
      </c>
      <c r="Q506" s="6" t="s">
        <v>218</v>
      </c>
      <c r="R506" s="6">
        <f t="shared" si="198"/>
        <v>500</v>
      </c>
      <c r="S506" s="13">
        <f t="shared" si="199"/>
        <v>5.7870370370370367E-3</v>
      </c>
      <c r="T506" s="6">
        <f t="shared" si="200"/>
        <v>0.5</v>
      </c>
    </row>
    <row r="507" spans="2:20" x14ac:dyDescent="0.3">
      <c r="B507" s="6">
        <v>2034</v>
      </c>
      <c r="C507" s="6">
        <v>1</v>
      </c>
      <c r="D507" s="80">
        <v>16000</v>
      </c>
      <c r="E507" s="6">
        <f t="shared" si="193"/>
        <v>16000</v>
      </c>
      <c r="F507" s="6">
        <v>1000</v>
      </c>
      <c r="G507" s="6" t="s">
        <v>218</v>
      </c>
      <c r="H507" s="6">
        <f t="shared" si="194"/>
        <v>1000</v>
      </c>
      <c r="I507" s="13">
        <f t="shared" si="195"/>
        <v>1.1574074074074073E-2</v>
      </c>
      <c r="J507" s="6">
        <f t="shared" si="196"/>
        <v>1</v>
      </c>
      <c r="L507" s="6">
        <v>2034</v>
      </c>
      <c r="M507" s="6">
        <v>1</v>
      </c>
      <c r="N507" s="80">
        <v>16000</v>
      </c>
      <c r="O507" s="6">
        <f t="shared" si="197"/>
        <v>16000</v>
      </c>
      <c r="P507" s="6">
        <v>500</v>
      </c>
      <c r="Q507" s="6" t="s">
        <v>218</v>
      </c>
      <c r="R507" s="6">
        <f t="shared" si="198"/>
        <v>500</v>
      </c>
      <c r="S507" s="13">
        <f t="shared" si="199"/>
        <v>5.7870370370370367E-3</v>
      </c>
      <c r="T507" s="6">
        <f t="shared" si="200"/>
        <v>0.5</v>
      </c>
    </row>
    <row r="508" spans="2:20" x14ac:dyDescent="0.3">
      <c r="B508" s="6">
        <v>2035</v>
      </c>
      <c r="C508" s="6">
        <v>1</v>
      </c>
      <c r="D508" s="80">
        <v>16000</v>
      </c>
      <c r="E508" s="6">
        <f t="shared" si="193"/>
        <v>16000</v>
      </c>
      <c r="F508" s="6">
        <v>1000</v>
      </c>
      <c r="G508" s="6" t="s">
        <v>218</v>
      </c>
      <c r="H508" s="6">
        <f t="shared" si="194"/>
        <v>1000</v>
      </c>
      <c r="I508" s="13">
        <f t="shared" si="195"/>
        <v>1.1574074074074073E-2</v>
      </c>
      <c r="J508" s="6">
        <f t="shared" si="196"/>
        <v>1</v>
      </c>
      <c r="L508" s="6">
        <v>2035</v>
      </c>
      <c r="M508" s="6">
        <v>1</v>
      </c>
      <c r="N508" s="80">
        <v>16000</v>
      </c>
      <c r="O508" s="6">
        <f t="shared" si="197"/>
        <v>16000</v>
      </c>
      <c r="P508" s="6">
        <v>500</v>
      </c>
      <c r="Q508" s="6" t="s">
        <v>218</v>
      </c>
      <c r="R508" s="6">
        <f t="shared" si="198"/>
        <v>500</v>
      </c>
      <c r="S508" s="13">
        <f t="shared" si="199"/>
        <v>5.7870370370370367E-3</v>
      </c>
      <c r="T508" s="6">
        <f t="shared" si="200"/>
        <v>0.5</v>
      </c>
    </row>
    <row r="509" spans="2:20" x14ac:dyDescent="0.3">
      <c r="B509" s="6">
        <v>2036</v>
      </c>
      <c r="C509" s="6">
        <v>1</v>
      </c>
      <c r="D509" s="80">
        <v>16000</v>
      </c>
      <c r="E509" s="6">
        <f t="shared" si="193"/>
        <v>16000</v>
      </c>
      <c r="F509" s="6">
        <v>1000</v>
      </c>
      <c r="G509" s="6" t="s">
        <v>218</v>
      </c>
      <c r="H509" s="6">
        <f t="shared" si="194"/>
        <v>1000</v>
      </c>
      <c r="I509" s="13">
        <f t="shared" si="195"/>
        <v>1.1574074074074073E-2</v>
      </c>
      <c r="J509" s="6">
        <f t="shared" si="196"/>
        <v>1</v>
      </c>
      <c r="L509" s="6">
        <v>2036</v>
      </c>
      <c r="M509" s="6">
        <v>1</v>
      </c>
      <c r="N509" s="80">
        <v>16000</v>
      </c>
      <c r="O509" s="6">
        <f t="shared" si="197"/>
        <v>16000</v>
      </c>
      <c r="P509" s="6">
        <v>500</v>
      </c>
      <c r="Q509" s="6" t="s">
        <v>218</v>
      </c>
      <c r="R509" s="6">
        <f t="shared" si="198"/>
        <v>500</v>
      </c>
      <c r="S509" s="13">
        <f t="shared" si="199"/>
        <v>5.7870370370370367E-3</v>
      </c>
      <c r="T509" s="6">
        <f t="shared" si="200"/>
        <v>0.5</v>
      </c>
    </row>
    <row r="510" spans="2:20" x14ac:dyDescent="0.3">
      <c r="B510" s="6">
        <v>2037</v>
      </c>
      <c r="C510" s="6">
        <v>1</v>
      </c>
      <c r="D510" s="80">
        <v>16000</v>
      </c>
      <c r="E510" s="6">
        <f t="shared" si="193"/>
        <v>16000</v>
      </c>
      <c r="F510" s="6">
        <v>1000</v>
      </c>
      <c r="G510" s="6" t="s">
        <v>218</v>
      </c>
      <c r="H510" s="6">
        <f t="shared" si="194"/>
        <v>1000</v>
      </c>
      <c r="I510" s="13">
        <f t="shared" si="195"/>
        <v>1.1574074074074073E-2</v>
      </c>
      <c r="J510" s="6">
        <f t="shared" si="196"/>
        <v>1</v>
      </c>
      <c r="L510" s="6">
        <v>2037</v>
      </c>
      <c r="M510" s="6">
        <v>1</v>
      </c>
      <c r="N510" s="80">
        <v>16000</v>
      </c>
      <c r="O510" s="6">
        <f t="shared" si="197"/>
        <v>16000</v>
      </c>
      <c r="P510" s="6">
        <v>500</v>
      </c>
      <c r="Q510" s="6" t="s">
        <v>218</v>
      </c>
      <c r="R510" s="6">
        <f t="shared" si="198"/>
        <v>500</v>
      </c>
      <c r="S510" s="13">
        <f t="shared" si="199"/>
        <v>5.7870370370370367E-3</v>
      </c>
      <c r="T510" s="6">
        <f t="shared" si="200"/>
        <v>0.5</v>
      </c>
    </row>
    <row r="511" spans="2:20" x14ac:dyDescent="0.3">
      <c r="B511" s="6">
        <v>2038</v>
      </c>
      <c r="C511" s="6">
        <v>1</v>
      </c>
      <c r="D511" s="80">
        <v>16000</v>
      </c>
      <c r="E511" s="6">
        <f t="shared" si="193"/>
        <v>16000</v>
      </c>
      <c r="F511" s="6">
        <v>1000</v>
      </c>
      <c r="G511" s="6" t="s">
        <v>218</v>
      </c>
      <c r="H511" s="6">
        <f t="shared" si="194"/>
        <v>1000</v>
      </c>
      <c r="I511" s="13">
        <f t="shared" si="195"/>
        <v>1.1574074074074073E-2</v>
      </c>
      <c r="J511" s="6">
        <f t="shared" si="196"/>
        <v>1</v>
      </c>
      <c r="L511" s="6">
        <v>2038</v>
      </c>
      <c r="M511" s="6">
        <v>1</v>
      </c>
      <c r="N511" s="80">
        <v>16000</v>
      </c>
      <c r="O511" s="6">
        <f t="shared" si="197"/>
        <v>16000</v>
      </c>
      <c r="P511" s="6">
        <v>500</v>
      </c>
      <c r="Q511" s="6" t="s">
        <v>218</v>
      </c>
      <c r="R511" s="6">
        <f t="shared" si="198"/>
        <v>500</v>
      </c>
      <c r="S511" s="13">
        <f t="shared" si="199"/>
        <v>5.7870370370370367E-3</v>
      </c>
      <c r="T511" s="6">
        <f t="shared" si="200"/>
        <v>0.5</v>
      </c>
    </row>
    <row r="512" spans="2:20" x14ac:dyDescent="0.3">
      <c r="B512" s="6">
        <v>2039</v>
      </c>
      <c r="C512" s="6">
        <v>1</v>
      </c>
      <c r="D512" s="80">
        <v>16000</v>
      </c>
      <c r="E512" s="6">
        <f t="shared" si="193"/>
        <v>16000</v>
      </c>
      <c r="F512" s="6">
        <v>1000</v>
      </c>
      <c r="G512" s="6" t="s">
        <v>218</v>
      </c>
      <c r="H512" s="6">
        <f t="shared" si="194"/>
        <v>1000</v>
      </c>
      <c r="I512" s="13">
        <f t="shared" si="195"/>
        <v>1.1574074074074073E-2</v>
      </c>
      <c r="J512" s="6">
        <f t="shared" si="196"/>
        <v>1</v>
      </c>
      <c r="L512" s="6">
        <v>2039</v>
      </c>
      <c r="M512" s="6">
        <v>1</v>
      </c>
      <c r="N512" s="80">
        <v>16000</v>
      </c>
      <c r="O512" s="6">
        <f t="shared" si="197"/>
        <v>16000</v>
      </c>
      <c r="P512" s="6">
        <v>500</v>
      </c>
      <c r="Q512" s="6" t="s">
        <v>218</v>
      </c>
      <c r="R512" s="6">
        <f t="shared" si="198"/>
        <v>500</v>
      </c>
      <c r="S512" s="13">
        <f t="shared" si="199"/>
        <v>5.7870370370370367E-3</v>
      </c>
      <c r="T512" s="6">
        <f t="shared" si="200"/>
        <v>0.5</v>
      </c>
    </row>
    <row r="513" spans="2:20" x14ac:dyDescent="0.3">
      <c r="B513" s="6">
        <v>2040</v>
      </c>
      <c r="C513" s="6">
        <v>1</v>
      </c>
      <c r="D513" s="80">
        <v>16000</v>
      </c>
      <c r="E513" s="6">
        <f t="shared" si="193"/>
        <v>16000</v>
      </c>
      <c r="F513" s="6">
        <v>1000</v>
      </c>
      <c r="G513" s="6" t="s">
        <v>218</v>
      </c>
      <c r="H513" s="6">
        <f t="shared" si="194"/>
        <v>1000</v>
      </c>
      <c r="I513" s="13">
        <f t="shared" si="195"/>
        <v>1.1574074074074073E-2</v>
      </c>
      <c r="J513" s="6">
        <f t="shared" si="196"/>
        <v>1</v>
      </c>
      <c r="L513" s="6">
        <v>2040</v>
      </c>
      <c r="M513" s="6">
        <v>1</v>
      </c>
      <c r="N513" s="80">
        <v>16000</v>
      </c>
      <c r="O513" s="6">
        <f t="shared" si="197"/>
        <v>16000</v>
      </c>
      <c r="P513" s="6">
        <v>500</v>
      </c>
      <c r="Q513" s="6" t="s">
        <v>218</v>
      </c>
      <c r="R513" s="6">
        <f t="shared" si="198"/>
        <v>500</v>
      </c>
      <c r="S513" s="13">
        <f t="shared" si="199"/>
        <v>5.7870370370370367E-3</v>
      </c>
      <c r="T513" s="6">
        <f t="shared" si="200"/>
        <v>0.5</v>
      </c>
    </row>
    <row r="514" spans="2:20" x14ac:dyDescent="0.3">
      <c r="B514" s="6">
        <v>2041</v>
      </c>
      <c r="C514" s="6">
        <v>1</v>
      </c>
      <c r="D514" s="80">
        <v>16000</v>
      </c>
      <c r="E514" s="6">
        <f t="shared" si="193"/>
        <v>16000</v>
      </c>
      <c r="F514" s="6">
        <v>1000</v>
      </c>
      <c r="G514" s="6" t="s">
        <v>218</v>
      </c>
      <c r="H514" s="6">
        <f t="shared" si="194"/>
        <v>1000</v>
      </c>
      <c r="I514" s="13">
        <f t="shared" si="195"/>
        <v>1.1574074074074073E-2</v>
      </c>
      <c r="J514" s="6">
        <f t="shared" si="196"/>
        <v>1</v>
      </c>
      <c r="L514" s="6">
        <v>2041</v>
      </c>
      <c r="M514" s="6">
        <v>1</v>
      </c>
      <c r="N514" s="80">
        <v>16000</v>
      </c>
      <c r="O514" s="6">
        <f t="shared" si="197"/>
        <v>16000</v>
      </c>
      <c r="P514" s="6">
        <v>500</v>
      </c>
      <c r="Q514" s="6" t="s">
        <v>218</v>
      </c>
      <c r="R514" s="6">
        <f t="shared" si="198"/>
        <v>500</v>
      </c>
      <c r="S514" s="13">
        <f t="shared" si="199"/>
        <v>5.7870370370370367E-3</v>
      </c>
      <c r="T514" s="6">
        <f t="shared" si="200"/>
        <v>0.5</v>
      </c>
    </row>
    <row r="515" spans="2:20" x14ac:dyDescent="0.3">
      <c r="B515" s="6">
        <v>2042</v>
      </c>
      <c r="C515" s="6">
        <v>1</v>
      </c>
      <c r="D515" s="80">
        <v>16000</v>
      </c>
      <c r="E515" s="6">
        <f t="shared" si="193"/>
        <v>16000</v>
      </c>
      <c r="F515" s="6">
        <v>1000</v>
      </c>
      <c r="G515" s="6" t="s">
        <v>218</v>
      </c>
      <c r="H515" s="6">
        <f t="shared" si="194"/>
        <v>1000</v>
      </c>
      <c r="I515" s="13">
        <f t="shared" si="195"/>
        <v>1.1574074074074073E-2</v>
      </c>
      <c r="J515" s="6">
        <f t="shared" si="196"/>
        <v>1</v>
      </c>
      <c r="L515" s="6">
        <v>2042</v>
      </c>
      <c r="M515" s="6">
        <v>1</v>
      </c>
      <c r="N515" s="80">
        <v>16000</v>
      </c>
      <c r="O515" s="6">
        <f t="shared" si="197"/>
        <v>16000</v>
      </c>
      <c r="P515" s="6">
        <v>500</v>
      </c>
      <c r="Q515" s="6" t="s">
        <v>218</v>
      </c>
      <c r="R515" s="6">
        <f t="shared" si="198"/>
        <v>500</v>
      </c>
      <c r="S515" s="13">
        <f t="shared" si="199"/>
        <v>5.7870370370370367E-3</v>
      </c>
      <c r="T515" s="6">
        <f t="shared" si="200"/>
        <v>0.5</v>
      </c>
    </row>
    <row r="516" spans="2:20" x14ac:dyDescent="0.3">
      <c r="B516" s="6">
        <v>2043</v>
      </c>
      <c r="C516" s="6">
        <v>1</v>
      </c>
      <c r="D516" s="80">
        <v>16000</v>
      </c>
      <c r="E516" s="6">
        <f t="shared" si="193"/>
        <v>16000</v>
      </c>
      <c r="F516" s="6">
        <v>1000</v>
      </c>
      <c r="G516" s="6" t="s">
        <v>218</v>
      </c>
      <c r="H516" s="6">
        <f t="shared" si="194"/>
        <v>1000</v>
      </c>
      <c r="I516" s="13">
        <f t="shared" si="195"/>
        <v>1.1574074074074073E-2</v>
      </c>
      <c r="J516" s="6">
        <f t="shared" si="196"/>
        <v>1</v>
      </c>
      <c r="L516" s="6">
        <v>2043</v>
      </c>
      <c r="M516" s="6">
        <v>1</v>
      </c>
      <c r="N516" s="80">
        <v>16000</v>
      </c>
      <c r="O516" s="6">
        <f t="shared" si="197"/>
        <v>16000</v>
      </c>
      <c r="P516" s="6">
        <v>500</v>
      </c>
      <c r="Q516" s="6" t="s">
        <v>218</v>
      </c>
      <c r="R516" s="6">
        <f t="shared" si="198"/>
        <v>500</v>
      </c>
      <c r="S516" s="13">
        <f t="shared" si="199"/>
        <v>5.7870370370370367E-3</v>
      </c>
      <c r="T516" s="6">
        <f t="shared" si="200"/>
        <v>0.5</v>
      </c>
    </row>
    <row r="517" spans="2:20" x14ac:dyDescent="0.3">
      <c r="B517" s="6">
        <v>2044</v>
      </c>
      <c r="C517" s="6">
        <v>1</v>
      </c>
      <c r="D517" s="80">
        <v>16000</v>
      </c>
      <c r="E517" s="6">
        <f t="shared" si="193"/>
        <v>16000</v>
      </c>
      <c r="F517" s="6">
        <v>1000</v>
      </c>
      <c r="G517" s="6" t="s">
        <v>218</v>
      </c>
      <c r="H517" s="6">
        <f t="shared" si="194"/>
        <v>1000</v>
      </c>
      <c r="I517" s="13">
        <f t="shared" si="195"/>
        <v>1.1574074074074073E-2</v>
      </c>
      <c r="J517" s="6">
        <f t="shared" si="196"/>
        <v>1</v>
      </c>
      <c r="L517" s="6">
        <v>2044</v>
      </c>
      <c r="M517" s="6">
        <v>1</v>
      </c>
      <c r="N517" s="80">
        <v>16000</v>
      </c>
      <c r="O517" s="6">
        <f t="shared" si="197"/>
        <v>16000</v>
      </c>
      <c r="P517" s="6">
        <v>500</v>
      </c>
      <c r="Q517" s="6" t="s">
        <v>218</v>
      </c>
      <c r="R517" s="6">
        <f t="shared" si="198"/>
        <v>500</v>
      </c>
      <c r="S517" s="13">
        <f t="shared" si="199"/>
        <v>5.7870370370370367E-3</v>
      </c>
      <c r="T517" s="6">
        <f t="shared" si="200"/>
        <v>0.5</v>
      </c>
    </row>
    <row r="519" spans="2:20" x14ac:dyDescent="0.3">
      <c r="B519" s="226" t="s">
        <v>339</v>
      </c>
      <c r="C519" s="226"/>
      <c r="D519" s="226"/>
      <c r="L519" s="226" t="s">
        <v>340</v>
      </c>
      <c r="M519" s="226"/>
      <c r="N519" s="226"/>
    </row>
    <row r="520" spans="2:20" x14ac:dyDescent="0.3">
      <c r="B520" s="225" t="s">
        <v>22</v>
      </c>
      <c r="C520" s="225" t="s">
        <v>203</v>
      </c>
      <c r="D520" s="225" t="s">
        <v>204</v>
      </c>
      <c r="E520" s="225" t="s">
        <v>201</v>
      </c>
      <c r="F520" s="225" t="s">
        <v>202</v>
      </c>
      <c r="G520" s="225" t="s">
        <v>151</v>
      </c>
      <c r="H520" s="225" t="s">
        <v>205</v>
      </c>
      <c r="I520" s="225" t="s">
        <v>206</v>
      </c>
      <c r="J520" s="225" t="s">
        <v>207</v>
      </c>
      <c r="L520" s="225" t="s">
        <v>22</v>
      </c>
      <c r="M520" s="225" t="s">
        <v>203</v>
      </c>
      <c r="N520" s="225" t="s">
        <v>204</v>
      </c>
      <c r="O520" s="225" t="s">
        <v>201</v>
      </c>
      <c r="P520" s="225" t="s">
        <v>202</v>
      </c>
      <c r="Q520" s="225" t="s">
        <v>151</v>
      </c>
      <c r="R520" s="225" t="s">
        <v>205</v>
      </c>
      <c r="S520" s="225" t="s">
        <v>206</v>
      </c>
      <c r="T520" s="225" t="s">
        <v>207</v>
      </c>
    </row>
    <row r="521" spans="2:20" x14ac:dyDescent="0.3">
      <c r="B521" s="225"/>
      <c r="C521" s="225"/>
      <c r="D521" s="225"/>
      <c r="E521" s="225"/>
      <c r="F521" s="225"/>
      <c r="G521" s="225"/>
      <c r="H521" s="225"/>
      <c r="I521" s="225"/>
      <c r="J521" s="225"/>
      <c r="L521" s="225"/>
      <c r="M521" s="225"/>
      <c r="N521" s="225"/>
      <c r="O521" s="225"/>
      <c r="P521" s="225"/>
      <c r="Q521" s="225"/>
      <c r="R521" s="225"/>
      <c r="S521" s="225"/>
      <c r="T521" s="225"/>
    </row>
    <row r="522" spans="2:20" x14ac:dyDescent="0.3">
      <c r="B522" s="225"/>
      <c r="C522" s="225"/>
      <c r="D522" s="225"/>
      <c r="E522" s="225"/>
      <c r="F522" s="225"/>
      <c r="G522" s="225"/>
      <c r="H522" s="225"/>
      <c r="I522" s="225"/>
      <c r="J522" s="225"/>
      <c r="L522" s="225"/>
      <c r="M522" s="225"/>
      <c r="N522" s="225"/>
      <c r="O522" s="225"/>
      <c r="P522" s="225"/>
      <c r="Q522" s="225"/>
      <c r="R522" s="225"/>
      <c r="S522" s="225"/>
      <c r="T522" s="225"/>
    </row>
    <row r="523" spans="2:20" x14ac:dyDescent="0.3">
      <c r="B523" s="6">
        <v>2025</v>
      </c>
      <c r="C523" s="6" cm="1">
        <f t="array" ref="C523:C542">TRANSPOSE('Proyeksi Fasum (4)'!D137:W137)</f>
        <v>3</v>
      </c>
      <c r="D523" s="6">
        <v>20</v>
      </c>
      <c r="E523" s="6">
        <f>C523*D523</f>
        <v>60</v>
      </c>
      <c r="F523" s="6">
        <v>50</v>
      </c>
      <c r="G523" s="6" t="s">
        <v>220</v>
      </c>
      <c r="H523" s="6">
        <f>E523*F523</f>
        <v>3000</v>
      </c>
      <c r="I523" s="13">
        <f>H523/86400</f>
        <v>3.4722222222222224E-2</v>
      </c>
      <c r="J523" s="6">
        <f>H523/1000</f>
        <v>3</v>
      </c>
      <c r="L523" s="6">
        <v>2025</v>
      </c>
      <c r="M523" s="6" cm="1">
        <f t="array" ref="M523:M542">TRANSPOSE('Proyeksi Fasum (4)'!D138:W138)</f>
        <v>0</v>
      </c>
      <c r="N523" s="6">
        <v>20</v>
      </c>
      <c r="O523" s="6">
        <f>M523*N523</f>
        <v>0</v>
      </c>
      <c r="P523" s="6">
        <v>50</v>
      </c>
      <c r="Q523" s="6" t="s">
        <v>220</v>
      </c>
      <c r="R523" s="6">
        <f>O523*P523</f>
        <v>0</v>
      </c>
      <c r="S523" s="13">
        <f>R523/86400</f>
        <v>0</v>
      </c>
      <c r="T523" s="6">
        <f>R523/1000</f>
        <v>0</v>
      </c>
    </row>
    <row r="524" spans="2:20" x14ac:dyDescent="0.3">
      <c r="B524" s="6">
        <v>2026</v>
      </c>
      <c r="C524" s="6">
        <v>3</v>
      </c>
      <c r="D524" s="6">
        <v>20</v>
      </c>
      <c r="E524" s="6">
        <f t="shared" ref="E524:E542" si="201">C524*D524</f>
        <v>60</v>
      </c>
      <c r="F524" s="6">
        <v>50</v>
      </c>
      <c r="G524" s="6" t="s">
        <v>220</v>
      </c>
      <c r="H524" s="6">
        <f t="shared" ref="H524:H542" si="202">E524*F524</f>
        <v>3000</v>
      </c>
      <c r="I524" s="13">
        <f t="shared" ref="I524:I542" si="203">H524/86400</f>
        <v>3.4722222222222224E-2</v>
      </c>
      <c r="J524" s="6">
        <f t="shared" ref="J524:J542" si="204">H524/1000</f>
        <v>3</v>
      </c>
      <c r="L524" s="6">
        <v>2026</v>
      </c>
      <c r="M524" s="6">
        <v>0</v>
      </c>
      <c r="N524" s="6">
        <v>20</v>
      </c>
      <c r="O524" s="6">
        <f t="shared" ref="O524:O542" si="205">M524*N524</f>
        <v>0</v>
      </c>
      <c r="P524" s="6">
        <v>50</v>
      </c>
      <c r="Q524" s="6" t="s">
        <v>220</v>
      </c>
      <c r="R524" s="6">
        <f t="shared" ref="R524:R542" si="206">O524*P524</f>
        <v>0</v>
      </c>
      <c r="S524" s="13">
        <f t="shared" ref="S524:S542" si="207">R524/86400</f>
        <v>0</v>
      </c>
      <c r="T524" s="6">
        <f t="shared" ref="T524:T542" si="208">R524/1000</f>
        <v>0</v>
      </c>
    </row>
    <row r="525" spans="2:20" x14ac:dyDescent="0.3">
      <c r="B525" s="6">
        <v>2027</v>
      </c>
      <c r="C525" s="6">
        <v>3</v>
      </c>
      <c r="D525" s="6">
        <v>20</v>
      </c>
      <c r="E525" s="6">
        <f t="shared" si="201"/>
        <v>60</v>
      </c>
      <c r="F525" s="6">
        <v>50</v>
      </c>
      <c r="G525" s="6" t="s">
        <v>220</v>
      </c>
      <c r="H525" s="6">
        <f t="shared" si="202"/>
        <v>3000</v>
      </c>
      <c r="I525" s="13">
        <f t="shared" si="203"/>
        <v>3.4722222222222224E-2</v>
      </c>
      <c r="J525" s="6">
        <f t="shared" si="204"/>
        <v>3</v>
      </c>
      <c r="L525" s="6">
        <v>2027</v>
      </c>
      <c r="M525" s="6">
        <v>0</v>
      </c>
      <c r="N525" s="6">
        <v>20</v>
      </c>
      <c r="O525" s="6">
        <f t="shared" si="205"/>
        <v>0</v>
      </c>
      <c r="P525" s="6">
        <v>50</v>
      </c>
      <c r="Q525" s="6" t="s">
        <v>220</v>
      </c>
      <c r="R525" s="6">
        <f t="shared" si="206"/>
        <v>0</v>
      </c>
      <c r="S525" s="13">
        <f t="shared" si="207"/>
        <v>0</v>
      </c>
      <c r="T525" s="6">
        <f t="shared" si="208"/>
        <v>0</v>
      </c>
    </row>
    <row r="526" spans="2:20" x14ac:dyDescent="0.3">
      <c r="B526" s="6">
        <v>2028</v>
      </c>
      <c r="C526" s="6">
        <v>3</v>
      </c>
      <c r="D526" s="6">
        <v>20</v>
      </c>
      <c r="E526" s="6">
        <f t="shared" si="201"/>
        <v>60</v>
      </c>
      <c r="F526" s="6">
        <v>50</v>
      </c>
      <c r="G526" s="6" t="s">
        <v>220</v>
      </c>
      <c r="H526" s="6">
        <f t="shared" si="202"/>
        <v>3000</v>
      </c>
      <c r="I526" s="13">
        <f t="shared" si="203"/>
        <v>3.4722222222222224E-2</v>
      </c>
      <c r="J526" s="6">
        <f t="shared" si="204"/>
        <v>3</v>
      </c>
      <c r="L526" s="6">
        <v>2028</v>
      </c>
      <c r="M526" s="6">
        <v>0</v>
      </c>
      <c r="N526" s="6">
        <v>20</v>
      </c>
      <c r="O526" s="6">
        <f t="shared" si="205"/>
        <v>0</v>
      </c>
      <c r="P526" s="6">
        <v>50</v>
      </c>
      <c r="Q526" s="6" t="s">
        <v>220</v>
      </c>
      <c r="R526" s="6">
        <f t="shared" si="206"/>
        <v>0</v>
      </c>
      <c r="S526" s="13">
        <f t="shared" si="207"/>
        <v>0</v>
      </c>
      <c r="T526" s="6">
        <f t="shared" si="208"/>
        <v>0</v>
      </c>
    </row>
    <row r="527" spans="2:20" x14ac:dyDescent="0.3">
      <c r="B527" s="6">
        <v>2029</v>
      </c>
      <c r="C527" s="6">
        <v>3</v>
      </c>
      <c r="D527" s="6">
        <v>20</v>
      </c>
      <c r="E527" s="6">
        <f t="shared" si="201"/>
        <v>60</v>
      </c>
      <c r="F527" s="6">
        <v>50</v>
      </c>
      <c r="G527" s="6" t="s">
        <v>220</v>
      </c>
      <c r="H527" s="6">
        <f t="shared" si="202"/>
        <v>3000</v>
      </c>
      <c r="I527" s="13">
        <f t="shared" si="203"/>
        <v>3.4722222222222224E-2</v>
      </c>
      <c r="J527" s="6">
        <f t="shared" si="204"/>
        <v>3</v>
      </c>
      <c r="L527" s="6">
        <v>2029</v>
      </c>
      <c r="M527" s="6">
        <v>0</v>
      </c>
      <c r="N527" s="6">
        <v>20</v>
      </c>
      <c r="O527" s="6">
        <f t="shared" si="205"/>
        <v>0</v>
      </c>
      <c r="P527" s="6">
        <v>50</v>
      </c>
      <c r="Q527" s="6" t="s">
        <v>220</v>
      </c>
      <c r="R527" s="6">
        <f t="shared" si="206"/>
        <v>0</v>
      </c>
      <c r="S527" s="13">
        <f t="shared" si="207"/>
        <v>0</v>
      </c>
      <c r="T527" s="6">
        <f t="shared" si="208"/>
        <v>0</v>
      </c>
    </row>
    <row r="528" spans="2:20" x14ac:dyDescent="0.3">
      <c r="B528" s="6">
        <v>2030</v>
      </c>
      <c r="C528" s="6">
        <v>3</v>
      </c>
      <c r="D528" s="6">
        <v>20</v>
      </c>
      <c r="E528" s="6">
        <f t="shared" si="201"/>
        <v>60</v>
      </c>
      <c r="F528" s="6">
        <v>50</v>
      </c>
      <c r="G528" s="6" t="s">
        <v>220</v>
      </c>
      <c r="H528" s="6">
        <f t="shared" si="202"/>
        <v>3000</v>
      </c>
      <c r="I528" s="13">
        <f t="shared" si="203"/>
        <v>3.4722222222222224E-2</v>
      </c>
      <c r="J528" s="6">
        <f t="shared" si="204"/>
        <v>3</v>
      </c>
      <c r="L528" s="6">
        <v>2030</v>
      </c>
      <c r="M528" s="6">
        <v>0</v>
      </c>
      <c r="N528" s="6">
        <v>20</v>
      </c>
      <c r="O528" s="6">
        <f t="shared" si="205"/>
        <v>0</v>
      </c>
      <c r="P528" s="6">
        <v>50</v>
      </c>
      <c r="Q528" s="6" t="s">
        <v>220</v>
      </c>
      <c r="R528" s="6">
        <f t="shared" si="206"/>
        <v>0</v>
      </c>
      <c r="S528" s="13">
        <f t="shared" si="207"/>
        <v>0</v>
      </c>
      <c r="T528" s="6">
        <f t="shared" si="208"/>
        <v>0</v>
      </c>
    </row>
    <row r="529" spans="2:20" x14ac:dyDescent="0.3">
      <c r="B529" s="6">
        <v>2031</v>
      </c>
      <c r="C529" s="6">
        <v>3</v>
      </c>
      <c r="D529" s="6">
        <v>20</v>
      </c>
      <c r="E529" s="6">
        <f t="shared" si="201"/>
        <v>60</v>
      </c>
      <c r="F529" s="6">
        <v>50</v>
      </c>
      <c r="G529" s="6" t="s">
        <v>220</v>
      </c>
      <c r="H529" s="6">
        <f t="shared" si="202"/>
        <v>3000</v>
      </c>
      <c r="I529" s="13">
        <f t="shared" si="203"/>
        <v>3.4722222222222224E-2</v>
      </c>
      <c r="J529" s="6">
        <f t="shared" si="204"/>
        <v>3</v>
      </c>
      <c r="L529" s="6">
        <v>2031</v>
      </c>
      <c r="M529" s="6">
        <v>0</v>
      </c>
      <c r="N529" s="6">
        <v>20</v>
      </c>
      <c r="O529" s="6">
        <f t="shared" si="205"/>
        <v>0</v>
      </c>
      <c r="P529" s="6">
        <v>50</v>
      </c>
      <c r="Q529" s="6" t="s">
        <v>220</v>
      </c>
      <c r="R529" s="6">
        <f t="shared" si="206"/>
        <v>0</v>
      </c>
      <c r="S529" s="13">
        <f t="shared" si="207"/>
        <v>0</v>
      </c>
      <c r="T529" s="6">
        <f t="shared" si="208"/>
        <v>0</v>
      </c>
    </row>
    <row r="530" spans="2:20" x14ac:dyDescent="0.3">
      <c r="B530" s="6">
        <v>2032</v>
      </c>
      <c r="C530" s="6">
        <v>3</v>
      </c>
      <c r="D530" s="6">
        <v>20</v>
      </c>
      <c r="E530" s="6">
        <f t="shared" si="201"/>
        <v>60</v>
      </c>
      <c r="F530" s="6">
        <v>50</v>
      </c>
      <c r="G530" s="6" t="s">
        <v>220</v>
      </c>
      <c r="H530" s="6">
        <f t="shared" si="202"/>
        <v>3000</v>
      </c>
      <c r="I530" s="13">
        <f t="shared" si="203"/>
        <v>3.4722222222222224E-2</v>
      </c>
      <c r="J530" s="6">
        <f t="shared" si="204"/>
        <v>3</v>
      </c>
      <c r="L530" s="6">
        <v>2032</v>
      </c>
      <c r="M530" s="6">
        <v>0</v>
      </c>
      <c r="N530" s="6">
        <v>20</v>
      </c>
      <c r="O530" s="6">
        <f t="shared" si="205"/>
        <v>0</v>
      </c>
      <c r="P530" s="6">
        <v>50</v>
      </c>
      <c r="Q530" s="6" t="s">
        <v>220</v>
      </c>
      <c r="R530" s="6">
        <f t="shared" si="206"/>
        <v>0</v>
      </c>
      <c r="S530" s="13">
        <f t="shared" si="207"/>
        <v>0</v>
      </c>
      <c r="T530" s="6">
        <f t="shared" si="208"/>
        <v>0</v>
      </c>
    </row>
    <row r="531" spans="2:20" x14ac:dyDescent="0.3">
      <c r="B531" s="6">
        <v>2033</v>
      </c>
      <c r="C531" s="6">
        <v>4</v>
      </c>
      <c r="D531" s="6">
        <v>20</v>
      </c>
      <c r="E531" s="6">
        <f t="shared" si="201"/>
        <v>80</v>
      </c>
      <c r="F531" s="6">
        <v>50</v>
      </c>
      <c r="G531" s="6" t="s">
        <v>220</v>
      </c>
      <c r="H531" s="6">
        <f t="shared" si="202"/>
        <v>4000</v>
      </c>
      <c r="I531" s="13">
        <f t="shared" si="203"/>
        <v>4.6296296296296294E-2</v>
      </c>
      <c r="J531" s="6">
        <f t="shared" si="204"/>
        <v>4</v>
      </c>
      <c r="L531" s="6">
        <v>2033</v>
      </c>
      <c r="M531" s="6">
        <v>0</v>
      </c>
      <c r="N531" s="6">
        <v>20</v>
      </c>
      <c r="O531" s="6">
        <f t="shared" si="205"/>
        <v>0</v>
      </c>
      <c r="P531" s="6">
        <v>50</v>
      </c>
      <c r="Q531" s="6" t="s">
        <v>220</v>
      </c>
      <c r="R531" s="6">
        <f t="shared" si="206"/>
        <v>0</v>
      </c>
      <c r="S531" s="13">
        <f t="shared" si="207"/>
        <v>0</v>
      </c>
      <c r="T531" s="6">
        <f t="shared" si="208"/>
        <v>0</v>
      </c>
    </row>
    <row r="532" spans="2:20" x14ac:dyDescent="0.3">
      <c r="B532" s="6">
        <v>2034</v>
      </c>
      <c r="C532" s="6">
        <v>4</v>
      </c>
      <c r="D532" s="6">
        <v>20</v>
      </c>
      <c r="E532" s="6">
        <f t="shared" si="201"/>
        <v>80</v>
      </c>
      <c r="F532" s="6">
        <v>50</v>
      </c>
      <c r="G532" s="6" t="s">
        <v>220</v>
      </c>
      <c r="H532" s="6">
        <f t="shared" si="202"/>
        <v>4000</v>
      </c>
      <c r="I532" s="13">
        <f t="shared" si="203"/>
        <v>4.6296296296296294E-2</v>
      </c>
      <c r="J532" s="6">
        <f t="shared" si="204"/>
        <v>4</v>
      </c>
      <c r="L532" s="6">
        <v>2034</v>
      </c>
      <c r="M532" s="6">
        <v>0</v>
      </c>
      <c r="N532" s="6">
        <v>20</v>
      </c>
      <c r="O532" s="6">
        <f t="shared" si="205"/>
        <v>0</v>
      </c>
      <c r="P532" s="6">
        <v>50</v>
      </c>
      <c r="Q532" s="6" t="s">
        <v>220</v>
      </c>
      <c r="R532" s="6">
        <f t="shared" si="206"/>
        <v>0</v>
      </c>
      <c r="S532" s="13">
        <f t="shared" si="207"/>
        <v>0</v>
      </c>
      <c r="T532" s="6">
        <f t="shared" si="208"/>
        <v>0</v>
      </c>
    </row>
    <row r="533" spans="2:20" x14ac:dyDescent="0.3">
      <c r="B533" s="6">
        <v>2035</v>
      </c>
      <c r="C533" s="6">
        <v>4</v>
      </c>
      <c r="D533" s="6">
        <v>20</v>
      </c>
      <c r="E533" s="6">
        <f t="shared" si="201"/>
        <v>80</v>
      </c>
      <c r="F533" s="6">
        <v>50</v>
      </c>
      <c r="G533" s="6" t="s">
        <v>220</v>
      </c>
      <c r="H533" s="6">
        <f t="shared" si="202"/>
        <v>4000</v>
      </c>
      <c r="I533" s="13">
        <f t="shared" si="203"/>
        <v>4.6296296296296294E-2</v>
      </c>
      <c r="J533" s="6">
        <f t="shared" si="204"/>
        <v>4</v>
      </c>
      <c r="L533" s="6">
        <v>2035</v>
      </c>
      <c r="M533" s="6">
        <v>0</v>
      </c>
      <c r="N533" s="6">
        <v>20</v>
      </c>
      <c r="O533" s="6">
        <f t="shared" si="205"/>
        <v>0</v>
      </c>
      <c r="P533" s="6">
        <v>50</v>
      </c>
      <c r="Q533" s="6" t="s">
        <v>220</v>
      </c>
      <c r="R533" s="6">
        <f t="shared" si="206"/>
        <v>0</v>
      </c>
      <c r="S533" s="13">
        <f t="shared" si="207"/>
        <v>0</v>
      </c>
      <c r="T533" s="6">
        <f t="shared" si="208"/>
        <v>0</v>
      </c>
    </row>
    <row r="534" spans="2:20" x14ac:dyDescent="0.3">
      <c r="B534" s="6">
        <v>2036</v>
      </c>
      <c r="C534" s="6">
        <v>4</v>
      </c>
      <c r="D534" s="6">
        <v>20</v>
      </c>
      <c r="E534" s="6">
        <f t="shared" si="201"/>
        <v>80</v>
      </c>
      <c r="F534" s="6">
        <v>50</v>
      </c>
      <c r="G534" s="6" t="s">
        <v>220</v>
      </c>
      <c r="H534" s="6">
        <f t="shared" si="202"/>
        <v>4000</v>
      </c>
      <c r="I534" s="13">
        <f t="shared" si="203"/>
        <v>4.6296296296296294E-2</v>
      </c>
      <c r="J534" s="6">
        <f t="shared" si="204"/>
        <v>4</v>
      </c>
      <c r="L534" s="6">
        <v>2036</v>
      </c>
      <c r="M534" s="6">
        <v>0</v>
      </c>
      <c r="N534" s="6">
        <v>20</v>
      </c>
      <c r="O534" s="6">
        <f t="shared" si="205"/>
        <v>0</v>
      </c>
      <c r="P534" s="6">
        <v>50</v>
      </c>
      <c r="Q534" s="6" t="s">
        <v>220</v>
      </c>
      <c r="R534" s="6">
        <f t="shared" si="206"/>
        <v>0</v>
      </c>
      <c r="S534" s="13">
        <f t="shared" si="207"/>
        <v>0</v>
      </c>
      <c r="T534" s="6">
        <f t="shared" si="208"/>
        <v>0</v>
      </c>
    </row>
    <row r="535" spans="2:20" x14ac:dyDescent="0.3">
      <c r="B535" s="6">
        <v>2037</v>
      </c>
      <c r="C535" s="6">
        <v>4</v>
      </c>
      <c r="D535" s="6">
        <v>20</v>
      </c>
      <c r="E535" s="6">
        <f t="shared" si="201"/>
        <v>80</v>
      </c>
      <c r="F535" s="6">
        <v>50</v>
      </c>
      <c r="G535" s="6" t="s">
        <v>220</v>
      </c>
      <c r="H535" s="6">
        <f t="shared" si="202"/>
        <v>4000</v>
      </c>
      <c r="I535" s="13">
        <f t="shared" si="203"/>
        <v>4.6296296296296294E-2</v>
      </c>
      <c r="J535" s="6">
        <f t="shared" si="204"/>
        <v>4</v>
      </c>
      <c r="L535" s="6">
        <v>2037</v>
      </c>
      <c r="M535" s="6">
        <v>0</v>
      </c>
      <c r="N535" s="6">
        <v>20</v>
      </c>
      <c r="O535" s="6">
        <f t="shared" si="205"/>
        <v>0</v>
      </c>
      <c r="P535" s="6">
        <v>50</v>
      </c>
      <c r="Q535" s="6" t="s">
        <v>220</v>
      </c>
      <c r="R535" s="6">
        <f t="shared" si="206"/>
        <v>0</v>
      </c>
      <c r="S535" s="13">
        <f t="shared" si="207"/>
        <v>0</v>
      </c>
      <c r="T535" s="6">
        <f t="shared" si="208"/>
        <v>0</v>
      </c>
    </row>
    <row r="536" spans="2:20" x14ac:dyDescent="0.3">
      <c r="B536" s="6">
        <v>2038</v>
      </c>
      <c r="C536" s="6">
        <v>4</v>
      </c>
      <c r="D536" s="6">
        <v>20</v>
      </c>
      <c r="E536" s="6">
        <f t="shared" si="201"/>
        <v>80</v>
      </c>
      <c r="F536" s="6">
        <v>50</v>
      </c>
      <c r="G536" s="6" t="s">
        <v>220</v>
      </c>
      <c r="H536" s="6">
        <f t="shared" si="202"/>
        <v>4000</v>
      </c>
      <c r="I536" s="13">
        <f t="shared" si="203"/>
        <v>4.6296296296296294E-2</v>
      </c>
      <c r="J536" s="6">
        <f t="shared" si="204"/>
        <v>4</v>
      </c>
      <c r="L536" s="6">
        <v>2038</v>
      </c>
      <c r="M536" s="6">
        <v>0</v>
      </c>
      <c r="N536" s="6">
        <v>20</v>
      </c>
      <c r="O536" s="6">
        <f t="shared" si="205"/>
        <v>0</v>
      </c>
      <c r="P536" s="6">
        <v>50</v>
      </c>
      <c r="Q536" s="6" t="s">
        <v>220</v>
      </c>
      <c r="R536" s="6">
        <f t="shared" si="206"/>
        <v>0</v>
      </c>
      <c r="S536" s="13">
        <f t="shared" si="207"/>
        <v>0</v>
      </c>
      <c r="T536" s="6">
        <f t="shared" si="208"/>
        <v>0</v>
      </c>
    </row>
    <row r="537" spans="2:20" x14ac:dyDescent="0.3">
      <c r="B537" s="6">
        <v>2039</v>
      </c>
      <c r="C537" s="6">
        <v>4</v>
      </c>
      <c r="D537" s="6">
        <v>20</v>
      </c>
      <c r="E537" s="6">
        <f t="shared" si="201"/>
        <v>80</v>
      </c>
      <c r="F537" s="6">
        <v>50</v>
      </c>
      <c r="G537" s="6" t="s">
        <v>220</v>
      </c>
      <c r="H537" s="6">
        <f t="shared" si="202"/>
        <v>4000</v>
      </c>
      <c r="I537" s="13">
        <f t="shared" si="203"/>
        <v>4.6296296296296294E-2</v>
      </c>
      <c r="J537" s="6">
        <f t="shared" si="204"/>
        <v>4</v>
      </c>
      <c r="L537" s="6">
        <v>2039</v>
      </c>
      <c r="M537" s="6">
        <v>0</v>
      </c>
      <c r="N537" s="6">
        <v>20</v>
      </c>
      <c r="O537" s="6">
        <f t="shared" si="205"/>
        <v>0</v>
      </c>
      <c r="P537" s="6">
        <v>50</v>
      </c>
      <c r="Q537" s="6" t="s">
        <v>220</v>
      </c>
      <c r="R537" s="6">
        <f t="shared" si="206"/>
        <v>0</v>
      </c>
      <c r="S537" s="13">
        <f t="shared" si="207"/>
        <v>0</v>
      </c>
      <c r="T537" s="6">
        <f t="shared" si="208"/>
        <v>0</v>
      </c>
    </row>
    <row r="538" spans="2:20" x14ac:dyDescent="0.3">
      <c r="B538" s="6">
        <v>2040</v>
      </c>
      <c r="C538" s="6">
        <v>4</v>
      </c>
      <c r="D538" s="6">
        <v>20</v>
      </c>
      <c r="E538" s="6">
        <f t="shared" si="201"/>
        <v>80</v>
      </c>
      <c r="F538" s="6">
        <v>50</v>
      </c>
      <c r="G538" s="6" t="s">
        <v>220</v>
      </c>
      <c r="H538" s="6">
        <f t="shared" si="202"/>
        <v>4000</v>
      </c>
      <c r="I538" s="13">
        <f t="shared" si="203"/>
        <v>4.6296296296296294E-2</v>
      </c>
      <c r="J538" s="6">
        <f t="shared" si="204"/>
        <v>4</v>
      </c>
      <c r="L538" s="6">
        <v>2040</v>
      </c>
      <c r="M538" s="6">
        <v>0</v>
      </c>
      <c r="N538" s="6">
        <v>20</v>
      </c>
      <c r="O538" s="6">
        <f t="shared" si="205"/>
        <v>0</v>
      </c>
      <c r="P538" s="6">
        <v>50</v>
      </c>
      <c r="Q538" s="6" t="s">
        <v>220</v>
      </c>
      <c r="R538" s="6">
        <f t="shared" si="206"/>
        <v>0</v>
      </c>
      <c r="S538" s="13">
        <f t="shared" si="207"/>
        <v>0</v>
      </c>
      <c r="T538" s="6">
        <f t="shared" si="208"/>
        <v>0</v>
      </c>
    </row>
    <row r="539" spans="2:20" x14ac:dyDescent="0.3">
      <c r="B539" s="6">
        <v>2041</v>
      </c>
      <c r="C539" s="6">
        <v>4</v>
      </c>
      <c r="D539" s="6">
        <v>20</v>
      </c>
      <c r="E539" s="6">
        <f t="shared" si="201"/>
        <v>80</v>
      </c>
      <c r="F539" s="6">
        <v>50</v>
      </c>
      <c r="G539" s="6" t="s">
        <v>220</v>
      </c>
      <c r="H539" s="6">
        <f t="shared" si="202"/>
        <v>4000</v>
      </c>
      <c r="I539" s="13">
        <f t="shared" si="203"/>
        <v>4.6296296296296294E-2</v>
      </c>
      <c r="J539" s="6">
        <f t="shared" si="204"/>
        <v>4</v>
      </c>
      <c r="L539" s="6">
        <v>2041</v>
      </c>
      <c r="M539" s="6">
        <v>0</v>
      </c>
      <c r="N539" s="6">
        <v>20</v>
      </c>
      <c r="O539" s="6">
        <f t="shared" si="205"/>
        <v>0</v>
      </c>
      <c r="P539" s="6">
        <v>50</v>
      </c>
      <c r="Q539" s="6" t="s">
        <v>220</v>
      </c>
      <c r="R539" s="6">
        <f t="shared" si="206"/>
        <v>0</v>
      </c>
      <c r="S539" s="13">
        <f t="shared" si="207"/>
        <v>0</v>
      </c>
      <c r="T539" s="6">
        <f t="shared" si="208"/>
        <v>0</v>
      </c>
    </row>
    <row r="540" spans="2:20" x14ac:dyDescent="0.3">
      <c r="B540" s="6">
        <v>2042</v>
      </c>
      <c r="C540" s="6">
        <v>4</v>
      </c>
      <c r="D540" s="6">
        <v>20</v>
      </c>
      <c r="E540" s="6">
        <f t="shared" si="201"/>
        <v>80</v>
      </c>
      <c r="F540" s="6">
        <v>50</v>
      </c>
      <c r="G540" s="6" t="s">
        <v>220</v>
      </c>
      <c r="H540" s="6">
        <f t="shared" si="202"/>
        <v>4000</v>
      </c>
      <c r="I540" s="13">
        <f t="shared" si="203"/>
        <v>4.6296296296296294E-2</v>
      </c>
      <c r="J540" s="6">
        <f t="shared" si="204"/>
        <v>4</v>
      </c>
      <c r="L540" s="6">
        <v>2042</v>
      </c>
      <c r="M540" s="6">
        <v>0</v>
      </c>
      <c r="N540" s="6">
        <v>20</v>
      </c>
      <c r="O540" s="6">
        <f t="shared" si="205"/>
        <v>0</v>
      </c>
      <c r="P540" s="6">
        <v>50</v>
      </c>
      <c r="Q540" s="6" t="s">
        <v>220</v>
      </c>
      <c r="R540" s="6">
        <f t="shared" si="206"/>
        <v>0</v>
      </c>
      <c r="S540" s="13">
        <f t="shared" si="207"/>
        <v>0</v>
      </c>
      <c r="T540" s="6">
        <f t="shared" si="208"/>
        <v>0</v>
      </c>
    </row>
    <row r="541" spans="2:20" x14ac:dyDescent="0.3">
      <c r="B541" s="6">
        <v>2043</v>
      </c>
      <c r="C541" s="6">
        <v>4</v>
      </c>
      <c r="D541" s="6">
        <v>20</v>
      </c>
      <c r="E541" s="6">
        <f t="shared" si="201"/>
        <v>80</v>
      </c>
      <c r="F541" s="6">
        <v>50</v>
      </c>
      <c r="G541" s="6" t="s">
        <v>220</v>
      </c>
      <c r="H541" s="6">
        <f t="shared" si="202"/>
        <v>4000</v>
      </c>
      <c r="I541" s="13">
        <f t="shared" si="203"/>
        <v>4.6296296296296294E-2</v>
      </c>
      <c r="J541" s="6">
        <f t="shared" si="204"/>
        <v>4</v>
      </c>
      <c r="L541" s="6">
        <v>2043</v>
      </c>
      <c r="M541" s="6">
        <v>0</v>
      </c>
      <c r="N541" s="6">
        <v>20</v>
      </c>
      <c r="O541" s="6">
        <f t="shared" si="205"/>
        <v>0</v>
      </c>
      <c r="P541" s="6">
        <v>50</v>
      </c>
      <c r="Q541" s="6" t="s">
        <v>220</v>
      </c>
      <c r="R541" s="6">
        <f t="shared" si="206"/>
        <v>0</v>
      </c>
      <c r="S541" s="13">
        <f t="shared" si="207"/>
        <v>0</v>
      </c>
      <c r="T541" s="6">
        <f t="shared" si="208"/>
        <v>0</v>
      </c>
    </row>
    <row r="542" spans="2:20" x14ac:dyDescent="0.3">
      <c r="B542" s="6">
        <v>2044</v>
      </c>
      <c r="C542" s="6">
        <v>4</v>
      </c>
      <c r="D542" s="6">
        <v>20</v>
      </c>
      <c r="E542" s="6">
        <f t="shared" si="201"/>
        <v>80</v>
      </c>
      <c r="F542" s="6">
        <v>50</v>
      </c>
      <c r="G542" s="6" t="s">
        <v>220</v>
      </c>
      <c r="H542" s="6">
        <f t="shared" si="202"/>
        <v>4000</v>
      </c>
      <c r="I542" s="13">
        <f t="shared" si="203"/>
        <v>4.6296296296296294E-2</v>
      </c>
      <c r="J542" s="6">
        <f t="shared" si="204"/>
        <v>4</v>
      </c>
      <c r="L542" s="6">
        <v>2044</v>
      </c>
      <c r="M542" s="6">
        <v>0</v>
      </c>
      <c r="N542" s="6">
        <v>20</v>
      </c>
      <c r="O542" s="6">
        <f t="shared" si="205"/>
        <v>0</v>
      </c>
      <c r="P542" s="6">
        <v>50</v>
      </c>
      <c r="Q542" s="6" t="s">
        <v>220</v>
      </c>
      <c r="R542" s="6">
        <f t="shared" si="206"/>
        <v>0</v>
      </c>
      <c r="S542" s="13">
        <f t="shared" si="207"/>
        <v>0</v>
      </c>
      <c r="T542" s="6">
        <f t="shared" si="208"/>
        <v>0</v>
      </c>
    </row>
    <row r="544" spans="2:20" x14ac:dyDescent="0.3">
      <c r="B544" s="226" t="s">
        <v>341</v>
      </c>
      <c r="C544" s="226"/>
      <c r="D544" s="226"/>
      <c r="L544" s="226" t="s">
        <v>342</v>
      </c>
      <c r="M544" s="226"/>
      <c r="N544" s="226"/>
    </row>
    <row r="545" spans="2:20" x14ac:dyDescent="0.3">
      <c r="B545" s="225" t="s">
        <v>22</v>
      </c>
      <c r="C545" s="225" t="s">
        <v>203</v>
      </c>
      <c r="D545" s="225" t="s">
        <v>204</v>
      </c>
      <c r="E545" s="225" t="s">
        <v>201</v>
      </c>
      <c r="F545" s="225" t="s">
        <v>202</v>
      </c>
      <c r="G545" s="225" t="s">
        <v>151</v>
      </c>
      <c r="H545" s="225" t="s">
        <v>205</v>
      </c>
      <c r="I545" s="225" t="s">
        <v>206</v>
      </c>
      <c r="J545" s="225" t="s">
        <v>207</v>
      </c>
      <c r="L545" s="225" t="s">
        <v>22</v>
      </c>
      <c r="M545" s="225" t="s">
        <v>203</v>
      </c>
      <c r="N545" s="225" t="s">
        <v>204</v>
      </c>
      <c r="O545" s="225" t="s">
        <v>201</v>
      </c>
      <c r="P545" s="225" t="s">
        <v>202</v>
      </c>
      <c r="Q545" s="225" t="s">
        <v>151</v>
      </c>
      <c r="R545" s="225" t="s">
        <v>205</v>
      </c>
      <c r="S545" s="225" t="s">
        <v>206</v>
      </c>
      <c r="T545" s="225" t="s">
        <v>207</v>
      </c>
    </row>
    <row r="546" spans="2:20" x14ac:dyDescent="0.3">
      <c r="B546" s="225"/>
      <c r="C546" s="225"/>
      <c r="D546" s="225"/>
      <c r="E546" s="225"/>
      <c r="F546" s="225"/>
      <c r="G546" s="225"/>
      <c r="H546" s="225"/>
      <c r="I546" s="225"/>
      <c r="J546" s="225"/>
      <c r="L546" s="225"/>
      <c r="M546" s="225"/>
      <c r="N546" s="225"/>
      <c r="O546" s="225"/>
      <c r="P546" s="225"/>
      <c r="Q546" s="225"/>
      <c r="R546" s="225"/>
      <c r="S546" s="225"/>
      <c r="T546" s="225"/>
    </row>
    <row r="547" spans="2:20" x14ac:dyDescent="0.3">
      <c r="B547" s="225"/>
      <c r="C547" s="225"/>
      <c r="D547" s="225"/>
      <c r="E547" s="225"/>
      <c r="F547" s="225"/>
      <c r="G547" s="225"/>
      <c r="H547" s="225"/>
      <c r="I547" s="225"/>
      <c r="J547" s="225"/>
      <c r="L547" s="225"/>
      <c r="M547" s="225"/>
      <c r="N547" s="225"/>
      <c r="O547" s="225"/>
      <c r="P547" s="225"/>
      <c r="Q547" s="225"/>
      <c r="R547" s="225"/>
      <c r="S547" s="225"/>
      <c r="T547" s="225"/>
    </row>
    <row r="548" spans="2:20" x14ac:dyDescent="0.3">
      <c r="B548" s="6">
        <v>2025</v>
      </c>
      <c r="C548" s="6" cm="1">
        <f t="array" ref="C548:C567">TRANSPOSE('Proyeksi Fasum (4)'!D140:W140)</f>
        <v>4</v>
      </c>
      <c r="D548" s="6">
        <v>250</v>
      </c>
      <c r="E548" s="6">
        <f>C548*D548</f>
        <v>1000</v>
      </c>
      <c r="F548" s="6">
        <v>2000</v>
      </c>
      <c r="G548" s="6" t="s">
        <v>218</v>
      </c>
      <c r="H548" s="6">
        <f>F548*C548</f>
        <v>8000</v>
      </c>
      <c r="I548" s="13">
        <f>H548/86400</f>
        <v>9.2592592592592587E-2</v>
      </c>
      <c r="J548" s="6">
        <f>H548/1000</f>
        <v>8</v>
      </c>
      <c r="L548" s="6">
        <v>2025</v>
      </c>
      <c r="M548" s="6" cm="1">
        <f t="array" ref="M548:M567">TRANSPOSE('Proyeksi Fasum (4)'!D141:W141)</f>
        <v>0</v>
      </c>
      <c r="N548" s="6">
        <v>250</v>
      </c>
      <c r="O548" s="6">
        <f>M548*N548</f>
        <v>0</v>
      </c>
      <c r="P548" s="6">
        <v>1000</v>
      </c>
      <c r="Q548" s="6" t="s">
        <v>218</v>
      </c>
      <c r="R548" s="6">
        <f>P548*M548</f>
        <v>0</v>
      </c>
      <c r="S548" s="13">
        <f>R548/86400</f>
        <v>0</v>
      </c>
      <c r="T548" s="6">
        <f>R548/1000</f>
        <v>0</v>
      </c>
    </row>
    <row r="549" spans="2:20" x14ac:dyDescent="0.3">
      <c r="B549" s="6">
        <v>2026</v>
      </c>
      <c r="C549" s="6">
        <v>4</v>
      </c>
      <c r="D549" s="6">
        <v>250</v>
      </c>
      <c r="E549" s="6">
        <f t="shared" ref="E549:E567" si="209">C549*D549</f>
        <v>1000</v>
      </c>
      <c r="F549" s="6">
        <v>2000</v>
      </c>
      <c r="G549" s="6" t="s">
        <v>218</v>
      </c>
      <c r="H549" s="6">
        <f t="shared" ref="H549:H567" si="210">F549*C549</f>
        <v>8000</v>
      </c>
      <c r="I549" s="13">
        <f t="shared" ref="I549:I567" si="211">H549/86400</f>
        <v>9.2592592592592587E-2</v>
      </c>
      <c r="J549" s="6">
        <f t="shared" ref="J549:J567" si="212">H549/1000</f>
        <v>8</v>
      </c>
      <c r="L549" s="6">
        <v>2026</v>
      </c>
      <c r="M549" s="6">
        <v>0</v>
      </c>
      <c r="N549" s="6">
        <v>250</v>
      </c>
      <c r="O549" s="6">
        <f t="shared" ref="O549:O567" si="213">M549*N549</f>
        <v>0</v>
      </c>
      <c r="P549" s="6">
        <v>1000</v>
      </c>
      <c r="Q549" s="6" t="s">
        <v>218</v>
      </c>
      <c r="R549" s="6">
        <f t="shared" ref="R549:R567" si="214">P549*M549</f>
        <v>0</v>
      </c>
      <c r="S549" s="13">
        <f t="shared" ref="S549:S567" si="215">R549/86400</f>
        <v>0</v>
      </c>
      <c r="T549" s="6">
        <f t="shared" ref="T549:T567" si="216">R549/1000</f>
        <v>0</v>
      </c>
    </row>
    <row r="550" spans="2:20" x14ac:dyDescent="0.3">
      <c r="B550" s="6">
        <v>2027</v>
      </c>
      <c r="C550" s="6">
        <v>4</v>
      </c>
      <c r="D550" s="6">
        <v>250</v>
      </c>
      <c r="E550" s="6">
        <f t="shared" si="209"/>
        <v>1000</v>
      </c>
      <c r="F550" s="6">
        <v>2000</v>
      </c>
      <c r="G550" s="6" t="s">
        <v>218</v>
      </c>
      <c r="H550" s="6">
        <f t="shared" si="210"/>
        <v>8000</v>
      </c>
      <c r="I550" s="13">
        <f t="shared" si="211"/>
        <v>9.2592592592592587E-2</v>
      </c>
      <c r="J550" s="6">
        <f t="shared" si="212"/>
        <v>8</v>
      </c>
      <c r="L550" s="6">
        <v>2027</v>
      </c>
      <c r="M550" s="6">
        <v>0</v>
      </c>
      <c r="N550" s="6">
        <v>250</v>
      </c>
      <c r="O550" s="6">
        <f t="shared" si="213"/>
        <v>0</v>
      </c>
      <c r="P550" s="6">
        <v>1000</v>
      </c>
      <c r="Q550" s="6" t="s">
        <v>218</v>
      </c>
      <c r="R550" s="6">
        <f t="shared" si="214"/>
        <v>0</v>
      </c>
      <c r="S550" s="13">
        <f t="shared" si="215"/>
        <v>0</v>
      </c>
      <c r="T550" s="6">
        <f t="shared" si="216"/>
        <v>0</v>
      </c>
    </row>
    <row r="551" spans="2:20" x14ac:dyDescent="0.3">
      <c r="B551" s="6">
        <v>2028</v>
      </c>
      <c r="C551" s="6">
        <v>4</v>
      </c>
      <c r="D551" s="6">
        <v>250</v>
      </c>
      <c r="E551" s="6">
        <f t="shared" si="209"/>
        <v>1000</v>
      </c>
      <c r="F551" s="6">
        <v>2000</v>
      </c>
      <c r="G551" s="6" t="s">
        <v>218</v>
      </c>
      <c r="H551" s="6">
        <f t="shared" si="210"/>
        <v>8000</v>
      </c>
      <c r="I551" s="13">
        <f t="shared" si="211"/>
        <v>9.2592592592592587E-2</v>
      </c>
      <c r="J551" s="6">
        <f t="shared" si="212"/>
        <v>8</v>
      </c>
      <c r="L551" s="6">
        <v>2028</v>
      </c>
      <c r="M551" s="6">
        <v>0</v>
      </c>
      <c r="N551" s="6">
        <v>250</v>
      </c>
      <c r="O551" s="6">
        <f t="shared" si="213"/>
        <v>0</v>
      </c>
      <c r="P551" s="6">
        <v>1000</v>
      </c>
      <c r="Q551" s="6" t="s">
        <v>218</v>
      </c>
      <c r="R551" s="6">
        <f t="shared" si="214"/>
        <v>0</v>
      </c>
      <c r="S551" s="13">
        <f t="shared" si="215"/>
        <v>0</v>
      </c>
      <c r="T551" s="6">
        <f t="shared" si="216"/>
        <v>0</v>
      </c>
    </row>
    <row r="552" spans="2:20" x14ac:dyDescent="0.3">
      <c r="B552" s="6">
        <v>2029</v>
      </c>
      <c r="C552" s="6">
        <v>4</v>
      </c>
      <c r="D552" s="6">
        <v>250</v>
      </c>
      <c r="E552" s="6">
        <f t="shared" si="209"/>
        <v>1000</v>
      </c>
      <c r="F552" s="6">
        <v>2000</v>
      </c>
      <c r="G552" s="6" t="s">
        <v>218</v>
      </c>
      <c r="H552" s="6">
        <f t="shared" si="210"/>
        <v>8000</v>
      </c>
      <c r="I552" s="13">
        <f t="shared" si="211"/>
        <v>9.2592592592592587E-2</v>
      </c>
      <c r="J552" s="6">
        <f t="shared" si="212"/>
        <v>8</v>
      </c>
      <c r="L552" s="6">
        <v>2029</v>
      </c>
      <c r="M552" s="6">
        <v>0</v>
      </c>
      <c r="N552" s="6">
        <v>250</v>
      </c>
      <c r="O552" s="6">
        <f t="shared" si="213"/>
        <v>0</v>
      </c>
      <c r="P552" s="6">
        <v>1000</v>
      </c>
      <c r="Q552" s="6" t="s">
        <v>218</v>
      </c>
      <c r="R552" s="6">
        <f t="shared" si="214"/>
        <v>0</v>
      </c>
      <c r="S552" s="13">
        <f t="shared" si="215"/>
        <v>0</v>
      </c>
      <c r="T552" s="6">
        <f t="shared" si="216"/>
        <v>0</v>
      </c>
    </row>
    <row r="553" spans="2:20" x14ac:dyDescent="0.3">
      <c r="B553" s="6">
        <v>2030</v>
      </c>
      <c r="C553" s="6">
        <v>4</v>
      </c>
      <c r="D553" s="6">
        <v>250</v>
      </c>
      <c r="E553" s="6">
        <f t="shared" si="209"/>
        <v>1000</v>
      </c>
      <c r="F553" s="6">
        <v>2000</v>
      </c>
      <c r="G553" s="6" t="s">
        <v>218</v>
      </c>
      <c r="H553" s="6">
        <f t="shared" si="210"/>
        <v>8000</v>
      </c>
      <c r="I553" s="13">
        <f t="shared" si="211"/>
        <v>9.2592592592592587E-2</v>
      </c>
      <c r="J553" s="6">
        <f t="shared" si="212"/>
        <v>8</v>
      </c>
      <c r="L553" s="6">
        <v>2030</v>
      </c>
      <c r="M553" s="6">
        <v>0</v>
      </c>
      <c r="N553" s="6">
        <v>250</v>
      </c>
      <c r="O553" s="6">
        <f t="shared" si="213"/>
        <v>0</v>
      </c>
      <c r="P553" s="6">
        <v>1000</v>
      </c>
      <c r="Q553" s="6" t="s">
        <v>218</v>
      </c>
      <c r="R553" s="6">
        <f t="shared" si="214"/>
        <v>0</v>
      </c>
      <c r="S553" s="13">
        <f t="shared" si="215"/>
        <v>0</v>
      </c>
      <c r="T553" s="6">
        <f t="shared" si="216"/>
        <v>0</v>
      </c>
    </row>
    <row r="554" spans="2:20" x14ac:dyDescent="0.3">
      <c r="B554" s="6">
        <v>2031</v>
      </c>
      <c r="C554" s="6">
        <v>5</v>
      </c>
      <c r="D554" s="6">
        <v>250</v>
      </c>
      <c r="E554" s="6">
        <f t="shared" si="209"/>
        <v>1250</v>
      </c>
      <c r="F554" s="6">
        <v>2000</v>
      </c>
      <c r="G554" s="6" t="s">
        <v>218</v>
      </c>
      <c r="H554" s="6">
        <f t="shared" si="210"/>
        <v>10000</v>
      </c>
      <c r="I554" s="13">
        <f t="shared" si="211"/>
        <v>0.11574074074074074</v>
      </c>
      <c r="J554" s="6">
        <f t="shared" si="212"/>
        <v>10</v>
      </c>
      <c r="L554" s="6">
        <v>2031</v>
      </c>
      <c r="M554" s="6">
        <v>0</v>
      </c>
      <c r="N554" s="6">
        <v>250</v>
      </c>
      <c r="O554" s="6">
        <f t="shared" si="213"/>
        <v>0</v>
      </c>
      <c r="P554" s="6">
        <v>1000</v>
      </c>
      <c r="Q554" s="6" t="s">
        <v>218</v>
      </c>
      <c r="R554" s="6">
        <f t="shared" si="214"/>
        <v>0</v>
      </c>
      <c r="S554" s="13">
        <f t="shared" si="215"/>
        <v>0</v>
      </c>
      <c r="T554" s="6">
        <f t="shared" si="216"/>
        <v>0</v>
      </c>
    </row>
    <row r="555" spans="2:20" x14ac:dyDescent="0.3">
      <c r="B555" s="6">
        <v>2032</v>
      </c>
      <c r="C555" s="6">
        <v>5</v>
      </c>
      <c r="D555" s="6">
        <v>250</v>
      </c>
      <c r="E555" s="6">
        <f t="shared" si="209"/>
        <v>1250</v>
      </c>
      <c r="F555" s="6">
        <v>2000</v>
      </c>
      <c r="G555" s="6" t="s">
        <v>218</v>
      </c>
      <c r="H555" s="6">
        <f t="shared" si="210"/>
        <v>10000</v>
      </c>
      <c r="I555" s="13">
        <f t="shared" si="211"/>
        <v>0.11574074074074074</v>
      </c>
      <c r="J555" s="6">
        <f t="shared" si="212"/>
        <v>10</v>
      </c>
      <c r="L555" s="6">
        <v>2032</v>
      </c>
      <c r="M555" s="6">
        <v>0</v>
      </c>
      <c r="N555" s="6">
        <v>250</v>
      </c>
      <c r="O555" s="6">
        <f t="shared" si="213"/>
        <v>0</v>
      </c>
      <c r="P555" s="6">
        <v>1000</v>
      </c>
      <c r="Q555" s="6" t="s">
        <v>218</v>
      </c>
      <c r="R555" s="6">
        <f t="shared" si="214"/>
        <v>0</v>
      </c>
      <c r="S555" s="13">
        <f t="shared" si="215"/>
        <v>0</v>
      </c>
      <c r="T555" s="6">
        <f t="shared" si="216"/>
        <v>0</v>
      </c>
    </row>
    <row r="556" spans="2:20" x14ac:dyDescent="0.3">
      <c r="B556" s="6">
        <v>2033</v>
      </c>
      <c r="C556" s="6">
        <v>5</v>
      </c>
      <c r="D556" s="6">
        <v>250</v>
      </c>
      <c r="E556" s="6">
        <f t="shared" si="209"/>
        <v>1250</v>
      </c>
      <c r="F556" s="6">
        <v>2000</v>
      </c>
      <c r="G556" s="6" t="s">
        <v>218</v>
      </c>
      <c r="H556" s="6">
        <f t="shared" si="210"/>
        <v>10000</v>
      </c>
      <c r="I556" s="13">
        <f t="shared" si="211"/>
        <v>0.11574074074074074</v>
      </c>
      <c r="J556" s="6">
        <f t="shared" si="212"/>
        <v>10</v>
      </c>
      <c r="L556" s="6">
        <v>2033</v>
      </c>
      <c r="M556" s="6">
        <v>0</v>
      </c>
      <c r="N556" s="6">
        <v>250</v>
      </c>
      <c r="O556" s="6">
        <f t="shared" si="213"/>
        <v>0</v>
      </c>
      <c r="P556" s="6">
        <v>1000</v>
      </c>
      <c r="Q556" s="6" t="s">
        <v>218</v>
      </c>
      <c r="R556" s="6">
        <f t="shared" si="214"/>
        <v>0</v>
      </c>
      <c r="S556" s="13">
        <f t="shared" si="215"/>
        <v>0</v>
      </c>
      <c r="T556" s="6">
        <f t="shared" si="216"/>
        <v>0</v>
      </c>
    </row>
    <row r="557" spans="2:20" x14ac:dyDescent="0.3">
      <c r="B557" s="6">
        <v>2034</v>
      </c>
      <c r="C557" s="6">
        <v>5</v>
      </c>
      <c r="D557" s="6">
        <v>250</v>
      </c>
      <c r="E557" s="6">
        <f t="shared" si="209"/>
        <v>1250</v>
      </c>
      <c r="F557" s="6">
        <v>2000</v>
      </c>
      <c r="G557" s="6" t="s">
        <v>218</v>
      </c>
      <c r="H557" s="6">
        <f t="shared" si="210"/>
        <v>10000</v>
      </c>
      <c r="I557" s="13">
        <f t="shared" si="211"/>
        <v>0.11574074074074074</v>
      </c>
      <c r="J557" s="6">
        <f t="shared" si="212"/>
        <v>10</v>
      </c>
      <c r="L557" s="6">
        <v>2034</v>
      </c>
      <c r="M557" s="6">
        <v>0</v>
      </c>
      <c r="N557" s="6">
        <v>250</v>
      </c>
      <c r="O557" s="6">
        <f t="shared" si="213"/>
        <v>0</v>
      </c>
      <c r="P557" s="6">
        <v>1000</v>
      </c>
      <c r="Q557" s="6" t="s">
        <v>218</v>
      </c>
      <c r="R557" s="6">
        <f t="shared" si="214"/>
        <v>0</v>
      </c>
      <c r="S557" s="13">
        <f t="shared" si="215"/>
        <v>0</v>
      </c>
      <c r="T557" s="6">
        <f t="shared" si="216"/>
        <v>0</v>
      </c>
    </row>
    <row r="558" spans="2:20" x14ac:dyDescent="0.3">
      <c r="B558" s="6">
        <v>2035</v>
      </c>
      <c r="C558" s="6">
        <v>5</v>
      </c>
      <c r="D558" s="6">
        <v>250</v>
      </c>
      <c r="E558" s="6">
        <f t="shared" si="209"/>
        <v>1250</v>
      </c>
      <c r="F558" s="6">
        <v>2000</v>
      </c>
      <c r="G558" s="6" t="s">
        <v>218</v>
      </c>
      <c r="H558" s="6">
        <f t="shared" si="210"/>
        <v>10000</v>
      </c>
      <c r="I558" s="13">
        <f t="shared" si="211"/>
        <v>0.11574074074074074</v>
      </c>
      <c r="J558" s="6">
        <f t="shared" si="212"/>
        <v>10</v>
      </c>
      <c r="L558" s="6">
        <v>2035</v>
      </c>
      <c r="M558" s="6">
        <v>0</v>
      </c>
      <c r="N558" s="6">
        <v>250</v>
      </c>
      <c r="O558" s="6">
        <f t="shared" si="213"/>
        <v>0</v>
      </c>
      <c r="P558" s="6">
        <v>1000</v>
      </c>
      <c r="Q558" s="6" t="s">
        <v>218</v>
      </c>
      <c r="R558" s="6">
        <f t="shared" si="214"/>
        <v>0</v>
      </c>
      <c r="S558" s="13">
        <f t="shared" si="215"/>
        <v>0</v>
      </c>
      <c r="T558" s="6">
        <f t="shared" si="216"/>
        <v>0</v>
      </c>
    </row>
    <row r="559" spans="2:20" x14ac:dyDescent="0.3">
      <c r="B559" s="6">
        <v>2036</v>
      </c>
      <c r="C559" s="6">
        <v>5</v>
      </c>
      <c r="D559" s="6">
        <v>250</v>
      </c>
      <c r="E559" s="6">
        <f t="shared" si="209"/>
        <v>1250</v>
      </c>
      <c r="F559" s="6">
        <v>2000</v>
      </c>
      <c r="G559" s="6" t="s">
        <v>218</v>
      </c>
      <c r="H559" s="6">
        <f t="shared" si="210"/>
        <v>10000</v>
      </c>
      <c r="I559" s="13">
        <f t="shared" si="211"/>
        <v>0.11574074074074074</v>
      </c>
      <c r="J559" s="6">
        <f t="shared" si="212"/>
        <v>10</v>
      </c>
      <c r="L559" s="6">
        <v>2036</v>
      </c>
      <c r="M559" s="6">
        <v>0</v>
      </c>
      <c r="N559" s="6">
        <v>250</v>
      </c>
      <c r="O559" s="6">
        <f t="shared" si="213"/>
        <v>0</v>
      </c>
      <c r="P559" s="6">
        <v>1000</v>
      </c>
      <c r="Q559" s="6" t="s">
        <v>218</v>
      </c>
      <c r="R559" s="6">
        <f t="shared" si="214"/>
        <v>0</v>
      </c>
      <c r="S559" s="13">
        <f t="shared" si="215"/>
        <v>0</v>
      </c>
      <c r="T559" s="6">
        <f t="shared" si="216"/>
        <v>0</v>
      </c>
    </row>
    <row r="560" spans="2:20" x14ac:dyDescent="0.3">
      <c r="B560" s="6">
        <v>2037</v>
      </c>
      <c r="C560" s="6">
        <v>5</v>
      </c>
      <c r="D560" s="6">
        <v>250</v>
      </c>
      <c r="E560" s="6">
        <f t="shared" si="209"/>
        <v>1250</v>
      </c>
      <c r="F560" s="6">
        <v>2000</v>
      </c>
      <c r="G560" s="6" t="s">
        <v>218</v>
      </c>
      <c r="H560" s="6">
        <f t="shared" si="210"/>
        <v>10000</v>
      </c>
      <c r="I560" s="13">
        <f t="shared" si="211"/>
        <v>0.11574074074074074</v>
      </c>
      <c r="J560" s="6">
        <f t="shared" si="212"/>
        <v>10</v>
      </c>
      <c r="L560" s="6">
        <v>2037</v>
      </c>
      <c r="M560" s="6">
        <v>0</v>
      </c>
      <c r="N560" s="6">
        <v>250</v>
      </c>
      <c r="O560" s="6">
        <f t="shared" si="213"/>
        <v>0</v>
      </c>
      <c r="P560" s="6">
        <v>1000</v>
      </c>
      <c r="Q560" s="6" t="s">
        <v>218</v>
      </c>
      <c r="R560" s="6">
        <f t="shared" si="214"/>
        <v>0</v>
      </c>
      <c r="S560" s="13">
        <f t="shared" si="215"/>
        <v>0</v>
      </c>
      <c r="T560" s="6">
        <f t="shared" si="216"/>
        <v>0</v>
      </c>
    </row>
    <row r="561" spans="2:20" x14ac:dyDescent="0.3">
      <c r="B561" s="6">
        <v>2038</v>
      </c>
      <c r="C561" s="6">
        <v>5</v>
      </c>
      <c r="D561" s="6">
        <v>250</v>
      </c>
      <c r="E561" s="6">
        <f t="shared" si="209"/>
        <v>1250</v>
      </c>
      <c r="F561" s="6">
        <v>2000</v>
      </c>
      <c r="G561" s="6" t="s">
        <v>218</v>
      </c>
      <c r="H561" s="6">
        <f t="shared" si="210"/>
        <v>10000</v>
      </c>
      <c r="I561" s="13">
        <f t="shared" si="211"/>
        <v>0.11574074074074074</v>
      </c>
      <c r="J561" s="6">
        <f t="shared" si="212"/>
        <v>10</v>
      </c>
      <c r="L561" s="6">
        <v>2038</v>
      </c>
      <c r="M561" s="6">
        <v>0</v>
      </c>
      <c r="N561" s="6">
        <v>250</v>
      </c>
      <c r="O561" s="6">
        <f t="shared" si="213"/>
        <v>0</v>
      </c>
      <c r="P561" s="6">
        <v>1000</v>
      </c>
      <c r="Q561" s="6" t="s">
        <v>218</v>
      </c>
      <c r="R561" s="6">
        <f t="shared" si="214"/>
        <v>0</v>
      </c>
      <c r="S561" s="13">
        <f t="shared" si="215"/>
        <v>0</v>
      </c>
      <c r="T561" s="6">
        <f t="shared" si="216"/>
        <v>0</v>
      </c>
    </row>
    <row r="562" spans="2:20" x14ac:dyDescent="0.3">
      <c r="B562" s="6">
        <v>2039</v>
      </c>
      <c r="C562" s="6">
        <v>5</v>
      </c>
      <c r="D562" s="6">
        <v>250</v>
      </c>
      <c r="E562" s="6">
        <f t="shared" si="209"/>
        <v>1250</v>
      </c>
      <c r="F562" s="6">
        <v>2000</v>
      </c>
      <c r="G562" s="6" t="s">
        <v>218</v>
      </c>
      <c r="H562" s="6">
        <f t="shared" si="210"/>
        <v>10000</v>
      </c>
      <c r="I562" s="13">
        <f t="shared" si="211"/>
        <v>0.11574074074074074</v>
      </c>
      <c r="J562" s="6">
        <f t="shared" si="212"/>
        <v>10</v>
      </c>
      <c r="L562" s="6">
        <v>2039</v>
      </c>
      <c r="M562" s="6">
        <v>0</v>
      </c>
      <c r="N562" s="6">
        <v>250</v>
      </c>
      <c r="O562" s="6">
        <f t="shared" si="213"/>
        <v>0</v>
      </c>
      <c r="P562" s="6">
        <v>1000</v>
      </c>
      <c r="Q562" s="6" t="s">
        <v>218</v>
      </c>
      <c r="R562" s="6">
        <f t="shared" si="214"/>
        <v>0</v>
      </c>
      <c r="S562" s="13">
        <f t="shared" si="215"/>
        <v>0</v>
      </c>
      <c r="T562" s="6">
        <f t="shared" si="216"/>
        <v>0</v>
      </c>
    </row>
    <row r="563" spans="2:20" x14ac:dyDescent="0.3">
      <c r="B563" s="6">
        <v>2040</v>
      </c>
      <c r="C563" s="6">
        <v>5</v>
      </c>
      <c r="D563" s="6">
        <v>250</v>
      </c>
      <c r="E563" s="6">
        <f t="shared" si="209"/>
        <v>1250</v>
      </c>
      <c r="F563" s="6">
        <v>2000</v>
      </c>
      <c r="G563" s="6" t="s">
        <v>218</v>
      </c>
      <c r="H563" s="6">
        <f t="shared" si="210"/>
        <v>10000</v>
      </c>
      <c r="I563" s="13">
        <f t="shared" si="211"/>
        <v>0.11574074074074074</v>
      </c>
      <c r="J563" s="6">
        <f t="shared" si="212"/>
        <v>10</v>
      </c>
      <c r="L563" s="6">
        <v>2040</v>
      </c>
      <c r="M563" s="6">
        <v>0</v>
      </c>
      <c r="N563" s="6">
        <v>250</v>
      </c>
      <c r="O563" s="6">
        <f t="shared" si="213"/>
        <v>0</v>
      </c>
      <c r="P563" s="6">
        <v>1000</v>
      </c>
      <c r="Q563" s="6" t="s">
        <v>218</v>
      </c>
      <c r="R563" s="6">
        <f t="shared" si="214"/>
        <v>0</v>
      </c>
      <c r="S563" s="13">
        <f t="shared" si="215"/>
        <v>0</v>
      </c>
      <c r="T563" s="6">
        <f t="shared" si="216"/>
        <v>0</v>
      </c>
    </row>
    <row r="564" spans="2:20" x14ac:dyDescent="0.3">
      <c r="B564" s="6">
        <v>2041</v>
      </c>
      <c r="C564" s="6">
        <v>5</v>
      </c>
      <c r="D564" s="6">
        <v>250</v>
      </c>
      <c r="E564" s="6">
        <f t="shared" si="209"/>
        <v>1250</v>
      </c>
      <c r="F564" s="6">
        <v>2000</v>
      </c>
      <c r="G564" s="6" t="s">
        <v>218</v>
      </c>
      <c r="H564" s="6">
        <f t="shared" si="210"/>
        <v>10000</v>
      </c>
      <c r="I564" s="13">
        <f t="shared" si="211"/>
        <v>0.11574074074074074</v>
      </c>
      <c r="J564" s="6">
        <f t="shared" si="212"/>
        <v>10</v>
      </c>
      <c r="L564" s="6">
        <v>2041</v>
      </c>
      <c r="M564" s="6">
        <v>0</v>
      </c>
      <c r="N564" s="6">
        <v>250</v>
      </c>
      <c r="O564" s="6">
        <f t="shared" si="213"/>
        <v>0</v>
      </c>
      <c r="P564" s="6">
        <v>1000</v>
      </c>
      <c r="Q564" s="6" t="s">
        <v>218</v>
      </c>
      <c r="R564" s="6">
        <f t="shared" si="214"/>
        <v>0</v>
      </c>
      <c r="S564" s="13">
        <f t="shared" si="215"/>
        <v>0</v>
      </c>
      <c r="T564" s="6">
        <f t="shared" si="216"/>
        <v>0</v>
      </c>
    </row>
    <row r="565" spans="2:20" x14ac:dyDescent="0.3">
      <c r="B565" s="6">
        <v>2042</v>
      </c>
      <c r="C565" s="6">
        <v>5</v>
      </c>
      <c r="D565" s="6">
        <v>250</v>
      </c>
      <c r="E565" s="6">
        <f t="shared" si="209"/>
        <v>1250</v>
      </c>
      <c r="F565" s="6">
        <v>2000</v>
      </c>
      <c r="G565" s="6" t="s">
        <v>218</v>
      </c>
      <c r="H565" s="6">
        <f t="shared" si="210"/>
        <v>10000</v>
      </c>
      <c r="I565" s="13">
        <f t="shared" si="211"/>
        <v>0.11574074074074074</v>
      </c>
      <c r="J565" s="6">
        <f t="shared" si="212"/>
        <v>10</v>
      </c>
      <c r="L565" s="6">
        <v>2042</v>
      </c>
      <c r="M565" s="6">
        <v>0</v>
      </c>
      <c r="N565" s="6">
        <v>250</v>
      </c>
      <c r="O565" s="6">
        <f t="shared" si="213"/>
        <v>0</v>
      </c>
      <c r="P565" s="6">
        <v>1000</v>
      </c>
      <c r="Q565" s="6" t="s">
        <v>218</v>
      </c>
      <c r="R565" s="6">
        <f t="shared" si="214"/>
        <v>0</v>
      </c>
      <c r="S565" s="13">
        <f t="shared" si="215"/>
        <v>0</v>
      </c>
      <c r="T565" s="6">
        <f t="shared" si="216"/>
        <v>0</v>
      </c>
    </row>
    <row r="566" spans="2:20" x14ac:dyDescent="0.3">
      <c r="B566" s="6">
        <v>2043</v>
      </c>
      <c r="C566" s="6">
        <v>5</v>
      </c>
      <c r="D566" s="6">
        <v>250</v>
      </c>
      <c r="E566" s="6">
        <f t="shared" si="209"/>
        <v>1250</v>
      </c>
      <c r="F566" s="6">
        <v>2000</v>
      </c>
      <c r="G566" s="6" t="s">
        <v>218</v>
      </c>
      <c r="H566" s="6">
        <f t="shared" si="210"/>
        <v>10000</v>
      </c>
      <c r="I566" s="13">
        <f t="shared" si="211"/>
        <v>0.11574074074074074</v>
      </c>
      <c r="J566" s="6">
        <f t="shared" si="212"/>
        <v>10</v>
      </c>
      <c r="L566" s="6">
        <v>2043</v>
      </c>
      <c r="M566" s="6">
        <v>0</v>
      </c>
      <c r="N566" s="6">
        <v>250</v>
      </c>
      <c r="O566" s="6">
        <f t="shared" si="213"/>
        <v>0</v>
      </c>
      <c r="P566" s="6">
        <v>1000</v>
      </c>
      <c r="Q566" s="6" t="s">
        <v>218</v>
      </c>
      <c r="R566" s="6">
        <f t="shared" si="214"/>
        <v>0</v>
      </c>
      <c r="S566" s="13">
        <f t="shared" si="215"/>
        <v>0</v>
      </c>
      <c r="T566" s="6">
        <f t="shared" si="216"/>
        <v>0</v>
      </c>
    </row>
    <row r="567" spans="2:20" x14ac:dyDescent="0.3">
      <c r="B567" s="6">
        <v>2044</v>
      </c>
      <c r="C567" s="6">
        <v>6</v>
      </c>
      <c r="D567" s="6">
        <v>250</v>
      </c>
      <c r="E567" s="6">
        <f t="shared" si="209"/>
        <v>1500</v>
      </c>
      <c r="F567" s="6">
        <v>2000</v>
      </c>
      <c r="G567" s="6" t="s">
        <v>218</v>
      </c>
      <c r="H567" s="6">
        <f t="shared" si="210"/>
        <v>12000</v>
      </c>
      <c r="I567" s="13">
        <f t="shared" si="211"/>
        <v>0.1388888888888889</v>
      </c>
      <c r="J567" s="6">
        <f t="shared" si="212"/>
        <v>12</v>
      </c>
      <c r="L567" s="6">
        <v>2044</v>
      </c>
      <c r="M567" s="6">
        <v>0</v>
      </c>
      <c r="N567" s="6">
        <v>250</v>
      </c>
      <c r="O567" s="6">
        <f t="shared" si="213"/>
        <v>0</v>
      </c>
      <c r="P567" s="6">
        <v>1000</v>
      </c>
      <c r="Q567" s="6" t="s">
        <v>218</v>
      </c>
      <c r="R567" s="6">
        <f t="shared" si="214"/>
        <v>0</v>
      </c>
      <c r="S567" s="13">
        <f t="shared" si="215"/>
        <v>0</v>
      </c>
      <c r="T567" s="6">
        <f t="shared" si="216"/>
        <v>0</v>
      </c>
    </row>
    <row r="569" spans="2:20" x14ac:dyDescent="0.3">
      <c r="B569" s="226" t="s">
        <v>343</v>
      </c>
      <c r="C569" s="226"/>
      <c r="L569" s="226" t="s">
        <v>344</v>
      </c>
      <c r="M569" s="226"/>
      <c r="N569" s="226"/>
      <c r="O569" s="81"/>
    </row>
    <row r="570" spans="2:20" x14ac:dyDescent="0.3">
      <c r="B570" s="225" t="s">
        <v>22</v>
      </c>
      <c r="C570" s="225" t="s">
        <v>203</v>
      </c>
      <c r="D570" s="225" t="s">
        <v>315</v>
      </c>
      <c r="E570" s="225" t="s">
        <v>314</v>
      </c>
      <c r="F570" s="225" t="s">
        <v>202</v>
      </c>
      <c r="G570" s="225" t="s">
        <v>151</v>
      </c>
      <c r="H570" s="225" t="s">
        <v>205</v>
      </c>
      <c r="I570" s="225" t="s">
        <v>206</v>
      </c>
      <c r="J570" s="225" t="s">
        <v>207</v>
      </c>
      <c r="L570" s="225" t="s">
        <v>22</v>
      </c>
      <c r="M570" s="225" t="s">
        <v>203</v>
      </c>
      <c r="N570" s="225" t="s">
        <v>204</v>
      </c>
      <c r="O570" s="225" t="s">
        <v>201</v>
      </c>
      <c r="P570" s="225" t="s">
        <v>202</v>
      </c>
      <c r="Q570" s="225" t="s">
        <v>151</v>
      </c>
      <c r="R570" s="225" t="s">
        <v>205</v>
      </c>
      <c r="S570" s="225" t="s">
        <v>206</v>
      </c>
      <c r="T570" s="225" t="s">
        <v>207</v>
      </c>
    </row>
    <row r="571" spans="2:20" x14ac:dyDescent="0.3">
      <c r="B571" s="225"/>
      <c r="C571" s="225"/>
      <c r="D571" s="225"/>
      <c r="E571" s="225"/>
      <c r="F571" s="225"/>
      <c r="G571" s="225"/>
      <c r="H571" s="225"/>
      <c r="I571" s="225"/>
      <c r="J571" s="225"/>
      <c r="L571" s="225"/>
      <c r="M571" s="225"/>
      <c r="N571" s="225"/>
      <c r="O571" s="225"/>
      <c r="P571" s="225"/>
      <c r="Q571" s="225"/>
      <c r="R571" s="225"/>
      <c r="S571" s="225"/>
      <c r="T571" s="225"/>
    </row>
    <row r="572" spans="2:20" x14ac:dyDescent="0.3">
      <c r="B572" s="225"/>
      <c r="C572" s="225"/>
      <c r="D572" s="225"/>
      <c r="E572" s="225"/>
      <c r="F572" s="225"/>
      <c r="G572" s="225"/>
      <c r="H572" s="225"/>
      <c r="I572" s="225"/>
      <c r="J572" s="225"/>
      <c r="L572" s="225"/>
      <c r="M572" s="225"/>
      <c r="N572" s="225"/>
      <c r="O572" s="225"/>
      <c r="P572" s="225"/>
      <c r="Q572" s="225"/>
      <c r="R572" s="225"/>
      <c r="S572" s="225"/>
      <c r="T572" s="225"/>
    </row>
    <row r="573" spans="2:20" x14ac:dyDescent="0.3">
      <c r="B573" s="6">
        <v>2025</v>
      </c>
      <c r="C573" s="6" cm="1">
        <f t="array" ref="C573:C592">TRANSPOSE('Proyeksi Fasum (4)'!D143:W143)</f>
        <v>0</v>
      </c>
      <c r="D573" s="6">
        <v>50</v>
      </c>
      <c r="E573" s="6">
        <f>C573*D573</f>
        <v>0</v>
      </c>
      <c r="F573" s="6">
        <v>150</v>
      </c>
      <c r="G573" s="6" t="s">
        <v>316</v>
      </c>
      <c r="H573" s="6">
        <f>E573*F573</f>
        <v>0</v>
      </c>
      <c r="I573" s="13">
        <f>H573/86400</f>
        <v>0</v>
      </c>
      <c r="J573" s="6">
        <f>H573/1000</f>
        <v>0</v>
      </c>
      <c r="L573" s="6">
        <v>2025</v>
      </c>
      <c r="M573" s="6" cm="1">
        <f t="array" ref="M573:M592">TRANSPOSE('Proyeksi Fasum (4)'!D144:W144)</f>
        <v>0</v>
      </c>
      <c r="N573" s="6" cm="1">
        <f t="array" ref="N573:N592">TRANSPOSE('Proyeksi Fasum (2)'!D144:W144)</f>
        <v>0</v>
      </c>
      <c r="O573" s="6"/>
      <c r="P573" s="6">
        <v>10090</v>
      </c>
      <c r="Q573" s="6" t="s">
        <v>218</v>
      </c>
      <c r="R573" s="6">
        <f>P573*M573</f>
        <v>0</v>
      </c>
      <c r="S573" s="13">
        <f>R573/86400</f>
        <v>0</v>
      </c>
      <c r="T573" s="6">
        <f>R573/1000</f>
        <v>0</v>
      </c>
    </row>
    <row r="574" spans="2:20" x14ac:dyDescent="0.3">
      <c r="B574" s="6">
        <v>2026</v>
      </c>
      <c r="C574" s="6">
        <v>0</v>
      </c>
      <c r="D574" s="6">
        <v>50</v>
      </c>
      <c r="E574" s="6">
        <f t="shared" ref="E574:E592" si="217">C574*D574</f>
        <v>0</v>
      </c>
      <c r="F574" s="6">
        <v>150</v>
      </c>
      <c r="G574" s="6" t="s">
        <v>316</v>
      </c>
      <c r="H574" s="6">
        <f t="shared" ref="H574:H592" si="218">E574*F574</f>
        <v>0</v>
      </c>
      <c r="I574" s="13">
        <f t="shared" ref="I574:I592" si="219">H574/86400</f>
        <v>0</v>
      </c>
      <c r="J574" s="6">
        <f t="shared" ref="J574:J592" si="220">H574/1000</f>
        <v>0</v>
      </c>
      <c r="L574" s="6">
        <v>2026</v>
      </c>
      <c r="M574" s="6">
        <v>0</v>
      </c>
      <c r="N574" s="6">
        <v>0</v>
      </c>
      <c r="O574" s="6"/>
      <c r="P574" s="6">
        <v>10090</v>
      </c>
      <c r="Q574" s="6" t="s">
        <v>218</v>
      </c>
      <c r="R574" s="6">
        <f t="shared" ref="R574:R592" si="221">P574*M574</f>
        <v>0</v>
      </c>
      <c r="S574" s="13">
        <f t="shared" ref="S574:S592" si="222">R574/86400</f>
        <v>0</v>
      </c>
      <c r="T574" s="6">
        <f t="shared" ref="T574:T592" si="223">R574/1000</f>
        <v>0</v>
      </c>
    </row>
    <row r="575" spans="2:20" x14ac:dyDescent="0.3">
      <c r="B575" s="6">
        <v>2027</v>
      </c>
      <c r="C575" s="6">
        <v>0</v>
      </c>
      <c r="D575" s="6">
        <v>50</v>
      </c>
      <c r="E575" s="6">
        <f t="shared" si="217"/>
        <v>0</v>
      </c>
      <c r="F575" s="6">
        <v>150</v>
      </c>
      <c r="G575" s="6" t="s">
        <v>316</v>
      </c>
      <c r="H575" s="6">
        <f t="shared" si="218"/>
        <v>0</v>
      </c>
      <c r="I575" s="13">
        <f t="shared" si="219"/>
        <v>0</v>
      </c>
      <c r="J575" s="6">
        <f t="shared" si="220"/>
        <v>0</v>
      </c>
      <c r="L575" s="6">
        <v>2027</v>
      </c>
      <c r="M575" s="6">
        <v>0</v>
      </c>
      <c r="N575" s="6">
        <v>0</v>
      </c>
      <c r="O575" s="6"/>
      <c r="P575" s="6">
        <v>10090</v>
      </c>
      <c r="Q575" s="6" t="s">
        <v>218</v>
      </c>
      <c r="R575" s="6">
        <f t="shared" si="221"/>
        <v>0</v>
      </c>
      <c r="S575" s="13">
        <f t="shared" si="222"/>
        <v>0</v>
      </c>
      <c r="T575" s="6">
        <f t="shared" si="223"/>
        <v>0</v>
      </c>
    </row>
    <row r="576" spans="2:20" x14ac:dyDescent="0.3">
      <c r="B576" s="6">
        <v>2028</v>
      </c>
      <c r="C576" s="6">
        <v>0</v>
      </c>
      <c r="D576" s="6">
        <v>50</v>
      </c>
      <c r="E576" s="6">
        <f t="shared" si="217"/>
        <v>0</v>
      </c>
      <c r="F576" s="6">
        <v>150</v>
      </c>
      <c r="G576" s="6" t="s">
        <v>316</v>
      </c>
      <c r="H576" s="6">
        <f t="shared" si="218"/>
        <v>0</v>
      </c>
      <c r="I576" s="13">
        <f t="shared" si="219"/>
        <v>0</v>
      </c>
      <c r="J576" s="6">
        <f t="shared" si="220"/>
        <v>0</v>
      </c>
      <c r="L576" s="6">
        <v>2028</v>
      </c>
      <c r="M576" s="6">
        <v>0</v>
      </c>
      <c r="N576" s="6">
        <v>0</v>
      </c>
      <c r="O576" s="6"/>
      <c r="P576" s="6">
        <v>10090</v>
      </c>
      <c r="Q576" s="6" t="s">
        <v>218</v>
      </c>
      <c r="R576" s="6">
        <f t="shared" si="221"/>
        <v>0</v>
      </c>
      <c r="S576" s="13">
        <f t="shared" si="222"/>
        <v>0</v>
      </c>
      <c r="T576" s="6">
        <f t="shared" si="223"/>
        <v>0</v>
      </c>
    </row>
    <row r="577" spans="2:20" x14ac:dyDescent="0.3">
      <c r="B577" s="6">
        <v>2029</v>
      </c>
      <c r="C577" s="6">
        <v>0</v>
      </c>
      <c r="D577" s="6">
        <v>50</v>
      </c>
      <c r="E577" s="6">
        <f t="shared" si="217"/>
        <v>0</v>
      </c>
      <c r="F577" s="6">
        <v>150</v>
      </c>
      <c r="G577" s="6" t="s">
        <v>316</v>
      </c>
      <c r="H577" s="6">
        <f t="shared" si="218"/>
        <v>0</v>
      </c>
      <c r="I577" s="13">
        <f t="shared" si="219"/>
        <v>0</v>
      </c>
      <c r="J577" s="6">
        <f t="shared" si="220"/>
        <v>0</v>
      </c>
      <c r="L577" s="6">
        <v>2029</v>
      </c>
      <c r="M577" s="6">
        <v>0</v>
      </c>
      <c r="N577" s="6">
        <v>0</v>
      </c>
      <c r="O577" s="6"/>
      <c r="P577" s="6">
        <v>10090</v>
      </c>
      <c r="Q577" s="6" t="s">
        <v>218</v>
      </c>
      <c r="R577" s="6">
        <f t="shared" si="221"/>
        <v>0</v>
      </c>
      <c r="S577" s="13">
        <f t="shared" si="222"/>
        <v>0</v>
      </c>
      <c r="T577" s="6">
        <f t="shared" si="223"/>
        <v>0</v>
      </c>
    </row>
    <row r="578" spans="2:20" x14ac:dyDescent="0.3">
      <c r="B578" s="6">
        <v>2030</v>
      </c>
      <c r="C578" s="6">
        <v>0</v>
      </c>
      <c r="D578" s="6">
        <v>50</v>
      </c>
      <c r="E578" s="6">
        <f t="shared" si="217"/>
        <v>0</v>
      </c>
      <c r="F578" s="6">
        <v>150</v>
      </c>
      <c r="G578" s="6" t="s">
        <v>316</v>
      </c>
      <c r="H578" s="6">
        <f t="shared" si="218"/>
        <v>0</v>
      </c>
      <c r="I578" s="13">
        <f t="shared" si="219"/>
        <v>0</v>
      </c>
      <c r="J578" s="6">
        <f t="shared" si="220"/>
        <v>0</v>
      </c>
      <c r="L578" s="6">
        <v>2030</v>
      </c>
      <c r="M578" s="6">
        <v>0</v>
      </c>
      <c r="N578" s="6">
        <v>0</v>
      </c>
      <c r="O578" s="6"/>
      <c r="P578" s="6">
        <v>10090</v>
      </c>
      <c r="Q578" s="6" t="s">
        <v>218</v>
      </c>
      <c r="R578" s="6">
        <f t="shared" si="221"/>
        <v>0</v>
      </c>
      <c r="S578" s="13">
        <f t="shared" si="222"/>
        <v>0</v>
      </c>
      <c r="T578" s="6">
        <f t="shared" si="223"/>
        <v>0</v>
      </c>
    </row>
    <row r="579" spans="2:20" x14ac:dyDescent="0.3">
      <c r="B579" s="6">
        <v>2031</v>
      </c>
      <c r="C579" s="6">
        <v>0</v>
      </c>
      <c r="D579" s="6">
        <v>50</v>
      </c>
      <c r="E579" s="6">
        <f t="shared" si="217"/>
        <v>0</v>
      </c>
      <c r="F579" s="6">
        <v>150</v>
      </c>
      <c r="G579" s="6" t="s">
        <v>316</v>
      </c>
      <c r="H579" s="6">
        <f t="shared" si="218"/>
        <v>0</v>
      </c>
      <c r="I579" s="13">
        <f t="shared" si="219"/>
        <v>0</v>
      </c>
      <c r="J579" s="6">
        <f t="shared" si="220"/>
        <v>0</v>
      </c>
      <c r="L579" s="6">
        <v>2031</v>
      </c>
      <c r="M579" s="6">
        <v>0</v>
      </c>
      <c r="N579" s="6">
        <v>0</v>
      </c>
      <c r="O579" s="6"/>
      <c r="P579" s="6">
        <v>10090</v>
      </c>
      <c r="Q579" s="6" t="s">
        <v>218</v>
      </c>
      <c r="R579" s="6">
        <f t="shared" si="221"/>
        <v>0</v>
      </c>
      <c r="S579" s="13">
        <f t="shared" si="222"/>
        <v>0</v>
      </c>
      <c r="T579" s="6">
        <f t="shared" si="223"/>
        <v>0</v>
      </c>
    </row>
    <row r="580" spans="2:20" x14ac:dyDescent="0.3">
      <c r="B580" s="6">
        <v>2032</v>
      </c>
      <c r="C580" s="6">
        <v>0</v>
      </c>
      <c r="D580" s="6">
        <v>50</v>
      </c>
      <c r="E580" s="6">
        <f t="shared" si="217"/>
        <v>0</v>
      </c>
      <c r="F580" s="6">
        <v>150</v>
      </c>
      <c r="G580" s="6" t="s">
        <v>316</v>
      </c>
      <c r="H580" s="6">
        <f t="shared" si="218"/>
        <v>0</v>
      </c>
      <c r="I580" s="13">
        <f t="shared" si="219"/>
        <v>0</v>
      </c>
      <c r="J580" s="6">
        <f t="shared" si="220"/>
        <v>0</v>
      </c>
      <c r="L580" s="6">
        <v>2032</v>
      </c>
      <c r="M580" s="6">
        <v>0</v>
      </c>
      <c r="N580" s="6">
        <v>0</v>
      </c>
      <c r="O580" s="6"/>
      <c r="P580" s="6">
        <v>10090</v>
      </c>
      <c r="Q580" s="6" t="s">
        <v>218</v>
      </c>
      <c r="R580" s="6">
        <f t="shared" si="221"/>
        <v>0</v>
      </c>
      <c r="S580" s="13">
        <f t="shared" si="222"/>
        <v>0</v>
      </c>
      <c r="T580" s="6">
        <f t="shared" si="223"/>
        <v>0</v>
      </c>
    </row>
    <row r="581" spans="2:20" x14ac:dyDescent="0.3">
      <c r="B581" s="6">
        <v>2033</v>
      </c>
      <c r="C581" s="6">
        <v>0</v>
      </c>
      <c r="D581" s="6">
        <v>50</v>
      </c>
      <c r="E581" s="6">
        <f t="shared" si="217"/>
        <v>0</v>
      </c>
      <c r="F581" s="6">
        <v>150</v>
      </c>
      <c r="G581" s="6" t="s">
        <v>316</v>
      </c>
      <c r="H581" s="6">
        <f t="shared" si="218"/>
        <v>0</v>
      </c>
      <c r="I581" s="13">
        <f t="shared" si="219"/>
        <v>0</v>
      </c>
      <c r="J581" s="6">
        <f t="shared" si="220"/>
        <v>0</v>
      </c>
      <c r="L581" s="6">
        <v>2033</v>
      </c>
      <c r="M581" s="6">
        <v>0</v>
      </c>
      <c r="N581" s="6">
        <v>0</v>
      </c>
      <c r="O581" s="6"/>
      <c r="P581" s="6">
        <v>10090</v>
      </c>
      <c r="Q581" s="6" t="s">
        <v>218</v>
      </c>
      <c r="R581" s="6">
        <f t="shared" si="221"/>
        <v>0</v>
      </c>
      <c r="S581" s="13">
        <f t="shared" si="222"/>
        <v>0</v>
      </c>
      <c r="T581" s="6">
        <f t="shared" si="223"/>
        <v>0</v>
      </c>
    </row>
    <row r="582" spans="2:20" x14ac:dyDescent="0.3">
      <c r="B582" s="6">
        <v>2034</v>
      </c>
      <c r="C582" s="6">
        <v>0</v>
      </c>
      <c r="D582" s="6">
        <v>50</v>
      </c>
      <c r="E582" s="6">
        <f t="shared" si="217"/>
        <v>0</v>
      </c>
      <c r="F582" s="6">
        <v>150</v>
      </c>
      <c r="G582" s="6" t="s">
        <v>316</v>
      </c>
      <c r="H582" s="6">
        <f t="shared" si="218"/>
        <v>0</v>
      </c>
      <c r="I582" s="13">
        <f t="shared" si="219"/>
        <v>0</v>
      </c>
      <c r="J582" s="6">
        <f t="shared" si="220"/>
        <v>0</v>
      </c>
      <c r="L582" s="6">
        <v>2034</v>
      </c>
      <c r="M582" s="6">
        <v>0</v>
      </c>
      <c r="N582" s="6">
        <v>0</v>
      </c>
      <c r="O582" s="6"/>
      <c r="P582" s="6">
        <v>10090</v>
      </c>
      <c r="Q582" s="6" t="s">
        <v>218</v>
      </c>
      <c r="R582" s="6">
        <f t="shared" si="221"/>
        <v>0</v>
      </c>
      <c r="S582" s="13">
        <f t="shared" si="222"/>
        <v>0</v>
      </c>
      <c r="T582" s="6">
        <f t="shared" si="223"/>
        <v>0</v>
      </c>
    </row>
    <row r="583" spans="2:20" x14ac:dyDescent="0.3">
      <c r="B583" s="6">
        <v>2035</v>
      </c>
      <c r="C583" s="6">
        <v>0</v>
      </c>
      <c r="D583" s="6">
        <v>50</v>
      </c>
      <c r="E583" s="6">
        <f t="shared" si="217"/>
        <v>0</v>
      </c>
      <c r="F583" s="6">
        <v>150</v>
      </c>
      <c r="G583" s="6" t="s">
        <v>316</v>
      </c>
      <c r="H583" s="6">
        <f t="shared" si="218"/>
        <v>0</v>
      </c>
      <c r="I583" s="13">
        <f t="shared" si="219"/>
        <v>0</v>
      </c>
      <c r="J583" s="6">
        <f t="shared" si="220"/>
        <v>0</v>
      </c>
      <c r="L583" s="6">
        <v>2035</v>
      </c>
      <c r="M583" s="6">
        <v>0</v>
      </c>
      <c r="N583" s="6">
        <v>0</v>
      </c>
      <c r="O583" s="6"/>
      <c r="P583" s="6">
        <v>10090</v>
      </c>
      <c r="Q583" s="6" t="s">
        <v>218</v>
      </c>
      <c r="R583" s="6">
        <f t="shared" si="221"/>
        <v>0</v>
      </c>
      <c r="S583" s="13">
        <f t="shared" si="222"/>
        <v>0</v>
      </c>
      <c r="T583" s="6">
        <f t="shared" si="223"/>
        <v>0</v>
      </c>
    </row>
    <row r="584" spans="2:20" x14ac:dyDescent="0.3">
      <c r="B584" s="6">
        <v>2036</v>
      </c>
      <c r="C584" s="6">
        <v>0</v>
      </c>
      <c r="D584" s="6">
        <v>50</v>
      </c>
      <c r="E584" s="6">
        <f t="shared" si="217"/>
        <v>0</v>
      </c>
      <c r="F584" s="6">
        <v>150</v>
      </c>
      <c r="G584" s="6" t="s">
        <v>316</v>
      </c>
      <c r="H584" s="6">
        <f t="shared" si="218"/>
        <v>0</v>
      </c>
      <c r="I584" s="13">
        <f t="shared" si="219"/>
        <v>0</v>
      </c>
      <c r="J584" s="6">
        <f t="shared" si="220"/>
        <v>0</v>
      </c>
      <c r="L584" s="6">
        <v>2036</v>
      </c>
      <c r="M584" s="6">
        <v>0</v>
      </c>
      <c r="N584" s="6">
        <v>0</v>
      </c>
      <c r="O584" s="6"/>
      <c r="P584" s="6">
        <v>10090</v>
      </c>
      <c r="Q584" s="6" t="s">
        <v>218</v>
      </c>
      <c r="R584" s="6">
        <f t="shared" si="221"/>
        <v>0</v>
      </c>
      <c r="S584" s="13">
        <f t="shared" si="222"/>
        <v>0</v>
      </c>
      <c r="T584" s="6">
        <f t="shared" si="223"/>
        <v>0</v>
      </c>
    </row>
    <row r="585" spans="2:20" x14ac:dyDescent="0.3">
      <c r="B585" s="6">
        <v>2037</v>
      </c>
      <c r="C585" s="6">
        <v>0</v>
      </c>
      <c r="D585" s="6">
        <v>50</v>
      </c>
      <c r="E585" s="6">
        <f t="shared" si="217"/>
        <v>0</v>
      </c>
      <c r="F585" s="6">
        <v>150</v>
      </c>
      <c r="G585" s="6" t="s">
        <v>316</v>
      </c>
      <c r="H585" s="6">
        <f t="shared" si="218"/>
        <v>0</v>
      </c>
      <c r="I585" s="13">
        <f t="shared" si="219"/>
        <v>0</v>
      </c>
      <c r="J585" s="6">
        <f t="shared" si="220"/>
        <v>0</v>
      </c>
      <c r="L585" s="6">
        <v>2037</v>
      </c>
      <c r="M585" s="6">
        <v>0</v>
      </c>
      <c r="N585" s="6">
        <v>0</v>
      </c>
      <c r="O585" s="6"/>
      <c r="P585" s="6">
        <v>10090</v>
      </c>
      <c r="Q585" s="6" t="s">
        <v>218</v>
      </c>
      <c r="R585" s="6">
        <f t="shared" si="221"/>
        <v>0</v>
      </c>
      <c r="S585" s="13">
        <f t="shared" si="222"/>
        <v>0</v>
      </c>
      <c r="T585" s="6">
        <f t="shared" si="223"/>
        <v>0</v>
      </c>
    </row>
    <row r="586" spans="2:20" x14ac:dyDescent="0.3">
      <c r="B586" s="6">
        <v>2038</v>
      </c>
      <c r="C586" s="6">
        <v>0</v>
      </c>
      <c r="D586" s="6">
        <v>50</v>
      </c>
      <c r="E586" s="6">
        <f t="shared" si="217"/>
        <v>0</v>
      </c>
      <c r="F586" s="6">
        <v>150</v>
      </c>
      <c r="G586" s="6" t="s">
        <v>316</v>
      </c>
      <c r="H586" s="6">
        <f t="shared" si="218"/>
        <v>0</v>
      </c>
      <c r="I586" s="13">
        <f t="shared" si="219"/>
        <v>0</v>
      </c>
      <c r="J586" s="6">
        <f t="shared" si="220"/>
        <v>0</v>
      </c>
      <c r="L586" s="6">
        <v>2038</v>
      </c>
      <c r="M586" s="6">
        <v>0</v>
      </c>
      <c r="N586" s="6">
        <v>0</v>
      </c>
      <c r="O586" s="6"/>
      <c r="P586" s="6">
        <v>10090</v>
      </c>
      <c r="Q586" s="6" t="s">
        <v>218</v>
      </c>
      <c r="R586" s="6">
        <f t="shared" si="221"/>
        <v>0</v>
      </c>
      <c r="S586" s="13">
        <f t="shared" si="222"/>
        <v>0</v>
      </c>
      <c r="T586" s="6">
        <f t="shared" si="223"/>
        <v>0</v>
      </c>
    </row>
    <row r="587" spans="2:20" x14ac:dyDescent="0.3">
      <c r="B587" s="6">
        <v>2039</v>
      </c>
      <c r="C587" s="6">
        <v>0</v>
      </c>
      <c r="D587" s="6">
        <v>50</v>
      </c>
      <c r="E587" s="6">
        <f t="shared" si="217"/>
        <v>0</v>
      </c>
      <c r="F587" s="6">
        <v>150</v>
      </c>
      <c r="G587" s="6" t="s">
        <v>316</v>
      </c>
      <c r="H587" s="6">
        <f t="shared" si="218"/>
        <v>0</v>
      </c>
      <c r="I587" s="13">
        <f t="shared" si="219"/>
        <v>0</v>
      </c>
      <c r="J587" s="6">
        <f t="shared" si="220"/>
        <v>0</v>
      </c>
      <c r="L587" s="6">
        <v>2039</v>
      </c>
      <c r="M587" s="6">
        <v>0</v>
      </c>
      <c r="N587" s="6">
        <v>0</v>
      </c>
      <c r="O587" s="6"/>
      <c r="P587" s="6">
        <v>10090</v>
      </c>
      <c r="Q587" s="6" t="s">
        <v>218</v>
      </c>
      <c r="R587" s="6">
        <f t="shared" si="221"/>
        <v>0</v>
      </c>
      <c r="S587" s="13">
        <f t="shared" si="222"/>
        <v>0</v>
      </c>
      <c r="T587" s="6">
        <f t="shared" si="223"/>
        <v>0</v>
      </c>
    </row>
    <row r="588" spans="2:20" x14ac:dyDescent="0.3">
      <c r="B588" s="6">
        <v>2040</v>
      </c>
      <c r="C588" s="6">
        <v>0</v>
      </c>
      <c r="D588" s="6">
        <v>50</v>
      </c>
      <c r="E588" s="6">
        <f t="shared" si="217"/>
        <v>0</v>
      </c>
      <c r="F588" s="6">
        <v>150</v>
      </c>
      <c r="G588" s="6" t="s">
        <v>316</v>
      </c>
      <c r="H588" s="6">
        <f t="shared" si="218"/>
        <v>0</v>
      </c>
      <c r="I588" s="13">
        <f t="shared" si="219"/>
        <v>0</v>
      </c>
      <c r="J588" s="6">
        <f t="shared" si="220"/>
        <v>0</v>
      </c>
      <c r="L588" s="6">
        <v>2040</v>
      </c>
      <c r="M588" s="6">
        <v>0</v>
      </c>
      <c r="N588" s="6">
        <v>0</v>
      </c>
      <c r="O588" s="6"/>
      <c r="P588" s="6">
        <v>10090</v>
      </c>
      <c r="Q588" s="6" t="s">
        <v>218</v>
      </c>
      <c r="R588" s="6">
        <f t="shared" si="221"/>
        <v>0</v>
      </c>
      <c r="S588" s="13">
        <f t="shared" si="222"/>
        <v>0</v>
      </c>
      <c r="T588" s="6">
        <f t="shared" si="223"/>
        <v>0</v>
      </c>
    </row>
    <row r="589" spans="2:20" x14ac:dyDescent="0.3">
      <c r="B589" s="6">
        <v>2041</v>
      </c>
      <c r="C589" s="6">
        <v>0</v>
      </c>
      <c r="D589" s="6">
        <v>50</v>
      </c>
      <c r="E589" s="6">
        <f t="shared" si="217"/>
        <v>0</v>
      </c>
      <c r="F589" s="6">
        <v>150</v>
      </c>
      <c r="G589" s="6" t="s">
        <v>316</v>
      </c>
      <c r="H589" s="6">
        <f t="shared" si="218"/>
        <v>0</v>
      </c>
      <c r="I589" s="13">
        <f t="shared" si="219"/>
        <v>0</v>
      </c>
      <c r="J589" s="6">
        <f t="shared" si="220"/>
        <v>0</v>
      </c>
      <c r="L589" s="6">
        <v>2041</v>
      </c>
      <c r="M589" s="6">
        <v>0</v>
      </c>
      <c r="N589" s="6">
        <v>0</v>
      </c>
      <c r="O589" s="6"/>
      <c r="P589" s="6">
        <v>10090</v>
      </c>
      <c r="Q589" s="6" t="s">
        <v>218</v>
      </c>
      <c r="R589" s="6">
        <f t="shared" si="221"/>
        <v>0</v>
      </c>
      <c r="S589" s="13">
        <f t="shared" si="222"/>
        <v>0</v>
      </c>
      <c r="T589" s="6">
        <f t="shared" si="223"/>
        <v>0</v>
      </c>
    </row>
    <row r="590" spans="2:20" x14ac:dyDescent="0.3">
      <c r="B590" s="6">
        <v>2042</v>
      </c>
      <c r="C590" s="6">
        <v>0</v>
      </c>
      <c r="D590" s="6">
        <v>50</v>
      </c>
      <c r="E590" s="6">
        <f t="shared" si="217"/>
        <v>0</v>
      </c>
      <c r="F590" s="6">
        <v>150</v>
      </c>
      <c r="G590" s="6" t="s">
        <v>316</v>
      </c>
      <c r="H590" s="6">
        <f t="shared" si="218"/>
        <v>0</v>
      </c>
      <c r="I590" s="13">
        <f t="shared" si="219"/>
        <v>0</v>
      </c>
      <c r="J590" s="6">
        <f t="shared" si="220"/>
        <v>0</v>
      </c>
      <c r="L590" s="6">
        <v>2042</v>
      </c>
      <c r="M590" s="6">
        <v>0</v>
      </c>
      <c r="N590" s="6">
        <v>0</v>
      </c>
      <c r="O590" s="6"/>
      <c r="P590" s="6">
        <v>10090</v>
      </c>
      <c r="Q590" s="6" t="s">
        <v>218</v>
      </c>
      <c r="R590" s="6">
        <f t="shared" si="221"/>
        <v>0</v>
      </c>
      <c r="S590" s="13">
        <f t="shared" si="222"/>
        <v>0</v>
      </c>
      <c r="T590" s="6">
        <f t="shared" si="223"/>
        <v>0</v>
      </c>
    </row>
    <row r="591" spans="2:20" x14ac:dyDescent="0.3">
      <c r="B591" s="6">
        <v>2043</v>
      </c>
      <c r="C591" s="6">
        <v>0</v>
      </c>
      <c r="D591" s="6">
        <v>50</v>
      </c>
      <c r="E591" s="6">
        <f t="shared" si="217"/>
        <v>0</v>
      </c>
      <c r="F591" s="6">
        <v>150</v>
      </c>
      <c r="G591" s="6" t="s">
        <v>316</v>
      </c>
      <c r="H591" s="6">
        <f t="shared" si="218"/>
        <v>0</v>
      </c>
      <c r="I591" s="13">
        <f t="shared" si="219"/>
        <v>0</v>
      </c>
      <c r="J591" s="6">
        <f t="shared" si="220"/>
        <v>0</v>
      </c>
      <c r="L591" s="6">
        <v>2043</v>
      </c>
      <c r="M591" s="6">
        <v>0</v>
      </c>
      <c r="N591" s="6">
        <v>0</v>
      </c>
      <c r="O591" s="6"/>
      <c r="P591" s="6">
        <v>10090</v>
      </c>
      <c r="Q591" s="6" t="s">
        <v>218</v>
      </c>
      <c r="R591" s="6">
        <f t="shared" si="221"/>
        <v>0</v>
      </c>
      <c r="S591" s="13">
        <f t="shared" si="222"/>
        <v>0</v>
      </c>
      <c r="T591" s="6">
        <f t="shared" si="223"/>
        <v>0</v>
      </c>
    </row>
    <row r="592" spans="2:20" x14ac:dyDescent="0.3">
      <c r="B592" s="6">
        <v>2044</v>
      </c>
      <c r="C592" s="6">
        <v>0</v>
      </c>
      <c r="D592" s="6">
        <v>50</v>
      </c>
      <c r="E592" s="6">
        <f t="shared" si="217"/>
        <v>0</v>
      </c>
      <c r="F592" s="6">
        <v>150</v>
      </c>
      <c r="G592" s="6" t="s">
        <v>316</v>
      </c>
      <c r="H592" s="6">
        <f t="shared" si="218"/>
        <v>0</v>
      </c>
      <c r="I592" s="13">
        <f t="shared" si="219"/>
        <v>0</v>
      </c>
      <c r="J592" s="6">
        <f t="shared" si="220"/>
        <v>0</v>
      </c>
      <c r="L592" s="6">
        <v>2044</v>
      </c>
      <c r="M592" s="6">
        <v>0</v>
      </c>
      <c r="N592" s="6">
        <v>0</v>
      </c>
      <c r="O592" s="6"/>
      <c r="P592" s="6">
        <v>10090</v>
      </c>
      <c r="Q592" s="6" t="s">
        <v>218</v>
      </c>
      <c r="R592" s="6">
        <f t="shared" si="221"/>
        <v>0</v>
      </c>
      <c r="S592" s="13">
        <f t="shared" si="222"/>
        <v>0</v>
      </c>
      <c r="T592" s="6">
        <f t="shared" si="223"/>
        <v>0</v>
      </c>
    </row>
    <row r="594" spans="2:20" x14ac:dyDescent="0.3">
      <c r="B594" s="226" t="s">
        <v>345</v>
      </c>
      <c r="C594" s="226"/>
      <c r="D594" s="226"/>
      <c r="L594" s="226" t="s">
        <v>346</v>
      </c>
      <c r="M594" s="226"/>
      <c r="N594" s="226"/>
    </row>
    <row r="595" spans="2:20" x14ac:dyDescent="0.3">
      <c r="B595" s="225" t="s">
        <v>22</v>
      </c>
      <c r="C595" s="225" t="s">
        <v>203</v>
      </c>
      <c r="D595" s="225" t="s">
        <v>204</v>
      </c>
      <c r="E595" s="225" t="s">
        <v>201</v>
      </c>
      <c r="F595" s="225" t="s">
        <v>202</v>
      </c>
      <c r="G595" s="225" t="s">
        <v>151</v>
      </c>
      <c r="H595" s="225" t="s">
        <v>205</v>
      </c>
      <c r="I595" s="225" t="s">
        <v>206</v>
      </c>
      <c r="J595" s="225" t="s">
        <v>207</v>
      </c>
      <c r="L595" s="225" t="s">
        <v>22</v>
      </c>
      <c r="M595" s="225" t="s">
        <v>203</v>
      </c>
      <c r="N595" s="225" t="s">
        <v>317</v>
      </c>
      <c r="O595" s="225" t="s">
        <v>318</v>
      </c>
      <c r="P595" s="225" t="s">
        <v>202</v>
      </c>
      <c r="Q595" s="225" t="s">
        <v>151</v>
      </c>
      <c r="R595" s="225" t="s">
        <v>205</v>
      </c>
      <c r="S595" s="225" t="s">
        <v>206</v>
      </c>
      <c r="T595" s="225" t="s">
        <v>207</v>
      </c>
    </row>
    <row r="596" spans="2:20" x14ac:dyDescent="0.3">
      <c r="B596" s="225"/>
      <c r="C596" s="225"/>
      <c r="D596" s="225"/>
      <c r="E596" s="225"/>
      <c r="F596" s="225"/>
      <c r="G596" s="225"/>
      <c r="H596" s="225"/>
      <c r="I596" s="225"/>
      <c r="J596" s="225"/>
      <c r="L596" s="225"/>
      <c r="M596" s="225"/>
      <c r="N596" s="225"/>
      <c r="O596" s="225"/>
      <c r="P596" s="225"/>
      <c r="Q596" s="225"/>
      <c r="R596" s="225"/>
      <c r="S596" s="225"/>
      <c r="T596" s="225"/>
    </row>
    <row r="597" spans="2:20" x14ac:dyDescent="0.3">
      <c r="B597" s="225"/>
      <c r="C597" s="225"/>
      <c r="D597" s="225"/>
      <c r="E597" s="225"/>
      <c r="F597" s="225"/>
      <c r="G597" s="225"/>
      <c r="H597" s="225"/>
      <c r="I597" s="225"/>
      <c r="J597" s="225"/>
      <c r="L597" s="225"/>
      <c r="M597" s="225"/>
      <c r="N597" s="225"/>
      <c r="O597" s="225"/>
      <c r="P597" s="225"/>
      <c r="Q597" s="225"/>
      <c r="R597" s="225"/>
      <c r="S597" s="225"/>
      <c r="T597" s="225"/>
    </row>
    <row r="598" spans="2:20" x14ac:dyDescent="0.3">
      <c r="B598" s="6">
        <v>2025</v>
      </c>
      <c r="C598" s="6" cm="1">
        <f t="array" ref="C598:C617">TRANSPOSE('Proyeksi Fasum (4)'!D145:W145)</f>
        <v>0</v>
      </c>
      <c r="D598" s="6"/>
      <c r="E598" s="6"/>
      <c r="F598" s="6">
        <v>10000</v>
      </c>
      <c r="G598" s="6" t="s">
        <v>218</v>
      </c>
      <c r="H598" s="6">
        <f>F598*C598</f>
        <v>0</v>
      </c>
      <c r="I598" s="13">
        <f>H598/86400</f>
        <v>0</v>
      </c>
      <c r="J598" s="6">
        <f>H598/1000</f>
        <v>0</v>
      </c>
      <c r="L598" s="6">
        <v>2025</v>
      </c>
      <c r="M598" s="6" cm="1">
        <f t="array" ref="M598:M617">TRANSPOSE('Proyeksi Fasum (4)'!D146:W146)</f>
        <v>0</v>
      </c>
      <c r="N598" s="6">
        <v>1</v>
      </c>
      <c r="O598" s="6">
        <f>M598*N598</f>
        <v>0</v>
      </c>
      <c r="P598" s="6">
        <v>0.3</v>
      </c>
      <c r="Q598" s="6" t="s">
        <v>319</v>
      </c>
      <c r="R598" s="6">
        <f>P598*O598*86400</f>
        <v>0</v>
      </c>
      <c r="S598" s="13">
        <f>R598/86400</f>
        <v>0</v>
      </c>
      <c r="T598" s="6">
        <f>R598/1000</f>
        <v>0</v>
      </c>
    </row>
    <row r="599" spans="2:20" x14ac:dyDescent="0.3">
      <c r="B599" s="6">
        <v>2026</v>
      </c>
      <c r="C599" s="6">
        <v>0</v>
      </c>
      <c r="D599" s="6"/>
      <c r="E599" s="6"/>
      <c r="F599" s="6">
        <v>10000</v>
      </c>
      <c r="G599" s="6" t="s">
        <v>218</v>
      </c>
      <c r="H599" s="6">
        <f t="shared" ref="H599:H617" si="224">F599*C599</f>
        <v>0</v>
      </c>
      <c r="I599" s="13">
        <f t="shared" ref="I599:I617" si="225">H599/86400</f>
        <v>0</v>
      </c>
      <c r="J599" s="6">
        <f t="shared" ref="J599:J617" si="226">H599/1000</f>
        <v>0</v>
      </c>
      <c r="L599" s="6">
        <v>2026</v>
      </c>
      <c r="M599" s="6">
        <v>0</v>
      </c>
      <c r="N599" s="6">
        <v>1</v>
      </c>
      <c r="O599" s="6">
        <f t="shared" ref="O599:O617" si="227">M599*N599</f>
        <v>0</v>
      </c>
      <c r="P599" s="6">
        <v>0.3</v>
      </c>
      <c r="Q599" s="6" t="s">
        <v>319</v>
      </c>
      <c r="R599" s="6">
        <f t="shared" ref="R599:R617" si="228">P599*O599*86400</f>
        <v>0</v>
      </c>
      <c r="S599" s="13">
        <f t="shared" ref="S599:S617" si="229">R599/86400</f>
        <v>0</v>
      </c>
      <c r="T599" s="6">
        <f t="shared" ref="T599:T617" si="230">R599/1000</f>
        <v>0</v>
      </c>
    </row>
    <row r="600" spans="2:20" x14ac:dyDescent="0.3">
      <c r="B600" s="6">
        <v>2027</v>
      </c>
      <c r="C600" s="6">
        <v>0</v>
      </c>
      <c r="D600" s="6"/>
      <c r="E600" s="6"/>
      <c r="F600" s="6">
        <v>10000</v>
      </c>
      <c r="G600" s="6" t="s">
        <v>218</v>
      </c>
      <c r="H600" s="6">
        <f t="shared" si="224"/>
        <v>0</v>
      </c>
      <c r="I600" s="13">
        <f t="shared" si="225"/>
        <v>0</v>
      </c>
      <c r="J600" s="6">
        <f t="shared" si="226"/>
        <v>0</v>
      </c>
      <c r="L600" s="6">
        <v>2027</v>
      </c>
      <c r="M600" s="6">
        <v>0</v>
      </c>
      <c r="N600" s="6">
        <v>1</v>
      </c>
      <c r="O600" s="6">
        <f t="shared" si="227"/>
        <v>0</v>
      </c>
      <c r="P600" s="6">
        <v>0.3</v>
      </c>
      <c r="Q600" s="6" t="s">
        <v>319</v>
      </c>
      <c r="R600" s="6">
        <f t="shared" si="228"/>
        <v>0</v>
      </c>
      <c r="S600" s="13">
        <f t="shared" si="229"/>
        <v>0</v>
      </c>
      <c r="T600" s="6">
        <f t="shared" si="230"/>
        <v>0</v>
      </c>
    </row>
    <row r="601" spans="2:20" x14ac:dyDescent="0.3">
      <c r="B601" s="6">
        <v>2028</v>
      </c>
      <c r="C601" s="6">
        <v>0</v>
      </c>
      <c r="D601" s="6"/>
      <c r="E601" s="6"/>
      <c r="F601" s="6">
        <v>10000</v>
      </c>
      <c r="G601" s="6" t="s">
        <v>218</v>
      </c>
      <c r="H601" s="6">
        <f t="shared" si="224"/>
        <v>0</v>
      </c>
      <c r="I601" s="13">
        <f t="shared" si="225"/>
        <v>0</v>
      </c>
      <c r="J601" s="6">
        <f t="shared" si="226"/>
        <v>0</v>
      </c>
      <c r="L601" s="6">
        <v>2028</v>
      </c>
      <c r="M601" s="6">
        <v>0</v>
      </c>
      <c r="N601" s="6">
        <v>1</v>
      </c>
      <c r="O601" s="6">
        <f t="shared" si="227"/>
        <v>0</v>
      </c>
      <c r="P601" s="6">
        <v>0.3</v>
      </c>
      <c r="Q601" s="6" t="s">
        <v>319</v>
      </c>
      <c r="R601" s="6">
        <f t="shared" si="228"/>
        <v>0</v>
      </c>
      <c r="S601" s="13">
        <f t="shared" si="229"/>
        <v>0</v>
      </c>
      <c r="T601" s="6">
        <f t="shared" si="230"/>
        <v>0</v>
      </c>
    </row>
    <row r="602" spans="2:20" x14ac:dyDescent="0.3">
      <c r="B602" s="6">
        <v>2029</v>
      </c>
      <c r="C602" s="6">
        <v>0</v>
      </c>
      <c r="D602" s="6"/>
      <c r="E602" s="6"/>
      <c r="F602" s="6">
        <v>10000</v>
      </c>
      <c r="G602" s="6" t="s">
        <v>218</v>
      </c>
      <c r="H602" s="6">
        <f t="shared" si="224"/>
        <v>0</v>
      </c>
      <c r="I602" s="13">
        <f t="shared" si="225"/>
        <v>0</v>
      </c>
      <c r="J602" s="6">
        <f t="shared" si="226"/>
        <v>0</v>
      </c>
      <c r="L602" s="6">
        <v>2029</v>
      </c>
      <c r="M602" s="6">
        <v>0</v>
      </c>
      <c r="N602" s="6">
        <v>1</v>
      </c>
      <c r="O602" s="6">
        <f t="shared" si="227"/>
        <v>0</v>
      </c>
      <c r="P602" s="6">
        <v>0.3</v>
      </c>
      <c r="Q602" s="6" t="s">
        <v>319</v>
      </c>
      <c r="R602" s="6">
        <f t="shared" si="228"/>
        <v>0</v>
      </c>
      <c r="S602" s="13">
        <f t="shared" si="229"/>
        <v>0</v>
      </c>
      <c r="T602" s="6">
        <f t="shared" si="230"/>
        <v>0</v>
      </c>
    </row>
    <row r="603" spans="2:20" x14ac:dyDescent="0.3">
      <c r="B603" s="6">
        <v>2030</v>
      </c>
      <c r="C603" s="6">
        <v>0</v>
      </c>
      <c r="D603" s="6"/>
      <c r="E603" s="6"/>
      <c r="F603" s="6">
        <v>10000</v>
      </c>
      <c r="G603" s="6" t="s">
        <v>218</v>
      </c>
      <c r="H603" s="6">
        <f t="shared" si="224"/>
        <v>0</v>
      </c>
      <c r="I603" s="13">
        <f t="shared" si="225"/>
        <v>0</v>
      </c>
      <c r="J603" s="6">
        <f t="shared" si="226"/>
        <v>0</v>
      </c>
      <c r="L603" s="6">
        <v>2030</v>
      </c>
      <c r="M603" s="6">
        <v>0</v>
      </c>
      <c r="N603" s="6">
        <v>1</v>
      </c>
      <c r="O603" s="6">
        <f t="shared" si="227"/>
        <v>0</v>
      </c>
      <c r="P603" s="6">
        <v>0.3</v>
      </c>
      <c r="Q603" s="6" t="s">
        <v>319</v>
      </c>
      <c r="R603" s="6">
        <f t="shared" si="228"/>
        <v>0</v>
      </c>
      <c r="S603" s="13">
        <f t="shared" si="229"/>
        <v>0</v>
      </c>
      <c r="T603" s="6">
        <f t="shared" si="230"/>
        <v>0</v>
      </c>
    </row>
    <row r="604" spans="2:20" x14ac:dyDescent="0.3">
      <c r="B604" s="6">
        <v>2031</v>
      </c>
      <c r="C604" s="6">
        <v>0</v>
      </c>
      <c r="D604" s="6"/>
      <c r="E604" s="6"/>
      <c r="F604" s="6">
        <v>10000</v>
      </c>
      <c r="G604" s="6" t="s">
        <v>218</v>
      </c>
      <c r="H604" s="6">
        <f t="shared" si="224"/>
        <v>0</v>
      </c>
      <c r="I604" s="13">
        <f t="shared" si="225"/>
        <v>0</v>
      </c>
      <c r="J604" s="6">
        <f t="shared" si="226"/>
        <v>0</v>
      </c>
      <c r="L604" s="6">
        <v>2031</v>
      </c>
      <c r="M604" s="6">
        <v>0</v>
      </c>
      <c r="N604" s="6">
        <v>1</v>
      </c>
      <c r="O604" s="6">
        <f t="shared" si="227"/>
        <v>0</v>
      </c>
      <c r="P604" s="6">
        <v>0.3</v>
      </c>
      <c r="Q604" s="6" t="s">
        <v>319</v>
      </c>
      <c r="R604" s="6">
        <f t="shared" si="228"/>
        <v>0</v>
      </c>
      <c r="S604" s="13">
        <f t="shared" si="229"/>
        <v>0</v>
      </c>
      <c r="T604" s="6">
        <f t="shared" si="230"/>
        <v>0</v>
      </c>
    </row>
    <row r="605" spans="2:20" x14ac:dyDescent="0.3">
      <c r="B605" s="6">
        <v>2032</v>
      </c>
      <c r="C605" s="6">
        <v>0</v>
      </c>
      <c r="D605" s="6"/>
      <c r="E605" s="6"/>
      <c r="F605" s="6">
        <v>10000</v>
      </c>
      <c r="G605" s="6" t="s">
        <v>218</v>
      </c>
      <c r="H605" s="6">
        <f t="shared" si="224"/>
        <v>0</v>
      </c>
      <c r="I605" s="13">
        <f t="shared" si="225"/>
        <v>0</v>
      </c>
      <c r="J605" s="6">
        <f t="shared" si="226"/>
        <v>0</v>
      </c>
      <c r="L605" s="6">
        <v>2032</v>
      </c>
      <c r="M605" s="6">
        <v>0</v>
      </c>
      <c r="N605" s="6">
        <v>1</v>
      </c>
      <c r="O605" s="6">
        <f t="shared" si="227"/>
        <v>0</v>
      </c>
      <c r="P605" s="6">
        <v>0.3</v>
      </c>
      <c r="Q605" s="6" t="s">
        <v>319</v>
      </c>
      <c r="R605" s="6">
        <f t="shared" si="228"/>
        <v>0</v>
      </c>
      <c r="S605" s="13">
        <f t="shared" si="229"/>
        <v>0</v>
      </c>
      <c r="T605" s="6">
        <f t="shared" si="230"/>
        <v>0</v>
      </c>
    </row>
    <row r="606" spans="2:20" x14ac:dyDescent="0.3">
      <c r="B606" s="6">
        <v>2033</v>
      </c>
      <c r="C606" s="6">
        <v>0</v>
      </c>
      <c r="D606" s="6"/>
      <c r="E606" s="6"/>
      <c r="F606" s="6">
        <v>10000</v>
      </c>
      <c r="G606" s="6" t="s">
        <v>218</v>
      </c>
      <c r="H606" s="6">
        <f t="shared" si="224"/>
        <v>0</v>
      </c>
      <c r="I606" s="13">
        <f t="shared" si="225"/>
        <v>0</v>
      </c>
      <c r="J606" s="6">
        <f t="shared" si="226"/>
        <v>0</v>
      </c>
      <c r="L606" s="6">
        <v>2033</v>
      </c>
      <c r="M606" s="6">
        <v>0</v>
      </c>
      <c r="N606" s="6">
        <v>1</v>
      </c>
      <c r="O606" s="6">
        <f t="shared" si="227"/>
        <v>0</v>
      </c>
      <c r="P606" s="6">
        <v>0.3</v>
      </c>
      <c r="Q606" s="6" t="s">
        <v>319</v>
      </c>
      <c r="R606" s="6">
        <f t="shared" si="228"/>
        <v>0</v>
      </c>
      <c r="S606" s="13">
        <f t="shared" si="229"/>
        <v>0</v>
      </c>
      <c r="T606" s="6">
        <f t="shared" si="230"/>
        <v>0</v>
      </c>
    </row>
    <row r="607" spans="2:20" x14ac:dyDescent="0.3">
      <c r="B607" s="6">
        <v>2034</v>
      </c>
      <c r="C607" s="6">
        <v>0</v>
      </c>
      <c r="D607" s="6"/>
      <c r="E607" s="6"/>
      <c r="F607" s="6">
        <v>10000</v>
      </c>
      <c r="G607" s="6" t="s">
        <v>218</v>
      </c>
      <c r="H607" s="6">
        <f t="shared" si="224"/>
        <v>0</v>
      </c>
      <c r="I607" s="13">
        <f t="shared" si="225"/>
        <v>0</v>
      </c>
      <c r="J607" s="6">
        <f t="shared" si="226"/>
        <v>0</v>
      </c>
      <c r="L607" s="6">
        <v>2034</v>
      </c>
      <c r="M607" s="6">
        <v>0</v>
      </c>
      <c r="N607" s="6">
        <v>1</v>
      </c>
      <c r="O607" s="6">
        <f t="shared" si="227"/>
        <v>0</v>
      </c>
      <c r="P607" s="6">
        <v>0.3</v>
      </c>
      <c r="Q607" s="6" t="s">
        <v>319</v>
      </c>
      <c r="R607" s="6">
        <f t="shared" si="228"/>
        <v>0</v>
      </c>
      <c r="S607" s="13">
        <f t="shared" si="229"/>
        <v>0</v>
      </c>
      <c r="T607" s="6">
        <f t="shared" si="230"/>
        <v>0</v>
      </c>
    </row>
    <row r="608" spans="2:20" x14ac:dyDescent="0.3">
      <c r="B608" s="6">
        <v>2035</v>
      </c>
      <c r="C608" s="6">
        <v>0</v>
      </c>
      <c r="D608" s="6"/>
      <c r="E608" s="6"/>
      <c r="F608" s="6">
        <v>10000</v>
      </c>
      <c r="G608" s="6" t="s">
        <v>218</v>
      </c>
      <c r="H608" s="6">
        <f t="shared" si="224"/>
        <v>0</v>
      </c>
      <c r="I608" s="13">
        <f t="shared" si="225"/>
        <v>0</v>
      </c>
      <c r="J608" s="6">
        <f t="shared" si="226"/>
        <v>0</v>
      </c>
      <c r="L608" s="6">
        <v>2035</v>
      </c>
      <c r="M608" s="6">
        <v>0</v>
      </c>
      <c r="N608" s="6">
        <v>1</v>
      </c>
      <c r="O608" s="6">
        <f t="shared" si="227"/>
        <v>0</v>
      </c>
      <c r="P608" s="6">
        <v>0.3</v>
      </c>
      <c r="Q608" s="6" t="s">
        <v>319</v>
      </c>
      <c r="R608" s="6">
        <f t="shared" si="228"/>
        <v>0</v>
      </c>
      <c r="S608" s="13">
        <f t="shared" si="229"/>
        <v>0</v>
      </c>
      <c r="T608" s="6">
        <f t="shared" si="230"/>
        <v>0</v>
      </c>
    </row>
    <row r="609" spans="2:20" x14ac:dyDescent="0.3">
      <c r="B609" s="6">
        <v>2036</v>
      </c>
      <c r="C609" s="6">
        <v>0</v>
      </c>
      <c r="D609" s="6"/>
      <c r="E609" s="6"/>
      <c r="F609" s="6">
        <v>10000</v>
      </c>
      <c r="G609" s="6" t="s">
        <v>218</v>
      </c>
      <c r="H609" s="6">
        <f t="shared" si="224"/>
        <v>0</v>
      </c>
      <c r="I609" s="13">
        <f t="shared" si="225"/>
        <v>0</v>
      </c>
      <c r="J609" s="6">
        <f t="shared" si="226"/>
        <v>0</v>
      </c>
      <c r="L609" s="6">
        <v>2036</v>
      </c>
      <c r="M609" s="6">
        <v>0</v>
      </c>
      <c r="N609" s="6">
        <v>1</v>
      </c>
      <c r="O609" s="6">
        <f t="shared" si="227"/>
        <v>0</v>
      </c>
      <c r="P609" s="6">
        <v>0.3</v>
      </c>
      <c r="Q609" s="6" t="s">
        <v>319</v>
      </c>
      <c r="R609" s="6">
        <f t="shared" si="228"/>
        <v>0</v>
      </c>
      <c r="S609" s="13">
        <f t="shared" si="229"/>
        <v>0</v>
      </c>
      <c r="T609" s="6">
        <f t="shared" si="230"/>
        <v>0</v>
      </c>
    </row>
    <row r="610" spans="2:20" x14ac:dyDescent="0.3">
      <c r="B610" s="6">
        <v>2037</v>
      </c>
      <c r="C610" s="6">
        <v>0</v>
      </c>
      <c r="D610" s="6"/>
      <c r="E610" s="6"/>
      <c r="F610" s="6">
        <v>10000</v>
      </c>
      <c r="G610" s="6" t="s">
        <v>218</v>
      </c>
      <c r="H610" s="6">
        <f t="shared" si="224"/>
        <v>0</v>
      </c>
      <c r="I610" s="13">
        <f t="shared" si="225"/>
        <v>0</v>
      </c>
      <c r="J610" s="6">
        <f t="shared" si="226"/>
        <v>0</v>
      </c>
      <c r="L610" s="6">
        <v>2037</v>
      </c>
      <c r="M610" s="6">
        <v>0</v>
      </c>
      <c r="N610" s="6">
        <v>1</v>
      </c>
      <c r="O610" s="6">
        <f t="shared" si="227"/>
        <v>0</v>
      </c>
      <c r="P610" s="6">
        <v>0.3</v>
      </c>
      <c r="Q610" s="6" t="s">
        <v>319</v>
      </c>
      <c r="R610" s="6">
        <f t="shared" si="228"/>
        <v>0</v>
      </c>
      <c r="S610" s="13">
        <f t="shared" si="229"/>
        <v>0</v>
      </c>
      <c r="T610" s="6">
        <f t="shared" si="230"/>
        <v>0</v>
      </c>
    </row>
    <row r="611" spans="2:20" x14ac:dyDescent="0.3">
      <c r="B611" s="6">
        <v>2038</v>
      </c>
      <c r="C611" s="6">
        <v>0</v>
      </c>
      <c r="D611" s="6"/>
      <c r="E611" s="6"/>
      <c r="F611" s="6">
        <v>10000</v>
      </c>
      <c r="G611" s="6" t="s">
        <v>218</v>
      </c>
      <c r="H611" s="6">
        <f t="shared" si="224"/>
        <v>0</v>
      </c>
      <c r="I611" s="13">
        <f t="shared" si="225"/>
        <v>0</v>
      </c>
      <c r="J611" s="6">
        <f t="shared" si="226"/>
        <v>0</v>
      </c>
      <c r="L611" s="6">
        <v>2038</v>
      </c>
      <c r="M611" s="6">
        <v>0</v>
      </c>
      <c r="N611" s="6">
        <v>1</v>
      </c>
      <c r="O611" s="6">
        <f t="shared" si="227"/>
        <v>0</v>
      </c>
      <c r="P611" s="6">
        <v>0.3</v>
      </c>
      <c r="Q611" s="6" t="s">
        <v>319</v>
      </c>
      <c r="R611" s="6">
        <f t="shared" si="228"/>
        <v>0</v>
      </c>
      <c r="S611" s="13">
        <f t="shared" si="229"/>
        <v>0</v>
      </c>
      <c r="T611" s="6">
        <f t="shared" si="230"/>
        <v>0</v>
      </c>
    </row>
    <row r="612" spans="2:20" x14ac:dyDescent="0.3">
      <c r="B612" s="6">
        <v>2039</v>
      </c>
      <c r="C612" s="6">
        <v>0</v>
      </c>
      <c r="D612" s="6"/>
      <c r="E612" s="6"/>
      <c r="F612" s="6">
        <v>10000</v>
      </c>
      <c r="G612" s="6" t="s">
        <v>218</v>
      </c>
      <c r="H612" s="6">
        <f t="shared" si="224"/>
        <v>0</v>
      </c>
      <c r="I612" s="13">
        <f t="shared" si="225"/>
        <v>0</v>
      </c>
      <c r="J612" s="6">
        <f t="shared" si="226"/>
        <v>0</v>
      </c>
      <c r="L612" s="6">
        <v>2039</v>
      </c>
      <c r="M612" s="6">
        <v>0</v>
      </c>
      <c r="N612" s="6">
        <v>1</v>
      </c>
      <c r="O612" s="6">
        <f t="shared" si="227"/>
        <v>0</v>
      </c>
      <c r="P612" s="6">
        <v>0.3</v>
      </c>
      <c r="Q612" s="6" t="s">
        <v>319</v>
      </c>
      <c r="R612" s="6">
        <f t="shared" si="228"/>
        <v>0</v>
      </c>
      <c r="S612" s="13">
        <f t="shared" si="229"/>
        <v>0</v>
      </c>
      <c r="T612" s="6">
        <f t="shared" si="230"/>
        <v>0</v>
      </c>
    </row>
    <row r="613" spans="2:20" x14ac:dyDescent="0.3">
      <c r="B613" s="6">
        <v>2040</v>
      </c>
      <c r="C613" s="6">
        <v>0</v>
      </c>
      <c r="D613" s="6"/>
      <c r="E613" s="6"/>
      <c r="F613" s="6">
        <v>10000</v>
      </c>
      <c r="G613" s="6" t="s">
        <v>218</v>
      </c>
      <c r="H613" s="6">
        <f t="shared" si="224"/>
        <v>0</v>
      </c>
      <c r="I613" s="13">
        <f t="shared" si="225"/>
        <v>0</v>
      </c>
      <c r="J613" s="6">
        <f t="shared" si="226"/>
        <v>0</v>
      </c>
      <c r="L613" s="6">
        <v>2040</v>
      </c>
      <c r="M613" s="6">
        <v>0</v>
      </c>
      <c r="N613" s="6">
        <v>1</v>
      </c>
      <c r="O613" s="6">
        <f t="shared" si="227"/>
        <v>0</v>
      </c>
      <c r="P613" s="6">
        <v>0.3</v>
      </c>
      <c r="Q613" s="6" t="s">
        <v>319</v>
      </c>
      <c r="R613" s="6">
        <f t="shared" si="228"/>
        <v>0</v>
      </c>
      <c r="S613" s="13">
        <f t="shared" si="229"/>
        <v>0</v>
      </c>
      <c r="T613" s="6">
        <f t="shared" si="230"/>
        <v>0</v>
      </c>
    </row>
    <row r="614" spans="2:20" x14ac:dyDescent="0.3">
      <c r="B614" s="6">
        <v>2041</v>
      </c>
      <c r="C614" s="6">
        <v>0</v>
      </c>
      <c r="D614" s="6"/>
      <c r="E614" s="6"/>
      <c r="F614" s="6">
        <v>10000</v>
      </c>
      <c r="G614" s="6" t="s">
        <v>218</v>
      </c>
      <c r="H614" s="6">
        <f t="shared" si="224"/>
        <v>0</v>
      </c>
      <c r="I614" s="13">
        <f t="shared" si="225"/>
        <v>0</v>
      </c>
      <c r="J614" s="6">
        <f t="shared" si="226"/>
        <v>0</v>
      </c>
      <c r="L614" s="6">
        <v>2041</v>
      </c>
      <c r="M614" s="6">
        <v>0</v>
      </c>
      <c r="N614" s="6">
        <v>1</v>
      </c>
      <c r="O614" s="6">
        <f t="shared" si="227"/>
        <v>0</v>
      </c>
      <c r="P614" s="6">
        <v>0.3</v>
      </c>
      <c r="Q614" s="6" t="s">
        <v>319</v>
      </c>
      <c r="R614" s="6">
        <f t="shared" si="228"/>
        <v>0</v>
      </c>
      <c r="S614" s="13">
        <f t="shared" si="229"/>
        <v>0</v>
      </c>
      <c r="T614" s="6">
        <f t="shared" si="230"/>
        <v>0</v>
      </c>
    </row>
    <row r="615" spans="2:20" x14ac:dyDescent="0.3">
      <c r="B615" s="6">
        <v>2042</v>
      </c>
      <c r="C615" s="6">
        <v>0</v>
      </c>
      <c r="D615" s="6"/>
      <c r="E615" s="6"/>
      <c r="F615" s="6">
        <v>10000</v>
      </c>
      <c r="G615" s="6" t="s">
        <v>218</v>
      </c>
      <c r="H615" s="6">
        <f t="shared" si="224"/>
        <v>0</v>
      </c>
      <c r="I615" s="13">
        <f t="shared" si="225"/>
        <v>0</v>
      </c>
      <c r="J615" s="6">
        <f t="shared" si="226"/>
        <v>0</v>
      </c>
      <c r="L615" s="6">
        <v>2042</v>
      </c>
      <c r="M615" s="6">
        <v>0</v>
      </c>
      <c r="N615" s="6">
        <v>1</v>
      </c>
      <c r="O615" s="6">
        <f t="shared" si="227"/>
        <v>0</v>
      </c>
      <c r="P615" s="6">
        <v>0.3</v>
      </c>
      <c r="Q615" s="6" t="s">
        <v>319</v>
      </c>
      <c r="R615" s="6">
        <f t="shared" si="228"/>
        <v>0</v>
      </c>
      <c r="S615" s="13">
        <f t="shared" si="229"/>
        <v>0</v>
      </c>
      <c r="T615" s="6">
        <f t="shared" si="230"/>
        <v>0</v>
      </c>
    </row>
    <row r="616" spans="2:20" x14ac:dyDescent="0.3">
      <c r="B616" s="6">
        <v>2043</v>
      </c>
      <c r="C616" s="6">
        <v>0</v>
      </c>
      <c r="D616" s="6"/>
      <c r="E616" s="6"/>
      <c r="F616" s="6">
        <v>10000</v>
      </c>
      <c r="G616" s="6" t="s">
        <v>218</v>
      </c>
      <c r="H616" s="6">
        <f t="shared" si="224"/>
        <v>0</v>
      </c>
      <c r="I616" s="13">
        <f t="shared" si="225"/>
        <v>0</v>
      </c>
      <c r="J616" s="6">
        <f t="shared" si="226"/>
        <v>0</v>
      </c>
      <c r="L616" s="6">
        <v>2043</v>
      </c>
      <c r="M616" s="6">
        <v>0</v>
      </c>
      <c r="N616" s="6">
        <v>1</v>
      </c>
      <c r="O616" s="6">
        <f t="shared" si="227"/>
        <v>0</v>
      </c>
      <c r="P616" s="6">
        <v>0.3</v>
      </c>
      <c r="Q616" s="6" t="s">
        <v>319</v>
      </c>
      <c r="R616" s="6">
        <f t="shared" si="228"/>
        <v>0</v>
      </c>
      <c r="S616" s="13">
        <f t="shared" si="229"/>
        <v>0</v>
      </c>
      <c r="T616" s="6">
        <f t="shared" si="230"/>
        <v>0</v>
      </c>
    </row>
    <row r="617" spans="2:20" x14ac:dyDescent="0.3">
      <c r="B617" s="6">
        <v>2044</v>
      </c>
      <c r="C617" s="6">
        <v>0</v>
      </c>
      <c r="D617" s="6"/>
      <c r="E617" s="6"/>
      <c r="F617" s="6">
        <v>10000</v>
      </c>
      <c r="G617" s="6" t="s">
        <v>218</v>
      </c>
      <c r="H617" s="6">
        <f t="shared" si="224"/>
        <v>0</v>
      </c>
      <c r="I617" s="13">
        <f t="shared" si="225"/>
        <v>0</v>
      </c>
      <c r="J617" s="6">
        <f t="shared" si="226"/>
        <v>0</v>
      </c>
      <c r="L617" s="6">
        <v>2044</v>
      </c>
      <c r="M617" s="6">
        <v>0</v>
      </c>
      <c r="N617" s="6">
        <v>1</v>
      </c>
      <c r="O617" s="6">
        <f t="shared" si="227"/>
        <v>0</v>
      </c>
      <c r="P617" s="6">
        <v>0.3</v>
      </c>
      <c r="Q617" s="6" t="s">
        <v>319</v>
      </c>
      <c r="R617" s="6">
        <f t="shared" si="228"/>
        <v>0</v>
      </c>
      <c r="S617" s="13">
        <f t="shared" si="229"/>
        <v>0</v>
      </c>
      <c r="T617" s="6">
        <f t="shared" si="230"/>
        <v>0</v>
      </c>
    </row>
    <row r="619" spans="2:20" x14ac:dyDescent="0.3">
      <c r="B619" s="226" t="s">
        <v>517</v>
      </c>
      <c r="C619" s="226"/>
      <c r="D619" s="226"/>
    </row>
    <row r="620" spans="2:20" ht="14.4" customHeight="1" x14ac:dyDescent="0.3">
      <c r="B620" s="225" t="s">
        <v>22</v>
      </c>
      <c r="C620" s="225" t="s">
        <v>203</v>
      </c>
      <c r="D620" s="225" t="s">
        <v>518</v>
      </c>
      <c r="E620" s="225" t="s">
        <v>522</v>
      </c>
      <c r="F620" s="225" t="s">
        <v>202</v>
      </c>
      <c r="G620" s="225" t="s">
        <v>151</v>
      </c>
      <c r="H620" s="225" t="s">
        <v>205</v>
      </c>
      <c r="I620" s="225" t="s">
        <v>206</v>
      </c>
      <c r="J620" s="225" t="s">
        <v>207</v>
      </c>
    </row>
    <row r="621" spans="2:20" x14ac:dyDescent="0.3">
      <c r="B621" s="225"/>
      <c r="C621" s="225"/>
      <c r="D621" s="225"/>
      <c r="E621" s="225"/>
      <c r="F621" s="225"/>
      <c r="G621" s="225"/>
      <c r="H621" s="225"/>
      <c r="I621" s="225"/>
      <c r="J621" s="225"/>
    </row>
    <row r="622" spans="2:20" x14ac:dyDescent="0.3">
      <c r="B622" s="225"/>
      <c r="C622" s="225"/>
      <c r="D622" s="225"/>
      <c r="E622" s="225"/>
      <c r="F622" s="225"/>
      <c r="G622" s="225"/>
      <c r="H622" s="225"/>
      <c r="I622" s="225"/>
      <c r="J622" s="225"/>
    </row>
    <row r="623" spans="2:20" x14ac:dyDescent="0.3">
      <c r="B623" s="6">
        <v>2025</v>
      </c>
      <c r="C623" s="6" cm="1">
        <f t="array" ref="C623:C642">TRANSPOSE('Proyeksi Fasum (4)'!D147:W147)</f>
        <v>0</v>
      </c>
      <c r="D623" s="6">
        <v>50</v>
      </c>
      <c r="E623" s="6">
        <f>C623*D623</f>
        <v>0</v>
      </c>
      <c r="F623" s="6">
        <v>50</v>
      </c>
      <c r="G623" s="6" t="s">
        <v>520</v>
      </c>
      <c r="H623" s="6">
        <f>E623*F623</f>
        <v>0</v>
      </c>
      <c r="I623" s="13">
        <f>H623/86400</f>
        <v>0</v>
      </c>
      <c r="J623" s="6">
        <f>H623/1000</f>
        <v>0</v>
      </c>
    </row>
    <row r="624" spans="2:20" x14ac:dyDescent="0.3">
      <c r="B624" s="6">
        <v>2026</v>
      </c>
      <c r="C624" s="6">
        <v>0</v>
      </c>
      <c r="D624" s="6">
        <v>50</v>
      </c>
      <c r="E624" s="6">
        <f t="shared" ref="E624:E642" si="231">C624*D624</f>
        <v>0</v>
      </c>
      <c r="F624" s="6">
        <v>50</v>
      </c>
      <c r="G624" s="6" t="s">
        <v>520</v>
      </c>
      <c r="H624" s="6">
        <f t="shared" ref="H624:H642" si="232">E624*F624</f>
        <v>0</v>
      </c>
      <c r="I624" s="13">
        <f t="shared" ref="I624:I642" si="233">H624/86400</f>
        <v>0</v>
      </c>
      <c r="J624" s="6">
        <f t="shared" ref="J624:J642" si="234">H624/1000</f>
        <v>0</v>
      </c>
    </row>
    <row r="625" spans="2:10" x14ac:dyDescent="0.3">
      <c r="B625" s="6">
        <v>2027</v>
      </c>
      <c r="C625" s="6">
        <v>0</v>
      </c>
      <c r="D625" s="6">
        <v>50</v>
      </c>
      <c r="E625" s="6">
        <f t="shared" si="231"/>
        <v>0</v>
      </c>
      <c r="F625" s="6">
        <v>50</v>
      </c>
      <c r="G625" s="6" t="s">
        <v>520</v>
      </c>
      <c r="H625" s="6">
        <f t="shared" si="232"/>
        <v>0</v>
      </c>
      <c r="I625" s="13">
        <f t="shared" si="233"/>
        <v>0</v>
      </c>
      <c r="J625" s="6">
        <f t="shared" si="234"/>
        <v>0</v>
      </c>
    </row>
    <row r="626" spans="2:10" x14ac:dyDescent="0.3">
      <c r="B626" s="6">
        <v>2028</v>
      </c>
      <c r="C626" s="6">
        <v>0</v>
      </c>
      <c r="D626" s="6">
        <v>50</v>
      </c>
      <c r="E626" s="6">
        <f t="shared" si="231"/>
        <v>0</v>
      </c>
      <c r="F626" s="6">
        <v>50</v>
      </c>
      <c r="G626" s="6" t="s">
        <v>520</v>
      </c>
      <c r="H626" s="6">
        <f t="shared" si="232"/>
        <v>0</v>
      </c>
      <c r="I626" s="13">
        <f t="shared" si="233"/>
        <v>0</v>
      </c>
      <c r="J626" s="6">
        <f t="shared" si="234"/>
        <v>0</v>
      </c>
    </row>
    <row r="627" spans="2:10" x14ac:dyDescent="0.3">
      <c r="B627" s="6">
        <v>2029</v>
      </c>
      <c r="C627" s="6">
        <v>0</v>
      </c>
      <c r="D627" s="6">
        <v>50</v>
      </c>
      <c r="E627" s="6">
        <f t="shared" si="231"/>
        <v>0</v>
      </c>
      <c r="F627" s="6">
        <v>50</v>
      </c>
      <c r="G627" s="6" t="s">
        <v>520</v>
      </c>
      <c r="H627" s="6">
        <f t="shared" si="232"/>
        <v>0</v>
      </c>
      <c r="I627" s="13">
        <f t="shared" si="233"/>
        <v>0</v>
      </c>
      <c r="J627" s="6">
        <f t="shared" si="234"/>
        <v>0</v>
      </c>
    </row>
    <row r="628" spans="2:10" x14ac:dyDescent="0.3">
      <c r="B628" s="6">
        <v>2030</v>
      </c>
      <c r="C628" s="6">
        <v>0</v>
      </c>
      <c r="D628" s="6">
        <v>50</v>
      </c>
      <c r="E628" s="6">
        <f t="shared" si="231"/>
        <v>0</v>
      </c>
      <c r="F628" s="6">
        <v>50</v>
      </c>
      <c r="G628" s="6" t="s">
        <v>520</v>
      </c>
      <c r="H628" s="6">
        <f t="shared" si="232"/>
        <v>0</v>
      </c>
      <c r="I628" s="13">
        <f t="shared" si="233"/>
        <v>0</v>
      </c>
      <c r="J628" s="6">
        <f t="shared" si="234"/>
        <v>0</v>
      </c>
    </row>
    <row r="629" spans="2:10" x14ac:dyDescent="0.3">
      <c r="B629" s="6">
        <v>2031</v>
      </c>
      <c r="C629" s="6">
        <v>0</v>
      </c>
      <c r="D629" s="6">
        <v>50</v>
      </c>
      <c r="E629" s="6">
        <f t="shared" si="231"/>
        <v>0</v>
      </c>
      <c r="F629" s="6">
        <v>50</v>
      </c>
      <c r="G629" s="6" t="s">
        <v>520</v>
      </c>
      <c r="H629" s="6">
        <f t="shared" si="232"/>
        <v>0</v>
      </c>
      <c r="I629" s="13">
        <f t="shared" si="233"/>
        <v>0</v>
      </c>
      <c r="J629" s="6">
        <f t="shared" si="234"/>
        <v>0</v>
      </c>
    </row>
    <row r="630" spans="2:10" x14ac:dyDescent="0.3">
      <c r="B630" s="6">
        <v>2032</v>
      </c>
      <c r="C630" s="6">
        <v>0</v>
      </c>
      <c r="D630" s="6">
        <v>50</v>
      </c>
      <c r="E630" s="6">
        <f t="shared" si="231"/>
        <v>0</v>
      </c>
      <c r="F630" s="6">
        <v>50</v>
      </c>
      <c r="G630" s="6" t="s">
        <v>520</v>
      </c>
      <c r="H630" s="6">
        <f t="shared" si="232"/>
        <v>0</v>
      </c>
      <c r="I630" s="13">
        <f t="shared" si="233"/>
        <v>0</v>
      </c>
      <c r="J630" s="6">
        <f t="shared" si="234"/>
        <v>0</v>
      </c>
    </row>
    <row r="631" spans="2:10" x14ac:dyDescent="0.3">
      <c r="B631" s="6">
        <v>2033</v>
      </c>
      <c r="C631" s="6">
        <v>0</v>
      </c>
      <c r="D631" s="6">
        <v>50</v>
      </c>
      <c r="E631" s="6">
        <f t="shared" si="231"/>
        <v>0</v>
      </c>
      <c r="F631" s="6">
        <v>50</v>
      </c>
      <c r="G631" s="6" t="s">
        <v>520</v>
      </c>
      <c r="H631" s="6">
        <f t="shared" si="232"/>
        <v>0</v>
      </c>
      <c r="I631" s="13">
        <f t="shared" si="233"/>
        <v>0</v>
      </c>
      <c r="J631" s="6">
        <f t="shared" si="234"/>
        <v>0</v>
      </c>
    </row>
    <row r="632" spans="2:10" x14ac:dyDescent="0.3">
      <c r="B632" s="6">
        <v>2034</v>
      </c>
      <c r="C632" s="6">
        <v>0</v>
      </c>
      <c r="D632" s="6">
        <v>50</v>
      </c>
      <c r="E632" s="6">
        <f t="shared" si="231"/>
        <v>0</v>
      </c>
      <c r="F632" s="6">
        <v>50</v>
      </c>
      <c r="G632" s="6" t="s">
        <v>520</v>
      </c>
      <c r="H632" s="6">
        <f t="shared" si="232"/>
        <v>0</v>
      </c>
      <c r="I632" s="13">
        <f t="shared" si="233"/>
        <v>0</v>
      </c>
      <c r="J632" s="6">
        <f t="shared" si="234"/>
        <v>0</v>
      </c>
    </row>
    <row r="633" spans="2:10" x14ac:dyDescent="0.3">
      <c r="B633" s="6">
        <v>2035</v>
      </c>
      <c r="C633" s="6">
        <v>0</v>
      </c>
      <c r="D633" s="6">
        <v>50</v>
      </c>
      <c r="E633" s="6">
        <f t="shared" si="231"/>
        <v>0</v>
      </c>
      <c r="F633" s="6">
        <v>50</v>
      </c>
      <c r="G633" s="6" t="s">
        <v>520</v>
      </c>
      <c r="H633" s="6">
        <f t="shared" si="232"/>
        <v>0</v>
      </c>
      <c r="I633" s="13">
        <f t="shared" si="233"/>
        <v>0</v>
      </c>
      <c r="J633" s="6">
        <f t="shared" si="234"/>
        <v>0</v>
      </c>
    </row>
    <row r="634" spans="2:10" x14ac:dyDescent="0.3">
      <c r="B634" s="6">
        <v>2036</v>
      </c>
      <c r="C634" s="6">
        <v>0</v>
      </c>
      <c r="D634" s="6">
        <v>50</v>
      </c>
      <c r="E634" s="6">
        <f t="shared" si="231"/>
        <v>0</v>
      </c>
      <c r="F634" s="6">
        <v>50</v>
      </c>
      <c r="G634" s="6" t="s">
        <v>520</v>
      </c>
      <c r="H634" s="6">
        <f t="shared" si="232"/>
        <v>0</v>
      </c>
      <c r="I634" s="13">
        <f t="shared" si="233"/>
        <v>0</v>
      </c>
      <c r="J634" s="6">
        <f t="shared" si="234"/>
        <v>0</v>
      </c>
    </row>
    <row r="635" spans="2:10" x14ac:dyDescent="0.3">
      <c r="B635" s="6">
        <v>2037</v>
      </c>
      <c r="C635" s="6">
        <v>0</v>
      </c>
      <c r="D635" s="6">
        <v>50</v>
      </c>
      <c r="E635" s="6">
        <f t="shared" si="231"/>
        <v>0</v>
      </c>
      <c r="F635" s="6">
        <v>50</v>
      </c>
      <c r="G635" s="6" t="s">
        <v>520</v>
      </c>
      <c r="H635" s="6">
        <f t="shared" si="232"/>
        <v>0</v>
      </c>
      <c r="I635" s="13">
        <f t="shared" si="233"/>
        <v>0</v>
      </c>
      <c r="J635" s="6">
        <f t="shared" si="234"/>
        <v>0</v>
      </c>
    </row>
    <row r="636" spans="2:10" x14ac:dyDescent="0.3">
      <c r="B636" s="6">
        <v>2038</v>
      </c>
      <c r="C636" s="6">
        <v>0</v>
      </c>
      <c r="D636" s="6">
        <v>50</v>
      </c>
      <c r="E636" s="6">
        <f t="shared" si="231"/>
        <v>0</v>
      </c>
      <c r="F636" s="6">
        <v>50</v>
      </c>
      <c r="G636" s="6" t="s">
        <v>520</v>
      </c>
      <c r="H636" s="6">
        <f t="shared" si="232"/>
        <v>0</v>
      </c>
      <c r="I636" s="13">
        <f t="shared" si="233"/>
        <v>0</v>
      </c>
      <c r="J636" s="6">
        <f t="shared" si="234"/>
        <v>0</v>
      </c>
    </row>
    <row r="637" spans="2:10" x14ac:dyDescent="0.3">
      <c r="B637" s="6">
        <v>2039</v>
      </c>
      <c r="C637" s="6">
        <v>0</v>
      </c>
      <c r="D637" s="6">
        <v>50</v>
      </c>
      <c r="E637" s="6">
        <f t="shared" si="231"/>
        <v>0</v>
      </c>
      <c r="F637" s="6">
        <v>50</v>
      </c>
      <c r="G637" s="6" t="s">
        <v>520</v>
      </c>
      <c r="H637" s="6">
        <f t="shared" si="232"/>
        <v>0</v>
      </c>
      <c r="I637" s="13">
        <f t="shared" si="233"/>
        <v>0</v>
      </c>
      <c r="J637" s="6">
        <f t="shared" si="234"/>
        <v>0</v>
      </c>
    </row>
    <row r="638" spans="2:10" x14ac:dyDescent="0.3">
      <c r="B638" s="6">
        <v>2040</v>
      </c>
      <c r="C638" s="6">
        <v>0</v>
      </c>
      <c r="D638" s="6">
        <v>50</v>
      </c>
      <c r="E638" s="6">
        <f t="shared" si="231"/>
        <v>0</v>
      </c>
      <c r="F638" s="6">
        <v>50</v>
      </c>
      <c r="G638" s="6" t="s">
        <v>520</v>
      </c>
      <c r="H638" s="6">
        <f t="shared" si="232"/>
        <v>0</v>
      </c>
      <c r="I638" s="13">
        <f t="shared" si="233"/>
        <v>0</v>
      </c>
      <c r="J638" s="6">
        <f t="shared" si="234"/>
        <v>0</v>
      </c>
    </row>
    <row r="639" spans="2:10" x14ac:dyDescent="0.3">
      <c r="B639" s="6">
        <v>2041</v>
      </c>
      <c r="C639" s="6">
        <v>0</v>
      </c>
      <c r="D639" s="6">
        <v>50</v>
      </c>
      <c r="E639" s="6">
        <f t="shared" si="231"/>
        <v>0</v>
      </c>
      <c r="F639" s="6">
        <v>50</v>
      </c>
      <c r="G639" s="6" t="s">
        <v>520</v>
      </c>
      <c r="H639" s="6">
        <f t="shared" si="232"/>
        <v>0</v>
      </c>
      <c r="I639" s="13">
        <f t="shared" si="233"/>
        <v>0</v>
      </c>
      <c r="J639" s="6">
        <f t="shared" si="234"/>
        <v>0</v>
      </c>
    </row>
    <row r="640" spans="2:10" x14ac:dyDescent="0.3">
      <c r="B640" s="6">
        <v>2042</v>
      </c>
      <c r="C640" s="6">
        <v>0</v>
      </c>
      <c r="D640" s="6">
        <v>50</v>
      </c>
      <c r="E640" s="6">
        <f t="shared" si="231"/>
        <v>0</v>
      </c>
      <c r="F640" s="6">
        <v>50</v>
      </c>
      <c r="G640" s="6" t="s">
        <v>520</v>
      </c>
      <c r="H640" s="6">
        <f t="shared" si="232"/>
        <v>0</v>
      </c>
      <c r="I640" s="13">
        <f t="shared" si="233"/>
        <v>0</v>
      </c>
      <c r="J640" s="6">
        <f t="shared" si="234"/>
        <v>0</v>
      </c>
    </row>
    <row r="641" spans="1:21" x14ac:dyDescent="0.3">
      <c r="B641" s="6">
        <v>2043</v>
      </c>
      <c r="C641" s="6">
        <v>0</v>
      </c>
      <c r="D641" s="6">
        <v>50</v>
      </c>
      <c r="E641" s="6">
        <f t="shared" si="231"/>
        <v>0</v>
      </c>
      <c r="F641" s="6">
        <v>50</v>
      </c>
      <c r="G641" s="6" t="s">
        <v>520</v>
      </c>
      <c r="H641" s="6">
        <f t="shared" si="232"/>
        <v>0</v>
      </c>
      <c r="I641" s="13">
        <f t="shared" si="233"/>
        <v>0</v>
      </c>
      <c r="J641" s="6">
        <f t="shared" si="234"/>
        <v>0</v>
      </c>
    </row>
    <row r="642" spans="1:21" x14ac:dyDescent="0.3">
      <c r="B642" s="6">
        <v>2044</v>
      </c>
      <c r="C642" s="6">
        <v>0</v>
      </c>
      <c r="D642" s="6">
        <v>50</v>
      </c>
      <c r="E642" s="6">
        <f t="shared" si="231"/>
        <v>0</v>
      </c>
      <c r="F642" s="6">
        <v>50</v>
      </c>
      <c r="G642" s="6" t="s">
        <v>520</v>
      </c>
      <c r="H642" s="6">
        <f t="shared" si="232"/>
        <v>0</v>
      </c>
      <c r="I642" s="13">
        <f t="shared" si="233"/>
        <v>0</v>
      </c>
      <c r="J642" s="6">
        <f t="shared" si="234"/>
        <v>0</v>
      </c>
    </row>
    <row r="645" spans="1:21" x14ac:dyDescent="0.3">
      <c r="A645" s="203">
        <v>4</v>
      </c>
      <c r="B645" s="224" t="s">
        <v>148</v>
      </c>
      <c r="C645" s="201"/>
      <c r="D645" s="201"/>
      <c r="E645" s="201"/>
      <c r="F645" s="201"/>
      <c r="G645" s="201"/>
      <c r="H645" s="201"/>
      <c r="I645" s="201"/>
      <c r="J645" s="201"/>
      <c r="K645" s="201"/>
      <c r="L645" s="201"/>
      <c r="M645" s="201"/>
      <c r="N645" s="201"/>
      <c r="O645" s="201"/>
      <c r="P645" s="201"/>
      <c r="Q645" s="201"/>
      <c r="R645" s="201"/>
      <c r="S645" s="201"/>
      <c r="T645" s="201"/>
      <c r="U645" s="201"/>
    </row>
    <row r="646" spans="1:21" x14ac:dyDescent="0.3">
      <c r="A646" s="203"/>
    </row>
    <row r="647" spans="1:21" x14ac:dyDescent="0.3">
      <c r="A647" s="203"/>
    </row>
    <row r="648" spans="1:21" x14ac:dyDescent="0.3">
      <c r="A648" s="203"/>
    </row>
    <row r="649" spans="1:21" x14ac:dyDescent="0.3">
      <c r="B649" s="78" t="s">
        <v>200</v>
      </c>
      <c r="L649" s="78" t="s">
        <v>209</v>
      </c>
    </row>
    <row r="650" spans="1:21" x14ac:dyDescent="0.3">
      <c r="B650" s="225" t="s">
        <v>22</v>
      </c>
      <c r="C650" s="225" t="s">
        <v>203</v>
      </c>
      <c r="D650" s="225" t="s">
        <v>204</v>
      </c>
      <c r="E650" s="225" t="s">
        <v>201</v>
      </c>
      <c r="F650" s="225" t="s">
        <v>202</v>
      </c>
      <c r="G650" s="225" t="s">
        <v>151</v>
      </c>
      <c r="H650" s="225" t="s">
        <v>205</v>
      </c>
      <c r="I650" s="225" t="s">
        <v>206</v>
      </c>
      <c r="J650" s="225" t="s">
        <v>207</v>
      </c>
      <c r="L650" s="225" t="s">
        <v>22</v>
      </c>
      <c r="M650" s="225" t="s">
        <v>203</v>
      </c>
      <c r="N650" s="225" t="s">
        <v>204</v>
      </c>
      <c r="O650" s="225" t="s">
        <v>201</v>
      </c>
      <c r="P650" s="225" t="s">
        <v>202</v>
      </c>
      <c r="Q650" s="225" t="s">
        <v>151</v>
      </c>
      <c r="R650" s="225" t="s">
        <v>205</v>
      </c>
      <c r="S650" s="225" t="s">
        <v>206</v>
      </c>
      <c r="T650" s="225" t="s">
        <v>207</v>
      </c>
    </row>
    <row r="651" spans="1:21" x14ac:dyDescent="0.3">
      <c r="B651" s="225"/>
      <c r="C651" s="225"/>
      <c r="D651" s="225"/>
      <c r="E651" s="225"/>
      <c r="F651" s="225"/>
      <c r="G651" s="225"/>
      <c r="H651" s="225"/>
      <c r="I651" s="225"/>
      <c r="J651" s="225"/>
      <c r="L651" s="225"/>
      <c r="M651" s="225"/>
      <c r="N651" s="225"/>
      <c r="O651" s="225"/>
      <c r="P651" s="225"/>
      <c r="Q651" s="225"/>
      <c r="R651" s="225"/>
      <c r="S651" s="225"/>
      <c r="T651" s="225"/>
    </row>
    <row r="652" spans="1:21" x14ac:dyDescent="0.3">
      <c r="B652" s="225"/>
      <c r="C652" s="225"/>
      <c r="D652" s="225"/>
      <c r="E652" s="225"/>
      <c r="F652" s="225"/>
      <c r="G652" s="225"/>
      <c r="H652" s="225"/>
      <c r="I652" s="225"/>
      <c r="J652" s="225"/>
      <c r="L652" s="225"/>
      <c r="M652" s="225"/>
      <c r="N652" s="225"/>
      <c r="O652" s="225"/>
      <c r="P652" s="225"/>
      <c r="Q652" s="225"/>
      <c r="R652" s="225"/>
      <c r="S652" s="225"/>
      <c r="T652" s="225"/>
    </row>
    <row r="653" spans="1:21" x14ac:dyDescent="0.3">
      <c r="B653" s="6">
        <v>2025</v>
      </c>
      <c r="C653" s="6" cm="1">
        <f t="array" ref="C653:C672">TRANSPOSE('Proyeksi Fasum (4)'!D178:W178)</f>
        <v>0</v>
      </c>
      <c r="D653" s="6">
        <f>4*30</f>
        <v>120</v>
      </c>
      <c r="E653" s="6">
        <f>C653*D653</f>
        <v>0</v>
      </c>
      <c r="F653" s="6">
        <v>40</v>
      </c>
      <c r="G653" s="6" t="s">
        <v>208</v>
      </c>
      <c r="H653" s="6">
        <f>E653*F653</f>
        <v>0</v>
      </c>
      <c r="I653" s="13">
        <f>H653/86400</f>
        <v>0</v>
      </c>
      <c r="J653" s="6">
        <f>H653/1000</f>
        <v>0</v>
      </c>
      <c r="L653" s="6">
        <v>2025</v>
      </c>
      <c r="M653" s="6" cm="1">
        <f t="array" ref="M653:M672">TRANSPOSE('Proyeksi Fasum (4)'!D179:W179)</f>
        <v>1</v>
      </c>
      <c r="N653" s="6">
        <f>1*156</f>
        <v>156</v>
      </c>
      <c r="O653" s="6">
        <f>M653*N653</f>
        <v>156</v>
      </c>
      <c r="P653" s="6">
        <v>40</v>
      </c>
      <c r="Q653" s="6" t="s">
        <v>208</v>
      </c>
      <c r="R653" s="6">
        <f>O653*P653</f>
        <v>6240</v>
      </c>
      <c r="S653" s="13">
        <f>R653/86400</f>
        <v>7.2222222222222215E-2</v>
      </c>
      <c r="T653" s="6">
        <f>R653/1000</f>
        <v>6.24</v>
      </c>
    </row>
    <row r="654" spans="1:21" x14ac:dyDescent="0.3">
      <c r="B654" s="6">
        <v>2026</v>
      </c>
      <c r="C654" s="6">
        <v>0</v>
      </c>
      <c r="D654" s="6">
        <f t="shared" ref="D654:D672" si="235">4*30</f>
        <v>120</v>
      </c>
      <c r="E654" s="6">
        <f t="shared" ref="E654:E672" si="236">C654*D654</f>
        <v>0</v>
      </c>
      <c r="F654" s="6">
        <v>40</v>
      </c>
      <c r="G654" s="6" t="s">
        <v>208</v>
      </c>
      <c r="H654" s="6">
        <f t="shared" ref="H654:H672" si="237">E654*F654</f>
        <v>0</v>
      </c>
      <c r="I654" s="13">
        <f t="shared" ref="I654:I672" si="238">H654/86400</f>
        <v>0</v>
      </c>
      <c r="J654" s="6">
        <f t="shared" ref="J654:J672" si="239">H654/1000</f>
        <v>0</v>
      </c>
      <c r="L654" s="6">
        <v>2026</v>
      </c>
      <c r="M654" s="6">
        <v>1</v>
      </c>
      <c r="N654" s="6">
        <f t="shared" ref="N654:N672" si="240">1*156</f>
        <v>156</v>
      </c>
      <c r="O654" s="6">
        <f t="shared" ref="O654:O672" si="241">M654*N654</f>
        <v>156</v>
      </c>
      <c r="P654" s="6">
        <v>40</v>
      </c>
      <c r="Q654" s="6" t="s">
        <v>208</v>
      </c>
      <c r="R654" s="6">
        <f t="shared" ref="R654:R672" si="242">O654*P654</f>
        <v>6240</v>
      </c>
      <c r="S654" s="13">
        <f t="shared" ref="S654:S672" si="243">R654/86400</f>
        <v>7.2222222222222215E-2</v>
      </c>
      <c r="T654" s="6">
        <f t="shared" ref="T654:T672" si="244">R654/1000</f>
        <v>6.24</v>
      </c>
    </row>
    <row r="655" spans="1:21" x14ac:dyDescent="0.3">
      <c r="B655" s="6">
        <v>2027</v>
      </c>
      <c r="C655" s="6">
        <v>0</v>
      </c>
      <c r="D655" s="6">
        <f t="shared" si="235"/>
        <v>120</v>
      </c>
      <c r="E655" s="6">
        <f t="shared" si="236"/>
        <v>0</v>
      </c>
      <c r="F655" s="6">
        <v>40</v>
      </c>
      <c r="G655" s="6" t="s">
        <v>208</v>
      </c>
      <c r="H655" s="6">
        <f t="shared" si="237"/>
        <v>0</v>
      </c>
      <c r="I655" s="13">
        <f t="shared" si="238"/>
        <v>0</v>
      </c>
      <c r="J655" s="6">
        <f t="shared" si="239"/>
        <v>0</v>
      </c>
      <c r="L655" s="6">
        <v>2027</v>
      </c>
      <c r="M655" s="6">
        <v>1</v>
      </c>
      <c r="N655" s="6">
        <f t="shared" si="240"/>
        <v>156</v>
      </c>
      <c r="O655" s="6">
        <f t="shared" si="241"/>
        <v>156</v>
      </c>
      <c r="P655" s="6">
        <v>40</v>
      </c>
      <c r="Q655" s="6" t="s">
        <v>208</v>
      </c>
      <c r="R655" s="6">
        <f t="shared" si="242"/>
        <v>6240</v>
      </c>
      <c r="S655" s="13">
        <f t="shared" si="243"/>
        <v>7.2222222222222215E-2</v>
      </c>
      <c r="T655" s="6">
        <f t="shared" si="244"/>
        <v>6.24</v>
      </c>
    </row>
    <row r="656" spans="1:21" x14ac:dyDescent="0.3">
      <c r="B656" s="6">
        <v>2028</v>
      </c>
      <c r="C656" s="6">
        <v>0</v>
      </c>
      <c r="D656" s="6">
        <f t="shared" si="235"/>
        <v>120</v>
      </c>
      <c r="E656" s="6">
        <f t="shared" si="236"/>
        <v>0</v>
      </c>
      <c r="F656" s="6">
        <v>40</v>
      </c>
      <c r="G656" s="6" t="s">
        <v>208</v>
      </c>
      <c r="H656" s="6">
        <f t="shared" si="237"/>
        <v>0</v>
      </c>
      <c r="I656" s="13">
        <f t="shared" si="238"/>
        <v>0</v>
      </c>
      <c r="J656" s="6">
        <f t="shared" si="239"/>
        <v>0</v>
      </c>
      <c r="L656" s="6">
        <v>2028</v>
      </c>
      <c r="M656" s="6">
        <v>1</v>
      </c>
      <c r="N656" s="6">
        <f t="shared" si="240"/>
        <v>156</v>
      </c>
      <c r="O656" s="6">
        <f t="shared" si="241"/>
        <v>156</v>
      </c>
      <c r="P656" s="6">
        <v>40</v>
      </c>
      <c r="Q656" s="6" t="s">
        <v>208</v>
      </c>
      <c r="R656" s="6">
        <f t="shared" si="242"/>
        <v>6240</v>
      </c>
      <c r="S656" s="13">
        <f t="shared" si="243"/>
        <v>7.2222222222222215E-2</v>
      </c>
      <c r="T656" s="6">
        <f t="shared" si="244"/>
        <v>6.24</v>
      </c>
    </row>
    <row r="657" spans="2:20" x14ac:dyDescent="0.3">
      <c r="B657" s="6">
        <v>2029</v>
      </c>
      <c r="C657" s="6">
        <v>0</v>
      </c>
      <c r="D657" s="6">
        <f t="shared" si="235"/>
        <v>120</v>
      </c>
      <c r="E657" s="6">
        <f t="shared" si="236"/>
        <v>0</v>
      </c>
      <c r="F657" s="6">
        <v>40</v>
      </c>
      <c r="G657" s="6" t="s">
        <v>208</v>
      </c>
      <c r="H657" s="6">
        <f t="shared" si="237"/>
        <v>0</v>
      </c>
      <c r="I657" s="13">
        <f t="shared" si="238"/>
        <v>0</v>
      </c>
      <c r="J657" s="6">
        <f t="shared" si="239"/>
        <v>0</v>
      </c>
      <c r="L657" s="6">
        <v>2029</v>
      </c>
      <c r="M657" s="6">
        <v>1</v>
      </c>
      <c r="N657" s="6">
        <f t="shared" si="240"/>
        <v>156</v>
      </c>
      <c r="O657" s="6">
        <f t="shared" si="241"/>
        <v>156</v>
      </c>
      <c r="P657" s="6">
        <v>40</v>
      </c>
      <c r="Q657" s="6" t="s">
        <v>208</v>
      </c>
      <c r="R657" s="6">
        <f t="shared" si="242"/>
        <v>6240</v>
      </c>
      <c r="S657" s="13">
        <f t="shared" si="243"/>
        <v>7.2222222222222215E-2</v>
      </c>
      <c r="T657" s="6">
        <f t="shared" si="244"/>
        <v>6.24</v>
      </c>
    </row>
    <row r="658" spans="2:20" x14ac:dyDescent="0.3">
      <c r="B658" s="6">
        <v>2030</v>
      </c>
      <c r="C658" s="6">
        <v>0</v>
      </c>
      <c r="D658" s="6">
        <f t="shared" si="235"/>
        <v>120</v>
      </c>
      <c r="E658" s="6">
        <f t="shared" si="236"/>
        <v>0</v>
      </c>
      <c r="F658" s="6">
        <v>40</v>
      </c>
      <c r="G658" s="6" t="s">
        <v>208</v>
      </c>
      <c r="H658" s="6">
        <f t="shared" si="237"/>
        <v>0</v>
      </c>
      <c r="I658" s="13">
        <f t="shared" si="238"/>
        <v>0</v>
      </c>
      <c r="J658" s="6">
        <f t="shared" si="239"/>
        <v>0</v>
      </c>
      <c r="L658" s="6">
        <v>2030</v>
      </c>
      <c r="M658" s="6">
        <v>1</v>
      </c>
      <c r="N658" s="6">
        <f t="shared" si="240"/>
        <v>156</v>
      </c>
      <c r="O658" s="6">
        <f t="shared" si="241"/>
        <v>156</v>
      </c>
      <c r="P658" s="6">
        <v>40</v>
      </c>
      <c r="Q658" s="6" t="s">
        <v>208</v>
      </c>
      <c r="R658" s="6">
        <f t="shared" si="242"/>
        <v>6240</v>
      </c>
      <c r="S658" s="13">
        <f t="shared" si="243"/>
        <v>7.2222222222222215E-2</v>
      </c>
      <c r="T658" s="6">
        <f t="shared" si="244"/>
        <v>6.24</v>
      </c>
    </row>
    <row r="659" spans="2:20" x14ac:dyDescent="0.3">
      <c r="B659" s="6">
        <v>2031</v>
      </c>
      <c r="C659" s="6">
        <v>0</v>
      </c>
      <c r="D659" s="6">
        <f t="shared" si="235"/>
        <v>120</v>
      </c>
      <c r="E659" s="6">
        <f t="shared" si="236"/>
        <v>0</v>
      </c>
      <c r="F659" s="6">
        <v>40</v>
      </c>
      <c r="G659" s="6" t="s">
        <v>208</v>
      </c>
      <c r="H659" s="6">
        <f t="shared" si="237"/>
        <v>0</v>
      </c>
      <c r="I659" s="13">
        <f t="shared" si="238"/>
        <v>0</v>
      </c>
      <c r="J659" s="6">
        <f t="shared" si="239"/>
        <v>0</v>
      </c>
      <c r="L659" s="6">
        <v>2031</v>
      </c>
      <c r="M659" s="6">
        <v>1</v>
      </c>
      <c r="N659" s="6">
        <f t="shared" si="240"/>
        <v>156</v>
      </c>
      <c r="O659" s="6">
        <f t="shared" si="241"/>
        <v>156</v>
      </c>
      <c r="P659" s="6">
        <v>40</v>
      </c>
      <c r="Q659" s="6" t="s">
        <v>208</v>
      </c>
      <c r="R659" s="6">
        <f t="shared" si="242"/>
        <v>6240</v>
      </c>
      <c r="S659" s="13">
        <f t="shared" si="243"/>
        <v>7.2222222222222215E-2</v>
      </c>
      <c r="T659" s="6">
        <f t="shared" si="244"/>
        <v>6.24</v>
      </c>
    </row>
    <row r="660" spans="2:20" x14ac:dyDescent="0.3">
      <c r="B660" s="6">
        <v>2032</v>
      </c>
      <c r="C660" s="6">
        <v>0</v>
      </c>
      <c r="D660" s="6">
        <f t="shared" si="235"/>
        <v>120</v>
      </c>
      <c r="E660" s="6">
        <f t="shared" si="236"/>
        <v>0</v>
      </c>
      <c r="F660" s="6">
        <v>40</v>
      </c>
      <c r="G660" s="6" t="s">
        <v>208</v>
      </c>
      <c r="H660" s="6">
        <f t="shared" si="237"/>
        <v>0</v>
      </c>
      <c r="I660" s="13">
        <f t="shared" si="238"/>
        <v>0</v>
      </c>
      <c r="J660" s="6">
        <f t="shared" si="239"/>
        <v>0</v>
      </c>
      <c r="L660" s="6">
        <v>2032</v>
      </c>
      <c r="M660" s="6">
        <v>1</v>
      </c>
      <c r="N660" s="6">
        <f t="shared" si="240"/>
        <v>156</v>
      </c>
      <c r="O660" s="6">
        <f t="shared" si="241"/>
        <v>156</v>
      </c>
      <c r="P660" s="6">
        <v>40</v>
      </c>
      <c r="Q660" s="6" t="s">
        <v>208</v>
      </c>
      <c r="R660" s="6">
        <f t="shared" si="242"/>
        <v>6240</v>
      </c>
      <c r="S660" s="13">
        <f t="shared" si="243"/>
        <v>7.2222222222222215E-2</v>
      </c>
      <c r="T660" s="6">
        <f t="shared" si="244"/>
        <v>6.24</v>
      </c>
    </row>
    <row r="661" spans="2:20" x14ac:dyDescent="0.3">
      <c r="B661" s="6">
        <v>2033</v>
      </c>
      <c r="C661" s="6">
        <v>0</v>
      </c>
      <c r="D661" s="6">
        <f t="shared" si="235"/>
        <v>120</v>
      </c>
      <c r="E661" s="6">
        <f t="shared" si="236"/>
        <v>0</v>
      </c>
      <c r="F661" s="6">
        <v>40</v>
      </c>
      <c r="G661" s="6" t="s">
        <v>208</v>
      </c>
      <c r="H661" s="6">
        <f t="shared" si="237"/>
        <v>0</v>
      </c>
      <c r="I661" s="13">
        <f t="shared" si="238"/>
        <v>0</v>
      </c>
      <c r="J661" s="6">
        <f t="shared" si="239"/>
        <v>0</v>
      </c>
      <c r="L661" s="6">
        <v>2033</v>
      </c>
      <c r="M661" s="6">
        <v>1</v>
      </c>
      <c r="N661" s="6">
        <f t="shared" si="240"/>
        <v>156</v>
      </c>
      <c r="O661" s="6">
        <f t="shared" si="241"/>
        <v>156</v>
      </c>
      <c r="P661" s="6">
        <v>40</v>
      </c>
      <c r="Q661" s="6" t="s">
        <v>208</v>
      </c>
      <c r="R661" s="6">
        <f t="shared" si="242"/>
        <v>6240</v>
      </c>
      <c r="S661" s="13">
        <f t="shared" si="243"/>
        <v>7.2222222222222215E-2</v>
      </c>
      <c r="T661" s="6">
        <f t="shared" si="244"/>
        <v>6.24</v>
      </c>
    </row>
    <row r="662" spans="2:20" x14ac:dyDescent="0.3">
      <c r="B662" s="6">
        <v>2034</v>
      </c>
      <c r="C662" s="6">
        <v>0</v>
      </c>
      <c r="D662" s="6">
        <f t="shared" si="235"/>
        <v>120</v>
      </c>
      <c r="E662" s="6">
        <f t="shared" si="236"/>
        <v>0</v>
      </c>
      <c r="F662" s="6">
        <v>40</v>
      </c>
      <c r="G662" s="6" t="s">
        <v>208</v>
      </c>
      <c r="H662" s="6">
        <f t="shared" si="237"/>
        <v>0</v>
      </c>
      <c r="I662" s="13">
        <f t="shared" si="238"/>
        <v>0</v>
      </c>
      <c r="J662" s="6">
        <f t="shared" si="239"/>
        <v>0</v>
      </c>
      <c r="L662" s="6">
        <v>2034</v>
      </c>
      <c r="M662" s="6">
        <v>1</v>
      </c>
      <c r="N662" s="6">
        <f t="shared" si="240"/>
        <v>156</v>
      </c>
      <c r="O662" s="6">
        <f t="shared" si="241"/>
        <v>156</v>
      </c>
      <c r="P662" s="6">
        <v>40</v>
      </c>
      <c r="Q662" s="6" t="s">
        <v>208</v>
      </c>
      <c r="R662" s="6">
        <f t="shared" si="242"/>
        <v>6240</v>
      </c>
      <c r="S662" s="13">
        <f t="shared" si="243"/>
        <v>7.2222222222222215E-2</v>
      </c>
      <c r="T662" s="6">
        <f t="shared" si="244"/>
        <v>6.24</v>
      </c>
    </row>
    <row r="663" spans="2:20" x14ac:dyDescent="0.3">
      <c r="B663" s="6">
        <v>2035</v>
      </c>
      <c r="C663" s="6">
        <v>0</v>
      </c>
      <c r="D663" s="6">
        <f t="shared" si="235"/>
        <v>120</v>
      </c>
      <c r="E663" s="6">
        <f t="shared" si="236"/>
        <v>0</v>
      </c>
      <c r="F663" s="6">
        <v>40</v>
      </c>
      <c r="G663" s="6" t="s">
        <v>208</v>
      </c>
      <c r="H663" s="6">
        <f t="shared" si="237"/>
        <v>0</v>
      </c>
      <c r="I663" s="13">
        <f t="shared" si="238"/>
        <v>0</v>
      </c>
      <c r="J663" s="6">
        <f t="shared" si="239"/>
        <v>0</v>
      </c>
      <c r="L663" s="6">
        <v>2035</v>
      </c>
      <c r="M663" s="6">
        <v>1</v>
      </c>
      <c r="N663" s="6">
        <f t="shared" si="240"/>
        <v>156</v>
      </c>
      <c r="O663" s="6">
        <f t="shared" si="241"/>
        <v>156</v>
      </c>
      <c r="P663" s="6">
        <v>40</v>
      </c>
      <c r="Q663" s="6" t="s">
        <v>208</v>
      </c>
      <c r="R663" s="6">
        <f t="shared" si="242"/>
        <v>6240</v>
      </c>
      <c r="S663" s="13">
        <f t="shared" si="243"/>
        <v>7.2222222222222215E-2</v>
      </c>
      <c r="T663" s="6">
        <f t="shared" si="244"/>
        <v>6.24</v>
      </c>
    </row>
    <row r="664" spans="2:20" x14ac:dyDescent="0.3">
      <c r="B664" s="6">
        <v>2036</v>
      </c>
      <c r="C664" s="6">
        <v>0</v>
      </c>
      <c r="D664" s="6">
        <f t="shared" si="235"/>
        <v>120</v>
      </c>
      <c r="E664" s="6">
        <f t="shared" si="236"/>
        <v>0</v>
      </c>
      <c r="F664" s="6">
        <v>40</v>
      </c>
      <c r="G664" s="6" t="s">
        <v>208</v>
      </c>
      <c r="H664" s="6">
        <f t="shared" si="237"/>
        <v>0</v>
      </c>
      <c r="I664" s="13">
        <f t="shared" si="238"/>
        <v>0</v>
      </c>
      <c r="J664" s="6">
        <f t="shared" si="239"/>
        <v>0</v>
      </c>
      <c r="L664" s="6">
        <v>2036</v>
      </c>
      <c r="M664" s="6">
        <v>1</v>
      </c>
      <c r="N664" s="6">
        <f t="shared" si="240"/>
        <v>156</v>
      </c>
      <c r="O664" s="6">
        <f t="shared" si="241"/>
        <v>156</v>
      </c>
      <c r="P664" s="6">
        <v>40</v>
      </c>
      <c r="Q664" s="6" t="s">
        <v>208</v>
      </c>
      <c r="R664" s="6">
        <f t="shared" si="242"/>
        <v>6240</v>
      </c>
      <c r="S664" s="13">
        <f t="shared" si="243"/>
        <v>7.2222222222222215E-2</v>
      </c>
      <c r="T664" s="6">
        <f t="shared" si="244"/>
        <v>6.24</v>
      </c>
    </row>
    <row r="665" spans="2:20" x14ac:dyDescent="0.3">
      <c r="B665" s="6">
        <v>2037</v>
      </c>
      <c r="C665" s="6">
        <v>0</v>
      </c>
      <c r="D665" s="6">
        <f t="shared" si="235"/>
        <v>120</v>
      </c>
      <c r="E665" s="6">
        <f t="shared" si="236"/>
        <v>0</v>
      </c>
      <c r="F665" s="6">
        <v>40</v>
      </c>
      <c r="G665" s="6" t="s">
        <v>208</v>
      </c>
      <c r="H665" s="6">
        <f t="shared" si="237"/>
        <v>0</v>
      </c>
      <c r="I665" s="13">
        <f t="shared" si="238"/>
        <v>0</v>
      </c>
      <c r="J665" s="6">
        <f t="shared" si="239"/>
        <v>0</v>
      </c>
      <c r="L665" s="6">
        <v>2037</v>
      </c>
      <c r="M665" s="6">
        <v>1</v>
      </c>
      <c r="N665" s="6">
        <f t="shared" si="240"/>
        <v>156</v>
      </c>
      <c r="O665" s="6">
        <f t="shared" si="241"/>
        <v>156</v>
      </c>
      <c r="P665" s="6">
        <v>40</v>
      </c>
      <c r="Q665" s="6" t="s">
        <v>208</v>
      </c>
      <c r="R665" s="6">
        <f t="shared" si="242"/>
        <v>6240</v>
      </c>
      <c r="S665" s="13">
        <f t="shared" si="243"/>
        <v>7.2222222222222215E-2</v>
      </c>
      <c r="T665" s="6">
        <f t="shared" si="244"/>
        <v>6.24</v>
      </c>
    </row>
    <row r="666" spans="2:20" x14ac:dyDescent="0.3">
      <c r="B666" s="6">
        <v>2038</v>
      </c>
      <c r="C666" s="6">
        <v>0</v>
      </c>
      <c r="D666" s="6">
        <f t="shared" si="235"/>
        <v>120</v>
      </c>
      <c r="E666" s="6">
        <f t="shared" si="236"/>
        <v>0</v>
      </c>
      <c r="F666" s="6">
        <v>40</v>
      </c>
      <c r="G666" s="6" t="s">
        <v>208</v>
      </c>
      <c r="H666" s="6">
        <f t="shared" si="237"/>
        <v>0</v>
      </c>
      <c r="I666" s="13">
        <f t="shared" si="238"/>
        <v>0</v>
      </c>
      <c r="J666" s="6">
        <f t="shared" si="239"/>
        <v>0</v>
      </c>
      <c r="L666" s="6">
        <v>2038</v>
      </c>
      <c r="M666" s="6">
        <v>1</v>
      </c>
      <c r="N666" s="6">
        <f t="shared" si="240"/>
        <v>156</v>
      </c>
      <c r="O666" s="6">
        <f t="shared" si="241"/>
        <v>156</v>
      </c>
      <c r="P666" s="6">
        <v>40</v>
      </c>
      <c r="Q666" s="6" t="s">
        <v>208</v>
      </c>
      <c r="R666" s="6">
        <f t="shared" si="242"/>
        <v>6240</v>
      </c>
      <c r="S666" s="13">
        <f t="shared" si="243"/>
        <v>7.2222222222222215E-2</v>
      </c>
      <c r="T666" s="6">
        <f t="shared" si="244"/>
        <v>6.24</v>
      </c>
    </row>
    <row r="667" spans="2:20" x14ac:dyDescent="0.3">
      <c r="B667" s="6">
        <v>2039</v>
      </c>
      <c r="C667" s="6">
        <v>0</v>
      </c>
      <c r="D667" s="6">
        <f t="shared" si="235"/>
        <v>120</v>
      </c>
      <c r="E667" s="6">
        <f t="shared" si="236"/>
        <v>0</v>
      </c>
      <c r="F667" s="6">
        <v>40</v>
      </c>
      <c r="G667" s="6" t="s">
        <v>208</v>
      </c>
      <c r="H667" s="6">
        <f t="shared" si="237"/>
        <v>0</v>
      </c>
      <c r="I667" s="13">
        <f t="shared" si="238"/>
        <v>0</v>
      </c>
      <c r="J667" s="6">
        <f t="shared" si="239"/>
        <v>0</v>
      </c>
      <c r="L667" s="6">
        <v>2039</v>
      </c>
      <c r="M667" s="6">
        <v>1</v>
      </c>
      <c r="N667" s="6">
        <f t="shared" si="240"/>
        <v>156</v>
      </c>
      <c r="O667" s="6">
        <f t="shared" si="241"/>
        <v>156</v>
      </c>
      <c r="P667" s="6">
        <v>40</v>
      </c>
      <c r="Q667" s="6" t="s">
        <v>208</v>
      </c>
      <c r="R667" s="6">
        <f t="shared" si="242"/>
        <v>6240</v>
      </c>
      <c r="S667" s="13">
        <f t="shared" si="243"/>
        <v>7.2222222222222215E-2</v>
      </c>
      <c r="T667" s="6">
        <f t="shared" si="244"/>
        <v>6.24</v>
      </c>
    </row>
    <row r="668" spans="2:20" x14ac:dyDescent="0.3">
      <c r="B668" s="6">
        <v>2040</v>
      </c>
      <c r="C668" s="6">
        <v>0</v>
      </c>
      <c r="D668" s="6">
        <f t="shared" si="235"/>
        <v>120</v>
      </c>
      <c r="E668" s="6">
        <f t="shared" si="236"/>
        <v>0</v>
      </c>
      <c r="F668" s="6">
        <v>40</v>
      </c>
      <c r="G668" s="6" t="s">
        <v>208</v>
      </c>
      <c r="H668" s="6">
        <f t="shared" si="237"/>
        <v>0</v>
      </c>
      <c r="I668" s="13">
        <f t="shared" si="238"/>
        <v>0</v>
      </c>
      <c r="J668" s="6">
        <f t="shared" si="239"/>
        <v>0</v>
      </c>
      <c r="L668" s="6">
        <v>2040</v>
      </c>
      <c r="M668" s="6">
        <v>1</v>
      </c>
      <c r="N668" s="6">
        <f t="shared" si="240"/>
        <v>156</v>
      </c>
      <c r="O668" s="6">
        <f t="shared" si="241"/>
        <v>156</v>
      </c>
      <c r="P668" s="6">
        <v>40</v>
      </c>
      <c r="Q668" s="6" t="s">
        <v>208</v>
      </c>
      <c r="R668" s="6">
        <f t="shared" si="242"/>
        <v>6240</v>
      </c>
      <c r="S668" s="13">
        <f t="shared" si="243"/>
        <v>7.2222222222222215E-2</v>
      </c>
      <c r="T668" s="6">
        <f t="shared" si="244"/>
        <v>6.24</v>
      </c>
    </row>
    <row r="669" spans="2:20" x14ac:dyDescent="0.3">
      <c r="B669" s="6">
        <v>2041</v>
      </c>
      <c r="C669" s="6">
        <v>0</v>
      </c>
      <c r="D669" s="6">
        <f t="shared" si="235"/>
        <v>120</v>
      </c>
      <c r="E669" s="6">
        <f t="shared" si="236"/>
        <v>0</v>
      </c>
      <c r="F669" s="6">
        <v>40</v>
      </c>
      <c r="G669" s="6" t="s">
        <v>208</v>
      </c>
      <c r="H669" s="6">
        <f t="shared" si="237"/>
        <v>0</v>
      </c>
      <c r="I669" s="13">
        <f t="shared" si="238"/>
        <v>0</v>
      </c>
      <c r="J669" s="6">
        <f t="shared" si="239"/>
        <v>0</v>
      </c>
      <c r="L669" s="6">
        <v>2041</v>
      </c>
      <c r="M669" s="6">
        <v>1</v>
      </c>
      <c r="N669" s="6">
        <f t="shared" si="240"/>
        <v>156</v>
      </c>
      <c r="O669" s="6">
        <f t="shared" si="241"/>
        <v>156</v>
      </c>
      <c r="P669" s="6">
        <v>40</v>
      </c>
      <c r="Q669" s="6" t="s">
        <v>208</v>
      </c>
      <c r="R669" s="6">
        <f t="shared" si="242"/>
        <v>6240</v>
      </c>
      <c r="S669" s="13">
        <f t="shared" si="243"/>
        <v>7.2222222222222215E-2</v>
      </c>
      <c r="T669" s="6">
        <f t="shared" si="244"/>
        <v>6.24</v>
      </c>
    </row>
    <row r="670" spans="2:20" x14ac:dyDescent="0.3">
      <c r="B670" s="6">
        <v>2042</v>
      </c>
      <c r="C670" s="6">
        <v>0</v>
      </c>
      <c r="D670" s="6">
        <f t="shared" si="235"/>
        <v>120</v>
      </c>
      <c r="E670" s="6">
        <f t="shared" si="236"/>
        <v>0</v>
      </c>
      <c r="F670" s="6">
        <v>40</v>
      </c>
      <c r="G670" s="6" t="s">
        <v>208</v>
      </c>
      <c r="H670" s="6">
        <f t="shared" si="237"/>
        <v>0</v>
      </c>
      <c r="I670" s="13">
        <f t="shared" si="238"/>
        <v>0</v>
      </c>
      <c r="J670" s="6">
        <f t="shared" si="239"/>
        <v>0</v>
      </c>
      <c r="L670" s="6">
        <v>2042</v>
      </c>
      <c r="M670" s="6">
        <v>1</v>
      </c>
      <c r="N670" s="6">
        <f t="shared" si="240"/>
        <v>156</v>
      </c>
      <c r="O670" s="6">
        <f t="shared" si="241"/>
        <v>156</v>
      </c>
      <c r="P670" s="6">
        <v>40</v>
      </c>
      <c r="Q670" s="6" t="s">
        <v>208</v>
      </c>
      <c r="R670" s="6">
        <f t="shared" si="242"/>
        <v>6240</v>
      </c>
      <c r="S670" s="13">
        <f t="shared" si="243"/>
        <v>7.2222222222222215E-2</v>
      </c>
      <c r="T670" s="6">
        <f t="shared" si="244"/>
        <v>6.24</v>
      </c>
    </row>
    <row r="671" spans="2:20" x14ac:dyDescent="0.3">
      <c r="B671" s="6">
        <v>2043</v>
      </c>
      <c r="C671" s="6">
        <v>0</v>
      </c>
      <c r="D671" s="6">
        <f t="shared" si="235"/>
        <v>120</v>
      </c>
      <c r="E671" s="6">
        <f t="shared" si="236"/>
        <v>0</v>
      </c>
      <c r="F671" s="6">
        <v>40</v>
      </c>
      <c r="G671" s="6" t="s">
        <v>208</v>
      </c>
      <c r="H671" s="6">
        <f t="shared" si="237"/>
        <v>0</v>
      </c>
      <c r="I671" s="13">
        <f t="shared" si="238"/>
        <v>0</v>
      </c>
      <c r="J671" s="6">
        <f t="shared" si="239"/>
        <v>0</v>
      </c>
      <c r="L671" s="6">
        <v>2043</v>
      </c>
      <c r="M671" s="6">
        <v>1</v>
      </c>
      <c r="N671" s="6">
        <f t="shared" si="240"/>
        <v>156</v>
      </c>
      <c r="O671" s="6">
        <f t="shared" si="241"/>
        <v>156</v>
      </c>
      <c r="P671" s="6">
        <v>40</v>
      </c>
      <c r="Q671" s="6" t="s">
        <v>208</v>
      </c>
      <c r="R671" s="6">
        <f t="shared" si="242"/>
        <v>6240</v>
      </c>
      <c r="S671" s="13">
        <f t="shared" si="243"/>
        <v>7.2222222222222215E-2</v>
      </c>
      <c r="T671" s="6">
        <f t="shared" si="244"/>
        <v>6.24</v>
      </c>
    </row>
    <row r="672" spans="2:20" x14ac:dyDescent="0.3">
      <c r="B672" s="6">
        <v>2044</v>
      </c>
      <c r="C672" s="6">
        <v>0</v>
      </c>
      <c r="D672" s="6">
        <f t="shared" si="235"/>
        <v>120</v>
      </c>
      <c r="E672" s="6">
        <f t="shared" si="236"/>
        <v>0</v>
      </c>
      <c r="F672" s="6">
        <v>40</v>
      </c>
      <c r="G672" s="6" t="s">
        <v>208</v>
      </c>
      <c r="H672" s="6">
        <f t="shared" si="237"/>
        <v>0</v>
      </c>
      <c r="I672" s="13">
        <f t="shared" si="238"/>
        <v>0</v>
      </c>
      <c r="J672" s="6">
        <f t="shared" si="239"/>
        <v>0</v>
      </c>
      <c r="L672" s="6">
        <v>2044</v>
      </c>
      <c r="M672" s="6">
        <v>2</v>
      </c>
      <c r="N672" s="6">
        <f t="shared" si="240"/>
        <v>156</v>
      </c>
      <c r="O672" s="6">
        <f t="shared" si="241"/>
        <v>312</v>
      </c>
      <c r="P672" s="6">
        <v>40</v>
      </c>
      <c r="Q672" s="6" t="s">
        <v>208</v>
      </c>
      <c r="R672" s="6">
        <f t="shared" si="242"/>
        <v>12480</v>
      </c>
      <c r="S672" s="13">
        <f t="shared" si="243"/>
        <v>0.14444444444444443</v>
      </c>
      <c r="T672" s="6">
        <f t="shared" si="244"/>
        <v>12.48</v>
      </c>
    </row>
    <row r="674" spans="2:20" x14ac:dyDescent="0.3">
      <c r="B674" s="226" t="s">
        <v>210</v>
      </c>
      <c r="C674" s="226"/>
      <c r="L674" s="226" t="s">
        <v>211</v>
      </c>
      <c r="M674" s="226"/>
    </row>
    <row r="675" spans="2:20" x14ac:dyDescent="0.3">
      <c r="B675" s="225" t="s">
        <v>22</v>
      </c>
      <c r="C675" s="225" t="s">
        <v>203</v>
      </c>
      <c r="D675" s="225" t="s">
        <v>204</v>
      </c>
      <c r="E675" s="225" t="s">
        <v>201</v>
      </c>
      <c r="F675" s="225" t="s">
        <v>202</v>
      </c>
      <c r="G675" s="225" t="s">
        <v>151</v>
      </c>
      <c r="H675" s="225" t="s">
        <v>205</v>
      </c>
      <c r="I675" s="225" t="s">
        <v>206</v>
      </c>
      <c r="J675" s="225" t="s">
        <v>207</v>
      </c>
      <c r="L675" s="225" t="s">
        <v>22</v>
      </c>
      <c r="M675" s="225" t="s">
        <v>203</v>
      </c>
      <c r="N675" s="225" t="s">
        <v>204</v>
      </c>
      <c r="O675" s="225" t="s">
        <v>201</v>
      </c>
      <c r="P675" s="225" t="s">
        <v>202</v>
      </c>
      <c r="Q675" s="225" t="s">
        <v>151</v>
      </c>
      <c r="R675" s="225" t="s">
        <v>205</v>
      </c>
      <c r="S675" s="225" t="s">
        <v>206</v>
      </c>
      <c r="T675" s="225" t="s">
        <v>207</v>
      </c>
    </row>
    <row r="676" spans="2:20" x14ac:dyDescent="0.3">
      <c r="B676" s="225"/>
      <c r="C676" s="225"/>
      <c r="D676" s="225"/>
      <c r="E676" s="225"/>
      <c r="F676" s="225"/>
      <c r="G676" s="225"/>
      <c r="H676" s="225"/>
      <c r="I676" s="225"/>
      <c r="J676" s="225"/>
      <c r="L676" s="225"/>
      <c r="M676" s="225"/>
      <c r="N676" s="225"/>
      <c r="O676" s="225"/>
      <c r="P676" s="225"/>
      <c r="Q676" s="225"/>
      <c r="R676" s="225"/>
      <c r="S676" s="225"/>
      <c r="T676" s="225"/>
    </row>
    <row r="677" spans="2:20" x14ac:dyDescent="0.3">
      <c r="B677" s="225"/>
      <c r="C677" s="225"/>
      <c r="D677" s="225"/>
      <c r="E677" s="225"/>
      <c r="F677" s="225"/>
      <c r="G677" s="225"/>
      <c r="H677" s="225"/>
      <c r="I677" s="225"/>
      <c r="J677" s="225"/>
      <c r="L677" s="225"/>
      <c r="M677" s="225"/>
      <c r="N677" s="225"/>
      <c r="O677" s="225"/>
      <c r="P677" s="225"/>
      <c r="Q677" s="225"/>
      <c r="R677" s="225"/>
      <c r="S677" s="225"/>
      <c r="T677" s="225"/>
    </row>
    <row r="678" spans="2:20" x14ac:dyDescent="0.3">
      <c r="B678" s="6">
        <v>2025</v>
      </c>
      <c r="C678" s="6" cm="1">
        <f t="array" ref="C678:C697">TRANSPOSE('Proyeksi Fasum (4)'!D180:W180)</f>
        <v>1</v>
      </c>
      <c r="D678" s="6">
        <f>1*233</f>
        <v>233</v>
      </c>
      <c r="E678" s="6">
        <f>C678*D678</f>
        <v>233</v>
      </c>
      <c r="F678" s="6">
        <v>50</v>
      </c>
      <c r="G678" s="6" t="s">
        <v>208</v>
      </c>
      <c r="H678" s="6">
        <f>E678*F678</f>
        <v>11650</v>
      </c>
      <c r="I678" s="13">
        <f>H678/86400</f>
        <v>0.13483796296296297</v>
      </c>
      <c r="J678" s="6">
        <f>H678/1000</f>
        <v>11.65</v>
      </c>
      <c r="L678" s="6">
        <v>2025</v>
      </c>
      <c r="M678" s="6" cm="1">
        <f t="array" ref="M678:M697">TRANSPOSE('Proyeksi Fasum (4)'!D181:W181)</f>
        <v>0</v>
      </c>
      <c r="N678" s="6">
        <f>24*40</f>
        <v>960</v>
      </c>
      <c r="O678" s="6">
        <f>M678*N678</f>
        <v>0</v>
      </c>
      <c r="P678" s="6">
        <v>80</v>
      </c>
      <c r="Q678" s="6" t="s">
        <v>208</v>
      </c>
      <c r="R678" s="6">
        <f>O678*P678</f>
        <v>0</v>
      </c>
      <c r="S678" s="13">
        <f>R678/86400</f>
        <v>0</v>
      </c>
      <c r="T678" s="6">
        <f>R678/1000</f>
        <v>0</v>
      </c>
    </row>
    <row r="679" spans="2:20" x14ac:dyDescent="0.3">
      <c r="B679" s="6">
        <v>2026</v>
      </c>
      <c r="C679" s="6">
        <v>1</v>
      </c>
      <c r="D679" s="6">
        <f t="shared" ref="D679:D697" si="245">1*233</f>
        <v>233</v>
      </c>
      <c r="E679" s="6">
        <f t="shared" ref="E679:E697" si="246">C679*D679</f>
        <v>233</v>
      </c>
      <c r="F679" s="6">
        <v>50</v>
      </c>
      <c r="G679" s="6" t="s">
        <v>208</v>
      </c>
      <c r="H679" s="6">
        <f t="shared" ref="H679:H697" si="247">E679*F679</f>
        <v>11650</v>
      </c>
      <c r="I679" s="13">
        <f t="shared" ref="I679:I697" si="248">H679/86400</f>
        <v>0.13483796296296297</v>
      </c>
      <c r="J679" s="6">
        <f t="shared" ref="J679:J697" si="249">H679/1000</f>
        <v>11.65</v>
      </c>
      <c r="L679" s="6">
        <v>2026</v>
      </c>
      <c r="M679" s="6">
        <v>0</v>
      </c>
      <c r="N679" s="6">
        <f t="shared" ref="N679:N697" si="250">24*40</f>
        <v>960</v>
      </c>
      <c r="O679" s="6">
        <f t="shared" ref="O679:O697" si="251">M679*N679</f>
        <v>0</v>
      </c>
      <c r="P679" s="6">
        <v>80</v>
      </c>
      <c r="Q679" s="6" t="s">
        <v>208</v>
      </c>
      <c r="R679" s="6">
        <f t="shared" ref="R679:R697" si="252">O679*P679</f>
        <v>0</v>
      </c>
      <c r="S679" s="13">
        <f t="shared" ref="S679:S697" si="253">R679/86400</f>
        <v>0</v>
      </c>
      <c r="T679" s="6">
        <f t="shared" ref="T679:T697" si="254">R679/1000</f>
        <v>0</v>
      </c>
    </row>
    <row r="680" spans="2:20" x14ac:dyDescent="0.3">
      <c r="B680" s="6">
        <v>2027</v>
      </c>
      <c r="C680" s="6">
        <v>1</v>
      </c>
      <c r="D680" s="6">
        <f t="shared" si="245"/>
        <v>233</v>
      </c>
      <c r="E680" s="6">
        <f t="shared" si="246"/>
        <v>233</v>
      </c>
      <c r="F680" s="6">
        <v>50</v>
      </c>
      <c r="G680" s="6" t="s">
        <v>208</v>
      </c>
      <c r="H680" s="6">
        <f t="shared" si="247"/>
        <v>11650</v>
      </c>
      <c r="I680" s="13">
        <f t="shared" si="248"/>
        <v>0.13483796296296297</v>
      </c>
      <c r="J680" s="6">
        <f t="shared" si="249"/>
        <v>11.65</v>
      </c>
      <c r="L680" s="6">
        <v>2027</v>
      </c>
      <c r="M680" s="6">
        <v>0</v>
      </c>
      <c r="N680" s="6">
        <f t="shared" si="250"/>
        <v>960</v>
      </c>
      <c r="O680" s="6">
        <f t="shared" si="251"/>
        <v>0</v>
      </c>
      <c r="P680" s="6">
        <v>80</v>
      </c>
      <c r="Q680" s="6" t="s">
        <v>208</v>
      </c>
      <c r="R680" s="6">
        <f t="shared" si="252"/>
        <v>0</v>
      </c>
      <c r="S680" s="13">
        <f t="shared" si="253"/>
        <v>0</v>
      </c>
      <c r="T680" s="6">
        <f t="shared" si="254"/>
        <v>0</v>
      </c>
    </row>
    <row r="681" spans="2:20" x14ac:dyDescent="0.3">
      <c r="B681" s="6">
        <v>2028</v>
      </c>
      <c r="C681" s="6">
        <v>1</v>
      </c>
      <c r="D681" s="6">
        <f t="shared" si="245"/>
        <v>233</v>
      </c>
      <c r="E681" s="6">
        <f t="shared" si="246"/>
        <v>233</v>
      </c>
      <c r="F681" s="6">
        <v>50</v>
      </c>
      <c r="G681" s="6" t="s">
        <v>208</v>
      </c>
      <c r="H681" s="6">
        <f t="shared" si="247"/>
        <v>11650</v>
      </c>
      <c r="I681" s="13">
        <f t="shared" si="248"/>
        <v>0.13483796296296297</v>
      </c>
      <c r="J681" s="6">
        <f t="shared" si="249"/>
        <v>11.65</v>
      </c>
      <c r="L681" s="6">
        <v>2028</v>
      </c>
      <c r="M681" s="6">
        <v>0</v>
      </c>
      <c r="N681" s="6">
        <f t="shared" si="250"/>
        <v>960</v>
      </c>
      <c r="O681" s="6">
        <f t="shared" si="251"/>
        <v>0</v>
      </c>
      <c r="P681" s="6">
        <v>80</v>
      </c>
      <c r="Q681" s="6" t="s">
        <v>208</v>
      </c>
      <c r="R681" s="6">
        <f t="shared" si="252"/>
        <v>0</v>
      </c>
      <c r="S681" s="13">
        <f t="shared" si="253"/>
        <v>0</v>
      </c>
      <c r="T681" s="6">
        <f t="shared" si="254"/>
        <v>0</v>
      </c>
    </row>
    <row r="682" spans="2:20" x14ac:dyDescent="0.3">
      <c r="B682" s="6">
        <v>2029</v>
      </c>
      <c r="C682" s="6">
        <v>1</v>
      </c>
      <c r="D682" s="6">
        <f t="shared" si="245"/>
        <v>233</v>
      </c>
      <c r="E682" s="6">
        <f t="shared" si="246"/>
        <v>233</v>
      </c>
      <c r="F682" s="6">
        <v>50</v>
      </c>
      <c r="G682" s="6" t="s">
        <v>208</v>
      </c>
      <c r="H682" s="6">
        <f t="shared" si="247"/>
        <v>11650</v>
      </c>
      <c r="I682" s="13">
        <f t="shared" si="248"/>
        <v>0.13483796296296297</v>
      </c>
      <c r="J682" s="6">
        <f t="shared" si="249"/>
        <v>11.65</v>
      </c>
      <c r="L682" s="6">
        <v>2029</v>
      </c>
      <c r="M682" s="6">
        <v>0</v>
      </c>
      <c r="N682" s="6">
        <f t="shared" si="250"/>
        <v>960</v>
      </c>
      <c r="O682" s="6">
        <f t="shared" si="251"/>
        <v>0</v>
      </c>
      <c r="P682" s="6">
        <v>80</v>
      </c>
      <c r="Q682" s="6" t="s">
        <v>208</v>
      </c>
      <c r="R682" s="6">
        <f t="shared" si="252"/>
        <v>0</v>
      </c>
      <c r="S682" s="13">
        <f t="shared" si="253"/>
        <v>0</v>
      </c>
      <c r="T682" s="6">
        <f t="shared" si="254"/>
        <v>0</v>
      </c>
    </row>
    <row r="683" spans="2:20" x14ac:dyDescent="0.3">
      <c r="B683" s="6">
        <v>2030</v>
      </c>
      <c r="C683" s="6">
        <v>1</v>
      </c>
      <c r="D683" s="6">
        <f t="shared" si="245"/>
        <v>233</v>
      </c>
      <c r="E683" s="6">
        <f t="shared" si="246"/>
        <v>233</v>
      </c>
      <c r="F683" s="6">
        <v>50</v>
      </c>
      <c r="G683" s="6" t="s">
        <v>208</v>
      </c>
      <c r="H683" s="6">
        <f t="shared" si="247"/>
        <v>11650</v>
      </c>
      <c r="I683" s="13">
        <f t="shared" si="248"/>
        <v>0.13483796296296297</v>
      </c>
      <c r="J683" s="6">
        <f t="shared" si="249"/>
        <v>11.65</v>
      </c>
      <c r="L683" s="6">
        <v>2030</v>
      </c>
      <c r="M683" s="6">
        <v>0</v>
      </c>
      <c r="N683" s="6">
        <f t="shared" si="250"/>
        <v>960</v>
      </c>
      <c r="O683" s="6">
        <f t="shared" si="251"/>
        <v>0</v>
      </c>
      <c r="P683" s="6">
        <v>80</v>
      </c>
      <c r="Q683" s="6" t="s">
        <v>208</v>
      </c>
      <c r="R683" s="6">
        <f t="shared" si="252"/>
        <v>0</v>
      </c>
      <c r="S683" s="13">
        <f t="shared" si="253"/>
        <v>0</v>
      </c>
      <c r="T683" s="6">
        <f t="shared" si="254"/>
        <v>0</v>
      </c>
    </row>
    <row r="684" spans="2:20" x14ac:dyDescent="0.3">
      <c r="B684" s="6">
        <v>2031</v>
      </c>
      <c r="C684" s="6">
        <v>1</v>
      </c>
      <c r="D684" s="6">
        <f t="shared" si="245"/>
        <v>233</v>
      </c>
      <c r="E684" s="6">
        <f t="shared" si="246"/>
        <v>233</v>
      </c>
      <c r="F684" s="6">
        <v>50</v>
      </c>
      <c r="G684" s="6" t="s">
        <v>208</v>
      </c>
      <c r="H684" s="6">
        <f t="shared" si="247"/>
        <v>11650</v>
      </c>
      <c r="I684" s="13">
        <f t="shared" si="248"/>
        <v>0.13483796296296297</v>
      </c>
      <c r="J684" s="6">
        <f t="shared" si="249"/>
        <v>11.65</v>
      </c>
      <c r="L684" s="6">
        <v>2031</v>
      </c>
      <c r="M684" s="6">
        <v>0</v>
      </c>
      <c r="N684" s="6">
        <f t="shared" si="250"/>
        <v>960</v>
      </c>
      <c r="O684" s="6">
        <f t="shared" si="251"/>
        <v>0</v>
      </c>
      <c r="P684" s="6">
        <v>80</v>
      </c>
      <c r="Q684" s="6" t="s">
        <v>208</v>
      </c>
      <c r="R684" s="6">
        <f t="shared" si="252"/>
        <v>0</v>
      </c>
      <c r="S684" s="13">
        <f t="shared" si="253"/>
        <v>0</v>
      </c>
      <c r="T684" s="6">
        <f t="shared" si="254"/>
        <v>0</v>
      </c>
    </row>
    <row r="685" spans="2:20" x14ac:dyDescent="0.3">
      <c r="B685" s="6">
        <v>2032</v>
      </c>
      <c r="C685" s="6">
        <v>1</v>
      </c>
      <c r="D685" s="6">
        <f t="shared" si="245"/>
        <v>233</v>
      </c>
      <c r="E685" s="6">
        <f t="shared" si="246"/>
        <v>233</v>
      </c>
      <c r="F685" s="6">
        <v>50</v>
      </c>
      <c r="G685" s="6" t="s">
        <v>208</v>
      </c>
      <c r="H685" s="6">
        <f t="shared" si="247"/>
        <v>11650</v>
      </c>
      <c r="I685" s="13">
        <f t="shared" si="248"/>
        <v>0.13483796296296297</v>
      </c>
      <c r="J685" s="6">
        <f t="shared" si="249"/>
        <v>11.65</v>
      </c>
      <c r="L685" s="6">
        <v>2032</v>
      </c>
      <c r="M685" s="6">
        <v>0</v>
      </c>
      <c r="N685" s="6">
        <f t="shared" si="250"/>
        <v>960</v>
      </c>
      <c r="O685" s="6">
        <f t="shared" si="251"/>
        <v>0</v>
      </c>
      <c r="P685" s="6">
        <v>80</v>
      </c>
      <c r="Q685" s="6" t="s">
        <v>208</v>
      </c>
      <c r="R685" s="6">
        <f t="shared" si="252"/>
        <v>0</v>
      </c>
      <c r="S685" s="13">
        <f t="shared" si="253"/>
        <v>0</v>
      </c>
      <c r="T685" s="6">
        <f t="shared" si="254"/>
        <v>0</v>
      </c>
    </row>
    <row r="686" spans="2:20" x14ac:dyDescent="0.3">
      <c r="B686" s="6">
        <v>2033</v>
      </c>
      <c r="C686" s="6">
        <v>1</v>
      </c>
      <c r="D686" s="6">
        <f t="shared" si="245"/>
        <v>233</v>
      </c>
      <c r="E686" s="6">
        <f t="shared" si="246"/>
        <v>233</v>
      </c>
      <c r="F686" s="6">
        <v>50</v>
      </c>
      <c r="G686" s="6" t="s">
        <v>208</v>
      </c>
      <c r="H686" s="6">
        <f t="shared" si="247"/>
        <v>11650</v>
      </c>
      <c r="I686" s="13">
        <f t="shared" si="248"/>
        <v>0.13483796296296297</v>
      </c>
      <c r="J686" s="6">
        <f t="shared" si="249"/>
        <v>11.65</v>
      </c>
      <c r="L686" s="6">
        <v>2033</v>
      </c>
      <c r="M686" s="6">
        <v>0</v>
      </c>
      <c r="N686" s="6">
        <f t="shared" si="250"/>
        <v>960</v>
      </c>
      <c r="O686" s="6">
        <f t="shared" si="251"/>
        <v>0</v>
      </c>
      <c r="P686" s="6">
        <v>80</v>
      </c>
      <c r="Q686" s="6" t="s">
        <v>208</v>
      </c>
      <c r="R686" s="6">
        <f t="shared" si="252"/>
        <v>0</v>
      </c>
      <c r="S686" s="13">
        <f t="shared" si="253"/>
        <v>0</v>
      </c>
      <c r="T686" s="6">
        <f t="shared" si="254"/>
        <v>0</v>
      </c>
    </row>
    <row r="687" spans="2:20" x14ac:dyDescent="0.3">
      <c r="B687" s="6">
        <v>2034</v>
      </c>
      <c r="C687" s="6">
        <v>1</v>
      </c>
      <c r="D687" s="6">
        <f t="shared" si="245"/>
        <v>233</v>
      </c>
      <c r="E687" s="6">
        <f t="shared" si="246"/>
        <v>233</v>
      </c>
      <c r="F687" s="6">
        <v>50</v>
      </c>
      <c r="G687" s="6" t="s">
        <v>208</v>
      </c>
      <c r="H687" s="6">
        <f t="shared" si="247"/>
        <v>11650</v>
      </c>
      <c r="I687" s="13">
        <f t="shared" si="248"/>
        <v>0.13483796296296297</v>
      </c>
      <c r="J687" s="6">
        <f t="shared" si="249"/>
        <v>11.65</v>
      </c>
      <c r="L687" s="6">
        <v>2034</v>
      </c>
      <c r="M687" s="6">
        <v>0</v>
      </c>
      <c r="N687" s="6">
        <f t="shared" si="250"/>
        <v>960</v>
      </c>
      <c r="O687" s="6">
        <f t="shared" si="251"/>
        <v>0</v>
      </c>
      <c r="P687" s="6">
        <v>80</v>
      </c>
      <c r="Q687" s="6" t="s">
        <v>208</v>
      </c>
      <c r="R687" s="6">
        <f t="shared" si="252"/>
        <v>0</v>
      </c>
      <c r="S687" s="13">
        <f t="shared" si="253"/>
        <v>0</v>
      </c>
      <c r="T687" s="6">
        <f t="shared" si="254"/>
        <v>0</v>
      </c>
    </row>
    <row r="688" spans="2:20" x14ac:dyDescent="0.3">
      <c r="B688" s="6">
        <v>2035</v>
      </c>
      <c r="C688" s="6">
        <v>1</v>
      </c>
      <c r="D688" s="6">
        <f t="shared" si="245"/>
        <v>233</v>
      </c>
      <c r="E688" s="6">
        <f t="shared" si="246"/>
        <v>233</v>
      </c>
      <c r="F688" s="6">
        <v>50</v>
      </c>
      <c r="G688" s="6" t="s">
        <v>208</v>
      </c>
      <c r="H688" s="6">
        <f t="shared" si="247"/>
        <v>11650</v>
      </c>
      <c r="I688" s="13">
        <f t="shared" si="248"/>
        <v>0.13483796296296297</v>
      </c>
      <c r="J688" s="6">
        <f t="shared" si="249"/>
        <v>11.65</v>
      </c>
      <c r="L688" s="6">
        <v>2035</v>
      </c>
      <c r="M688" s="6">
        <v>0</v>
      </c>
      <c r="N688" s="6">
        <f t="shared" si="250"/>
        <v>960</v>
      </c>
      <c r="O688" s="6">
        <f t="shared" si="251"/>
        <v>0</v>
      </c>
      <c r="P688" s="6">
        <v>80</v>
      </c>
      <c r="Q688" s="6" t="s">
        <v>208</v>
      </c>
      <c r="R688" s="6">
        <f t="shared" si="252"/>
        <v>0</v>
      </c>
      <c r="S688" s="13">
        <f t="shared" si="253"/>
        <v>0</v>
      </c>
      <c r="T688" s="6">
        <f t="shared" si="254"/>
        <v>0</v>
      </c>
    </row>
    <row r="689" spans="2:20" x14ac:dyDescent="0.3">
      <c r="B689" s="6">
        <v>2036</v>
      </c>
      <c r="C689" s="6">
        <v>1</v>
      </c>
      <c r="D689" s="6">
        <f t="shared" si="245"/>
        <v>233</v>
      </c>
      <c r="E689" s="6">
        <f t="shared" si="246"/>
        <v>233</v>
      </c>
      <c r="F689" s="6">
        <v>50</v>
      </c>
      <c r="G689" s="6" t="s">
        <v>208</v>
      </c>
      <c r="H689" s="6">
        <f t="shared" si="247"/>
        <v>11650</v>
      </c>
      <c r="I689" s="13">
        <f t="shared" si="248"/>
        <v>0.13483796296296297</v>
      </c>
      <c r="J689" s="6">
        <f t="shared" si="249"/>
        <v>11.65</v>
      </c>
      <c r="L689" s="6">
        <v>2036</v>
      </c>
      <c r="M689" s="6">
        <v>0</v>
      </c>
      <c r="N689" s="6">
        <f t="shared" si="250"/>
        <v>960</v>
      </c>
      <c r="O689" s="6">
        <f t="shared" si="251"/>
        <v>0</v>
      </c>
      <c r="P689" s="6">
        <v>80</v>
      </c>
      <c r="Q689" s="6" t="s">
        <v>208</v>
      </c>
      <c r="R689" s="6">
        <f t="shared" si="252"/>
        <v>0</v>
      </c>
      <c r="S689" s="13">
        <f t="shared" si="253"/>
        <v>0</v>
      </c>
      <c r="T689" s="6">
        <f t="shared" si="254"/>
        <v>0</v>
      </c>
    </row>
    <row r="690" spans="2:20" x14ac:dyDescent="0.3">
      <c r="B690" s="6">
        <v>2037</v>
      </c>
      <c r="C690" s="6">
        <v>1</v>
      </c>
      <c r="D690" s="6">
        <f t="shared" si="245"/>
        <v>233</v>
      </c>
      <c r="E690" s="6">
        <f t="shared" si="246"/>
        <v>233</v>
      </c>
      <c r="F690" s="6">
        <v>50</v>
      </c>
      <c r="G690" s="6" t="s">
        <v>208</v>
      </c>
      <c r="H690" s="6">
        <f t="shared" si="247"/>
        <v>11650</v>
      </c>
      <c r="I690" s="13">
        <f t="shared" si="248"/>
        <v>0.13483796296296297</v>
      </c>
      <c r="J690" s="6">
        <f t="shared" si="249"/>
        <v>11.65</v>
      </c>
      <c r="L690" s="6">
        <v>2037</v>
      </c>
      <c r="M690" s="6">
        <v>0</v>
      </c>
      <c r="N690" s="6">
        <f t="shared" si="250"/>
        <v>960</v>
      </c>
      <c r="O690" s="6">
        <f t="shared" si="251"/>
        <v>0</v>
      </c>
      <c r="P690" s="6">
        <v>80</v>
      </c>
      <c r="Q690" s="6" t="s">
        <v>208</v>
      </c>
      <c r="R690" s="6">
        <f t="shared" si="252"/>
        <v>0</v>
      </c>
      <c r="S690" s="13">
        <f t="shared" si="253"/>
        <v>0</v>
      </c>
      <c r="T690" s="6">
        <f t="shared" si="254"/>
        <v>0</v>
      </c>
    </row>
    <row r="691" spans="2:20" x14ac:dyDescent="0.3">
      <c r="B691" s="6">
        <v>2038</v>
      </c>
      <c r="C691" s="6">
        <v>1</v>
      </c>
      <c r="D691" s="6">
        <f t="shared" si="245"/>
        <v>233</v>
      </c>
      <c r="E691" s="6">
        <f t="shared" si="246"/>
        <v>233</v>
      </c>
      <c r="F691" s="6">
        <v>50</v>
      </c>
      <c r="G691" s="6" t="s">
        <v>208</v>
      </c>
      <c r="H691" s="6">
        <f t="shared" si="247"/>
        <v>11650</v>
      </c>
      <c r="I691" s="13">
        <f t="shared" si="248"/>
        <v>0.13483796296296297</v>
      </c>
      <c r="J691" s="6">
        <f t="shared" si="249"/>
        <v>11.65</v>
      </c>
      <c r="L691" s="6">
        <v>2038</v>
      </c>
      <c r="M691" s="6">
        <v>0</v>
      </c>
      <c r="N691" s="6">
        <f t="shared" si="250"/>
        <v>960</v>
      </c>
      <c r="O691" s="6">
        <f t="shared" si="251"/>
        <v>0</v>
      </c>
      <c r="P691" s="6">
        <v>80</v>
      </c>
      <c r="Q691" s="6" t="s">
        <v>208</v>
      </c>
      <c r="R691" s="6">
        <f t="shared" si="252"/>
        <v>0</v>
      </c>
      <c r="S691" s="13">
        <f t="shared" si="253"/>
        <v>0</v>
      </c>
      <c r="T691" s="6">
        <f t="shared" si="254"/>
        <v>0</v>
      </c>
    </row>
    <row r="692" spans="2:20" x14ac:dyDescent="0.3">
      <c r="B692" s="6">
        <v>2039</v>
      </c>
      <c r="C692" s="6">
        <v>1</v>
      </c>
      <c r="D692" s="6">
        <f t="shared" si="245"/>
        <v>233</v>
      </c>
      <c r="E692" s="6">
        <f t="shared" si="246"/>
        <v>233</v>
      </c>
      <c r="F692" s="6">
        <v>50</v>
      </c>
      <c r="G692" s="6" t="s">
        <v>208</v>
      </c>
      <c r="H692" s="6">
        <f t="shared" si="247"/>
        <v>11650</v>
      </c>
      <c r="I692" s="13">
        <f t="shared" si="248"/>
        <v>0.13483796296296297</v>
      </c>
      <c r="J692" s="6">
        <f t="shared" si="249"/>
        <v>11.65</v>
      </c>
      <c r="L692" s="6">
        <v>2039</v>
      </c>
      <c r="M692" s="6">
        <v>0</v>
      </c>
      <c r="N692" s="6">
        <f t="shared" si="250"/>
        <v>960</v>
      </c>
      <c r="O692" s="6">
        <f t="shared" si="251"/>
        <v>0</v>
      </c>
      <c r="P692" s="6">
        <v>80</v>
      </c>
      <c r="Q692" s="6" t="s">
        <v>208</v>
      </c>
      <c r="R692" s="6">
        <f t="shared" si="252"/>
        <v>0</v>
      </c>
      <c r="S692" s="13">
        <f t="shared" si="253"/>
        <v>0</v>
      </c>
      <c r="T692" s="6">
        <f t="shared" si="254"/>
        <v>0</v>
      </c>
    </row>
    <row r="693" spans="2:20" x14ac:dyDescent="0.3">
      <c r="B693" s="6">
        <v>2040</v>
      </c>
      <c r="C693" s="6">
        <v>1</v>
      </c>
      <c r="D693" s="6">
        <f t="shared" si="245"/>
        <v>233</v>
      </c>
      <c r="E693" s="6">
        <f t="shared" si="246"/>
        <v>233</v>
      </c>
      <c r="F693" s="6">
        <v>50</v>
      </c>
      <c r="G693" s="6" t="s">
        <v>208</v>
      </c>
      <c r="H693" s="6">
        <f t="shared" si="247"/>
        <v>11650</v>
      </c>
      <c r="I693" s="13">
        <f t="shared" si="248"/>
        <v>0.13483796296296297</v>
      </c>
      <c r="J693" s="6">
        <f t="shared" si="249"/>
        <v>11.65</v>
      </c>
      <c r="L693" s="6">
        <v>2040</v>
      </c>
      <c r="M693" s="6">
        <v>0</v>
      </c>
      <c r="N693" s="6">
        <f t="shared" si="250"/>
        <v>960</v>
      </c>
      <c r="O693" s="6">
        <f t="shared" si="251"/>
        <v>0</v>
      </c>
      <c r="P693" s="6">
        <v>80</v>
      </c>
      <c r="Q693" s="6" t="s">
        <v>208</v>
      </c>
      <c r="R693" s="6">
        <f t="shared" si="252"/>
        <v>0</v>
      </c>
      <c r="S693" s="13">
        <f t="shared" si="253"/>
        <v>0</v>
      </c>
      <c r="T693" s="6">
        <f t="shared" si="254"/>
        <v>0</v>
      </c>
    </row>
    <row r="694" spans="2:20" x14ac:dyDescent="0.3">
      <c r="B694" s="6">
        <v>2041</v>
      </c>
      <c r="C694" s="6">
        <v>1</v>
      </c>
      <c r="D694" s="6">
        <f t="shared" si="245"/>
        <v>233</v>
      </c>
      <c r="E694" s="6">
        <f t="shared" si="246"/>
        <v>233</v>
      </c>
      <c r="F694" s="6">
        <v>50</v>
      </c>
      <c r="G694" s="6" t="s">
        <v>208</v>
      </c>
      <c r="H694" s="6">
        <f t="shared" si="247"/>
        <v>11650</v>
      </c>
      <c r="I694" s="13">
        <f t="shared" si="248"/>
        <v>0.13483796296296297</v>
      </c>
      <c r="J694" s="6">
        <f t="shared" si="249"/>
        <v>11.65</v>
      </c>
      <c r="L694" s="6">
        <v>2041</v>
      </c>
      <c r="M694" s="6">
        <v>0</v>
      </c>
      <c r="N694" s="6">
        <f t="shared" si="250"/>
        <v>960</v>
      </c>
      <c r="O694" s="6">
        <f t="shared" si="251"/>
        <v>0</v>
      </c>
      <c r="P694" s="6">
        <v>80</v>
      </c>
      <c r="Q694" s="6" t="s">
        <v>208</v>
      </c>
      <c r="R694" s="6">
        <f t="shared" si="252"/>
        <v>0</v>
      </c>
      <c r="S694" s="13">
        <f t="shared" si="253"/>
        <v>0</v>
      </c>
      <c r="T694" s="6">
        <f t="shared" si="254"/>
        <v>0</v>
      </c>
    </row>
    <row r="695" spans="2:20" x14ac:dyDescent="0.3">
      <c r="B695" s="6">
        <v>2042</v>
      </c>
      <c r="C695" s="6">
        <v>1</v>
      </c>
      <c r="D695" s="6">
        <f t="shared" si="245"/>
        <v>233</v>
      </c>
      <c r="E695" s="6">
        <f t="shared" si="246"/>
        <v>233</v>
      </c>
      <c r="F695" s="6">
        <v>50</v>
      </c>
      <c r="G695" s="6" t="s">
        <v>208</v>
      </c>
      <c r="H695" s="6">
        <f t="shared" si="247"/>
        <v>11650</v>
      </c>
      <c r="I695" s="13">
        <f t="shared" si="248"/>
        <v>0.13483796296296297</v>
      </c>
      <c r="J695" s="6">
        <f t="shared" si="249"/>
        <v>11.65</v>
      </c>
      <c r="L695" s="6">
        <v>2042</v>
      </c>
      <c r="M695" s="6">
        <v>0</v>
      </c>
      <c r="N695" s="6">
        <f t="shared" si="250"/>
        <v>960</v>
      </c>
      <c r="O695" s="6">
        <f t="shared" si="251"/>
        <v>0</v>
      </c>
      <c r="P695" s="6">
        <v>80</v>
      </c>
      <c r="Q695" s="6" t="s">
        <v>208</v>
      </c>
      <c r="R695" s="6">
        <f t="shared" si="252"/>
        <v>0</v>
      </c>
      <c r="S695" s="13">
        <f t="shared" si="253"/>
        <v>0</v>
      </c>
      <c r="T695" s="6">
        <f t="shared" si="254"/>
        <v>0</v>
      </c>
    </row>
    <row r="696" spans="2:20" x14ac:dyDescent="0.3">
      <c r="B696" s="6">
        <v>2043</v>
      </c>
      <c r="C696" s="6">
        <v>1</v>
      </c>
      <c r="D696" s="6">
        <f t="shared" si="245"/>
        <v>233</v>
      </c>
      <c r="E696" s="6">
        <f t="shared" si="246"/>
        <v>233</v>
      </c>
      <c r="F696" s="6">
        <v>50</v>
      </c>
      <c r="G696" s="6" t="s">
        <v>208</v>
      </c>
      <c r="H696" s="6">
        <f t="shared" si="247"/>
        <v>11650</v>
      </c>
      <c r="I696" s="13">
        <f t="shared" si="248"/>
        <v>0.13483796296296297</v>
      </c>
      <c r="J696" s="6">
        <f t="shared" si="249"/>
        <v>11.65</v>
      </c>
      <c r="L696" s="6">
        <v>2043</v>
      </c>
      <c r="M696" s="6">
        <v>0</v>
      </c>
      <c r="N696" s="6">
        <f t="shared" si="250"/>
        <v>960</v>
      </c>
      <c r="O696" s="6">
        <f t="shared" si="251"/>
        <v>0</v>
      </c>
      <c r="P696" s="6">
        <v>80</v>
      </c>
      <c r="Q696" s="6" t="s">
        <v>208</v>
      </c>
      <c r="R696" s="6">
        <f t="shared" si="252"/>
        <v>0</v>
      </c>
      <c r="S696" s="13">
        <f t="shared" si="253"/>
        <v>0</v>
      </c>
      <c r="T696" s="6">
        <f t="shared" si="254"/>
        <v>0</v>
      </c>
    </row>
    <row r="697" spans="2:20" x14ac:dyDescent="0.3">
      <c r="B697" s="6">
        <v>2044</v>
      </c>
      <c r="C697" s="6">
        <v>2</v>
      </c>
      <c r="D697" s="6">
        <f t="shared" si="245"/>
        <v>233</v>
      </c>
      <c r="E697" s="6">
        <f t="shared" si="246"/>
        <v>466</v>
      </c>
      <c r="F697" s="6">
        <v>50</v>
      </c>
      <c r="G697" s="6" t="s">
        <v>208</v>
      </c>
      <c r="H697" s="6">
        <f t="shared" si="247"/>
        <v>23300</v>
      </c>
      <c r="I697" s="13">
        <f t="shared" si="248"/>
        <v>0.26967592592592593</v>
      </c>
      <c r="J697" s="6">
        <f t="shared" si="249"/>
        <v>23.3</v>
      </c>
      <c r="L697" s="6">
        <v>2044</v>
      </c>
      <c r="M697" s="6">
        <v>0</v>
      </c>
      <c r="N697" s="6">
        <f t="shared" si="250"/>
        <v>960</v>
      </c>
      <c r="O697" s="6">
        <f t="shared" si="251"/>
        <v>0</v>
      </c>
      <c r="P697" s="6">
        <v>80</v>
      </c>
      <c r="Q697" s="6" t="s">
        <v>208</v>
      </c>
      <c r="R697" s="6">
        <f t="shared" si="252"/>
        <v>0</v>
      </c>
      <c r="S697" s="13">
        <f t="shared" si="253"/>
        <v>0</v>
      </c>
      <c r="T697" s="6">
        <f t="shared" si="254"/>
        <v>0</v>
      </c>
    </row>
    <row r="699" spans="2:20" x14ac:dyDescent="0.3">
      <c r="B699" s="226" t="s">
        <v>229</v>
      </c>
      <c r="C699" s="226"/>
      <c r="L699" s="226" t="s">
        <v>338</v>
      </c>
      <c r="M699" s="226"/>
    </row>
    <row r="700" spans="2:20" x14ac:dyDescent="0.3">
      <c r="B700" s="225" t="s">
        <v>22</v>
      </c>
      <c r="C700" s="225" t="s">
        <v>203</v>
      </c>
      <c r="D700" s="225" t="s">
        <v>204</v>
      </c>
      <c r="E700" s="225" t="s">
        <v>201</v>
      </c>
      <c r="F700" s="225" t="s">
        <v>202</v>
      </c>
      <c r="G700" s="225" t="s">
        <v>151</v>
      </c>
      <c r="H700" s="225" t="s">
        <v>205</v>
      </c>
      <c r="I700" s="225" t="s">
        <v>206</v>
      </c>
      <c r="J700" s="225" t="s">
        <v>207</v>
      </c>
      <c r="L700" s="225" t="s">
        <v>22</v>
      </c>
      <c r="M700" s="225" t="s">
        <v>203</v>
      </c>
      <c r="N700" s="225" t="s">
        <v>204</v>
      </c>
      <c r="O700" s="225" t="s">
        <v>201</v>
      </c>
      <c r="P700" s="225" t="s">
        <v>202</v>
      </c>
      <c r="Q700" s="225" t="s">
        <v>151</v>
      </c>
      <c r="R700" s="225" t="s">
        <v>205</v>
      </c>
      <c r="S700" s="225" t="s">
        <v>206</v>
      </c>
      <c r="T700" s="225" t="s">
        <v>207</v>
      </c>
    </row>
    <row r="701" spans="2:20" x14ac:dyDescent="0.3">
      <c r="B701" s="225"/>
      <c r="C701" s="225"/>
      <c r="D701" s="225"/>
      <c r="E701" s="225"/>
      <c r="F701" s="225"/>
      <c r="G701" s="225"/>
      <c r="H701" s="225"/>
      <c r="I701" s="225"/>
      <c r="J701" s="225"/>
      <c r="L701" s="225"/>
      <c r="M701" s="225"/>
      <c r="N701" s="225"/>
      <c r="O701" s="225"/>
      <c r="P701" s="225"/>
      <c r="Q701" s="225"/>
      <c r="R701" s="225"/>
      <c r="S701" s="225"/>
      <c r="T701" s="225"/>
    </row>
    <row r="702" spans="2:20" x14ac:dyDescent="0.3">
      <c r="B702" s="225"/>
      <c r="C702" s="225"/>
      <c r="D702" s="225"/>
      <c r="E702" s="225"/>
      <c r="F702" s="225"/>
      <c r="G702" s="225"/>
      <c r="H702" s="225"/>
      <c r="I702" s="225"/>
      <c r="J702" s="225"/>
      <c r="L702" s="225"/>
      <c r="M702" s="225"/>
      <c r="N702" s="225"/>
      <c r="O702" s="225"/>
      <c r="P702" s="225"/>
      <c r="Q702" s="225"/>
      <c r="R702" s="225"/>
      <c r="S702" s="225"/>
      <c r="T702" s="225"/>
    </row>
    <row r="703" spans="2:20" x14ac:dyDescent="0.3">
      <c r="B703" s="6">
        <v>2025</v>
      </c>
      <c r="C703" s="6" cm="1">
        <f t="array" ref="C703:C722">TRANSPOSE('Proyeksi Fasum (4)'!D183:W183)</f>
        <v>2</v>
      </c>
      <c r="D703" s="80">
        <v>16000</v>
      </c>
      <c r="E703" s="6">
        <f>C703*D703</f>
        <v>32000</v>
      </c>
      <c r="F703" s="6">
        <v>1000</v>
      </c>
      <c r="G703" s="6" t="s">
        <v>218</v>
      </c>
      <c r="H703" s="6">
        <f>F703*C703</f>
        <v>2000</v>
      </c>
      <c r="I703" s="13">
        <f>H703/86400</f>
        <v>2.3148148148148147E-2</v>
      </c>
      <c r="J703" s="6">
        <f>H703/1000</f>
        <v>2</v>
      </c>
      <c r="L703" s="6">
        <v>2025</v>
      </c>
      <c r="M703" s="6" cm="1">
        <f t="array" ref="M703:M722">TRANSPOSE('Proyeksi Fasum (4)'!D184:W184)</f>
        <v>1</v>
      </c>
      <c r="N703" s="80">
        <v>16000</v>
      </c>
      <c r="O703" s="6">
        <f>M703*N703</f>
        <v>16000</v>
      </c>
      <c r="P703" s="6">
        <v>500</v>
      </c>
      <c r="Q703" s="6" t="s">
        <v>218</v>
      </c>
      <c r="R703" s="6">
        <f>P703*M703</f>
        <v>500</v>
      </c>
      <c r="S703" s="13">
        <f>R703/86400</f>
        <v>5.7870370370370367E-3</v>
      </c>
      <c r="T703" s="6">
        <f>R703/1000</f>
        <v>0.5</v>
      </c>
    </row>
    <row r="704" spans="2:20" x14ac:dyDescent="0.3">
      <c r="B704" s="6">
        <v>2026</v>
      </c>
      <c r="C704" s="6">
        <v>2</v>
      </c>
      <c r="D704" s="80">
        <v>16000</v>
      </c>
      <c r="E704" s="6">
        <f t="shared" ref="E704:E722" si="255">C704*D704</f>
        <v>32000</v>
      </c>
      <c r="F704" s="6">
        <v>1000</v>
      </c>
      <c r="G704" s="6" t="s">
        <v>218</v>
      </c>
      <c r="H704" s="6">
        <f t="shared" ref="H704:H722" si="256">F704*C704</f>
        <v>2000</v>
      </c>
      <c r="I704" s="13">
        <f t="shared" ref="I704:I722" si="257">H704/86400</f>
        <v>2.3148148148148147E-2</v>
      </c>
      <c r="J704" s="6">
        <f t="shared" ref="J704:J722" si="258">H704/1000</f>
        <v>2</v>
      </c>
      <c r="L704" s="6">
        <v>2026</v>
      </c>
      <c r="M704" s="6">
        <v>1</v>
      </c>
      <c r="N704" s="80">
        <v>16000</v>
      </c>
      <c r="O704" s="6">
        <f t="shared" ref="O704:O722" si="259">M704*N704</f>
        <v>16000</v>
      </c>
      <c r="P704" s="6">
        <v>500</v>
      </c>
      <c r="Q704" s="6" t="s">
        <v>218</v>
      </c>
      <c r="R704" s="6">
        <f t="shared" ref="R704:R722" si="260">P704*M704</f>
        <v>500</v>
      </c>
      <c r="S704" s="13">
        <f t="shared" ref="S704:S722" si="261">R704/86400</f>
        <v>5.7870370370370367E-3</v>
      </c>
      <c r="T704" s="6">
        <f t="shared" ref="T704:T722" si="262">R704/1000</f>
        <v>0.5</v>
      </c>
    </row>
    <row r="705" spans="2:20" x14ac:dyDescent="0.3">
      <c r="B705" s="6">
        <v>2027</v>
      </c>
      <c r="C705" s="6">
        <v>2</v>
      </c>
      <c r="D705" s="80">
        <v>16000</v>
      </c>
      <c r="E705" s="6">
        <f t="shared" si="255"/>
        <v>32000</v>
      </c>
      <c r="F705" s="6">
        <v>1000</v>
      </c>
      <c r="G705" s="6" t="s">
        <v>218</v>
      </c>
      <c r="H705" s="6">
        <f t="shared" si="256"/>
        <v>2000</v>
      </c>
      <c r="I705" s="13">
        <f t="shared" si="257"/>
        <v>2.3148148148148147E-2</v>
      </c>
      <c r="J705" s="6">
        <f t="shared" si="258"/>
        <v>2</v>
      </c>
      <c r="L705" s="6">
        <v>2027</v>
      </c>
      <c r="M705" s="6">
        <v>1</v>
      </c>
      <c r="N705" s="80">
        <v>16000</v>
      </c>
      <c r="O705" s="6">
        <f t="shared" si="259"/>
        <v>16000</v>
      </c>
      <c r="P705" s="6">
        <v>500</v>
      </c>
      <c r="Q705" s="6" t="s">
        <v>218</v>
      </c>
      <c r="R705" s="6">
        <f t="shared" si="260"/>
        <v>500</v>
      </c>
      <c r="S705" s="13">
        <f t="shared" si="261"/>
        <v>5.7870370370370367E-3</v>
      </c>
      <c r="T705" s="6">
        <f t="shared" si="262"/>
        <v>0.5</v>
      </c>
    </row>
    <row r="706" spans="2:20" x14ac:dyDescent="0.3">
      <c r="B706" s="6">
        <v>2028</v>
      </c>
      <c r="C706" s="6">
        <v>2</v>
      </c>
      <c r="D706" s="80">
        <v>16000</v>
      </c>
      <c r="E706" s="6">
        <f t="shared" si="255"/>
        <v>32000</v>
      </c>
      <c r="F706" s="6">
        <v>1000</v>
      </c>
      <c r="G706" s="6" t="s">
        <v>218</v>
      </c>
      <c r="H706" s="6">
        <f t="shared" si="256"/>
        <v>2000</v>
      </c>
      <c r="I706" s="13">
        <f t="shared" si="257"/>
        <v>2.3148148148148147E-2</v>
      </c>
      <c r="J706" s="6">
        <f t="shared" si="258"/>
        <v>2</v>
      </c>
      <c r="L706" s="6">
        <v>2028</v>
      </c>
      <c r="M706" s="6">
        <v>1</v>
      </c>
      <c r="N706" s="80">
        <v>16000</v>
      </c>
      <c r="O706" s="6">
        <f t="shared" si="259"/>
        <v>16000</v>
      </c>
      <c r="P706" s="6">
        <v>500</v>
      </c>
      <c r="Q706" s="6" t="s">
        <v>218</v>
      </c>
      <c r="R706" s="6">
        <f t="shared" si="260"/>
        <v>500</v>
      </c>
      <c r="S706" s="13">
        <f t="shared" si="261"/>
        <v>5.7870370370370367E-3</v>
      </c>
      <c r="T706" s="6">
        <f t="shared" si="262"/>
        <v>0.5</v>
      </c>
    </row>
    <row r="707" spans="2:20" x14ac:dyDescent="0.3">
      <c r="B707" s="6">
        <v>2029</v>
      </c>
      <c r="C707" s="6">
        <v>2</v>
      </c>
      <c r="D707" s="80">
        <v>16000</v>
      </c>
      <c r="E707" s="6">
        <f t="shared" si="255"/>
        <v>32000</v>
      </c>
      <c r="F707" s="6">
        <v>1000</v>
      </c>
      <c r="G707" s="6" t="s">
        <v>218</v>
      </c>
      <c r="H707" s="6">
        <f t="shared" si="256"/>
        <v>2000</v>
      </c>
      <c r="I707" s="13">
        <f t="shared" si="257"/>
        <v>2.3148148148148147E-2</v>
      </c>
      <c r="J707" s="6">
        <f t="shared" si="258"/>
        <v>2</v>
      </c>
      <c r="L707" s="6">
        <v>2029</v>
      </c>
      <c r="M707" s="6">
        <v>1</v>
      </c>
      <c r="N707" s="80">
        <v>16000</v>
      </c>
      <c r="O707" s="6">
        <f t="shared" si="259"/>
        <v>16000</v>
      </c>
      <c r="P707" s="6">
        <v>500</v>
      </c>
      <c r="Q707" s="6" t="s">
        <v>218</v>
      </c>
      <c r="R707" s="6">
        <f t="shared" si="260"/>
        <v>500</v>
      </c>
      <c r="S707" s="13">
        <f t="shared" si="261"/>
        <v>5.7870370370370367E-3</v>
      </c>
      <c r="T707" s="6">
        <f t="shared" si="262"/>
        <v>0.5</v>
      </c>
    </row>
    <row r="708" spans="2:20" x14ac:dyDescent="0.3">
      <c r="B708" s="6">
        <v>2030</v>
      </c>
      <c r="C708" s="6">
        <v>2</v>
      </c>
      <c r="D708" s="80">
        <v>16000</v>
      </c>
      <c r="E708" s="6">
        <f t="shared" si="255"/>
        <v>32000</v>
      </c>
      <c r="F708" s="6">
        <v>1000</v>
      </c>
      <c r="G708" s="6" t="s">
        <v>218</v>
      </c>
      <c r="H708" s="6">
        <f t="shared" si="256"/>
        <v>2000</v>
      </c>
      <c r="I708" s="13">
        <f t="shared" si="257"/>
        <v>2.3148148148148147E-2</v>
      </c>
      <c r="J708" s="6">
        <f t="shared" si="258"/>
        <v>2</v>
      </c>
      <c r="L708" s="6">
        <v>2030</v>
      </c>
      <c r="M708" s="6">
        <v>1</v>
      </c>
      <c r="N708" s="80">
        <v>16000</v>
      </c>
      <c r="O708" s="6">
        <f t="shared" si="259"/>
        <v>16000</v>
      </c>
      <c r="P708" s="6">
        <v>500</v>
      </c>
      <c r="Q708" s="6" t="s">
        <v>218</v>
      </c>
      <c r="R708" s="6">
        <f t="shared" si="260"/>
        <v>500</v>
      </c>
      <c r="S708" s="13">
        <f t="shared" si="261"/>
        <v>5.7870370370370367E-3</v>
      </c>
      <c r="T708" s="6">
        <f t="shared" si="262"/>
        <v>0.5</v>
      </c>
    </row>
    <row r="709" spans="2:20" x14ac:dyDescent="0.3">
      <c r="B709" s="6">
        <v>2031</v>
      </c>
      <c r="C709" s="6">
        <v>2</v>
      </c>
      <c r="D709" s="80">
        <v>16000</v>
      </c>
      <c r="E709" s="6">
        <f t="shared" si="255"/>
        <v>32000</v>
      </c>
      <c r="F709" s="6">
        <v>1000</v>
      </c>
      <c r="G709" s="6" t="s">
        <v>218</v>
      </c>
      <c r="H709" s="6">
        <f t="shared" si="256"/>
        <v>2000</v>
      </c>
      <c r="I709" s="13">
        <f t="shared" si="257"/>
        <v>2.3148148148148147E-2</v>
      </c>
      <c r="J709" s="6">
        <f t="shared" si="258"/>
        <v>2</v>
      </c>
      <c r="L709" s="6">
        <v>2031</v>
      </c>
      <c r="M709" s="6">
        <v>1</v>
      </c>
      <c r="N709" s="80">
        <v>16000</v>
      </c>
      <c r="O709" s="6">
        <f t="shared" si="259"/>
        <v>16000</v>
      </c>
      <c r="P709" s="6">
        <v>500</v>
      </c>
      <c r="Q709" s="6" t="s">
        <v>218</v>
      </c>
      <c r="R709" s="6">
        <f t="shared" si="260"/>
        <v>500</v>
      </c>
      <c r="S709" s="13">
        <f t="shared" si="261"/>
        <v>5.7870370370370367E-3</v>
      </c>
      <c r="T709" s="6">
        <f t="shared" si="262"/>
        <v>0.5</v>
      </c>
    </row>
    <row r="710" spans="2:20" x14ac:dyDescent="0.3">
      <c r="B710" s="6">
        <v>2032</v>
      </c>
      <c r="C710" s="6">
        <v>2</v>
      </c>
      <c r="D710" s="80">
        <v>16000</v>
      </c>
      <c r="E710" s="6">
        <f t="shared" si="255"/>
        <v>32000</v>
      </c>
      <c r="F710" s="6">
        <v>1000</v>
      </c>
      <c r="G710" s="6" t="s">
        <v>218</v>
      </c>
      <c r="H710" s="6">
        <f t="shared" si="256"/>
        <v>2000</v>
      </c>
      <c r="I710" s="13">
        <f t="shared" si="257"/>
        <v>2.3148148148148147E-2</v>
      </c>
      <c r="J710" s="6">
        <f t="shared" si="258"/>
        <v>2</v>
      </c>
      <c r="L710" s="6">
        <v>2032</v>
      </c>
      <c r="M710" s="6">
        <v>1</v>
      </c>
      <c r="N710" s="80">
        <v>16000</v>
      </c>
      <c r="O710" s="6">
        <f t="shared" si="259"/>
        <v>16000</v>
      </c>
      <c r="P710" s="6">
        <v>500</v>
      </c>
      <c r="Q710" s="6" t="s">
        <v>218</v>
      </c>
      <c r="R710" s="6">
        <f t="shared" si="260"/>
        <v>500</v>
      </c>
      <c r="S710" s="13">
        <f t="shared" si="261"/>
        <v>5.7870370370370367E-3</v>
      </c>
      <c r="T710" s="6">
        <f t="shared" si="262"/>
        <v>0.5</v>
      </c>
    </row>
    <row r="711" spans="2:20" x14ac:dyDescent="0.3">
      <c r="B711" s="6">
        <v>2033</v>
      </c>
      <c r="C711" s="6">
        <v>2</v>
      </c>
      <c r="D711" s="80">
        <v>16000</v>
      </c>
      <c r="E711" s="6">
        <f t="shared" si="255"/>
        <v>32000</v>
      </c>
      <c r="F711" s="6">
        <v>1000</v>
      </c>
      <c r="G711" s="6" t="s">
        <v>218</v>
      </c>
      <c r="H711" s="6">
        <f t="shared" si="256"/>
        <v>2000</v>
      </c>
      <c r="I711" s="13">
        <f t="shared" si="257"/>
        <v>2.3148148148148147E-2</v>
      </c>
      <c r="J711" s="6">
        <f t="shared" si="258"/>
        <v>2</v>
      </c>
      <c r="L711" s="6">
        <v>2033</v>
      </c>
      <c r="M711" s="6">
        <v>1</v>
      </c>
      <c r="N711" s="80">
        <v>16000</v>
      </c>
      <c r="O711" s="6">
        <f t="shared" si="259"/>
        <v>16000</v>
      </c>
      <c r="P711" s="6">
        <v>500</v>
      </c>
      <c r="Q711" s="6" t="s">
        <v>218</v>
      </c>
      <c r="R711" s="6">
        <f t="shared" si="260"/>
        <v>500</v>
      </c>
      <c r="S711" s="13">
        <f t="shared" si="261"/>
        <v>5.7870370370370367E-3</v>
      </c>
      <c r="T711" s="6">
        <f t="shared" si="262"/>
        <v>0.5</v>
      </c>
    </row>
    <row r="712" spans="2:20" x14ac:dyDescent="0.3">
      <c r="B712" s="6">
        <v>2034</v>
      </c>
      <c r="C712" s="6">
        <v>3</v>
      </c>
      <c r="D712" s="80">
        <v>16000</v>
      </c>
      <c r="E712" s="6">
        <f t="shared" si="255"/>
        <v>48000</v>
      </c>
      <c r="F712" s="6">
        <v>1000</v>
      </c>
      <c r="G712" s="6" t="s">
        <v>218</v>
      </c>
      <c r="H712" s="6">
        <f t="shared" si="256"/>
        <v>3000</v>
      </c>
      <c r="I712" s="13">
        <f t="shared" si="257"/>
        <v>3.4722222222222224E-2</v>
      </c>
      <c r="J712" s="6">
        <f t="shared" si="258"/>
        <v>3</v>
      </c>
      <c r="L712" s="6">
        <v>2034</v>
      </c>
      <c r="M712" s="6">
        <v>1</v>
      </c>
      <c r="N712" s="80">
        <v>16000</v>
      </c>
      <c r="O712" s="6">
        <f t="shared" si="259"/>
        <v>16000</v>
      </c>
      <c r="P712" s="6">
        <v>500</v>
      </c>
      <c r="Q712" s="6" t="s">
        <v>218</v>
      </c>
      <c r="R712" s="6">
        <f t="shared" si="260"/>
        <v>500</v>
      </c>
      <c r="S712" s="13">
        <f t="shared" si="261"/>
        <v>5.7870370370370367E-3</v>
      </c>
      <c r="T712" s="6">
        <f t="shared" si="262"/>
        <v>0.5</v>
      </c>
    </row>
    <row r="713" spans="2:20" x14ac:dyDescent="0.3">
      <c r="B713" s="6">
        <v>2035</v>
      </c>
      <c r="C713" s="6">
        <v>3</v>
      </c>
      <c r="D713" s="80">
        <v>16000</v>
      </c>
      <c r="E713" s="6">
        <f t="shared" si="255"/>
        <v>48000</v>
      </c>
      <c r="F713" s="6">
        <v>1000</v>
      </c>
      <c r="G713" s="6" t="s">
        <v>218</v>
      </c>
      <c r="H713" s="6">
        <f t="shared" si="256"/>
        <v>3000</v>
      </c>
      <c r="I713" s="13">
        <f t="shared" si="257"/>
        <v>3.4722222222222224E-2</v>
      </c>
      <c r="J713" s="6">
        <f t="shared" si="258"/>
        <v>3</v>
      </c>
      <c r="L713" s="6">
        <v>2035</v>
      </c>
      <c r="M713" s="6">
        <v>1</v>
      </c>
      <c r="N713" s="80">
        <v>16000</v>
      </c>
      <c r="O713" s="6">
        <f t="shared" si="259"/>
        <v>16000</v>
      </c>
      <c r="P713" s="6">
        <v>500</v>
      </c>
      <c r="Q713" s="6" t="s">
        <v>218</v>
      </c>
      <c r="R713" s="6">
        <f t="shared" si="260"/>
        <v>500</v>
      </c>
      <c r="S713" s="13">
        <f t="shared" si="261"/>
        <v>5.7870370370370367E-3</v>
      </c>
      <c r="T713" s="6">
        <f t="shared" si="262"/>
        <v>0.5</v>
      </c>
    </row>
    <row r="714" spans="2:20" x14ac:dyDescent="0.3">
      <c r="B714" s="6">
        <v>2036</v>
      </c>
      <c r="C714" s="6">
        <v>3</v>
      </c>
      <c r="D714" s="80">
        <v>16000</v>
      </c>
      <c r="E714" s="6">
        <f t="shared" si="255"/>
        <v>48000</v>
      </c>
      <c r="F714" s="6">
        <v>1000</v>
      </c>
      <c r="G714" s="6" t="s">
        <v>218</v>
      </c>
      <c r="H714" s="6">
        <f t="shared" si="256"/>
        <v>3000</v>
      </c>
      <c r="I714" s="13">
        <f t="shared" si="257"/>
        <v>3.4722222222222224E-2</v>
      </c>
      <c r="J714" s="6">
        <f t="shared" si="258"/>
        <v>3</v>
      </c>
      <c r="L714" s="6">
        <v>2036</v>
      </c>
      <c r="M714" s="6">
        <v>1</v>
      </c>
      <c r="N714" s="80">
        <v>16000</v>
      </c>
      <c r="O714" s="6">
        <f t="shared" si="259"/>
        <v>16000</v>
      </c>
      <c r="P714" s="6">
        <v>500</v>
      </c>
      <c r="Q714" s="6" t="s">
        <v>218</v>
      </c>
      <c r="R714" s="6">
        <f t="shared" si="260"/>
        <v>500</v>
      </c>
      <c r="S714" s="13">
        <f t="shared" si="261"/>
        <v>5.7870370370370367E-3</v>
      </c>
      <c r="T714" s="6">
        <f t="shared" si="262"/>
        <v>0.5</v>
      </c>
    </row>
    <row r="715" spans="2:20" x14ac:dyDescent="0.3">
      <c r="B715" s="6">
        <v>2037</v>
      </c>
      <c r="C715" s="6">
        <v>3</v>
      </c>
      <c r="D715" s="80">
        <v>16000</v>
      </c>
      <c r="E715" s="6">
        <f t="shared" si="255"/>
        <v>48000</v>
      </c>
      <c r="F715" s="6">
        <v>1000</v>
      </c>
      <c r="G715" s="6" t="s">
        <v>218</v>
      </c>
      <c r="H715" s="6">
        <f t="shared" si="256"/>
        <v>3000</v>
      </c>
      <c r="I715" s="13">
        <f t="shared" si="257"/>
        <v>3.4722222222222224E-2</v>
      </c>
      <c r="J715" s="6">
        <f t="shared" si="258"/>
        <v>3</v>
      </c>
      <c r="L715" s="6">
        <v>2037</v>
      </c>
      <c r="M715" s="6">
        <v>1</v>
      </c>
      <c r="N715" s="80">
        <v>16000</v>
      </c>
      <c r="O715" s="6">
        <f t="shared" si="259"/>
        <v>16000</v>
      </c>
      <c r="P715" s="6">
        <v>500</v>
      </c>
      <c r="Q715" s="6" t="s">
        <v>218</v>
      </c>
      <c r="R715" s="6">
        <f t="shared" si="260"/>
        <v>500</v>
      </c>
      <c r="S715" s="13">
        <f t="shared" si="261"/>
        <v>5.7870370370370367E-3</v>
      </c>
      <c r="T715" s="6">
        <f t="shared" si="262"/>
        <v>0.5</v>
      </c>
    </row>
    <row r="716" spans="2:20" x14ac:dyDescent="0.3">
      <c r="B716" s="6">
        <v>2038</v>
      </c>
      <c r="C716" s="6">
        <v>3</v>
      </c>
      <c r="D716" s="80">
        <v>16000</v>
      </c>
      <c r="E716" s="6">
        <f t="shared" si="255"/>
        <v>48000</v>
      </c>
      <c r="F716" s="6">
        <v>1000</v>
      </c>
      <c r="G716" s="6" t="s">
        <v>218</v>
      </c>
      <c r="H716" s="6">
        <f t="shared" si="256"/>
        <v>3000</v>
      </c>
      <c r="I716" s="13">
        <f t="shared" si="257"/>
        <v>3.4722222222222224E-2</v>
      </c>
      <c r="J716" s="6">
        <f t="shared" si="258"/>
        <v>3</v>
      </c>
      <c r="L716" s="6">
        <v>2038</v>
      </c>
      <c r="M716" s="6">
        <v>1</v>
      </c>
      <c r="N716" s="80">
        <v>16000</v>
      </c>
      <c r="O716" s="6">
        <f t="shared" si="259"/>
        <v>16000</v>
      </c>
      <c r="P716" s="6">
        <v>500</v>
      </c>
      <c r="Q716" s="6" t="s">
        <v>218</v>
      </c>
      <c r="R716" s="6">
        <f t="shared" si="260"/>
        <v>500</v>
      </c>
      <c r="S716" s="13">
        <f t="shared" si="261"/>
        <v>5.7870370370370367E-3</v>
      </c>
      <c r="T716" s="6">
        <f t="shared" si="262"/>
        <v>0.5</v>
      </c>
    </row>
    <row r="717" spans="2:20" x14ac:dyDescent="0.3">
      <c r="B717" s="6">
        <v>2039</v>
      </c>
      <c r="C717" s="6">
        <v>3</v>
      </c>
      <c r="D717" s="80">
        <v>16000</v>
      </c>
      <c r="E717" s="6">
        <f t="shared" si="255"/>
        <v>48000</v>
      </c>
      <c r="F717" s="6">
        <v>1000</v>
      </c>
      <c r="G717" s="6" t="s">
        <v>218</v>
      </c>
      <c r="H717" s="6">
        <f t="shared" si="256"/>
        <v>3000</v>
      </c>
      <c r="I717" s="13">
        <f t="shared" si="257"/>
        <v>3.4722222222222224E-2</v>
      </c>
      <c r="J717" s="6">
        <f t="shared" si="258"/>
        <v>3</v>
      </c>
      <c r="L717" s="6">
        <v>2039</v>
      </c>
      <c r="M717" s="6">
        <v>1</v>
      </c>
      <c r="N717" s="80">
        <v>16000</v>
      </c>
      <c r="O717" s="6">
        <f t="shared" si="259"/>
        <v>16000</v>
      </c>
      <c r="P717" s="6">
        <v>500</v>
      </c>
      <c r="Q717" s="6" t="s">
        <v>218</v>
      </c>
      <c r="R717" s="6">
        <f t="shared" si="260"/>
        <v>500</v>
      </c>
      <c r="S717" s="13">
        <f t="shared" si="261"/>
        <v>5.7870370370370367E-3</v>
      </c>
      <c r="T717" s="6">
        <f t="shared" si="262"/>
        <v>0.5</v>
      </c>
    </row>
    <row r="718" spans="2:20" x14ac:dyDescent="0.3">
      <c r="B718" s="6">
        <v>2040</v>
      </c>
      <c r="C718" s="6">
        <v>3</v>
      </c>
      <c r="D718" s="80">
        <v>16000</v>
      </c>
      <c r="E718" s="6">
        <f t="shared" si="255"/>
        <v>48000</v>
      </c>
      <c r="F718" s="6">
        <v>1000</v>
      </c>
      <c r="G718" s="6" t="s">
        <v>218</v>
      </c>
      <c r="H718" s="6">
        <f t="shared" si="256"/>
        <v>3000</v>
      </c>
      <c r="I718" s="13">
        <f t="shared" si="257"/>
        <v>3.4722222222222224E-2</v>
      </c>
      <c r="J718" s="6">
        <f t="shared" si="258"/>
        <v>3</v>
      </c>
      <c r="L718" s="6">
        <v>2040</v>
      </c>
      <c r="M718" s="6">
        <v>1</v>
      </c>
      <c r="N718" s="80">
        <v>16000</v>
      </c>
      <c r="O718" s="6">
        <f t="shared" si="259"/>
        <v>16000</v>
      </c>
      <c r="P718" s="6">
        <v>500</v>
      </c>
      <c r="Q718" s="6" t="s">
        <v>218</v>
      </c>
      <c r="R718" s="6">
        <f t="shared" si="260"/>
        <v>500</v>
      </c>
      <c r="S718" s="13">
        <f t="shared" si="261"/>
        <v>5.7870370370370367E-3</v>
      </c>
      <c r="T718" s="6">
        <f t="shared" si="262"/>
        <v>0.5</v>
      </c>
    </row>
    <row r="719" spans="2:20" x14ac:dyDescent="0.3">
      <c r="B719" s="6">
        <v>2041</v>
      </c>
      <c r="C719" s="6">
        <v>3</v>
      </c>
      <c r="D719" s="80">
        <v>16000</v>
      </c>
      <c r="E719" s="6">
        <f t="shared" si="255"/>
        <v>48000</v>
      </c>
      <c r="F719" s="6">
        <v>1000</v>
      </c>
      <c r="G719" s="6" t="s">
        <v>218</v>
      </c>
      <c r="H719" s="6">
        <f t="shared" si="256"/>
        <v>3000</v>
      </c>
      <c r="I719" s="13">
        <f t="shared" si="257"/>
        <v>3.4722222222222224E-2</v>
      </c>
      <c r="J719" s="6">
        <f t="shared" si="258"/>
        <v>3</v>
      </c>
      <c r="L719" s="6">
        <v>2041</v>
      </c>
      <c r="M719" s="6">
        <v>1</v>
      </c>
      <c r="N719" s="80">
        <v>16000</v>
      </c>
      <c r="O719" s="6">
        <f t="shared" si="259"/>
        <v>16000</v>
      </c>
      <c r="P719" s="6">
        <v>500</v>
      </c>
      <c r="Q719" s="6" t="s">
        <v>218</v>
      </c>
      <c r="R719" s="6">
        <f t="shared" si="260"/>
        <v>500</v>
      </c>
      <c r="S719" s="13">
        <f t="shared" si="261"/>
        <v>5.7870370370370367E-3</v>
      </c>
      <c r="T719" s="6">
        <f t="shared" si="262"/>
        <v>0.5</v>
      </c>
    </row>
    <row r="720" spans="2:20" x14ac:dyDescent="0.3">
      <c r="B720" s="6">
        <v>2042</v>
      </c>
      <c r="C720" s="6">
        <v>3</v>
      </c>
      <c r="D720" s="80">
        <v>16000</v>
      </c>
      <c r="E720" s="6">
        <f t="shared" si="255"/>
        <v>48000</v>
      </c>
      <c r="F720" s="6">
        <v>1000</v>
      </c>
      <c r="G720" s="6" t="s">
        <v>218</v>
      </c>
      <c r="H720" s="6">
        <f t="shared" si="256"/>
        <v>3000</v>
      </c>
      <c r="I720" s="13">
        <f t="shared" si="257"/>
        <v>3.4722222222222224E-2</v>
      </c>
      <c r="J720" s="6">
        <f t="shared" si="258"/>
        <v>3</v>
      </c>
      <c r="L720" s="6">
        <v>2042</v>
      </c>
      <c r="M720" s="6">
        <v>1</v>
      </c>
      <c r="N720" s="80">
        <v>16000</v>
      </c>
      <c r="O720" s="6">
        <f t="shared" si="259"/>
        <v>16000</v>
      </c>
      <c r="P720" s="6">
        <v>500</v>
      </c>
      <c r="Q720" s="6" t="s">
        <v>218</v>
      </c>
      <c r="R720" s="6">
        <f t="shared" si="260"/>
        <v>500</v>
      </c>
      <c r="S720" s="13">
        <f t="shared" si="261"/>
        <v>5.7870370370370367E-3</v>
      </c>
      <c r="T720" s="6">
        <f t="shared" si="262"/>
        <v>0.5</v>
      </c>
    </row>
    <row r="721" spans="2:20" x14ac:dyDescent="0.3">
      <c r="B721" s="6">
        <v>2043</v>
      </c>
      <c r="C721" s="6">
        <v>3</v>
      </c>
      <c r="D721" s="80">
        <v>16000</v>
      </c>
      <c r="E721" s="6">
        <f t="shared" si="255"/>
        <v>48000</v>
      </c>
      <c r="F721" s="6">
        <v>1000</v>
      </c>
      <c r="G721" s="6" t="s">
        <v>218</v>
      </c>
      <c r="H721" s="6">
        <f t="shared" si="256"/>
        <v>3000</v>
      </c>
      <c r="I721" s="13">
        <f t="shared" si="257"/>
        <v>3.4722222222222224E-2</v>
      </c>
      <c r="J721" s="6">
        <f t="shared" si="258"/>
        <v>3</v>
      </c>
      <c r="L721" s="6">
        <v>2043</v>
      </c>
      <c r="M721" s="6">
        <v>1</v>
      </c>
      <c r="N721" s="80">
        <v>16000</v>
      </c>
      <c r="O721" s="6">
        <f t="shared" si="259"/>
        <v>16000</v>
      </c>
      <c r="P721" s="6">
        <v>500</v>
      </c>
      <c r="Q721" s="6" t="s">
        <v>218</v>
      </c>
      <c r="R721" s="6">
        <f t="shared" si="260"/>
        <v>500</v>
      </c>
      <c r="S721" s="13">
        <f t="shared" si="261"/>
        <v>5.7870370370370367E-3</v>
      </c>
      <c r="T721" s="6">
        <f t="shared" si="262"/>
        <v>0.5</v>
      </c>
    </row>
    <row r="722" spans="2:20" x14ac:dyDescent="0.3">
      <c r="B722" s="6">
        <v>2044</v>
      </c>
      <c r="C722" s="6">
        <v>3</v>
      </c>
      <c r="D722" s="80">
        <v>16000</v>
      </c>
      <c r="E722" s="6">
        <f t="shared" si="255"/>
        <v>48000</v>
      </c>
      <c r="F722" s="6">
        <v>1000</v>
      </c>
      <c r="G722" s="6" t="s">
        <v>218</v>
      </c>
      <c r="H722" s="6">
        <f t="shared" si="256"/>
        <v>3000</v>
      </c>
      <c r="I722" s="13">
        <f t="shared" si="257"/>
        <v>3.4722222222222224E-2</v>
      </c>
      <c r="J722" s="6">
        <f t="shared" si="258"/>
        <v>3</v>
      </c>
      <c r="L722" s="6">
        <v>2044</v>
      </c>
      <c r="M722" s="6">
        <v>2</v>
      </c>
      <c r="N722" s="80">
        <v>16000</v>
      </c>
      <c r="O722" s="6">
        <f t="shared" si="259"/>
        <v>32000</v>
      </c>
      <c r="P722" s="6">
        <v>500</v>
      </c>
      <c r="Q722" s="6" t="s">
        <v>218</v>
      </c>
      <c r="R722" s="6">
        <f t="shared" si="260"/>
        <v>1000</v>
      </c>
      <c r="S722" s="13">
        <f t="shared" si="261"/>
        <v>1.1574074074074073E-2</v>
      </c>
      <c r="T722" s="6">
        <f t="shared" si="262"/>
        <v>1</v>
      </c>
    </row>
    <row r="724" spans="2:20" x14ac:dyDescent="0.3">
      <c r="B724" s="226" t="s">
        <v>339</v>
      </c>
      <c r="C724" s="226"/>
      <c r="D724" s="226"/>
      <c r="L724" s="226" t="s">
        <v>340</v>
      </c>
      <c r="M724" s="226"/>
      <c r="N724" s="226"/>
    </row>
    <row r="725" spans="2:20" x14ac:dyDescent="0.3">
      <c r="B725" s="225" t="s">
        <v>22</v>
      </c>
      <c r="C725" s="225" t="s">
        <v>203</v>
      </c>
      <c r="D725" s="225" t="s">
        <v>204</v>
      </c>
      <c r="E725" s="225" t="s">
        <v>201</v>
      </c>
      <c r="F725" s="225" t="s">
        <v>202</v>
      </c>
      <c r="G725" s="225" t="s">
        <v>151</v>
      </c>
      <c r="H725" s="225" t="s">
        <v>205</v>
      </c>
      <c r="I725" s="225" t="s">
        <v>206</v>
      </c>
      <c r="J725" s="225" t="s">
        <v>207</v>
      </c>
      <c r="L725" s="225" t="s">
        <v>22</v>
      </c>
      <c r="M725" s="225" t="s">
        <v>203</v>
      </c>
      <c r="N725" s="225" t="s">
        <v>204</v>
      </c>
      <c r="O725" s="225" t="s">
        <v>201</v>
      </c>
      <c r="P725" s="225" t="s">
        <v>202</v>
      </c>
      <c r="Q725" s="225" t="s">
        <v>151</v>
      </c>
      <c r="R725" s="225" t="s">
        <v>205</v>
      </c>
      <c r="S725" s="225" t="s">
        <v>206</v>
      </c>
      <c r="T725" s="225" t="s">
        <v>207</v>
      </c>
    </row>
    <row r="726" spans="2:20" x14ac:dyDescent="0.3">
      <c r="B726" s="225"/>
      <c r="C726" s="225"/>
      <c r="D726" s="225"/>
      <c r="E726" s="225"/>
      <c r="F726" s="225"/>
      <c r="G726" s="225"/>
      <c r="H726" s="225"/>
      <c r="I726" s="225"/>
      <c r="J726" s="225"/>
      <c r="L726" s="225"/>
      <c r="M726" s="225"/>
      <c r="N726" s="225"/>
      <c r="O726" s="225"/>
      <c r="P726" s="225"/>
      <c r="Q726" s="225"/>
      <c r="R726" s="225"/>
      <c r="S726" s="225"/>
      <c r="T726" s="225"/>
    </row>
    <row r="727" spans="2:20" x14ac:dyDescent="0.3">
      <c r="B727" s="225"/>
      <c r="C727" s="225"/>
      <c r="D727" s="225"/>
      <c r="E727" s="225"/>
      <c r="F727" s="225"/>
      <c r="G727" s="225"/>
      <c r="H727" s="225"/>
      <c r="I727" s="225"/>
      <c r="J727" s="225"/>
      <c r="L727" s="225"/>
      <c r="M727" s="225"/>
      <c r="N727" s="225"/>
      <c r="O727" s="225"/>
      <c r="P727" s="225"/>
      <c r="Q727" s="225"/>
      <c r="R727" s="225"/>
      <c r="S727" s="225"/>
      <c r="T727" s="225"/>
    </row>
    <row r="728" spans="2:20" x14ac:dyDescent="0.3">
      <c r="B728" s="6">
        <v>2025</v>
      </c>
      <c r="C728" s="6" cm="1">
        <f t="array" ref="C728:C747">TRANSPOSE('Proyeksi Fasum (4)'!D186:W186)</f>
        <v>1</v>
      </c>
      <c r="D728" s="6">
        <v>20</v>
      </c>
      <c r="E728" s="6">
        <f>C728*D728</f>
        <v>20</v>
      </c>
      <c r="F728" s="6">
        <v>50</v>
      </c>
      <c r="G728" s="6" t="s">
        <v>220</v>
      </c>
      <c r="H728" s="6">
        <f>E728*F728</f>
        <v>1000</v>
      </c>
      <c r="I728" s="13">
        <f>H728/86400</f>
        <v>1.1574074074074073E-2</v>
      </c>
      <c r="J728" s="6">
        <f>H728/1000</f>
        <v>1</v>
      </c>
      <c r="L728" s="6">
        <v>2025</v>
      </c>
      <c r="M728" s="6" cm="1">
        <f t="array" ref="M728:M747">TRANSPOSE('Proyeksi Fasum (4)'!D187:W187)</f>
        <v>1</v>
      </c>
      <c r="N728" s="6">
        <v>20</v>
      </c>
      <c r="O728" s="6">
        <f>M728*N728</f>
        <v>20</v>
      </c>
      <c r="P728" s="6">
        <v>50</v>
      </c>
      <c r="Q728" s="6" t="s">
        <v>220</v>
      </c>
      <c r="R728" s="6">
        <f>O728*P728</f>
        <v>1000</v>
      </c>
      <c r="S728" s="13">
        <f>R728/86400</f>
        <v>1.1574074074074073E-2</v>
      </c>
      <c r="T728" s="6">
        <f>R728/1000</f>
        <v>1</v>
      </c>
    </row>
    <row r="729" spans="2:20" x14ac:dyDescent="0.3">
      <c r="B729" s="6">
        <v>2026</v>
      </c>
      <c r="C729" s="6">
        <v>1</v>
      </c>
      <c r="D729" s="6">
        <v>20</v>
      </c>
      <c r="E729" s="6">
        <f t="shared" ref="E729:E747" si="263">C729*D729</f>
        <v>20</v>
      </c>
      <c r="F729" s="6">
        <v>50</v>
      </c>
      <c r="G729" s="6" t="s">
        <v>220</v>
      </c>
      <c r="H729" s="6">
        <f t="shared" ref="H729:H747" si="264">E729*F729</f>
        <v>1000</v>
      </c>
      <c r="I729" s="13">
        <f t="shared" ref="I729:I747" si="265">H729/86400</f>
        <v>1.1574074074074073E-2</v>
      </c>
      <c r="J729" s="6">
        <f t="shared" ref="J729:J747" si="266">H729/1000</f>
        <v>1</v>
      </c>
      <c r="L729" s="6">
        <v>2026</v>
      </c>
      <c r="M729" s="6">
        <v>1</v>
      </c>
      <c r="N729" s="6">
        <v>20</v>
      </c>
      <c r="O729" s="6">
        <f t="shared" ref="O729:O747" si="267">M729*N729</f>
        <v>20</v>
      </c>
      <c r="P729" s="6">
        <v>50</v>
      </c>
      <c r="Q729" s="6" t="s">
        <v>220</v>
      </c>
      <c r="R729" s="6">
        <f t="shared" ref="R729:R747" si="268">O729*P729</f>
        <v>1000</v>
      </c>
      <c r="S729" s="13">
        <f t="shared" ref="S729:S747" si="269">R729/86400</f>
        <v>1.1574074074074073E-2</v>
      </c>
      <c r="T729" s="6">
        <f t="shared" ref="T729:T747" si="270">R729/1000</f>
        <v>1</v>
      </c>
    </row>
    <row r="730" spans="2:20" x14ac:dyDescent="0.3">
      <c r="B730" s="6">
        <v>2027</v>
      </c>
      <c r="C730" s="6">
        <v>1</v>
      </c>
      <c r="D730" s="6">
        <v>20</v>
      </c>
      <c r="E730" s="6">
        <f t="shared" si="263"/>
        <v>20</v>
      </c>
      <c r="F730" s="6">
        <v>50</v>
      </c>
      <c r="G730" s="6" t="s">
        <v>220</v>
      </c>
      <c r="H730" s="6">
        <f t="shared" si="264"/>
        <v>1000</v>
      </c>
      <c r="I730" s="13">
        <f t="shared" si="265"/>
        <v>1.1574074074074073E-2</v>
      </c>
      <c r="J730" s="6">
        <f t="shared" si="266"/>
        <v>1</v>
      </c>
      <c r="L730" s="6">
        <v>2027</v>
      </c>
      <c r="M730" s="6">
        <v>1</v>
      </c>
      <c r="N730" s="6">
        <v>20</v>
      </c>
      <c r="O730" s="6">
        <f t="shared" si="267"/>
        <v>20</v>
      </c>
      <c r="P730" s="6">
        <v>50</v>
      </c>
      <c r="Q730" s="6" t="s">
        <v>220</v>
      </c>
      <c r="R730" s="6">
        <f t="shared" si="268"/>
        <v>1000</v>
      </c>
      <c r="S730" s="13">
        <f t="shared" si="269"/>
        <v>1.1574074074074073E-2</v>
      </c>
      <c r="T730" s="6">
        <f t="shared" si="270"/>
        <v>1</v>
      </c>
    </row>
    <row r="731" spans="2:20" x14ac:dyDescent="0.3">
      <c r="B731" s="6">
        <v>2028</v>
      </c>
      <c r="C731" s="6">
        <v>1</v>
      </c>
      <c r="D731" s="6">
        <v>20</v>
      </c>
      <c r="E731" s="6">
        <f t="shared" si="263"/>
        <v>20</v>
      </c>
      <c r="F731" s="6">
        <v>50</v>
      </c>
      <c r="G731" s="6" t="s">
        <v>220</v>
      </c>
      <c r="H731" s="6">
        <f t="shared" si="264"/>
        <v>1000</v>
      </c>
      <c r="I731" s="13">
        <f t="shared" si="265"/>
        <v>1.1574074074074073E-2</v>
      </c>
      <c r="J731" s="6">
        <f t="shared" si="266"/>
        <v>1</v>
      </c>
      <c r="L731" s="6">
        <v>2028</v>
      </c>
      <c r="M731" s="6">
        <v>1</v>
      </c>
      <c r="N731" s="6">
        <v>20</v>
      </c>
      <c r="O731" s="6">
        <f t="shared" si="267"/>
        <v>20</v>
      </c>
      <c r="P731" s="6">
        <v>50</v>
      </c>
      <c r="Q731" s="6" t="s">
        <v>220</v>
      </c>
      <c r="R731" s="6">
        <f t="shared" si="268"/>
        <v>1000</v>
      </c>
      <c r="S731" s="13">
        <f t="shared" si="269"/>
        <v>1.1574074074074073E-2</v>
      </c>
      <c r="T731" s="6">
        <f t="shared" si="270"/>
        <v>1</v>
      </c>
    </row>
    <row r="732" spans="2:20" x14ac:dyDescent="0.3">
      <c r="B732" s="6">
        <v>2029</v>
      </c>
      <c r="C732" s="6">
        <v>1</v>
      </c>
      <c r="D732" s="6">
        <v>20</v>
      </c>
      <c r="E732" s="6">
        <f t="shared" si="263"/>
        <v>20</v>
      </c>
      <c r="F732" s="6">
        <v>50</v>
      </c>
      <c r="G732" s="6" t="s">
        <v>220</v>
      </c>
      <c r="H732" s="6">
        <f t="shared" si="264"/>
        <v>1000</v>
      </c>
      <c r="I732" s="13">
        <f t="shared" si="265"/>
        <v>1.1574074074074073E-2</v>
      </c>
      <c r="J732" s="6">
        <f t="shared" si="266"/>
        <v>1</v>
      </c>
      <c r="L732" s="6">
        <v>2029</v>
      </c>
      <c r="M732" s="6">
        <v>1</v>
      </c>
      <c r="N732" s="6">
        <v>20</v>
      </c>
      <c r="O732" s="6">
        <f t="shared" si="267"/>
        <v>20</v>
      </c>
      <c r="P732" s="6">
        <v>50</v>
      </c>
      <c r="Q732" s="6" t="s">
        <v>220</v>
      </c>
      <c r="R732" s="6">
        <f t="shared" si="268"/>
        <v>1000</v>
      </c>
      <c r="S732" s="13">
        <f t="shared" si="269"/>
        <v>1.1574074074074073E-2</v>
      </c>
      <c r="T732" s="6">
        <f t="shared" si="270"/>
        <v>1</v>
      </c>
    </row>
    <row r="733" spans="2:20" x14ac:dyDescent="0.3">
      <c r="B733" s="6">
        <v>2030</v>
      </c>
      <c r="C733" s="6">
        <v>1</v>
      </c>
      <c r="D733" s="6">
        <v>20</v>
      </c>
      <c r="E733" s="6">
        <f t="shared" si="263"/>
        <v>20</v>
      </c>
      <c r="F733" s="6">
        <v>50</v>
      </c>
      <c r="G733" s="6" t="s">
        <v>220</v>
      </c>
      <c r="H733" s="6">
        <f t="shared" si="264"/>
        <v>1000</v>
      </c>
      <c r="I733" s="13">
        <f t="shared" si="265"/>
        <v>1.1574074074074073E-2</v>
      </c>
      <c r="J733" s="6">
        <f t="shared" si="266"/>
        <v>1</v>
      </c>
      <c r="L733" s="6">
        <v>2030</v>
      </c>
      <c r="M733" s="6">
        <v>1</v>
      </c>
      <c r="N733" s="6">
        <v>20</v>
      </c>
      <c r="O733" s="6">
        <f t="shared" si="267"/>
        <v>20</v>
      </c>
      <c r="P733" s="6">
        <v>50</v>
      </c>
      <c r="Q733" s="6" t="s">
        <v>220</v>
      </c>
      <c r="R733" s="6">
        <f t="shared" si="268"/>
        <v>1000</v>
      </c>
      <c r="S733" s="13">
        <f t="shared" si="269"/>
        <v>1.1574074074074073E-2</v>
      </c>
      <c r="T733" s="6">
        <f t="shared" si="270"/>
        <v>1</v>
      </c>
    </row>
    <row r="734" spans="2:20" x14ac:dyDescent="0.3">
      <c r="B734" s="6">
        <v>2031</v>
      </c>
      <c r="C734" s="6">
        <v>1</v>
      </c>
      <c r="D734" s="6">
        <v>20</v>
      </c>
      <c r="E734" s="6">
        <f t="shared" si="263"/>
        <v>20</v>
      </c>
      <c r="F734" s="6">
        <v>50</v>
      </c>
      <c r="G734" s="6" t="s">
        <v>220</v>
      </c>
      <c r="H734" s="6">
        <f t="shared" si="264"/>
        <v>1000</v>
      </c>
      <c r="I734" s="13">
        <f t="shared" si="265"/>
        <v>1.1574074074074073E-2</v>
      </c>
      <c r="J734" s="6">
        <f t="shared" si="266"/>
        <v>1</v>
      </c>
      <c r="L734" s="6">
        <v>2031</v>
      </c>
      <c r="M734" s="6">
        <v>1</v>
      </c>
      <c r="N734" s="6">
        <v>20</v>
      </c>
      <c r="O734" s="6">
        <f t="shared" si="267"/>
        <v>20</v>
      </c>
      <c r="P734" s="6">
        <v>50</v>
      </c>
      <c r="Q734" s="6" t="s">
        <v>220</v>
      </c>
      <c r="R734" s="6">
        <f t="shared" si="268"/>
        <v>1000</v>
      </c>
      <c r="S734" s="13">
        <f t="shared" si="269"/>
        <v>1.1574074074074073E-2</v>
      </c>
      <c r="T734" s="6">
        <f t="shared" si="270"/>
        <v>1</v>
      </c>
    </row>
    <row r="735" spans="2:20" x14ac:dyDescent="0.3">
      <c r="B735" s="6">
        <v>2032</v>
      </c>
      <c r="C735" s="6">
        <v>1</v>
      </c>
      <c r="D735" s="6">
        <v>20</v>
      </c>
      <c r="E735" s="6">
        <f t="shared" si="263"/>
        <v>20</v>
      </c>
      <c r="F735" s="6">
        <v>50</v>
      </c>
      <c r="G735" s="6" t="s">
        <v>220</v>
      </c>
      <c r="H735" s="6">
        <f t="shared" si="264"/>
        <v>1000</v>
      </c>
      <c r="I735" s="13">
        <f t="shared" si="265"/>
        <v>1.1574074074074073E-2</v>
      </c>
      <c r="J735" s="6">
        <f t="shared" si="266"/>
        <v>1</v>
      </c>
      <c r="L735" s="6">
        <v>2032</v>
      </c>
      <c r="M735" s="6">
        <v>1</v>
      </c>
      <c r="N735" s="6">
        <v>20</v>
      </c>
      <c r="O735" s="6">
        <f t="shared" si="267"/>
        <v>20</v>
      </c>
      <c r="P735" s="6">
        <v>50</v>
      </c>
      <c r="Q735" s="6" t="s">
        <v>220</v>
      </c>
      <c r="R735" s="6">
        <f t="shared" si="268"/>
        <v>1000</v>
      </c>
      <c r="S735" s="13">
        <f t="shared" si="269"/>
        <v>1.1574074074074073E-2</v>
      </c>
      <c r="T735" s="6">
        <f t="shared" si="270"/>
        <v>1</v>
      </c>
    </row>
    <row r="736" spans="2:20" x14ac:dyDescent="0.3">
      <c r="B736" s="6">
        <v>2033</v>
      </c>
      <c r="C736" s="6">
        <v>1</v>
      </c>
      <c r="D736" s="6">
        <v>20</v>
      </c>
      <c r="E736" s="6">
        <f t="shared" si="263"/>
        <v>20</v>
      </c>
      <c r="F736" s="6">
        <v>50</v>
      </c>
      <c r="G736" s="6" t="s">
        <v>220</v>
      </c>
      <c r="H736" s="6">
        <f t="shared" si="264"/>
        <v>1000</v>
      </c>
      <c r="I736" s="13">
        <f t="shared" si="265"/>
        <v>1.1574074074074073E-2</v>
      </c>
      <c r="J736" s="6">
        <f t="shared" si="266"/>
        <v>1</v>
      </c>
      <c r="L736" s="6">
        <v>2033</v>
      </c>
      <c r="M736" s="6">
        <v>1</v>
      </c>
      <c r="N736" s="6">
        <v>20</v>
      </c>
      <c r="O736" s="6">
        <f t="shared" si="267"/>
        <v>20</v>
      </c>
      <c r="P736" s="6">
        <v>50</v>
      </c>
      <c r="Q736" s="6" t="s">
        <v>220</v>
      </c>
      <c r="R736" s="6">
        <f t="shared" si="268"/>
        <v>1000</v>
      </c>
      <c r="S736" s="13">
        <f t="shared" si="269"/>
        <v>1.1574074074074073E-2</v>
      </c>
      <c r="T736" s="6">
        <f t="shared" si="270"/>
        <v>1</v>
      </c>
    </row>
    <row r="737" spans="2:20" x14ac:dyDescent="0.3">
      <c r="B737" s="6">
        <v>2034</v>
      </c>
      <c r="C737" s="6">
        <v>1</v>
      </c>
      <c r="D737" s="6">
        <v>20</v>
      </c>
      <c r="E737" s="6">
        <f t="shared" si="263"/>
        <v>20</v>
      </c>
      <c r="F737" s="6">
        <v>50</v>
      </c>
      <c r="G737" s="6" t="s">
        <v>220</v>
      </c>
      <c r="H737" s="6">
        <f t="shared" si="264"/>
        <v>1000</v>
      </c>
      <c r="I737" s="13">
        <f t="shared" si="265"/>
        <v>1.1574074074074073E-2</v>
      </c>
      <c r="J737" s="6">
        <f t="shared" si="266"/>
        <v>1</v>
      </c>
      <c r="L737" s="6">
        <v>2034</v>
      </c>
      <c r="M737" s="6">
        <v>1</v>
      </c>
      <c r="N737" s="6">
        <v>20</v>
      </c>
      <c r="O737" s="6">
        <f t="shared" si="267"/>
        <v>20</v>
      </c>
      <c r="P737" s="6">
        <v>50</v>
      </c>
      <c r="Q737" s="6" t="s">
        <v>220</v>
      </c>
      <c r="R737" s="6">
        <f t="shared" si="268"/>
        <v>1000</v>
      </c>
      <c r="S737" s="13">
        <f t="shared" si="269"/>
        <v>1.1574074074074073E-2</v>
      </c>
      <c r="T737" s="6">
        <f t="shared" si="270"/>
        <v>1</v>
      </c>
    </row>
    <row r="738" spans="2:20" x14ac:dyDescent="0.3">
      <c r="B738" s="6">
        <v>2035</v>
      </c>
      <c r="C738" s="6">
        <v>1</v>
      </c>
      <c r="D738" s="6">
        <v>20</v>
      </c>
      <c r="E738" s="6">
        <f t="shared" si="263"/>
        <v>20</v>
      </c>
      <c r="F738" s="6">
        <v>50</v>
      </c>
      <c r="G738" s="6" t="s">
        <v>220</v>
      </c>
      <c r="H738" s="6">
        <f t="shared" si="264"/>
        <v>1000</v>
      </c>
      <c r="I738" s="13">
        <f t="shared" si="265"/>
        <v>1.1574074074074073E-2</v>
      </c>
      <c r="J738" s="6">
        <f t="shared" si="266"/>
        <v>1</v>
      </c>
      <c r="L738" s="6">
        <v>2035</v>
      </c>
      <c r="M738" s="6">
        <v>1</v>
      </c>
      <c r="N738" s="6">
        <v>20</v>
      </c>
      <c r="O738" s="6">
        <f t="shared" si="267"/>
        <v>20</v>
      </c>
      <c r="P738" s="6">
        <v>50</v>
      </c>
      <c r="Q738" s="6" t="s">
        <v>220</v>
      </c>
      <c r="R738" s="6">
        <f t="shared" si="268"/>
        <v>1000</v>
      </c>
      <c r="S738" s="13">
        <f t="shared" si="269"/>
        <v>1.1574074074074073E-2</v>
      </c>
      <c r="T738" s="6">
        <f t="shared" si="270"/>
        <v>1</v>
      </c>
    </row>
    <row r="739" spans="2:20" x14ac:dyDescent="0.3">
      <c r="B739" s="6">
        <v>2036</v>
      </c>
      <c r="C739" s="6">
        <v>1</v>
      </c>
      <c r="D739" s="6">
        <v>20</v>
      </c>
      <c r="E739" s="6">
        <f t="shared" si="263"/>
        <v>20</v>
      </c>
      <c r="F739" s="6">
        <v>50</v>
      </c>
      <c r="G739" s="6" t="s">
        <v>220</v>
      </c>
      <c r="H739" s="6">
        <f t="shared" si="264"/>
        <v>1000</v>
      </c>
      <c r="I739" s="13">
        <f t="shared" si="265"/>
        <v>1.1574074074074073E-2</v>
      </c>
      <c r="J739" s="6">
        <f t="shared" si="266"/>
        <v>1</v>
      </c>
      <c r="L739" s="6">
        <v>2036</v>
      </c>
      <c r="M739" s="6">
        <v>1</v>
      </c>
      <c r="N739" s="6">
        <v>20</v>
      </c>
      <c r="O739" s="6">
        <f t="shared" si="267"/>
        <v>20</v>
      </c>
      <c r="P739" s="6">
        <v>50</v>
      </c>
      <c r="Q739" s="6" t="s">
        <v>220</v>
      </c>
      <c r="R739" s="6">
        <f t="shared" si="268"/>
        <v>1000</v>
      </c>
      <c r="S739" s="13">
        <f t="shared" si="269"/>
        <v>1.1574074074074073E-2</v>
      </c>
      <c r="T739" s="6">
        <f t="shared" si="270"/>
        <v>1</v>
      </c>
    </row>
    <row r="740" spans="2:20" x14ac:dyDescent="0.3">
      <c r="B740" s="6">
        <v>2037</v>
      </c>
      <c r="C740" s="6">
        <v>1</v>
      </c>
      <c r="D740" s="6">
        <v>20</v>
      </c>
      <c r="E740" s="6">
        <f t="shared" si="263"/>
        <v>20</v>
      </c>
      <c r="F740" s="6">
        <v>50</v>
      </c>
      <c r="G740" s="6" t="s">
        <v>220</v>
      </c>
      <c r="H740" s="6">
        <f t="shared" si="264"/>
        <v>1000</v>
      </c>
      <c r="I740" s="13">
        <f t="shared" si="265"/>
        <v>1.1574074074074073E-2</v>
      </c>
      <c r="J740" s="6">
        <f t="shared" si="266"/>
        <v>1</v>
      </c>
      <c r="L740" s="6">
        <v>2037</v>
      </c>
      <c r="M740" s="6">
        <v>1</v>
      </c>
      <c r="N740" s="6">
        <v>20</v>
      </c>
      <c r="O740" s="6">
        <f t="shared" si="267"/>
        <v>20</v>
      </c>
      <c r="P740" s="6">
        <v>50</v>
      </c>
      <c r="Q740" s="6" t="s">
        <v>220</v>
      </c>
      <c r="R740" s="6">
        <f t="shared" si="268"/>
        <v>1000</v>
      </c>
      <c r="S740" s="13">
        <f t="shared" si="269"/>
        <v>1.1574074074074073E-2</v>
      </c>
      <c r="T740" s="6">
        <f t="shared" si="270"/>
        <v>1</v>
      </c>
    </row>
    <row r="741" spans="2:20" x14ac:dyDescent="0.3">
      <c r="B741" s="6">
        <v>2038</v>
      </c>
      <c r="C741" s="6">
        <v>1</v>
      </c>
      <c r="D741" s="6">
        <v>20</v>
      </c>
      <c r="E741" s="6">
        <f t="shared" si="263"/>
        <v>20</v>
      </c>
      <c r="F741" s="6">
        <v>50</v>
      </c>
      <c r="G741" s="6" t="s">
        <v>220</v>
      </c>
      <c r="H741" s="6">
        <f t="shared" si="264"/>
        <v>1000</v>
      </c>
      <c r="I741" s="13">
        <f t="shared" si="265"/>
        <v>1.1574074074074073E-2</v>
      </c>
      <c r="J741" s="6">
        <f t="shared" si="266"/>
        <v>1</v>
      </c>
      <c r="L741" s="6">
        <v>2038</v>
      </c>
      <c r="M741" s="6">
        <v>1</v>
      </c>
      <c r="N741" s="6">
        <v>20</v>
      </c>
      <c r="O741" s="6">
        <f t="shared" si="267"/>
        <v>20</v>
      </c>
      <c r="P741" s="6">
        <v>50</v>
      </c>
      <c r="Q741" s="6" t="s">
        <v>220</v>
      </c>
      <c r="R741" s="6">
        <f t="shared" si="268"/>
        <v>1000</v>
      </c>
      <c r="S741" s="13">
        <f t="shared" si="269"/>
        <v>1.1574074074074073E-2</v>
      </c>
      <c r="T741" s="6">
        <f t="shared" si="270"/>
        <v>1</v>
      </c>
    </row>
    <row r="742" spans="2:20" x14ac:dyDescent="0.3">
      <c r="B742" s="6">
        <v>2039</v>
      </c>
      <c r="C742" s="6">
        <v>1</v>
      </c>
      <c r="D742" s="6">
        <v>20</v>
      </c>
      <c r="E742" s="6">
        <f t="shared" si="263"/>
        <v>20</v>
      </c>
      <c r="F742" s="6">
        <v>50</v>
      </c>
      <c r="G742" s="6" t="s">
        <v>220</v>
      </c>
      <c r="H742" s="6">
        <f t="shared" si="264"/>
        <v>1000</v>
      </c>
      <c r="I742" s="13">
        <f t="shared" si="265"/>
        <v>1.1574074074074073E-2</v>
      </c>
      <c r="J742" s="6">
        <f t="shared" si="266"/>
        <v>1</v>
      </c>
      <c r="L742" s="6">
        <v>2039</v>
      </c>
      <c r="M742" s="6">
        <v>1</v>
      </c>
      <c r="N742" s="6">
        <v>20</v>
      </c>
      <c r="O742" s="6">
        <f t="shared" si="267"/>
        <v>20</v>
      </c>
      <c r="P742" s="6">
        <v>50</v>
      </c>
      <c r="Q742" s="6" t="s">
        <v>220</v>
      </c>
      <c r="R742" s="6">
        <f t="shared" si="268"/>
        <v>1000</v>
      </c>
      <c r="S742" s="13">
        <f t="shared" si="269"/>
        <v>1.1574074074074073E-2</v>
      </c>
      <c r="T742" s="6">
        <f t="shared" si="270"/>
        <v>1</v>
      </c>
    </row>
    <row r="743" spans="2:20" x14ac:dyDescent="0.3">
      <c r="B743" s="6">
        <v>2040</v>
      </c>
      <c r="C743" s="6">
        <v>1</v>
      </c>
      <c r="D743" s="6">
        <v>20</v>
      </c>
      <c r="E743" s="6">
        <f t="shared" si="263"/>
        <v>20</v>
      </c>
      <c r="F743" s="6">
        <v>50</v>
      </c>
      <c r="G743" s="6" t="s">
        <v>220</v>
      </c>
      <c r="H743" s="6">
        <f t="shared" si="264"/>
        <v>1000</v>
      </c>
      <c r="I743" s="13">
        <f t="shared" si="265"/>
        <v>1.1574074074074073E-2</v>
      </c>
      <c r="J743" s="6">
        <f t="shared" si="266"/>
        <v>1</v>
      </c>
      <c r="L743" s="6">
        <v>2040</v>
      </c>
      <c r="M743" s="6">
        <v>1</v>
      </c>
      <c r="N743" s="6">
        <v>20</v>
      </c>
      <c r="O743" s="6">
        <f t="shared" si="267"/>
        <v>20</v>
      </c>
      <c r="P743" s="6">
        <v>50</v>
      </c>
      <c r="Q743" s="6" t="s">
        <v>220</v>
      </c>
      <c r="R743" s="6">
        <f t="shared" si="268"/>
        <v>1000</v>
      </c>
      <c r="S743" s="13">
        <f t="shared" si="269"/>
        <v>1.1574074074074073E-2</v>
      </c>
      <c r="T743" s="6">
        <f t="shared" si="270"/>
        <v>1</v>
      </c>
    </row>
    <row r="744" spans="2:20" x14ac:dyDescent="0.3">
      <c r="B744" s="6">
        <v>2041</v>
      </c>
      <c r="C744" s="6">
        <v>1</v>
      </c>
      <c r="D744" s="6">
        <v>20</v>
      </c>
      <c r="E744" s="6">
        <f t="shared" si="263"/>
        <v>20</v>
      </c>
      <c r="F744" s="6">
        <v>50</v>
      </c>
      <c r="G744" s="6" t="s">
        <v>220</v>
      </c>
      <c r="H744" s="6">
        <f t="shared" si="264"/>
        <v>1000</v>
      </c>
      <c r="I744" s="13">
        <f t="shared" si="265"/>
        <v>1.1574074074074073E-2</v>
      </c>
      <c r="J744" s="6">
        <f t="shared" si="266"/>
        <v>1</v>
      </c>
      <c r="L744" s="6">
        <v>2041</v>
      </c>
      <c r="M744" s="6">
        <v>1</v>
      </c>
      <c r="N744" s="6">
        <v>20</v>
      </c>
      <c r="O744" s="6">
        <f t="shared" si="267"/>
        <v>20</v>
      </c>
      <c r="P744" s="6">
        <v>50</v>
      </c>
      <c r="Q744" s="6" t="s">
        <v>220</v>
      </c>
      <c r="R744" s="6">
        <f t="shared" si="268"/>
        <v>1000</v>
      </c>
      <c r="S744" s="13">
        <f t="shared" si="269"/>
        <v>1.1574074074074073E-2</v>
      </c>
      <c r="T744" s="6">
        <f t="shared" si="270"/>
        <v>1</v>
      </c>
    </row>
    <row r="745" spans="2:20" x14ac:dyDescent="0.3">
      <c r="B745" s="6">
        <v>2042</v>
      </c>
      <c r="C745" s="6">
        <v>1</v>
      </c>
      <c r="D745" s="6">
        <v>20</v>
      </c>
      <c r="E745" s="6">
        <f t="shared" si="263"/>
        <v>20</v>
      </c>
      <c r="F745" s="6">
        <v>50</v>
      </c>
      <c r="G745" s="6" t="s">
        <v>220</v>
      </c>
      <c r="H745" s="6">
        <f t="shared" si="264"/>
        <v>1000</v>
      </c>
      <c r="I745" s="13">
        <f t="shared" si="265"/>
        <v>1.1574074074074073E-2</v>
      </c>
      <c r="J745" s="6">
        <f t="shared" si="266"/>
        <v>1</v>
      </c>
      <c r="L745" s="6">
        <v>2042</v>
      </c>
      <c r="M745" s="6">
        <v>1</v>
      </c>
      <c r="N745" s="6">
        <v>20</v>
      </c>
      <c r="O745" s="6">
        <f t="shared" si="267"/>
        <v>20</v>
      </c>
      <c r="P745" s="6">
        <v>50</v>
      </c>
      <c r="Q745" s="6" t="s">
        <v>220</v>
      </c>
      <c r="R745" s="6">
        <f t="shared" si="268"/>
        <v>1000</v>
      </c>
      <c r="S745" s="13">
        <f t="shared" si="269"/>
        <v>1.1574074074074073E-2</v>
      </c>
      <c r="T745" s="6">
        <f t="shared" si="270"/>
        <v>1</v>
      </c>
    </row>
    <row r="746" spans="2:20" x14ac:dyDescent="0.3">
      <c r="B746" s="6">
        <v>2043</v>
      </c>
      <c r="C746" s="6">
        <v>1</v>
      </c>
      <c r="D746" s="6">
        <v>20</v>
      </c>
      <c r="E746" s="6">
        <f t="shared" si="263"/>
        <v>20</v>
      </c>
      <c r="F746" s="6">
        <v>50</v>
      </c>
      <c r="G746" s="6" t="s">
        <v>220</v>
      </c>
      <c r="H746" s="6">
        <f t="shared" si="264"/>
        <v>1000</v>
      </c>
      <c r="I746" s="13">
        <f t="shared" si="265"/>
        <v>1.1574074074074073E-2</v>
      </c>
      <c r="J746" s="6">
        <f t="shared" si="266"/>
        <v>1</v>
      </c>
      <c r="L746" s="6">
        <v>2043</v>
      </c>
      <c r="M746" s="6">
        <v>1</v>
      </c>
      <c r="N746" s="6">
        <v>20</v>
      </c>
      <c r="O746" s="6">
        <f t="shared" si="267"/>
        <v>20</v>
      </c>
      <c r="P746" s="6">
        <v>50</v>
      </c>
      <c r="Q746" s="6" t="s">
        <v>220</v>
      </c>
      <c r="R746" s="6">
        <f t="shared" si="268"/>
        <v>1000</v>
      </c>
      <c r="S746" s="13">
        <f t="shared" si="269"/>
        <v>1.1574074074074073E-2</v>
      </c>
      <c r="T746" s="6">
        <f t="shared" si="270"/>
        <v>1</v>
      </c>
    </row>
    <row r="747" spans="2:20" x14ac:dyDescent="0.3">
      <c r="B747" s="6">
        <v>2044</v>
      </c>
      <c r="C747" s="6">
        <v>2</v>
      </c>
      <c r="D747" s="6">
        <v>20</v>
      </c>
      <c r="E747" s="6">
        <f t="shared" si="263"/>
        <v>40</v>
      </c>
      <c r="F747" s="6">
        <v>50</v>
      </c>
      <c r="G747" s="6" t="s">
        <v>220</v>
      </c>
      <c r="H747" s="6">
        <f t="shared" si="264"/>
        <v>2000</v>
      </c>
      <c r="I747" s="13">
        <f t="shared" si="265"/>
        <v>2.3148148148148147E-2</v>
      </c>
      <c r="J747" s="6">
        <f t="shared" si="266"/>
        <v>2</v>
      </c>
      <c r="L747" s="6">
        <v>2044</v>
      </c>
      <c r="M747" s="6">
        <v>2</v>
      </c>
      <c r="N747" s="6">
        <v>20</v>
      </c>
      <c r="O747" s="6">
        <f t="shared" si="267"/>
        <v>40</v>
      </c>
      <c r="P747" s="6">
        <v>50</v>
      </c>
      <c r="Q747" s="6" t="s">
        <v>220</v>
      </c>
      <c r="R747" s="6">
        <f t="shared" si="268"/>
        <v>2000</v>
      </c>
      <c r="S747" s="13">
        <f t="shared" si="269"/>
        <v>2.3148148148148147E-2</v>
      </c>
      <c r="T747" s="6">
        <f t="shared" si="270"/>
        <v>2</v>
      </c>
    </row>
    <row r="749" spans="2:20" x14ac:dyDescent="0.3">
      <c r="B749" s="226" t="s">
        <v>341</v>
      </c>
      <c r="C749" s="226"/>
      <c r="D749" s="226"/>
      <c r="L749" s="226" t="s">
        <v>342</v>
      </c>
      <c r="M749" s="226"/>
      <c r="N749" s="226"/>
    </row>
    <row r="750" spans="2:20" x14ac:dyDescent="0.3">
      <c r="B750" s="225" t="s">
        <v>22</v>
      </c>
      <c r="C750" s="225" t="s">
        <v>203</v>
      </c>
      <c r="D750" s="225" t="s">
        <v>204</v>
      </c>
      <c r="E750" s="225" t="s">
        <v>201</v>
      </c>
      <c r="F750" s="225" t="s">
        <v>202</v>
      </c>
      <c r="G750" s="225" t="s">
        <v>151</v>
      </c>
      <c r="H750" s="225" t="s">
        <v>205</v>
      </c>
      <c r="I750" s="225" t="s">
        <v>206</v>
      </c>
      <c r="J750" s="225" t="s">
        <v>207</v>
      </c>
      <c r="L750" s="225" t="s">
        <v>22</v>
      </c>
      <c r="M750" s="225" t="s">
        <v>203</v>
      </c>
      <c r="N750" s="225" t="s">
        <v>204</v>
      </c>
      <c r="O750" s="225" t="s">
        <v>201</v>
      </c>
      <c r="P750" s="225" t="s">
        <v>202</v>
      </c>
      <c r="Q750" s="225" t="s">
        <v>151</v>
      </c>
      <c r="R750" s="225" t="s">
        <v>205</v>
      </c>
      <c r="S750" s="225" t="s">
        <v>206</v>
      </c>
      <c r="T750" s="225" t="s">
        <v>207</v>
      </c>
    </row>
    <row r="751" spans="2:20" x14ac:dyDescent="0.3">
      <c r="B751" s="225"/>
      <c r="C751" s="225"/>
      <c r="D751" s="225"/>
      <c r="E751" s="225"/>
      <c r="F751" s="225"/>
      <c r="G751" s="225"/>
      <c r="H751" s="225"/>
      <c r="I751" s="225"/>
      <c r="J751" s="225"/>
      <c r="L751" s="225"/>
      <c r="M751" s="225"/>
      <c r="N751" s="225"/>
      <c r="O751" s="225"/>
      <c r="P751" s="225"/>
      <c r="Q751" s="225"/>
      <c r="R751" s="225"/>
      <c r="S751" s="225"/>
      <c r="T751" s="225"/>
    </row>
    <row r="752" spans="2:20" x14ac:dyDescent="0.3">
      <c r="B752" s="225"/>
      <c r="C752" s="225"/>
      <c r="D752" s="225"/>
      <c r="E752" s="225"/>
      <c r="F752" s="225"/>
      <c r="G752" s="225"/>
      <c r="H752" s="225"/>
      <c r="I752" s="225"/>
      <c r="J752" s="225"/>
      <c r="L752" s="225"/>
      <c r="M752" s="225"/>
      <c r="N752" s="225"/>
      <c r="O752" s="225"/>
      <c r="P752" s="225"/>
      <c r="Q752" s="225"/>
      <c r="R752" s="225"/>
      <c r="S752" s="225"/>
      <c r="T752" s="225"/>
    </row>
    <row r="753" spans="2:20" x14ac:dyDescent="0.3">
      <c r="B753" s="6">
        <v>2025</v>
      </c>
      <c r="C753" s="6" cm="1">
        <f t="array" ref="C753:C772">TRANSPOSE('Proyeksi Fasum (4)'!D189:W189)</f>
        <v>2</v>
      </c>
      <c r="D753" s="6">
        <v>250</v>
      </c>
      <c r="E753" s="6">
        <f>C753*D753</f>
        <v>500</v>
      </c>
      <c r="F753" s="6">
        <v>2000</v>
      </c>
      <c r="G753" s="6" t="s">
        <v>218</v>
      </c>
      <c r="H753" s="6">
        <f>F753*C753</f>
        <v>4000</v>
      </c>
      <c r="I753" s="13">
        <f>H753/86400</f>
        <v>4.6296296296296294E-2</v>
      </c>
      <c r="J753" s="6">
        <f>H753/1000</f>
        <v>4</v>
      </c>
      <c r="L753" s="6">
        <v>2025</v>
      </c>
      <c r="M753" s="6" cm="1">
        <f t="array" ref="M753:M772">TRANSPOSE('Proyeksi Fasum (4)'!D190:W190)</f>
        <v>0</v>
      </c>
      <c r="N753" s="6">
        <v>250</v>
      </c>
      <c r="O753" s="6">
        <f>M753*N753</f>
        <v>0</v>
      </c>
      <c r="P753" s="6">
        <v>1000</v>
      </c>
      <c r="Q753" s="6" t="s">
        <v>218</v>
      </c>
      <c r="R753" s="6">
        <f>P753*M753</f>
        <v>0</v>
      </c>
      <c r="S753" s="13">
        <f>R753/86400</f>
        <v>0</v>
      </c>
      <c r="T753" s="6">
        <f>R753/1000</f>
        <v>0</v>
      </c>
    </row>
    <row r="754" spans="2:20" x14ac:dyDescent="0.3">
      <c r="B754" s="6">
        <v>2026</v>
      </c>
      <c r="C754" s="6">
        <v>2</v>
      </c>
      <c r="D754" s="6">
        <v>250</v>
      </c>
      <c r="E754" s="6">
        <f t="shared" ref="E754:E772" si="271">C754*D754</f>
        <v>500</v>
      </c>
      <c r="F754" s="6">
        <v>2000</v>
      </c>
      <c r="G754" s="6" t="s">
        <v>218</v>
      </c>
      <c r="H754" s="6">
        <f t="shared" ref="H754:H772" si="272">F754*C754</f>
        <v>4000</v>
      </c>
      <c r="I754" s="13">
        <f t="shared" ref="I754:I772" si="273">H754/86400</f>
        <v>4.6296296296296294E-2</v>
      </c>
      <c r="J754" s="6">
        <f t="shared" ref="J754:J772" si="274">H754/1000</f>
        <v>4</v>
      </c>
      <c r="L754" s="6">
        <v>2026</v>
      </c>
      <c r="M754" s="6">
        <v>0</v>
      </c>
      <c r="N754" s="6">
        <v>250</v>
      </c>
      <c r="O754" s="6">
        <f t="shared" ref="O754:O772" si="275">M754*N754</f>
        <v>0</v>
      </c>
      <c r="P754" s="6">
        <v>1000</v>
      </c>
      <c r="Q754" s="6" t="s">
        <v>218</v>
      </c>
      <c r="R754" s="6">
        <f t="shared" ref="R754:R772" si="276">P754*M754</f>
        <v>0</v>
      </c>
      <c r="S754" s="13">
        <f t="shared" ref="S754:S772" si="277">R754/86400</f>
        <v>0</v>
      </c>
      <c r="T754" s="6">
        <f t="shared" ref="T754:T772" si="278">R754/1000</f>
        <v>0</v>
      </c>
    </row>
    <row r="755" spans="2:20" x14ac:dyDescent="0.3">
      <c r="B755" s="6">
        <v>2027</v>
      </c>
      <c r="C755" s="6">
        <v>2</v>
      </c>
      <c r="D755" s="6">
        <v>250</v>
      </c>
      <c r="E755" s="6">
        <f t="shared" si="271"/>
        <v>500</v>
      </c>
      <c r="F755" s="6">
        <v>2000</v>
      </c>
      <c r="G755" s="6" t="s">
        <v>218</v>
      </c>
      <c r="H755" s="6">
        <f t="shared" si="272"/>
        <v>4000</v>
      </c>
      <c r="I755" s="13">
        <f t="shared" si="273"/>
        <v>4.6296296296296294E-2</v>
      </c>
      <c r="J755" s="6">
        <f t="shared" si="274"/>
        <v>4</v>
      </c>
      <c r="L755" s="6">
        <v>2027</v>
      </c>
      <c r="M755" s="6">
        <v>0</v>
      </c>
      <c r="N755" s="6">
        <v>250</v>
      </c>
      <c r="O755" s="6">
        <f t="shared" si="275"/>
        <v>0</v>
      </c>
      <c r="P755" s="6">
        <v>1000</v>
      </c>
      <c r="Q755" s="6" t="s">
        <v>218</v>
      </c>
      <c r="R755" s="6">
        <f t="shared" si="276"/>
        <v>0</v>
      </c>
      <c r="S755" s="13">
        <f t="shared" si="277"/>
        <v>0</v>
      </c>
      <c r="T755" s="6">
        <f t="shared" si="278"/>
        <v>0</v>
      </c>
    </row>
    <row r="756" spans="2:20" x14ac:dyDescent="0.3">
      <c r="B756" s="6">
        <v>2028</v>
      </c>
      <c r="C756" s="6">
        <v>2</v>
      </c>
      <c r="D756" s="6">
        <v>250</v>
      </c>
      <c r="E756" s="6">
        <f t="shared" si="271"/>
        <v>500</v>
      </c>
      <c r="F756" s="6">
        <v>2000</v>
      </c>
      <c r="G756" s="6" t="s">
        <v>218</v>
      </c>
      <c r="H756" s="6">
        <f t="shared" si="272"/>
        <v>4000</v>
      </c>
      <c r="I756" s="13">
        <f t="shared" si="273"/>
        <v>4.6296296296296294E-2</v>
      </c>
      <c r="J756" s="6">
        <f t="shared" si="274"/>
        <v>4</v>
      </c>
      <c r="L756" s="6">
        <v>2028</v>
      </c>
      <c r="M756" s="6">
        <v>0</v>
      </c>
      <c r="N756" s="6">
        <v>250</v>
      </c>
      <c r="O756" s="6">
        <f t="shared" si="275"/>
        <v>0</v>
      </c>
      <c r="P756" s="6">
        <v>1000</v>
      </c>
      <c r="Q756" s="6" t="s">
        <v>218</v>
      </c>
      <c r="R756" s="6">
        <f t="shared" si="276"/>
        <v>0</v>
      </c>
      <c r="S756" s="13">
        <f t="shared" si="277"/>
        <v>0</v>
      </c>
      <c r="T756" s="6">
        <f t="shared" si="278"/>
        <v>0</v>
      </c>
    </row>
    <row r="757" spans="2:20" x14ac:dyDescent="0.3">
      <c r="B757" s="6">
        <v>2029</v>
      </c>
      <c r="C757" s="6">
        <v>2</v>
      </c>
      <c r="D757" s="6">
        <v>250</v>
      </c>
      <c r="E757" s="6">
        <f t="shared" si="271"/>
        <v>500</v>
      </c>
      <c r="F757" s="6">
        <v>2000</v>
      </c>
      <c r="G757" s="6" t="s">
        <v>218</v>
      </c>
      <c r="H757" s="6">
        <f t="shared" si="272"/>
        <v>4000</v>
      </c>
      <c r="I757" s="13">
        <f t="shared" si="273"/>
        <v>4.6296296296296294E-2</v>
      </c>
      <c r="J757" s="6">
        <f t="shared" si="274"/>
        <v>4</v>
      </c>
      <c r="L757" s="6">
        <v>2029</v>
      </c>
      <c r="M757" s="6">
        <v>0</v>
      </c>
      <c r="N757" s="6">
        <v>250</v>
      </c>
      <c r="O757" s="6">
        <f t="shared" si="275"/>
        <v>0</v>
      </c>
      <c r="P757" s="6">
        <v>1000</v>
      </c>
      <c r="Q757" s="6" t="s">
        <v>218</v>
      </c>
      <c r="R757" s="6">
        <f t="shared" si="276"/>
        <v>0</v>
      </c>
      <c r="S757" s="13">
        <f t="shared" si="277"/>
        <v>0</v>
      </c>
      <c r="T757" s="6">
        <f t="shared" si="278"/>
        <v>0</v>
      </c>
    </row>
    <row r="758" spans="2:20" x14ac:dyDescent="0.3">
      <c r="B758" s="6">
        <v>2030</v>
      </c>
      <c r="C758" s="6">
        <v>2</v>
      </c>
      <c r="D758" s="6">
        <v>250</v>
      </c>
      <c r="E758" s="6">
        <f t="shared" si="271"/>
        <v>500</v>
      </c>
      <c r="F758" s="6">
        <v>2000</v>
      </c>
      <c r="G758" s="6" t="s">
        <v>218</v>
      </c>
      <c r="H758" s="6">
        <f t="shared" si="272"/>
        <v>4000</v>
      </c>
      <c r="I758" s="13">
        <f t="shared" si="273"/>
        <v>4.6296296296296294E-2</v>
      </c>
      <c r="J758" s="6">
        <f t="shared" si="274"/>
        <v>4</v>
      </c>
      <c r="L758" s="6">
        <v>2030</v>
      </c>
      <c r="M758" s="6">
        <v>0</v>
      </c>
      <c r="N758" s="6">
        <v>250</v>
      </c>
      <c r="O758" s="6">
        <f t="shared" si="275"/>
        <v>0</v>
      </c>
      <c r="P758" s="6">
        <v>1000</v>
      </c>
      <c r="Q758" s="6" t="s">
        <v>218</v>
      </c>
      <c r="R758" s="6">
        <f t="shared" si="276"/>
        <v>0</v>
      </c>
      <c r="S758" s="13">
        <f t="shared" si="277"/>
        <v>0</v>
      </c>
      <c r="T758" s="6">
        <f t="shared" si="278"/>
        <v>0</v>
      </c>
    </row>
    <row r="759" spans="2:20" x14ac:dyDescent="0.3">
      <c r="B759" s="6">
        <v>2031</v>
      </c>
      <c r="C759" s="6">
        <v>2</v>
      </c>
      <c r="D759" s="6">
        <v>250</v>
      </c>
      <c r="E759" s="6">
        <f t="shared" si="271"/>
        <v>500</v>
      </c>
      <c r="F759" s="6">
        <v>2000</v>
      </c>
      <c r="G759" s="6" t="s">
        <v>218</v>
      </c>
      <c r="H759" s="6">
        <f t="shared" si="272"/>
        <v>4000</v>
      </c>
      <c r="I759" s="13">
        <f t="shared" si="273"/>
        <v>4.6296296296296294E-2</v>
      </c>
      <c r="J759" s="6">
        <f t="shared" si="274"/>
        <v>4</v>
      </c>
      <c r="L759" s="6">
        <v>2031</v>
      </c>
      <c r="M759" s="6">
        <v>0</v>
      </c>
      <c r="N759" s="6">
        <v>250</v>
      </c>
      <c r="O759" s="6">
        <f t="shared" si="275"/>
        <v>0</v>
      </c>
      <c r="P759" s="6">
        <v>1000</v>
      </c>
      <c r="Q759" s="6" t="s">
        <v>218</v>
      </c>
      <c r="R759" s="6">
        <f t="shared" si="276"/>
        <v>0</v>
      </c>
      <c r="S759" s="13">
        <f t="shared" si="277"/>
        <v>0</v>
      </c>
      <c r="T759" s="6">
        <f t="shared" si="278"/>
        <v>0</v>
      </c>
    </row>
    <row r="760" spans="2:20" x14ac:dyDescent="0.3">
      <c r="B760" s="6">
        <v>2032</v>
      </c>
      <c r="C760" s="6">
        <v>2</v>
      </c>
      <c r="D760" s="6">
        <v>250</v>
      </c>
      <c r="E760" s="6">
        <f t="shared" si="271"/>
        <v>500</v>
      </c>
      <c r="F760" s="6">
        <v>2000</v>
      </c>
      <c r="G760" s="6" t="s">
        <v>218</v>
      </c>
      <c r="H760" s="6">
        <f t="shared" si="272"/>
        <v>4000</v>
      </c>
      <c r="I760" s="13">
        <f t="shared" si="273"/>
        <v>4.6296296296296294E-2</v>
      </c>
      <c r="J760" s="6">
        <f t="shared" si="274"/>
        <v>4</v>
      </c>
      <c r="L760" s="6">
        <v>2032</v>
      </c>
      <c r="M760" s="6">
        <v>0</v>
      </c>
      <c r="N760" s="6">
        <v>250</v>
      </c>
      <c r="O760" s="6">
        <f t="shared" si="275"/>
        <v>0</v>
      </c>
      <c r="P760" s="6">
        <v>1000</v>
      </c>
      <c r="Q760" s="6" t="s">
        <v>218</v>
      </c>
      <c r="R760" s="6">
        <f t="shared" si="276"/>
        <v>0</v>
      </c>
      <c r="S760" s="13">
        <f t="shared" si="277"/>
        <v>0</v>
      </c>
      <c r="T760" s="6">
        <f t="shared" si="278"/>
        <v>0</v>
      </c>
    </row>
    <row r="761" spans="2:20" x14ac:dyDescent="0.3">
      <c r="B761" s="6">
        <v>2033</v>
      </c>
      <c r="C761" s="6">
        <v>2</v>
      </c>
      <c r="D761" s="6">
        <v>250</v>
      </c>
      <c r="E761" s="6">
        <f t="shared" si="271"/>
        <v>500</v>
      </c>
      <c r="F761" s="6">
        <v>2000</v>
      </c>
      <c r="G761" s="6" t="s">
        <v>218</v>
      </c>
      <c r="H761" s="6">
        <f t="shared" si="272"/>
        <v>4000</v>
      </c>
      <c r="I761" s="13">
        <f t="shared" si="273"/>
        <v>4.6296296296296294E-2</v>
      </c>
      <c r="J761" s="6">
        <f t="shared" si="274"/>
        <v>4</v>
      </c>
      <c r="L761" s="6">
        <v>2033</v>
      </c>
      <c r="M761" s="6">
        <v>0</v>
      </c>
      <c r="N761" s="6">
        <v>250</v>
      </c>
      <c r="O761" s="6">
        <f t="shared" si="275"/>
        <v>0</v>
      </c>
      <c r="P761" s="6">
        <v>1000</v>
      </c>
      <c r="Q761" s="6" t="s">
        <v>218</v>
      </c>
      <c r="R761" s="6">
        <f t="shared" si="276"/>
        <v>0</v>
      </c>
      <c r="S761" s="13">
        <f t="shared" si="277"/>
        <v>0</v>
      </c>
      <c r="T761" s="6">
        <f t="shared" si="278"/>
        <v>0</v>
      </c>
    </row>
    <row r="762" spans="2:20" x14ac:dyDescent="0.3">
      <c r="B762" s="6">
        <v>2034</v>
      </c>
      <c r="C762" s="6">
        <v>3</v>
      </c>
      <c r="D762" s="6">
        <v>250</v>
      </c>
      <c r="E762" s="6">
        <f t="shared" si="271"/>
        <v>750</v>
      </c>
      <c r="F762" s="6">
        <v>2000</v>
      </c>
      <c r="G762" s="6" t="s">
        <v>218</v>
      </c>
      <c r="H762" s="6">
        <f t="shared" si="272"/>
        <v>6000</v>
      </c>
      <c r="I762" s="13">
        <f t="shared" si="273"/>
        <v>6.9444444444444448E-2</v>
      </c>
      <c r="J762" s="6">
        <f t="shared" si="274"/>
        <v>6</v>
      </c>
      <c r="L762" s="6">
        <v>2034</v>
      </c>
      <c r="M762" s="6">
        <v>0</v>
      </c>
      <c r="N762" s="6">
        <v>250</v>
      </c>
      <c r="O762" s="6">
        <f t="shared" si="275"/>
        <v>0</v>
      </c>
      <c r="P762" s="6">
        <v>1000</v>
      </c>
      <c r="Q762" s="6" t="s">
        <v>218</v>
      </c>
      <c r="R762" s="6">
        <f t="shared" si="276"/>
        <v>0</v>
      </c>
      <c r="S762" s="13">
        <f t="shared" si="277"/>
        <v>0</v>
      </c>
      <c r="T762" s="6">
        <f t="shared" si="278"/>
        <v>0</v>
      </c>
    </row>
    <row r="763" spans="2:20" x14ac:dyDescent="0.3">
      <c r="B763" s="6">
        <v>2035</v>
      </c>
      <c r="C763" s="6">
        <v>3</v>
      </c>
      <c r="D763" s="6">
        <v>250</v>
      </c>
      <c r="E763" s="6">
        <f t="shared" si="271"/>
        <v>750</v>
      </c>
      <c r="F763" s="6">
        <v>2000</v>
      </c>
      <c r="G763" s="6" t="s">
        <v>218</v>
      </c>
      <c r="H763" s="6">
        <f t="shared" si="272"/>
        <v>6000</v>
      </c>
      <c r="I763" s="13">
        <f t="shared" si="273"/>
        <v>6.9444444444444448E-2</v>
      </c>
      <c r="J763" s="6">
        <f t="shared" si="274"/>
        <v>6</v>
      </c>
      <c r="L763" s="6">
        <v>2035</v>
      </c>
      <c r="M763" s="6">
        <v>0</v>
      </c>
      <c r="N763" s="6">
        <v>250</v>
      </c>
      <c r="O763" s="6">
        <f t="shared" si="275"/>
        <v>0</v>
      </c>
      <c r="P763" s="6">
        <v>1000</v>
      </c>
      <c r="Q763" s="6" t="s">
        <v>218</v>
      </c>
      <c r="R763" s="6">
        <f t="shared" si="276"/>
        <v>0</v>
      </c>
      <c r="S763" s="13">
        <f t="shared" si="277"/>
        <v>0</v>
      </c>
      <c r="T763" s="6">
        <f t="shared" si="278"/>
        <v>0</v>
      </c>
    </row>
    <row r="764" spans="2:20" x14ac:dyDescent="0.3">
      <c r="B764" s="6">
        <v>2036</v>
      </c>
      <c r="C764" s="6">
        <v>3</v>
      </c>
      <c r="D764" s="6">
        <v>250</v>
      </c>
      <c r="E764" s="6">
        <f t="shared" si="271"/>
        <v>750</v>
      </c>
      <c r="F764" s="6">
        <v>2000</v>
      </c>
      <c r="G764" s="6" t="s">
        <v>218</v>
      </c>
      <c r="H764" s="6">
        <f t="shared" si="272"/>
        <v>6000</v>
      </c>
      <c r="I764" s="13">
        <f t="shared" si="273"/>
        <v>6.9444444444444448E-2</v>
      </c>
      <c r="J764" s="6">
        <f t="shared" si="274"/>
        <v>6</v>
      </c>
      <c r="L764" s="6">
        <v>2036</v>
      </c>
      <c r="M764" s="6">
        <v>0</v>
      </c>
      <c r="N764" s="6">
        <v>250</v>
      </c>
      <c r="O764" s="6">
        <f t="shared" si="275"/>
        <v>0</v>
      </c>
      <c r="P764" s="6">
        <v>1000</v>
      </c>
      <c r="Q764" s="6" t="s">
        <v>218</v>
      </c>
      <c r="R764" s="6">
        <f t="shared" si="276"/>
        <v>0</v>
      </c>
      <c r="S764" s="13">
        <f t="shared" si="277"/>
        <v>0</v>
      </c>
      <c r="T764" s="6">
        <f t="shared" si="278"/>
        <v>0</v>
      </c>
    </row>
    <row r="765" spans="2:20" x14ac:dyDescent="0.3">
      <c r="B765" s="6">
        <v>2037</v>
      </c>
      <c r="C765" s="6">
        <v>3</v>
      </c>
      <c r="D765" s="6">
        <v>250</v>
      </c>
      <c r="E765" s="6">
        <f t="shared" si="271"/>
        <v>750</v>
      </c>
      <c r="F765" s="6">
        <v>2000</v>
      </c>
      <c r="G765" s="6" t="s">
        <v>218</v>
      </c>
      <c r="H765" s="6">
        <f t="shared" si="272"/>
        <v>6000</v>
      </c>
      <c r="I765" s="13">
        <f t="shared" si="273"/>
        <v>6.9444444444444448E-2</v>
      </c>
      <c r="J765" s="6">
        <f t="shared" si="274"/>
        <v>6</v>
      </c>
      <c r="L765" s="6">
        <v>2037</v>
      </c>
      <c r="M765" s="6">
        <v>0</v>
      </c>
      <c r="N765" s="6">
        <v>250</v>
      </c>
      <c r="O765" s="6">
        <f t="shared" si="275"/>
        <v>0</v>
      </c>
      <c r="P765" s="6">
        <v>1000</v>
      </c>
      <c r="Q765" s="6" t="s">
        <v>218</v>
      </c>
      <c r="R765" s="6">
        <f t="shared" si="276"/>
        <v>0</v>
      </c>
      <c r="S765" s="13">
        <f t="shared" si="277"/>
        <v>0</v>
      </c>
      <c r="T765" s="6">
        <f t="shared" si="278"/>
        <v>0</v>
      </c>
    </row>
    <row r="766" spans="2:20" x14ac:dyDescent="0.3">
      <c r="B766" s="6">
        <v>2038</v>
      </c>
      <c r="C766" s="6">
        <v>3</v>
      </c>
      <c r="D766" s="6">
        <v>250</v>
      </c>
      <c r="E766" s="6">
        <f t="shared" si="271"/>
        <v>750</v>
      </c>
      <c r="F766" s="6">
        <v>2000</v>
      </c>
      <c r="G766" s="6" t="s">
        <v>218</v>
      </c>
      <c r="H766" s="6">
        <f t="shared" si="272"/>
        <v>6000</v>
      </c>
      <c r="I766" s="13">
        <f t="shared" si="273"/>
        <v>6.9444444444444448E-2</v>
      </c>
      <c r="J766" s="6">
        <f t="shared" si="274"/>
        <v>6</v>
      </c>
      <c r="L766" s="6">
        <v>2038</v>
      </c>
      <c r="M766" s="6">
        <v>0</v>
      </c>
      <c r="N766" s="6">
        <v>250</v>
      </c>
      <c r="O766" s="6">
        <f t="shared" si="275"/>
        <v>0</v>
      </c>
      <c r="P766" s="6">
        <v>1000</v>
      </c>
      <c r="Q766" s="6" t="s">
        <v>218</v>
      </c>
      <c r="R766" s="6">
        <f t="shared" si="276"/>
        <v>0</v>
      </c>
      <c r="S766" s="13">
        <f t="shared" si="277"/>
        <v>0</v>
      </c>
      <c r="T766" s="6">
        <f t="shared" si="278"/>
        <v>0</v>
      </c>
    </row>
    <row r="767" spans="2:20" x14ac:dyDescent="0.3">
      <c r="B767" s="6">
        <v>2039</v>
      </c>
      <c r="C767" s="6">
        <v>3</v>
      </c>
      <c r="D767" s="6">
        <v>250</v>
      </c>
      <c r="E767" s="6">
        <f t="shared" si="271"/>
        <v>750</v>
      </c>
      <c r="F767" s="6">
        <v>2000</v>
      </c>
      <c r="G767" s="6" t="s">
        <v>218</v>
      </c>
      <c r="H767" s="6">
        <f t="shared" si="272"/>
        <v>6000</v>
      </c>
      <c r="I767" s="13">
        <f t="shared" si="273"/>
        <v>6.9444444444444448E-2</v>
      </c>
      <c r="J767" s="6">
        <f t="shared" si="274"/>
        <v>6</v>
      </c>
      <c r="L767" s="6">
        <v>2039</v>
      </c>
      <c r="M767" s="6">
        <v>0</v>
      </c>
      <c r="N767" s="6">
        <v>250</v>
      </c>
      <c r="O767" s="6">
        <f t="shared" si="275"/>
        <v>0</v>
      </c>
      <c r="P767" s="6">
        <v>1000</v>
      </c>
      <c r="Q767" s="6" t="s">
        <v>218</v>
      </c>
      <c r="R767" s="6">
        <f t="shared" si="276"/>
        <v>0</v>
      </c>
      <c r="S767" s="13">
        <f t="shared" si="277"/>
        <v>0</v>
      </c>
      <c r="T767" s="6">
        <f t="shared" si="278"/>
        <v>0</v>
      </c>
    </row>
    <row r="768" spans="2:20" x14ac:dyDescent="0.3">
      <c r="B768" s="6">
        <v>2040</v>
      </c>
      <c r="C768" s="6">
        <v>3</v>
      </c>
      <c r="D768" s="6">
        <v>250</v>
      </c>
      <c r="E768" s="6">
        <f t="shared" si="271"/>
        <v>750</v>
      </c>
      <c r="F768" s="6">
        <v>2000</v>
      </c>
      <c r="G768" s="6" t="s">
        <v>218</v>
      </c>
      <c r="H768" s="6">
        <f t="shared" si="272"/>
        <v>6000</v>
      </c>
      <c r="I768" s="13">
        <f t="shared" si="273"/>
        <v>6.9444444444444448E-2</v>
      </c>
      <c r="J768" s="6">
        <f t="shared" si="274"/>
        <v>6</v>
      </c>
      <c r="L768" s="6">
        <v>2040</v>
      </c>
      <c r="M768" s="6">
        <v>0</v>
      </c>
      <c r="N768" s="6">
        <v>250</v>
      </c>
      <c r="O768" s="6">
        <f t="shared" si="275"/>
        <v>0</v>
      </c>
      <c r="P768" s="6">
        <v>1000</v>
      </c>
      <c r="Q768" s="6" t="s">
        <v>218</v>
      </c>
      <c r="R768" s="6">
        <f t="shared" si="276"/>
        <v>0</v>
      </c>
      <c r="S768" s="13">
        <f t="shared" si="277"/>
        <v>0</v>
      </c>
      <c r="T768" s="6">
        <f t="shared" si="278"/>
        <v>0</v>
      </c>
    </row>
    <row r="769" spans="2:240" x14ac:dyDescent="0.3">
      <c r="B769" s="6">
        <v>2041</v>
      </c>
      <c r="C769" s="6">
        <v>3</v>
      </c>
      <c r="D769" s="6">
        <v>250</v>
      </c>
      <c r="E769" s="6">
        <f t="shared" si="271"/>
        <v>750</v>
      </c>
      <c r="F769" s="6">
        <v>2000</v>
      </c>
      <c r="G769" s="6" t="s">
        <v>218</v>
      </c>
      <c r="H769" s="6">
        <f t="shared" si="272"/>
        <v>6000</v>
      </c>
      <c r="I769" s="13">
        <f t="shared" si="273"/>
        <v>6.9444444444444448E-2</v>
      </c>
      <c r="J769" s="6">
        <f t="shared" si="274"/>
        <v>6</v>
      </c>
      <c r="L769" s="6">
        <v>2041</v>
      </c>
      <c r="M769" s="6">
        <v>0</v>
      </c>
      <c r="N769" s="6">
        <v>250</v>
      </c>
      <c r="O769" s="6">
        <f t="shared" si="275"/>
        <v>0</v>
      </c>
      <c r="P769" s="6">
        <v>1000</v>
      </c>
      <c r="Q769" s="6" t="s">
        <v>218</v>
      </c>
      <c r="R769" s="6">
        <f t="shared" si="276"/>
        <v>0</v>
      </c>
      <c r="S769" s="13">
        <f t="shared" si="277"/>
        <v>0</v>
      </c>
      <c r="T769" s="6">
        <f t="shared" si="278"/>
        <v>0</v>
      </c>
    </row>
    <row r="770" spans="2:240" x14ac:dyDescent="0.3">
      <c r="B770" s="6">
        <v>2042</v>
      </c>
      <c r="C770" s="6">
        <v>3</v>
      </c>
      <c r="D770" s="6">
        <v>250</v>
      </c>
      <c r="E770" s="6">
        <f t="shared" si="271"/>
        <v>750</v>
      </c>
      <c r="F770" s="6">
        <v>2000</v>
      </c>
      <c r="G770" s="6" t="s">
        <v>218</v>
      </c>
      <c r="H770" s="6">
        <f t="shared" si="272"/>
        <v>6000</v>
      </c>
      <c r="I770" s="13">
        <f t="shared" si="273"/>
        <v>6.9444444444444448E-2</v>
      </c>
      <c r="J770" s="6">
        <f t="shared" si="274"/>
        <v>6</v>
      </c>
      <c r="L770" s="6">
        <v>2042</v>
      </c>
      <c r="M770" s="6">
        <v>0</v>
      </c>
      <c r="N770" s="6">
        <v>250</v>
      </c>
      <c r="O770" s="6">
        <f t="shared" si="275"/>
        <v>0</v>
      </c>
      <c r="P770" s="6">
        <v>1000</v>
      </c>
      <c r="Q770" s="6" t="s">
        <v>218</v>
      </c>
      <c r="R770" s="6">
        <f t="shared" si="276"/>
        <v>0</v>
      </c>
      <c r="S770" s="13">
        <f t="shared" si="277"/>
        <v>0</v>
      </c>
      <c r="T770" s="6">
        <f t="shared" si="278"/>
        <v>0</v>
      </c>
    </row>
    <row r="771" spans="2:240" x14ac:dyDescent="0.3">
      <c r="B771" s="6">
        <v>2043</v>
      </c>
      <c r="C771" s="6">
        <v>3</v>
      </c>
      <c r="D771" s="6">
        <v>250</v>
      </c>
      <c r="E771" s="6">
        <f t="shared" si="271"/>
        <v>750</v>
      </c>
      <c r="F771" s="6">
        <v>2000</v>
      </c>
      <c r="G771" s="6" t="s">
        <v>218</v>
      </c>
      <c r="H771" s="6">
        <f t="shared" si="272"/>
        <v>6000</v>
      </c>
      <c r="I771" s="13">
        <f t="shared" si="273"/>
        <v>6.9444444444444448E-2</v>
      </c>
      <c r="J771" s="6">
        <f t="shared" si="274"/>
        <v>6</v>
      </c>
      <c r="L771" s="6">
        <v>2043</v>
      </c>
      <c r="M771" s="6">
        <v>0</v>
      </c>
      <c r="N771" s="6">
        <v>250</v>
      </c>
      <c r="O771" s="6">
        <f t="shared" si="275"/>
        <v>0</v>
      </c>
      <c r="P771" s="6">
        <v>1000</v>
      </c>
      <c r="Q771" s="6" t="s">
        <v>218</v>
      </c>
      <c r="R771" s="6">
        <f t="shared" si="276"/>
        <v>0</v>
      </c>
      <c r="S771" s="13">
        <f t="shared" si="277"/>
        <v>0</v>
      </c>
      <c r="T771" s="6">
        <f t="shared" si="278"/>
        <v>0</v>
      </c>
    </row>
    <row r="772" spans="2:240" x14ac:dyDescent="0.3">
      <c r="B772" s="6">
        <v>2044</v>
      </c>
      <c r="C772" s="6">
        <v>3</v>
      </c>
      <c r="D772" s="6">
        <v>250</v>
      </c>
      <c r="E772" s="6">
        <f t="shared" si="271"/>
        <v>750</v>
      </c>
      <c r="F772" s="6">
        <v>2000</v>
      </c>
      <c r="G772" s="6" t="s">
        <v>218</v>
      </c>
      <c r="H772" s="6">
        <f t="shared" si="272"/>
        <v>6000</v>
      </c>
      <c r="I772" s="13">
        <f t="shared" si="273"/>
        <v>6.9444444444444448E-2</v>
      </c>
      <c r="J772" s="6">
        <f t="shared" si="274"/>
        <v>6</v>
      </c>
      <c r="L772" s="6">
        <v>2044</v>
      </c>
      <c r="M772" s="6">
        <v>0</v>
      </c>
      <c r="N772" s="6">
        <v>250</v>
      </c>
      <c r="O772" s="6">
        <f t="shared" si="275"/>
        <v>0</v>
      </c>
      <c r="P772" s="6">
        <v>1000</v>
      </c>
      <c r="Q772" s="6" t="s">
        <v>218</v>
      </c>
      <c r="R772" s="6">
        <f t="shared" si="276"/>
        <v>0</v>
      </c>
      <c r="S772" s="13">
        <f t="shared" si="277"/>
        <v>0</v>
      </c>
      <c r="T772" s="6">
        <f t="shared" si="278"/>
        <v>0</v>
      </c>
    </row>
    <row r="774" spans="2:240" x14ac:dyDescent="0.3">
      <c r="B774" s="226" t="s">
        <v>514</v>
      </c>
      <c r="C774" s="226"/>
      <c r="D774" s="226"/>
      <c r="L774" s="226" t="s">
        <v>344</v>
      </c>
      <c r="M774" s="226"/>
      <c r="N774" s="226"/>
      <c r="O774" s="81"/>
      <c r="V774" s="226" t="s">
        <v>530</v>
      </c>
      <c r="W774" s="226"/>
      <c r="X774" s="226"/>
      <c r="AF774" s="226" t="s">
        <v>532</v>
      </c>
      <c r="AG774" s="226"/>
      <c r="AH774" s="226"/>
      <c r="AP774" s="226" t="s">
        <v>529</v>
      </c>
      <c r="AQ774" s="226"/>
      <c r="AR774" s="226"/>
      <c r="AZ774" s="226" t="s">
        <v>533</v>
      </c>
      <c r="BA774" s="226"/>
      <c r="BB774" s="226"/>
      <c r="BJ774" s="226" t="s">
        <v>533</v>
      </c>
      <c r="BK774" s="226"/>
      <c r="BL774" s="226"/>
      <c r="BT774" s="226" t="s">
        <v>530</v>
      </c>
      <c r="BU774" s="226"/>
      <c r="BV774" s="226"/>
      <c r="CD774" s="226" t="s">
        <v>530</v>
      </c>
      <c r="CE774" s="226"/>
      <c r="CF774" s="226"/>
      <c r="CN774" s="226" t="s">
        <v>533</v>
      </c>
      <c r="CO774" s="226"/>
      <c r="CP774" s="226"/>
      <c r="CX774" s="226" t="s">
        <v>531</v>
      </c>
      <c r="CY774" s="226"/>
      <c r="CZ774" s="226"/>
      <c r="DH774" s="226" t="s">
        <v>529</v>
      </c>
      <c r="DI774" s="226"/>
      <c r="DJ774" s="226"/>
      <c r="DR774" s="226" t="s">
        <v>534</v>
      </c>
      <c r="DS774" s="226"/>
      <c r="DT774" s="226"/>
      <c r="EB774" s="226" t="s">
        <v>535</v>
      </c>
      <c r="EC774" s="226"/>
      <c r="ED774" s="226"/>
      <c r="EL774" s="226" t="s">
        <v>534</v>
      </c>
      <c r="EM774" s="226"/>
      <c r="EN774" s="226"/>
      <c r="EV774" s="226" t="s">
        <v>528</v>
      </c>
      <c r="EW774" s="226"/>
      <c r="EX774" s="226"/>
      <c r="FF774" s="226" t="s">
        <v>530</v>
      </c>
      <c r="FG774" s="226"/>
      <c r="FH774" s="226"/>
      <c r="FP774" s="226" t="s">
        <v>529</v>
      </c>
      <c r="FQ774" s="226"/>
      <c r="FR774" s="226"/>
      <c r="FZ774" s="226" t="s">
        <v>536</v>
      </c>
      <c r="GA774" s="226"/>
      <c r="GB774" s="226"/>
      <c r="GJ774" s="226" t="s">
        <v>537</v>
      </c>
      <c r="GK774" s="226"/>
      <c r="GL774" s="226"/>
      <c r="GT774" s="226" t="s">
        <v>538</v>
      </c>
      <c r="GU774" s="226"/>
      <c r="GV774" s="226"/>
      <c r="HD774" s="226" t="s">
        <v>516</v>
      </c>
      <c r="HE774" s="226"/>
      <c r="HF774" s="226"/>
      <c r="HN774" s="226" t="s">
        <v>530</v>
      </c>
      <c r="HO774" s="226"/>
      <c r="HP774" s="226"/>
      <c r="HX774" s="226" t="s">
        <v>539</v>
      </c>
      <c r="HY774" s="226"/>
      <c r="HZ774" s="226"/>
    </row>
    <row r="775" spans="2:240" ht="14.4" customHeight="1" x14ac:dyDescent="0.3">
      <c r="B775" s="225" t="s">
        <v>22</v>
      </c>
      <c r="C775" s="225" t="s">
        <v>203</v>
      </c>
      <c r="D775" s="225" t="s">
        <v>315</v>
      </c>
      <c r="E775" s="225" t="s">
        <v>314</v>
      </c>
      <c r="F775" s="225" t="s">
        <v>202</v>
      </c>
      <c r="G775" s="225" t="s">
        <v>151</v>
      </c>
      <c r="H775" s="225" t="s">
        <v>205</v>
      </c>
      <c r="I775" s="225" t="s">
        <v>206</v>
      </c>
      <c r="J775" s="225" t="s">
        <v>207</v>
      </c>
      <c r="L775" s="225" t="s">
        <v>22</v>
      </c>
      <c r="M775" s="225" t="s">
        <v>203</v>
      </c>
      <c r="N775" s="225" t="s">
        <v>204</v>
      </c>
      <c r="O775" s="225" t="s">
        <v>201</v>
      </c>
      <c r="P775" s="225" t="s">
        <v>202</v>
      </c>
      <c r="Q775" s="225" t="s">
        <v>151</v>
      </c>
      <c r="R775" s="225" t="s">
        <v>205</v>
      </c>
      <c r="S775" s="225" t="s">
        <v>206</v>
      </c>
      <c r="T775" s="225" t="s">
        <v>207</v>
      </c>
      <c r="V775" s="225" t="s">
        <v>22</v>
      </c>
      <c r="W775" s="225" t="s">
        <v>203</v>
      </c>
      <c r="X775" s="225" t="s">
        <v>315</v>
      </c>
      <c r="Y775" s="225" t="s">
        <v>314</v>
      </c>
      <c r="Z775" s="225" t="s">
        <v>202</v>
      </c>
      <c r="AA775" s="225" t="s">
        <v>151</v>
      </c>
      <c r="AB775" s="225" t="s">
        <v>205</v>
      </c>
      <c r="AC775" s="225" t="s">
        <v>206</v>
      </c>
      <c r="AD775" s="225" t="s">
        <v>207</v>
      </c>
      <c r="AF775" s="225" t="s">
        <v>22</v>
      </c>
      <c r="AG775" s="225" t="s">
        <v>203</v>
      </c>
      <c r="AH775" s="225" t="s">
        <v>315</v>
      </c>
      <c r="AI775" s="225" t="s">
        <v>314</v>
      </c>
      <c r="AJ775" s="225" t="s">
        <v>202</v>
      </c>
      <c r="AK775" s="225" t="s">
        <v>151</v>
      </c>
      <c r="AL775" s="225" t="s">
        <v>205</v>
      </c>
      <c r="AM775" s="225" t="s">
        <v>206</v>
      </c>
      <c r="AN775" s="225" t="s">
        <v>207</v>
      </c>
      <c r="AP775" s="225" t="s">
        <v>22</v>
      </c>
      <c r="AQ775" s="225" t="s">
        <v>203</v>
      </c>
      <c r="AR775" s="225" t="s">
        <v>315</v>
      </c>
      <c r="AS775" s="225" t="s">
        <v>314</v>
      </c>
      <c r="AT775" s="225" t="s">
        <v>202</v>
      </c>
      <c r="AU775" s="225" t="s">
        <v>151</v>
      </c>
      <c r="AV775" s="225" t="s">
        <v>205</v>
      </c>
      <c r="AW775" s="225" t="s">
        <v>206</v>
      </c>
      <c r="AX775" s="225" t="s">
        <v>207</v>
      </c>
      <c r="AZ775" s="225" t="s">
        <v>22</v>
      </c>
      <c r="BA775" s="225" t="s">
        <v>203</v>
      </c>
      <c r="BB775" s="225" t="s">
        <v>315</v>
      </c>
      <c r="BC775" s="225" t="s">
        <v>314</v>
      </c>
      <c r="BD775" s="225" t="s">
        <v>202</v>
      </c>
      <c r="BE775" s="225" t="s">
        <v>151</v>
      </c>
      <c r="BF775" s="225" t="s">
        <v>205</v>
      </c>
      <c r="BG775" s="225" t="s">
        <v>206</v>
      </c>
      <c r="BH775" s="225" t="s">
        <v>207</v>
      </c>
      <c r="BJ775" s="225" t="s">
        <v>22</v>
      </c>
      <c r="BK775" s="225" t="s">
        <v>203</v>
      </c>
      <c r="BL775" s="225" t="s">
        <v>315</v>
      </c>
      <c r="BM775" s="225" t="s">
        <v>314</v>
      </c>
      <c r="BN775" s="225" t="s">
        <v>202</v>
      </c>
      <c r="BO775" s="225" t="s">
        <v>151</v>
      </c>
      <c r="BP775" s="225" t="s">
        <v>205</v>
      </c>
      <c r="BQ775" s="225" t="s">
        <v>206</v>
      </c>
      <c r="BR775" s="225" t="s">
        <v>207</v>
      </c>
      <c r="BT775" s="225" t="s">
        <v>22</v>
      </c>
      <c r="BU775" s="225" t="s">
        <v>203</v>
      </c>
      <c r="BV775" s="225" t="s">
        <v>315</v>
      </c>
      <c r="BW775" s="225" t="s">
        <v>314</v>
      </c>
      <c r="BX775" s="225" t="s">
        <v>202</v>
      </c>
      <c r="BY775" s="225" t="s">
        <v>151</v>
      </c>
      <c r="BZ775" s="225" t="s">
        <v>205</v>
      </c>
      <c r="CA775" s="225" t="s">
        <v>206</v>
      </c>
      <c r="CB775" s="225" t="s">
        <v>207</v>
      </c>
      <c r="CD775" s="225" t="s">
        <v>22</v>
      </c>
      <c r="CE775" s="225" t="s">
        <v>203</v>
      </c>
      <c r="CF775" s="225" t="s">
        <v>315</v>
      </c>
      <c r="CG775" s="225" t="s">
        <v>314</v>
      </c>
      <c r="CH775" s="225" t="s">
        <v>202</v>
      </c>
      <c r="CI775" s="225" t="s">
        <v>151</v>
      </c>
      <c r="CJ775" s="225" t="s">
        <v>205</v>
      </c>
      <c r="CK775" s="225" t="s">
        <v>206</v>
      </c>
      <c r="CL775" s="225" t="s">
        <v>207</v>
      </c>
      <c r="CN775" s="225" t="s">
        <v>22</v>
      </c>
      <c r="CO775" s="225" t="s">
        <v>203</v>
      </c>
      <c r="CP775" s="225" t="s">
        <v>315</v>
      </c>
      <c r="CQ775" s="225" t="s">
        <v>314</v>
      </c>
      <c r="CR775" s="225" t="s">
        <v>202</v>
      </c>
      <c r="CS775" s="225" t="s">
        <v>151</v>
      </c>
      <c r="CT775" s="225" t="s">
        <v>205</v>
      </c>
      <c r="CU775" s="225" t="s">
        <v>206</v>
      </c>
      <c r="CV775" s="225" t="s">
        <v>207</v>
      </c>
      <c r="CX775" s="225" t="s">
        <v>22</v>
      </c>
      <c r="CY775" s="225" t="s">
        <v>203</v>
      </c>
      <c r="CZ775" s="225" t="s">
        <v>315</v>
      </c>
      <c r="DA775" s="225" t="s">
        <v>314</v>
      </c>
      <c r="DB775" s="225" t="s">
        <v>202</v>
      </c>
      <c r="DC775" s="225" t="s">
        <v>151</v>
      </c>
      <c r="DD775" s="225" t="s">
        <v>205</v>
      </c>
      <c r="DE775" s="225" t="s">
        <v>206</v>
      </c>
      <c r="DF775" s="225" t="s">
        <v>207</v>
      </c>
      <c r="DH775" s="225" t="s">
        <v>22</v>
      </c>
      <c r="DI775" s="225" t="s">
        <v>203</v>
      </c>
      <c r="DJ775" s="225" t="s">
        <v>315</v>
      </c>
      <c r="DK775" s="225" t="s">
        <v>314</v>
      </c>
      <c r="DL775" s="225" t="s">
        <v>202</v>
      </c>
      <c r="DM775" s="225" t="s">
        <v>151</v>
      </c>
      <c r="DN775" s="225" t="s">
        <v>205</v>
      </c>
      <c r="DO775" s="225" t="s">
        <v>206</v>
      </c>
      <c r="DP775" s="225" t="s">
        <v>207</v>
      </c>
      <c r="DR775" s="225" t="s">
        <v>22</v>
      </c>
      <c r="DS775" s="225" t="s">
        <v>203</v>
      </c>
      <c r="DT775" s="225" t="s">
        <v>315</v>
      </c>
      <c r="DU775" s="225" t="s">
        <v>314</v>
      </c>
      <c r="DV775" s="225" t="s">
        <v>202</v>
      </c>
      <c r="DW775" s="225" t="s">
        <v>151</v>
      </c>
      <c r="DX775" s="225" t="s">
        <v>205</v>
      </c>
      <c r="DY775" s="225" t="s">
        <v>206</v>
      </c>
      <c r="DZ775" s="225" t="s">
        <v>207</v>
      </c>
      <c r="EB775" s="225" t="s">
        <v>22</v>
      </c>
      <c r="EC775" s="225" t="s">
        <v>203</v>
      </c>
      <c r="ED775" s="225" t="s">
        <v>315</v>
      </c>
      <c r="EE775" s="225" t="s">
        <v>314</v>
      </c>
      <c r="EF775" s="225" t="s">
        <v>202</v>
      </c>
      <c r="EG775" s="225" t="s">
        <v>151</v>
      </c>
      <c r="EH775" s="225" t="s">
        <v>205</v>
      </c>
      <c r="EI775" s="225" t="s">
        <v>206</v>
      </c>
      <c r="EJ775" s="225" t="s">
        <v>207</v>
      </c>
      <c r="EL775" s="225" t="s">
        <v>22</v>
      </c>
      <c r="EM775" s="225" t="s">
        <v>203</v>
      </c>
      <c r="EN775" s="225" t="s">
        <v>315</v>
      </c>
      <c r="EO775" s="225" t="s">
        <v>314</v>
      </c>
      <c r="EP775" s="225" t="s">
        <v>202</v>
      </c>
      <c r="EQ775" s="225" t="s">
        <v>151</v>
      </c>
      <c r="ER775" s="225" t="s">
        <v>205</v>
      </c>
      <c r="ES775" s="225" t="s">
        <v>206</v>
      </c>
      <c r="ET775" s="225" t="s">
        <v>207</v>
      </c>
      <c r="EV775" s="225" t="s">
        <v>22</v>
      </c>
      <c r="EW775" s="225" t="s">
        <v>203</v>
      </c>
      <c r="EX775" s="225" t="s">
        <v>315</v>
      </c>
      <c r="EY775" s="225" t="s">
        <v>314</v>
      </c>
      <c r="EZ775" s="225" t="s">
        <v>202</v>
      </c>
      <c r="FA775" s="225" t="s">
        <v>151</v>
      </c>
      <c r="FB775" s="225" t="s">
        <v>205</v>
      </c>
      <c r="FC775" s="225" t="s">
        <v>206</v>
      </c>
      <c r="FD775" s="225" t="s">
        <v>207</v>
      </c>
      <c r="FF775" s="225" t="s">
        <v>22</v>
      </c>
      <c r="FG775" s="225" t="s">
        <v>203</v>
      </c>
      <c r="FH775" s="225" t="s">
        <v>315</v>
      </c>
      <c r="FI775" s="225" t="s">
        <v>314</v>
      </c>
      <c r="FJ775" s="225" t="s">
        <v>202</v>
      </c>
      <c r="FK775" s="225" t="s">
        <v>151</v>
      </c>
      <c r="FL775" s="225" t="s">
        <v>205</v>
      </c>
      <c r="FM775" s="225" t="s">
        <v>206</v>
      </c>
      <c r="FN775" s="225" t="s">
        <v>207</v>
      </c>
      <c r="FP775" s="225" t="s">
        <v>22</v>
      </c>
      <c r="FQ775" s="225" t="s">
        <v>203</v>
      </c>
      <c r="FR775" s="225" t="s">
        <v>315</v>
      </c>
      <c r="FS775" s="225" t="s">
        <v>314</v>
      </c>
      <c r="FT775" s="225" t="s">
        <v>202</v>
      </c>
      <c r="FU775" s="225" t="s">
        <v>151</v>
      </c>
      <c r="FV775" s="225" t="s">
        <v>205</v>
      </c>
      <c r="FW775" s="225" t="s">
        <v>206</v>
      </c>
      <c r="FX775" s="225" t="s">
        <v>207</v>
      </c>
      <c r="FZ775" s="225" t="s">
        <v>22</v>
      </c>
      <c r="GA775" s="225" t="s">
        <v>203</v>
      </c>
      <c r="GB775" s="225" t="s">
        <v>315</v>
      </c>
      <c r="GC775" s="225" t="s">
        <v>314</v>
      </c>
      <c r="GD775" s="225" t="s">
        <v>202</v>
      </c>
      <c r="GE775" s="225" t="s">
        <v>151</v>
      </c>
      <c r="GF775" s="225" t="s">
        <v>205</v>
      </c>
      <c r="GG775" s="225" t="s">
        <v>206</v>
      </c>
      <c r="GH775" s="225" t="s">
        <v>207</v>
      </c>
      <c r="GJ775" s="225" t="s">
        <v>22</v>
      </c>
      <c r="GK775" s="225" t="s">
        <v>203</v>
      </c>
      <c r="GL775" s="225" t="s">
        <v>315</v>
      </c>
      <c r="GM775" s="225" t="s">
        <v>314</v>
      </c>
      <c r="GN775" s="225" t="s">
        <v>202</v>
      </c>
      <c r="GO775" s="225" t="s">
        <v>151</v>
      </c>
      <c r="GP775" s="225" t="s">
        <v>205</v>
      </c>
      <c r="GQ775" s="225" t="s">
        <v>206</v>
      </c>
      <c r="GR775" s="225" t="s">
        <v>207</v>
      </c>
      <c r="GT775" s="225" t="s">
        <v>22</v>
      </c>
      <c r="GU775" s="225" t="s">
        <v>203</v>
      </c>
      <c r="GV775" s="225" t="s">
        <v>315</v>
      </c>
      <c r="GW775" s="225" t="s">
        <v>314</v>
      </c>
      <c r="GX775" s="225" t="s">
        <v>202</v>
      </c>
      <c r="GY775" s="225" t="s">
        <v>151</v>
      </c>
      <c r="GZ775" s="225" t="s">
        <v>205</v>
      </c>
      <c r="HA775" s="225" t="s">
        <v>206</v>
      </c>
      <c r="HB775" s="225" t="s">
        <v>207</v>
      </c>
      <c r="HD775" s="225" t="s">
        <v>22</v>
      </c>
      <c r="HE775" s="225" t="s">
        <v>203</v>
      </c>
      <c r="HF775" s="225" t="s">
        <v>315</v>
      </c>
      <c r="HG775" s="225" t="s">
        <v>314</v>
      </c>
      <c r="HH775" s="225" t="s">
        <v>202</v>
      </c>
      <c r="HI775" s="225" t="s">
        <v>151</v>
      </c>
      <c r="HJ775" s="225" t="s">
        <v>205</v>
      </c>
      <c r="HK775" s="225" t="s">
        <v>206</v>
      </c>
      <c r="HL775" s="225" t="s">
        <v>207</v>
      </c>
      <c r="HN775" s="225" t="s">
        <v>22</v>
      </c>
      <c r="HO775" s="225" t="s">
        <v>203</v>
      </c>
      <c r="HP775" s="225" t="s">
        <v>315</v>
      </c>
      <c r="HQ775" s="225" t="s">
        <v>314</v>
      </c>
      <c r="HR775" s="225" t="s">
        <v>202</v>
      </c>
      <c r="HS775" s="225" t="s">
        <v>151</v>
      </c>
      <c r="HT775" s="225" t="s">
        <v>205</v>
      </c>
      <c r="HU775" s="225" t="s">
        <v>206</v>
      </c>
      <c r="HV775" s="225" t="s">
        <v>207</v>
      </c>
      <c r="HX775" s="225" t="s">
        <v>22</v>
      </c>
      <c r="HY775" s="225" t="s">
        <v>203</v>
      </c>
      <c r="HZ775" s="225" t="s">
        <v>315</v>
      </c>
      <c r="IA775" s="225" t="s">
        <v>314</v>
      </c>
      <c r="IB775" s="225" t="s">
        <v>202</v>
      </c>
      <c r="IC775" s="225" t="s">
        <v>151</v>
      </c>
      <c r="ID775" s="225" t="s">
        <v>205</v>
      </c>
      <c r="IE775" s="225" t="s">
        <v>206</v>
      </c>
      <c r="IF775" s="225" t="s">
        <v>207</v>
      </c>
    </row>
    <row r="776" spans="2:240" x14ac:dyDescent="0.3">
      <c r="B776" s="225"/>
      <c r="C776" s="225"/>
      <c r="D776" s="225"/>
      <c r="E776" s="225"/>
      <c r="F776" s="225"/>
      <c r="G776" s="225"/>
      <c r="H776" s="225"/>
      <c r="I776" s="225"/>
      <c r="J776" s="225"/>
      <c r="L776" s="225"/>
      <c r="M776" s="225"/>
      <c r="N776" s="225"/>
      <c r="O776" s="225"/>
      <c r="P776" s="225"/>
      <c r="Q776" s="225"/>
      <c r="R776" s="225"/>
      <c r="S776" s="225"/>
      <c r="T776" s="225"/>
      <c r="V776" s="225"/>
      <c r="W776" s="225"/>
      <c r="X776" s="225"/>
      <c r="Y776" s="225"/>
      <c r="Z776" s="225"/>
      <c r="AA776" s="225"/>
      <c r="AB776" s="225"/>
      <c r="AC776" s="225"/>
      <c r="AD776" s="225"/>
      <c r="AF776" s="225"/>
      <c r="AG776" s="225"/>
      <c r="AH776" s="225"/>
      <c r="AI776" s="225"/>
      <c r="AJ776" s="225"/>
      <c r="AK776" s="225"/>
      <c r="AL776" s="225"/>
      <c r="AM776" s="225"/>
      <c r="AN776" s="225"/>
      <c r="AP776" s="225"/>
      <c r="AQ776" s="225"/>
      <c r="AR776" s="225"/>
      <c r="AS776" s="225"/>
      <c r="AT776" s="225"/>
      <c r="AU776" s="225"/>
      <c r="AV776" s="225"/>
      <c r="AW776" s="225"/>
      <c r="AX776" s="225"/>
      <c r="AZ776" s="225"/>
      <c r="BA776" s="225"/>
      <c r="BB776" s="225"/>
      <c r="BC776" s="225"/>
      <c r="BD776" s="225"/>
      <c r="BE776" s="225"/>
      <c r="BF776" s="225"/>
      <c r="BG776" s="225"/>
      <c r="BH776" s="225"/>
      <c r="BJ776" s="225"/>
      <c r="BK776" s="225"/>
      <c r="BL776" s="225"/>
      <c r="BM776" s="225"/>
      <c r="BN776" s="225"/>
      <c r="BO776" s="225"/>
      <c r="BP776" s="225"/>
      <c r="BQ776" s="225"/>
      <c r="BR776" s="225"/>
      <c r="BT776" s="225"/>
      <c r="BU776" s="225"/>
      <c r="BV776" s="225"/>
      <c r="BW776" s="225"/>
      <c r="BX776" s="225"/>
      <c r="BY776" s="225"/>
      <c r="BZ776" s="225"/>
      <c r="CA776" s="225"/>
      <c r="CB776" s="225"/>
      <c r="CD776" s="225"/>
      <c r="CE776" s="225"/>
      <c r="CF776" s="225"/>
      <c r="CG776" s="225"/>
      <c r="CH776" s="225"/>
      <c r="CI776" s="225"/>
      <c r="CJ776" s="225"/>
      <c r="CK776" s="225"/>
      <c r="CL776" s="225"/>
      <c r="CN776" s="225"/>
      <c r="CO776" s="225"/>
      <c r="CP776" s="225"/>
      <c r="CQ776" s="225"/>
      <c r="CR776" s="225"/>
      <c r="CS776" s="225"/>
      <c r="CT776" s="225"/>
      <c r="CU776" s="225"/>
      <c r="CV776" s="225"/>
      <c r="CX776" s="225"/>
      <c r="CY776" s="225"/>
      <c r="CZ776" s="225"/>
      <c r="DA776" s="225"/>
      <c r="DB776" s="225"/>
      <c r="DC776" s="225"/>
      <c r="DD776" s="225"/>
      <c r="DE776" s="225"/>
      <c r="DF776" s="225"/>
      <c r="DH776" s="225"/>
      <c r="DI776" s="225"/>
      <c r="DJ776" s="225"/>
      <c r="DK776" s="225"/>
      <c r="DL776" s="225"/>
      <c r="DM776" s="225"/>
      <c r="DN776" s="225"/>
      <c r="DO776" s="225"/>
      <c r="DP776" s="225"/>
      <c r="DR776" s="225"/>
      <c r="DS776" s="225"/>
      <c r="DT776" s="225"/>
      <c r="DU776" s="225"/>
      <c r="DV776" s="225"/>
      <c r="DW776" s="225"/>
      <c r="DX776" s="225"/>
      <c r="DY776" s="225"/>
      <c r="DZ776" s="225"/>
      <c r="EB776" s="225"/>
      <c r="EC776" s="225"/>
      <c r="ED776" s="225"/>
      <c r="EE776" s="225"/>
      <c r="EF776" s="225"/>
      <c r="EG776" s="225"/>
      <c r="EH776" s="225"/>
      <c r="EI776" s="225"/>
      <c r="EJ776" s="225"/>
      <c r="EL776" s="225"/>
      <c r="EM776" s="225"/>
      <c r="EN776" s="225"/>
      <c r="EO776" s="225"/>
      <c r="EP776" s="225"/>
      <c r="EQ776" s="225"/>
      <c r="ER776" s="225"/>
      <c r="ES776" s="225"/>
      <c r="ET776" s="225"/>
      <c r="EV776" s="225"/>
      <c r="EW776" s="225"/>
      <c r="EX776" s="225"/>
      <c r="EY776" s="225"/>
      <c r="EZ776" s="225"/>
      <c r="FA776" s="225"/>
      <c r="FB776" s="225"/>
      <c r="FC776" s="225"/>
      <c r="FD776" s="225"/>
      <c r="FF776" s="225"/>
      <c r="FG776" s="225"/>
      <c r="FH776" s="225"/>
      <c r="FI776" s="225"/>
      <c r="FJ776" s="225"/>
      <c r="FK776" s="225"/>
      <c r="FL776" s="225"/>
      <c r="FM776" s="225"/>
      <c r="FN776" s="225"/>
      <c r="FP776" s="225"/>
      <c r="FQ776" s="225"/>
      <c r="FR776" s="225"/>
      <c r="FS776" s="225"/>
      <c r="FT776" s="225"/>
      <c r="FU776" s="225"/>
      <c r="FV776" s="225"/>
      <c r="FW776" s="225"/>
      <c r="FX776" s="225"/>
      <c r="FZ776" s="225"/>
      <c r="GA776" s="225"/>
      <c r="GB776" s="225"/>
      <c r="GC776" s="225"/>
      <c r="GD776" s="225"/>
      <c r="GE776" s="225"/>
      <c r="GF776" s="225"/>
      <c r="GG776" s="225"/>
      <c r="GH776" s="225"/>
      <c r="GJ776" s="225"/>
      <c r="GK776" s="225"/>
      <c r="GL776" s="225"/>
      <c r="GM776" s="225"/>
      <c r="GN776" s="225"/>
      <c r="GO776" s="225"/>
      <c r="GP776" s="225"/>
      <c r="GQ776" s="225"/>
      <c r="GR776" s="225"/>
      <c r="GT776" s="225"/>
      <c r="GU776" s="225"/>
      <c r="GV776" s="225"/>
      <c r="GW776" s="225"/>
      <c r="GX776" s="225"/>
      <c r="GY776" s="225"/>
      <c r="GZ776" s="225"/>
      <c r="HA776" s="225"/>
      <c r="HB776" s="225"/>
      <c r="HD776" s="225"/>
      <c r="HE776" s="225"/>
      <c r="HF776" s="225"/>
      <c r="HG776" s="225"/>
      <c r="HH776" s="225"/>
      <c r="HI776" s="225"/>
      <c r="HJ776" s="225"/>
      <c r="HK776" s="225"/>
      <c r="HL776" s="225"/>
      <c r="HN776" s="225"/>
      <c r="HO776" s="225"/>
      <c r="HP776" s="225"/>
      <c r="HQ776" s="225"/>
      <c r="HR776" s="225"/>
      <c r="HS776" s="225"/>
      <c r="HT776" s="225"/>
      <c r="HU776" s="225"/>
      <c r="HV776" s="225"/>
      <c r="HX776" s="225"/>
      <c r="HY776" s="225"/>
      <c r="HZ776" s="225"/>
      <c r="IA776" s="225"/>
      <c r="IB776" s="225"/>
      <c r="IC776" s="225"/>
      <c r="ID776" s="225"/>
      <c r="IE776" s="225"/>
      <c r="IF776" s="225"/>
    </row>
    <row r="777" spans="2:240" x14ac:dyDescent="0.3">
      <c r="B777" s="225"/>
      <c r="C777" s="225"/>
      <c r="D777" s="225"/>
      <c r="E777" s="225"/>
      <c r="F777" s="225"/>
      <c r="G777" s="225"/>
      <c r="H777" s="225"/>
      <c r="I777" s="225"/>
      <c r="J777" s="225"/>
      <c r="L777" s="225"/>
      <c r="M777" s="225"/>
      <c r="N777" s="225"/>
      <c r="O777" s="225"/>
      <c r="P777" s="225"/>
      <c r="Q777" s="225"/>
      <c r="R777" s="225"/>
      <c r="S777" s="225"/>
      <c r="T777" s="225"/>
      <c r="V777" s="225"/>
      <c r="W777" s="225"/>
      <c r="X777" s="225"/>
      <c r="Y777" s="225"/>
      <c r="Z777" s="225"/>
      <c r="AA777" s="225"/>
      <c r="AB777" s="225"/>
      <c r="AC777" s="225"/>
      <c r="AD777" s="225"/>
      <c r="AF777" s="225"/>
      <c r="AG777" s="225"/>
      <c r="AH777" s="225"/>
      <c r="AI777" s="225"/>
      <c r="AJ777" s="225"/>
      <c r="AK777" s="225"/>
      <c r="AL777" s="225"/>
      <c r="AM777" s="225"/>
      <c r="AN777" s="225"/>
      <c r="AP777" s="225"/>
      <c r="AQ777" s="225"/>
      <c r="AR777" s="225"/>
      <c r="AS777" s="225"/>
      <c r="AT777" s="225"/>
      <c r="AU777" s="225"/>
      <c r="AV777" s="225"/>
      <c r="AW777" s="225"/>
      <c r="AX777" s="225"/>
      <c r="AZ777" s="225"/>
      <c r="BA777" s="225"/>
      <c r="BB777" s="225"/>
      <c r="BC777" s="225"/>
      <c r="BD777" s="225"/>
      <c r="BE777" s="225"/>
      <c r="BF777" s="225"/>
      <c r="BG777" s="225"/>
      <c r="BH777" s="225"/>
      <c r="BJ777" s="225"/>
      <c r="BK777" s="225"/>
      <c r="BL777" s="225"/>
      <c r="BM777" s="225"/>
      <c r="BN777" s="225"/>
      <c r="BO777" s="225"/>
      <c r="BP777" s="225"/>
      <c r="BQ777" s="225"/>
      <c r="BR777" s="225"/>
      <c r="BT777" s="225"/>
      <c r="BU777" s="225"/>
      <c r="BV777" s="225"/>
      <c r="BW777" s="225"/>
      <c r="BX777" s="225"/>
      <c r="BY777" s="225"/>
      <c r="BZ777" s="225"/>
      <c r="CA777" s="225"/>
      <c r="CB777" s="225"/>
      <c r="CD777" s="225"/>
      <c r="CE777" s="225"/>
      <c r="CF777" s="225"/>
      <c r="CG777" s="225"/>
      <c r="CH777" s="225"/>
      <c r="CI777" s="225"/>
      <c r="CJ777" s="225"/>
      <c r="CK777" s="225"/>
      <c r="CL777" s="225"/>
      <c r="CN777" s="225"/>
      <c r="CO777" s="225"/>
      <c r="CP777" s="225"/>
      <c r="CQ777" s="225"/>
      <c r="CR777" s="225"/>
      <c r="CS777" s="225"/>
      <c r="CT777" s="225"/>
      <c r="CU777" s="225"/>
      <c r="CV777" s="225"/>
      <c r="CX777" s="225"/>
      <c r="CY777" s="225"/>
      <c r="CZ777" s="225"/>
      <c r="DA777" s="225"/>
      <c r="DB777" s="225"/>
      <c r="DC777" s="225"/>
      <c r="DD777" s="225"/>
      <c r="DE777" s="225"/>
      <c r="DF777" s="225"/>
      <c r="DH777" s="225"/>
      <c r="DI777" s="225"/>
      <c r="DJ777" s="225"/>
      <c r="DK777" s="225"/>
      <c r="DL777" s="225"/>
      <c r="DM777" s="225"/>
      <c r="DN777" s="225"/>
      <c r="DO777" s="225"/>
      <c r="DP777" s="225"/>
      <c r="DR777" s="225"/>
      <c r="DS777" s="225"/>
      <c r="DT777" s="225"/>
      <c r="DU777" s="225"/>
      <c r="DV777" s="225"/>
      <c r="DW777" s="225"/>
      <c r="DX777" s="225"/>
      <c r="DY777" s="225"/>
      <c r="DZ777" s="225"/>
      <c r="EB777" s="225"/>
      <c r="EC777" s="225"/>
      <c r="ED777" s="225"/>
      <c r="EE777" s="225"/>
      <c r="EF777" s="225"/>
      <c r="EG777" s="225"/>
      <c r="EH777" s="225"/>
      <c r="EI777" s="225"/>
      <c r="EJ777" s="225"/>
      <c r="EL777" s="225"/>
      <c r="EM777" s="225"/>
      <c r="EN777" s="225"/>
      <c r="EO777" s="225"/>
      <c r="EP777" s="225"/>
      <c r="EQ777" s="225"/>
      <c r="ER777" s="225"/>
      <c r="ES777" s="225"/>
      <c r="ET777" s="225"/>
      <c r="EV777" s="225"/>
      <c r="EW777" s="225"/>
      <c r="EX777" s="225"/>
      <c r="EY777" s="225"/>
      <c r="EZ777" s="225"/>
      <c r="FA777" s="225"/>
      <c r="FB777" s="225"/>
      <c r="FC777" s="225"/>
      <c r="FD777" s="225"/>
      <c r="FF777" s="225"/>
      <c r="FG777" s="225"/>
      <c r="FH777" s="225"/>
      <c r="FI777" s="225"/>
      <c r="FJ777" s="225"/>
      <c r="FK777" s="225"/>
      <c r="FL777" s="225"/>
      <c r="FM777" s="225"/>
      <c r="FN777" s="225"/>
      <c r="FP777" s="225"/>
      <c r="FQ777" s="225"/>
      <c r="FR777" s="225"/>
      <c r="FS777" s="225"/>
      <c r="FT777" s="225"/>
      <c r="FU777" s="225"/>
      <c r="FV777" s="225"/>
      <c r="FW777" s="225"/>
      <c r="FX777" s="225"/>
      <c r="FZ777" s="225"/>
      <c r="GA777" s="225"/>
      <c r="GB777" s="225"/>
      <c r="GC777" s="225"/>
      <c r="GD777" s="225"/>
      <c r="GE777" s="225"/>
      <c r="GF777" s="225"/>
      <c r="GG777" s="225"/>
      <c r="GH777" s="225"/>
      <c r="GJ777" s="225"/>
      <c r="GK777" s="225"/>
      <c r="GL777" s="225"/>
      <c r="GM777" s="225"/>
      <c r="GN777" s="225"/>
      <c r="GO777" s="225"/>
      <c r="GP777" s="225"/>
      <c r="GQ777" s="225"/>
      <c r="GR777" s="225"/>
      <c r="GT777" s="225"/>
      <c r="GU777" s="225"/>
      <c r="GV777" s="225"/>
      <c r="GW777" s="225"/>
      <c r="GX777" s="225"/>
      <c r="GY777" s="225"/>
      <c r="GZ777" s="225"/>
      <c r="HA777" s="225"/>
      <c r="HB777" s="225"/>
      <c r="HD777" s="225"/>
      <c r="HE777" s="225"/>
      <c r="HF777" s="225"/>
      <c r="HG777" s="225"/>
      <c r="HH777" s="225"/>
      <c r="HI777" s="225"/>
      <c r="HJ777" s="225"/>
      <c r="HK777" s="225"/>
      <c r="HL777" s="225"/>
      <c r="HN777" s="225"/>
      <c r="HO777" s="225"/>
      <c r="HP777" s="225"/>
      <c r="HQ777" s="225"/>
      <c r="HR777" s="225"/>
      <c r="HS777" s="225"/>
      <c r="HT777" s="225"/>
      <c r="HU777" s="225"/>
      <c r="HV777" s="225"/>
      <c r="HX777" s="225"/>
      <c r="HY777" s="225"/>
      <c r="HZ777" s="225"/>
      <c r="IA777" s="225"/>
      <c r="IB777" s="225"/>
      <c r="IC777" s="225"/>
      <c r="ID777" s="225"/>
      <c r="IE777" s="225"/>
      <c r="IF777" s="225"/>
    </row>
    <row r="778" spans="2:240" x14ac:dyDescent="0.3">
      <c r="B778" s="6">
        <v>2025</v>
      </c>
      <c r="C778" s="6">
        <v>1</v>
      </c>
      <c r="D778" s="6">
        <v>8</v>
      </c>
      <c r="E778" s="6">
        <f>C778*D778</f>
        <v>8</v>
      </c>
      <c r="F778" s="6">
        <v>150</v>
      </c>
      <c r="G778" s="6" t="s">
        <v>316</v>
      </c>
      <c r="H778" s="6">
        <f>E778*F778</f>
        <v>1200</v>
      </c>
      <c r="I778" s="13">
        <f>H778/86400</f>
        <v>1.3888888888888888E-2</v>
      </c>
      <c r="J778" s="6">
        <f>H778/1000</f>
        <v>1.2</v>
      </c>
      <c r="L778" s="6">
        <v>2025</v>
      </c>
      <c r="M778" s="6" cm="1">
        <f t="array" ref="M778:M797">TRANSPOSE('Proyeksi Fasum (4)'!D193:W193)</f>
        <v>0</v>
      </c>
      <c r="N778" s="6"/>
      <c r="O778" s="6"/>
      <c r="P778" s="6">
        <v>10090</v>
      </c>
      <c r="Q778" s="6" t="s">
        <v>218</v>
      </c>
      <c r="R778" s="6">
        <f>P778*M778</f>
        <v>0</v>
      </c>
      <c r="S778" s="13">
        <f>R778/86400</f>
        <v>0</v>
      </c>
      <c r="T778" s="6">
        <f>R778/1000</f>
        <v>0</v>
      </c>
      <c r="V778" s="6">
        <v>2025</v>
      </c>
      <c r="W778" s="6">
        <v>1</v>
      </c>
      <c r="X778" s="6">
        <v>5</v>
      </c>
      <c r="Y778" s="6">
        <f>W778*X778</f>
        <v>5</v>
      </c>
      <c r="Z778" s="6">
        <v>150</v>
      </c>
      <c r="AA778" s="6" t="s">
        <v>316</v>
      </c>
      <c r="AB778" s="6">
        <f>Y778*Z778</f>
        <v>750</v>
      </c>
      <c r="AC778" s="13">
        <f>AB778/86400</f>
        <v>8.6805555555555559E-3</v>
      </c>
      <c r="AD778" s="6">
        <f>AB778/1000</f>
        <v>0.75</v>
      </c>
      <c r="AF778" s="6">
        <v>2025</v>
      </c>
      <c r="AG778" s="6">
        <v>1</v>
      </c>
      <c r="AH778" s="6">
        <v>19</v>
      </c>
      <c r="AI778" s="6">
        <f>AG778*AH778</f>
        <v>19</v>
      </c>
      <c r="AJ778" s="6">
        <v>150</v>
      </c>
      <c r="AK778" s="6" t="s">
        <v>316</v>
      </c>
      <c r="AL778" s="6">
        <f>AI778*AJ778</f>
        <v>2850</v>
      </c>
      <c r="AM778" s="13">
        <f>AL778/86400</f>
        <v>3.2986111111111112E-2</v>
      </c>
      <c r="AN778" s="6">
        <f>AL778/1000</f>
        <v>2.85</v>
      </c>
      <c r="AP778" s="6">
        <v>2025</v>
      </c>
      <c r="AQ778" s="6">
        <v>1</v>
      </c>
      <c r="AR778" s="6">
        <v>4</v>
      </c>
      <c r="AS778" s="6">
        <f>AQ778*AR778</f>
        <v>4</v>
      </c>
      <c r="AT778" s="6">
        <v>150</v>
      </c>
      <c r="AU778" s="6" t="s">
        <v>316</v>
      </c>
      <c r="AV778" s="6">
        <f>AS778*AT778</f>
        <v>600</v>
      </c>
      <c r="AW778" s="13">
        <f>AV778/86400</f>
        <v>6.9444444444444441E-3</v>
      </c>
      <c r="AX778" s="6">
        <f>AV778/1000</f>
        <v>0.6</v>
      </c>
      <c r="AZ778" s="6">
        <v>2025</v>
      </c>
      <c r="BA778" s="6">
        <v>1</v>
      </c>
      <c r="BB778" s="6">
        <v>3</v>
      </c>
      <c r="BC778" s="6">
        <f>BA778*BB778</f>
        <v>3</v>
      </c>
      <c r="BD778" s="6">
        <v>150</v>
      </c>
      <c r="BE778" s="6" t="s">
        <v>316</v>
      </c>
      <c r="BF778" s="6">
        <f>BC778*BD778</f>
        <v>450</v>
      </c>
      <c r="BG778" s="13">
        <f>BF778/86400</f>
        <v>5.208333333333333E-3</v>
      </c>
      <c r="BH778" s="6">
        <f>BF778/1000</f>
        <v>0.45</v>
      </c>
      <c r="BJ778" s="6">
        <v>2025</v>
      </c>
      <c r="BK778" s="6">
        <v>1</v>
      </c>
      <c r="BL778" s="6">
        <v>3</v>
      </c>
      <c r="BM778" s="6">
        <f>BK778*BL778</f>
        <v>3</v>
      </c>
      <c r="BN778" s="6">
        <v>150</v>
      </c>
      <c r="BO778" s="6" t="s">
        <v>316</v>
      </c>
      <c r="BP778" s="6">
        <f>BM778*BN778</f>
        <v>450</v>
      </c>
      <c r="BQ778" s="13">
        <f>BP778/86400</f>
        <v>5.208333333333333E-3</v>
      </c>
      <c r="BR778" s="6">
        <f>BP778/1000</f>
        <v>0.45</v>
      </c>
      <c r="BT778" s="6">
        <v>2025</v>
      </c>
      <c r="BU778" s="6">
        <v>1</v>
      </c>
      <c r="BV778" s="6">
        <v>5</v>
      </c>
      <c r="BW778" s="6">
        <f>BU778*BV778</f>
        <v>5</v>
      </c>
      <c r="BX778" s="6">
        <v>150</v>
      </c>
      <c r="BY778" s="6" t="s">
        <v>316</v>
      </c>
      <c r="BZ778" s="6">
        <f>BW778*BX778</f>
        <v>750</v>
      </c>
      <c r="CA778" s="13">
        <f>BZ778/86400</f>
        <v>8.6805555555555559E-3</v>
      </c>
      <c r="CB778" s="6">
        <f>BZ778/1000</f>
        <v>0.75</v>
      </c>
      <c r="CD778" s="6">
        <v>2025</v>
      </c>
      <c r="CE778" s="6">
        <v>1</v>
      </c>
      <c r="CF778" s="6">
        <v>5</v>
      </c>
      <c r="CG778" s="6">
        <f>CE778*CF778</f>
        <v>5</v>
      </c>
      <c r="CH778" s="6">
        <v>150</v>
      </c>
      <c r="CI778" s="6" t="s">
        <v>316</v>
      </c>
      <c r="CJ778" s="6">
        <f>CG778*CH778</f>
        <v>750</v>
      </c>
      <c r="CK778" s="13">
        <f>CJ778/86400</f>
        <v>8.6805555555555559E-3</v>
      </c>
      <c r="CL778" s="6">
        <f>CJ778/1000</f>
        <v>0.75</v>
      </c>
      <c r="CN778" s="6">
        <v>2025</v>
      </c>
      <c r="CO778" s="6">
        <v>1</v>
      </c>
      <c r="CP778" s="6">
        <v>3</v>
      </c>
      <c r="CQ778" s="6">
        <f>CO778*CP778</f>
        <v>3</v>
      </c>
      <c r="CR778" s="6">
        <v>150</v>
      </c>
      <c r="CS778" s="6" t="s">
        <v>316</v>
      </c>
      <c r="CT778" s="6">
        <f>CQ778*CR778</f>
        <v>450</v>
      </c>
      <c r="CU778" s="13">
        <f>CT778/86400</f>
        <v>5.208333333333333E-3</v>
      </c>
      <c r="CV778" s="6">
        <f>CT778/1000</f>
        <v>0.45</v>
      </c>
      <c r="CX778" s="6">
        <v>2025</v>
      </c>
      <c r="CY778" s="6">
        <v>1</v>
      </c>
      <c r="CZ778" s="6">
        <v>9</v>
      </c>
      <c r="DA778" s="6">
        <f>CY778*CZ778</f>
        <v>9</v>
      </c>
      <c r="DB778" s="6">
        <v>150</v>
      </c>
      <c r="DC778" s="6" t="s">
        <v>316</v>
      </c>
      <c r="DD778" s="6">
        <f>DA778*DB778</f>
        <v>1350</v>
      </c>
      <c r="DE778" s="13">
        <f>DD778/86400</f>
        <v>1.5625E-2</v>
      </c>
      <c r="DF778" s="6">
        <f>DD778/1000</f>
        <v>1.35</v>
      </c>
      <c r="DH778" s="6">
        <v>2025</v>
      </c>
      <c r="DI778" s="6">
        <v>1</v>
      </c>
      <c r="DJ778" s="6">
        <v>4</v>
      </c>
      <c r="DK778" s="6">
        <f>DI778*DJ778</f>
        <v>4</v>
      </c>
      <c r="DL778" s="6">
        <v>150</v>
      </c>
      <c r="DM778" s="6" t="s">
        <v>316</v>
      </c>
      <c r="DN778" s="6">
        <f>DK778*DL778</f>
        <v>600</v>
      </c>
      <c r="DO778" s="13">
        <f>DN778/86400</f>
        <v>6.9444444444444441E-3</v>
      </c>
      <c r="DP778" s="6">
        <f>DN778/1000</f>
        <v>0.6</v>
      </c>
      <c r="DR778" s="6">
        <v>2025</v>
      </c>
      <c r="DS778" s="6">
        <v>1</v>
      </c>
      <c r="DT778" s="6">
        <v>6</v>
      </c>
      <c r="DU778" s="6">
        <f>DS778*DT778</f>
        <v>6</v>
      </c>
      <c r="DV778" s="6">
        <v>150</v>
      </c>
      <c r="DW778" s="6" t="s">
        <v>316</v>
      </c>
      <c r="DX778" s="6">
        <f>DU778*DV778</f>
        <v>900</v>
      </c>
      <c r="DY778" s="13">
        <f>DX778/86400</f>
        <v>1.0416666666666666E-2</v>
      </c>
      <c r="DZ778" s="6">
        <f>DX778/1000</f>
        <v>0.9</v>
      </c>
      <c r="EB778" s="6">
        <v>2025</v>
      </c>
      <c r="EC778" s="6">
        <v>1</v>
      </c>
      <c r="ED778" s="6">
        <v>7</v>
      </c>
      <c r="EE778" s="6">
        <f>EC778*ED778</f>
        <v>7</v>
      </c>
      <c r="EF778" s="6">
        <v>150</v>
      </c>
      <c r="EG778" s="6" t="s">
        <v>316</v>
      </c>
      <c r="EH778" s="6">
        <f>EE778*EF778</f>
        <v>1050</v>
      </c>
      <c r="EI778" s="13">
        <f>EH778/86400</f>
        <v>1.2152777777777778E-2</v>
      </c>
      <c r="EJ778" s="6">
        <f>EH778/1000</f>
        <v>1.05</v>
      </c>
      <c r="EL778" s="6">
        <v>2025</v>
      </c>
      <c r="EM778" s="6">
        <v>1</v>
      </c>
      <c r="EN778" s="6">
        <v>6</v>
      </c>
      <c r="EO778" s="6">
        <f>EM778*EN778</f>
        <v>6</v>
      </c>
      <c r="EP778" s="6">
        <v>150</v>
      </c>
      <c r="EQ778" s="6" t="s">
        <v>316</v>
      </c>
      <c r="ER778" s="6">
        <f>EO778*EP778</f>
        <v>900</v>
      </c>
      <c r="ES778" s="13">
        <f>ER778/86400</f>
        <v>1.0416666666666666E-2</v>
      </c>
      <c r="ET778" s="6">
        <f>ER778/1000</f>
        <v>0.9</v>
      </c>
      <c r="EV778" s="6">
        <v>2025</v>
      </c>
      <c r="EW778" s="6">
        <v>1</v>
      </c>
      <c r="EX778" s="6">
        <v>8</v>
      </c>
      <c r="EY778" s="6">
        <f>EW778*EX778</f>
        <v>8</v>
      </c>
      <c r="EZ778" s="6">
        <v>150</v>
      </c>
      <c r="FA778" s="6" t="s">
        <v>316</v>
      </c>
      <c r="FB778" s="6">
        <f>EY778*EZ778</f>
        <v>1200</v>
      </c>
      <c r="FC778" s="13">
        <f>FB778/86400</f>
        <v>1.3888888888888888E-2</v>
      </c>
      <c r="FD778" s="6">
        <f>FB778/1000</f>
        <v>1.2</v>
      </c>
      <c r="FF778" s="6">
        <v>2025</v>
      </c>
      <c r="FG778" s="6">
        <v>1</v>
      </c>
      <c r="FH778" s="6">
        <v>5</v>
      </c>
      <c r="FI778" s="6">
        <f>FG778*FH778</f>
        <v>5</v>
      </c>
      <c r="FJ778" s="6">
        <v>150</v>
      </c>
      <c r="FK778" s="6" t="s">
        <v>316</v>
      </c>
      <c r="FL778" s="6">
        <f>FI778*FJ778</f>
        <v>750</v>
      </c>
      <c r="FM778" s="13">
        <f>FL778/86400</f>
        <v>8.6805555555555559E-3</v>
      </c>
      <c r="FN778" s="6">
        <f>FL778/1000</f>
        <v>0.75</v>
      </c>
      <c r="FP778" s="6">
        <v>2025</v>
      </c>
      <c r="FQ778" s="6">
        <v>1</v>
      </c>
      <c r="FR778" s="6">
        <v>4</v>
      </c>
      <c r="FS778" s="6">
        <f>FQ778*FR778</f>
        <v>4</v>
      </c>
      <c r="FT778" s="6">
        <v>150</v>
      </c>
      <c r="FU778" s="6" t="s">
        <v>316</v>
      </c>
      <c r="FV778" s="6">
        <f>FS778*FT778</f>
        <v>600</v>
      </c>
      <c r="FW778" s="13">
        <f>FV778/86400</f>
        <v>6.9444444444444441E-3</v>
      </c>
      <c r="FX778" s="6">
        <f>FV778/1000</f>
        <v>0.6</v>
      </c>
      <c r="FZ778" s="6">
        <v>2025</v>
      </c>
      <c r="GA778" s="6">
        <v>1</v>
      </c>
      <c r="GB778" s="6">
        <v>17</v>
      </c>
      <c r="GC778" s="6">
        <f>GA778*GB778</f>
        <v>17</v>
      </c>
      <c r="GD778" s="6">
        <v>150</v>
      </c>
      <c r="GE778" s="6" t="s">
        <v>316</v>
      </c>
      <c r="GF778" s="6">
        <f>GC778*GD778</f>
        <v>2550</v>
      </c>
      <c r="GG778" s="13">
        <f>GF778/86400</f>
        <v>2.9513888888888888E-2</v>
      </c>
      <c r="GH778" s="6">
        <f>GF778/1000</f>
        <v>2.5499999999999998</v>
      </c>
      <c r="GJ778" s="6">
        <v>2025</v>
      </c>
      <c r="GK778" s="6">
        <v>1</v>
      </c>
      <c r="GL778" s="6">
        <v>11</v>
      </c>
      <c r="GM778" s="6">
        <f>GK778*GL778</f>
        <v>11</v>
      </c>
      <c r="GN778" s="6">
        <v>150</v>
      </c>
      <c r="GO778" s="6" t="s">
        <v>316</v>
      </c>
      <c r="GP778" s="6">
        <f>GM778*GN778</f>
        <v>1650</v>
      </c>
      <c r="GQ778" s="13">
        <f>GP778/86400</f>
        <v>1.9097222222222224E-2</v>
      </c>
      <c r="GR778" s="6">
        <f>GP778/1000</f>
        <v>1.65</v>
      </c>
      <c r="GT778" s="6">
        <v>2025</v>
      </c>
      <c r="GU778" s="6">
        <v>1</v>
      </c>
      <c r="GV778" s="6">
        <v>14</v>
      </c>
      <c r="GW778" s="6">
        <f>GU778*GV778</f>
        <v>14</v>
      </c>
      <c r="GX778" s="6">
        <v>150</v>
      </c>
      <c r="GY778" s="6" t="s">
        <v>316</v>
      </c>
      <c r="GZ778" s="6">
        <f>GW778*GX778</f>
        <v>2100</v>
      </c>
      <c r="HA778" s="13">
        <f>GZ778/86400</f>
        <v>2.4305555555555556E-2</v>
      </c>
      <c r="HB778" s="6">
        <f>GZ778/1000</f>
        <v>2.1</v>
      </c>
      <c r="HD778" s="6">
        <v>2025</v>
      </c>
      <c r="HE778" s="6">
        <v>1</v>
      </c>
      <c r="HF778" s="6">
        <v>18</v>
      </c>
      <c r="HG778" s="6">
        <f>HE778*HF778</f>
        <v>18</v>
      </c>
      <c r="HH778" s="6">
        <v>150</v>
      </c>
      <c r="HI778" s="6" t="s">
        <v>316</v>
      </c>
      <c r="HJ778" s="6">
        <f>HG778*HH778</f>
        <v>2700</v>
      </c>
      <c r="HK778" s="13">
        <f>HJ778/86400</f>
        <v>3.125E-2</v>
      </c>
      <c r="HL778" s="6">
        <f>HJ778/1000</f>
        <v>2.7</v>
      </c>
      <c r="HN778" s="6">
        <v>2025</v>
      </c>
      <c r="HO778" s="6">
        <v>1</v>
      </c>
      <c r="HP778" s="6">
        <v>5</v>
      </c>
      <c r="HQ778" s="6">
        <f>HO778*HP778</f>
        <v>5</v>
      </c>
      <c r="HR778" s="6">
        <v>150</v>
      </c>
      <c r="HS778" s="6" t="s">
        <v>316</v>
      </c>
      <c r="HT778" s="6">
        <f>HQ778*HR778</f>
        <v>750</v>
      </c>
      <c r="HU778" s="13">
        <f>HT778/86400</f>
        <v>8.6805555555555559E-3</v>
      </c>
      <c r="HV778" s="6">
        <f>HT778/1000</f>
        <v>0.75</v>
      </c>
      <c r="HX778" s="6">
        <v>2025</v>
      </c>
      <c r="HY778" s="6">
        <v>1</v>
      </c>
      <c r="HZ778" s="6">
        <v>16</v>
      </c>
      <c r="IA778" s="6">
        <f>HY778*HZ778</f>
        <v>16</v>
      </c>
      <c r="IB778" s="6">
        <v>150</v>
      </c>
      <c r="IC778" s="6" t="s">
        <v>316</v>
      </c>
      <c r="ID778" s="6">
        <f>IA778*IB778</f>
        <v>2400</v>
      </c>
      <c r="IE778" s="13">
        <f>ID778/86400</f>
        <v>2.7777777777777776E-2</v>
      </c>
      <c r="IF778" s="6">
        <f>ID778/1000</f>
        <v>2.4</v>
      </c>
    </row>
    <row r="779" spans="2:240" x14ac:dyDescent="0.3">
      <c r="B779" s="6">
        <v>2026</v>
      </c>
      <c r="C779" s="6">
        <v>1</v>
      </c>
      <c r="D779" s="6">
        <v>8</v>
      </c>
      <c r="E779" s="6">
        <f t="shared" ref="E779:E797" si="279">C779*D779</f>
        <v>8</v>
      </c>
      <c r="F779" s="6">
        <v>150</v>
      </c>
      <c r="G779" s="6" t="s">
        <v>316</v>
      </c>
      <c r="H779" s="6">
        <f t="shared" ref="H779:H797" si="280">E779*F779</f>
        <v>1200</v>
      </c>
      <c r="I779" s="13">
        <f t="shared" ref="I779:I797" si="281">H779/86400</f>
        <v>1.3888888888888888E-2</v>
      </c>
      <c r="J779" s="6">
        <f t="shared" ref="J779:J797" si="282">H779/1000</f>
        <v>1.2</v>
      </c>
      <c r="L779" s="6">
        <v>2026</v>
      </c>
      <c r="M779" s="6">
        <v>0</v>
      </c>
      <c r="N779" s="6"/>
      <c r="O779" s="6"/>
      <c r="P779" s="6">
        <v>10090</v>
      </c>
      <c r="Q779" s="6" t="s">
        <v>218</v>
      </c>
      <c r="R779" s="6">
        <f t="shared" ref="R779:R797" si="283">P779*M779</f>
        <v>0</v>
      </c>
      <c r="S779" s="13">
        <f t="shared" ref="S779:S797" si="284">R779/86400</f>
        <v>0</v>
      </c>
      <c r="T779" s="6">
        <f t="shared" ref="T779:T797" si="285">R779/1000</f>
        <v>0</v>
      </c>
      <c r="V779" s="6">
        <v>2026</v>
      </c>
      <c r="W779" s="6">
        <v>1</v>
      </c>
      <c r="X779" s="6">
        <v>5</v>
      </c>
      <c r="Y779" s="6">
        <f t="shared" ref="Y779:Y797" si="286">W779*X779</f>
        <v>5</v>
      </c>
      <c r="Z779" s="6">
        <v>150</v>
      </c>
      <c r="AA779" s="6" t="s">
        <v>316</v>
      </c>
      <c r="AB779" s="6">
        <f t="shared" ref="AB779:AB797" si="287">Y779*Z779</f>
        <v>750</v>
      </c>
      <c r="AC779" s="13">
        <f t="shared" ref="AC779:AC797" si="288">AB779/86400</f>
        <v>8.6805555555555559E-3</v>
      </c>
      <c r="AD779" s="6">
        <f t="shared" ref="AD779:AD797" si="289">AB779/1000</f>
        <v>0.75</v>
      </c>
      <c r="AF779" s="6">
        <v>2026</v>
      </c>
      <c r="AG779" s="6">
        <v>1</v>
      </c>
      <c r="AH779" s="6">
        <v>19</v>
      </c>
      <c r="AI779" s="6">
        <f t="shared" ref="AI779:AI797" si="290">AG779*AH779</f>
        <v>19</v>
      </c>
      <c r="AJ779" s="6">
        <v>150</v>
      </c>
      <c r="AK779" s="6" t="s">
        <v>316</v>
      </c>
      <c r="AL779" s="6">
        <f t="shared" ref="AL779:AL797" si="291">AI779*AJ779</f>
        <v>2850</v>
      </c>
      <c r="AM779" s="13">
        <f t="shared" ref="AM779:AM797" si="292">AL779/86400</f>
        <v>3.2986111111111112E-2</v>
      </c>
      <c r="AN779" s="6">
        <f t="shared" ref="AN779:AN797" si="293">AL779/1000</f>
        <v>2.85</v>
      </c>
      <c r="AP779" s="6">
        <v>2026</v>
      </c>
      <c r="AQ779" s="6">
        <v>1</v>
      </c>
      <c r="AR779" s="6">
        <v>4</v>
      </c>
      <c r="AS779" s="6">
        <f t="shared" ref="AS779:AS797" si="294">AQ779*AR779</f>
        <v>4</v>
      </c>
      <c r="AT779" s="6">
        <v>150</v>
      </c>
      <c r="AU779" s="6" t="s">
        <v>316</v>
      </c>
      <c r="AV779" s="6">
        <f t="shared" ref="AV779:AV797" si="295">AS779*AT779</f>
        <v>600</v>
      </c>
      <c r="AW779" s="13">
        <f t="shared" ref="AW779:AW797" si="296">AV779/86400</f>
        <v>6.9444444444444441E-3</v>
      </c>
      <c r="AX779" s="6">
        <f t="shared" ref="AX779:AX797" si="297">AV779/1000</f>
        <v>0.6</v>
      </c>
      <c r="AZ779" s="6">
        <v>2026</v>
      </c>
      <c r="BA779" s="6">
        <v>1</v>
      </c>
      <c r="BB779" s="6">
        <v>3</v>
      </c>
      <c r="BC779" s="6">
        <f t="shared" ref="BC779:BC797" si="298">BA779*BB779</f>
        <v>3</v>
      </c>
      <c r="BD779" s="6">
        <v>150</v>
      </c>
      <c r="BE779" s="6" t="s">
        <v>316</v>
      </c>
      <c r="BF779" s="6">
        <f t="shared" ref="BF779:BF797" si="299">BC779*BD779</f>
        <v>450</v>
      </c>
      <c r="BG779" s="13">
        <f t="shared" ref="BG779:BG797" si="300">BF779/86400</f>
        <v>5.208333333333333E-3</v>
      </c>
      <c r="BH779" s="6">
        <f t="shared" ref="BH779:BH797" si="301">BF779/1000</f>
        <v>0.45</v>
      </c>
      <c r="BJ779" s="6">
        <v>2026</v>
      </c>
      <c r="BK779" s="6">
        <v>1</v>
      </c>
      <c r="BL779" s="6">
        <v>3</v>
      </c>
      <c r="BM779" s="6">
        <f t="shared" ref="BM779:BM797" si="302">BK779*BL779</f>
        <v>3</v>
      </c>
      <c r="BN779" s="6">
        <v>150</v>
      </c>
      <c r="BO779" s="6" t="s">
        <v>316</v>
      </c>
      <c r="BP779" s="6">
        <f t="shared" ref="BP779:BP797" si="303">BM779*BN779</f>
        <v>450</v>
      </c>
      <c r="BQ779" s="13">
        <f t="shared" ref="BQ779:BQ797" si="304">BP779/86400</f>
        <v>5.208333333333333E-3</v>
      </c>
      <c r="BR779" s="6">
        <f t="shared" ref="BR779:BR797" si="305">BP779/1000</f>
        <v>0.45</v>
      </c>
      <c r="BT779" s="6">
        <v>2026</v>
      </c>
      <c r="BU779" s="6">
        <v>1</v>
      </c>
      <c r="BV779" s="6">
        <v>5</v>
      </c>
      <c r="BW779" s="6">
        <f t="shared" ref="BW779:BW797" si="306">BU779*BV779</f>
        <v>5</v>
      </c>
      <c r="BX779" s="6">
        <v>150</v>
      </c>
      <c r="BY779" s="6" t="s">
        <v>316</v>
      </c>
      <c r="BZ779" s="6">
        <f t="shared" ref="BZ779:BZ797" si="307">BW779*BX779</f>
        <v>750</v>
      </c>
      <c r="CA779" s="13">
        <f t="shared" ref="CA779:CA797" si="308">BZ779/86400</f>
        <v>8.6805555555555559E-3</v>
      </c>
      <c r="CB779" s="6">
        <f t="shared" ref="CB779:CB797" si="309">BZ779/1000</f>
        <v>0.75</v>
      </c>
      <c r="CD779" s="6">
        <v>2026</v>
      </c>
      <c r="CE779" s="6">
        <v>1</v>
      </c>
      <c r="CF779" s="6">
        <v>5</v>
      </c>
      <c r="CG779" s="6">
        <f t="shared" ref="CG779:CG797" si="310">CE779*CF779</f>
        <v>5</v>
      </c>
      <c r="CH779" s="6">
        <v>150</v>
      </c>
      <c r="CI779" s="6" t="s">
        <v>316</v>
      </c>
      <c r="CJ779" s="6">
        <f t="shared" ref="CJ779:CJ797" si="311">CG779*CH779</f>
        <v>750</v>
      </c>
      <c r="CK779" s="13">
        <f t="shared" ref="CK779:CK797" si="312">CJ779/86400</f>
        <v>8.6805555555555559E-3</v>
      </c>
      <c r="CL779" s="6">
        <f t="shared" ref="CL779:CL797" si="313">CJ779/1000</f>
        <v>0.75</v>
      </c>
      <c r="CN779" s="6">
        <v>2026</v>
      </c>
      <c r="CO779" s="6">
        <v>1</v>
      </c>
      <c r="CP779" s="6">
        <v>3</v>
      </c>
      <c r="CQ779" s="6">
        <f t="shared" ref="CQ779:CQ797" si="314">CO779*CP779</f>
        <v>3</v>
      </c>
      <c r="CR779" s="6">
        <v>150</v>
      </c>
      <c r="CS779" s="6" t="s">
        <v>316</v>
      </c>
      <c r="CT779" s="6">
        <f t="shared" ref="CT779:CT797" si="315">CQ779*CR779</f>
        <v>450</v>
      </c>
      <c r="CU779" s="13">
        <f t="shared" ref="CU779:CU797" si="316">CT779/86400</f>
        <v>5.208333333333333E-3</v>
      </c>
      <c r="CV779" s="6">
        <f t="shared" ref="CV779:CV797" si="317">CT779/1000</f>
        <v>0.45</v>
      </c>
      <c r="CX779" s="6">
        <v>2026</v>
      </c>
      <c r="CY779" s="6">
        <v>1</v>
      </c>
      <c r="CZ779" s="6">
        <v>9</v>
      </c>
      <c r="DA779" s="6">
        <f t="shared" ref="DA779:DA797" si="318">CY779*CZ779</f>
        <v>9</v>
      </c>
      <c r="DB779" s="6">
        <v>150</v>
      </c>
      <c r="DC779" s="6" t="s">
        <v>316</v>
      </c>
      <c r="DD779" s="6">
        <f t="shared" ref="DD779:DD797" si="319">DA779*DB779</f>
        <v>1350</v>
      </c>
      <c r="DE779" s="13">
        <f t="shared" ref="DE779:DE797" si="320">DD779/86400</f>
        <v>1.5625E-2</v>
      </c>
      <c r="DF779" s="6">
        <f t="shared" ref="DF779:DF797" si="321">DD779/1000</f>
        <v>1.35</v>
      </c>
      <c r="DH779" s="6">
        <v>2026</v>
      </c>
      <c r="DI779" s="6">
        <v>1</v>
      </c>
      <c r="DJ779" s="6">
        <v>4</v>
      </c>
      <c r="DK779" s="6">
        <f t="shared" ref="DK779:DK797" si="322">DI779*DJ779</f>
        <v>4</v>
      </c>
      <c r="DL779" s="6">
        <v>150</v>
      </c>
      <c r="DM779" s="6" t="s">
        <v>316</v>
      </c>
      <c r="DN779" s="6">
        <f t="shared" ref="DN779:DN797" si="323">DK779*DL779</f>
        <v>600</v>
      </c>
      <c r="DO779" s="13">
        <f t="shared" ref="DO779:DO797" si="324">DN779/86400</f>
        <v>6.9444444444444441E-3</v>
      </c>
      <c r="DP779" s="6">
        <f t="shared" ref="DP779:DP797" si="325">DN779/1000</f>
        <v>0.6</v>
      </c>
      <c r="DR779" s="6">
        <v>2026</v>
      </c>
      <c r="DS779" s="6">
        <v>1</v>
      </c>
      <c r="DT779" s="6">
        <v>6</v>
      </c>
      <c r="DU779" s="6">
        <f t="shared" ref="DU779:DU797" si="326">DS779*DT779</f>
        <v>6</v>
      </c>
      <c r="DV779" s="6">
        <v>150</v>
      </c>
      <c r="DW779" s="6" t="s">
        <v>316</v>
      </c>
      <c r="DX779" s="6">
        <f t="shared" ref="DX779:DX797" si="327">DU779*DV779</f>
        <v>900</v>
      </c>
      <c r="DY779" s="13">
        <f t="shared" ref="DY779:DY797" si="328">DX779/86400</f>
        <v>1.0416666666666666E-2</v>
      </c>
      <c r="DZ779" s="6">
        <f t="shared" ref="DZ779:DZ797" si="329">DX779/1000</f>
        <v>0.9</v>
      </c>
      <c r="EB779" s="6">
        <v>2026</v>
      </c>
      <c r="EC779" s="6">
        <v>1</v>
      </c>
      <c r="ED779" s="6">
        <v>7</v>
      </c>
      <c r="EE779" s="6">
        <f t="shared" ref="EE779:EE797" si="330">EC779*ED779</f>
        <v>7</v>
      </c>
      <c r="EF779" s="6">
        <v>150</v>
      </c>
      <c r="EG779" s="6" t="s">
        <v>316</v>
      </c>
      <c r="EH779" s="6">
        <f t="shared" ref="EH779:EH797" si="331">EE779*EF779</f>
        <v>1050</v>
      </c>
      <c r="EI779" s="13">
        <f t="shared" ref="EI779:EI797" si="332">EH779/86400</f>
        <v>1.2152777777777778E-2</v>
      </c>
      <c r="EJ779" s="6">
        <f t="shared" ref="EJ779:EJ797" si="333">EH779/1000</f>
        <v>1.05</v>
      </c>
      <c r="EL779" s="6">
        <v>2026</v>
      </c>
      <c r="EM779" s="6">
        <v>1</v>
      </c>
      <c r="EN779" s="6">
        <v>6</v>
      </c>
      <c r="EO779" s="6">
        <f t="shared" ref="EO779:EO797" si="334">EM779*EN779</f>
        <v>6</v>
      </c>
      <c r="EP779" s="6">
        <v>150</v>
      </c>
      <c r="EQ779" s="6" t="s">
        <v>316</v>
      </c>
      <c r="ER779" s="6">
        <f t="shared" ref="ER779:ER797" si="335">EO779*EP779</f>
        <v>900</v>
      </c>
      <c r="ES779" s="13">
        <f t="shared" ref="ES779:ES797" si="336">ER779/86400</f>
        <v>1.0416666666666666E-2</v>
      </c>
      <c r="ET779" s="6">
        <f t="shared" ref="ET779:ET797" si="337">ER779/1000</f>
        <v>0.9</v>
      </c>
      <c r="EV779" s="6">
        <v>2026</v>
      </c>
      <c r="EW779" s="6">
        <v>1</v>
      </c>
      <c r="EX779" s="6">
        <v>8</v>
      </c>
      <c r="EY779" s="6">
        <f t="shared" ref="EY779:EY797" si="338">EW779*EX779</f>
        <v>8</v>
      </c>
      <c r="EZ779" s="6">
        <v>150</v>
      </c>
      <c r="FA779" s="6" t="s">
        <v>316</v>
      </c>
      <c r="FB779" s="6">
        <f t="shared" ref="FB779:FB797" si="339">EY779*EZ779</f>
        <v>1200</v>
      </c>
      <c r="FC779" s="13">
        <f t="shared" ref="FC779:FC797" si="340">FB779/86400</f>
        <v>1.3888888888888888E-2</v>
      </c>
      <c r="FD779" s="6">
        <f t="shared" ref="FD779:FD797" si="341">FB779/1000</f>
        <v>1.2</v>
      </c>
      <c r="FF779" s="6">
        <v>2026</v>
      </c>
      <c r="FG779" s="6">
        <v>1</v>
      </c>
      <c r="FH779" s="6">
        <v>5</v>
      </c>
      <c r="FI779" s="6">
        <f t="shared" ref="FI779:FI797" si="342">FG779*FH779</f>
        <v>5</v>
      </c>
      <c r="FJ779" s="6">
        <v>150</v>
      </c>
      <c r="FK779" s="6" t="s">
        <v>316</v>
      </c>
      <c r="FL779" s="6">
        <f t="shared" ref="FL779:FL797" si="343">FI779*FJ779</f>
        <v>750</v>
      </c>
      <c r="FM779" s="13">
        <f t="shared" ref="FM779:FM797" si="344">FL779/86400</f>
        <v>8.6805555555555559E-3</v>
      </c>
      <c r="FN779" s="6">
        <f t="shared" ref="FN779:FN797" si="345">FL779/1000</f>
        <v>0.75</v>
      </c>
      <c r="FP779" s="6">
        <v>2026</v>
      </c>
      <c r="FQ779" s="6">
        <v>1</v>
      </c>
      <c r="FR779" s="6">
        <v>4</v>
      </c>
      <c r="FS779" s="6">
        <f t="shared" ref="FS779:FS797" si="346">FQ779*FR779</f>
        <v>4</v>
      </c>
      <c r="FT779" s="6">
        <v>150</v>
      </c>
      <c r="FU779" s="6" t="s">
        <v>316</v>
      </c>
      <c r="FV779" s="6">
        <f t="shared" ref="FV779:FV797" si="347">FS779*FT779</f>
        <v>600</v>
      </c>
      <c r="FW779" s="13">
        <f t="shared" ref="FW779:FW797" si="348">FV779/86400</f>
        <v>6.9444444444444441E-3</v>
      </c>
      <c r="FX779" s="6">
        <f t="shared" ref="FX779:FX797" si="349">FV779/1000</f>
        <v>0.6</v>
      </c>
      <c r="FZ779" s="6">
        <v>2026</v>
      </c>
      <c r="GA779" s="6">
        <v>1</v>
      </c>
      <c r="GB779" s="6">
        <v>17</v>
      </c>
      <c r="GC779" s="6">
        <f t="shared" ref="GC779:GC797" si="350">GA779*GB779</f>
        <v>17</v>
      </c>
      <c r="GD779" s="6">
        <v>150</v>
      </c>
      <c r="GE779" s="6" t="s">
        <v>316</v>
      </c>
      <c r="GF779" s="6">
        <f t="shared" ref="GF779:GF797" si="351">GC779*GD779</f>
        <v>2550</v>
      </c>
      <c r="GG779" s="13">
        <f t="shared" ref="GG779:GG797" si="352">GF779/86400</f>
        <v>2.9513888888888888E-2</v>
      </c>
      <c r="GH779" s="6">
        <f t="shared" ref="GH779:GH797" si="353">GF779/1000</f>
        <v>2.5499999999999998</v>
      </c>
      <c r="GJ779" s="6">
        <v>2026</v>
      </c>
      <c r="GK779" s="6">
        <v>1</v>
      </c>
      <c r="GL779" s="6">
        <v>11</v>
      </c>
      <c r="GM779" s="6">
        <f t="shared" ref="GM779:GM797" si="354">GK779*GL779</f>
        <v>11</v>
      </c>
      <c r="GN779" s="6">
        <v>150</v>
      </c>
      <c r="GO779" s="6" t="s">
        <v>316</v>
      </c>
      <c r="GP779" s="6">
        <f t="shared" ref="GP779:GP797" si="355">GM779*GN779</f>
        <v>1650</v>
      </c>
      <c r="GQ779" s="13">
        <f t="shared" ref="GQ779:GQ797" si="356">GP779/86400</f>
        <v>1.9097222222222224E-2</v>
      </c>
      <c r="GR779" s="6">
        <f t="shared" ref="GR779:GR797" si="357">GP779/1000</f>
        <v>1.65</v>
      </c>
      <c r="GT779" s="6">
        <v>2026</v>
      </c>
      <c r="GU779" s="6">
        <v>1</v>
      </c>
      <c r="GV779" s="6">
        <v>14</v>
      </c>
      <c r="GW779" s="6">
        <f t="shared" ref="GW779:GW797" si="358">GU779*GV779</f>
        <v>14</v>
      </c>
      <c r="GX779" s="6">
        <v>150</v>
      </c>
      <c r="GY779" s="6" t="s">
        <v>316</v>
      </c>
      <c r="GZ779" s="6">
        <f t="shared" ref="GZ779:GZ797" si="359">GW779*GX779</f>
        <v>2100</v>
      </c>
      <c r="HA779" s="13">
        <f t="shared" ref="HA779:HA797" si="360">GZ779/86400</f>
        <v>2.4305555555555556E-2</v>
      </c>
      <c r="HB779" s="6">
        <f t="shared" ref="HB779:HB797" si="361">GZ779/1000</f>
        <v>2.1</v>
      </c>
      <c r="HD779" s="6">
        <v>2026</v>
      </c>
      <c r="HE779" s="6">
        <v>1</v>
      </c>
      <c r="HF779" s="6">
        <v>18</v>
      </c>
      <c r="HG779" s="6">
        <f t="shared" ref="HG779:HG797" si="362">HE779*HF779</f>
        <v>18</v>
      </c>
      <c r="HH779" s="6">
        <v>150</v>
      </c>
      <c r="HI779" s="6" t="s">
        <v>316</v>
      </c>
      <c r="HJ779" s="6">
        <f t="shared" ref="HJ779:HJ797" si="363">HG779*HH779</f>
        <v>2700</v>
      </c>
      <c r="HK779" s="13">
        <f t="shared" ref="HK779:HK797" si="364">HJ779/86400</f>
        <v>3.125E-2</v>
      </c>
      <c r="HL779" s="6">
        <f t="shared" ref="HL779:HL797" si="365">HJ779/1000</f>
        <v>2.7</v>
      </c>
      <c r="HN779" s="6">
        <v>2026</v>
      </c>
      <c r="HO779" s="6">
        <v>1</v>
      </c>
      <c r="HP779" s="6">
        <v>5</v>
      </c>
      <c r="HQ779" s="6">
        <f t="shared" ref="HQ779:HQ797" si="366">HO779*HP779</f>
        <v>5</v>
      </c>
      <c r="HR779" s="6">
        <v>150</v>
      </c>
      <c r="HS779" s="6" t="s">
        <v>316</v>
      </c>
      <c r="HT779" s="6">
        <f t="shared" ref="HT779:HT797" si="367">HQ779*HR779</f>
        <v>750</v>
      </c>
      <c r="HU779" s="13">
        <f t="shared" ref="HU779:HU797" si="368">HT779/86400</f>
        <v>8.6805555555555559E-3</v>
      </c>
      <c r="HV779" s="6">
        <f t="shared" ref="HV779:HV797" si="369">HT779/1000</f>
        <v>0.75</v>
      </c>
      <c r="HX779" s="6">
        <v>2026</v>
      </c>
      <c r="HY779" s="6">
        <v>1</v>
      </c>
      <c r="HZ779" s="6">
        <v>16</v>
      </c>
      <c r="IA779" s="6">
        <f t="shared" ref="IA779:IA797" si="370">HY779*HZ779</f>
        <v>16</v>
      </c>
      <c r="IB779" s="6">
        <v>150</v>
      </c>
      <c r="IC779" s="6" t="s">
        <v>316</v>
      </c>
      <c r="ID779" s="6">
        <f t="shared" ref="ID779:ID797" si="371">IA779*IB779</f>
        <v>2400</v>
      </c>
      <c r="IE779" s="13">
        <f t="shared" ref="IE779:IE797" si="372">ID779/86400</f>
        <v>2.7777777777777776E-2</v>
      </c>
      <c r="IF779" s="6">
        <f t="shared" ref="IF779:IF797" si="373">ID779/1000</f>
        <v>2.4</v>
      </c>
    </row>
    <row r="780" spans="2:240" x14ac:dyDescent="0.3">
      <c r="B780" s="6">
        <v>2027</v>
      </c>
      <c r="C780" s="6">
        <v>1</v>
      </c>
      <c r="D780" s="6">
        <v>8</v>
      </c>
      <c r="E780" s="6">
        <f t="shared" si="279"/>
        <v>8</v>
      </c>
      <c r="F780" s="6">
        <v>150</v>
      </c>
      <c r="G780" s="6" t="s">
        <v>316</v>
      </c>
      <c r="H780" s="6">
        <f t="shared" si="280"/>
        <v>1200</v>
      </c>
      <c r="I780" s="13">
        <f t="shared" si="281"/>
        <v>1.3888888888888888E-2</v>
      </c>
      <c r="J780" s="6">
        <f t="shared" si="282"/>
        <v>1.2</v>
      </c>
      <c r="L780" s="6">
        <v>2027</v>
      </c>
      <c r="M780" s="6">
        <v>0</v>
      </c>
      <c r="N780" s="6"/>
      <c r="O780" s="6"/>
      <c r="P780" s="6">
        <v>10090</v>
      </c>
      <c r="Q780" s="6" t="s">
        <v>218</v>
      </c>
      <c r="R780" s="6">
        <f t="shared" si="283"/>
        <v>0</v>
      </c>
      <c r="S780" s="13">
        <f t="shared" si="284"/>
        <v>0</v>
      </c>
      <c r="T780" s="6">
        <f t="shared" si="285"/>
        <v>0</v>
      </c>
      <c r="V780" s="6">
        <v>2027</v>
      </c>
      <c r="W780" s="6">
        <v>1</v>
      </c>
      <c r="X780" s="6">
        <v>5</v>
      </c>
      <c r="Y780" s="6">
        <f t="shared" si="286"/>
        <v>5</v>
      </c>
      <c r="Z780" s="6">
        <v>150</v>
      </c>
      <c r="AA780" s="6" t="s">
        <v>316</v>
      </c>
      <c r="AB780" s="6">
        <f t="shared" si="287"/>
        <v>750</v>
      </c>
      <c r="AC780" s="13">
        <f t="shared" si="288"/>
        <v>8.6805555555555559E-3</v>
      </c>
      <c r="AD780" s="6">
        <f t="shared" si="289"/>
        <v>0.75</v>
      </c>
      <c r="AF780" s="6">
        <v>2027</v>
      </c>
      <c r="AG780" s="6">
        <v>1</v>
      </c>
      <c r="AH780" s="6">
        <v>19</v>
      </c>
      <c r="AI780" s="6">
        <f t="shared" si="290"/>
        <v>19</v>
      </c>
      <c r="AJ780" s="6">
        <v>150</v>
      </c>
      <c r="AK780" s="6" t="s">
        <v>316</v>
      </c>
      <c r="AL780" s="6">
        <f t="shared" si="291"/>
        <v>2850</v>
      </c>
      <c r="AM780" s="13">
        <f t="shared" si="292"/>
        <v>3.2986111111111112E-2</v>
      </c>
      <c r="AN780" s="6">
        <f t="shared" si="293"/>
        <v>2.85</v>
      </c>
      <c r="AP780" s="6">
        <v>2027</v>
      </c>
      <c r="AQ780" s="6">
        <v>1</v>
      </c>
      <c r="AR780" s="6">
        <v>4</v>
      </c>
      <c r="AS780" s="6">
        <f t="shared" si="294"/>
        <v>4</v>
      </c>
      <c r="AT780" s="6">
        <v>150</v>
      </c>
      <c r="AU780" s="6" t="s">
        <v>316</v>
      </c>
      <c r="AV780" s="6">
        <f t="shared" si="295"/>
        <v>600</v>
      </c>
      <c r="AW780" s="13">
        <f t="shared" si="296"/>
        <v>6.9444444444444441E-3</v>
      </c>
      <c r="AX780" s="6">
        <f t="shared" si="297"/>
        <v>0.6</v>
      </c>
      <c r="AZ780" s="6">
        <v>2027</v>
      </c>
      <c r="BA780" s="6">
        <v>1</v>
      </c>
      <c r="BB780" s="6">
        <v>3</v>
      </c>
      <c r="BC780" s="6">
        <f t="shared" si="298"/>
        <v>3</v>
      </c>
      <c r="BD780" s="6">
        <v>150</v>
      </c>
      <c r="BE780" s="6" t="s">
        <v>316</v>
      </c>
      <c r="BF780" s="6">
        <f t="shared" si="299"/>
        <v>450</v>
      </c>
      <c r="BG780" s="13">
        <f t="shared" si="300"/>
        <v>5.208333333333333E-3</v>
      </c>
      <c r="BH780" s="6">
        <f t="shared" si="301"/>
        <v>0.45</v>
      </c>
      <c r="BJ780" s="6">
        <v>2027</v>
      </c>
      <c r="BK780" s="6">
        <v>1</v>
      </c>
      <c r="BL780" s="6">
        <v>3</v>
      </c>
      <c r="BM780" s="6">
        <f t="shared" si="302"/>
        <v>3</v>
      </c>
      <c r="BN780" s="6">
        <v>150</v>
      </c>
      <c r="BO780" s="6" t="s">
        <v>316</v>
      </c>
      <c r="BP780" s="6">
        <f t="shared" si="303"/>
        <v>450</v>
      </c>
      <c r="BQ780" s="13">
        <f t="shared" si="304"/>
        <v>5.208333333333333E-3</v>
      </c>
      <c r="BR780" s="6">
        <f t="shared" si="305"/>
        <v>0.45</v>
      </c>
      <c r="BT780" s="6">
        <v>2027</v>
      </c>
      <c r="BU780" s="6">
        <v>1</v>
      </c>
      <c r="BV780" s="6">
        <v>5</v>
      </c>
      <c r="BW780" s="6">
        <f t="shared" si="306"/>
        <v>5</v>
      </c>
      <c r="BX780" s="6">
        <v>150</v>
      </c>
      <c r="BY780" s="6" t="s">
        <v>316</v>
      </c>
      <c r="BZ780" s="6">
        <f t="shared" si="307"/>
        <v>750</v>
      </c>
      <c r="CA780" s="13">
        <f t="shared" si="308"/>
        <v>8.6805555555555559E-3</v>
      </c>
      <c r="CB780" s="6">
        <f t="shared" si="309"/>
        <v>0.75</v>
      </c>
      <c r="CD780" s="6">
        <v>2027</v>
      </c>
      <c r="CE780" s="6">
        <v>1</v>
      </c>
      <c r="CF780" s="6">
        <v>5</v>
      </c>
      <c r="CG780" s="6">
        <f t="shared" si="310"/>
        <v>5</v>
      </c>
      <c r="CH780" s="6">
        <v>150</v>
      </c>
      <c r="CI780" s="6" t="s">
        <v>316</v>
      </c>
      <c r="CJ780" s="6">
        <f t="shared" si="311"/>
        <v>750</v>
      </c>
      <c r="CK780" s="13">
        <f t="shared" si="312"/>
        <v>8.6805555555555559E-3</v>
      </c>
      <c r="CL780" s="6">
        <f t="shared" si="313"/>
        <v>0.75</v>
      </c>
      <c r="CN780" s="6">
        <v>2027</v>
      </c>
      <c r="CO780" s="6">
        <v>1</v>
      </c>
      <c r="CP780" s="6">
        <v>3</v>
      </c>
      <c r="CQ780" s="6">
        <f t="shared" si="314"/>
        <v>3</v>
      </c>
      <c r="CR780" s="6">
        <v>150</v>
      </c>
      <c r="CS780" s="6" t="s">
        <v>316</v>
      </c>
      <c r="CT780" s="6">
        <f t="shared" si="315"/>
        <v>450</v>
      </c>
      <c r="CU780" s="13">
        <f t="shared" si="316"/>
        <v>5.208333333333333E-3</v>
      </c>
      <c r="CV780" s="6">
        <f t="shared" si="317"/>
        <v>0.45</v>
      </c>
      <c r="CX780" s="6">
        <v>2027</v>
      </c>
      <c r="CY780" s="6">
        <v>1</v>
      </c>
      <c r="CZ780" s="6">
        <v>9</v>
      </c>
      <c r="DA780" s="6">
        <f t="shared" si="318"/>
        <v>9</v>
      </c>
      <c r="DB780" s="6">
        <v>150</v>
      </c>
      <c r="DC780" s="6" t="s">
        <v>316</v>
      </c>
      <c r="DD780" s="6">
        <f t="shared" si="319"/>
        <v>1350</v>
      </c>
      <c r="DE780" s="13">
        <f t="shared" si="320"/>
        <v>1.5625E-2</v>
      </c>
      <c r="DF780" s="6">
        <f t="shared" si="321"/>
        <v>1.35</v>
      </c>
      <c r="DH780" s="6">
        <v>2027</v>
      </c>
      <c r="DI780" s="6">
        <v>1</v>
      </c>
      <c r="DJ780" s="6">
        <v>4</v>
      </c>
      <c r="DK780" s="6">
        <f t="shared" si="322"/>
        <v>4</v>
      </c>
      <c r="DL780" s="6">
        <v>150</v>
      </c>
      <c r="DM780" s="6" t="s">
        <v>316</v>
      </c>
      <c r="DN780" s="6">
        <f t="shared" si="323"/>
        <v>600</v>
      </c>
      <c r="DO780" s="13">
        <f t="shared" si="324"/>
        <v>6.9444444444444441E-3</v>
      </c>
      <c r="DP780" s="6">
        <f t="shared" si="325"/>
        <v>0.6</v>
      </c>
      <c r="DR780" s="6">
        <v>2027</v>
      </c>
      <c r="DS780" s="6">
        <v>1</v>
      </c>
      <c r="DT780" s="6">
        <v>6</v>
      </c>
      <c r="DU780" s="6">
        <f t="shared" si="326"/>
        <v>6</v>
      </c>
      <c r="DV780" s="6">
        <v>150</v>
      </c>
      <c r="DW780" s="6" t="s">
        <v>316</v>
      </c>
      <c r="DX780" s="6">
        <f t="shared" si="327"/>
        <v>900</v>
      </c>
      <c r="DY780" s="13">
        <f t="shared" si="328"/>
        <v>1.0416666666666666E-2</v>
      </c>
      <c r="DZ780" s="6">
        <f t="shared" si="329"/>
        <v>0.9</v>
      </c>
      <c r="EB780" s="6">
        <v>2027</v>
      </c>
      <c r="EC780" s="6">
        <v>1</v>
      </c>
      <c r="ED780" s="6">
        <v>7</v>
      </c>
      <c r="EE780" s="6">
        <f t="shared" si="330"/>
        <v>7</v>
      </c>
      <c r="EF780" s="6">
        <v>150</v>
      </c>
      <c r="EG780" s="6" t="s">
        <v>316</v>
      </c>
      <c r="EH780" s="6">
        <f t="shared" si="331"/>
        <v>1050</v>
      </c>
      <c r="EI780" s="13">
        <f t="shared" si="332"/>
        <v>1.2152777777777778E-2</v>
      </c>
      <c r="EJ780" s="6">
        <f t="shared" si="333"/>
        <v>1.05</v>
      </c>
      <c r="EL780" s="6">
        <v>2027</v>
      </c>
      <c r="EM780" s="6">
        <v>1</v>
      </c>
      <c r="EN780" s="6">
        <v>6</v>
      </c>
      <c r="EO780" s="6">
        <f t="shared" si="334"/>
        <v>6</v>
      </c>
      <c r="EP780" s="6">
        <v>150</v>
      </c>
      <c r="EQ780" s="6" t="s">
        <v>316</v>
      </c>
      <c r="ER780" s="6">
        <f t="shared" si="335"/>
        <v>900</v>
      </c>
      <c r="ES780" s="13">
        <f t="shared" si="336"/>
        <v>1.0416666666666666E-2</v>
      </c>
      <c r="ET780" s="6">
        <f t="shared" si="337"/>
        <v>0.9</v>
      </c>
      <c r="EV780" s="6">
        <v>2027</v>
      </c>
      <c r="EW780" s="6">
        <v>1</v>
      </c>
      <c r="EX780" s="6">
        <v>8</v>
      </c>
      <c r="EY780" s="6">
        <f t="shared" si="338"/>
        <v>8</v>
      </c>
      <c r="EZ780" s="6">
        <v>150</v>
      </c>
      <c r="FA780" s="6" t="s">
        <v>316</v>
      </c>
      <c r="FB780" s="6">
        <f t="shared" si="339"/>
        <v>1200</v>
      </c>
      <c r="FC780" s="13">
        <f t="shared" si="340"/>
        <v>1.3888888888888888E-2</v>
      </c>
      <c r="FD780" s="6">
        <f t="shared" si="341"/>
        <v>1.2</v>
      </c>
      <c r="FF780" s="6">
        <v>2027</v>
      </c>
      <c r="FG780" s="6">
        <v>1</v>
      </c>
      <c r="FH780" s="6">
        <v>5</v>
      </c>
      <c r="FI780" s="6">
        <f t="shared" si="342"/>
        <v>5</v>
      </c>
      <c r="FJ780" s="6">
        <v>150</v>
      </c>
      <c r="FK780" s="6" t="s">
        <v>316</v>
      </c>
      <c r="FL780" s="6">
        <f t="shared" si="343"/>
        <v>750</v>
      </c>
      <c r="FM780" s="13">
        <f t="shared" si="344"/>
        <v>8.6805555555555559E-3</v>
      </c>
      <c r="FN780" s="6">
        <f t="shared" si="345"/>
        <v>0.75</v>
      </c>
      <c r="FP780" s="6">
        <v>2027</v>
      </c>
      <c r="FQ780" s="6">
        <v>1</v>
      </c>
      <c r="FR780" s="6">
        <v>4</v>
      </c>
      <c r="FS780" s="6">
        <f t="shared" si="346"/>
        <v>4</v>
      </c>
      <c r="FT780" s="6">
        <v>150</v>
      </c>
      <c r="FU780" s="6" t="s">
        <v>316</v>
      </c>
      <c r="FV780" s="6">
        <f t="shared" si="347"/>
        <v>600</v>
      </c>
      <c r="FW780" s="13">
        <f t="shared" si="348"/>
        <v>6.9444444444444441E-3</v>
      </c>
      <c r="FX780" s="6">
        <f t="shared" si="349"/>
        <v>0.6</v>
      </c>
      <c r="FZ780" s="6">
        <v>2027</v>
      </c>
      <c r="GA780" s="6">
        <v>1</v>
      </c>
      <c r="GB780" s="6">
        <v>17</v>
      </c>
      <c r="GC780" s="6">
        <f t="shared" si="350"/>
        <v>17</v>
      </c>
      <c r="GD780" s="6">
        <v>150</v>
      </c>
      <c r="GE780" s="6" t="s">
        <v>316</v>
      </c>
      <c r="GF780" s="6">
        <f t="shared" si="351"/>
        <v>2550</v>
      </c>
      <c r="GG780" s="13">
        <f t="shared" si="352"/>
        <v>2.9513888888888888E-2</v>
      </c>
      <c r="GH780" s="6">
        <f t="shared" si="353"/>
        <v>2.5499999999999998</v>
      </c>
      <c r="GJ780" s="6">
        <v>2027</v>
      </c>
      <c r="GK780" s="6">
        <v>1</v>
      </c>
      <c r="GL780" s="6">
        <v>11</v>
      </c>
      <c r="GM780" s="6">
        <f t="shared" si="354"/>
        <v>11</v>
      </c>
      <c r="GN780" s="6">
        <v>150</v>
      </c>
      <c r="GO780" s="6" t="s">
        <v>316</v>
      </c>
      <c r="GP780" s="6">
        <f t="shared" si="355"/>
        <v>1650</v>
      </c>
      <c r="GQ780" s="13">
        <f t="shared" si="356"/>
        <v>1.9097222222222224E-2</v>
      </c>
      <c r="GR780" s="6">
        <f t="shared" si="357"/>
        <v>1.65</v>
      </c>
      <c r="GT780" s="6">
        <v>2027</v>
      </c>
      <c r="GU780" s="6">
        <v>1</v>
      </c>
      <c r="GV780" s="6">
        <v>14</v>
      </c>
      <c r="GW780" s="6">
        <f t="shared" si="358"/>
        <v>14</v>
      </c>
      <c r="GX780" s="6">
        <v>150</v>
      </c>
      <c r="GY780" s="6" t="s">
        <v>316</v>
      </c>
      <c r="GZ780" s="6">
        <f t="shared" si="359"/>
        <v>2100</v>
      </c>
      <c r="HA780" s="13">
        <f t="shared" si="360"/>
        <v>2.4305555555555556E-2</v>
      </c>
      <c r="HB780" s="6">
        <f t="shared" si="361"/>
        <v>2.1</v>
      </c>
      <c r="HD780" s="6">
        <v>2027</v>
      </c>
      <c r="HE780" s="6">
        <v>1</v>
      </c>
      <c r="HF780" s="6">
        <v>18</v>
      </c>
      <c r="HG780" s="6">
        <f t="shared" si="362"/>
        <v>18</v>
      </c>
      <c r="HH780" s="6">
        <v>150</v>
      </c>
      <c r="HI780" s="6" t="s">
        <v>316</v>
      </c>
      <c r="HJ780" s="6">
        <f t="shared" si="363"/>
        <v>2700</v>
      </c>
      <c r="HK780" s="13">
        <f t="shared" si="364"/>
        <v>3.125E-2</v>
      </c>
      <c r="HL780" s="6">
        <f t="shared" si="365"/>
        <v>2.7</v>
      </c>
      <c r="HN780" s="6">
        <v>2027</v>
      </c>
      <c r="HO780" s="6">
        <v>1</v>
      </c>
      <c r="HP780" s="6">
        <v>5</v>
      </c>
      <c r="HQ780" s="6">
        <f t="shared" si="366"/>
        <v>5</v>
      </c>
      <c r="HR780" s="6">
        <v>150</v>
      </c>
      <c r="HS780" s="6" t="s">
        <v>316</v>
      </c>
      <c r="HT780" s="6">
        <f t="shared" si="367"/>
        <v>750</v>
      </c>
      <c r="HU780" s="13">
        <f t="shared" si="368"/>
        <v>8.6805555555555559E-3</v>
      </c>
      <c r="HV780" s="6">
        <f t="shared" si="369"/>
        <v>0.75</v>
      </c>
      <c r="HX780" s="6">
        <v>2027</v>
      </c>
      <c r="HY780" s="6">
        <v>1</v>
      </c>
      <c r="HZ780" s="6">
        <v>16</v>
      </c>
      <c r="IA780" s="6">
        <f t="shared" si="370"/>
        <v>16</v>
      </c>
      <c r="IB780" s="6">
        <v>150</v>
      </c>
      <c r="IC780" s="6" t="s">
        <v>316</v>
      </c>
      <c r="ID780" s="6">
        <f t="shared" si="371"/>
        <v>2400</v>
      </c>
      <c r="IE780" s="13">
        <f t="shared" si="372"/>
        <v>2.7777777777777776E-2</v>
      </c>
      <c r="IF780" s="6">
        <f t="shared" si="373"/>
        <v>2.4</v>
      </c>
    </row>
    <row r="781" spans="2:240" x14ac:dyDescent="0.3">
      <c r="B781" s="6">
        <v>2028</v>
      </c>
      <c r="C781" s="6">
        <v>1</v>
      </c>
      <c r="D781" s="6">
        <v>8</v>
      </c>
      <c r="E781" s="6">
        <f t="shared" si="279"/>
        <v>8</v>
      </c>
      <c r="F781" s="6">
        <v>150</v>
      </c>
      <c r="G781" s="6" t="s">
        <v>316</v>
      </c>
      <c r="H781" s="6">
        <f t="shared" si="280"/>
        <v>1200</v>
      </c>
      <c r="I781" s="13">
        <f t="shared" si="281"/>
        <v>1.3888888888888888E-2</v>
      </c>
      <c r="J781" s="6">
        <f t="shared" si="282"/>
        <v>1.2</v>
      </c>
      <c r="L781" s="6">
        <v>2028</v>
      </c>
      <c r="M781" s="6">
        <v>0</v>
      </c>
      <c r="N781" s="6"/>
      <c r="O781" s="6"/>
      <c r="P781" s="6">
        <v>10090</v>
      </c>
      <c r="Q781" s="6" t="s">
        <v>218</v>
      </c>
      <c r="R781" s="6">
        <f t="shared" si="283"/>
        <v>0</v>
      </c>
      <c r="S781" s="13">
        <f t="shared" si="284"/>
        <v>0</v>
      </c>
      <c r="T781" s="6">
        <f t="shared" si="285"/>
        <v>0</v>
      </c>
      <c r="V781" s="6">
        <v>2028</v>
      </c>
      <c r="W781" s="6">
        <v>1</v>
      </c>
      <c r="X781" s="6">
        <v>5</v>
      </c>
      <c r="Y781" s="6">
        <f t="shared" si="286"/>
        <v>5</v>
      </c>
      <c r="Z781" s="6">
        <v>150</v>
      </c>
      <c r="AA781" s="6" t="s">
        <v>316</v>
      </c>
      <c r="AB781" s="6">
        <f t="shared" si="287"/>
        <v>750</v>
      </c>
      <c r="AC781" s="13">
        <f t="shared" si="288"/>
        <v>8.6805555555555559E-3</v>
      </c>
      <c r="AD781" s="6">
        <f t="shared" si="289"/>
        <v>0.75</v>
      </c>
      <c r="AF781" s="6">
        <v>2028</v>
      </c>
      <c r="AG781" s="6">
        <v>1</v>
      </c>
      <c r="AH781" s="6">
        <v>19</v>
      </c>
      <c r="AI781" s="6">
        <f t="shared" si="290"/>
        <v>19</v>
      </c>
      <c r="AJ781" s="6">
        <v>150</v>
      </c>
      <c r="AK781" s="6" t="s">
        <v>316</v>
      </c>
      <c r="AL781" s="6">
        <f t="shared" si="291"/>
        <v>2850</v>
      </c>
      <c r="AM781" s="13">
        <f t="shared" si="292"/>
        <v>3.2986111111111112E-2</v>
      </c>
      <c r="AN781" s="6">
        <f t="shared" si="293"/>
        <v>2.85</v>
      </c>
      <c r="AP781" s="6">
        <v>2028</v>
      </c>
      <c r="AQ781" s="6">
        <v>1</v>
      </c>
      <c r="AR781" s="6">
        <v>4</v>
      </c>
      <c r="AS781" s="6">
        <f t="shared" si="294"/>
        <v>4</v>
      </c>
      <c r="AT781" s="6">
        <v>150</v>
      </c>
      <c r="AU781" s="6" t="s">
        <v>316</v>
      </c>
      <c r="AV781" s="6">
        <f t="shared" si="295"/>
        <v>600</v>
      </c>
      <c r="AW781" s="13">
        <f t="shared" si="296"/>
        <v>6.9444444444444441E-3</v>
      </c>
      <c r="AX781" s="6">
        <f t="shared" si="297"/>
        <v>0.6</v>
      </c>
      <c r="AZ781" s="6">
        <v>2028</v>
      </c>
      <c r="BA781" s="6">
        <v>1</v>
      </c>
      <c r="BB781" s="6">
        <v>3</v>
      </c>
      <c r="BC781" s="6">
        <f t="shared" si="298"/>
        <v>3</v>
      </c>
      <c r="BD781" s="6">
        <v>150</v>
      </c>
      <c r="BE781" s="6" t="s">
        <v>316</v>
      </c>
      <c r="BF781" s="6">
        <f t="shared" si="299"/>
        <v>450</v>
      </c>
      <c r="BG781" s="13">
        <f t="shared" si="300"/>
        <v>5.208333333333333E-3</v>
      </c>
      <c r="BH781" s="6">
        <f t="shared" si="301"/>
        <v>0.45</v>
      </c>
      <c r="BJ781" s="6">
        <v>2028</v>
      </c>
      <c r="BK781" s="6">
        <v>1</v>
      </c>
      <c r="BL781" s="6">
        <v>3</v>
      </c>
      <c r="BM781" s="6">
        <f t="shared" si="302"/>
        <v>3</v>
      </c>
      <c r="BN781" s="6">
        <v>150</v>
      </c>
      <c r="BO781" s="6" t="s">
        <v>316</v>
      </c>
      <c r="BP781" s="6">
        <f t="shared" si="303"/>
        <v>450</v>
      </c>
      <c r="BQ781" s="13">
        <f t="shared" si="304"/>
        <v>5.208333333333333E-3</v>
      </c>
      <c r="BR781" s="6">
        <f t="shared" si="305"/>
        <v>0.45</v>
      </c>
      <c r="BT781" s="6">
        <v>2028</v>
      </c>
      <c r="BU781" s="6">
        <v>1</v>
      </c>
      <c r="BV781" s="6">
        <v>5</v>
      </c>
      <c r="BW781" s="6">
        <f t="shared" si="306"/>
        <v>5</v>
      </c>
      <c r="BX781" s="6">
        <v>150</v>
      </c>
      <c r="BY781" s="6" t="s">
        <v>316</v>
      </c>
      <c r="BZ781" s="6">
        <f t="shared" si="307"/>
        <v>750</v>
      </c>
      <c r="CA781" s="13">
        <f t="shared" si="308"/>
        <v>8.6805555555555559E-3</v>
      </c>
      <c r="CB781" s="6">
        <f t="shared" si="309"/>
        <v>0.75</v>
      </c>
      <c r="CD781" s="6">
        <v>2028</v>
      </c>
      <c r="CE781" s="6">
        <v>1</v>
      </c>
      <c r="CF781" s="6">
        <v>5</v>
      </c>
      <c r="CG781" s="6">
        <f t="shared" si="310"/>
        <v>5</v>
      </c>
      <c r="CH781" s="6">
        <v>150</v>
      </c>
      <c r="CI781" s="6" t="s">
        <v>316</v>
      </c>
      <c r="CJ781" s="6">
        <f t="shared" si="311"/>
        <v>750</v>
      </c>
      <c r="CK781" s="13">
        <f t="shared" si="312"/>
        <v>8.6805555555555559E-3</v>
      </c>
      <c r="CL781" s="6">
        <f t="shared" si="313"/>
        <v>0.75</v>
      </c>
      <c r="CN781" s="6">
        <v>2028</v>
      </c>
      <c r="CO781" s="6">
        <v>1</v>
      </c>
      <c r="CP781" s="6">
        <v>3</v>
      </c>
      <c r="CQ781" s="6">
        <f t="shared" si="314"/>
        <v>3</v>
      </c>
      <c r="CR781" s="6">
        <v>150</v>
      </c>
      <c r="CS781" s="6" t="s">
        <v>316</v>
      </c>
      <c r="CT781" s="6">
        <f t="shared" si="315"/>
        <v>450</v>
      </c>
      <c r="CU781" s="13">
        <f t="shared" si="316"/>
        <v>5.208333333333333E-3</v>
      </c>
      <c r="CV781" s="6">
        <f t="shared" si="317"/>
        <v>0.45</v>
      </c>
      <c r="CX781" s="6">
        <v>2028</v>
      </c>
      <c r="CY781" s="6">
        <v>1</v>
      </c>
      <c r="CZ781" s="6">
        <v>9</v>
      </c>
      <c r="DA781" s="6">
        <f t="shared" si="318"/>
        <v>9</v>
      </c>
      <c r="DB781" s="6">
        <v>150</v>
      </c>
      <c r="DC781" s="6" t="s">
        <v>316</v>
      </c>
      <c r="DD781" s="6">
        <f t="shared" si="319"/>
        <v>1350</v>
      </c>
      <c r="DE781" s="13">
        <f t="shared" si="320"/>
        <v>1.5625E-2</v>
      </c>
      <c r="DF781" s="6">
        <f t="shared" si="321"/>
        <v>1.35</v>
      </c>
      <c r="DH781" s="6">
        <v>2028</v>
      </c>
      <c r="DI781" s="6">
        <v>1</v>
      </c>
      <c r="DJ781" s="6">
        <v>4</v>
      </c>
      <c r="DK781" s="6">
        <f t="shared" si="322"/>
        <v>4</v>
      </c>
      <c r="DL781" s="6">
        <v>150</v>
      </c>
      <c r="DM781" s="6" t="s">
        <v>316</v>
      </c>
      <c r="DN781" s="6">
        <f t="shared" si="323"/>
        <v>600</v>
      </c>
      <c r="DO781" s="13">
        <f t="shared" si="324"/>
        <v>6.9444444444444441E-3</v>
      </c>
      <c r="DP781" s="6">
        <f t="shared" si="325"/>
        <v>0.6</v>
      </c>
      <c r="DR781" s="6">
        <v>2028</v>
      </c>
      <c r="DS781" s="6">
        <v>1</v>
      </c>
      <c r="DT781" s="6">
        <v>6</v>
      </c>
      <c r="DU781" s="6">
        <f t="shared" si="326"/>
        <v>6</v>
      </c>
      <c r="DV781" s="6">
        <v>150</v>
      </c>
      <c r="DW781" s="6" t="s">
        <v>316</v>
      </c>
      <c r="DX781" s="6">
        <f t="shared" si="327"/>
        <v>900</v>
      </c>
      <c r="DY781" s="13">
        <f t="shared" si="328"/>
        <v>1.0416666666666666E-2</v>
      </c>
      <c r="DZ781" s="6">
        <f t="shared" si="329"/>
        <v>0.9</v>
      </c>
      <c r="EB781" s="6">
        <v>2028</v>
      </c>
      <c r="EC781" s="6">
        <v>1</v>
      </c>
      <c r="ED781" s="6">
        <v>7</v>
      </c>
      <c r="EE781" s="6">
        <f t="shared" si="330"/>
        <v>7</v>
      </c>
      <c r="EF781" s="6">
        <v>150</v>
      </c>
      <c r="EG781" s="6" t="s">
        <v>316</v>
      </c>
      <c r="EH781" s="6">
        <f t="shared" si="331"/>
        <v>1050</v>
      </c>
      <c r="EI781" s="13">
        <f t="shared" si="332"/>
        <v>1.2152777777777778E-2</v>
      </c>
      <c r="EJ781" s="6">
        <f t="shared" si="333"/>
        <v>1.05</v>
      </c>
      <c r="EL781" s="6">
        <v>2028</v>
      </c>
      <c r="EM781" s="6">
        <v>1</v>
      </c>
      <c r="EN781" s="6">
        <v>6</v>
      </c>
      <c r="EO781" s="6">
        <f t="shared" si="334"/>
        <v>6</v>
      </c>
      <c r="EP781" s="6">
        <v>150</v>
      </c>
      <c r="EQ781" s="6" t="s">
        <v>316</v>
      </c>
      <c r="ER781" s="6">
        <f t="shared" si="335"/>
        <v>900</v>
      </c>
      <c r="ES781" s="13">
        <f t="shared" si="336"/>
        <v>1.0416666666666666E-2</v>
      </c>
      <c r="ET781" s="6">
        <f t="shared" si="337"/>
        <v>0.9</v>
      </c>
      <c r="EV781" s="6">
        <v>2028</v>
      </c>
      <c r="EW781" s="6">
        <v>1</v>
      </c>
      <c r="EX781" s="6">
        <v>8</v>
      </c>
      <c r="EY781" s="6">
        <f t="shared" si="338"/>
        <v>8</v>
      </c>
      <c r="EZ781" s="6">
        <v>150</v>
      </c>
      <c r="FA781" s="6" t="s">
        <v>316</v>
      </c>
      <c r="FB781" s="6">
        <f t="shared" si="339"/>
        <v>1200</v>
      </c>
      <c r="FC781" s="13">
        <f t="shared" si="340"/>
        <v>1.3888888888888888E-2</v>
      </c>
      <c r="FD781" s="6">
        <f t="shared" si="341"/>
        <v>1.2</v>
      </c>
      <c r="FF781" s="6">
        <v>2028</v>
      </c>
      <c r="FG781" s="6">
        <v>1</v>
      </c>
      <c r="FH781" s="6">
        <v>5</v>
      </c>
      <c r="FI781" s="6">
        <f t="shared" si="342"/>
        <v>5</v>
      </c>
      <c r="FJ781" s="6">
        <v>150</v>
      </c>
      <c r="FK781" s="6" t="s">
        <v>316</v>
      </c>
      <c r="FL781" s="6">
        <f t="shared" si="343"/>
        <v>750</v>
      </c>
      <c r="FM781" s="13">
        <f t="shared" si="344"/>
        <v>8.6805555555555559E-3</v>
      </c>
      <c r="FN781" s="6">
        <f t="shared" si="345"/>
        <v>0.75</v>
      </c>
      <c r="FP781" s="6">
        <v>2028</v>
      </c>
      <c r="FQ781" s="6">
        <v>1</v>
      </c>
      <c r="FR781" s="6">
        <v>4</v>
      </c>
      <c r="FS781" s="6">
        <f t="shared" si="346"/>
        <v>4</v>
      </c>
      <c r="FT781" s="6">
        <v>150</v>
      </c>
      <c r="FU781" s="6" t="s">
        <v>316</v>
      </c>
      <c r="FV781" s="6">
        <f t="shared" si="347"/>
        <v>600</v>
      </c>
      <c r="FW781" s="13">
        <f t="shared" si="348"/>
        <v>6.9444444444444441E-3</v>
      </c>
      <c r="FX781" s="6">
        <f t="shared" si="349"/>
        <v>0.6</v>
      </c>
      <c r="FZ781" s="6">
        <v>2028</v>
      </c>
      <c r="GA781" s="6">
        <v>1</v>
      </c>
      <c r="GB781" s="6">
        <v>17</v>
      </c>
      <c r="GC781" s="6">
        <f t="shared" si="350"/>
        <v>17</v>
      </c>
      <c r="GD781" s="6">
        <v>150</v>
      </c>
      <c r="GE781" s="6" t="s">
        <v>316</v>
      </c>
      <c r="GF781" s="6">
        <f t="shared" si="351"/>
        <v>2550</v>
      </c>
      <c r="GG781" s="13">
        <f t="shared" si="352"/>
        <v>2.9513888888888888E-2</v>
      </c>
      <c r="GH781" s="6">
        <f t="shared" si="353"/>
        <v>2.5499999999999998</v>
      </c>
      <c r="GJ781" s="6">
        <v>2028</v>
      </c>
      <c r="GK781" s="6">
        <v>1</v>
      </c>
      <c r="GL781" s="6">
        <v>11</v>
      </c>
      <c r="GM781" s="6">
        <f t="shared" si="354"/>
        <v>11</v>
      </c>
      <c r="GN781" s="6">
        <v>150</v>
      </c>
      <c r="GO781" s="6" t="s">
        <v>316</v>
      </c>
      <c r="GP781" s="6">
        <f t="shared" si="355"/>
        <v>1650</v>
      </c>
      <c r="GQ781" s="13">
        <f t="shared" si="356"/>
        <v>1.9097222222222224E-2</v>
      </c>
      <c r="GR781" s="6">
        <f t="shared" si="357"/>
        <v>1.65</v>
      </c>
      <c r="GT781" s="6">
        <v>2028</v>
      </c>
      <c r="GU781" s="6">
        <v>1</v>
      </c>
      <c r="GV781" s="6">
        <v>14</v>
      </c>
      <c r="GW781" s="6">
        <f t="shared" si="358"/>
        <v>14</v>
      </c>
      <c r="GX781" s="6">
        <v>150</v>
      </c>
      <c r="GY781" s="6" t="s">
        <v>316</v>
      </c>
      <c r="GZ781" s="6">
        <f t="shared" si="359"/>
        <v>2100</v>
      </c>
      <c r="HA781" s="13">
        <f t="shared" si="360"/>
        <v>2.4305555555555556E-2</v>
      </c>
      <c r="HB781" s="6">
        <f t="shared" si="361"/>
        <v>2.1</v>
      </c>
      <c r="HD781" s="6">
        <v>2028</v>
      </c>
      <c r="HE781" s="6">
        <v>1</v>
      </c>
      <c r="HF781" s="6">
        <v>18</v>
      </c>
      <c r="HG781" s="6">
        <f t="shared" si="362"/>
        <v>18</v>
      </c>
      <c r="HH781" s="6">
        <v>150</v>
      </c>
      <c r="HI781" s="6" t="s">
        <v>316</v>
      </c>
      <c r="HJ781" s="6">
        <f t="shared" si="363"/>
        <v>2700</v>
      </c>
      <c r="HK781" s="13">
        <f t="shared" si="364"/>
        <v>3.125E-2</v>
      </c>
      <c r="HL781" s="6">
        <f t="shared" si="365"/>
        <v>2.7</v>
      </c>
      <c r="HN781" s="6">
        <v>2028</v>
      </c>
      <c r="HO781" s="6">
        <v>1</v>
      </c>
      <c r="HP781" s="6">
        <v>5</v>
      </c>
      <c r="HQ781" s="6">
        <f t="shared" si="366"/>
        <v>5</v>
      </c>
      <c r="HR781" s="6">
        <v>150</v>
      </c>
      <c r="HS781" s="6" t="s">
        <v>316</v>
      </c>
      <c r="HT781" s="6">
        <f t="shared" si="367"/>
        <v>750</v>
      </c>
      <c r="HU781" s="13">
        <f t="shared" si="368"/>
        <v>8.6805555555555559E-3</v>
      </c>
      <c r="HV781" s="6">
        <f t="shared" si="369"/>
        <v>0.75</v>
      </c>
      <c r="HX781" s="6">
        <v>2028</v>
      </c>
      <c r="HY781" s="6">
        <v>1</v>
      </c>
      <c r="HZ781" s="6">
        <v>16</v>
      </c>
      <c r="IA781" s="6">
        <f t="shared" si="370"/>
        <v>16</v>
      </c>
      <c r="IB781" s="6">
        <v>150</v>
      </c>
      <c r="IC781" s="6" t="s">
        <v>316</v>
      </c>
      <c r="ID781" s="6">
        <f t="shared" si="371"/>
        <v>2400</v>
      </c>
      <c r="IE781" s="13">
        <f t="shared" si="372"/>
        <v>2.7777777777777776E-2</v>
      </c>
      <c r="IF781" s="6">
        <f t="shared" si="373"/>
        <v>2.4</v>
      </c>
    </row>
    <row r="782" spans="2:240" x14ac:dyDescent="0.3">
      <c r="B782" s="6">
        <v>2029</v>
      </c>
      <c r="C782" s="6">
        <v>1</v>
      </c>
      <c r="D782" s="6">
        <v>8</v>
      </c>
      <c r="E782" s="6">
        <f t="shared" si="279"/>
        <v>8</v>
      </c>
      <c r="F782" s="6">
        <v>150</v>
      </c>
      <c r="G782" s="6" t="s">
        <v>316</v>
      </c>
      <c r="H782" s="6">
        <f t="shared" si="280"/>
        <v>1200</v>
      </c>
      <c r="I782" s="13">
        <f t="shared" si="281"/>
        <v>1.3888888888888888E-2</v>
      </c>
      <c r="J782" s="6">
        <f t="shared" si="282"/>
        <v>1.2</v>
      </c>
      <c r="L782" s="6">
        <v>2029</v>
      </c>
      <c r="M782" s="6">
        <v>0</v>
      </c>
      <c r="N782" s="6"/>
      <c r="O782" s="6"/>
      <c r="P782" s="6">
        <v>10090</v>
      </c>
      <c r="Q782" s="6" t="s">
        <v>218</v>
      </c>
      <c r="R782" s="6">
        <f t="shared" si="283"/>
        <v>0</v>
      </c>
      <c r="S782" s="13">
        <f t="shared" si="284"/>
        <v>0</v>
      </c>
      <c r="T782" s="6">
        <f t="shared" si="285"/>
        <v>0</v>
      </c>
      <c r="V782" s="6">
        <v>2029</v>
      </c>
      <c r="W782" s="6">
        <v>1</v>
      </c>
      <c r="X782" s="6">
        <v>5</v>
      </c>
      <c r="Y782" s="6">
        <f t="shared" si="286"/>
        <v>5</v>
      </c>
      <c r="Z782" s="6">
        <v>150</v>
      </c>
      <c r="AA782" s="6" t="s">
        <v>316</v>
      </c>
      <c r="AB782" s="6">
        <f t="shared" si="287"/>
        <v>750</v>
      </c>
      <c r="AC782" s="13">
        <f t="shared" si="288"/>
        <v>8.6805555555555559E-3</v>
      </c>
      <c r="AD782" s="6">
        <f t="shared" si="289"/>
        <v>0.75</v>
      </c>
      <c r="AF782" s="6">
        <v>2029</v>
      </c>
      <c r="AG782" s="6">
        <v>1</v>
      </c>
      <c r="AH782" s="6">
        <v>19</v>
      </c>
      <c r="AI782" s="6">
        <f t="shared" si="290"/>
        <v>19</v>
      </c>
      <c r="AJ782" s="6">
        <v>150</v>
      </c>
      <c r="AK782" s="6" t="s">
        <v>316</v>
      </c>
      <c r="AL782" s="6">
        <f t="shared" si="291"/>
        <v>2850</v>
      </c>
      <c r="AM782" s="13">
        <f t="shared" si="292"/>
        <v>3.2986111111111112E-2</v>
      </c>
      <c r="AN782" s="6">
        <f t="shared" si="293"/>
        <v>2.85</v>
      </c>
      <c r="AP782" s="6">
        <v>2029</v>
      </c>
      <c r="AQ782" s="6">
        <v>1</v>
      </c>
      <c r="AR782" s="6">
        <v>4</v>
      </c>
      <c r="AS782" s="6">
        <f t="shared" si="294"/>
        <v>4</v>
      </c>
      <c r="AT782" s="6">
        <v>150</v>
      </c>
      <c r="AU782" s="6" t="s">
        <v>316</v>
      </c>
      <c r="AV782" s="6">
        <f t="shared" si="295"/>
        <v>600</v>
      </c>
      <c r="AW782" s="13">
        <f t="shared" si="296"/>
        <v>6.9444444444444441E-3</v>
      </c>
      <c r="AX782" s="6">
        <f t="shared" si="297"/>
        <v>0.6</v>
      </c>
      <c r="AZ782" s="6">
        <v>2029</v>
      </c>
      <c r="BA782" s="6">
        <v>1</v>
      </c>
      <c r="BB782" s="6">
        <v>3</v>
      </c>
      <c r="BC782" s="6">
        <f t="shared" si="298"/>
        <v>3</v>
      </c>
      <c r="BD782" s="6">
        <v>150</v>
      </c>
      <c r="BE782" s="6" t="s">
        <v>316</v>
      </c>
      <c r="BF782" s="6">
        <f t="shared" si="299"/>
        <v>450</v>
      </c>
      <c r="BG782" s="13">
        <f t="shared" si="300"/>
        <v>5.208333333333333E-3</v>
      </c>
      <c r="BH782" s="6">
        <f t="shared" si="301"/>
        <v>0.45</v>
      </c>
      <c r="BJ782" s="6">
        <v>2029</v>
      </c>
      <c r="BK782" s="6">
        <v>1</v>
      </c>
      <c r="BL782" s="6">
        <v>3</v>
      </c>
      <c r="BM782" s="6">
        <f t="shared" si="302"/>
        <v>3</v>
      </c>
      <c r="BN782" s="6">
        <v>150</v>
      </c>
      <c r="BO782" s="6" t="s">
        <v>316</v>
      </c>
      <c r="BP782" s="6">
        <f t="shared" si="303"/>
        <v>450</v>
      </c>
      <c r="BQ782" s="13">
        <f t="shared" si="304"/>
        <v>5.208333333333333E-3</v>
      </c>
      <c r="BR782" s="6">
        <f t="shared" si="305"/>
        <v>0.45</v>
      </c>
      <c r="BT782" s="6">
        <v>2029</v>
      </c>
      <c r="BU782" s="6">
        <v>1</v>
      </c>
      <c r="BV782" s="6">
        <v>5</v>
      </c>
      <c r="BW782" s="6">
        <f t="shared" si="306"/>
        <v>5</v>
      </c>
      <c r="BX782" s="6">
        <v>150</v>
      </c>
      <c r="BY782" s="6" t="s">
        <v>316</v>
      </c>
      <c r="BZ782" s="6">
        <f t="shared" si="307"/>
        <v>750</v>
      </c>
      <c r="CA782" s="13">
        <f t="shared" si="308"/>
        <v>8.6805555555555559E-3</v>
      </c>
      <c r="CB782" s="6">
        <f t="shared" si="309"/>
        <v>0.75</v>
      </c>
      <c r="CD782" s="6">
        <v>2029</v>
      </c>
      <c r="CE782" s="6">
        <v>1</v>
      </c>
      <c r="CF782" s="6">
        <v>5</v>
      </c>
      <c r="CG782" s="6">
        <f t="shared" si="310"/>
        <v>5</v>
      </c>
      <c r="CH782" s="6">
        <v>150</v>
      </c>
      <c r="CI782" s="6" t="s">
        <v>316</v>
      </c>
      <c r="CJ782" s="6">
        <f t="shared" si="311"/>
        <v>750</v>
      </c>
      <c r="CK782" s="13">
        <f t="shared" si="312"/>
        <v>8.6805555555555559E-3</v>
      </c>
      <c r="CL782" s="6">
        <f t="shared" si="313"/>
        <v>0.75</v>
      </c>
      <c r="CN782" s="6">
        <v>2029</v>
      </c>
      <c r="CO782" s="6">
        <v>1</v>
      </c>
      <c r="CP782" s="6">
        <v>3</v>
      </c>
      <c r="CQ782" s="6">
        <f t="shared" si="314"/>
        <v>3</v>
      </c>
      <c r="CR782" s="6">
        <v>150</v>
      </c>
      <c r="CS782" s="6" t="s">
        <v>316</v>
      </c>
      <c r="CT782" s="6">
        <f t="shared" si="315"/>
        <v>450</v>
      </c>
      <c r="CU782" s="13">
        <f t="shared" si="316"/>
        <v>5.208333333333333E-3</v>
      </c>
      <c r="CV782" s="6">
        <f t="shared" si="317"/>
        <v>0.45</v>
      </c>
      <c r="CX782" s="6">
        <v>2029</v>
      </c>
      <c r="CY782" s="6">
        <v>1</v>
      </c>
      <c r="CZ782" s="6">
        <v>9</v>
      </c>
      <c r="DA782" s="6">
        <f t="shared" si="318"/>
        <v>9</v>
      </c>
      <c r="DB782" s="6">
        <v>150</v>
      </c>
      <c r="DC782" s="6" t="s">
        <v>316</v>
      </c>
      <c r="DD782" s="6">
        <f t="shared" si="319"/>
        <v>1350</v>
      </c>
      <c r="DE782" s="13">
        <f t="shared" si="320"/>
        <v>1.5625E-2</v>
      </c>
      <c r="DF782" s="6">
        <f t="shared" si="321"/>
        <v>1.35</v>
      </c>
      <c r="DH782" s="6">
        <v>2029</v>
      </c>
      <c r="DI782" s="6">
        <v>1</v>
      </c>
      <c r="DJ782" s="6">
        <v>4</v>
      </c>
      <c r="DK782" s="6">
        <f t="shared" si="322"/>
        <v>4</v>
      </c>
      <c r="DL782" s="6">
        <v>150</v>
      </c>
      <c r="DM782" s="6" t="s">
        <v>316</v>
      </c>
      <c r="DN782" s="6">
        <f t="shared" si="323"/>
        <v>600</v>
      </c>
      <c r="DO782" s="13">
        <f t="shared" si="324"/>
        <v>6.9444444444444441E-3</v>
      </c>
      <c r="DP782" s="6">
        <f t="shared" si="325"/>
        <v>0.6</v>
      </c>
      <c r="DR782" s="6">
        <v>2029</v>
      </c>
      <c r="DS782" s="6">
        <v>1</v>
      </c>
      <c r="DT782" s="6">
        <v>6</v>
      </c>
      <c r="DU782" s="6">
        <f t="shared" si="326"/>
        <v>6</v>
      </c>
      <c r="DV782" s="6">
        <v>150</v>
      </c>
      <c r="DW782" s="6" t="s">
        <v>316</v>
      </c>
      <c r="DX782" s="6">
        <f t="shared" si="327"/>
        <v>900</v>
      </c>
      <c r="DY782" s="13">
        <f t="shared" si="328"/>
        <v>1.0416666666666666E-2</v>
      </c>
      <c r="DZ782" s="6">
        <f t="shared" si="329"/>
        <v>0.9</v>
      </c>
      <c r="EB782" s="6">
        <v>2029</v>
      </c>
      <c r="EC782" s="6">
        <v>1</v>
      </c>
      <c r="ED782" s="6">
        <v>7</v>
      </c>
      <c r="EE782" s="6">
        <f t="shared" si="330"/>
        <v>7</v>
      </c>
      <c r="EF782" s="6">
        <v>150</v>
      </c>
      <c r="EG782" s="6" t="s">
        <v>316</v>
      </c>
      <c r="EH782" s="6">
        <f t="shared" si="331"/>
        <v>1050</v>
      </c>
      <c r="EI782" s="13">
        <f t="shared" si="332"/>
        <v>1.2152777777777778E-2</v>
      </c>
      <c r="EJ782" s="6">
        <f t="shared" si="333"/>
        <v>1.05</v>
      </c>
      <c r="EL782" s="6">
        <v>2029</v>
      </c>
      <c r="EM782" s="6">
        <v>1</v>
      </c>
      <c r="EN782" s="6">
        <v>6</v>
      </c>
      <c r="EO782" s="6">
        <f t="shared" si="334"/>
        <v>6</v>
      </c>
      <c r="EP782" s="6">
        <v>150</v>
      </c>
      <c r="EQ782" s="6" t="s">
        <v>316</v>
      </c>
      <c r="ER782" s="6">
        <f t="shared" si="335"/>
        <v>900</v>
      </c>
      <c r="ES782" s="13">
        <f t="shared" si="336"/>
        <v>1.0416666666666666E-2</v>
      </c>
      <c r="ET782" s="6">
        <f t="shared" si="337"/>
        <v>0.9</v>
      </c>
      <c r="EV782" s="6">
        <v>2029</v>
      </c>
      <c r="EW782" s="6">
        <v>1</v>
      </c>
      <c r="EX782" s="6">
        <v>8</v>
      </c>
      <c r="EY782" s="6">
        <f t="shared" si="338"/>
        <v>8</v>
      </c>
      <c r="EZ782" s="6">
        <v>150</v>
      </c>
      <c r="FA782" s="6" t="s">
        <v>316</v>
      </c>
      <c r="FB782" s="6">
        <f t="shared" si="339"/>
        <v>1200</v>
      </c>
      <c r="FC782" s="13">
        <f t="shared" si="340"/>
        <v>1.3888888888888888E-2</v>
      </c>
      <c r="FD782" s="6">
        <f t="shared" si="341"/>
        <v>1.2</v>
      </c>
      <c r="FF782" s="6">
        <v>2029</v>
      </c>
      <c r="FG782" s="6">
        <v>1</v>
      </c>
      <c r="FH782" s="6">
        <v>5</v>
      </c>
      <c r="FI782" s="6">
        <f t="shared" si="342"/>
        <v>5</v>
      </c>
      <c r="FJ782" s="6">
        <v>150</v>
      </c>
      <c r="FK782" s="6" t="s">
        <v>316</v>
      </c>
      <c r="FL782" s="6">
        <f t="shared" si="343"/>
        <v>750</v>
      </c>
      <c r="FM782" s="13">
        <f t="shared" si="344"/>
        <v>8.6805555555555559E-3</v>
      </c>
      <c r="FN782" s="6">
        <f t="shared" si="345"/>
        <v>0.75</v>
      </c>
      <c r="FP782" s="6">
        <v>2029</v>
      </c>
      <c r="FQ782" s="6">
        <v>1</v>
      </c>
      <c r="FR782" s="6">
        <v>4</v>
      </c>
      <c r="FS782" s="6">
        <f t="shared" si="346"/>
        <v>4</v>
      </c>
      <c r="FT782" s="6">
        <v>150</v>
      </c>
      <c r="FU782" s="6" t="s">
        <v>316</v>
      </c>
      <c r="FV782" s="6">
        <f t="shared" si="347"/>
        <v>600</v>
      </c>
      <c r="FW782" s="13">
        <f t="shared" si="348"/>
        <v>6.9444444444444441E-3</v>
      </c>
      <c r="FX782" s="6">
        <f t="shared" si="349"/>
        <v>0.6</v>
      </c>
      <c r="FZ782" s="6">
        <v>2029</v>
      </c>
      <c r="GA782" s="6">
        <v>1</v>
      </c>
      <c r="GB782" s="6">
        <v>17</v>
      </c>
      <c r="GC782" s="6">
        <f t="shared" si="350"/>
        <v>17</v>
      </c>
      <c r="GD782" s="6">
        <v>150</v>
      </c>
      <c r="GE782" s="6" t="s">
        <v>316</v>
      </c>
      <c r="GF782" s="6">
        <f t="shared" si="351"/>
        <v>2550</v>
      </c>
      <c r="GG782" s="13">
        <f t="shared" si="352"/>
        <v>2.9513888888888888E-2</v>
      </c>
      <c r="GH782" s="6">
        <f t="shared" si="353"/>
        <v>2.5499999999999998</v>
      </c>
      <c r="GJ782" s="6">
        <v>2029</v>
      </c>
      <c r="GK782" s="6">
        <v>1</v>
      </c>
      <c r="GL782" s="6">
        <v>11</v>
      </c>
      <c r="GM782" s="6">
        <f t="shared" si="354"/>
        <v>11</v>
      </c>
      <c r="GN782" s="6">
        <v>150</v>
      </c>
      <c r="GO782" s="6" t="s">
        <v>316</v>
      </c>
      <c r="GP782" s="6">
        <f t="shared" si="355"/>
        <v>1650</v>
      </c>
      <c r="GQ782" s="13">
        <f t="shared" si="356"/>
        <v>1.9097222222222224E-2</v>
      </c>
      <c r="GR782" s="6">
        <f t="shared" si="357"/>
        <v>1.65</v>
      </c>
      <c r="GT782" s="6">
        <v>2029</v>
      </c>
      <c r="GU782" s="6">
        <v>1</v>
      </c>
      <c r="GV782" s="6">
        <v>14</v>
      </c>
      <c r="GW782" s="6">
        <f t="shared" si="358"/>
        <v>14</v>
      </c>
      <c r="GX782" s="6">
        <v>150</v>
      </c>
      <c r="GY782" s="6" t="s">
        <v>316</v>
      </c>
      <c r="GZ782" s="6">
        <f t="shared" si="359"/>
        <v>2100</v>
      </c>
      <c r="HA782" s="13">
        <f t="shared" si="360"/>
        <v>2.4305555555555556E-2</v>
      </c>
      <c r="HB782" s="6">
        <f t="shared" si="361"/>
        <v>2.1</v>
      </c>
      <c r="HD782" s="6">
        <v>2029</v>
      </c>
      <c r="HE782" s="6">
        <v>1</v>
      </c>
      <c r="HF782" s="6">
        <v>18</v>
      </c>
      <c r="HG782" s="6">
        <f t="shared" si="362"/>
        <v>18</v>
      </c>
      <c r="HH782" s="6">
        <v>150</v>
      </c>
      <c r="HI782" s="6" t="s">
        <v>316</v>
      </c>
      <c r="HJ782" s="6">
        <f t="shared" si="363"/>
        <v>2700</v>
      </c>
      <c r="HK782" s="13">
        <f t="shared" si="364"/>
        <v>3.125E-2</v>
      </c>
      <c r="HL782" s="6">
        <f t="shared" si="365"/>
        <v>2.7</v>
      </c>
      <c r="HN782" s="6">
        <v>2029</v>
      </c>
      <c r="HO782" s="6">
        <v>1</v>
      </c>
      <c r="HP782" s="6">
        <v>5</v>
      </c>
      <c r="HQ782" s="6">
        <f t="shared" si="366"/>
        <v>5</v>
      </c>
      <c r="HR782" s="6">
        <v>150</v>
      </c>
      <c r="HS782" s="6" t="s">
        <v>316</v>
      </c>
      <c r="HT782" s="6">
        <f t="shared" si="367"/>
        <v>750</v>
      </c>
      <c r="HU782" s="13">
        <f t="shared" si="368"/>
        <v>8.6805555555555559E-3</v>
      </c>
      <c r="HV782" s="6">
        <f t="shared" si="369"/>
        <v>0.75</v>
      </c>
      <c r="HX782" s="6">
        <v>2029</v>
      </c>
      <c r="HY782" s="6">
        <v>1</v>
      </c>
      <c r="HZ782" s="6">
        <v>16</v>
      </c>
      <c r="IA782" s="6">
        <f t="shared" si="370"/>
        <v>16</v>
      </c>
      <c r="IB782" s="6">
        <v>150</v>
      </c>
      <c r="IC782" s="6" t="s">
        <v>316</v>
      </c>
      <c r="ID782" s="6">
        <f t="shared" si="371"/>
        <v>2400</v>
      </c>
      <c r="IE782" s="13">
        <f t="shared" si="372"/>
        <v>2.7777777777777776E-2</v>
      </c>
      <c r="IF782" s="6">
        <f t="shared" si="373"/>
        <v>2.4</v>
      </c>
    </row>
    <row r="783" spans="2:240" x14ac:dyDescent="0.3">
      <c r="B783" s="6">
        <v>2030</v>
      </c>
      <c r="C783" s="6">
        <v>1</v>
      </c>
      <c r="D783" s="6">
        <v>8</v>
      </c>
      <c r="E783" s="6">
        <f t="shared" si="279"/>
        <v>8</v>
      </c>
      <c r="F783" s="6">
        <v>150</v>
      </c>
      <c r="G783" s="6" t="s">
        <v>316</v>
      </c>
      <c r="H783" s="6">
        <f t="shared" si="280"/>
        <v>1200</v>
      </c>
      <c r="I783" s="13">
        <f t="shared" si="281"/>
        <v>1.3888888888888888E-2</v>
      </c>
      <c r="J783" s="6">
        <f t="shared" si="282"/>
        <v>1.2</v>
      </c>
      <c r="L783" s="6">
        <v>2030</v>
      </c>
      <c r="M783" s="6">
        <v>0</v>
      </c>
      <c r="N783" s="6"/>
      <c r="O783" s="6"/>
      <c r="P783" s="6">
        <v>10090</v>
      </c>
      <c r="Q783" s="6" t="s">
        <v>218</v>
      </c>
      <c r="R783" s="6">
        <f t="shared" si="283"/>
        <v>0</v>
      </c>
      <c r="S783" s="13">
        <f t="shared" si="284"/>
        <v>0</v>
      </c>
      <c r="T783" s="6">
        <f t="shared" si="285"/>
        <v>0</v>
      </c>
      <c r="V783" s="6">
        <v>2030</v>
      </c>
      <c r="W783" s="6">
        <v>1</v>
      </c>
      <c r="X783" s="6">
        <v>5</v>
      </c>
      <c r="Y783" s="6">
        <f t="shared" si="286"/>
        <v>5</v>
      </c>
      <c r="Z783" s="6">
        <v>150</v>
      </c>
      <c r="AA783" s="6" t="s">
        <v>316</v>
      </c>
      <c r="AB783" s="6">
        <f t="shared" si="287"/>
        <v>750</v>
      </c>
      <c r="AC783" s="13">
        <f t="shared" si="288"/>
        <v>8.6805555555555559E-3</v>
      </c>
      <c r="AD783" s="6">
        <f t="shared" si="289"/>
        <v>0.75</v>
      </c>
      <c r="AF783" s="6">
        <v>2030</v>
      </c>
      <c r="AG783" s="6">
        <v>1</v>
      </c>
      <c r="AH783" s="6">
        <v>19</v>
      </c>
      <c r="AI783" s="6">
        <f t="shared" si="290"/>
        <v>19</v>
      </c>
      <c r="AJ783" s="6">
        <v>150</v>
      </c>
      <c r="AK783" s="6" t="s">
        <v>316</v>
      </c>
      <c r="AL783" s="6">
        <f t="shared" si="291"/>
        <v>2850</v>
      </c>
      <c r="AM783" s="13">
        <f t="shared" si="292"/>
        <v>3.2986111111111112E-2</v>
      </c>
      <c r="AN783" s="6">
        <f t="shared" si="293"/>
        <v>2.85</v>
      </c>
      <c r="AP783" s="6">
        <v>2030</v>
      </c>
      <c r="AQ783" s="6">
        <v>1</v>
      </c>
      <c r="AR783" s="6">
        <v>4</v>
      </c>
      <c r="AS783" s="6">
        <f t="shared" si="294"/>
        <v>4</v>
      </c>
      <c r="AT783" s="6">
        <v>150</v>
      </c>
      <c r="AU783" s="6" t="s">
        <v>316</v>
      </c>
      <c r="AV783" s="6">
        <f t="shared" si="295"/>
        <v>600</v>
      </c>
      <c r="AW783" s="13">
        <f t="shared" si="296"/>
        <v>6.9444444444444441E-3</v>
      </c>
      <c r="AX783" s="6">
        <f t="shared" si="297"/>
        <v>0.6</v>
      </c>
      <c r="AZ783" s="6">
        <v>2030</v>
      </c>
      <c r="BA783" s="6">
        <v>1</v>
      </c>
      <c r="BB783" s="6">
        <v>3</v>
      </c>
      <c r="BC783" s="6">
        <f t="shared" si="298"/>
        <v>3</v>
      </c>
      <c r="BD783" s="6">
        <v>150</v>
      </c>
      <c r="BE783" s="6" t="s">
        <v>316</v>
      </c>
      <c r="BF783" s="6">
        <f t="shared" si="299"/>
        <v>450</v>
      </c>
      <c r="BG783" s="13">
        <f t="shared" si="300"/>
        <v>5.208333333333333E-3</v>
      </c>
      <c r="BH783" s="6">
        <f t="shared" si="301"/>
        <v>0.45</v>
      </c>
      <c r="BJ783" s="6">
        <v>2030</v>
      </c>
      <c r="BK783" s="6">
        <v>1</v>
      </c>
      <c r="BL783" s="6">
        <v>3</v>
      </c>
      <c r="BM783" s="6">
        <f t="shared" si="302"/>
        <v>3</v>
      </c>
      <c r="BN783" s="6">
        <v>150</v>
      </c>
      <c r="BO783" s="6" t="s">
        <v>316</v>
      </c>
      <c r="BP783" s="6">
        <f t="shared" si="303"/>
        <v>450</v>
      </c>
      <c r="BQ783" s="13">
        <f t="shared" si="304"/>
        <v>5.208333333333333E-3</v>
      </c>
      <c r="BR783" s="6">
        <f t="shared" si="305"/>
        <v>0.45</v>
      </c>
      <c r="BT783" s="6">
        <v>2030</v>
      </c>
      <c r="BU783" s="6">
        <v>1</v>
      </c>
      <c r="BV783" s="6">
        <v>5</v>
      </c>
      <c r="BW783" s="6">
        <f t="shared" si="306"/>
        <v>5</v>
      </c>
      <c r="BX783" s="6">
        <v>150</v>
      </c>
      <c r="BY783" s="6" t="s">
        <v>316</v>
      </c>
      <c r="BZ783" s="6">
        <f t="shared" si="307"/>
        <v>750</v>
      </c>
      <c r="CA783" s="13">
        <f t="shared" si="308"/>
        <v>8.6805555555555559E-3</v>
      </c>
      <c r="CB783" s="6">
        <f t="shared" si="309"/>
        <v>0.75</v>
      </c>
      <c r="CD783" s="6">
        <v>2030</v>
      </c>
      <c r="CE783" s="6">
        <v>1</v>
      </c>
      <c r="CF783" s="6">
        <v>5</v>
      </c>
      <c r="CG783" s="6">
        <f t="shared" si="310"/>
        <v>5</v>
      </c>
      <c r="CH783" s="6">
        <v>150</v>
      </c>
      <c r="CI783" s="6" t="s">
        <v>316</v>
      </c>
      <c r="CJ783" s="6">
        <f t="shared" si="311"/>
        <v>750</v>
      </c>
      <c r="CK783" s="13">
        <f t="shared" si="312"/>
        <v>8.6805555555555559E-3</v>
      </c>
      <c r="CL783" s="6">
        <f t="shared" si="313"/>
        <v>0.75</v>
      </c>
      <c r="CN783" s="6">
        <v>2030</v>
      </c>
      <c r="CO783" s="6">
        <v>1</v>
      </c>
      <c r="CP783" s="6">
        <v>3</v>
      </c>
      <c r="CQ783" s="6">
        <f t="shared" si="314"/>
        <v>3</v>
      </c>
      <c r="CR783" s="6">
        <v>150</v>
      </c>
      <c r="CS783" s="6" t="s">
        <v>316</v>
      </c>
      <c r="CT783" s="6">
        <f t="shared" si="315"/>
        <v>450</v>
      </c>
      <c r="CU783" s="13">
        <f t="shared" si="316"/>
        <v>5.208333333333333E-3</v>
      </c>
      <c r="CV783" s="6">
        <f t="shared" si="317"/>
        <v>0.45</v>
      </c>
      <c r="CX783" s="6">
        <v>2030</v>
      </c>
      <c r="CY783" s="6">
        <v>1</v>
      </c>
      <c r="CZ783" s="6">
        <v>9</v>
      </c>
      <c r="DA783" s="6">
        <f t="shared" si="318"/>
        <v>9</v>
      </c>
      <c r="DB783" s="6">
        <v>150</v>
      </c>
      <c r="DC783" s="6" t="s">
        <v>316</v>
      </c>
      <c r="DD783" s="6">
        <f t="shared" si="319"/>
        <v>1350</v>
      </c>
      <c r="DE783" s="13">
        <f t="shared" si="320"/>
        <v>1.5625E-2</v>
      </c>
      <c r="DF783" s="6">
        <f t="shared" si="321"/>
        <v>1.35</v>
      </c>
      <c r="DH783" s="6">
        <v>2030</v>
      </c>
      <c r="DI783" s="6">
        <v>1</v>
      </c>
      <c r="DJ783" s="6">
        <v>4</v>
      </c>
      <c r="DK783" s="6">
        <f t="shared" si="322"/>
        <v>4</v>
      </c>
      <c r="DL783" s="6">
        <v>150</v>
      </c>
      <c r="DM783" s="6" t="s">
        <v>316</v>
      </c>
      <c r="DN783" s="6">
        <f t="shared" si="323"/>
        <v>600</v>
      </c>
      <c r="DO783" s="13">
        <f t="shared" si="324"/>
        <v>6.9444444444444441E-3</v>
      </c>
      <c r="DP783" s="6">
        <f t="shared" si="325"/>
        <v>0.6</v>
      </c>
      <c r="DR783" s="6">
        <v>2030</v>
      </c>
      <c r="DS783" s="6">
        <v>1</v>
      </c>
      <c r="DT783" s="6">
        <v>6</v>
      </c>
      <c r="DU783" s="6">
        <f t="shared" si="326"/>
        <v>6</v>
      </c>
      <c r="DV783" s="6">
        <v>150</v>
      </c>
      <c r="DW783" s="6" t="s">
        <v>316</v>
      </c>
      <c r="DX783" s="6">
        <f t="shared" si="327"/>
        <v>900</v>
      </c>
      <c r="DY783" s="13">
        <f t="shared" si="328"/>
        <v>1.0416666666666666E-2</v>
      </c>
      <c r="DZ783" s="6">
        <f t="shared" si="329"/>
        <v>0.9</v>
      </c>
      <c r="EB783" s="6">
        <v>2030</v>
      </c>
      <c r="EC783" s="6">
        <v>1</v>
      </c>
      <c r="ED783" s="6">
        <v>7</v>
      </c>
      <c r="EE783" s="6">
        <f t="shared" si="330"/>
        <v>7</v>
      </c>
      <c r="EF783" s="6">
        <v>150</v>
      </c>
      <c r="EG783" s="6" t="s">
        <v>316</v>
      </c>
      <c r="EH783" s="6">
        <f t="shared" si="331"/>
        <v>1050</v>
      </c>
      <c r="EI783" s="13">
        <f t="shared" si="332"/>
        <v>1.2152777777777778E-2</v>
      </c>
      <c r="EJ783" s="6">
        <f t="shared" si="333"/>
        <v>1.05</v>
      </c>
      <c r="EL783" s="6">
        <v>2030</v>
      </c>
      <c r="EM783" s="6">
        <v>1</v>
      </c>
      <c r="EN783" s="6">
        <v>6</v>
      </c>
      <c r="EO783" s="6">
        <f t="shared" si="334"/>
        <v>6</v>
      </c>
      <c r="EP783" s="6">
        <v>150</v>
      </c>
      <c r="EQ783" s="6" t="s">
        <v>316</v>
      </c>
      <c r="ER783" s="6">
        <f t="shared" si="335"/>
        <v>900</v>
      </c>
      <c r="ES783" s="13">
        <f t="shared" si="336"/>
        <v>1.0416666666666666E-2</v>
      </c>
      <c r="ET783" s="6">
        <f t="shared" si="337"/>
        <v>0.9</v>
      </c>
      <c r="EV783" s="6">
        <v>2030</v>
      </c>
      <c r="EW783" s="6">
        <v>1</v>
      </c>
      <c r="EX783" s="6">
        <v>8</v>
      </c>
      <c r="EY783" s="6">
        <f t="shared" si="338"/>
        <v>8</v>
      </c>
      <c r="EZ783" s="6">
        <v>150</v>
      </c>
      <c r="FA783" s="6" t="s">
        <v>316</v>
      </c>
      <c r="FB783" s="6">
        <f t="shared" si="339"/>
        <v>1200</v>
      </c>
      <c r="FC783" s="13">
        <f t="shared" si="340"/>
        <v>1.3888888888888888E-2</v>
      </c>
      <c r="FD783" s="6">
        <f t="shared" si="341"/>
        <v>1.2</v>
      </c>
      <c r="FF783" s="6">
        <v>2030</v>
      </c>
      <c r="FG783" s="6">
        <v>1</v>
      </c>
      <c r="FH783" s="6">
        <v>5</v>
      </c>
      <c r="FI783" s="6">
        <f t="shared" si="342"/>
        <v>5</v>
      </c>
      <c r="FJ783" s="6">
        <v>150</v>
      </c>
      <c r="FK783" s="6" t="s">
        <v>316</v>
      </c>
      <c r="FL783" s="6">
        <f t="shared" si="343"/>
        <v>750</v>
      </c>
      <c r="FM783" s="13">
        <f t="shared" si="344"/>
        <v>8.6805555555555559E-3</v>
      </c>
      <c r="FN783" s="6">
        <f t="shared" si="345"/>
        <v>0.75</v>
      </c>
      <c r="FP783" s="6">
        <v>2030</v>
      </c>
      <c r="FQ783" s="6">
        <v>1</v>
      </c>
      <c r="FR783" s="6">
        <v>4</v>
      </c>
      <c r="FS783" s="6">
        <f t="shared" si="346"/>
        <v>4</v>
      </c>
      <c r="FT783" s="6">
        <v>150</v>
      </c>
      <c r="FU783" s="6" t="s">
        <v>316</v>
      </c>
      <c r="FV783" s="6">
        <f t="shared" si="347"/>
        <v>600</v>
      </c>
      <c r="FW783" s="13">
        <f t="shared" si="348"/>
        <v>6.9444444444444441E-3</v>
      </c>
      <c r="FX783" s="6">
        <f t="shared" si="349"/>
        <v>0.6</v>
      </c>
      <c r="FZ783" s="6">
        <v>2030</v>
      </c>
      <c r="GA783" s="6">
        <v>1</v>
      </c>
      <c r="GB783" s="6">
        <v>17</v>
      </c>
      <c r="GC783" s="6">
        <f t="shared" si="350"/>
        <v>17</v>
      </c>
      <c r="GD783" s="6">
        <v>150</v>
      </c>
      <c r="GE783" s="6" t="s">
        <v>316</v>
      </c>
      <c r="GF783" s="6">
        <f t="shared" si="351"/>
        <v>2550</v>
      </c>
      <c r="GG783" s="13">
        <f t="shared" si="352"/>
        <v>2.9513888888888888E-2</v>
      </c>
      <c r="GH783" s="6">
        <f t="shared" si="353"/>
        <v>2.5499999999999998</v>
      </c>
      <c r="GJ783" s="6">
        <v>2030</v>
      </c>
      <c r="GK783" s="6">
        <v>1</v>
      </c>
      <c r="GL783" s="6">
        <v>11</v>
      </c>
      <c r="GM783" s="6">
        <f t="shared" si="354"/>
        <v>11</v>
      </c>
      <c r="GN783" s="6">
        <v>150</v>
      </c>
      <c r="GO783" s="6" t="s">
        <v>316</v>
      </c>
      <c r="GP783" s="6">
        <f t="shared" si="355"/>
        <v>1650</v>
      </c>
      <c r="GQ783" s="13">
        <f t="shared" si="356"/>
        <v>1.9097222222222224E-2</v>
      </c>
      <c r="GR783" s="6">
        <f t="shared" si="357"/>
        <v>1.65</v>
      </c>
      <c r="GT783" s="6">
        <v>2030</v>
      </c>
      <c r="GU783" s="6">
        <v>1</v>
      </c>
      <c r="GV783" s="6">
        <v>14</v>
      </c>
      <c r="GW783" s="6">
        <f t="shared" si="358"/>
        <v>14</v>
      </c>
      <c r="GX783" s="6">
        <v>150</v>
      </c>
      <c r="GY783" s="6" t="s">
        <v>316</v>
      </c>
      <c r="GZ783" s="6">
        <f t="shared" si="359"/>
        <v>2100</v>
      </c>
      <c r="HA783" s="13">
        <f t="shared" si="360"/>
        <v>2.4305555555555556E-2</v>
      </c>
      <c r="HB783" s="6">
        <f t="shared" si="361"/>
        <v>2.1</v>
      </c>
      <c r="HD783" s="6">
        <v>2030</v>
      </c>
      <c r="HE783" s="6">
        <v>1</v>
      </c>
      <c r="HF783" s="6">
        <v>18</v>
      </c>
      <c r="HG783" s="6">
        <f t="shared" si="362"/>
        <v>18</v>
      </c>
      <c r="HH783" s="6">
        <v>150</v>
      </c>
      <c r="HI783" s="6" t="s">
        <v>316</v>
      </c>
      <c r="HJ783" s="6">
        <f t="shared" si="363"/>
        <v>2700</v>
      </c>
      <c r="HK783" s="13">
        <f t="shared" si="364"/>
        <v>3.125E-2</v>
      </c>
      <c r="HL783" s="6">
        <f t="shared" si="365"/>
        <v>2.7</v>
      </c>
      <c r="HN783" s="6">
        <v>2030</v>
      </c>
      <c r="HO783" s="6">
        <v>1</v>
      </c>
      <c r="HP783" s="6">
        <v>5</v>
      </c>
      <c r="HQ783" s="6">
        <f t="shared" si="366"/>
        <v>5</v>
      </c>
      <c r="HR783" s="6">
        <v>150</v>
      </c>
      <c r="HS783" s="6" t="s">
        <v>316</v>
      </c>
      <c r="HT783" s="6">
        <f t="shared" si="367"/>
        <v>750</v>
      </c>
      <c r="HU783" s="13">
        <f t="shared" si="368"/>
        <v>8.6805555555555559E-3</v>
      </c>
      <c r="HV783" s="6">
        <f t="shared" si="369"/>
        <v>0.75</v>
      </c>
      <c r="HX783" s="6">
        <v>2030</v>
      </c>
      <c r="HY783" s="6">
        <v>1</v>
      </c>
      <c r="HZ783" s="6">
        <v>16</v>
      </c>
      <c r="IA783" s="6">
        <f t="shared" si="370"/>
        <v>16</v>
      </c>
      <c r="IB783" s="6">
        <v>150</v>
      </c>
      <c r="IC783" s="6" t="s">
        <v>316</v>
      </c>
      <c r="ID783" s="6">
        <f t="shared" si="371"/>
        <v>2400</v>
      </c>
      <c r="IE783" s="13">
        <f t="shared" si="372"/>
        <v>2.7777777777777776E-2</v>
      </c>
      <c r="IF783" s="6">
        <f t="shared" si="373"/>
        <v>2.4</v>
      </c>
    </row>
    <row r="784" spans="2:240" x14ac:dyDescent="0.3">
      <c r="B784" s="6">
        <v>2031</v>
      </c>
      <c r="C784" s="6">
        <v>1</v>
      </c>
      <c r="D784" s="6">
        <v>8</v>
      </c>
      <c r="E784" s="6">
        <f t="shared" si="279"/>
        <v>8</v>
      </c>
      <c r="F784" s="6">
        <v>150</v>
      </c>
      <c r="G784" s="6" t="s">
        <v>316</v>
      </c>
      <c r="H784" s="6">
        <f t="shared" si="280"/>
        <v>1200</v>
      </c>
      <c r="I784" s="13">
        <f t="shared" si="281"/>
        <v>1.3888888888888888E-2</v>
      </c>
      <c r="J784" s="6">
        <f t="shared" si="282"/>
        <v>1.2</v>
      </c>
      <c r="L784" s="6">
        <v>2031</v>
      </c>
      <c r="M784" s="6">
        <v>0</v>
      </c>
      <c r="N784" s="6"/>
      <c r="O784" s="6"/>
      <c r="P784" s="6">
        <v>10090</v>
      </c>
      <c r="Q784" s="6" t="s">
        <v>218</v>
      </c>
      <c r="R784" s="6">
        <f t="shared" si="283"/>
        <v>0</v>
      </c>
      <c r="S784" s="13">
        <f t="shared" si="284"/>
        <v>0</v>
      </c>
      <c r="T784" s="6">
        <f t="shared" si="285"/>
        <v>0</v>
      </c>
      <c r="V784" s="6">
        <v>2031</v>
      </c>
      <c r="W784" s="6">
        <v>1</v>
      </c>
      <c r="X784" s="6">
        <v>5</v>
      </c>
      <c r="Y784" s="6">
        <f t="shared" si="286"/>
        <v>5</v>
      </c>
      <c r="Z784" s="6">
        <v>150</v>
      </c>
      <c r="AA784" s="6" t="s">
        <v>316</v>
      </c>
      <c r="AB784" s="6">
        <f t="shared" si="287"/>
        <v>750</v>
      </c>
      <c r="AC784" s="13">
        <f t="shared" si="288"/>
        <v>8.6805555555555559E-3</v>
      </c>
      <c r="AD784" s="6">
        <f t="shared" si="289"/>
        <v>0.75</v>
      </c>
      <c r="AF784" s="6">
        <v>2031</v>
      </c>
      <c r="AG784" s="6">
        <v>1</v>
      </c>
      <c r="AH784" s="6">
        <v>19</v>
      </c>
      <c r="AI784" s="6">
        <f t="shared" si="290"/>
        <v>19</v>
      </c>
      <c r="AJ784" s="6">
        <v>150</v>
      </c>
      <c r="AK784" s="6" t="s">
        <v>316</v>
      </c>
      <c r="AL784" s="6">
        <f t="shared" si="291"/>
        <v>2850</v>
      </c>
      <c r="AM784" s="13">
        <f t="shared" si="292"/>
        <v>3.2986111111111112E-2</v>
      </c>
      <c r="AN784" s="6">
        <f t="shared" si="293"/>
        <v>2.85</v>
      </c>
      <c r="AP784" s="6">
        <v>2031</v>
      </c>
      <c r="AQ784" s="6">
        <v>1</v>
      </c>
      <c r="AR784" s="6">
        <v>4</v>
      </c>
      <c r="AS784" s="6">
        <f t="shared" si="294"/>
        <v>4</v>
      </c>
      <c r="AT784" s="6">
        <v>150</v>
      </c>
      <c r="AU784" s="6" t="s">
        <v>316</v>
      </c>
      <c r="AV784" s="6">
        <f t="shared" si="295"/>
        <v>600</v>
      </c>
      <c r="AW784" s="13">
        <f t="shared" si="296"/>
        <v>6.9444444444444441E-3</v>
      </c>
      <c r="AX784" s="6">
        <f t="shared" si="297"/>
        <v>0.6</v>
      </c>
      <c r="AZ784" s="6">
        <v>2031</v>
      </c>
      <c r="BA784" s="6">
        <v>1</v>
      </c>
      <c r="BB784" s="6">
        <v>3</v>
      </c>
      <c r="BC784" s="6">
        <f t="shared" si="298"/>
        <v>3</v>
      </c>
      <c r="BD784" s="6">
        <v>150</v>
      </c>
      <c r="BE784" s="6" t="s">
        <v>316</v>
      </c>
      <c r="BF784" s="6">
        <f t="shared" si="299"/>
        <v>450</v>
      </c>
      <c r="BG784" s="13">
        <f t="shared" si="300"/>
        <v>5.208333333333333E-3</v>
      </c>
      <c r="BH784" s="6">
        <f t="shared" si="301"/>
        <v>0.45</v>
      </c>
      <c r="BJ784" s="6">
        <v>2031</v>
      </c>
      <c r="BK784" s="6">
        <v>1</v>
      </c>
      <c r="BL784" s="6">
        <v>3</v>
      </c>
      <c r="BM784" s="6">
        <f t="shared" si="302"/>
        <v>3</v>
      </c>
      <c r="BN784" s="6">
        <v>150</v>
      </c>
      <c r="BO784" s="6" t="s">
        <v>316</v>
      </c>
      <c r="BP784" s="6">
        <f t="shared" si="303"/>
        <v>450</v>
      </c>
      <c r="BQ784" s="13">
        <f t="shared" si="304"/>
        <v>5.208333333333333E-3</v>
      </c>
      <c r="BR784" s="6">
        <f t="shared" si="305"/>
        <v>0.45</v>
      </c>
      <c r="BT784" s="6">
        <v>2031</v>
      </c>
      <c r="BU784" s="6">
        <v>1</v>
      </c>
      <c r="BV784" s="6">
        <v>5</v>
      </c>
      <c r="BW784" s="6">
        <f t="shared" si="306"/>
        <v>5</v>
      </c>
      <c r="BX784" s="6">
        <v>150</v>
      </c>
      <c r="BY784" s="6" t="s">
        <v>316</v>
      </c>
      <c r="BZ784" s="6">
        <f t="shared" si="307"/>
        <v>750</v>
      </c>
      <c r="CA784" s="13">
        <f t="shared" si="308"/>
        <v>8.6805555555555559E-3</v>
      </c>
      <c r="CB784" s="6">
        <f t="shared" si="309"/>
        <v>0.75</v>
      </c>
      <c r="CD784" s="6">
        <v>2031</v>
      </c>
      <c r="CE784" s="6">
        <v>1</v>
      </c>
      <c r="CF784" s="6">
        <v>5</v>
      </c>
      <c r="CG784" s="6">
        <f t="shared" si="310"/>
        <v>5</v>
      </c>
      <c r="CH784" s="6">
        <v>150</v>
      </c>
      <c r="CI784" s="6" t="s">
        <v>316</v>
      </c>
      <c r="CJ784" s="6">
        <f t="shared" si="311"/>
        <v>750</v>
      </c>
      <c r="CK784" s="13">
        <f t="shared" si="312"/>
        <v>8.6805555555555559E-3</v>
      </c>
      <c r="CL784" s="6">
        <f t="shared" si="313"/>
        <v>0.75</v>
      </c>
      <c r="CN784" s="6">
        <v>2031</v>
      </c>
      <c r="CO784" s="6">
        <v>1</v>
      </c>
      <c r="CP784" s="6">
        <v>3</v>
      </c>
      <c r="CQ784" s="6">
        <f t="shared" si="314"/>
        <v>3</v>
      </c>
      <c r="CR784" s="6">
        <v>150</v>
      </c>
      <c r="CS784" s="6" t="s">
        <v>316</v>
      </c>
      <c r="CT784" s="6">
        <f t="shared" si="315"/>
        <v>450</v>
      </c>
      <c r="CU784" s="13">
        <f t="shared" si="316"/>
        <v>5.208333333333333E-3</v>
      </c>
      <c r="CV784" s="6">
        <f t="shared" si="317"/>
        <v>0.45</v>
      </c>
      <c r="CX784" s="6">
        <v>2031</v>
      </c>
      <c r="CY784" s="6">
        <v>1</v>
      </c>
      <c r="CZ784" s="6">
        <v>9</v>
      </c>
      <c r="DA784" s="6">
        <f t="shared" si="318"/>
        <v>9</v>
      </c>
      <c r="DB784" s="6">
        <v>150</v>
      </c>
      <c r="DC784" s="6" t="s">
        <v>316</v>
      </c>
      <c r="DD784" s="6">
        <f t="shared" si="319"/>
        <v>1350</v>
      </c>
      <c r="DE784" s="13">
        <f t="shared" si="320"/>
        <v>1.5625E-2</v>
      </c>
      <c r="DF784" s="6">
        <f t="shared" si="321"/>
        <v>1.35</v>
      </c>
      <c r="DH784" s="6">
        <v>2031</v>
      </c>
      <c r="DI784" s="6">
        <v>1</v>
      </c>
      <c r="DJ784" s="6">
        <v>4</v>
      </c>
      <c r="DK784" s="6">
        <f t="shared" si="322"/>
        <v>4</v>
      </c>
      <c r="DL784" s="6">
        <v>150</v>
      </c>
      <c r="DM784" s="6" t="s">
        <v>316</v>
      </c>
      <c r="DN784" s="6">
        <f t="shared" si="323"/>
        <v>600</v>
      </c>
      <c r="DO784" s="13">
        <f t="shared" si="324"/>
        <v>6.9444444444444441E-3</v>
      </c>
      <c r="DP784" s="6">
        <f t="shared" si="325"/>
        <v>0.6</v>
      </c>
      <c r="DR784" s="6">
        <v>2031</v>
      </c>
      <c r="DS784" s="6">
        <v>1</v>
      </c>
      <c r="DT784" s="6">
        <v>6</v>
      </c>
      <c r="DU784" s="6">
        <f t="shared" si="326"/>
        <v>6</v>
      </c>
      <c r="DV784" s="6">
        <v>150</v>
      </c>
      <c r="DW784" s="6" t="s">
        <v>316</v>
      </c>
      <c r="DX784" s="6">
        <f t="shared" si="327"/>
        <v>900</v>
      </c>
      <c r="DY784" s="13">
        <f t="shared" si="328"/>
        <v>1.0416666666666666E-2</v>
      </c>
      <c r="DZ784" s="6">
        <f t="shared" si="329"/>
        <v>0.9</v>
      </c>
      <c r="EB784" s="6">
        <v>2031</v>
      </c>
      <c r="EC784" s="6">
        <v>1</v>
      </c>
      <c r="ED784" s="6">
        <v>7</v>
      </c>
      <c r="EE784" s="6">
        <f t="shared" si="330"/>
        <v>7</v>
      </c>
      <c r="EF784" s="6">
        <v>150</v>
      </c>
      <c r="EG784" s="6" t="s">
        <v>316</v>
      </c>
      <c r="EH784" s="6">
        <f t="shared" si="331"/>
        <v>1050</v>
      </c>
      <c r="EI784" s="13">
        <f t="shared" si="332"/>
        <v>1.2152777777777778E-2</v>
      </c>
      <c r="EJ784" s="6">
        <f t="shared" si="333"/>
        <v>1.05</v>
      </c>
      <c r="EL784" s="6">
        <v>2031</v>
      </c>
      <c r="EM784" s="6">
        <v>1</v>
      </c>
      <c r="EN784" s="6">
        <v>6</v>
      </c>
      <c r="EO784" s="6">
        <f t="shared" si="334"/>
        <v>6</v>
      </c>
      <c r="EP784" s="6">
        <v>150</v>
      </c>
      <c r="EQ784" s="6" t="s">
        <v>316</v>
      </c>
      <c r="ER784" s="6">
        <f t="shared" si="335"/>
        <v>900</v>
      </c>
      <c r="ES784" s="13">
        <f t="shared" si="336"/>
        <v>1.0416666666666666E-2</v>
      </c>
      <c r="ET784" s="6">
        <f t="shared" si="337"/>
        <v>0.9</v>
      </c>
      <c r="EV784" s="6">
        <v>2031</v>
      </c>
      <c r="EW784" s="6">
        <v>1</v>
      </c>
      <c r="EX784" s="6">
        <v>8</v>
      </c>
      <c r="EY784" s="6">
        <f t="shared" si="338"/>
        <v>8</v>
      </c>
      <c r="EZ784" s="6">
        <v>150</v>
      </c>
      <c r="FA784" s="6" t="s">
        <v>316</v>
      </c>
      <c r="FB784" s="6">
        <f t="shared" si="339"/>
        <v>1200</v>
      </c>
      <c r="FC784" s="13">
        <f t="shared" si="340"/>
        <v>1.3888888888888888E-2</v>
      </c>
      <c r="FD784" s="6">
        <f t="shared" si="341"/>
        <v>1.2</v>
      </c>
      <c r="FF784" s="6">
        <v>2031</v>
      </c>
      <c r="FG784" s="6">
        <v>1</v>
      </c>
      <c r="FH784" s="6">
        <v>5</v>
      </c>
      <c r="FI784" s="6">
        <f t="shared" si="342"/>
        <v>5</v>
      </c>
      <c r="FJ784" s="6">
        <v>150</v>
      </c>
      <c r="FK784" s="6" t="s">
        <v>316</v>
      </c>
      <c r="FL784" s="6">
        <f t="shared" si="343"/>
        <v>750</v>
      </c>
      <c r="FM784" s="13">
        <f t="shared" si="344"/>
        <v>8.6805555555555559E-3</v>
      </c>
      <c r="FN784" s="6">
        <f t="shared" si="345"/>
        <v>0.75</v>
      </c>
      <c r="FP784" s="6">
        <v>2031</v>
      </c>
      <c r="FQ784" s="6">
        <v>1</v>
      </c>
      <c r="FR784" s="6">
        <v>4</v>
      </c>
      <c r="FS784" s="6">
        <f t="shared" si="346"/>
        <v>4</v>
      </c>
      <c r="FT784" s="6">
        <v>150</v>
      </c>
      <c r="FU784" s="6" t="s">
        <v>316</v>
      </c>
      <c r="FV784" s="6">
        <f t="shared" si="347"/>
        <v>600</v>
      </c>
      <c r="FW784" s="13">
        <f t="shared" si="348"/>
        <v>6.9444444444444441E-3</v>
      </c>
      <c r="FX784" s="6">
        <f t="shared" si="349"/>
        <v>0.6</v>
      </c>
      <c r="FZ784" s="6">
        <v>2031</v>
      </c>
      <c r="GA784" s="6">
        <v>1</v>
      </c>
      <c r="GB784" s="6">
        <v>17</v>
      </c>
      <c r="GC784" s="6">
        <f t="shared" si="350"/>
        <v>17</v>
      </c>
      <c r="GD784" s="6">
        <v>150</v>
      </c>
      <c r="GE784" s="6" t="s">
        <v>316</v>
      </c>
      <c r="GF784" s="6">
        <f t="shared" si="351"/>
        <v>2550</v>
      </c>
      <c r="GG784" s="13">
        <f t="shared" si="352"/>
        <v>2.9513888888888888E-2</v>
      </c>
      <c r="GH784" s="6">
        <f t="shared" si="353"/>
        <v>2.5499999999999998</v>
      </c>
      <c r="GJ784" s="6">
        <v>2031</v>
      </c>
      <c r="GK784" s="6">
        <v>1</v>
      </c>
      <c r="GL784" s="6">
        <v>11</v>
      </c>
      <c r="GM784" s="6">
        <f t="shared" si="354"/>
        <v>11</v>
      </c>
      <c r="GN784" s="6">
        <v>150</v>
      </c>
      <c r="GO784" s="6" t="s">
        <v>316</v>
      </c>
      <c r="GP784" s="6">
        <f t="shared" si="355"/>
        <v>1650</v>
      </c>
      <c r="GQ784" s="13">
        <f t="shared" si="356"/>
        <v>1.9097222222222224E-2</v>
      </c>
      <c r="GR784" s="6">
        <f t="shared" si="357"/>
        <v>1.65</v>
      </c>
      <c r="GT784" s="6">
        <v>2031</v>
      </c>
      <c r="GU784" s="6">
        <v>1</v>
      </c>
      <c r="GV784" s="6">
        <v>14</v>
      </c>
      <c r="GW784" s="6">
        <f t="shared" si="358"/>
        <v>14</v>
      </c>
      <c r="GX784" s="6">
        <v>150</v>
      </c>
      <c r="GY784" s="6" t="s">
        <v>316</v>
      </c>
      <c r="GZ784" s="6">
        <f t="shared" si="359"/>
        <v>2100</v>
      </c>
      <c r="HA784" s="13">
        <f t="shared" si="360"/>
        <v>2.4305555555555556E-2</v>
      </c>
      <c r="HB784" s="6">
        <f t="shared" si="361"/>
        <v>2.1</v>
      </c>
      <c r="HD784" s="6">
        <v>2031</v>
      </c>
      <c r="HE784" s="6">
        <v>1</v>
      </c>
      <c r="HF784" s="6">
        <v>18</v>
      </c>
      <c r="HG784" s="6">
        <f t="shared" si="362"/>
        <v>18</v>
      </c>
      <c r="HH784" s="6">
        <v>150</v>
      </c>
      <c r="HI784" s="6" t="s">
        <v>316</v>
      </c>
      <c r="HJ784" s="6">
        <f t="shared" si="363"/>
        <v>2700</v>
      </c>
      <c r="HK784" s="13">
        <f t="shared" si="364"/>
        <v>3.125E-2</v>
      </c>
      <c r="HL784" s="6">
        <f t="shared" si="365"/>
        <v>2.7</v>
      </c>
      <c r="HN784" s="6">
        <v>2031</v>
      </c>
      <c r="HO784" s="6">
        <v>1</v>
      </c>
      <c r="HP784" s="6">
        <v>5</v>
      </c>
      <c r="HQ784" s="6">
        <f t="shared" si="366"/>
        <v>5</v>
      </c>
      <c r="HR784" s="6">
        <v>150</v>
      </c>
      <c r="HS784" s="6" t="s">
        <v>316</v>
      </c>
      <c r="HT784" s="6">
        <f t="shared" si="367"/>
        <v>750</v>
      </c>
      <c r="HU784" s="13">
        <f t="shared" si="368"/>
        <v>8.6805555555555559E-3</v>
      </c>
      <c r="HV784" s="6">
        <f t="shared" si="369"/>
        <v>0.75</v>
      </c>
      <c r="HX784" s="6">
        <v>2031</v>
      </c>
      <c r="HY784" s="6">
        <v>1</v>
      </c>
      <c r="HZ784" s="6">
        <v>16</v>
      </c>
      <c r="IA784" s="6">
        <f t="shared" si="370"/>
        <v>16</v>
      </c>
      <c r="IB784" s="6">
        <v>150</v>
      </c>
      <c r="IC784" s="6" t="s">
        <v>316</v>
      </c>
      <c r="ID784" s="6">
        <f t="shared" si="371"/>
        <v>2400</v>
      </c>
      <c r="IE784" s="13">
        <f t="shared" si="372"/>
        <v>2.7777777777777776E-2</v>
      </c>
      <c r="IF784" s="6">
        <f t="shared" si="373"/>
        <v>2.4</v>
      </c>
    </row>
    <row r="785" spans="2:240" x14ac:dyDescent="0.3">
      <c r="B785" s="6">
        <v>2032</v>
      </c>
      <c r="C785" s="6">
        <v>1</v>
      </c>
      <c r="D785" s="6">
        <v>8</v>
      </c>
      <c r="E785" s="6">
        <f t="shared" si="279"/>
        <v>8</v>
      </c>
      <c r="F785" s="6">
        <v>150</v>
      </c>
      <c r="G785" s="6" t="s">
        <v>316</v>
      </c>
      <c r="H785" s="6">
        <f t="shared" si="280"/>
        <v>1200</v>
      </c>
      <c r="I785" s="13">
        <f t="shared" si="281"/>
        <v>1.3888888888888888E-2</v>
      </c>
      <c r="J785" s="6">
        <f t="shared" si="282"/>
        <v>1.2</v>
      </c>
      <c r="L785" s="6">
        <v>2032</v>
      </c>
      <c r="M785" s="6">
        <v>0</v>
      </c>
      <c r="N785" s="6"/>
      <c r="O785" s="6"/>
      <c r="P785" s="6">
        <v>10090</v>
      </c>
      <c r="Q785" s="6" t="s">
        <v>218</v>
      </c>
      <c r="R785" s="6">
        <f t="shared" si="283"/>
        <v>0</v>
      </c>
      <c r="S785" s="13">
        <f t="shared" si="284"/>
        <v>0</v>
      </c>
      <c r="T785" s="6">
        <f t="shared" si="285"/>
        <v>0</v>
      </c>
      <c r="V785" s="6">
        <v>2032</v>
      </c>
      <c r="W785" s="6">
        <v>1</v>
      </c>
      <c r="X785" s="6">
        <v>5</v>
      </c>
      <c r="Y785" s="6">
        <f t="shared" si="286"/>
        <v>5</v>
      </c>
      <c r="Z785" s="6">
        <v>150</v>
      </c>
      <c r="AA785" s="6" t="s">
        <v>316</v>
      </c>
      <c r="AB785" s="6">
        <f t="shared" si="287"/>
        <v>750</v>
      </c>
      <c r="AC785" s="13">
        <f t="shared" si="288"/>
        <v>8.6805555555555559E-3</v>
      </c>
      <c r="AD785" s="6">
        <f t="shared" si="289"/>
        <v>0.75</v>
      </c>
      <c r="AF785" s="6">
        <v>2032</v>
      </c>
      <c r="AG785" s="6">
        <v>1</v>
      </c>
      <c r="AH785" s="6">
        <v>19</v>
      </c>
      <c r="AI785" s="6">
        <f t="shared" si="290"/>
        <v>19</v>
      </c>
      <c r="AJ785" s="6">
        <v>150</v>
      </c>
      <c r="AK785" s="6" t="s">
        <v>316</v>
      </c>
      <c r="AL785" s="6">
        <f t="shared" si="291"/>
        <v>2850</v>
      </c>
      <c r="AM785" s="13">
        <f t="shared" si="292"/>
        <v>3.2986111111111112E-2</v>
      </c>
      <c r="AN785" s="6">
        <f t="shared" si="293"/>
        <v>2.85</v>
      </c>
      <c r="AP785" s="6">
        <v>2032</v>
      </c>
      <c r="AQ785" s="6">
        <v>1</v>
      </c>
      <c r="AR785" s="6">
        <v>4</v>
      </c>
      <c r="AS785" s="6">
        <f t="shared" si="294"/>
        <v>4</v>
      </c>
      <c r="AT785" s="6">
        <v>150</v>
      </c>
      <c r="AU785" s="6" t="s">
        <v>316</v>
      </c>
      <c r="AV785" s="6">
        <f t="shared" si="295"/>
        <v>600</v>
      </c>
      <c r="AW785" s="13">
        <f t="shared" si="296"/>
        <v>6.9444444444444441E-3</v>
      </c>
      <c r="AX785" s="6">
        <f t="shared" si="297"/>
        <v>0.6</v>
      </c>
      <c r="AZ785" s="6">
        <v>2032</v>
      </c>
      <c r="BA785" s="6">
        <v>1</v>
      </c>
      <c r="BB785" s="6">
        <v>3</v>
      </c>
      <c r="BC785" s="6">
        <f t="shared" si="298"/>
        <v>3</v>
      </c>
      <c r="BD785" s="6">
        <v>150</v>
      </c>
      <c r="BE785" s="6" t="s">
        <v>316</v>
      </c>
      <c r="BF785" s="6">
        <f t="shared" si="299"/>
        <v>450</v>
      </c>
      <c r="BG785" s="13">
        <f t="shared" si="300"/>
        <v>5.208333333333333E-3</v>
      </c>
      <c r="BH785" s="6">
        <f t="shared" si="301"/>
        <v>0.45</v>
      </c>
      <c r="BJ785" s="6">
        <v>2032</v>
      </c>
      <c r="BK785" s="6">
        <v>1</v>
      </c>
      <c r="BL785" s="6">
        <v>3</v>
      </c>
      <c r="BM785" s="6">
        <f t="shared" si="302"/>
        <v>3</v>
      </c>
      <c r="BN785" s="6">
        <v>150</v>
      </c>
      <c r="BO785" s="6" t="s">
        <v>316</v>
      </c>
      <c r="BP785" s="6">
        <f t="shared" si="303"/>
        <v>450</v>
      </c>
      <c r="BQ785" s="13">
        <f t="shared" si="304"/>
        <v>5.208333333333333E-3</v>
      </c>
      <c r="BR785" s="6">
        <f t="shared" si="305"/>
        <v>0.45</v>
      </c>
      <c r="BT785" s="6">
        <v>2032</v>
      </c>
      <c r="BU785" s="6">
        <v>1</v>
      </c>
      <c r="BV785" s="6">
        <v>5</v>
      </c>
      <c r="BW785" s="6">
        <f t="shared" si="306"/>
        <v>5</v>
      </c>
      <c r="BX785" s="6">
        <v>150</v>
      </c>
      <c r="BY785" s="6" t="s">
        <v>316</v>
      </c>
      <c r="BZ785" s="6">
        <f t="shared" si="307"/>
        <v>750</v>
      </c>
      <c r="CA785" s="13">
        <f t="shared" si="308"/>
        <v>8.6805555555555559E-3</v>
      </c>
      <c r="CB785" s="6">
        <f t="shared" si="309"/>
        <v>0.75</v>
      </c>
      <c r="CD785" s="6">
        <v>2032</v>
      </c>
      <c r="CE785" s="6">
        <v>1</v>
      </c>
      <c r="CF785" s="6">
        <v>5</v>
      </c>
      <c r="CG785" s="6">
        <f t="shared" si="310"/>
        <v>5</v>
      </c>
      <c r="CH785" s="6">
        <v>150</v>
      </c>
      <c r="CI785" s="6" t="s">
        <v>316</v>
      </c>
      <c r="CJ785" s="6">
        <f t="shared" si="311"/>
        <v>750</v>
      </c>
      <c r="CK785" s="13">
        <f t="shared" si="312"/>
        <v>8.6805555555555559E-3</v>
      </c>
      <c r="CL785" s="6">
        <f t="shared" si="313"/>
        <v>0.75</v>
      </c>
      <c r="CN785" s="6">
        <v>2032</v>
      </c>
      <c r="CO785" s="6">
        <v>1</v>
      </c>
      <c r="CP785" s="6">
        <v>3</v>
      </c>
      <c r="CQ785" s="6">
        <f t="shared" si="314"/>
        <v>3</v>
      </c>
      <c r="CR785" s="6">
        <v>150</v>
      </c>
      <c r="CS785" s="6" t="s">
        <v>316</v>
      </c>
      <c r="CT785" s="6">
        <f t="shared" si="315"/>
        <v>450</v>
      </c>
      <c r="CU785" s="13">
        <f t="shared" si="316"/>
        <v>5.208333333333333E-3</v>
      </c>
      <c r="CV785" s="6">
        <f t="shared" si="317"/>
        <v>0.45</v>
      </c>
      <c r="CX785" s="6">
        <v>2032</v>
      </c>
      <c r="CY785" s="6">
        <v>1</v>
      </c>
      <c r="CZ785" s="6">
        <v>9</v>
      </c>
      <c r="DA785" s="6">
        <f t="shared" si="318"/>
        <v>9</v>
      </c>
      <c r="DB785" s="6">
        <v>150</v>
      </c>
      <c r="DC785" s="6" t="s">
        <v>316</v>
      </c>
      <c r="DD785" s="6">
        <f t="shared" si="319"/>
        <v>1350</v>
      </c>
      <c r="DE785" s="13">
        <f t="shared" si="320"/>
        <v>1.5625E-2</v>
      </c>
      <c r="DF785" s="6">
        <f t="shared" si="321"/>
        <v>1.35</v>
      </c>
      <c r="DH785" s="6">
        <v>2032</v>
      </c>
      <c r="DI785" s="6">
        <v>1</v>
      </c>
      <c r="DJ785" s="6">
        <v>4</v>
      </c>
      <c r="DK785" s="6">
        <f t="shared" si="322"/>
        <v>4</v>
      </c>
      <c r="DL785" s="6">
        <v>150</v>
      </c>
      <c r="DM785" s="6" t="s">
        <v>316</v>
      </c>
      <c r="DN785" s="6">
        <f t="shared" si="323"/>
        <v>600</v>
      </c>
      <c r="DO785" s="13">
        <f t="shared" si="324"/>
        <v>6.9444444444444441E-3</v>
      </c>
      <c r="DP785" s="6">
        <f t="shared" si="325"/>
        <v>0.6</v>
      </c>
      <c r="DR785" s="6">
        <v>2032</v>
      </c>
      <c r="DS785" s="6">
        <v>1</v>
      </c>
      <c r="DT785" s="6">
        <v>6</v>
      </c>
      <c r="DU785" s="6">
        <f t="shared" si="326"/>
        <v>6</v>
      </c>
      <c r="DV785" s="6">
        <v>150</v>
      </c>
      <c r="DW785" s="6" t="s">
        <v>316</v>
      </c>
      <c r="DX785" s="6">
        <f t="shared" si="327"/>
        <v>900</v>
      </c>
      <c r="DY785" s="13">
        <f t="shared" si="328"/>
        <v>1.0416666666666666E-2</v>
      </c>
      <c r="DZ785" s="6">
        <f t="shared" si="329"/>
        <v>0.9</v>
      </c>
      <c r="EB785" s="6">
        <v>2032</v>
      </c>
      <c r="EC785" s="6">
        <v>1</v>
      </c>
      <c r="ED785" s="6">
        <v>7</v>
      </c>
      <c r="EE785" s="6">
        <f t="shared" si="330"/>
        <v>7</v>
      </c>
      <c r="EF785" s="6">
        <v>150</v>
      </c>
      <c r="EG785" s="6" t="s">
        <v>316</v>
      </c>
      <c r="EH785" s="6">
        <f t="shared" si="331"/>
        <v>1050</v>
      </c>
      <c r="EI785" s="13">
        <f t="shared" si="332"/>
        <v>1.2152777777777778E-2</v>
      </c>
      <c r="EJ785" s="6">
        <f t="shared" si="333"/>
        <v>1.05</v>
      </c>
      <c r="EL785" s="6">
        <v>2032</v>
      </c>
      <c r="EM785" s="6">
        <v>1</v>
      </c>
      <c r="EN785" s="6">
        <v>6</v>
      </c>
      <c r="EO785" s="6">
        <f t="shared" si="334"/>
        <v>6</v>
      </c>
      <c r="EP785" s="6">
        <v>150</v>
      </c>
      <c r="EQ785" s="6" t="s">
        <v>316</v>
      </c>
      <c r="ER785" s="6">
        <f t="shared" si="335"/>
        <v>900</v>
      </c>
      <c r="ES785" s="13">
        <f t="shared" si="336"/>
        <v>1.0416666666666666E-2</v>
      </c>
      <c r="ET785" s="6">
        <f t="shared" si="337"/>
        <v>0.9</v>
      </c>
      <c r="EV785" s="6">
        <v>2032</v>
      </c>
      <c r="EW785" s="6">
        <v>1</v>
      </c>
      <c r="EX785" s="6">
        <v>8</v>
      </c>
      <c r="EY785" s="6">
        <f t="shared" si="338"/>
        <v>8</v>
      </c>
      <c r="EZ785" s="6">
        <v>150</v>
      </c>
      <c r="FA785" s="6" t="s">
        <v>316</v>
      </c>
      <c r="FB785" s="6">
        <f t="shared" si="339"/>
        <v>1200</v>
      </c>
      <c r="FC785" s="13">
        <f t="shared" si="340"/>
        <v>1.3888888888888888E-2</v>
      </c>
      <c r="FD785" s="6">
        <f t="shared" si="341"/>
        <v>1.2</v>
      </c>
      <c r="FF785" s="6">
        <v>2032</v>
      </c>
      <c r="FG785" s="6">
        <v>1</v>
      </c>
      <c r="FH785" s="6">
        <v>5</v>
      </c>
      <c r="FI785" s="6">
        <f t="shared" si="342"/>
        <v>5</v>
      </c>
      <c r="FJ785" s="6">
        <v>150</v>
      </c>
      <c r="FK785" s="6" t="s">
        <v>316</v>
      </c>
      <c r="FL785" s="6">
        <f t="shared" si="343"/>
        <v>750</v>
      </c>
      <c r="FM785" s="13">
        <f t="shared" si="344"/>
        <v>8.6805555555555559E-3</v>
      </c>
      <c r="FN785" s="6">
        <f t="shared" si="345"/>
        <v>0.75</v>
      </c>
      <c r="FP785" s="6">
        <v>2032</v>
      </c>
      <c r="FQ785" s="6">
        <v>1</v>
      </c>
      <c r="FR785" s="6">
        <v>4</v>
      </c>
      <c r="FS785" s="6">
        <f t="shared" si="346"/>
        <v>4</v>
      </c>
      <c r="FT785" s="6">
        <v>150</v>
      </c>
      <c r="FU785" s="6" t="s">
        <v>316</v>
      </c>
      <c r="FV785" s="6">
        <f t="shared" si="347"/>
        <v>600</v>
      </c>
      <c r="FW785" s="13">
        <f t="shared" si="348"/>
        <v>6.9444444444444441E-3</v>
      </c>
      <c r="FX785" s="6">
        <f t="shared" si="349"/>
        <v>0.6</v>
      </c>
      <c r="FZ785" s="6">
        <v>2032</v>
      </c>
      <c r="GA785" s="6">
        <v>1</v>
      </c>
      <c r="GB785" s="6">
        <v>17</v>
      </c>
      <c r="GC785" s="6">
        <f t="shared" si="350"/>
        <v>17</v>
      </c>
      <c r="GD785" s="6">
        <v>150</v>
      </c>
      <c r="GE785" s="6" t="s">
        <v>316</v>
      </c>
      <c r="GF785" s="6">
        <f t="shared" si="351"/>
        <v>2550</v>
      </c>
      <c r="GG785" s="13">
        <f t="shared" si="352"/>
        <v>2.9513888888888888E-2</v>
      </c>
      <c r="GH785" s="6">
        <f t="shared" si="353"/>
        <v>2.5499999999999998</v>
      </c>
      <c r="GJ785" s="6">
        <v>2032</v>
      </c>
      <c r="GK785" s="6">
        <v>1</v>
      </c>
      <c r="GL785" s="6">
        <v>11</v>
      </c>
      <c r="GM785" s="6">
        <f t="shared" si="354"/>
        <v>11</v>
      </c>
      <c r="GN785" s="6">
        <v>150</v>
      </c>
      <c r="GO785" s="6" t="s">
        <v>316</v>
      </c>
      <c r="GP785" s="6">
        <f t="shared" si="355"/>
        <v>1650</v>
      </c>
      <c r="GQ785" s="13">
        <f t="shared" si="356"/>
        <v>1.9097222222222224E-2</v>
      </c>
      <c r="GR785" s="6">
        <f t="shared" si="357"/>
        <v>1.65</v>
      </c>
      <c r="GT785" s="6">
        <v>2032</v>
      </c>
      <c r="GU785" s="6">
        <v>1</v>
      </c>
      <c r="GV785" s="6">
        <v>14</v>
      </c>
      <c r="GW785" s="6">
        <f t="shared" si="358"/>
        <v>14</v>
      </c>
      <c r="GX785" s="6">
        <v>150</v>
      </c>
      <c r="GY785" s="6" t="s">
        <v>316</v>
      </c>
      <c r="GZ785" s="6">
        <f t="shared" si="359"/>
        <v>2100</v>
      </c>
      <c r="HA785" s="13">
        <f t="shared" si="360"/>
        <v>2.4305555555555556E-2</v>
      </c>
      <c r="HB785" s="6">
        <f t="shared" si="361"/>
        <v>2.1</v>
      </c>
      <c r="HD785" s="6">
        <v>2032</v>
      </c>
      <c r="HE785" s="6">
        <v>1</v>
      </c>
      <c r="HF785" s="6">
        <v>18</v>
      </c>
      <c r="HG785" s="6">
        <f t="shared" si="362"/>
        <v>18</v>
      </c>
      <c r="HH785" s="6">
        <v>150</v>
      </c>
      <c r="HI785" s="6" t="s">
        <v>316</v>
      </c>
      <c r="HJ785" s="6">
        <f t="shared" si="363"/>
        <v>2700</v>
      </c>
      <c r="HK785" s="13">
        <f t="shared" si="364"/>
        <v>3.125E-2</v>
      </c>
      <c r="HL785" s="6">
        <f t="shared" si="365"/>
        <v>2.7</v>
      </c>
      <c r="HN785" s="6">
        <v>2032</v>
      </c>
      <c r="HO785" s="6">
        <v>1</v>
      </c>
      <c r="HP785" s="6">
        <v>5</v>
      </c>
      <c r="HQ785" s="6">
        <f t="shared" si="366"/>
        <v>5</v>
      </c>
      <c r="HR785" s="6">
        <v>150</v>
      </c>
      <c r="HS785" s="6" t="s">
        <v>316</v>
      </c>
      <c r="HT785" s="6">
        <f t="shared" si="367"/>
        <v>750</v>
      </c>
      <c r="HU785" s="13">
        <f t="shared" si="368"/>
        <v>8.6805555555555559E-3</v>
      </c>
      <c r="HV785" s="6">
        <f t="shared" si="369"/>
        <v>0.75</v>
      </c>
      <c r="HX785" s="6">
        <v>2032</v>
      </c>
      <c r="HY785" s="6">
        <v>1</v>
      </c>
      <c r="HZ785" s="6">
        <v>16</v>
      </c>
      <c r="IA785" s="6">
        <f t="shared" si="370"/>
        <v>16</v>
      </c>
      <c r="IB785" s="6">
        <v>150</v>
      </c>
      <c r="IC785" s="6" t="s">
        <v>316</v>
      </c>
      <c r="ID785" s="6">
        <f t="shared" si="371"/>
        <v>2400</v>
      </c>
      <c r="IE785" s="13">
        <f t="shared" si="372"/>
        <v>2.7777777777777776E-2</v>
      </c>
      <c r="IF785" s="6">
        <f t="shared" si="373"/>
        <v>2.4</v>
      </c>
    </row>
    <row r="786" spans="2:240" x14ac:dyDescent="0.3">
      <c r="B786" s="6">
        <v>2033</v>
      </c>
      <c r="C786" s="6">
        <v>1</v>
      </c>
      <c r="D786" s="6">
        <v>8</v>
      </c>
      <c r="E786" s="6">
        <f t="shared" si="279"/>
        <v>8</v>
      </c>
      <c r="F786" s="6">
        <v>150</v>
      </c>
      <c r="G786" s="6" t="s">
        <v>316</v>
      </c>
      <c r="H786" s="6">
        <f t="shared" si="280"/>
        <v>1200</v>
      </c>
      <c r="I786" s="13">
        <f t="shared" si="281"/>
        <v>1.3888888888888888E-2</v>
      </c>
      <c r="J786" s="6">
        <f t="shared" si="282"/>
        <v>1.2</v>
      </c>
      <c r="L786" s="6">
        <v>2033</v>
      </c>
      <c r="M786" s="6">
        <v>0</v>
      </c>
      <c r="N786" s="6"/>
      <c r="O786" s="6"/>
      <c r="P786" s="6">
        <v>10090</v>
      </c>
      <c r="Q786" s="6" t="s">
        <v>218</v>
      </c>
      <c r="R786" s="6">
        <f t="shared" si="283"/>
        <v>0</v>
      </c>
      <c r="S786" s="13">
        <f t="shared" si="284"/>
        <v>0</v>
      </c>
      <c r="T786" s="6">
        <f t="shared" si="285"/>
        <v>0</v>
      </c>
      <c r="V786" s="6">
        <v>2033</v>
      </c>
      <c r="W786" s="6">
        <v>1</v>
      </c>
      <c r="X786" s="6">
        <v>5</v>
      </c>
      <c r="Y786" s="6">
        <f t="shared" si="286"/>
        <v>5</v>
      </c>
      <c r="Z786" s="6">
        <v>150</v>
      </c>
      <c r="AA786" s="6" t="s">
        <v>316</v>
      </c>
      <c r="AB786" s="6">
        <f t="shared" si="287"/>
        <v>750</v>
      </c>
      <c r="AC786" s="13">
        <f t="shared" si="288"/>
        <v>8.6805555555555559E-3</v>
      </c>
      <c r="AD786" s="6">
        <f t="shared" si="289"/>
        <v>0.75</v>
      </c>
      <c r="AF786" s="6">
        <v>2033</v>
      </c>
      <c r="AG786" s="6">
        <v>1</v>
      </c>
      <c r="AH786" s="6">
        <v>19</v>
      </c>
      <c r="AI786" s="6">
        <f t="shared" si="290"/>
        <v>19</v>
      </c>
      <c r="AJ786" s="6">
        <v>150</v>
      </c>
      <c r="AK786" s="6" t="s">
        <v>316</v>
      </c>
      <c r="AL786" s="6">
        <f t="shared" si="291"/>
        <v>2850</v>
      </c>
      <c r="AM786" s="13">
        <f t="shared" si="292"/>
        <v>3.2986111111111112E-2</v>
      </c>
      <c r="AN786" s="6">
        <f t="shared" si="293"/>
        <v>2.85</v>
      </c>
      <c r="AP786" s="6">
        <v>2033</v>
      </c>
      <c r="AQ786" s="6">
        <v>1</v>
      </c>
      <c r="AR786" s="6">
        <v>4</v>
      </c>
      <c r="AS786" s="6">
        <f t="shared" si="294"/>
        <v>4</v>
      </c>
      <c r="AT786" s="6">
        <v>150</v>
      </c>
      <c r="AU786" s="6" t="s">
        <v>316</v>
      </c>
      <c r="AV786" s="6">
        <f t="shared" si="295"/>
        <v>600</v>
      </c>
      <c r="AW786" s="13">
        <f t="shared" si="296"/>
        <v>6.9444444444444441E-3</v>
      </c>
      <c r="AX786" s="6">
        <f t="shared" si="297"/>
        <v>0.6</v>
      </c>
      <c r="AZ786" s="6">
        <v>2033</v>
      </c>
      <c r="BA786" s="6">
        <v>1</v>
      </c>
      <c r="BB786" s="6">
        <v>3</v>
      </c>
      <c r="BC786" s="6">
        <f t="shared" si="298"/>
        <v>3</v>
      </c>
      <c r="BD786" s="6">
        <v>150</v>
      </c>
      <c r="BE786" s="6" t="s">
        <v>316</v>
      </c>
      <c r="BF786" s="6">
        <f t="shared" si="299"/>
        <v>450</v>
      </c>
      <c r="BG786" s="13">
        <f t="shared" si="300"/>
        <v>5.208333333333333E-3</v>
      </c>
      <c r="BH786" s="6">
        <f t="shared" si="301"/>
        <v>0.45</v>
      </c>
      <c r="BJ786" s="6">
        <v>2033</v>
      </c>
      <c r="BK786" s="6">
        <v>1</v>
      </c>
      <c r="BL786" s="6">
        <v>3</v>
      </c>
      <c r="BM786" s="6">
        <f t="shared" si="302"/>
        <v>3</v>
      </c>
      <c r="BN786" s="6">
        <v>150</v>
      </c>
      <c r="BO786" s="6" t="s">
        <v>316</v>
      </c>
      <c r="BP786" s="6">
        <f t="shared" si="303"/>
        <v>450</v>
      </c>
      <c r="BQ786" s="13">
        <f t="shared" si="304"/>
        <v>5.208333333333333E-3</v>
      </c>
      <c r="BR786" s="6">
        <f t="shared" si="305"/>
        <v>0.45</v>
      </c>
      <c r="BT786" s="6">
        <v>2033</v>
      </c>
      <c r="BU786" s="6">
        <v>1</v>
      </c>
      <c r="BV786" s="6">
        <v>5</v>
      </c>
      <c r="BW786" s="6">
        <f t="shared" si="306"/>
        <v>5</v>
      </c>
      <c r="BX786" s="6">
        <v>150</v>
      </c>
      <c r="BY786" s="6" t="s">
        <v>316</v>
      </c>
      <c r="BZ786" s="6">
        <f t="shared" si="307"/>
        <v>750</v>
      </c>
      <c r="CA786" s="13">
        <f t="shared" si="308"/>
        <v>8.6805555555555559E-3</v>
      </c>
      <c r="CB786" s="6">
        <f t="shared" si="309"/>
        <v>0.75</v>
      </c>
      <c r="CD786" s="6">
        <v>2033</v>
      </c>
      <c r="CE786" s="6">
        <v>1</v>
      </c>
      <c r="CF786" s="6">
        <v>5</v>
      </c>
      <c r="CG786" s="6">
        <f t="shared" si="310"/>
        <v>5</v>
      </c>
      <c r="CH786" s="6">
        <v>150</v>
      </c>
      <c r="CI786" s="6" t="s">
        <v>316</v>
      </c>
      <c r="CJ786" s="6">
        <f t="shared" si="311"/>
        <v>750</v>
      </c>
      <c r="CK786" s="13">
        <f t="shared" si="312"/>
        <v>8.6805555555555559E-3</v>
      </c>
      <c r="CL786" s="6">
        <f t="shared" si="313"/>
        <v>0.75</v>
      </c>
      <c r="CN786" s="6">
        <v>2033</v>
      </c>
      <c r="CO786" s="6">
        <v>1</v>
      </c>
      <c r="CP786" s="6">
        <v>3</v>
      </c>
      <c r="CQ786" s="6">
        <f t="shared" si="314"/>
        <v>3</v>
      </c>
      <c r="CR786" s="6">
        <v>150</v>
      </c>
      <c r="CS786" s="6" t="s">
        <v>316</v>
      </c>
      <c r="CT786" s="6">
        <f t="shared" si="315"/>
        <v>450</v>
      </c>
      <c r="CU786" s="13">
        <f t="shared" si="316"/>
        <v>5.208333333333333E-3</v>
      </c>
      <c r="CV786" s="6">
        <f t="shared" si="317"/>
        <v>0.45</v>
      </c>
      <c r="CX786" s="6">
        <v>2033</v>
      </c>
      <c r="CY786" s="6">
        <v>1</v>
      </c>
      <c r="CZ786" s="6">
        <v>9</v>
      </c>
      <c r="DA786" s="6">
        <f t="shared" si="318"/>
        <v>9</v>
      </c>
      <c r="DB786" s="6">
        <v>150</v>
      </c>
      <c r="DC786" s="6" t="s">
        <v>316</v>
      </c>
      <c r="DD786" s="6">
        <f t="shared" si="319"/>
        <v>1350</v>
      </c>
      <c r="DE786" s="13">
        <f t="shared" si="320"/>
        <v>1.5625E-2</v>
      </c>
      <c r="DF786" s="6">
        <f t="shared" si="321"/>
        <v>1.35</v>
      </c>
      <c r="DH786" s="6">
        <v>2033</v>
      </c>
      <c r="DI786" s="6">
        <v>1</v>
      </c>
      <c r="DJ786" s="6">
        <v>4</v>
      </c>
      <c r="DK786" s="6">
        <f t="shared" si="322"/>
        <v>4</v>
      </c>
      <c r="DL786" s="6">
        <v>150</v>
      </c>
      <c r="DM786" s="6" t="s">
        <v>316</v>
      </c>
      <c r="DN786" s="6">
        <f t="shared" si="323"/>
        <v>600</v>
      </c>
      <c r="DO786" s="13">
        <f t="shared" si="324"/>
        <v>6.9444444444444441E-3</v>
      </c>
      <c r="DP786" s="6">
        <f t="shared" si="325"/>
        <v>0.6</v>
      </c>
      <c r="DR786" s="6">
        <v>2033</v>
      </c>
      <c r="DS786" s="6">
        <v>1</v>
      </c>
      <c r="DT786" s="6">
        <v>6</v>
      </c>
      <c r="DU786" s="6">
        <f t="shared" si="326"/>
        <v>6</v>
      </c>
      <c r="DV786" s="6">
        <v>150</v>
      </c>
      <c r="DW786" s="6" t="s">
        <v>316</v>
      </c>
      <c r="DX786" s="6">
        <f t="shared" si="327"/>
        <v>900</v>
      </c>
      <c r="DY786" s="13">
        <f t="shared" si="328"/>
        <v>1.0416666666666666E-2</v>
      </c>
      <c r="DZ786" s="6">
        <f t="shared" si="329"/>
        <v>0.9</v>
      </c>
      <c r="EB786" s="6">
        <v>2033</v>
      </c>
      <c r="EC786" s="6">
        <v>1</v>
      </c>
      <c r="ED786" s="6">
        <v>7</v>
      </c>
      <c r="EE786" s="6">
        <f t="shared" si="330"/>
        <v>7</v>
      </c>
      <c r="EF786" s="6">
        <v>150</v>
      </c>
      <c r="EG786" s="6" t="s">
        <v>316</v>
      </c>
      <c r="EH786" s="6">
        <f t="shared" si="331"/>
        <v>1050</v>
      </c>
      <c r="EI786" s="13">
        <f t="shared" si="332"/>
        <v>1.2152777777777778E-2</v>
      </c>
      <c r="EJ786" s="6">
        <f t="shared" si="333"/>
        <v>1.05</v>
      </c>
      <c r="EL786" s="6">
        <v>2033</v>
      </c>
      <c r="EM786" s="6">
        <v>1</v>
      </c>
      <c r="EN786" s="6">
        <v>6</v>
      </c>
      <c r="EO786" s="6">
        <f t="shared" si="334"/>
        <v>6</v>
      </c>
      <c r="EP786" s="6">
        <v>150</v>
      </c>
      <c r="EQ786" s="6" t="s">
        <v>316</v>
      </c>
      <c r="ER786" s="6">
        <f t="shared" si="335"/>
        <v>900</v>
      </c>
      <c r="ES786" s="13">
        <f t="shared" si="336"/>
        <v>1.0416666666666666E-2</v>
      </c>
      <c r="ET786" s="6">
        <f t="shared" si="337"/>
        <v>0.9</v>
      </c>
      <c r="EV786" s="6">
        <v>2033</v>
      </c>
      <c r="EW786" s="6">
        <v>1</v>
      </c>
      <c r="EX786" s="6">
        <v>8</v>
      </c>
      <c r="EY786" s="6">
        <f t="shared" si="338"/>
        <v>8</v>
      </c>
      <c r="EZ786" s="6">
        <v>150</v>
      </c>
      <c r="FA786" s="6" t="s">
        <v>316</v>
      </c>
      <c r="FB786" s="6">
        <f t="shared" si="339"/>
        <v>1200</v>
      </c>
      <c r="FC786" s="13">
        <f t="shared" si="340"/>
        <v>1.3888888888888888E-2</v>
      </c>
      <c r="FD786" s="6">
        <f t="shared" si="341"/>
        <v>1.2</v>
      </c>
      <c r="FF786" s="6">
        <v>2033</v>
      </c>
      <c r="FG786" s="6">
        <v>1</v>
      </c>
      <c r="FH786" s="6">
        <v>5</v>
      </c>
      <c r="FI786" s="6">
        <f t="shared" si="342"/>
        <v>5</v>
      </c>
      <c r="FJ786" s="6">
        <v>150</v>
      </c>
      <c r="FK786" s="6" t="s">
        <v>316</v>
      </c>
      <c r="FL786" s="6">
        <f t="shared" si="343"/>
        <v>750</v>
      </c>
      <c r="FM786" s="13">
        <f t="shared" si="344"/>
        <v>8.6805555555555559E-3</v>
      </c>
      <c r="FN786" s="6">
        <f t="shared" si="345"/>
        <v>0.75</v>
      </c>
      <c r="FP786" s="6">
        <v>2033</v>
      </c>
      <c r="FQ786" s="6">
        <v>1</v>
      </c>
      <c r="FR786" s="6">
        <v>4</v>
      </c>
      <c r="FS786" s="6">
        <f t="shared" si="346"/>
        <v>4</v>
      </c>
      <c r="FT786" s="6">
        <v>150</v>
      </c>
      <c r="FU786" s="6" t="s">
        <v>316</v>
      </c>
      <c r="FV786" s="6">
        <f t="shared" si="347"/>
        <v>600</v>
      </c>
      <c r="FW786" s="13">
        <f t="shared" si="348"/>
        <v>6.9444444444444441E-3</v>
      </c>
      <c r="FX786" s="6">
        <f t="shared" si="349"/>
        <v>0.6</v>
      </c>
      <c r="FZ786" s="6">
        <v>2033</v>
      </c>
      <c r="GA786" s="6">
        <v>1</v>
      </c>
      <c r="GB786" s="6">
        <v>17</v>
      </c>
      <c r="GC786" s="6">
        <f t="shared" si="350"/>
        <v>17</v>
      </c>
      <c r="GD786" s="6">
        <v>150</v>
      </c>
      <c r="GE786" s="6" t="s">
        <v>316</v>
      </c>
      <c r="GF786" s="6">
        <f t="shared" si="351"/>
        <v>2550</v>
      </c>
      <c r="GG786" s="13">
        <f t="shared" si="352"/>
        <v>2.9513888888888888E-2</v>
      </c>
      <c r="GH786" s="6">
        <f t="shared" si="353"/>
        <v>2.5499999999999998</v>
      </c>
      <c r="GJ786" s="6">
        <v>2033</v>
      </c>
      <c r="GK786" s="6">
        <v>1</v>
      </c>
      <c r="GL786" s="6">
        <v>11</v>
      </c>
      <c r="GM786" s="6">
        <f t="shared" si="354"/>
        <v>11</v>
      </c>
      <c r="GN786" s="6">
        <v>150</v>
      </c>
      <c r="GO786" s="6" t="s">
        <v>316</v>
      </c>
      <c r="GP786" s="6">
        <f t="shared" si="355"/>
        <v>1650</v>
      </c>
      <c r="GQ786" s="13">
        <f t="shared" si="356"/>
        <v>1.9097222222222224E-2</v>
      </c>
      <c r="GR786" s="6">
        <f t="shared" si="357"/>
        <v>1.65</v>
      </c>
      <c r="GT786" s="6">
        <v>2033</v>
      </c>
      <c r="GU786" s="6">
        <v>1</v>
      </c>
      <c r="GV786" s="6">
        <v>14</v>
      </c>
      <c r="GW786" s="6">
        <f t="shared" si="358"/>
        <v>14</v>
      </c>
      <c r="GX786" s="6">
        <v>150</v>
      </c>
      <c r="GY786" s="6" t="s">
        <v>316</v>
      </c>
      <c r="GZ786" s="6">
        <f t="shared" si="359"/>
        <v>2100</v>
      </c>
      <c r="HA786" s="13">
        <f t="shared" si="360"/>
        <v>2.4305555555555556E-2</v>
      </c>
      <c r="HB786" s="6">
        <f t="shared" si="361"/>
        <v>2.1</v>
      </c>
      <c r="HD786" s="6">
        <v>2033</v>
      </c>
      <c r="HE786" s="6">
        <v>1</v>
      </c>
      <c r="HF786" s="6">
        <v>18</v>
      </c>
      <c r="HG786" s="6">
        <f t="shared" si="362"/>
        <v>18</v>
      </c>
      <c r="HH786" s="6">
        <v>150</v>
      </c>
      <c r="HI786" s="6" t="s">
        <v>316</v>
      </c>
      <c r="HJ786" s="6">
        <f t="shared" si="363"/>
        <v>2700</v>
      </c>
      <c r="HK786" s="13">
        <f t="shared" si="364"/>
        <v>3.125E-2</v>
      </c>
      <c r="HL786" s="6">
        <f t="shared" si="365"/>
        <v>2.7</v>
      </c>
      <c r="HN786" s="6">
        <v>2033</v>
      </c>
      <c r="HO786" s="6">
        <v>1</v>
      </c>
      <c r="HP786" s="6">
        <v>5</v>
      </c>
      <c r="HQ786" s="6">
        <f t="shared" si="366"/>
        <v>5</v>
      </c>
      <c r="HR786" s="6">
        <v>150</v>
      </c>
      <c r="HS786" s="6" t="s">
        <v>316</v>
      </c>
      <c r="HT786" s="6">
        <f t="shared" si="367"/>
        <v>750</v>
      </c>
      <c r="HU786" s="13">
        <f t="shared" si="368"/>
        <v>8.6805555555555559E-3</v>
      </c>
      <c r="HV786" s="6">
        <f t="shared" si="369"/>
        <v>0.75</v>
      </c>
      <c r="HX786" s="6">
        <v>2033</v>
      </c>
      <c r="HY786" s="6">
        <v>1</v>
      </c>
      <c r="HZ786" s="6">
        <v>16</v>
      </c>
      <c r="IA786" s="6">
        <f t="shared" si="370"/>
        <v>16</v>
      </c>
      <c r="IB786" s="6">
        <v>150</v>
      </c>
      <c r="IC786" s="6" t="s">
        <v>316</v>
      </c>
      <c r="ID786" s="6">
        <f t="shared" si="371"/>
        <v>2400</v>
      </c>
      <c r="IE786" s="13">
        <f t="shared" si="372"/>
        <v>2.7777777777777776E-2</v>
      </c>
      <c r="IF786" s="6">
        <f t="shared" si="373"/>
        <v>2.4</v>
      </c>
    </row>
    <row r="787" spans="2:240" x14ac:dyDescent="0.3">
      <c r="B787" s="6">
        <v>2034</v>
      </c>
      <c r="C787" s="6">
        <v>1</v>
      </c>
      <c r="D787" s="6">
        <v>8</v>
      </c>
      <c r="E787" s="6">
        <f t="shared" si="279"/>
        <v>8</v>
      </c>
      <c r="F787" s="6">
        <v>150</v>
      </c>
      <c r="G787" s="6" t="s">
        <v>316</v>
      </c>
      <c r="H787" s="6">
        <f t="shared" si="280"/>
        <v>1200</v>
      </c>
      <c r="I787" s="13">
        <f t="shared" si="281"/>
        <v>1.3888888888888888E-2</v>
      </c>
      <c r="J787" s="6">
        <f t="shared" si="282"/>
        <v>1.2</v>
      </c>
      <c r="L787" s="6">
        <v>2034</v>
      </c>
      <c r="M787" s="6">
        <v>0</v>
      </c>
      <c r="N787" s="6"/>
      <c r="O787" s="6"/>
      <c r="P787" s="6">
        <v>10090</v>
      </c>
      <c r="Q787" s="6" t="s">
        <v>218</v>
      </c>
      <c r="R787" s="6">
        <f t="shared" si="283"/>
        <v>0</v>
      </c>
      <c r="S787" s="13">
        <f t="shared" si="284"/>
        <v>0</v>
      </c>
      <c r="T787" s="6">
        <f t="shared" si="285"/>
        <v>0</v>
      </c>
      <c r="V787" s="6">
        <v>2034</v>
      </c>
      <c r="W787" s="6">
        <v>1</v>
      </c>
      <c r="X787" s="6">
        <v>5</v>
      </c>
      <c r="Y787" s="6">
        <f t="shared" si="286"/>
        <v>5</v>
      </c>
      <c r="Z787" s="6">
        <v>150</v>
      </c>
      <c r="AA787" s="6" t="s">
        <v>316</v>
      </c>
      <c r="AB787" s="6">
        <f t="shared" si="287"/>
        <v>750</v>
      </c>
      <c r="AC787" s="13">
        <f t="shared" si="288"/>
        <v>8.6805555555555559E-3</v>
      </c>
      <c r="AD787" s="6">
        <f t="shared" si="289"/>
        <v>0.75</v>
      </c>
      <c r="AF787" s="6">
        <v>2034</v>
      </c>
      <c r="AG787" s="6">
        <v>1</v>
      </c>
      <c r="AH787" s="6">
        <v>19</v>
      </c>
      <c r="AI787" s="6">
        <f t="shared" si="290"/>
        <v>19</v>
      </c>
      <c r="AJ787" s="6">
        <v>150</v>
      </c>
      <c r="AK787" s="6" t="s">
        <v>316</v>
      </c>
      <c r="AL787" s="6">
        <f t="shared" si="291"/>
        <v>2850</v>
      </c>
      <c r="AM787" s="13">
        <f t="shared" si="292"/>
        <v>3.2986111111111112E-2</v>
      </c>
      <c r="AN787" s="6">
        <f t="shared" si="293"/>
        <v>2.85</v>
      </c>
      <c r="AP787" s="6">
        <v>2034</v>
      </c>
      <c r="AQ787" s="6">
        <v>1</v>
      </c>
      <c r="AR787" s="6">
        <v>4</v>
      </c>
      <c r="AS787" s="6">
        <f t="shared" si="294"/>
        <v>4</v>
      </c>
      <c r="AT787" s="6">
        <v>150</v>
      </c>
      <c r="AU787" s="6" t="s">
        <v>316</v>
      </c>
      <c r="AV787" s="6">
        <f t="shared" si="295"/>
        <v>600</v>
      </c>
      <c r="AW787" s="13">
        <f t="shared" si="296"/>
        <v>6.9444444444444441E-3</v>
      </c>
      <c r="AX787" s="6">
        <f t="shared" si="297"/>
        <v>0.6</v>
      </c>
      <c r="AZ787" s="6">
        <v>2034</v>
      </c>
      <c r="BA787" s="6">
        <v>1</v>
      </c>
      <c r="BB787" s="6">
        <v>3</v>
      </c>
      <c r="BC787" s="6">
        <f t="shared" si="298"/>
        <v>3</v>
      </c>
      <c r="BD787" s="6">
        <v>150</v>
      </c>
      <c r="BE787" s="6" t="s">
        <v>316</v>
      </c>
      <c r="BF787" s="6">
        <f t="shared" si="299"/>
        <v>450</v>
      </c>
      <c r="BG787" s="13">
        <f t="shared" si="300"/>
        <v>5.208333333333333E-3</v>
      </c>
      <c r="BH787" s="6">
        <f t="shared" si="301"/>
        <v>0.45</v>
      </c>
      <c r="BJ787" s="6">
        <v>2034</v>
      </c>
      <c r="BK787" s="6">
        <v>1</v>
      </c>
      <c r="BL787" s="6">
        <v>3</v>
      </c>
      <c r="BM787" s="6">
        <f t="shared" si="302"/>
        <v>3</v>
      </c>
      <c r="BN787" s="6">
        <v>150</v>
      </c>
      <c r="BO787" s="6" t="s">
        <v>316</v>
      </c>
      <c r="BP787" s="6">
        <f t="shared" si="303"/>
        <v>450</v>
      </c>
      <c r="BQ787" s="13">
        <f t="shared" si="304"/>
        <v>5.208333333333333E-3</v>
      </c>
      <c r="BR787" s="6">
        <f t="shared" si="305"/>
        <v>0.45</v>
      </c>
      <c r="BT787" s="6">
        <v>2034</v>
      </c>
      <c r="BU787" s="6">
        <v>1</v>
      </c>
      <c r="BV787" s="6">
        <v>5</v>
      </c>
      <c r="BW787" s="6">
        <f t="shared" si="306"/>
        <v>5</v>
      </c>
      <c r="BX787" s="6">
        <v>150</v>
      </c>
      <c r="BY787" s="6" t="s">
        <v>316</v>
      </c>
      <c r="BZ787" s="6">
        <f t="shared" si="307"/>
        <v>750</v>
      </c>
      <c r="CA787" s="13">
        <f t="shared" si="308"/>
        <v>8.6805555555555559E-3</v>
      </c>
      <c r="CB787" s="6">
        <f t="shared" si="309"/>
        <v>0.75</v>
      </c>
      <c r="CD787" s="6">
        <v>2034</v>
      </c>
      <c r="CE787" s="6">
        <v>1</v>
      </c>
      <c r="CF787" s="6">
        <v>5</v>
      </c>
      <c r="CG787" s="6">
        <f t="shared" si="310"/>
        <v>5</v>
      </c>
      <c r="CH787" s="6">
        <v>150</v>
      </c>
      <c r="CI787" s="6" t="s">
        <v>316</v>
      </c>
      <c r="CJ787" s="6">
        <f t="shared" si="311"/>
        <v>750</v>
      </c>
      <c r="CK787" s="13">
        <f t="shared" si="312"/>
        <v>8.6805555555555559E-3</v>
      </c>
      <c r="CL787" s="6">
        <f t="shared" si="313"/>
        <v>0.75</v>
      </c>
      <c r="CN787" s="6">
        <v>2034</v>
      </c>
      <c r="CO787" s="6">
        <v>1</v>
      </c>
      <c r="CP787" s="6">
        <v>3</v>
      </c>
      <c r="CQ787" s="6">
        <f t="shared" si="314"/>
        <v>3</v>
      </c>
      <c r="CR787" s="6">
        <v>150</v>
      </c>
      <c r="CS787" s="6" t="s">
        <v>316</v>
      </c>
      <c r="CT787" s="6">
        <f t="shared" si="315"/>
        <v>450</v>
      </c>
      <c r="CU787" s="13">
        <f t="shared" si="316"/>
        <v>5.208333333333333E-3</v>
      </c>
      <c r="CV787" s="6">
        <f t="shared" si="317"/>
        <v>0.45</v>
      </c>
      <c r="CX787" s="6">
        <v>2034</v>
      </c>
      <c r="CY787" s="6">
        <v>1</v>
      </c>
      <c r="CZ787" s="6">
        <v>9</v>
      </c>
      <c r="DA787" s="6">
        <f t="shared" si="318"/>
        <v>9</v>
      </c>
      <c r="DB787" s="6">
        <v>150</v>
      </c>
      <c r="DC787" s="6" t="s">
        <v>316</v>
      </c>
      <c r="DD787" s="6">
        <f t="shared" si="319"/>
        <v>1350</v>
      </c>
      <c r="DE787" s="13">
        <f t="shared" si="320"/>
        <v>1.5625E-2</v>
      </c>
      <c r="DF787" s="6">
        <f t="shared" si="321"/>
        <v>1.35</v>
      </c>
      <c r="DH787" s="6">
        <v>2034</v>
      </c>
      <c r="DI787" s="6">
        <v>1</v>
      </c>
      <c r="DJ787" s="6">
        <v>4</v>
      </c>
      <c r="DK787" s="6">
        <f t="shared" si="322"/>
        <v>4</v>
      </c>
      <c r="DL787" s="6">
        <v>150</v>
      </c>
      <c r="DM787" s="6" t="s">
        <v>316</v>
      </c>
      <c r="DN787" s="6">
        <f t="shared" si="323"/>
        <v>600</v>
      </c>
      <c r="DO787" s="13">
        <f t="shared" si="324"/>
        <v>6.9444444444444441E-3</v>
      </c>
      <c r="DP787" s="6">
        <f t="shared" si="325"/>
        <v>0.6</v>
      </c>
      <c r="DR787" s="6">
        <v>2034</v>
      </c>
      <c r="DS787" s="6">
        <v>1</v>
      </c>
      <c r="DT787" s="6">
        <v>6</v>
      </c>
      <c r="DU787" s="6">
        <f t="shared" si="326"/>
        <v>6</v>
      </c>
      <c r="DV787" s="6">
        <v>150</v>
      </c>
      <c r="DW787" s="6" t="s">
        <v>316</v>
      </c>
      <c r="DX787" s="6">
        <f t="shared" si="327"/>
        <v>900</v>
      </c>
      <c r="DY787" s="13">
        <f t="shared" si="328"/>
        <v>1.0416666666666666E-2</v>
      </c>
      <c r="DZ787" s="6">
        <f t="shared" si="329"/>
        <v>0.9</v>
      </c>
      <c r="EB787" s="6">
        <v>2034</v>
      </c>
      <c r="EC787" s="6">
        <v>1</v>
      </c>
      <c r="ED787" s="6">
        <v>7</v>
      </c>
      <c r="EE787" s="6">
        <f t="shared" si="330"/>
        <v>7</v>
      </c>
      <c r="EF787" s="6">
        <v>150</v>
      </c>
      <c r="EG787" s="6" t="s">
        <v>316</v>
      </c>
      <c r="EH787" s="6">
        <f t="shared" si="331"/>
        <v>1050</v>
      </c>
      <c r="EI787" s="13">
        <f t="shared" si="332"/>
        <v>1.2152777777777778E-2</v>
      </c>
      <c r="EJ787" s="6">
        <f t="shared" si="333"/>
        <v>1.05</v>
      </c>
      <c r="EL787" s="6">
        <v>2034</v>
      </c>
      <c r="EM787" s="6">
        <v>1</v>
      </c>
      <c r="EN787" s="6">
        <v>6</v>
      </c>
      <c r="EO787" s="6">
        <f t="shared" si="334"/>
        <v>6</v>
      </c>
      <c r="EP787" s="6">
        <v>150</v>
      </c>
      <c r="EQ787" s="6" t="s">
        <v>316</v>
      </c>
      <c r="ER787" s="6">
        <f t="shared" si="335"/>
        <v>900</v>
      </c>
      <c r="ES787" s="13">
        <f t="shared" si="336"/>
        <v>1.0416666666666666E-2</v>
      </c>
      <c r="ET787" s="6">
        <f t="shared" si="337"/>
        <v>0.9</v>
      </c>
      <c r="EV787" s="6">
        <v>2034</v>
      </c>
      <c r="EW787" s="6">
        <v>1</v>
      </c>
      <c r="EX787" s="6">
        <v>8</v>
      </c>
      <c r="EY787" s="6">
        <f t="shared" si="338"/>
        <v>8</v>
      </c>
      <c r="EZ787" s="6">
        <v>150</v>
      </c>
      <c r="FA787" s="6" t="s">
        <v>316</v>
      </c>
      <c r="FB787" s="6">
        <f t="shared" si="339"/>
        <v>1200</v>
      </c>
      <c r="FC787" s="13">
        <f t="shared" si="340"/>
        <v>1.3888888888888888E-2</v>
      </c>
      <c r="FD787" s="6">
        <f t="shared" si="341"/>
        <v>1.2</v>
      </c>
      <c r="FF787" s="6">
        <v>2034</v>
      </c>
      <c r="FG787" s="6">
        <v>1</v>
      </c>
      <c r="FH787" s="6">
        <v>5</v>
      </c>
      <c r="FI787" s="6">
        <f t="shared" si="342"/>
        <v>5</v>
      </c>
      <c r="FJ787" s="6">
        <v>150</v>
      </c>
      <c r="FK787" s="6" t="s">
        <v>316</v>
      </c>
      <c r="FL787" s="6">
        <f t="shared" si="343"/>
        <v>750</v>
      </c>
      <c r="FM787" s="13">
        <f t="shared" si="344"/>
        <v>8.6805555555555559E-3</v>
      </c>
      <c r="FN787" s="6">
        <f t="shared" si="345"/>
        <v>0.75</v>
      </c>
      <c r="FP787" s="6">
        <v>2034</v>
      </c>
      <c r="FQ787" s="6">
        <v>1</v>
      </c>
      <c r="FR787" s="6">
        <v>4</v>
      </c>
      <c r="FS787" s="6">
        <f t="shared" si="346"/>
        <v>4</v>
      </c>
      <c r="FT787" s="6">
        <v>150</v>
      </c>
      <c r="FU787" s="6" t="s">
        <v>316</v>
      </c>
      <c r="FV787" s="6">
        <f t="shared" si="347"/>
        <v>600</v>
      </c>
      <c r="FW787" s="13">
        <f t="shared" si="348"/>
        <v>6.9444444444444441E-3</v>
      </c>
      <c r="FX787" s="6">
        <f t="shared" si="349"/>
        <v>0.6</v>
      </c>
      <c r="FZ787" s="6">
        <v>2034</v>
      </c>
      <c r="GA787" s="6">
        <v>1</v>
      </c>
      <c r="GB787" s="6">
        <v>17</v>
      </c>
      <c r="GC787" s="6">
        <f t="shared" si="350"/>
        <v>17</v>
      </c>
      <c r="GD787" s="6">
        <v>150</v>
      </c>
      <c r="GE787" s="6" t="s">
        <v>316</v>
      </c>
      <c r="GF787" s="6">
        <f t="shared" si="351"/>
        <v>2550</v>
      </c>
      <c r="GG787" s="13">
        <f t="shared" si="352"/>
        <v>2.9513888888888888E-2</v>
      </c>
      <c r="GH787" s="6">
        <f t="shared" si="353"/>
        <v>2.5499999999999998</v>
      </c>
      <c r="GJ787" s="6">
        <v>2034</v>
      </c>
      <c r="GK787" s="6">
        <v>1</v>
      </c>
      <c r="GL787" s="6">
        <v>11</v>
      </c>
      <c r="GM787" s="6">
        <f t="shared" si="354"/>
        <v>11</v>
      </c>
      <c r="GN787" s="6">
        <v>150</v>
      </c>
      <c r="GO787" s="6" t="s">
        <v>316</v>
      </c>
      <c r="GP787" s="6">
        <f t="shared" si="355"/>
        <v>1650</v>
      </c>
      <c r="GQ787" s="13">
        <f t="shared" si="356"/>
        <v>1.9097222222222224E-2</v>
      </c>
      <c r="GR787" s="6">
        <f t="shared" si="357"/>
        <v>1.65</v>
      </c>
      <c r="GT787" s="6">
        <v>2034</v>
      </c>
      <c r="GU787" s="6">
        <v>1</v>
      </c>
      <c r="GV787" s="6">
        <v>14</v>
      </c>
      <c r="GW787" s="6">
        <f t="shared" si="358"/>
        <v>14</v>
      </c>
      <c r="GX787" s="6">
        <v>150</v>
      </c>
      <c r="GY787" s="6" t="s">
        <v>316</v>
      </c>
      <c r="GZ787" s="6">
        <f t="shared" si="359"/>
        <v>2100</v>
      </c>
      <c r="HA787" s="13">
        <f t="shared" si="360"/>
        <v>2.4305555555555556E-2</v>
      </c>
      <c r="HB787" s="6">
        <f t="shared" si="361"/>
        <v>2.1</v>
      </c>
      <c r="HD787" s="6">
        <v>2034</v>
      </c>
      <c r="HE787" s="6">
        <v>1</v>
      </c>
      <c r="HF787" s="6">
        <v>18</v>
      </c>
      <c r="HG787" s="6">
        <f t="shared" si="362"/>
        <v>18</v>
      </c>
      <c r="HH787" s="6">
        <v>150</v>
      </c>
      <c r="HI787" s="6" t="s">
        <v>316</v>
      </c>
      <c r="HJ787" s="6">
        <f t="shared" si="363"/>
        <v>2700</v>
      </c>
      <c r="HK787" s="13">
        <f t="shared" si="364"/>
        <v>3.125E-2</v>
      </c>
      <c r="HL787" s="6">
        <f t="shared" si="365"/>
        <v>2.7</v>
      </c>
      <c r="HN787" s="6">
        <v>2034</v>
      </c>
      <c r="HO787" s="6">
        <v>1</v>
      </c>
      <c r="HP787" s="6">
        <v>5</v>
      </c>
      <c r="HQ787" s="6">
        <f t="shared" si="366"/>
        <v>5</v>
      </c>
      <c r="HR787" s="6">
        <v>150</v>
      </c>
      <c r="HS787" s="6" t="s">
        <v>316</v>
      </c>
      <c r="HT787" s="6">
        <f t="shared" si="367"/>
        <v>750</v>
      </c>
      <c r="HU787" s="13">
        <f t="shared" si="368"/>
        <v>8.6805555555555559E-3</v>
      </c>
      <c r="HV787" s="6">
        <f t="shared" si="369"/>
        <v>0.75</v>
      </c>
      <c r="HX787" s="6">
        <v>2034</v>
      </c>
      <c r="HY787" s="6">
        <v>1</v>
      </c>
      <c r="HZ787" s="6">
        <v>16</v>
      </c>
      <c r="IA787" s="6">
        <f t="shared" si="370"/>
        <v>16</v>
      </c>
      <c r="IB787" s="6">
        <v>150</v>
      </c>
      <c r="IC787" s="6" t="s">
        <v>316</v>
      </c>
      <c r="ID787" s="6">
        <f t="shared" si="371"/>
        <v>2400</v>
      </c>
      <c r="IE787" s="13">
        <f t="shared" si="372"/>
        <v>2.7777777777777776E-2</v>
      </c>
      <c r="IF787" s="6">
        <f t="shared" si="373"/>
        <v>2.4</v>
      </c>
    </row>
    <row r="788" spans="2:240" x14ac:dyDescent="0.3">
      <c r="B788" s="6">
        <v>2035</v>
      </c>
      <c r="C788" s="6">
        <v>1</v>
      </c>
      <c r="D788" s="6">
        <v>8</v>
      </c>
      <c r="E788" s="6">
        <f t="shared" si="279"/>
        <v>8</v>
      </c>
      <c r="F788" s="6">
        <v>150</v>
      </c>
      <c r="G788" s="6" t="s">
        <v>316</v>
      </c>
      <c r="H788" s="6">
        <f t="shared" si="280"/>
        <v>1200</v>
      </c>
      <c r="I788" s="13">
        <f t="shared" si="281"/>
        <v>1.3888888888888888E-2</v>
      </c>
      <c r="J788" s="6">
        <f t="shared" si="282"/>
        <v>1.2</v>
      </c>
      <c r="L788" s="6">
        <v>2035</v>
      </c>
      <c r="M788" s="6">
        <v>0</v>
      </c>
      <c r="N788" s="6"/>
      <c r="O788" s="6"/>
      <c r="P788" s="6">
        <v>10090</v>
      </c>
      <c r="Q788" s="6" t="s">
        <v>218</v>
      </c>
      <c r="R788" s="6">
        <f t="shared" si="283"/>
        <v>0</v>
      </c>
      <c r="S788" s="13">
        <f t="shared" si="284"/>
        <v>0</v>
      </c>
      <c r="T788" s="6">
        <f t="shared" si="285"/>
        <v>0</v>
      </c>
      <c r="V788" s="6">
        <v>2035</v>
      </c>
      <c r="W788" s="6">
        <v>1</v>
      </c>
      <c r="X788" s="6">
        <v>5</v>
      </c>
      <c r="Y788" s="6">
        <f t="shared" si="286"/>
        <v>5</v>
      </c>
      <c r="Z788" s="6">
        <v>150</v>
      </c>
      <c r="AA788" s="6" t="s">
        <v>316</v>
      </c>
      <c r="AB788" s="6">
        <f t="shared" si="287"/>
        <v>750</v>
      </c>
      <c r="AC788" s="13">
        <f t="shared" si="288"/>
        <v>8.6805555555555559E-3</v>
      </c>
      <c r="AD788" s="6">
        <f t="shared" si="289"/>
        <v>0.75</v>
      </c>
      <c r="AF788" s="6">
        <v>2035</v>
      </c>
      <c r="AG788" s="6">
        <v>1</v>
      </c>
      <c r="AH788" s="6">
        <v>19</v>
      </c>
      <c r="AI788" s="6">
        <f t="shared" si="290"/>
        <v>19</v>
      </c>
      <c r="AJ788" s="6">
        <v>150</v>
      </c>
      <c r="AK788" s="6" t="s">
        <v>316</v>
      </c>
      <c r="AL788" s="6">
        <f t="shared" si="291"/>
        <v>2850</v>
      </c>
      <c r="AM788" s="13">
        <f t="shared" si="292"/>
        <v>3.2986111111111112E-2</v>
      </c>
      <c r="AN788" s="6">
        <f t="shared" si="293"/>
        <v>2.85</v>
      </c>
      <c r="AP788" s="6">
        <v>2035</v>
      </c>
      <c r="AQ788" s="6">
        <v>1</v>
      </c>
      <c r="AR788" s="6">
        <v>4</v>
      </c>
      <c r="AS788" s="6">
        <f t="shared" si="294"/>
        <v>4</v>
      </c>
      <c r="AT788" s="6">
        <v>150</v>
      </c>
      <c r="AU788" s="6" t="s">
        <v>316</v>
      </c>
      <c r="AV788" s="6">
        <f t="shared" si="295"/>
        <v>600</v>
      </c>
      <c r="AW788" s="13">
        <f t="shared" si="296"/>
        <v>6.9444444444444441E-3</v>
      </c>
      <c r="AX788" s="6">
        <f t="shared" si="297"/>
        <v>0.6</v>
      </c>
      <c r="AZ788" s="6">
        <v>2035</v>
      </c>
      <c r="BA788" s="6">
        <v>1</v>
      </c>
      <c r="BB788" s="6">
        <v>3</v>
      </c>
      <c r="BC788" s="6">
        <f t="shared" si="298"/>
        <v>3</v>
      </c>
      <c r="BD788" s="6">
        <v>150</v>
      </c>
      <c r="BE788" s="6" t="s">
        <v>316</v>
      </c>
      <c r="BF788" s="6">
        <f t="shared" si="299"/>
        <v>450</v>
      </c>
      <c r="BG788" s="13">
        <f t="shared" si="300"/>
        <v>5.208333333333333E-3</v>
      </c>
      <c r="BH788" s="6">
        <f t="shared" si="301"/>
        <v>0.45</v>
      </c>
      <c r="BJ788" s="6">
        <v>2035</v>
      </c>
      <c r="BK788" s="6">
        <v>1</v>
      </c>
      <c r="BL788" s="6">
        <v>3</v>
      </c>
      <c r="BM788" s="6">
        <f t="shared" si="302"/>
        <v>3</v>
      </c>
      <c r="BN788" s="6">
        <v>150</v>
      </c>
      <c r="BO788" s="6" t="s">
        <v>316</v>
      </c>
      <c r="BP788" s="6">
        <f t="shared" si="303"/>
        <v>450</v>
      </c>
      <c r="BQ788" s="13">
        <f t="shared" si="304"/>
        <v>5.208333333333333E-3</v>
      </c>
      <c r="BR788" s="6">
        <f t="shared" si="305"/>
        <v>0.45</v>
      </c>
      <c r="BT788" s="6">
        <v>2035</v>
      </c>
      <c r="BU788" s="6">
        <v>1</v>
      </c>
      <c r="BV788" s="6">
        <v>5</v>
      </c>
      <c r="BW788" s="6">
        <f t="shared" si="306"/>
        <v>5</v>
      </c>
      <c r="BX788" s="6">
        <v>150</v>
      </c>
      <c r="BY788" s="6" t="s">
        <v>316</v>
      </c>
      <c r="BZ788" s="6">
        <f t="shared" si="307"/>
        <v>750</v>
      </c>
      <c r="CA788" s="13">
        <f t="shared" si="308"/>
        <v>8.6805555555555559E-3</v>
      </c>
      <c r="CB788" s="6">
        <f t="shared" si="309"/>
        <v>0.75</v>
      </c>
      <c r="CD788" s="6">
        <v>2035</v>
      </c>
      <c r="CE788" s="6">
        <v>1</v>
      </c>
      <c r="CF788" s="6">
        <v>5</v>
      </c>
      <c r="CG788" s="6">
        <f t="shared" si="310"/>
        <v>5</v>
      </c>
      <c r="CH788" s="6">
        <v>150</v>
      </c>
      <c r="CI788" s="6" t="s">
        <v>316</v>
      </c>
      <c r="CJ788" s="6">
        <f t="shared" si="311"/>
        <v>750</v>
      </c>
      <c r="CK788" s="13">
        <f t="shared" si="312"/>
        <v>8.6805555555555559E-3</v>
      </c>
      <c r="CL788" s="6">
        <f t="shared" si="313"/>
        <v>0.75</v>
      </c>
      <c r="CN788" s="6">
        <v>2035</v>
      </c>
      <c r="CO788" s="6">
        <v>1</v>
      </c>
      <c r="CP788" s="6">
        <v>3</v>
      </c>
      <c r="CQ788" s="6">
        <f t="shared" si="314"/>
        <v>3</v>
      </c>
      <c r="CR788" s="6">
        <v>150</v>
      </c>
      <c r="CS788" s="6" t="s">
        <v>316</v>
      </c>
      <c r="CT788" s="6">
        <f t="shared" si="315"/>
        <v>450</v>
      </c>
      <c r="CU788" s="13">
        <f t="shared" si="316"/>
        <v>5.208333333333333E-3</v>
      </c>
      <c r="CV788" s="6">
        <f t="shared" si="317"/>
        <v>0.45</v>
      </c>
      <c r="CX788" s="6">
        <v>2035</v>
      </c>
      <c r="CY788" s="6">
        <v>1</v>
      </c>
      <c r="CZ788" s="6">
        <v>9</v>
      </c>
      <c r="DA788" s="6">
        <f t="shared" si="318"/>
        <v>9</v>
      </c>
      <c r="DB788" s="6">
        <v>150</v>
      </c>
      <c r="DC788" s="6" t="s">
        <v>316</v>
      </c>
      <c r="DD788" s="6">
        <f t="shared" si="319"/>
        <v>1350</v>
      </c>
      <c r="DE788" s="13">
        <f t="shared" si="320"/>
        <v>1.5625E-2</v>
      </c>
      <c r="DF788" s="6">
        <f t="shared" si="321"/>
        <v>1.35</v>
      </c>
      <c r="DH788" s="6">
        <v>2035</v>
      </c>
      <c r="DI788" s="6">
        <v>1</v>
      </c>
      <c r="DJ788" s="6">
        <v>4</v>
      </c>
      <c r="DK788" s="6">
        <f t="shared" si="322"/>
        <v>4</v>
      </c>
      <c r="DL788" s="6">
        <v>150</v>
      </c>
      <c r="DM788" s="6" t="s">
        <v>316</v>
      </c>
      <c r="DN788" s="6">
        <f t="shared" si="323"/>
        <v>600</v>
      </c>
      <c r="DO788" s="13">
        <f t="shared" si="324"/>
        <v>6.9444444444444441E-3</v>
      </c>
      <c r="DP788" s="6">
        <f t="shared" si="325"/>
        <v>0.6</v>
      </c>
      <c r="DR788" s="6">
        <v>2035</v>
      </c>
      <c r="DS788" s="6">
        <v>1</v>
      </c>
      <c r="DT788" s="6">
        <v>6</v>
      </c>
      <c r="DU788" s="6">
        <f t="shared" si="326"/>
        <v>6</v>
      </c>
      <c r="DV788" s="6">
        <v>150</v>
      </c>
      <c r="DW788" s="6" t="s">
        <v>316</v>
      </c>
      <c r="DX788" s="6">
        <f t="shared" si="327"/>
        <v>900</v>
      </c>
      <c r="DY788" s="13">
        <f t="shared" si="328"/>
        <v>1.0416666666666666E-2</v>
      </c>
      <c r="DZ788" s="6">
        <f t="shared" si="329"/>
        <v>0.9</v>
      </c>
      <c r="EB788" s="6">
        <v>2035</v>
      </c>
      <c r="EC788" s="6">
        <v>1</v>
      </c>
      <c r="ED788" s="6">
        <v>7</v>
      </c>
      <c r="EE788" s="6">
        <f t="shared" si="330"/>
        <v>7</v>
      </c>
      <c r="EF788" s="6">
        <v>150</v>
      </c>
      <c r="EG788" s="6" t="s">
        <v>316</v>
      </c>
      <c r="EH788" s="6">
        <f t="shared" si="331"/>
        <v>1050</v>
      </c>
      <c r="EI788" s="13">
        <f t="shared" si="332"/>
        <v>1.2152777777777778E-2</v>
      </c>
      <c r="EJ788" s="6">
        <f t="shared" si="333"/>
        <v>1.05</v>
      </c>
      <c r="EL788" s="6">
        <v>2035</v>
      </c>
      <c r="EM788" s="6">
        <v>1</v>
      </c>
      <c r="EN788" s="6">
        <v>6</v>
      </c>
      <c r="EO788" s="6">
        <f t="shared" si="334"/>
        <v>6</v>
      </c>
      <c r="EP788" s="6">
        <v>150</v>
      </c>
      <c r="EQ788" s="6" t="s">
        <v>316</v>
      </c>
      <c r="ER788" s="6">
        <f t="shared" si="335"/>
        <v>900</v>
      </c>
      <c r="ES788" s="13">
        <f t="shared" si="336"/>
        <v>1.0416666666666666E-2</v>
      </c>
      <c r="ET788" s="6">
        <f t="shared" si="337"/>
        <v>0.9</v>
      </c>
      <c r="EV788" s="6">
        <v>2035</v>
      </c>
      <c r="EW788" s="6">
        <v>1</v>
      </c>
      <c r="EX788" s="6">
        <v>8</v>
      </c>
      <c r="EY788" s="6">
        <f t="shared" si="338"/>
        <v>8</v>
      </c>
      <c r="EZ788" s="6">
        <v>150</v>
      </c>
      <c r="FA788" s="6" t="s">
        <v>316</v>
      </c>
      <c r="FB788" s="6">
        <f t="shared" si="339"/>
        <v>1200</v>
      </c>
      <c r="FC788" s="13">
        <f t="shared" si="340"/>
        <v>1.3888888888888888E-2</v>
      </c>
      <c r="FD788" s="6">
        <f t="shared" si="341"/>
        <v>1.2</v>
      </c>
      <c r="FF788" s="6">
        <v>2035</v>
      </c>
      <c r="FG788" s="6">
        <v>1</v>
      </c>
      <c r="FH788" s="6">
        <v>5</v>
      </c>
      <c r="FI788" s="6">
        <f t="shared" si="342"/>
        <v>5</v>
      </c>
      <c r="FJ788" s="6">
        <v>150</v>
      </c>
      <c r="FK788" s="6" t="s">
        <v>316</v>
      </c>
      <c r="FL788" s="6">
        <f t="shared" si="343"/>
        <v>750</v>
      </c>
      <c r="FM788" s="13">
        <f t="shared" si="344"/>
        <v>8.6805555555555559E-3</v>
      </c>
      <c r="FN788" s="6">
        <f t="shared" si="345"/>
        <v>0.75</v>
      </c>
      <c r="FP788" s="6">
        <v>2035</v>
      </c>
      <c r="FQ788" s="6">
        <v>1</v>
      </c>
      <c r="FR788" s="6">
        <v>4</v>
      </c>
      <c r="FS788" s="6">
        <f t="shared" si="346"/>
        <v>4</v>
      </c>
      <c r="FT788" s="6">
        <v>150</v>
      </c>
      <c r="FU788" s="6" t="s">
        <v>316</v>
      </c>
      <c r="FV788" s="6">
        <f t="shared" si="347"/>
        <v>600</v>
      </c>
      <c r="FW788" s="13">
        <f t="shared" si="348"/>
        <v>6.9444444444444441E-3</v>
      </c>
      <c r="FX788" s="6">
        <f t="shared" si="349"/>
        <v>0.6</v>
      </c>
      <c r="FZ788" s="6">
        <v>2035</v>
      </c>
      <c r="GA788" s="6">
        <v>1</v>
      </c>
      <c r="GB788" s="6">
        <v>17</v>
      </c>
      <c r="GC788" s="6">
        <f t="shared" si="350"/>
        <v>17</v>
      </c>
      <c r="GD788" s="6">
        <v>150</v>
      </c>
      <c r="GE788" s="6" t="s">
        <v>316</v>
      </c>
      <c r="GF788" s="6">
        <f t="shared" si="351"/>
        <v>2550</v>
      </c>
      <c r="GG788" s="13">
        <f t="shared" si="352"/>
        <v>2.9513888888888888E-2</v>
      </c>
      <c r="GH788" s="6">
        <f t="shared" si="353"/>
        <v>2.5499999999999998</v>
      </c>
      <c r="GJ788" s="6">
        <v>2035</v>
      </c>
      <c r="GK788" s="6">
        <v>1</v>
      </c>
      <c r="GL788" s="6">
        <v>11</v>
      </c>
      <c r="GM788" s="6">
        <f t="shared" si="354"/>
        <v>11</v>
      </c>
      <c r="GN788" s="6">
        <v>150</v>
      </c>
      <c r="GO788" s="6" t="s">
        <v>316</v>
      </c>
      <c r="GP788" s="6">
        <f t="shared" si="355"/>
        <v>1650</v>
      </c>
      <c r="GQ788" s="13">
        <f t="shared" si="356"/>
        <v>1.9097222222222224E-2</v>
      </c>
      <c r="GR788" s="6">
        <f t="shared" si="357"/>
        <v>1.65</v>
      </c>
      <c r="GT788" s="6">
        <v>2035</v>
      </c>
      <c r="GU788" s="6">
        <v>1</v>
      </c>
      <c r="GV788" s="6">
        <v>14</v>
      </c>
      <c r="GW788" s="6">
        <f t="shared" si="358"/>
        <v>14</v>
      </c>
      <c r="GX788" s="6">
        <v>150</v>
      </c>
      <c r="GY788" s="6" t="s">
        <v>316</v>
      </c>
      <c r="GZ788" s="6">
        <f t="shared" si="359"/>
        <v>2100</v>
      </c>
      <c r="HA788" s="13">
        <f t="shared" si="360"/>
        <v>2.4305555555555556E-2</v>
      </c>
      <c r="HB788" s="6">
        <f t="shared" si="361"/>
        <v>2.1</v>
      </c>
      <c r="HD788" s="6">
        <v>2035</v>
      </c>
      <c r="HE788" s="6">
        <v>1</v>
      </c>
      <c r="HF788" s="6">
        <v>18</v>
      </c>
      <c r="HG788" s="6">
        <f t="shared" si="362"/>
        <v>18</v>
      </c>
      <c r="HH788" s="6">
        <v>150</v>
      </c>
      <c r="HI788" s="6" t="s">
        <v>316</v>
      </c>
      <c r="HJ788" s="6">
        <f t="shared" si="363"/>
        <v>2700</v>
      </c>
      <c r="HK788" s="13">
        <f t="shared" si="364"/>
        <v>3.125E-2</v>
      </c>
      <c r="HL788" s="6">
        <f t="shared" si="365"/>
        <v>2.7</v>
      </c>
      <c r="HN788" s="6">
        <v>2035</v>
      </c>
      <c r="HO788" s="6">
        <v>1</v>
      </c>
      <c r="HP788" s="6">
        <v>5</v>
      </c>
      <c r="HQ788" s="6">
        <f t="shared" si="366"/>
        <v>5</v>
      </c>
      <c r="HR788" s="6">
        <v>150</v>
      </c>
      <c r="HS788" s="6" t="s">
        <v>316</v>
      </c>
      <c r="HT788" s="6">
        <f t="shared" si="367"/>
        <v>750</v>
      </c>
      <c r="HU788" s="13">
        <f t="shared" si="368"/>
        <v>8.6805555555555559E-3</v>
      </c>
      <c r="HV788" s="6">
        <f t="shared" si="369"/>
        <v>0.75</v>
      </c>
      <c r="HX788" s="6">
        <v>2035</v>
      </c>
      <c r="HY788" s="6">
        <v>1</v>
      </c>
      <c r="HZ788" s="6">
        <v>16</v>
      </c>
      <c r="IA788" s="6">
        <f t="shared" si="370"/>
        <v>16</v>
      </c>
      <c r="IB788" s="6">
        <v>150</v>
      </c>
      <c r="IC788" s="6" t="s">
        <v>316</v>
      </c>
      <c r="ID788" s="6">
        <f t="shared" si="371"/>
        <v>2400</v>
      </c>
      <c r="IE788" s="13">
        <f t="shared" si="372"/>
        <v>2.7777777777777776E-2</v>
      </c>
      <c r="IF788" s="6">
        <f t="shared" si="373"/>
        <v>2.4</v>
      </c>
    </row>
    <row r="789" spans="2:240" x14ac:dyDescent="0.3">
      <c r="B789" s="6">
        <v>2036</v>
      </c>
      <c r="C789" s="6">
        <v>1</v>
      </c>
      <c r="D789" s="6">
        <v>8</v>
      </c>
      <c r="E789" s="6">
        <f t="shared" si="279"/>
        <v>8</v>
      </c>
      <c r="F789" s="6">
        <v>150</v>
      </c>
      <c r="G789" s="6" t="s">
        <v>316</v>
      </c>
      <c r="H789" s="6">
        <f t="shared" si="280"/>
        <v>1200</v>
      </c>
      <c r="I789" s="13">
        <f t="shared" si="281"/>
        <v>1.3888888888888888E-2</v>
      </c>
      <c r="J789" s="6">
        <f t="shared" si="282"/>
        <v>1.2</v>
      </c>
      <c r="L789" s="6">
        <v>2036</v>
      </c>
      <c r="M789" s="6">
        <v>0</v>
      </c>
      <c r="N789" s="6"/>
      <c r="O789" s="6"/>
      <c r="P789" s="6">
        <v>10090</v>
      </c>
      <c r="Q789" s="6" t="s">
        <v>218</v>
      </c>
      <c r="R789" s="6">
        <f t="shared" si="283"/>
        <v>0</v>
      </c>
      <c r="S789" s="13">
        <f t="shared" si="284"/>
        <v>0</v>
      </c>
      <c r="T789" s="6">
        <f t="shared" si="285"/>
        <v>0</v>
      </c>
      <c r="V789" s="6">
        <v>2036</v>
      </c>
      <c r="W789" s="6">
        <v>1</v>
      </c>
      <c r="X789" s="6">
        <v>5</v>
      </c>
      <c r="Y789" s="6">
        <f t="shared" si="286"/>
        <v>5</v>
      </c>
      <c r="Z789" s="6">
        <v>150</v>
      </c>
      <c r="AA789" s="6" t="s">
        <v>316</v>
      </c>
      <c r="AB789" s="6">
        <f t="shared" si="287"/>
        <v>750</v>
      </c>
      <c r="AC789" s="13">
        <f t="shared" si="288"/>
        <v>8.6805555555555559E-3</v>
      </c>
      <c r="AD789" s="6">
        <f t="shared" si="289"/>
        <v>0.75</v>
      </c>
      <c r="AF789" s="6">
        <v>2036</v>
      </c>
      <c r="AG789" s="6">
        <v>1</v>
      </c>
      <c r="AH789" s="6">
        <v>19</v>
      </c>
      <c r="AI789" s="6">
        <f t="shared" si="290"/>
        <v>19</v>
      </c>
      <c r="AJ789" s="6">
        <v>150</v>
      </c>
      <c r="AK789" s="6" t="s">
        <v>316</v>
      </c>
      <c r="AL789" s="6">
        <f t="shared" si="291"/>
        <v>2850</v>
      </c>
      <c r="AM789" s="13">
        <f t="shared" si="292"/>
        <v>3.2986111111111112E-2</v>
      </c>
      <c r="AN789" s="6">
        <f t="shared" si="293"/>
        <v>2.85</v>
      </c>
      <c r="AP789" s="6">
        <v>2036</v>
      </c>
      <c r="AQ789" s="6">
        <v>1</v>
      </c>
      <c r="AR789" s="6">
        <v>4</v>
      </c>
      <c r="AS789" s="6">
        <f t="shared" si="294"/>
        <v>4</v>
      </c>
      <c r="AT789" s="6">
        <v>150</v>
      </c>
      <c r="AU789" s="6" t="s">
        <v>316</v>
      </c>
      <c r="AV789" s="6">
        <f t="shared" si="295"/>
        <v>600</v>
      </c>
      <c r="AW789" s="13">
        <f t="shared" si="296"/>
        <v>6.9444444444444441E-3</v>
      </c>
      <c r="AX789" s="6">
        <f t="shared" si="297"/>
        <v>0.6</v>
      </c>
      <c r="AZ789" s="6">
        <v>2036</v>
      </c>
      <c r="BA789" s="6">
        <v>1</v>
      </c>
      <c r="BB789" s="6">
        <v>3</v>
      </c>
      <c r="BC789" s="6">
        <f t="shared" si="298"/>
        <v>3</v>
      </c>
      <c r="BD789" s="6">
        <v>150</v>
      </c>
      <c r="BE789" s="6" t="s">
        <v>316</v>
      </c>
      <c r="BF789" s="6">
        <f t="shared" si="299"/>
        <v>450</v>
      </c>
      <c r="BG789" s="13">
        <f t="shared" si="300"/>
        <v>5.208333333333333E-3</v>
      </c>
      <c r="BH789" s="6">
        <f t="shared" si="301"/>
        <v>0.45</v>
      </c>
      <c r="BJ789" s="6">
        <v>2036</v>
      </c>
      <c r="BK789" s="6">
        <v>1</v>
      </c>
      <c r="BL789" s="6">
        <v>3</v>
      </c>
      <c r="BM789" s="6">
        <f t="shared" si="302"/>
        <v>3</v>
      </c>
      <c r="BN789" s="6">
        <v>150</v>
      </c>
      <c r="BO789" s="6" t="s">
        <v>316</v>
      </c>
      <c r="BP789" s="6">
        <f t="shared" si="303"/>
        <v>450</v>
      </c>
      <c r="BQ789" s="13">
        <f t="shared" si="304"/>
        <v>5.208333333333333E-3</v>
      </c>
      <c r="BR789" s="6">
        <f t="shared" si="305"/>
        <v>0.45</v>
      </c>
      <c r="BT789" s="6">
        <v>2036</v>
      </c>
      <c r="BU789" s="6">
        <v>1</v>
      </c>
      <c r="BV789" s="6">
        <v>5</v>
      </c>
      <c r="BW789" s="6">
        <f t="shared" si="306"/>
        <v>5</v>
      </c>
      <c r="BX789" s="6">
        <v>150</v>
      </c>
      <c r="BY789" s="6" t="s">
        <v>316</v>
      </c>
      <c r="BZ789" s="6">
        <f t="shared" si="307"/>
        <v>750</v>
      </c>
      <c r="CA789" s="13">
        <f t="shared" si="308"/>
        <v>8.6805555555555559E-3</v>
      </c>
      <c r="CB789" s="6">
        <f t="shared" si="309"/>
        <v>0.75</v>
      </c>
      <c r="CD789" s="6">
        <v>2036</v>
      </c>
      <c r="CE789" s="6">
        <v>1</v>
      </c>
      <c r="CF789" s="6">
        <v>5</v>
      </c>
      <c r="CG789" s="6">
        <f t="shared" si="310"/>
        <v>5</v>
      </c>
      <c r="CH789" s="6">
        <v>150</v>
      </c>
      <c r="CI789" s="6" t="s">
        <v>316</v>
      </c>
      <c r="CJ789" s="6">
        <f t="shared" si="311"/>
        <v>750</v>
      </c>
      <c r="CK789" s="13">
        <f t="shared" si="312"/>
        <v>8.6805555555555559E-3</v>
      </c>
      <c r="CL789" s="6">
        <f t="shared" si="313"/>
        <v>0.75</v>
      </c>
      <c r="CN789" s="6">
        <v>2036</v>
      </c>
      <c r="CO789" s="6">
        <v>1</v>
      </c>
      <c r="CP789" s="6">
        <v>3</v>
      </c>
      <c r="CQ789" s="6">
        <f t="shared" si="314"/>
        <v>3</v>
      </c>
      <c r="CR789" s="6">
        <v>150</v>
      </c>
      <c r="CS789" s="6" t="s">
        <v>316</v>
      </c>
      <c r="CT789" s="6">
        <f t="shared" si="315"/>
        <v>450</v>
      </c>
      <c r="CU789" s="13">
        <f t="shared" si="316"/>
        <v>5.208333333333333E-3</v>
      </c>
      <c r="CV789" s="6">
        <f t="shared" si="317"/>
        <v>0.45</v>
      </c>
      <c r="CX789" s="6">
        <v>2036</v>
      </c>
      <c r="CY789" s="6">
        <v>1</v>
      </c>
      <c r="CZ789" s="6">
        <v>9</v>
      </c>
      <c r="DA789" s="6">
        <f t="shared" si="318"/>
        <v>9</v>
      </c>
      <c r="DB789" s="6">
        <v>150</v>
      </c>
      <c r="DC789" s="6" t="s">
        <v>316</v>
      </c>
      <c r="DD789" s="6">
        <f t="shared" si="319"/>
        <v>1350</v>
      </c>
      <c r="DE789" s="13">
        <f t="shared" si="320"/>
        <v>1.5625E-2</v>
      </c>
      <c r="DF789" s="6">
        <f t="shared" si="321"/>
        <v>1.35</v>
      </c>
      <c r="DH789" s="6">
        <v>2036</v>
      </c>
      <c r="DI789" s="6">
        <v>1</v>
      </c>
      <c r="DJ789" s="6">
        <v>4</v>
      </c>
      <c r="DK789" s="6">
        <f t="shared" si="322"/>
        <v>4</v>
      </c>
      <c r="DL789" s="6">
        <v>150</v>
      </c>
      <c r="DM789" s="6" t="s">
        <v>316</v>
      </c>
      <c r="DN789" s="6">
        <f t="shared" si="323"/>
        <v>600</v>
      </c>
      <c r="DO789" s="13">
        <f t="shared" si="324"/>
        <v>6.9444444444444441E-3</v>
      </c>
      <c r="DP789" s="6">
        <f t="shared" si="325"/>
        <v>0.6</v>
      </c>
      <c r="DR789" s="6">
        <v>2036</v>
      </c>
      <c r="DS789" s="6">
        <v>1</v>
      </c>
      <c r="DT789" s="6">
        <v>6</v>
      </c>
      <c r="DU789" s="6">
        <f t="shared" si="326"/>
        <v>6</v>
      </c>
      <c r="DV789" s="6">
        <v>150</v>
      </c>
      <c r="DW789" s="6" t="s">
        <v>316</v>
      </c>
      <c r="DX789" s="6">
        <f t="shared" si="327"/>
        <v>900</v>
      </c>
      <c r="DY789" s="13">
        <f t="shared" si="328"/>
        <v>1.0416666666666666E-2</v>
      </c>
      <c r="DZ789" s="6">
        <f t="shared" si="329"/>
        <v>0.9</v>
      </c>
      <c r="EB789" s="6">
        <v>2036</v>
      </c>
      <c r="EC789" s="6">
        <v>1</v>
      </c>
      <c r="ED789" s="6">
        <v>7</v>
      </c>
      <c r="EE789" s="6">
        <f t="shared" si="330"/>
        <v>7</v>
      </c>
      <c r="EF789" s="6">
        <v>150</v>
      </c>
      <c r="EG789" s="6" t="s">
        <v>316</v>
      </c>
      <c r="EH789" s="6">
        <f t="shared" si="331"/>
        <v>1050</v>
      </c>
      <c r="EI789" s="13">
        <f t="shared" si="332"/>
        <v>1.2152777777777778E-2</v>
      </c>
      <c r="EJ789" s="6">
        <f t="shared" si="333"/>
        <v>1.05</v>
      </c>
      <c r="EL789" s="6">
        <v>2036</v>
      </c>
      <c r="EM789" s="6">
        <v>1</v>
      </c>
      <c r="EN789" s="6">
        <v>6</v>
      </c>
      <c r="EO789" s="6">
        <f t="shared" si="334"/>
        <v>6</v>
      </c>
      <c r="EP789" s="6">
        <v>150</v>
      </c>
      <c r="EQ789" s="6" t="s">
        <v>316</v>
      </c>
      <c r="ER789" s="6">
        <f t="shared" si="335"/>
        <v>900</v>
      </c>
      <c r="ES789" s="13">
        <f t="shared" si="336"/>
        <v>1.0416666666666666E-2</v>
      </c>
      <c r="ET789" s="6">
        <f t="shared" si="337"/>
        <v>0.9</v>
      </c>
      <c r="EV789" s="6">
        <v>2036</v>
      </c>
      <c r="EW789" s="6">
        <v>1</v>
      </c>
      <c r="EX789" s="6">
        <v>8</v>
      </c>
      <c r="EY789" s="6">
        <f t="shared" si="338"/>
        <v>8</v>
      </c>
      <c r="EZ789" s="6">
        <v>150</v>
      </c>
      <c r="FA789" s="6" t="s">
        <v>316</v>
      </c>
      <c r="FB789" s="6">
        <f t="shared" si="339"/>
        <v>1200</v>
      </c>
      <c r="FC789" s="13">
        <f t="shared" si="340"/>
        <v>1.3888888888888888E-2</v>
      </c>
      <c r="FD789" s="6">
        <f t="shared" si="341"/>
        <v>1.2</v>
      </c>
      <c r="FF789" s="6">
        <v>2036</v>
      </c>
      <c r="FG789" s="6">
        <v>1</v>
      </c>
      <c r="FH789" s="6">
        <v>5</v>
      </c>
      <c r="FI789" s="6">
        <f t="shared" si="342"/>
        <v>5</v>
      </c>
      <c r="FJ789" s="6">
        <v>150</v>
      </c>
      <c r="FK789" s="6" t="s">
        <v>316</v>
      </c>
      <c r="FL789" s="6">
        <f t="shared" si="343"/>
        <v>750</v>
      </c>
      <c r="FM789" s="13">
        <f t="shared" si="344"/>
        <v>8.6805555555555559E-3</v>
      </c>
      <c r="FN789" s="6">
        <f t="shared" si="345"/>
        <v>0.75</v>
      </c>
      <c r="FP789" s="6">
        <v>2036</v>
      </c>
      <c r="FQ789" s="6">
        <v>1</v>
      </c>
      <c r="FR789" s="6">
        <v>4</v>
      </c>
      <c r="FS789" s="6">
        <f t="shared" si="346"/>
        <v>4</v>
      </c>
      <c r="FT789" s="6">
        <v>150</v>
      </c>
      <c r="FU789" s="6" t="s">
        <v>316</v>
      </c>
      <c r="FV789" s="6">
        <f t="shared" si="347"/>
        <v>600</v>
      </c>
      <c r="FW789" s="13">
        <f t="shared" si="348"/>
        <v>6.9444444444444441E-3</v>
      </c>
      <c r="FX789" s="6">
        <f t="shared" si="349"/>
        <v>0.6</v>
      </c>
      <c r="FZ789" s="6">
        <v>2036</v>
      </c>
      <c r="GA789" s="6">
        <v>1</v>
      </c>
      <c r="GB789" s="6">
        <v>17</v>
      </c>
      <c r="GC789" s="6">
        <f t="shared" si="350"/>
        <v>17</v>
      </c>
      <c r="GD789" s="6">
        <v>150</v>
      </c>
      <c r="GE789" s="6" t="s">
        <v>316</v>
      </c>
      <c r="GF789" s="6">
        <f t="shared" si="351"/>
        <v>2550</v>
      </c>
      <c r="GG789" s="13">
        <f t="shared" si="352"/>
        <v>2.9513888888888888E-2</v>
      </c>
      <c r="GH789" s="6">
        <f t="shared" si="353"/>
        <v>2.5499999999999998</v>
      </c>
      <c r="GJ789" s="6">
        <v>2036</v>
      </c>
      <c r="GK789" s="6">
        <v>1</v>
      </c>
      <c r="GL789" s="6">
        <v>11</v>
      </c>
      <c r="GM789" s="6">
        <f t="shared" si="354"/>
        <v>11</v>
      </c>
      <c r="GN789" s="6">
        <v>150</v>
      </c>
      <c r="GO789" s="6" t="s">
        <v>316</v>
      </c>
      <c r="GP789" s="6">
        <f t="shared" si="355"/>
        <v>1650</v>
      </c>
      <c r="GQ789" s="13">
        <f t="shared" si="356"/>
        <v>1.9097222222222224E-2</v>
      </c>
      <c r="GR789" s="6">
        <f t="shared" si="357"/>
        <v>1.65</v>
      </c>
      <c r="GT789" s="6">
        <v>2036</v>
      </c>
      <c r="GU789" s="6">
        <v>1</v>
      </c>
      <c r="GV789" s="6">
        <v>14</v>
      </c>
      <c r="GW789" s="6">
        <f t="shared" si="358"/>
        <v>14</v>
      </c>
      <c r="GX789" s="6">
        <v>150</v>
      </c>
      <c r="GY789" s="6" t="s">
        <v>316</v>
      </c>
      <c r="GZ789" s="6">
        <f t="shared" si="359"/>
        <v>2100</v>
      </c>
      <c r="HA789" s="13">
        <f t="shared" si="360"/>
        <v>2.4305555555555556E-2</v>
      </c>
      <c r="HB789" s="6">
        <f t="shared" si="361"/>
        <v>2.1</v>
      </c>
      <c r="HD789" s="6">
        <v>2036</v>
      </c>
      <c r="HE789" s="6">
        <v>1</v>
      </c>
      <c r="HF789" s="6">
        <v>18</v>
      </c>
      <c r="HG789" s="6">
        <f t="shared" si="362"/>
        <v>18</v>
      </c>
      <c r="HH789" s="6">
        <v>150</v>
      </c>
      <c r="HI789" s="6" t="s">
        <v>316</v>
      </c>
      <c r="HJ789" s="6">
        <f t="shared" si="363"/>
        <v>2700</v>
      </c>
      <c r="HK789" s="13">
        <f t="shared" si="364"/>
        <v>3.125E-2</v>
      </c>
      <c r="HL789" s="6">
        <f t="shared" si="365"/>
        <v>2.7</v>
      </c>
      <c r="HN789" s="6">
        <v>2036</v>
      </c>
      <c r="HO789" s="6">
        <v>1</v>
      </c>
      <c r="HP789" s="6">
        <v>5</v>
      </c>
      <c r="HQ789" s="6">
        <f t="shared" si="366"/>
        <v>5</v>
      </c>
      <c r="HR789" s="6">
        <v>150</v>
      </c>
      <c r="HS789" s="6" t="s">
        <v>316</v>
      </c>
      <c r="HT789" s="6">
        <f t="shared" si="367"/>
        <v>750</v>
      </c>
      <c r="HU789" s="13">
        <f t="shared" si="368"/>
        <v>8.6805555555555559E-3</v>
      </c>
      <c r="HV789" s="6">
        <f t="shared" si="369"/>
        <v>0.75</v>
      </c>
      <c r="HX789" s="6">
        <v>2036</v>
      </c>
      <c r="HY789" s="6">
        <v>1</v>
      </c>
      <c r="HZ789" s="6">
        <v>16</v>
      </c>
      <c r="IA789" s="6">
        <f t="shared" si="370"/>
        <v>16</v>
      </c>
      <c r="IB789" s="6">
        <v>150</v>
      </c>
      <c r="IC789" s="6" t="s">
        <v>316</v>
      </c>
      <c r="ID789" s="6">
        <f t="shared" si="371"/>
        <v>2400</v>
      </c>
      <c r="IE789" s="13">
        <f t="shared" si="372"/>
        <v>2.7777777777777776E-2</v>
      </c>
      <c r="IF789" s="6">
        <f t="shared" si="373"/>
        <v>2.4</v>
      </c>
    </row>
    <row r="790" spans="2:240" x14ac:dyDescent="0.3">
      <c r="B790" s="6">
        <v>2037</v>
      </c>
      <c r="C790" s="6">
        <v>1</v>
      </c>
      <c r="D790" s="6">
        <v>8</v>
      </c>
      <c r="E790" s="6">
        <f t="shared" si="279"/>
        <v>8</v>
      </c>
      <c r="F790" s="6">
        <v>150</v>
      </c>
      <c r="G790" s="6" t="s">
        <v>316</v>
      </c>
      <c r="H790" s="6">
        <f t="shared" si="280"/>
        <v>1200</v>
      </c>
      <c r="I790" s="13">
        <f t="shared" si="281"/>
        <v>1.3888888888888888E-2</v>
      </c>
      <c r="J790" s="6">
        <f t="shared" si="282"/>
        <v>1.2</v>
      </c>
      <c r="L790" s="6">
        <v>2037</v>
      </c>
      <c r="M790" s="6">
        <v>0</v>
      </c>
      <c r="N790" s="6"/>
      <c r="O790" s="6"/>
      <c r="P790" s="6">
        <v>10090</v>
      </c>
      <c r="Q790" s="6" t="s">
        <v>218</v>
      </c>
      <c r="R790" s="6">
        <f t="shared" si="283"/>
        <v>0</v>
      </c>
      <c r="S790" s="13">
        <f t="shared" si="284"/>
        <v>0</v>
      </c>
      <c r="T790" s="6">
        <f t="shared" si="285"/>
        <v>0</v>
      </c>
      <c r="V790" s="6">
        <v>2037</v>
      </c>
      <c r="W790" s="6">
        <v>1</v>
      </c>
      <c r="X790" s="6">
        <v>5</v>
      </c>
      <c r="Y790" s="6">
        <f t="shared" si="286"/>
        <v>5</v>
      </c>
      <c r="Z790" s="6">
        <v>150</v>
      </c>
      <c r="AA790" s="6" t="s">
        <v>316</v>
      </c>
      <c r="AB790" s="6">
        <f t="shared" si="287"/>
        <v>750</v>
      </c>
      <c r="AC790" s="13">
        <f t="shared" si="288"/>
        <v>8.6805555555555559E-3</v>
      </c>
      <c r="AD790" s="6">
        <f t="shared" si="289"/>
        <v>0.75</v>
      </c>
      <c r="AF790" s="6">
        <v>2037</v>
      </c>
      <c r="AG790" s="6">
        <v>1</v>
      </c>
      <c r="AH790" s="6">
        <v>19</v>
      </c>
      <c r="AI790" s="6">
        <f t="shared" si="290"/>
        <v>19</v>
      </c>
      <c r="AJ790" s="6">
        <v>150</v>
      </c>
      <c r="AK790" s="6" t="s">
        <v>316</v>
      </c>
      <c r="AL790" s="6">
        <f t="shared" si="291"/>
        <v>2850</v>
      </c>
      <c r="AM790" s="13">
        <f t="shared" si="292"/>
        <v>3.2986111111111112E-2</v>
      </c>
      <c r="AN790" s="6">
        <f t="shared" si="293"/>
        <v>2.85</v>
      </c>
      <c r="AP790" s="6">
        <v>2037</v>
      </c>
      <c r="AQ790" s="6">
        <v>1</v>
      </c>
      <c r="AR790" s="6">
        <v>4</v>
      </c>
      <c r="AS790" s="6">
        <f t="shared" si="294"/>
        <v>4</v>
      </c>
      <c r="AT790" s="6">
        <v>150</v>
      </c>
      <c r="AU790" s="6" t="s">
        <v>316</v>
      </c>
      <c r="AV790" s="6">
        <f t="shared" si="295"/>
        <v>600</v>
      </c>
      <c r="AW790" s="13">
        <f t="shared" si="296"/>
        <v>6.9444444444444441E-3</v>
      </c>
      <c r="AX790" s="6">
        <f t="shared" si="297"/>
        <v>0.6</v>
      </c>
      <c r="AZ790" s="6">
        <v>2037</v>
      </c>
      <c r="BA790" s="6">
        <v>1</v>
      </c>
      <c r="BB790" s="6">
        <v>3</v>
      </c>
      <c r="BC790" s="6">
        <f t="shared" si="298"/>
        <v>3</v>
      </c>
      <c r="BD790" s="6">
        <v>150</v>
      </c>
      <c r="BE790" s="6" t="s">
        <v>316</v>
      </c>
      <c r="BF790" s="6">
        <f t="shared" si="299"/>
        <v>450</v>
      </c>
      <c r="BG790" s="13">
        <f t="shared" si="300"/>
        <v>5.208333333333333E-3</v>
      </c>
      <c r="BH790" s="6">
        <f t="shared" si="301"/>
        <v>0.45</v>
      </c>
      <c r="BJ790" s="6">
        <v>2037</v>
      </c>
      <c r="BK790" s="6">
        <v>1</v>
      </c>
      <c r="BL790" s="6">
        <v>3</v>
      </c>
      <c r="BM790" s="6">
        <f t="shared" si="302"/>
        <v>3</v>
      </c>
      <c r="BN790" s="6">
        <v>150</v>
      </c>
      <c r="BO790" s="6" t="s">
        <v>316</v>
      </c>
      <c r="BP790" s="6">
        <f t="shared" si="303"/>
        <v>450</v>
      </c>
      <c r="BQ790" s="13">
        <f t="shared" si="304"/>
        <v>5.208333333333333E-3</v>
      </c>
      <c r="BR790" s="6">
        <f t="shared" si="305"/>
        <v>0.45</v>
      </c>
      <c r="BT790" s="6">
        <v>2037</v>
      </c>
      <c r="BU790" s="6">
        <v>1</v>
      </c>
      <c r="BV790" s="6">
        <v>5</v>
      </c>
      <c r="BW790" s="6">
        <f t="shared" si="306"/>
        <v>5</v>
      </c>
      <c r="BX790" s="6">
        <v>150</v>
      </c>
      <c r="BY790" s="6" t="s">
        <v>316</v>
      </c>
      <c r="BZ790" s="6">
        <f t="shared" si="307"/>
        <v>750</v>
      </c>
      <c r="CA790" s="13">
        <f t="shared" si="308"/>
        <v>8.6805555555555559E-3</v>
      </c>
      <c r="CB790" s="6">
        <f t="shared" si="309"/>
        <v>0.75</v>
      </c>
      <c r="CD790" s="6">
        <v>2037</v>
      </c>
      <c r="CE790" s="6">
        <v>1</v>
      </c>
      <c r="CF790" s="6">
        <v>5</v>
      </c>
      <c r="CG790" s="6">
        <f t="shared" si="310"/>
        <v>5</v>
      </c>
      <c r="CH790" s="6">
        <v>150</v>
      </c>
      <c r="CI790" s="6" t="s">
        <v>316</v>
      </c>
      <c r="CJ790" s="6">
        <f t="shared" si="311"/>
        <v>750</v>
      </c>
      <c r="CK790" s="13">
        <f t="shared" si="312"/>
        <v>8.6805555555555559E-3</v>
      </c>
      <c r="CL790" s="6">
        <f t="shared" si="313"/>
        <v>0.75</v>
      </c>
      <c r="CN790" s="6">
        <v>2037</v>
      </c>
      <c r="CO790" s="6">
        <v>1</v>
      </c>
      <c r="CP790" s="6">
        <v>3</v>
      </c>
      <c r="CQ790" s="6">
        <f t="shared" si="314"/>
        <v>3</v>
      </c>
      <c r="CR790" s="6">
        <v>150</v>
      </c>
      <c r="CS790" s="6" t="s">
        <v>316</v>
      </c>
      <c r="CT790" s="6">
        <f t="shared" si="315"/>
        <v>450</v>
      </c>
      <c r="CU790" s="13">
        <f t="shared" si="316"/>
        <v>5.208333333333333E-3</v>
      </c>
      <c r="CV790" s="6">
        <f t="shared" si="317"/>
        <v>0.45</v>
      </c>
      <c r="CX790" s="6">
        <v>2037</v>
      </c>
      <c r="CY790" s="6">
        <v>1</v>
      </c>
      <c r="CZ790" s="6">
        <v>9</v>
      </c>
      <c r="DA790" s="6">
        <f t="shared" si="318"/>
        <v>9</v>
      </c>
      <c r="DB790" s="6">
        <v>150</v>
      </c>
      <c r="DC790" s="6" t="s">
        <v>316</v>
      </c>
      <c r="DD790" s="6">
        <f t="shared" si="319"/>
        <v>1350</v>
      </c>
      <c r="DE790" s="13">
        <f t="shared" si="320"/>
        <v>1.5625E-2</v>
      </c>
      <c r="DF790" s="6">
        <f t="shared" si="321"/>
        <v>1.35</v>
      </c>
      <c r="DH790" s="6">
        <v>2037</v>
      </c>
      <c r="DI790" s="6">
        <v>1</v>
      </c>
      <c r="DJ790" s="6">
        <v>4</v>
      </c>
      <c r="DK790" s="6">
        <f t="shared" si="322"/>
        <v>4</v>
      </c>
      <c r="DL790" s="6">
        <v>150</v>
      </c>
      <c r="DM790" s="6" t="s">
        <v>316</v>
      </c>
      <c r="DN790" s="6">
        <f t="shared" si="323"/>
        <v>600</v>
      </c>
      <c r="DO790" s="13">
        <f t="shared" si="324"/>
        <v>6.9444444444444441E-3</v>
      </c>
      <c r="DP790" s="6">
        <f t="shared" si="325"/>
        <v>0.6</v>
      </c>
      <c r="DR790" s="6">
        <v>2037</v>
      </c>
      <c r="DS790" s="6">
        <v>1</v>
      </c>
      <c r="DT790" s="6">
        <v>6</v>
      </c>
      <c r="DU790" s="6">
        <f t="shared" si="326"/>
        <v>6</v>
      </c>
      <c r="DV790" s="6">
        <v>150</v>
      </c>
      <c r="DW790" s="6" t="s">
        <v>316</v>
      </c>
      <c r="DX790" s="6">
        <f t="shared" si="327"/>
        <v>900</v>
      </c>
      <c r="DY790" s="13">
        <f t="shared" si="328"/>
        <v>1.0416666666666666E-2</v>
      </c>
      <c r="DZ790" s="6">
        <f t="shared" si="329"/>
        <v>0.9</v>
      </c>
      <c r="EB790" s="6">
        <v>2037</v>
      </c>
      <c r="EC790" s="6">
        <v>1</v>
      </c>
      <c r="ED790" s="6">
        <v>7</v>
      </c>
      <c r="EE790" s="6">
        <f t="shared" si="330"/>
        <v>7</v>
      </c>
      <c r="EF790" s="6">
        <v>150</v>
      </c>
      <c r="EG790" s="6" t="s">
        <v>316</v>
      </c>
      <c r="EH790" s="6">
        <f t="shared" si="331"/>
        <v>1050</v>
      </c>
      <c r="EI790" s="13">
        <f t="shared" si="332"/>
        <v>1.2152777777777778E-2</v>
      </c>
      <c r="EJ790" s="6">
        <f t="shared" si="333"/>
        <v>1.05</v>
      </c>
      <c r="EL790" s="6">
        <v>2037</v>
      </c>
      <c r="EM790" s="6">
        <v>1</v>
      </c>
      <c r="EN790" s="6">
        <v>6</v>
      </c>
      <c r="EO790" s="6">
        <f t="shared" si="334"/>
        <v>6</v>
      </c>
      <c r="EP790" s="6">
        <v>150</v>
      </c>
      <c r="EQ790" s="6" t="s">
        <v>316</v>
      </c>
      <c r="ER790" s="6">
        <f t="shared" si="335"/>
        <v>900</v>
      </c>
      <c r="ES790" s="13">
        <f t="shared" si="336"/>
        <v>1.0416666666666666E-2</v>
      </c>
      <c r="ET790" s="6">
        <f t="shared" si="337"/>
        <v>0.9</v>
      </c>
      <c r="EV790" s="6">
        <v>2037</v>
      </c>
      <c r="EW790" s="6">
        <v>1</v>
      </c>
      <c r="EX790" s="6">
        <v>8</v>
      </c>
      <c r="EY790" s="6">
        <f t="shared" si="338"/>
        <v>8</v>
      </c>
      <c r="EZ790" s="6">
        <v>150</v>
      </c>
      <c r="FA790" s="6" t="s">
        <v>316</v>
      </c>
      <c r="FB790" s="6">
        <f t="shared" si="339"/>
        <v>1200</v>
      </c>
      <c r="FC790" s="13">
        <f t="shared" si="340"/>
        <v>1.3888888888888888E-2</v>
      </c>
      <c r="FD790" s="6">
        <f t="shared" si="341"/>
        <v>1.2</v>
      </c>
      <c r="FF790" s="6">
        <v>2037</v>
      </c>
      <c r="FG790" s="6">
        <v>1</v>
      </c>
      <c r="FH790" s="6">
        <v>5</v>
      </c>
      <c r="FI790" s="6">
        <f t="shared" si="342"/>
        <v>5</v>
      </c>
      <c r="FJ790" s="6">
        <v>150</v>
      </c>
      <c r="FK790" s="6" t="s">
        <v>316</v>
      </c>
      <c r="FL790" s="6">
        <f t="shared" si="343"/>
        <v>750</v>
      </c>
      <c r="FM790" s="13">
        <f t="shared" si="344"/>
        <v>8.6805555555555559E-3</v>
      </c>
      <c r="FN790" s="6">
        <f t="shared" si="345"/>
        <v>0.75</v>
      </c>
      <c r="FP790" s="6">
        <v>2037</v>
      </c>
      <c r="FQ790" s="6">
        <v>1</v>
      </c>
      <c r="FR790" s="6">
        <v>4</v>
      </c>
      <c r="FS790" s="6">
        <f t="shared" si="346"/>
        <v>4</v>
      </c>
      <c r="FT790" s="6">
        <v>150</v>
      </c>
      <c r="FU790" s="6" t="s">
        <v>316</v>
      </c>
      <c r="FV790" s="6">
        <f t="shared" si="347"/>
        <v>600</v>
      </c>
      <c r="FW790" s="13">
        <f t="shared" si="348"/>
        <v>6.9444444444444441E-3</v>
      </c>
      <c r="FX790" s="6">
        <f t="shared" si="349"/>
        <v>0.6</v>
      </c>
      <c r="FZ790" s="6">
        <v>2037</v>
      </c>
      <c r="GA790" s="6">
        <v>1</v>
      </c>
      <c r="GB790" s="6">
        <v>17</v>
      </c>
      <c r="GC790" s="6">
        <f t="shared" si="350"/>
        <v>17</v>
      </c>
      <c r="GD790" s="6">
        <v>150</v>
      </c>
      <c r="GE790" s="6" t="s">
        <v>316</v>
      </c>
      <c r="GF790" s="6">
        <f t="shared" si="351"/>
        <v>2550</v>
      </c>
      <c r="GG790" s="13">
        <f t="shared" si="352"/>
        <v>2.9513888888888888E-2</v>
      </c>
      <c r="GH790" s="6">
        <f t="shared" si="353"/>
        <v>2.5499999999999998</v>
      </c>
      <c r="GJ790" s="6">
        <v>2037</v>
      </c>
      <c r="GK790" s="6">
        <v>1</v>
      </c>
      <c r="GL790" s="6">
        <v>11</v>
      </c>
      <c r="GM790" s="6">
        <f t="shared" si="354"/>
        <v>11</v>
      </c>
      <c r="GN790" s="6">
        <v>150</v>
      </c>
      <c r="GO790" s="6" t="s">
        <v>316</v>
      </c>
      <c r="GP790" s="6">
        <f t="shared" si="355"/>
        <v>1650</v>
      </c>
      <c r="GQ790" s="13">
        <f t="shared" si="356"/>
        <v>1.9097222222222224E-2</v>
      </c>
      <c r="GR790" s="6">
        <f t="shared" si="357"/>
        <v>1.65</v>
      </c>
      <c r="GT790" s="6">
        <v>2037</v>
      </c>
      <c r="GU790" s="6">
        <v>1</v>
      </c>
      <c r="GV790" s="6">
        <v>14</v>
      </c>
      <c r="GW790" s="6">
        <f t="shared" si="358"/>
        <v>14</v>
      </c>
      <c r="GX790" s="6">
        <v>150</v>
      </c>
      <c r="GY790" s="6" t="s">
        <v>316</v>
      </c>
      <c r="GZ790" s="6">
        <f t="shared" si="359"/>
        <v>2100</v>
      </c>
      <c r="HA790" s="13">
        <f t="shared" si="360"/>
        <v>2.4305555555555556E-2</v>
      </c>
      <c r="HB790" s="6">
        <f t="shared" si="361"/>
        <v>2.1</v>
      </c>
      <c r="HD790" s="6">
        <v>2037</v>
      </c>
      <c r="HE790" s="6">
        <v>1</v>
      </c>
      <c r="HF790" s="6">
        <v>18</v>
      </c>
      <c r="HG790" s="6">
        <f t="shared" si="362"/>
        <v>18</v>
      </c>
      <c r="HH790" s="6">
        <v>150</v>
      </c>
      <c r="HI790" s="6" t="s">
        <v>316</v>
      </c>
      <c r="HJ790" s="6">
        <f t="shared" si="363"/>
        <v>2700</v>
      </c>
      <c r="HK790" s="13">
        <f t="shared" si="364"/>
        <v>3.125E-2</v>
      </c>
      <c r="HL790" s="6">
        <f t="shared" si="365"/>
        <v>2.7</v>
      </c>
      <c r="HN790" s="6">
        <v>2037</v>
      </c>
      <c r="HO790" s="6">
        <v>1</v>
      </c>
      <c r="HP790" s="6">
        <v>5</v>
      </c>
      <c r="HQ790" s="6">
        <f t="shared" si="366"/>
        <v>5</v>
      </c>
      <c r="HR790" s="6">
        <v>150</v>
      </c>
      <c r="HS790" s="6" t="s">
        <v>316</v>
      </c>
      <c r="HT790" s="6">
        <f t="shared" si="367"/>
        <v>750</v>
      </c>
      <c r="HU790" s="13">
        <f t="shared" si="368"/>
        <v>8.6805555555555559E-3</v>
      </c>
      <c r="HV790" s="6">
        <f t="shared" si="369"/>
        <v>0.75</v>
      </c>
      <c r="HX790" s="6">
        <v>2037</v>
      </c>
      <c r="HY790" s="6">
        <v>1</v>
      </c>
      <c r="HZ790" s="6">
        <v>16</v>
      </c>
      <c r="IA790" s="6">
        <f t="shared" si="370"/>
        <v>16</v>
      </c>
      <c r="IB790" s="6">
        <v>150</v>
      </c>
      <c r="IC790" s="6" t="s">
        <v>316</v>
      </c>
      <c r="ID790" s="6">
        <f t="shared" si="371"/>
        <v>2400</v>
      </c>
      <c r="IE790" s="13">
        <f t="shared" si="372"/>
        <v>2.7777777777777776E-2</v>
      </c>
      <c r="IF790" s="6">
        <f t="shared" si="373"/>
        <v>2.4</v>
      </c>
    </row>
    <row r="791" spans="2:240" x14ac:dyDescent="0.3">
      <c r="B791" s="6">
        <v>2038</v>
      </c>
      <c r="C791" s="6">
        <v>1</v>
      </c>
      <c r="D791" s="6">
        <v>8</v>
      </c>
      <c r="E791" s="6">
        <f t="shared" si="279"/>
        <v>8</v>
      </c>
      <c r="F791" s="6">
        <v>150</v>
      </c>
      <c r="G791" s="6" t="s">
        <v>316</v>
      </c>
      <c r="H791" s="6">
        <f t="shared" si="280"/>
        <v>1200</v>
      </c>
      <c r="I791" s="13">
        <f t="shared" si="281"/>
        <v>1.3888888888888888E-2</v>
      </c>
      <c r="J791" s="6">
        <f t="shared" si="282"/>
        <v>1.2</v>
      </c>
      <c r="L791" s="6">
        <v>2038</v>
      </c>
      <c r="M791" s="6">
        <v>0</v>
      </c>
      <c r="N791" s="6"/>
      <c r="O791" s="6"/>
      <c r="P791" s="6">
        <v>10090</v>
      </c>
      <c r="Q791" s="6" t="s">
        <v>218</v>
      </c>
      <c r="R791" s="6">
        <f t="shared" si="283"/>
        <v>0</v>
      </c>
      <c r="S791" s="13">
        <f t="shared" si="284"/>
        <v>0</v>
      </c>
      <c r="T791" s="6">
        <f t="shared" si="285"/>
        <v>0</v>
      </c>
      <c r="V791" s="6">
        <v>2038</v>
      </c>
      <c r="W791" s="6">
        <v>1</v>
      </c>
      <c r="X791" s="6">
        <v>5</v>
      </c>
      <c r="Y791" s="6">
        <f t="shared" si="286"/>
        <v>5</v>
      </c>
      <c r="Z791" s="6">
        <v>150</v>
      </c>
      <c r="AA791" s="6" t="s">
        <v>316</v>
      </c>
      <c r="AB791" s="6">
        <f t="shared" si="287"/>
        <v>750</v>
      </c>
      <c r="AC791" s="13">
        <f t="shared" si="288"/>
        <v>8.6805555555555559E-3</v>
      </c>
      <c r="AD791" s="6">
        <f t="shared" si="289"/>
        <v>0.75</v>
      </c>
      <c r="AF791" s="6">
        <v>2038</v>
      </c>
      <c r="AG791" s="6">
        <v>1</v>
      </c>
      <c r="AH791" s="6">
        <v>19</v>
      </c>
      <c r="AI791" s="6">
        <f t="shared" si="290"/>
        <v>19</v>
      </c>
      <c r="AJ791" s="6">
        <v>150</v>
      </c>
      <c r="AK791" s="6" t="s">
        <v>316</v>
      </c>
      <c r="AL791" s="6">
        <f t="shared" si="291"/>
        <v>2850</v>
      </c>
      <c r="AM791" s="13">
        <f t="shared" si="292"/>
        <v>3.2986111111111112E-2</v>
      </c>
      <c r="AN791" s="6">
        <f t="shared" si="293"/>
        <v>2.85</v>
      </c>
      <c r="AP791" s="6">
        <v>2038</v>
      </c>
      <c r="AQ791" s="6">
        <v>1</v>
      </c>
      <c r="AR791" s="6">
        <v>4</v>
      </c>
      <c r="AS791" s="6">
        <f t="shared" si="294"/>
        <v>4</v>
      </c>
      <c r="AT791" s="6">
        <v>150</v>
      </c>
      <c r="AU791" s="6" t="s">
        <v>316</v>
      </c>
      <c r="AV791" s="6">
        <f t="shared" si="295"/>
        <v>600</v>
      </c>
      <c r="AW791" s="13">
        <f t="shared" si="296"/>
        <v>6.9444444444444441E-3</v>
      </c>
      <c r="AX791" s="6">
        <f t="shared" si="297"/>
        <v>0.6</v>
      </c>
      <c r="AZ791" s="6">
        <v>2038</v>
      </c>
      <c r="BA791" s="6">
        <v>1</v>
      </c>
      <c r="BB791" s="6">
        <v>3</v>
      </c>
      <c r="BC791" s="6">
        <f t="shared" si="298"/>
        <v>3</v>
      </c>
      <c r="BD791" s="6">
        <v>150</v>
      </c>
      <c r="BE791" s="6" t="s">
        <v>316</v>
      </c>
      <c r="BF791" s="6">
        <f t="shared" si="299"/>
        <v>450</v>
      </c>
      <c r="BG791" s="13">
        <f t="shared" si="300"/>
        <v>5.208333333333333E-3</v>
      </c>
      <c r="BH791" s="6">
        <f t="shared" si="301"/>
        <v>0.45</v>
      </c>
      <c r="BJ791" s="6">
        <v>2038</v>
      </c>
      <c r="BK791" s="6">
        <v>1</v>
      </c>
      <c r="BL791" s="6">
        <v>3</v>
      </c>
      <c r="BM791" s="6">
        <f t="shared" si="302"/>
        <v>3</v>
      </c>
      <c r="BN791" s="6">
        <v>150</v>
      </c>
      <c r="BO791" s="6" t="s">
        <v>316</v>
      </c>
      <c r="BP791" s="6">
        <f t="shared" si="303"/>
        <v>450</v>
      </c>
      <c r="BQ791" s="13">
        <f t="shared" si="304"/>
        <v>5.208333333333333E-3</v>
      </c>
      <c r="BR791" s="6">
        <f t="shared" si="305"/>
        <v>0.45</v>
      </c>
      <c r="BT791" s="6">
        <v>2038</v>
      </c>
      <c r="BU791" s="6">
        <v>1</v>
      </c>
      <c r="BV791" s="6">
        <v>5</v>
      </c>
      <c r="BW791" s="6">
        <f t="shared" si="306"/>
        <v>5</v>
      </c>
      <c r="BX791" s="6">
        <v>150</v>
      </c>
      <c r="BY791" s="6" t="s">
        <v>316</v>
      </c>
      <c r="BZ791" s="6">
        <f t="shared" si="307"/>
        <v>750</v>
      </c>
      <c r="CA791" s="13">
        <f t="shared" si="308"/>
        <v>8.6805555555555559E-3</v>
      </c>
      <c r="CB791" s="6">
        <f t="shared" si="309"/>
        <v>0.75</v>
      </c>
      <c r="CD791" s="6">
        <v>2038</v>
      </c>
      <c r="CE791" s="6">
        <v>1</v>
      </c>
      <c r="CF791" s="6">
        <v>5</v>
      </c>
      <c r="CG791" s="6">
        <f t="shared" si="310"/>
        <v>5</v>
      </c>
      <c r="CH791" s="6">
        <v>150</v>
      </c>
      <c r="CI791" s="6" t="s">
        <v>316</v>
      </c>
      <c r="CJ791" s="6">
        <f t="shared" si="311"/>
        <v>750</v>
      </c>
      <c r="CK791" s="13">
        <f t="shared" si="312"/>
        <v>8.6805555555555559E-3</v>
      </c>
      <c r="CL791" s="6">
        <f t="shared" si="313"/>
        <v>0.75</v>
      </c>
      <c r="CN791" s="6">
        <v>2038</v>
      </c>
      <c r="CO791" s="6">
        <v>1</v>
      </c>
      <c r="CP791" s="6">
        <v>3</v>
      </c>
      <c r="CQ791" s="6">
        <f t="shared" si="314"/>
        <v>3</v>
      </c>
      <c r="CR791" s="6">
        <v>150</v>
      </c>
      <c r="CS791" s="6" t="s">
        <v>316</v>
      </c>
      <c r="CT791" s="6">
        <f t="shared" si="315"/>
        <v>450</v>
      </c>
      <c r="CU791" s="13">
        <f t="shared" si="316"/>
        <v>5.208333333333333E-3</v>
      </c>
      <c r="CV791" s="6">
        <f t="shared" si="317"/>
        <v>0.45</v>
      </c>
      <c r="CX791" s="6">
        <v>2038</v>
      </c>
      <c r="CY791" s="6">
        <v>1</v>
      </c>
      <c r="CZ791" s="6">
        <v>9</v>
      </c>
      <c r="DA791" s="6">
        <f t="shared" si="318"/>
        <v>9</v>
      </c>
      <c r="DB791" s="6">
        <v>150</v>
      </c>
      <c r="DC791" s="6" t="s">
        <v>316</v>
      </c>
      <c r="DD791" s="6">
        <f t="shared" si="319"/>
        <v>1350</v>
      </c>
      <c r="DE791" s="13">
        <f t="shared" si="320"/>
        <v>1.5625E-2</v>
      </c>
      <c r="DF791" s="6">
        <f t="shared" si="321"/>
        <v>1.35</v>
      </c>
      <c r="DH791" s="6">
        <v>2038</v>
      </c>
      <c r="DI791" s="6">
        <v>1</v>
      </c>
      <c r="DJ791" s="6">
        <v>4</v>
      </c>
      <c r="DK791" s="6">
        <f t="shared" si="322"/>
        <v>4</v>
      </c>
      <c r="DL791" s="6">
        <v>150</v>
      </c>
      <c r="DM791" s="6" t="s">
        <v>316</v>
      </c>
      <c r="DN791" s="6">
        <f t="shared" si="323"/>
        <v>600</v>
      </c>
      <c r="DO791" s="13">
        <f t="shared" si="324"/>
        <v>6.9444444444444441E-3</v>
      </c>
      <c r="DP791" s="6">
        <f t="shared" si="325"/>
        <v>0.6</v>
      </c>
      <c r="DR791" s="6">
        <v>2038</v>
      </c>
      <c r="DS791" s="6">
        <v>1</v>
      </c>
      <c r="DT791" s="6">
        <v>6</v>
      </c>
      <c r="DU791" s="6">
        <f t="shared" si="326"/>
        <v>6</v>
      </c>
      <c r="DV791" s="6">
        <v>150</v>
      </c>
      <c r="DW791" s="6" t="s">
        <v>316</v>
      </c>
      <c r="DX791" s="6">
        <f t="shared" si="327"/>
        <v>900</v>
      </c>
      <c r="DY791" s="13">
        <f t="shared" si="328"/>
        <v>1.0416666666666666E-2</v>
      </c>
      <c r="DZ791" s="6">
        <f t="shared" si="329"/>
        <v>0.9</v>
      </c>
      <c r="EB791" s="6">
        <v>2038</v>
      </c>
      <c r="EC791" s="6">
        <v>1</v>
      </c>
      <c r="ED791" s="6">
        <v>7</v>
      </c>
      <c r="EE791" s="6">
        <f t="shared" si="330"/>
        <v>7</v>
      </c>
      <c r="EF791" s="6">
        <v>150</v>
      </c>
      <c r="EG791" s="6" t="s">
        <v>316</v>
      </c>
      <c r="EH791" s="6">
        <f t="shared" si="331"/>
        <v>1050</v>
      </c>
      <c r="EI791" s="13">
        <f t="shared" si="332"/>
        <v>1.2152777777777778E-2</v>
      </c>
      <c r="EJ791" s="6">
        <f t="shared" si="333"/>
        <v>1.05</v>
      </c>
      <c r="EL791" s="6">
        <v>2038</v>
      </c>
      <c r="EM791" s="6">
        <v>1</v>
      </c>
      <c r="EN791" s="6">
        <v>6</v>
      </c>
      <c r="EO791" s="6">
        <f t="shared" si="334"/>
        <v>6</v>
      </c>
      <c r="EP791" s="6">
        <v>150</v>
      </c>
      <c r="EQ791" s="6" t="s">
        <v>316</v>
      </c>
      <c r="ER791" s="6">
        <f t="shared" si="335"/>
        <v>900</v>
      </c>
      <c r="ES791" s="13">
        <f t="shared" si="336"/>
        <v>1.0416666666666666E-2</v>
      </c>
      <c r="ET791" s="6">
        <f t="shared" si="337"/>
        <v>0.9</v>
      </c>
      <c r="EV791" s="6">
        <v>2038</v>
      </c>
      <c r="EW791" s="6">
        <v>1</v>
      </c>
      <c r="EX791" s="6">
        <v>8</v>
      </c>
      <c r="EY791" s="6">
        <f t="shared" si="338"/>
        <v>8</v>
      </c>
      <c r="EZ791" s="6">
        <v>150</v>
      </c>
      <c r="FA791" s="6" t="s">
        <v>316</v>
      </c>
      <c r="FB791" s="6">
        <f t="shared" si="339"/>
        <v>1200</v>
      </c>
      <c r="FC791" s="13">
        <f t="shared" si="340"/>
        <v>1.3888888888888888E-2</v>
      </c>
      <c r="FD791" s="6">
        <f t="shared" si="341"/>
        <v>1.2</v>
      </c>
      <c r="FF791" s="6">
        <v>2038</v>
      </c>
      <c r="FG791" s="6">
        <v>1</v>
      </c>
      <c r="FH791" s="6">
        <v>5</v>
      </c>
      <c r="FI791" s="6">
        <f t="shared" si="342"/>
        <v>5</v>
      </c>
      <c r="FJ791" s="6">
        <v>150</v>
      </c>
      <c r="FK791" s="6" t="s">
        <v>316</v>
      </c>
      <c r="FL791" s="6">
        <f t="shared" si="343"/>
        <v>750</v>
      </c>
      <c r="FM791" s="13">
        <f t="shared" si="344"/>
        <v>8.6805555555555559E-3</v>
      </c>
      <c r="FN791" s="6">
        <f t="shared" si="345"/>
        <v>0.75</v>
      </c>
      <c r="FP791" s="6">
        <v>2038</v>
      </c>
      <c r="FQ791" s="6">
        <v>1</v>
      </c>
      <c r="FR791" s="6">
        <v>4</v>
      </c>
      <c r="FS791" s="6">
        <f t="shared" si="346"/>
        <v>4</v>
      </c>
      <c r="FT791" s="6">
        <v>150</v>
      </c>
      <c r="FU791" s="6" t="s">
        <v>316</v>
      </c>
      <c r="FV791" s="6">
        <f t="shared" si="347"/>
        <v>600</v>
      </c>
      <c r="FW791" s="13">
        <f t="shared" si="348"/>
        <v>6.9444444444444441E-3</v>
      </c>
      <c r="FX791" s="6">
        <f t="shared" si="349"/>
        <v>0.6</v>
      </c>
      <c r="FZ791" s="6">
        <v>2038</v>
      </c>
      <c r="GA791" s="6">
        <v>1</v>
      </c>
      <c r="GB791" s="6">
        <v>17</v>
      </c>
      <c r="GC791" s="6">
        <f t="shared" si="350"/>
        <v>17</v>
      </c>
      <c r="GD791" s="6">
        <v>150</v>
      </c>
      <c r="GE791" s="6" t="s">
        <v>316</v>
      </c>
      <c r="GF791" s="6">
        <f t="shared" si="351"/>
        <v>2550</v>
      </c>
      <c r="GG791" s="13">
        <f t="shared" si="352"/>
        <v>2.9513888888888888E-2</v>
      </c>
      <c r="GH791" s="6">
        <f t="shared" si="353"/>
        <v>2.5499999999999998</v>
      </c>
      <c r="GJ791" s="6">
        <v>2038</v>
      </c>
      <c r="GK791" s="6">
        <v>1</v>
      </c>
      <c r="GL791" s="6">
        <v>11</v>
      </c>
      <c r="GM791" s="6">
        <f t="shared" si="354"/>
        <v>11</v>
      </c>
      <c r="GN791" s="6">
        <v>150</v>
      </c>
      <c r="GO791" s="6" t="s">
        <v>316</v>
      </c>
      <c r="GP791" s="6">
        <f t="shared" si="355"/>
        <v>1650</v>
      </c>
      <c r="GQ791" s="13">
        <f t="shared" si="356"/>
        <v>1.9097222222222224E-2</v>
      </c>
      <c r="GR791" s="6">
        <f t="shared" si="357"/>
        <v>1.65</v>
      </c>
      <c r="GT791" s="6">
        <v>2038</v>
      </c>
      <c r="GU791" s="6">
        <v>1</v>
      </c>
      <c r="GV791" s="6">
        <v>14</v>
      </c>
      <c r="GW791" s="6">
        <f t="shared" si="358"/>
        <v>14</v>
      </c>
      <c r="GX791" s="6">
        <v>150</v>
      </c>
      <c r="GY791" s="6" t="s">
        <v>316</v>
      </c>
      <c r="GZ791" s="6">
        <f t="shared" si="359"/>
        <v>2100</v>
      </c>
      <c r="HA791" s="13">
        <f t="shared" si="360"/>
        <v>2.4305555555555556E-2</v>
      </c>
      <c r="HB791" s="6">
        <f t="shared" si="361"/>
        <v>2.1</v>
      </c>
      <c r="HD791" s="6">
        <v>2038</v>
      </c>
      <c r="HE791" s="6">
        <v>1</v>
      </c>
      <c r="HF791" s="6">
        <v>18</v>
      </c>
      <c r="HG791" s="6">
        <f t="shared" si="362"/>
        <v>18</v>
      </c>
      <c r="HH791" s="6">
        <v>150</v>
      </c>
      <c r="HI791" s="6" t="s">
        <v>316</v>
      </c>
      <c r="HJ791" s="6">
        <f t="shared" si="363"/>
        <v>2700</v>
      </c>
      <c r="HK791" s="13">
        <f t="shared" si="364"/>
        <v>3.125E-2</v>
      </c>
      <c r="HL791" s="6">
        <f t="shared" si="365"/>
        <v>2.7</v>
      </c>
      <c r="HN791" s="6">
        <v>2038</v>
      </c>
      <c r="HO791" s="6">
        <v>1</v>
      </c>
      <c r="HP791" s="6">
        <v>5</v>
      </c>
      <c r="HQ791" s="6">
        <f t="shared" si="366"/>
        <v>5</v>
      </c>
      <c r="HR791" s="6">
        <v>150</v>
      </c>
      <c r="HS791" s="6" t="s">
        <v>316</v>
      </c>
      <c r="HT791" s="6">
        <f t="shared" si="367"/>
        <v>750</v>
      </c>
      <c r="HU791" s="13">
        <f t="shared" si="368"/>
        <v>8.6805555555555559E-3</v>
      </c>
      <c r="HV791" s="6">
        <f t="shared" si="369"/>
        <v>0.75</v>
      </c>
      <c r="HX791" s="6">
        <v>2038</v>
      </c>
      <c r="HY791" s="6">
        <v>1</v>
      </c>
      <c r="HZ791" s="6">
        <v>16</v>
      </c>
      <c r="IA791" s="6">
        <f t="shared" si="370"/>
        <v>16</v>
      </c>
      <c r="IB791" s="6">
        <v>150</v>
      </c>
      <c r="IC791" s="6" t="s">
        <v>316</v>
      </c>
      <c r="ID791" s="6">
        <f t="shared" si="371"/>
        <v>2400</v>
      </c>
      <c r="IE791" s="13">
        <f t="shared" si="372"/>
        <v>2.7777777777777776E-2</v>
      </c>
      <c r="IF791" s="6">
        <f t="shared" si="373"/>
        <v>2.4</v>
      </c>
    </row>
    <row r="792" spans="2:240" x14ac:dyDescent="0.3">
      <c r="B792" s="6">
        <v>2039</v>
      </c>
      <c r="C792" s="6">
        <v>1</v>
      </c>
      <c r="D792" s="6">
        <v>8</v>
      </c>
      <c r="E792" s="6">
        <f t="shared" si="279"/>
        <v>8</v>
      </c>
      <c r="F792" s="6">
        <v>150</v>
      </c>
      <c r="G792" s="6" t="s">
        <v>316</v>
      </c>
      <c r="H792" s="6">
        <f t="shared" si="280"/>
        <v>1200</v>
      </c>
      <c r="I792" s="13">
        <f t="shared" si="281"/>
        <v>1.3888888888888888E-2</v>
      </c>
      <c r="J792" s="6">
        <f t="shared" si="282"/>
        <v>1.2</v>
      </c>
      <c r="L792" s="6">
        <v>2039</v>
      </c>
      <c r="M792" s="6">
        <v>0</v>
      </c>
      <c r="N792" s="6"/>
      <c r="O792" s="6"/>
      <c r="P792" s="6">
        <v>10090</v>
      </c>
      <c r="Q792" s="6" t="s">
        <v>218</v>
      </c>
      <c r="R792" s="6">
        <f t="shared" si="283"/>
        <v>0</v>
      </c>
      <c r="S792" s="13">
        <f t="shared" si="284"/>
        <v>0</v>
      </c>
      <c r="T792" s="6">
        <f t="shared" si="285"/>
        <v>0</v>
      </c>
      <c r="V792" s="6">
        <v>2039</v>
      </c>
      <c r="W792" s="6">
        <v>1</v>
      </c>
      <c r="X792" s="6">
        <v>5</v>
      </c>
      <c r="Y792" s="6">
        <f t="shared" si="286"/>
        <v>5</v>
      </c>
      <c r="Z792" s="6">
        <v>150</v>
      </c>
      <c r="AA792" s="6" t="s">
        <v>316</v>
      </c>
      <c r="AB792" s="6">
        <f t="shared" si="287"/>
        <v>750</v>
      </c>
      <c r="AC792" s="13">
        <f t="shared" si="288"/>
        <v>8.6805555555555559E-3</v>
      </c>
      <c r="AD792" s="6">
        <f t="shared" si="289"/>
        <v>0.75</v>
      </c>
      <c r="AF792" s="6">
        <v>2039</v>
      </c>
      <c r="AG792" s="6">
        <v>1</v>
      </c>
      <c r="AH792" s="6">
        <v>19</v>
      </c>
      <c r="AI792" s="6">
        <f t="shared" si="290"/>
        <v>19</v>
      </c>
      <c r="AJ792" s="6">
        <v>150</v>
      </c>
      <c r="AK792" s="6" t="s">
        <v>316</v>
      </c>
      <c r="AL792" s="6">
        <f t="shared" si="291"/>
        <v>2850</v>
      </c>
      <c r="AM792" s="13">
        <f t="shared" si="292"/>
        <v>3.2986111111111112E-2</v>
      </c>
      <c r="AN792" s="6">
        <f t="shared" si="293"/>
        <v>2.85</v>
      </c>
      <c r="AP792" s="6">
        <v>2039</v>
      </c>
      <c r="AQ792" s="6">
        <v>1</v>
      </c>
      <c r="AR792" s="6">
        <v>4</v>
      </c>
      <c r="AS792" s="6">
        <f t="shared" si="294"/>
        <v>4</v>
      </c>
      <c r="AT792" s="6">
        <v>150</v>
      </c>
      <c r="AU792" s="6" t="s">
        <v>316</v>
      </c>
      <c r="AV792" s="6">
        <f t="shared" si="295"/>
        <v>600</v>
      </c>
      <c r="AW792" s="13">
        <f t="shared" si="296"/>
        <v>6.9444444444444441E-3</v>
      </c>
      <c r="AX792" s="6">
        <f t="shared" si="297"/>
        <v>0.6</v>
      </c>
      <c r="AZ792" s="6">
        <v>2039</v>
      </c>
      <c r="BA792" s="6">
        <v>1</v>
      </c>
      <c r="BB792" s="6">
        <v>3</v>
      </c>
      <c r="BC792" s="6">
        <f t="shared" si="298"/>
        <v>3</v>
      </c>
      <c r="BD792" s="6">
        <v>150</v>
      </c>
      <c r="BE792" s="6" t="s">
        <v>316</v>
      </c>
      <c r="BF792" s="6">
        <f t="shared" si="299"/>
        <v>450</v>
      </c>
      <c r="BG792" s="13">
        <f t="shared" si="300"/>
        <v>5.208333333333333E-3</v>
      </c>
      <c r="BH792" s="6">
        <f t="shared" si="301"/>
        <v>0.45</v>
      </c>
      <c r="BJ792" s="6">
        <v>2039</v>
      </c>
      <c r="BK792" s="6">
        <v>1</v>
      </c>
      <c r="BL792" s="6">
        <v>3</v>
      </c>
      <c r="BM792" s="6">
        <f t="shared" si="302"/>
        <v>3</v>
      </c>
      <c r="BN792" s="6">
        <v>150</v>
      </c>
      <c r="BO792" s="6" t="s">
        <v>316</v>
      </c>
      <c r="BP792" s="6">
        <f t="shared" si="303"/>
        <v>450</v>
      </c>
      <c r="BQ792" s="13">
        <f t="shared" si="304"/>
        <v>5.208333333333333E-3</v>
      </c>
      <c r="BR792" s="6">
        <f t="shared" si="305"/>
        <v>0.45</v>
      </c>
      <c r="BT792" s="6">
        <v>2039</v>
      </c>
      <c r="BU792" s="6">
        <v>1</v>
      </c>
      <c r="BV792" s="6">
        <v>5</v>
      </c>
      <c r="BW792" s="6">
        <f t="shared" si="306"/>
        <v>5</v>
      </c>
      <c r="BX792" s="6">
        <v>150</v>
      </c>
      <c r="BY792" s="6" t="s">
        <v>316</v>
      </c>
      <c r="BZ792" s="6">
        <f t="shared" si="307"/>
        <v>750</v>
      </c>
      <c r="CA792" s="13">
        <f t="shared" si="308"/>
        <v>8.6805555555555559E-3</v>
      </c>
      <c r="CB792" s="6">
        <f t="shared" si="309"/>
        <v>0.75</v>
      </c>
      <c r="CD792" s="6">
        <v>2039</v>
      </c>
      <c r="CE792" s="6">
        <v>1</v>
      </c>
      <c r="CF792" s="6">
        <v>5</v>
      </c>
      <c r="CG792" s="6">
        <f t="shared" si="310"/>
        <v>5</v>
      </c>
      <c r="CH792" s="6">
        <v>150</v>
      </c>
      <c r="CI792" s="6" t="s">
        <v>316</v>
      </c>
      <c r="CJ792" s="6">
        <f t="shared" si="311"/>
        <v>750</v>
      </c>
      <c r="CK792" s="13">
        <f t="shared" si="312"/>
        <v>8.6805555555555559E-3</v>
      </c>
      <c r="CL792" s="6">
        <f t="shared" si="313"/>
        <v>0.75</v>
      </c>
      <c r="CN792" s="6">
        <v>2039</v>
      </c>
      <c r="CO792" s="6">
        <v>1</v>
      </c>
      <c r="CP792" s="6">
        <v>3</v>
      </c>
      <c r="CQ792" s="6">
        <f t="shared" si="314"/>
        <v>3</v>
      </c>
      <c r="CR792" s="6">
        <v>150</v>
      </c>
      <c r="CS792" s="6" t="s">
        <v>316</v>
      </c>
      <c r="CT792" s="6">
        <f t="shared" si="315"/>
        <v>450</v>
      </c>
      <c r="CU792" s="13">
        <f t="shared" si="316"/>
        <v>5.208333333333333E-3</v>
      </c>
      <c r="CV792" s="6">
        <f t="shared" si="317"/>
        <v>0.45</v>
      </c>
      <c r="CX792" s="6">
        <v>2039</v>
      </c>
      <c r="CY792" s="6">
        <v>1</v>
      </c>
      <c r="CZ792" s="6">
        <v>9</v>
      </c>
      <c r="DA792" s="6">
        <f t="shared" si="318"/>
        <v>9</v>
      </c>
      <c r="DB792" s="6">
        <v>150</v>
      </c>
      <c r="DC792" s="6" t="s">
        <v>316</v>
      </c>
      <c r="DD792" s="6">
        <f t="shared" si="319"/>
        <v>1350</v>
      </c>
      <c r="DE792" s="13">
        <f t="shared" si="320"/>
        <v>1.5625E-2</v>
      </c>
      <c r="DF792" s="6">
        <f t="shared" si="321"/>
        <v>1.35</v>
      </c>
      <c r="DH792" s="6">
        <v>2039</v>
      </c>
      <c r="DI792" s="6">
        <v>1</v>
      </c>
      <c r="DJ792" s="6">
        <v>4</v>
      </c>
      <c r="DK792" s="6">
        <f t="shared" si="322"/>
        <v>4</v>
      </c>
      <c r="DL792" s="6">
        <v>150</v>
      </c>
      <c r="DM792" s="6" t="s">
        <v>316</v>
      </c>
      <c r="DN792" s="6">
        <f t="shared" si="323"/>
        <v>600</v>
      </c>
      <c r="DO792" s="13">
        <f t="shared" si="324"/>
        <v>6.9444444444444441E-3</v>
      </c>
      <c r="DP792" s="6">
        <f t="shared" si="325"/>
        <v>0.6</v>
      </c>
      <c r="DR792" s="6">
        <v>2039</v>
      </c>
      <c r="DS792" s="6">
        <v>1</v>
      </c>
      <c r="DT792" s="6">
        <v>6</v>
      </c>
      <c r="DU792" s="6">
        <f t="shared" si="326"/>
        <v>6</v>
      </c>
      <c r="DV792" s="6">
        <v>150</v>
      </c>
      <c r="DW792" s="6" t="s">
        <v>316</v>
      </c>
      <c r="DX792" s="6">
        <f t="shared" si="327"/>
        <v>900</v>
      </c>
      <c r="DY792" s="13">
        <f t="shared" si="328"/>
        <v>1.0416666666666666E-2</v>
      </c>
      <c r="DZ792" s="6">
        <f t="shared" si="329"/>
        <v>0.9</v>
      </c>
      <c r="EB792" s="6">
        <v>2039</v>
      </c>
      <c r="EC792" s="6">
        <v>1</v>
      </c>
      <c r="ED792" s="6">
        <v>7</v>
      </c>
      <c r="EE792" s="6">
        <f t="shared" si="330"/>
        <v>7</v>
      </c>
      <c r="EF792" s="6">
        <v>150</v>
      </c>
      <c r="EG792" s="6" t="s">
        <v>316</v>
      </c>
      <c r="EH792" s="6">
        <f t="shared" si="331"/>
        <v>1050</v>
      </c>
      <c r="EI792" s="13">
        <f t="shared" si="332"/>
        <v>1.2152777777777778E-2</v>
      </c>
      <c r="EJ792" s="6">
        <f t="shared" si="333"/>
        <v>1.05</v>
      </c>
      <c r="EL792" s="6">
        <v>2039</v>
      </c>
      <c r="EM792" s="6">
        <v>1</v>
      </c>
      <c r="EN792" s="6">
        <v>6</v>
      </c>
      <c r="EO792" s="6">
        <f t="shared" si="334"/>
        <v>6</v>
      </c>
      <c r="EP792" s="6">
        <v>150</v>
      </c>
      <c r="EQ792" s="6" t="s">
        <v>316</v>
      </c>
      <c r="ER792" s="6">
        <f t="shared" si="335"/>
        <v>900</v>
      </c>
      <c r="ES792" s="13">
        <f t="shared" si="336"/>
        <v>1.0416666666666666E-2</v>
      </c>
      <c r="ET792" s="6">
        <f t="shared" si="337"/>
        <v>0.9</v>
      </c>
      <c r="EV792" s="6">
        <v>2039</v>
      </c>
      <c r="EW792" s="6">
        <v>1</v>
      </c>
      <c r="EX792" s="6">
        <v>8</v>
      </c>
      <c r="EY792" s="6">
        <f t="shared" si="338"/>
        <v>8</v>
      </c>
      <c r="EZ792" s="6">
        <v>150</v>
      </c>
      <c r="FA792" s="6" t="s">
        <v>316</v>
      </c>
      <c r="FB792" s="6">
        <f t="shared" si="339"/>
        <v>1200</v>
      </c>
      <c r="FC792" s="13">
        <f t="shared" si="340"/>
        <v>1.3888888888888888E-2</v>
      </c>
      <c r="FD792" s="6">
        <f t="shared" si="341"/>
        <v>1.2</v>
      </c>
      <c r="FF792" s="6">
        <v>2039</v>
      </c>
      <c r="FG792" s="6">
        <v>1</v>
      </c>
      <c r="FH792" s="6">
        <v>5</v>
      </c>
      <c r="FI792" s="6">
        <f t="shared" si="342"/>
        <v>5</v>
      </c>
      <c r="FJ792" s="6">
        <v>150</v>
      </c>
      <c r="FK792" s="6" t="s">
        <v>316</v>
      </c>
      <c r="FL792" s="6">
        <f t="shared" si="343"/>
        <v>750</v>
      </c>
      <c r="FM792" s="13">
        <f t="shared" si="344"/>
        <v>8.6805555555555559E-3</v>
      </c>
      <c r="FN792" s="6">
        <f t="shared" si="345"/>
        <v>0.75</v>
      </c>
      <c r="FP792" s="6">
        <v>2039</v>
      </c>
      <c r="FQ792" s="6">
        <v>1</v>
      </c>
      <c r="FR792" s="6">
        <v>4</v>
      </c>
      <c r="FS792" s="6">
        <f t="shared" si="346"/>
        <v>4</v>
      </c>
      <c r="FT792" s="6">
        <v>150</v>
      </c>
      <c r="FU792" s="6" t="s">
        <v>316</v>
      </c>
      <c r="FV792" s="6">
        <f t="shared" si="347"/>
        <v>600</v>
      </c>
      <c r="FW792" s="13">
        <f t="shared" si="348"/>
        <v>6.9444444444444441E-3</v>
      </c>
      <c r="FX792" s="6">
        <f t="shared" si="349"/>
        <v>0.6</v>
      </c>
      <c r="FZ792" s="6">
        <v>2039</v>
      </c>
      <c r="GA792" s="6">
        <v>1</v>
      </c>
      <c r="GB792" s="6">
        <v>17</v>
      </c>
      <c r="GC792" s="6">
        <f t="shared" si="350"/>
        <v>17</v>
      </c>
      <c r="GD792" s="6">
        <v>150</v>
      </c>
      <c r="GE792" s="6" t="s">
        <v>316</v>
      </c>
      <c r="GF792" s="6">
        <f t="shared" si="351"/>
        <v>2550</v>
      </c>
      <c r="GG792" s="13">
        <f t="shared" si="352"/>
        <v>2.9513888888888888E-2</v>
      </c>
      <c r="GH792" s="6">
        <f t="shared" si="353"/>
        <v>2.5499999999999998</v>
      </c>
      <c r="GJ792" s="6">
        <v>2039</v>
      </c>
      <c r="GK792" s="6">
        <v>1</v>
      </c>
      <c r="GL792" s="6">
        <v>11</v>
      </c>
      <c r="GM792" s="6">
        <f t="shared" si="354"/>
        <v>11</v>
      </c>
      <c r="GN792" s="6">
        <v>150</v>
      </c>
      <c r="GO792" s="6" t="s">
        <v>316</v>
      </c>
      <c r="GP792" s="6">
        <f t="shared" si="355"/>
        <v>1650</v>
      </c>
      <c r="GQ792" s="13">
        <f t="shared" si="356"/>
        <v>1.9097222222222224E-2</v>
      </c>
      <c r="GR792" s="6">
        <f t="shared" si="357"/>
        <v>1.65</v>
      </c>
      <c r="GT792" s="6">
        <v>2039</v>
      </c>
      <c r="GU792" s="6">
        <v>1</v>
      </c>
      <c r="GV792" s="6">
        <v>14</v>
      </c>
      <c r="GW792" s="6">
        <f t="shared" si="358"/>
        <v>14</v>
      </c>
      <c r="GX792" s="6">
        <v>150</v>
      </c>
      <c r="GY792" s="6" t="s">
        <v>316</v>
      </c>
      <c r="GZ792" s="6">
        <f t="shared" si="359"/>
        <v>2100</v>
      </c>
      <c r="HA792" s="13">
        <f t="shared" si="360"/>
        <v>2.4305555555555556E-2</v>
      </c>
      <c r="HB792" s="6">
        <f t="shared" si="361"/>
        <v>2.1</v>
      </c>
      <c r="HD792" s="6">
        <v>2039</v>
      </c>
      <c r="HE792" s="6">
        <v>1</v>
      </c>
      <c r="HF792" s="6">
        <v>18</v>
      </c>
      <c r="HG792" s="6">
        <f t="shared" si="362"/>
        <v>18</v>
      </c>
      <c r="HH792" s="6">
        <v>150</v>
      </c>
      <c r="HI792" s="6" t="s">
        <v>316</v>
      </c>
      <c r="HJ792" s="6">
        <f t="shared" si="363"/>
        <v>2700</v>
      </c>
      <c r="HK792" s="13">
        <f t="shared" si="364"/>
        <v>3.125E-2</v>
      </c>
      <c r="HL792" s="6">
        <f t="shared" si="365"/>
        <v>2.7</v>
      </c>
      <c r="HN792" s="6">
        <v>2039</v>
      </c>
      <c r="HO792" s="6">
        <v>1</v>
      </c>
      <c r="HP792" s="6">
        <v>5</v>
      </c>
      <c r="HQ792" s="6">
        <f t="shared" si="366"/>
        <v>5</v>
      </c>
      <c r="HR792" s="6">
        <v>150</v>
      </c>
      <c r="HS792" s="6" t="s">
        <v>316</v>
      </c>
      <c r="HT792" s="6">
        <f t="shared" si="367"/>
        <v>750</v>
      </c>
      <c r="HU792" s="13">
        <f t="shared" si="368"/>
        <v>8.6805555555555559E-3</v>
      </c>
      <c r="HV792" s="6">
        <f t="shared" si="369"/>
        <v>0.75</v>
      </c>
      <c r="HX792" s="6">
        <v>2039</v>
      </c>
      <c r="HY792" s="6">
        <v>1</v>
      </c>
      <c r="HZ792" s="6">
        <v>16</v>
      </c>
      <c r="IA792" s="6">
        <f t="shared" si="370"/>
        <v>16</v>
      </c>
      <c r="IB792" s="6">
        <v>150</v>
      </c>
      <c r="IC792" s="6" t="s">
        <v>316</v>
      </c>
      <c r="ID792" s="6">
        <f t="shared" si="371"/>
        <v>2400</v>
      </c>
      <c r="IE792" s="13">
        <f t="shared" si="372"/>
        <v>2.7777777777777776E-2</v>
      </c>
      <c r="IF792" s="6">
        <f t="shared" si="373"/>
        <v>2.4</v>
      </c>
    </row>
    <row r="793" spans="2:240" x14ac:dyDescent="0.3">
      <c r="B793" s="6">
        <v>2040</v>
      </c>
      <c r="C793" s="6">
        <v>1</v>
      </c>
      <c r="D793" s="6">
        <v>8</v>
      </c>
      <c r="E793" s="6">
        <f t="shared" si="279"/>
        <v>8</v>
      </c>
      <c r="F793" s="6">
        <v>150</v>
      </c>
      <c r="G793" s="6" t="s">
        <v>316</v>
      </c>
      <c r="H793" s="6">
        <f t="shared" si="280"/>
        <v>1200</v>
      </c>
      <c r="I793" s="13">
        <f t="shared" si="281"/>
        <v>1.3888888888888888E-2</v>
      </c>
      <c r="J793" s="6">
        <f t="shared" si="282"/>
        <v>1.2</v>
      </c>
      <c r="L793" s="6">
        <v>2040</v>
      </c>
      <c r="M793" s="6">
        <v>0</v>
      </c>
      <c r="N793" s="6"/>
      <c r="O793" s="6"/>
      <c r="P793" s="6">
        <v>10090</v>
      </c>
      <c r="Q793" s="6" t="s">
        <v>218</v>
      </c>
      <c r="R793" s="6">
        <f t="shared" si="283"/>
        <v>0</v>
      </c>
      <c r="S793" s="13">
        <f t="shared" si="284"/>
        <v>0</v>
      </c>
      <c r="T793" s="6">
        <f t="shared" si="285"/>
        <v>0</v>
      </c>
      <c r="V793" s="6">
        <v>2040</v>
      </c>
      <c r="W793" s="6">
        <v>1</v>
      </c>
      <c r="X793" s="6">
        <v>5</v>
      </c>
      <c r="Y793" s="6">
        <f t="shared" si="286"/>
        <v>5</v>
      </c>
      <c r="Z793" s="6">
        <v>150</v>
      </c>
      <c r="AA793" s="6" t="s">
        <v>316</v>
      </c>
      <c r="AB793" s="6">
        <f t="shared" si="287"/>
        <v>750</v>
      </c>
      <c r="AC793" s="13">
        <f t="shared" si="288"/>
        <v>8.6805555555555559E-3</v>
      </c>
      <c r="AD793" s="6">
        <f t="shared" si="289"/>
        <v>0.75</v>
      </c>
      <c r="AF793" s="6">
        <v>2040</v>
      </c>
      <c r="AG793" s="6">
        <v>1</v>
      </c>
      <c r="AH793" s="6">
        <v>19</v>
      </c>
      <c r="AI793" s="6">
        <f t="shared" si="290"/>
        <v>19</v>
      </c>
      <c r="AJ793" s="6">
        <v>150</v>
      </c>
      <c r="AK793" s="6" t="s">
        <v>316</v>
      </c>
      <c r="AL793" s="6">
        <f t="shared" si="291"/>
        <v>2850</v>
      </c>
      <c r="AM793" s="13">
        <f t="shared" si="292"/>
        <v>3.2986111111111112E-2</v>
      </c>
      <c r="AN793" s="6">
        <f t="shared" si="293"/>
        <v>2.85</v>
      </c>
      <c r="AP793" s="6">
        <v>2040</v>
      </c>
      <c r="AQ793" s="6">
        <v>1</v>
      </c>
      <c r="AR793" s="6">
        <v>4</v>
      </c>
      <c r="AS793" s="6">
        <f t="shared" si="294"/>
        <v>4</v>
      </c>
      <c r="AT793" s="6">
        <v>150</v>
      </c>
      <c r="AU793" s="6" t="s">
        <v>316</v>
      </c>
      <c r="AV793" s="6">
        <f t="shared" si="295"/>
        <v>600</v>
      </c>
      <c r="AW793" s="13">
        <f t="shared" si="296"/>
        <v>6.9444444444444441E-3</v>
      </c>
      <c r="AX793" s="6">
        <f t="shared" si="297"/>
        <v>0.6</v>
      </c>
      <c r="AZ793" s="6">
        <v>2040</v>
      </c>
      <c r="BA793" s="6">
        <v>1</v>
      </c>
      <c r="BB793" s="6">
        <v>3</v>
      </c>
      <c r="BC793" s="6">
        <f t="shared" si="298"/>
        <v>3</v>
      </c>
      <c r="BD793" s="6">
        <v>150</v>
      </c>
      <c r="BE793" s="6" t="s">
        <v>316</v>
      </c>
      <c r="BF793" s="6">
        <f t="shared" si="299"/>
        <v>450</v>
      </c>
      <c r="BG793" s="13">
        <f t="shared" si="300"/>
        <v>5.208333333333333E-3</v>
      </c>
      <c r="BH793" s="6">
        <f t="shared" si="301"/>
        <v>0.45</v>
      </c>
      <c r="BJ793" s="6">
        <v>2040</v>
      </c>
      <c r="BK793" s="6">
        <v>1</v>
      </c>
      <c r="BL793" s="6">
        <v>3</v>
      </c>
      <c r="BM793" s="6">
        <f t="shared" si="302"/>
        <v>3</v>
      </c>
      <c r="BN793" s="6">
        <v>150</v>
      </c>
      <c r="BO793" s="6" t="s">
        <v>316</v>
      </c>
      <c r="BP793" s="6">
        <f t="shared" si="303"/>
        <v>450</v>
      </c>
      <c r="BQ793" s="13">
        <f t="shared" si="304"/>
        <v>5.208333333333333E-3</v>
      </c>
      <c r="BR793" s="6">
        <f t="shared" si="305"/>
        <v>0.45</v>
      </c>
      <c r="BT793" s="6">
        <v>2040</v>
      </c>
      <c r="BU793" s="6">
        <v>1</v>
      </c>
      <c r="BV793" s="6">
        <v>5</v>
      </c>
      <c r="BW793" s="6">
        <f t="shared" si="306"/>
        <v>5</v>
      </c>
      <c r="BX793" s="6">
        <v>150</v>
      </c>
      <c r="BY793" s="6" t="s">
        <v>316</v>
      </c>
      <c r="BZ793" s="6">
        <f t="shared" si="307"/>
        <v>750</v>
      </c>
      <c r="CA793" s="13">
        <f t="shared" si="308"/>
        <v>8.6805555555555559E-3</v>
      </c>
      <c r="CB793" s="6">
        <f t="shared" si="309"/>
        <v>0.75</v>
      </c>
      <c r="CD793" s="6">
        <v>2040</v>
      </c>
      <c r="CE793" s="6">
        <v>1</v>
      </c>
      <c r="CF793" s="6">
        <v>5</v>
      </c>
      <c r="CG793" s="6">
        <f t="shared" si="310"/>
        <v>5</v>
      </c>
      <c r="CH793" s="6">
        <v>150</v>
      </c>
      <c r="CI793" s="6" t="s">
        <v>316</v>
      </c>
      <c r="CJ793" s="6">
        <f t="shared" si="311"/>
        <v>750</v>
      </c>
      <c r="CK793" s="13">
        <f t="shared" si="312"/>
        <v>8.6805555555555559E-3</v>
      </c>
      <c r="CL793" s="6">
        <f t="shared" si="313"/>
        <v>0.75</v>
      </c>
      <c r="CN793" s="6">
        <v>2040</v>
      </c>
      <c r="CO793" s="6">
        <v>1</v>
      </c>
      <c r="CP793" s="6">
        <v>3</v>
      </c>
      <c r="CQ793" s="6">
        <f t="shared" si="314"/>
        <v>3</v>
      </c>
      <c r="CR793" s="6">
        <v>150</v>
      </c>
      <c r="CS793" s="6" t="s">
        <v>316</v>
      </c>
      <c r="CT793" s="6">
        <f t="shared" si="315"/>
        <v>450</v>
      </c>
      <c r="CU793" s="13">
        <f t="shared" si="316"/>
        <v>5.208333333333333E-3</v>
      </c>
      <c r="CV793" s="6">
        <f t="shared" si="317"/>
        <v>0.45</v>
      </c>
      <c r="CX793" s="6">
        <v>2040</v>
      </c>
      <c r="CY793" s="6">
        <v>1</v>
      </c>
      <c r="CZ793" s="6">
        <v>9</v>
      </c>
      <c r="DA793" s="6">
        <f t="shared" si="318"/>
        <v>9</v>
      </c>
      <c r="DB793" s="6">
        <v>150</v>
      </c>
      <c r="DC793" s="6" t="s">
        <v>316</v>
      </c>
      <c r="DD793" s="6">
        <f t="shared" si="319"/>
        <v>1350</v>
      </c>
      <c r="DE793" s="13">
        <f t="shared" si="320"/>
        <v>1.5625E-2</v>
      </c>
      <c r="DF793" s="6">
        <f t="shared" si="321"/>
        <v>1.35</v>
      </c>
      <c r="DH793" s="6">
        <v>2040</v>
      </c>
      <c r="DI793" s="6">
        <v>1</v>
      </c>
      <c r="DJ793" s="6">
        <v>4</v>
      </c>
      <c r="DK793" s="6">
        <f t="shared" si="322"/>
        <v>4</v>
      </c>
      <c r="DL793" s="6">
        <v>150</v>
      </c>
      <c r="DM793" s="6" t="s">
        <v>316</v>
      </c>
      <c r="DN793" s="6">
        <f t="shared" si="323"/>
        <v>600</v>
      </c>
      <c r="DO793" s="13">
        <f t="shared" si="324"/>
        <v>6.9444444444444441E-3</v>
      </c>
      <c r="DP793" s="6">
        <f t="shared" si="325"/>
        <v>0.6</v>
      </c>
      <c r="DR793" s="6">
        <v>2040</v>
      </c>
      <c r="DS793" s="6">
        <v>1</v>
      </c>
      <c r="DT793" s="6">
        <v>6</v>
      </c>
      <c r="DU793" s="6">
        <f t="shared" si="326"/>
        <v>6</v>
      </c>
      <c r="DV793" s="6">
        <v>150</v>
      </c>
      <c r="DW793" s="6" t="s">
        <v>316</v>
      </c>
      <c r="DX793" s="6">
        <f t="shared" si="327"/>
        <v>900</v>
      </c>
      <c r="DY793" s="13">
        <f t="shared" si="328"/>
        <v>1.0416666666666666E-2</v>
      </c>
      <c r="DZ793" s="6">
        <f t="shared" si="329"/>
        <v>0.9</v>
      </c>
      <c r="EB793" s="6">
        <v>2040</v>
      </c>
      <c r="EC793" s="6">
        <v>1</v>
      </c>
      <c r="ED793" s="6">
        <v>7</v>
      </c>
      <c r="EE793" s="6">
        <f t="shared" si="330"/>
        <v>7</v>
      </c>
      <c r="EF793" s="6">
        <v>150</v>
      </c>
      <c r="EG793" s="6" t="s">
        <v>316</v>
      </c>
      <c r="EH793" s="6">
        <f t="shared" si="331"/>
        <v>1050</v>
      </c>
      <c r="EI793" s="13">
        <f t="shared" si="332"/>
        <v>1.2152777777777778E-2</v>
      </c>
      <c r="EJ793" s="6">
        <f t="shared" si="333"/>
        <v>1.05</v>
      </c>
      <c r="EL793" s="6">
        <v>2040</v>
      </c>
      <c r="EM793" s="6">
        <v>1</v>
      </c>
      <c r="EN793" s="6">
        <v>6</v>
      </c>
      <c r="EO793" s="6">
        <f t="shared" si="334"/>
        <v>6</v>
      </c>
      <c r="EP793" s="6">
        <v>150</v>
      </c>
      <c r="EQ793" s="6" t="s">
        <v>316</v>
      </c>
      <c r="ER793" s="6">
        <f t="shared" si="335"/>
        <v>900</v>
      </c>
      <c r="ES793" s="13">
        <f t="shared" si="336"/>
        <v>1.0416666666666666E-2</v>
      </c>
      <c r="ET793" s="6">
        <f t="shared" si="337"/>
        <v>0.9</v>
      </c>
      <c r="EV793" s="6">
        <v>2040</v>
      </c>
      <c r="EW793" s="6">
        <v>1</v>
      </c>
      <c r="EX793" s="6">
        <v>8</v>
      </c>
      <c r="EY793" s="6">
        <f t="shared" si="338"/>
        <v>8</v>
      </c>
      <c r="EZ793" s="6">
        <v>150</v>
      </c>
      <c r="FA793" s="6" t="s">
        <v>316</v>
      </c>
      <c r="FB793" s="6">
        <f t="shared" si="339"/>
        <v>1200</v>
      </c>
      <c r="FC793" s="13">
        <f t="shared" si="340"/>
        <v>1.3888888888888888E-2</v>
      </c>
      <c r="FD793" s="6">
        <f t="shared" si="341"/>
        <v>1.2</v>
      </c>
      <c r="FF793" s="6">
        <v>2040</v>
      </c>
      <c r="FG793" s="6">
        <v>1</v>
      </c>
      <c r="FH793" s="6">
        <v>5</v>
      </c>
      <c r="FI793" s="6">
        <f t="shared" si="342"/>
        <v>5</v>
      </c>
      <c r="FJ793" s="6">
        <v>150</v>
      </c>
      <c r="FK793" s="6" t="s">
        <v>316</v>
      </c>
      <c r="FL793" s="6">
        <f t="shared" si="343"/>
        <v>750</v>
      </c>
      <c r="FM793" s="13">
        <f t="shared" si="344"/>
        <v>8.6805555555555559E-3</v>
      </c>
      <c r="FN793" s="6">
        <f t="shared" si="345"/>
        <v>0.75</v>
      </c>
      <c r="FP793" s="6">
        <v>2040</v>
      </c>
      <c r="FQ793" s="6">
        <v>1</v>
      </c>
      <c r="FR793" s="6">
        <v>4</v>
      </c>
      <c r="FS793" s="6">
        <f t="shared" si="346"/>
        <v>4</v>
      </c>
      <c r="FT793" s="6">
        <v>150</v>
      </c>
      <c r="FU793" s="6" t="s">
        <v>316</v>
      </c>
      <c r="FV793" s="6">
        <f t="shared" si="347"/>
        <v>600</v>
      </c>
      <c r="FW793" s="13">
        <f t="shared" si="348"/>
        <v>6.9444444444444441E-3</v>
      </c>
      <c r="FX793" s="6">
        <f t="shared" si="349"/>
        <v>0.6</v>
      </c>
      <c r="FZ793" s="6">
        <v>2040</v>
      </c>
      <c r="GA793" s="6">
        <v>1</v>
      </c>
      <c r="GB793" s="6">
        <v>17</v>
      </c>
      <c r="GC793" s="6">
        <f t="shared" si="350"/>
        <v>17</v>
      </c>
      <c r="GD793" s="6">
        <v>150</v>
      </c>
      <c r="GE793" s="6" t="s">
        <v>316</v>
      </c>
      <c r="GF793" s="6">
        <f t="shared" si="351"/>
        <v>2550</v>
      </c>
      <c r="GG793" s="13">
        <f t="shared" si="352"/>
        <v>2.9513888888888888E-2</v>
      </c>
      <c r="GH793" s="6">
        <f t="shared" si="353"/>
        <v>2.5499999999999998</v>
      </c>
      <c r="GJ793" s="6">
        <v>2040</v>
      </c>
      <c r="GK793" s="6">
        <v>1</v>
      </c>
      <c r="GL793" s="6">
        <v>11</v>
      </c>
      <c r="GM793" s="6">
        <f t="shared" si="354"/>
        <v>11</v>
      </c>
      <c r="GN793" s="6">
        <v>150</v>
      </c>
      <c r="GO793" s="6" t="s">
        <v>316</v>
      </c>
      <c r="GP793" s="6">
        <f t="shared" si="355"/>
        <v>1650</v>
      </c>
      <c r="GQ793" s="13">
        <f t="shared" si="356"/>
        <v>1.9097222222222224E-2</v>
      </c>
      <c r="GR793" s="6">
        <f t="shared" si="357"/>
        <v>1.65</v>
      </c>
      <c r="GT793" s="6">
        <v>2040</v>
      </c>
      <c r="GU793" s="6">
        <v>1</v>
      </c>
      <c r="GV793" s="6">
        <v>14</v>
      </c>
      <c r="GW793" s="6">
        <f t="shared" si="358"/>
        <v>14</v>
      </c>
      <c r="GX793" s="6">
        <v>150</v>
      </c>
      <c r="GY793" s="6" t="s">
        <v>316</v>
      </c>
      <c r="GZ793" s="6">
        <f t="shared" si="359"/>
        <v>2100</v>
      </c>
      <c r="HA793" s="13">
        <f t="shared" si="360"/>
        <v>2.4305555555555556E-2</v>
      </c>
      <c r="HB793" s="6">
        <f t="shared" si="361"/>
        <v>2.1</v>
      </c>
      <c r="HD793" s="6">
        <v>2040</v>
      </c>
      <c r="HE793" s="6">
        <v>1</v>
      </c>
      <c r="HF793" s="6">
        <v>18</v>
      </c>
      <c r="HG793" s="6">
        <f t="shared" si="362"/>
        <v>18</v>
      </c>
      <c r="HH793" s="6">
        <v>150</v>
      </c>
      <c r="HI793" s="6" t="s">
        <v>316</v>
      </c>
      <c r="HJ793" s="6">
        <f t="shared" si="363"/>
        <v>2700</v>
      </c>
      <c r="HK793" s="13">
        <f t="shared" si="364"/>
        <v>3.125E-2</v>
      </c>
      <c r="HL793" s="6">
        <f t="shared" si="365"/>
        <v>2.7</v>
      </c>
      <c r="HN793" s="6">
        <v>2040</v>
      </c>
      <c r="HO793" s="6">
        <v>1</v>
      </c>
      <c r="HP793" s="6">
        <v>5</v>
      </c>
      <c r="HQ793" s="6">
        <f t="shared" si="366"/>
        <v>5</v>
      </c>
      <c r="HR793" s="6">
        <v>150</v>
      </c>
      <c r="HS793" s="6" t="s">
        <v>316</v>
      </c>
      <c r="HT793" s="6">
        <f t="shared" si="367"/>
        <v>750</v>
      </c>
      <c r="HU793" s="13">
        <f t="shared" si="368"/>
        <v>8.6805555555555559E-3</v>
      </c>
      <c r="HV793" s="6">
        <f t="shared" si="369"/>
        <v>0.75</v>
      </c>
      <c r="HX793" s="6">
        <v>2040</v>
      </c>
      <c r="HY793" s="6">
        <v>1</v>
      </c>
      <c r="HZ793" s="6">
        <v>16</v>
      </c>
      <c r="IA793" s="6">
        <f t="shared" si="370"/>
        <v>16</v>
      </c>
      <c r="IB793" s="6">
        <v>150</v>
      </c>
      <c r="IC793" s="6" t="s">
        <v>316</v>
      </c>
      <c r="ID793" s="6">
        <f t="shared" si="371"/>
        <v>2400</v>
      </c>
      <c r="IE793" s="13">
        <f t="shared" si="372"/>
        <v>2.7777777777777776E-2</v>
      </c>
      <c r="IF793" s="6">
        <f t="shared" si="373"/>
        <v>2.4</v>
      </c>
    </row>
    <row r="794" spans="2:240" x14ac:dyDescent="0.3">
      <c r="B794" s="6">
        <v>2041</v>
      </c>
      <c r="C794" s="6">
        <v>1</v>
      </c>
      <c r="D794" s="6">
        <v>8</v>
      </c>
      <c r="E794" s="6">
        <f t="shared" si="279"/>
        <v>8</v>
      </c>
      <c r="F794" s="6">
        <v>150</v>
      </c>
      <c r="G794" s="6" t="s">
        <v>316</v>
      </c>
      <c r="H794" s="6">
        <f t="shared" si="280"/>
        <v>1200</v>
      </c>
      <c r="I794" s="13">
        <f t="shared" si="281"/>
        <v>1.3888888888888888E-2</v>
      </c>
      <c r="J794" s="6">
        <f t="shared" si="282"/>
        <v>1.2</v>
      </c>
      <c r="L794" s="6">
        <v>2041</v>
      </c>
      <c r="M794" s="6">
        <v>0</v>
      </c>
      <c r="N794" s="6"/>
      <c r="O794" s="6"/>
      <c r="P794" s="6">
        <v>10090</v>
      </c>
      <c r="Q794" s="6" t="s">
        <v>218</v>
      </c>
      <c r="R794" s="6">
        <f t="shared" si="283"/>
        <v>0</v>
      </c>
      <c r="S794" s="13">
        <f t="shared" si="284"/>
        <v>0</v>
      </c>
      <c r="T794" s="6">
        <f t="shared" si="285"/>
        <v>0</v>
      </c>
      <c r="V794" s="6">
        <v>2041</v>
      </c>
      <c r="W794" s="6">
        <v>1</v>
      </c>
      <c r="X794" s="6">
        <v>5</v>
      </c>
      <c r="Y794" s="6">
        <f t="shared" si="286"/>
        <v>5</v>
      </c>
      <c r="Z794" s="6">
        <v>150</v>
      </c>
      <c r="AA794" s="6" t="s">
        <v>316</v>
      </c>
      <c r="AB794" s="6">
        <f t="shared" si="287"/>
        <v>750</v>
      </c>
      <c r="AC794" s="13">
        <f t="shared" si="288"/>
        <v>8.6805555555555559E-3</v>
      </c>
      <c r="AD794" s="6">
        <f t="shared" si="289"/>
        <v>0.75</v>
      </c>
      <c r="AF794" s="6">
        <v>2041</v>
      </c>
      <c r="AG794" s="6">
        <v>1</v>
      </c>
      <c r="AH794" s="6">
        <v>19</v>
      </c>
      <c r="AI794" s="6">
        <f t="shared" si="290"/>
        <v>19</v>
      </c>
      <c r="AJ794" s="6">
        <v>150</v>
      </c>
      <c r="AK794" s="6" t="s">
        <v>316</v>
      </c>
      <c r="AL794" s="6">
        <f t="shared" si="291"/>
        <v>2850</v>
      </c>
      <c r="AM794" s="13">
        <f t="shared" si="292"/>
        <v>3.2986111111111112E-2</v>
      </c>
      <c r="AN794" s="6">
        <f t="shared" si="293"/>
        <v>2.85</v>
      </c>
      <c r="AP794" s="6">
        <v>2041</v>
      </c>
      <c r="AQ794" s="6">
        <v>1</v>
      </c>
      <c r="AR794" s="6">
        <v>4</v>
      </c>
      <c r="AS794" s="6">
        <f t="shared" si="294"/>
        <v>4</v>
      </c>
      <c r="AT794" s="6">
        <v>150</v>
      </c>
      <c r="AU794" s="6" t="s">
        <v>316</v>
      </c>
      <c r="AV794" s="6">
        <f t="shared" si="295"/>
        <v>600</v>
      </c>
      <c r="AW794" s="13">
        <f t="shared" si="296"/>
        <v>6.9444444444444441E-3</v>
      </c>
      <c r="AX794" s="6">
        <f t="shared" si="297"/>
        <v>0.6</v>
      </c>
      <c r="AZ794" s="6">
        <v>2041</v>
      </c>
      <c r="BA794" s="6">
        <v>1</v>
      </c>
      <c r="BB794" s="6">
        <v>3</v>
      </c>
      <c r="BC794" s="6">
        <f t="shared" si="298"/>
        <v>3</v>
      </c>
      <c r="BD794" s="6">
        <v>150</v>
      </c>
      <c r="BE794" s="6" t="s">
        <v>316</v>
      </c>
      <c r="BF794" s="6">
        <f t="shared" si="299"/>
        <v>450</v>
      </c>
      <c r="BG794" s="13">
        <f t="shared" si="300"/>
        <v>5.208333333333333E-3</v>
      </c>
      <c r="BH794" s="6">
        <f t="shared" si="301"/>
        <v>0.45</v>
      </c>
      <c r="BJ794" s="6">
        <v>2041</v>
      </c>
      <c r="BK794" s="6">
        <v>1</v>
      </c>
      <c r="BL794" s="6">
        <v>3</v>
      </c>
      <c r="BM794" s="6">
        <f t="shared" si="302"/>
        <v>3</v>
      </c>
      <c r="BN794" s="6">
        <v>150</v>
      </c>
      <c r="BO794" s="6" t="s">
        <v>316</v>
      </c>
      <c r="BP794" s="6">
        <f t="shared" si="303"/>
        <v>450</v>
      </c>
      <c r="BQ794" s="13">
        <f t="shared" si="304"/>
        <v>5.208333333333333E-3</v>
      </c>
      <c r="BR794" s="6">
        <f t="shared" si="305"/>
        <v>0.45</v>
      </c>
      <c r="BT794" s="6">
        <v>2041</v>
      </c>
      <c r="BU794" s="6">
        <v>1</v>
      </c>
      <c r="BV794" s="6">
        <v>5</v>
      </c>
      <c r="BW794" s="6">
        <f t="shared" si="306"/>
        <v>5</v>
      </c>
      <c r="BX794" s="6">
        <v>150</v>
      </c>
      <c r="BY794" s="6" t="s">
        <v>316</v>
      </c>
      <c r="BZ794" s="6">
        <f t="shared" si="307"/>
        <v>750</v>
      </c>
      <c r="CA794" s="13">
        <f t="shared" si="308"/>
        <v>8.6805555555555559E-3</v>
      </c>
      <c r="CB794" s="6">
        <f t="shared" si="309"/>
        <v>0.75</v>
      </c>
      <c r="CD794" s="6">
        <v>2041</v>
      </c>
      <c r="CE794" s="6">
        <v>1</v>
      </c>
      <c r="CF794" s="6">
        <v>5</v>
      </c>
      <c r="CG794" s="6">
        <f t="shared" si="310"/>
        <v>5</v>
      </c>
      <c r="CH794" s="6">
        <v>150</v>
      </c>
      <c r="CI794" s="6" t="s">
        <v>316</v>
      </c>
      <c r="CJ794" s="6">
        <f t="shared" si="311"/>
        <v>750</v>
      </c>
      <c r="CK794" s="13">
        <f t="shared" si="312"/>
        <v>8.6805555555555559E-3</v>
      </c>
      <c r="CL794" s="6">
        <f t="shared" si="313"/>
        <v>0.75</v>
      </c>
      <c r="CN794" s="6">
        <v>2041</v>
      </c>
      <c r="CO794" s="6">
        <v>1</v>
      </c>
      <c r="CP794" s="6">
        <v>3</v>
      </c>
      <c r="CQ794" s="6">
        <f t="shared" si="314"/>
        <v>3</v>
      </c>
      <c r="CR794" s="6">
        <v>150</v>
      </c>
      <c r="CS794" s="6" t="s">
        <v>316</v>
      </c>
      <c r="CT794" s="6">
        <f t="shared" si="315"/>
        <v>450</v>
      </c>
      <c r="CU794" s="13">
        <f t="shared" si="316"/>
        <v>5.208333333333333E-3</v>
      </c>
      <c r="CV794" s="6">
        <f t="shared" si="317"/>
        <v>0.45</v>
      </c>
      <c r="CX794" s="6">
        <v>2041</v>
      </c>
      <c r="CY794" s="6">
        <v>1</v>
      </c>
      <c r="CZ794" s="6">
        <v>9</v>
      </c>
      <c r="DA794" s="6">
        <f t="shared" si="318"/>
        <v>9</v>
      </c>
      <c r="DB794" s="6">
        <v>150</v>
      </c>
      <c r="DC794" s="6" t="s">
        <v>316</v>
      </c>
      <c r="DD794" s="6">
        <f t="shared" si="319"/>
        <v>1350</v>
      </c>
      <c r="DE794" s="13">
        <f t="shared" si="320"/>
        <v>1.5625E-2</v>
      </c>
      <c r="DF794" s="6">
        <f t="shared" si="321"/>
        <v>1.35</v>
      </c>
      <c r="DH794" s="6">
        <v>2041</v>
      </c>
      <c r="DI794" s="6">
        <v>1</v>
      </c>
      <c r="DJ794" s="6">
        <v>4</v>
      </c>
      <c r="DK794" s="6">
        <f t="shared" si="322"/>
        <v>4</v>
      </c>
      <c r="DL794" s="6">
        <v>150</v>
      </c>
      <c r="DM794" s="6" t="s">
        <v>316</v>
      </c>
      <c r="DN794" s="6">
        <f t="shared" si="323"/>
        <v>600</v>
      </c>
      <c r="DO794" s="13">
        <f t="shared" si="324"/>
        <v>6.9444444444444441E-3</v>
      </c>
      <c r="DP794" s="6">
        <f t="shared" si="325"/>
        <v>0.6</v>
      </c>
      <c r="DR794" s="6">
        <v>2041</v>
      </c>
      <c r="DS794" s="6">
        <v>1</v>
      </c>
      <c r="DT794" s="6">
        <v>6</v>
      </c>
      <c r="DU794" s="6">
        <f t="shared" si="326"/>
        <v>6</v>
      </c>
      <c r="DV794" s="6">
        <v>150</v>
      </c>
      <c r="DW794" s="6" t="s">
        <v>316</v>
      </c>
      <c r="DX794" s="6">
        <f t="shared" si="327"/>
        <v>900</v>
      </c>
      <c r="DY794" s="13">
        <f t="shared" si="328"/>
        <v>1.0416666666666666E-2</v>
      </c>
      <c r="DZ794" s="6">
        <f t="shared" si="329"/>
        <v>0.9</v>
      </c>
      <c r="EB794" s="6">
        <v>2041</v>
      </c>
      <c r="EC794" s="6">
        <v>1</v>
      </c>
      <c r="ED794" s="6">
        <v>7</v>
      </c>
      <c r="EE794" s="6">
        <f t="shared" si="330"/>
        <v>7</v>
      </c>
      <c r="EF794" s="6">
        <v>150</v>
      </c>
      <c r="EG794" s="6" t="s">
        <v>316</v>
      </c>
      <c r="EH794" s="6">
        <f t="shared" si="331"/>
        <v>1050</v>
      </c>
      <c r="EI794" s="13">
        <f t="shared" si="332"/>
        <v>1.2152777777777778E-2</v>
      </c>
      <c r="EJ794" s="6">
        <f t="shared" si="333"/>
        <v>1.05</v>
      </c>
      <c r="EL794" s="6">
        <v>2041</v>
      </c>
      <c r="EM794" s="6">
        <v>1</v>
      </c>
      <c r="EN794" s="6">
        <v>6</v>
      </c>
      <c r="EO794" s="6">
        <f t="shared" si="334"/>
        <v>6</v>
      </c>
      <c r="EP794" s="6">
        <v>150</v>
      </c>
      <c r="EQ794" s="6" t="s">
        <v>316</v>
      </c>
      <c r="ER794" s="6">
        <f t="shared" si="335"/>
        <v>900</v>
      </c>
      <c r="ES794" s="13">
        <f t="shared" si="336"/>
        <v>1.0416666666666666E-2</v>
      </c>
      <c r="ET794" s="6">
        <f t="shared" si="337"/>
        <v>0.9</v>
      </c>
      <c r="EV794" s="6">
        <v>2041</v>
      </c>
      <c r="EW794" s="6">
        <v>1</v>
      </c>
      <c r="EX794" s="6">
        <v>8</v>
      </c>
      <c r="EY794" s="6">
        <f t="shared" si="338"/>
        <v>8</v>
      </c>
      <c r="EZ794" s="6">
        <v>150</v>
      </c>
      <c r="FA794" s="6" t="s">
        <v>316</v>
      </c>
      <c r="FB794" s="6">
        <f t="shared" si="339"/>
        <v>1200</v>
      </c>
      <c r="FC794" s="13">
        <f t="shared" si="340"/>
        <v>1.3888888888888888E-2</v>
      </c>
      <c r="FD794" s="6">
        <f t="shared" si="341"/>
        <v>1.2</v>
      </c>
      <c r="FF794" s="6">
        <v>2041</v>
      </c>
      <c r="FG794" s="6">
        <v>1</v>
      </c>
      <c r="FH794" s="6">
        <v>5</v>
      </c>
      <c r="FI794" s="6">
        <f t="shared" si="342"/>
        <v>5</v>
      </c>
      <c r="FJ794" s="6">
        <v>150</v>
      </c>
      <c r="FK794" s="6" t="s">
        <v>316</v>
      </c>
      <c r="FL794" s="6">
        <f t="shared" si="343"/>
        <v>750</v>
      </c>
      <c r="FM794" s="13">
        <f t="shared" si="344"/>
        <v>8.6805555555555559E-3</v>
      </c>
      <c r="FN794" s="6">
        <f t="shared" si="345"/>
        <v>0.75</v>
      </c>
      <c r="FP794" s="6">
        <v>2041</v>
      </c>
      <c r="FQ794" s="6">
        <v>1</v>
      </c>
      <c r="FR794" s="6">
        <v>4</v>
      </c>
      <c r="FS794" s="6">
        <f t="shared" si="346"/>
        <v>4</v>
      </c>
      <c r="FT794" s="6">
        <v>150</v>
      </c>
      <c r="FU794" s="6" t="s">
        <v>316</v>
      </c>
      <c r="FV794" s="6">
        <f t="shared" si="347"/>
        <v>600</v>
      </c>
      <c r="FW794" s="13">
        <f t="shared" si="348"/>
        <v>6.9444444444444441E-3</v>
      </c>
      <c r="FX794" s="6">
        <f t="shared" si="349"/>
        <v>0.6</v>
      </c>
      <c r="FZ794" s="6">
        <v>2041</v>
      </c>
      <c r="GA794" s="6">
        <v>1</v>
      </c>
      <c r="GB794" s="6">
        <v>17</v>
      </c>
      <c r="GC794" s="6">
        <f t="shared" si="350"/>
        <v>17</v>
      </c>
      <c r="GD794" s="6">
        <v>150</v>
      </c>
      <c r="GE794" s="6" t="s">
        <v>316</v>
      </c>
      <c r="GF794" s="6">
        <f t="shared" si="351"/>
        <v>2550</v>
      </c>
      <c r="GG794" s="13">
        <f t="shared" si="352"/>
        <v>2.9513888888888888E-2</v>
      </c>
      <c r="GH794" s="6">
        <f t="shared" si="353"/>
        <v>2.5499999999999998</v>
      </c>
      <c r="GJ794" s="6">
        <v>2041</v>
      </c>
      <c r="GK794" s="6">
        <v>1</v>
      </c>
      <c r="GL794" s="6">
        <v>11</v>
      </c>
      <c r="GM794" s="6">
        <f t="shared" si="354"/>
        <v>11</v>
      </c>
      <c r="GN794" s="6">
        <v>150</v>
      </c>
      <c r="GO794" s="6" t="s">
        <v>316</v>
      </c>
      <c r="GP794" s="6">
        <f t="shared" si="355"/>
        <v>1650</v>
      </c>
      <c r="GQ794" s="13">
        <f t="shared" si="356"/>
        <v>1.9097222222222224E-2</v>
      </c>
      <c r="GR794" s="6">
        <f t="shared" si="357"/>
        <v>1.65</v>
      </c>
      <c r="GT794" s="6">
        <v>2041</v>
      </c>
      <c r="GU794" s="6">
        <v>1</v>
      </c>
      <c r="GV794" s="6">
        <v>14</v>
      </c>
      <c r="GW794" s="6">
        <f t="shared" si="358"/>
        <v>14</v>
      </c>
      <c r="GX794" s="6">
        <v>150</v>
      </c>
      <c r="GY794" s="6" t="s">
        <v>316</v>
      </c>
      <c r="GZ794" s="6">
        <f t="shared" si="359"/>
        <v>2100</v>
      </c>
      <c r="HA794" s="13">
        <f t="shared" si="360"/>
        <v>2.4305555555555556E-2</v>
      </c>
      <c r="HB794" s="6">
        <f t="shared" si="361"/>
        <v>2.1</v>
      </c>
      <c r="HD794" s="6">
        <v>2041</v>
      </c>
      <c r="HE794" s="6">
        <v>1</v>
      </c>
      <c r="HF794" s="6">
        <v>18</v>
      </c>
      <c r="HG794" s="6">
        <f t="shared" si="362"/>
        <v>18</v>
      </c>
      <c r="HH794" s="6">
        <v>150</v>
      </c>
      <c r="HI794" s="6" t="s">
        <v>316</v>
      </c>
      <c r="HJ794" s="6">
        <f t="shared" si="363"/>
        <v>2700</v>
      </c>
      <c r="HK794" s="13">
        <f t="shared" si="364"/>
        <v>3.125E-2</v>
      </c>
      <c r="HL794" s="6">
        <f t="shared" si="365"/>
        <v>2.7</v>
      </c>
      <c r="HN794" s="6">
        <v>2041</v>
      </c>
      <c r="HO794" s="6">
        <v>1</v>
      </c>
      <c r="HP794" s="6">
        <v>5</v>
      </c>
      <c r="HQ794" s="6">
        <f t="shared" si="366"/>
        <v>5</v>
      </c>
      <c r="HR794" s="6">
        <v>150</v>
      </c>
      <c r="HS794" s="6" t="s">
        <v>316</v>
      </c>
      <c r="HT794" s="6">
        <f t="shared" si="367"/>
        <v>750</v>
      </c>
      <c r="HU794" s="13">
        <f t="shared" si="368"/>
        <v>8.6805555555555559E-3</v>
      </c>
      <c r="HV794" s="6">
        <f t="shared" si="369"/>
        <v>0.75</v>
      </c>
      <c r="HX794" s="6">
        <v>2041</v>
      </c>
      <c r="HY794" s="6">
        <v>1</v>
      </c>
      <c r="HZ794" s="6">
        <v>16</v>
      </c>
      <c r="IA794" s="6">
        <f t="shared" si="370"/>
        <v>16</v>
      </c>
      <c r="IB794" s="6">
        <v>150</v>
      </c>
      <c r="IC794" s="6" t="s">
        <v>316</v>
      </c>
      <c r="ID794" s="6">
        <f t="shared" si="371"/>
        <v>2400</v>
      </c>
      <c r="IE794" s="13">
        <f t="shared" si="372"/>
        <v>2.7777777777777776E-2</v>
      </c>
      <c r="IF794" s="6">
        <f t="shared" si="373"/>
        <v>2.4</v>
      </c>
    </row>
    <row r="795" spans="2:240" x14ac:dyDescent="0.3">
      <c r="B795" s="6">
        <v>2042</v>
      </c>
      <c r="C795" s="6">
        <v>1</v>
      </c>
      <c r="D795" s="6">
        <v>8</v>
      </c>
      <c r="E795" s="6">
        <f t="shared" si="279"/>
        <v>8</v>
      </c>
      <c r="F795" s="6">
        <v>150</v>
      </c>
      <c r="G795" s="6" t="s">
        <v>316</v>
      </c>
      <c r="H795" s="6">
        <f t="shared" si="280"/>
        <v>1200</v>
      </c>
      <c r="I795" s="13">
        <f t="shared" si="281"/>
        <v>1.3888888888888888E-2</v>
      </c>
      <c r="J795" s="6">
        <f t="shared" si="282"/>
        <v>1.2</v>
      </c>
      <c r="L795" s="6">
        <v>2042</v>
      </c>
      <c r="M795" s="6">
        <v>0</v>
      </c>
      <c r="N795" s="6"/>
      <c r="O795" s="6"/>
      <c r="P795" s="6">
        <v>10090</v>
      </c>
      <c r="Q795" s="6" t="s">
        <v>218</v>
      </c>
      <c r="R795" s="6">
        <f t="shared" si="283"/>
        <v>0</v>
      </c>
      <c r="S795" s="13">
        <f t="shared" si="284"/>
        <v>0</v>
      </c>
      <c r="T795" s="6">
        <f t="shared" si="285"/>
        <v>0</v>
      </c>
      <c r="V795" s="6">
        <v>2042</v>
      </c>
      <c r="W795" s="6">
        <v>1</v>
      </c>
      <c r="X795" s="6">
        <v>5</v>
      </c>
      <c r="Y795" s="6">
        <f t="shared" si="286"/>
        <v>5</v>
      </c>
      <c r="Z795" s="6">
        <v>150</v>
      </c>
      <c r="AA795" s="6" t="s">
        <v>316</v>
      </c>
      <c r="AB795" s="6">
        <f t="shared" si="287"/>
        <v>750</v>
      </c>
      <c r="AC795" s="13">
        <f t="shared" si="288"/>
        <v>8.6805555555555559E-3</v>
      </c>
      <c r="AD795" s="6">
        <f t="shared" si="289"/>
        <v>0.75</v>
      </c>
      <c r="AF795" s="6">
        <v>2042</v>
      </c>
      <c r="AG795" s="6">
        <v>1</v>
      </c>
      <c r="AH795" s="6">
        <v>19</v>
      </c>
      <c r="AI795" s="6">
        <f t="shared" si="290"/>
        <v>19</v>
      </c>
      <c r="AJ795" s="6">
        <v>150</v>
      </c>
      <c r="AK795" s="6" t="s">
        <v>316</v>
      </c>
      <c r="AL795" s="6">
        <f t="shared" si="291"/>
        <v>2850</v>
      </c>
      <c r="AM795" s="13">
        <f t="shared" si="292"/>
        <v>3.2986111111111112E-2</v>
      </c>
      <c r="AN795" s="6">
        <f t="shared" si="293"/>
        <v>2.85</v>
      </c>
      <c r="AP795" s="6">
        <v>2042</v>
      </c>
      <c r="AQ795" s="6">
        <v>1</v>
      </c>
      <c r="AR795" s="6">
        <v>4</v>
      </c>
      <c r="AS795" s="6">
        <f t="shared" si="294"/>
        <v>4</v>
      </c>
      <c r="AT795" s="6">
        <v>150</v>
      </c>
      <c r="AU795" s="6" t="s">
        <v>316</v>
      </c>
      <c r="AV795" s="6">
        <f t="shared" si="295"/>
        <v>600</v>
      </c>
      <c r="AW795" s="13">
        <f t="shared" si="296"/>
        <v>6.9444444444444441E-3</v>
      </c>
      <c r="AX795" s="6">
        <f t="shared" si="297"/>
        <v>0.6</v>
      </c>
      <c r="AZ795" s="6">
        <v>2042</v>
      </c>
      <c r="BA795" s="6">
        <v>1</v>
      </c>
      <c r="BB795" s="6">
        <v>3</v>
      </c>
      <c r="BC795" s="6">
        <f t="shared" si="298"/>
        <v>3</v>
      </c>
      <c r="BD795" s="6">
        <v>150</v>
      </c>
      <c r="BE795" s="6" t="s">
        <v>316</v>
      </c>
      <c r="BF795" s="6">
        <f t="shared" si="299"/>
        <v>450</v>
      </c>
      <c r="BG795" s="13">
        <f t="shared" si="300"/>
        <v>5.208333333333333E-3</v>
      </c>
      <c r="BH795" s="6">
        <f t="shared" si="301"/>
        <v>0.45</v>
      </c>
      <c r="BJ795" s="6">
        <v>2042</v>
      </c>
      <c r="BK795" s="6">
        <v>1</v>
      </c>
      <c r="BL795" s="6">
        <v>3</v>
      </c>
      <c r="BM795" s="6">
        <f t="shared" si="302"/>
        <v>3</v>
      </c>
      <c r="BN795" s="6">
        <v>150</v>
      </c>
      <c r="BO795" s="6" t="s">
        <v>316</v>
      </c>
      <c r="BP795" s="6">
        <f t="shared" si="303"/>
        <v>450</v>
      </c>
      <c r="BQ795" s="13">
        <f t="shared" si="304"/>
        <v>5.208333333333333E-3</v>
      </c>
      <c r="BR795" s="6">
        <f t="shared" si="305"/>
        <v>0.45</v>
      </c>
      <c r="BT795" s="6">
        <v>2042</v>
      </c>
      <c r="BU795" s="6">
        <v>1</v>
      </c>
      <c r="BV795" s="6">
        <v>5</v>
      </c>
      <c r="BW795" s="6">
        <f t="shared" si="306"/>
        <v>5</v>
      </c>
      <c r="BX795" s="6">
        <v>150</v>
      </c>
      <c r="BY795" s="6" t="s">
        <v>316</v>
      </c>
      <c r="BZ795" s="6">
        <f t="shared" si="307"/>
        <v>750</v>
      </c>
      <c r="CA795" s="13">
        <f t="shared" si="308"/>
        <v>8.6805555555555559E-3</v>
      </c>
      <c r="CB795" s="6">
        <f t="shared" si="309"/>
        <v>0.75</v>
      </c>
      <c r="CD795" s="6">
        <v>2042</v>
      </c>
      <c r="CE795" s="6">
        <v>1</v>
      </c>
      <c r="CF795" s="6">
        <v>5</v>
      </c>
      <c r="CG795" s="6">
        <f t="shared" si="310"/>
        <v>5</v>
      </c>
      <c r="CH795" s="6">
        <v>150</v>
      </c>
      <c r="CI795" s="6" t="s">
        <v>316</v>
      </c>
      <c r="CJ795" s="6">
        <f t="shared" si="311"/>
        <v>750</v>
      </c>
      <c r="CK795" s="13">
        <f t="shared" si="312"/>
        <v>8.6805555555555559E-3</v>
      </c>
      <c r="CL795" s="6">
        <f t="shared" si="313"/>
        <v>0.75</v>
      </c>
      <c r="CN795" s="6">
        <v>2042</v>
      </c>
      <c r="CO795" s="6">
        <v>1</v>
      </c>
      <c r="CP795" s="6">
        <v>3</v>
      </c>
      <c r="CQ795" s="6">
        <f t="shared" si="314"/>
        <v>3</v>
      </c>
      <c r="CR795" s="6">
        <v>150</v>
      </c>
      <c r="CS795" s="6" t="s">
        <v>316</v>
      </c>
      <c r="CT795" s="6">
        <f t="shared" si="315"/>
        <v>450</v>
      </c>
      <c r="CU795" s="13">
        <f t="shared" si="316"/>
        <v>5.208333333333333E-3</v>
      </c>
      <c r="CV795" s="6">
        <f t="shared" si="317"/>
        <v>0.45</v>
      </c>
      <c r="CX795" s="6">
        <v>2042</v>
      </c>
      <c r="CY795" s="6">
        <v>1</v>
      </c>
      <c r="CZ795" s="6">
        <v>9</v>
      </c>
      <c r="DA795" s="6">
        <f t="shared" si="318"/>
        <v>9</v>
      </c>
      <c r="DB795" s="6">
        <v>150</v>
      </c>
      <c r="DC795" s="6" t="s">
        <v>316</v>
      </c>
      <c r="DD795" s="6">
        <f t="shared" si="319"/>
        <v>1350</v>
      </c>
      <c r="DE795" s="13">
        <f t="shared" si="320"/>
        <v>1.5625E-2</v>
      </c>
      <c r="DF795" s="6">
        <f t="shared" si="321"/>
        <v>1.35</v>
      </c>
      <c r="DH795" s="6">
        <v>2042</v>
      </c>
      <c r="DI795" s="6">
        <v>1</v>
      </c>
      <c r="DJ795" s="6">
        <v>4</v>
      </c>
      <c r="DK795" s="6">
        <f t="shared" si="322"/>
        <v>4</v>
      </c>
      <c r="DL795" s="6">
        <v>150</v>
      </c>
      <c r="DM795" s="6" t="s">
        <v>316</v>
      </c>
      <c r="DN795" s="6">
        <f t="shared" si="323"/>
        <v>600</v>
      </c>
      <c r="DO795" s="13">
        <f t="shared" si="324"/>
        <v>6.9444444444444441E-3</v>
      </c>
      <c r="DP795" s="6">
        <f t="shared" si="325"/>
        <v>0.6</v>
      </c>
      <c r="DR795" s="6">
        <v>2042</v>
      </c>
      <c r="DS795" s="6">
        <v>1</v>
      </c>
      <c r="DT795" s="6">
        <v>6</v>
      </c>
      <c r="DU795" s="6">
        <f t="shared" si="326"/>
        <v>6</v>
      </c>
      <c r="DV795" s="6">
        <v>150</v>
      </c>
      <c r="DW795" s="6" t="s">
        <v>316</v>
      </c>
      <c r="DX795" s="6">
        <f t="shared" si="327"/>
        <v>900</v>
      </c>
      <c r="DY795" s="13">
        <f t="shared" si="328"/>
        <v>1.0416666666666666E-2</v>
      </c>
      <c r="DZ795" s="6">
        <f t="shared" si="329"/>
        <v>0.9</v>
      </c>
      <c r="EB795" s="6">
        <v>2042</v>
      </c>
      <c r="EC795" s="6">
        <v>1</v>
      </c>
      <c r="ED795" s="6">
        <v>7</v>
      </c>
      <c r="EE795" s="6">
        <f t="shared" si="330"/>
        <v>7</v>
      </c>
      <c r="EF795" s="6">
        <v>150</v>
      </c>
      <c r="EG795" s="6" t="s">
        <v>316</v>
      </c>
      <c r="EH795" s="6">
        <f t="shared" si="331"/>
        <v>1050</v>
      </c>
      <c r="EI795" s="13">
        <f t="shared" si="332"/>
        <v>1.2152777777777778E-2</v>
      </c>
      <c r="EJ795" s="6">
        <f t="shared" si="333"/>
        <v>1.05</v>
      </c>
      <c r="EL795" s="6">
        <v>2042</v>
      </c>
      <c r="EM795" s="6">
        <v>1</v>
      </c>
      <c r="EN795" s="6">
        <v>6</v>
      </c>
      <c r="EO795" s="6">
        <f t="shared" si="334"/>
        <v>6</v>
      </c>
      <c r="EP795" s="6">
        <v>150</v>
      </c>
      <c r="EQ795" s="6" t="s">
        <v>316</v>
      </c>
      <c r="ER795" s="6">
        <f t="shared" si="335"/>
        <v>900</v>
      </c>
      <c r="ES795" s="13">
        <f t="shared" si="336"/>
        <v>1.0416666666666666E-2</v>
      </c>
      <c r="ET795" s="6">
        <f t="shared" si="337"/>
        <v>0.9</v>
      </c>
      <c r="EV795" s="6">
        <v>2042</v>
      </c>
      <c r="EW795" s="6">
        <v>1</v>
      </c>
      <c r="EX795" s="6">
        <v>8</v>
      </c>
      <c r="EY795" s="6">
        <f t="shared" si="338"/>
        <v>8</v>
      </c>
      <c r="EZ795" s="6">
        <v>150</v>
      </c>
      <c r="FA795" s="6" t="s">
        <v>316</v>
      </c>
      <c r="FB795" s="6">
        <f t="shared" si="339"/>
        <v>1200</v>
      </c>
      <c r="FC795" s="13">
        <f t="shared" si="340"/>
        <v>1.3888888888888888E-2</v>
      </c>
      <c r="FD795" s="6">
        <f t="shared" si="341"/>
        <v>1.2</v>
      </c>
      <c r="FF795" s="6">
        <v>2042</v>
      </c>
      <c r="FG795" s="6">
        <v>1</v>
      </c>
      <c r="FH795" s="6">
        <v>5</v>
      </c>
      <c r="FI795" s="6">
        <f t="shared" si="342"/>
        <v>5</v>
      </c>
      <c r="FJ795" s="6">
        <v>150</v>
      </c>
      <c r="FK795" s="6" t="s">
        <v>316</v>
      </c>
      <c r="FL795" s="6">
        <f t="shared" si="343"/>
        <v>750</v>
      </c>
      <c r="FM795" s="13">
        <f t="shared" si="344"/>
        <v>8.6805555555555559E-3</v>
      </c>
      <c r="FN795" s="6">
        <f t="shared" si="345"/>
        <v>0.75</v>
      </c>
      <c r="FP795" s="6">
        <v>2042</v>
      </c>
      <c r="FQ795" s="6">
        <v>1</v>
      </c>
      <c r="FR795" s="6">
        <v>4</v>
      </c>
      <c r="FS795" s="6">
        <f t="shared" si="346"/>
        <v>4</v>
      </c>
      <c r="FT795" s="6">
        <v>150</v>
      </c>
      <c r="FU795" s="6" t="s">
        <v>316</v>
      </c>
      <c r="FV795" s="6">
        <f t="shared" si="347"/>
        <v>600</v>
      </c>
      <c r="FW795" s="13">
        <f t="shared" si="348"/>
        <v>6.9444444444444441E-3</v>
      </c>
      <c r="FX795" s="6">
        <f t="shared" si="349"/>
        <v>0.6</v>
      </c>
      <c r="FZ795" s="6">
        <v>2042</v>
      </c>
      <c r="GA795" s="6">
        <v>1</v>
      </c>
      <c r="GB795" s="6">
        <v>17</v>
      </c>
      <c r="GC795" s="6">
        <f t="shared" si="350"/>
        <v>17</v>
      </c>
      <c r="GD795" s="6">
        <v>150</v>
      </c>
      <c r="GE795" s="6" t="s">
        <v>316</v>
      </c>
      <c r="GF795" s="6">
        <f t="shared" si="351"/>
        <v>2550</v>
      </c>
      <c r="GG795" s="13">
        <f t="shared" si="352"/>
        <v>2.9513888888888888E-2</v>
      </c>
      <c r="GH795" s="6">
        <f t="shared" si="353"/>
        <v>2.5499999999999998</v>
      </c>
      <c r="GJ795" s="6">
        <v>2042</v>
      </c>
      <c r="GK795" s="6">
        <v>1</v>
      </c>
      <c r="GL795" s="6">
        <v>11</v>
      </c>
      <c r="GM795" s="6">
        <f t="shared" si="354"/>
        <v>11</v>
      </c>
      <c r="GN795" s="6">
        <v>150</v>
      </c>
      <c r="GO795" s="6" t="s">
        <v>316</v>
      </c>
      <c r="GP795" s="6">
        <f t="shared" si="355"/>
        <v>1650</v>
      </c>
      <c r="GQ795" s="13">
        <f t="shared" si="356"/>
        <v>1.9097222222222224E-2</v>
      </c>
      <c r="GR795" s="6">
        <f t="shared" si="357"/>
        <v>1.65</v>
      </c>
      <c r="GT795" s="6">
        <v>2042</v>
      </c>
      <c r="GU795" s="6">
        <v>1</v>
      </c>
      <c r="GV795" s="6">
        <v>14</v>
      </c>
      <c r="GW795" s="6">
        <f t="shared" si="358"/>
        <v>14</v>
      </c>
      <c r="GX795" s="6">
        <v>150</v>
      </c>
      <c r="GY795" s="6" t="s">
        <v>316</v>
      </c>
      <c r="GZ795" s="6">
        <f t="shared" si="359"/>
        <v>2100</v>
      </c>
      <c r="HA795" s="13">
        <f t="shared" si="360"/>
        <v>2.4305555555555556E-2</v>
      </c>
      <c r="HB795" s="6">
        <f t="shared" si="361"/>
        <v>2.1</v>
      </c>
      <c r="HD795" s="6">
        <v>2042</v>
      </c>
      <c r="HE795" s="6">
        <v>1</v>
      </c>
      <c r="HF795" s="6">
        <v>18</v>
      </c>
      <c r="HG795" s="6">
        <f t="shared" si="362"/>
        <v>18</v>
      </c>
      <c r="HH795" s="6">
        <v>150</v>
      </c>
      <c r="HI795" s="6" t="s">
        <v>316</v>
      </c>
      <c r="HJ795" s="6">
        <f t="shared" si="363"/>
        <v>2700</v>
      </c>
      <c r="HK795" s="13">
        <f t="shared" si="364"/>
        <v>3.125E-2</v>
      </c>
      <c r="HL795" s="6">
        <f t="shared" si="365"/>
        <v>2.7</v>
      </c>
      <c r="HN795" s="6">
        <v>2042</v>
      </c>
      <c r="HO795" s="6">
        <v>1</v>
      </c>
      <c r="HP795" s="6">
        <v>5</v>
      </c>
      <c r="HQ795" s="6">
        <f t="shared" si="366"/>
        <v>5</v>
      </c>
      <c r="HR795" s="6">
        <v>150</v>
      </c>
      <c r="HS795" s="6" t="s">
        <v>316</v>
      </c>
      <c r="HT795" s="6">
        <f t="shared" si="367"/>
        <v>750</v>
      </c>
      <c r="HU795" s="13">
        <f t="shared" si="368"/>
        <v>8.6805555555555559E-3</v>
      </c>
      <c r="HV795" s="6">
        <f t="shared" si="369"/>
        <v>0.75</v>
      </c>
      <c r="HX795" s="6">
        <v>2042</v>
      </c>
      <c r="HY795" s="6">
        <v>1</v>
      </c>
      <c r="HZ795" s="6">
        <v>16</v>
      </c>
      <c r="IA795" s="6">
        <f t="shared" si="370"/>
        <v>16</v>
      </c>
      <c r="IB795" s="6">
        <v>150</v>
      </c>
      <c r="IC795" s="6" t="s">
        <v>316</v>
      </c>
      <c r="ID795" s="6">
        <f t="shared" si="371"/>
        <v>2400</v>
      </c>
      <c r="IE795" s="13">
        <f t="shared" si="372"/>
        <v>2.7777777777777776E-2</v>
      </c>
      <c r="IF795" s="6">
        <f t="shared" si="373"/>
        <v>2.4</v>
      </c>
    </row>
    <row r="796" spans="2:240" x14ac:dyDescent="0.3">
      <c r="B796" s="6">
        <v>2043</v>
      </c>
      <c r="C796" s="6">
        <v>1</v>
      </c>
      <c r="D796" s="6">
        <v>8</v>
      </c>
      <c r="E796" s="6">
        <f t="shared" si="279"/>
        <v>8</v>
      </c>
      <c r="F796" s="6">
        <v>150</v>
      </c>
      <c r="G796" s="6" t="s">
        <v>316</v>
      </c>
      <c r="H796" s="6">
        <f t="shared" si="280"/>
        <v>1200</v>
      </c>
      <c r="I796" s="13">
        <f t="shared" si="281"/>
        <v>1.3888888888888888E-2</v>
      </c>
      <c r="J796" s="6">
        <f t="shared" si="282"/>
        <v>1.2</v>
      </c>
      <c r="L796" s="6">
        <v>2043</v>
      </c>
      <c r="M796" s="6">
        <v>0</v>
      </c>
      <c r="N796" s="6"/>
      <c r="O796" s="6"/>
      <c r="P796" s="6">
        <v>10090</v>
      </c>
      <c r="Q796" s="6" t="s">
        <v>218</v>
      </c>
      <c r="R796" s="6">
        <f t="shared" si="283"/>
        <v>0</v>
      </c>
      <c r="S796" s="13">
        <f t="shared" si="284"/>
        <v>0</v>
      </c>
      <c r="T796" s="6">
        <f t="shared" si="285"/>
        <v>0</v>
      </c>
      <c r="V796" s="6">
        <v>2043</v>
      </c>
      <c r="W796" s="6">
        <v>1</v>
      </c>
      <c r="X796" s="6">
        <v>5</v>
      </c>
      <c r="Y796" s="6">
        <f t="shared" si="286"/>
        <v>5</v>
      </c>
      <c r="Z796" s="6">
        <v>150</v>
      </c>
      <c r="AA796" s="6" t="s">
        <v>316</v>
      </c>
      <c r="AB796" s="6">
        <f t="shared" si="287"/>
        <v>750</v>
      </c>
      <c r="AC796" s="13">
        <f t="shared" si="288"/>
        <v>8.6805555555555559E-3</v>
      </c>
      <c r="AD796" s="6">
        <f t="shared" si="289"/>
        <v>0.75</v>
      </c>
      <c r="AF796" s="6">
        <v>2043</v>
      </c>
      <c r="AG796" s="6">
        <v>1</v>
      </c>
      <c r="AH796" s="6">
        <v>19</v>
      </c>
      <c r="AI796" s="6">
        <f t="shared" si="290"/>
        <v>19</v>
      </c>
      <c r="AJ796" s="6">
        <v>150</v>
      </c>
      <c r="AK796" s="6" t="s">
        <v>316</v>
      </c>
      <c r="AL796" s="6">
        <f t="shared" si="291"/>
        <v>2850</v>
      </c>
      <c r="AM796" s="13">
        <f t="shared" si="292"/>
        <v>3.2986111111111112E-2</v>
      </c>
      <c r="AN796" s="6">
        <f t="shared" si="293"/>
        <v>2.85</v>
      </c>
      <c r="AP796" s="6">
        <v>2043</v>
      </c>
      <c r="AQ796" s="6">
        <v>1</v>
      </c>
      <c r="AR796" s="6">
        <v>4</v>
      </c>
      <c r="AS796" s="6">
        <f t="shared" si="294"/>
        <v>4</v>
      </c>
      <c r="AT796" s="6">
        <v>150</v>
      </c>
      <c r="AU796" s="6" t="s">
        <v>316</v>
      </c>
      <c r="AV796" s="6">
        <f t="shared" si="295"/>
        <v>600</v>
      </c>
      <c r="AW796" s="13">
        <f t="shared" si="296"/>
        <v>6.9444444444444441E-3</v>
      </c>
      <c r="AX796" s="6">
        <f t="shared" si="297"/>
        <v>0.6</v>
      </c>
      <c r="AZ796" s="6">
        <v>2043</v>
      </c>
      <c r="BA796" s="6">
        <v>1</v>
      </c>
      <c r="BB796" s="6">
        <v>3</v>
      </c>
      <c r="BC796" s="6">
        <f t="shared" si="298"/>
        <v>3</v>
      </c>
      <c r="BD796" s="6">
        <v>150</v>
      </c>
      <c r="BE796" s="6" t="s">
        <v>316</v>
      </c>
      <c r="BF796" s="6">
        <f t="shared" si="299"/>
        <v>450</v>
      </c>
      <c r="BG796" s="13">
        <f t="shared" si="300"/>
        <v>5.208333333333333E-3</v>
      </c>
      <c r="BH796" s="6">
        <f t="shared" si="301"/>
        <v>0.45</v>
      </c>
      <c r="BJ796" s="6">
        <v>2043</v>
      </c>
      <c r="BK796" s="6">
        <v>1</v>
      </c>
      <c r="BL796" s="6">
        <v>3</v>
      </c>
      <c r="BM796" s="6">
        <f t="shared" si="302"/>
        <v>3</v>
      </c>
      <c r="BN796" s="6">
        <v>150</v>
      </c>
      <c r="BO796" s="6" t="s">
        <v>316</v>
      </c>
      <c r="BP796" s="6">
        <f t="shared" si="303"/>
        <v>450</v>
      </c>
      <c r="BQ796" s="13">
        <f t="shared" si="304"/>
        <v>5.208333333333333E-3</v>
      </c>
      <c r="BR796" s="6">
        <f t="shared" si="305"/>
        <v>0.45</v>
      </c>
      <c r="BT796" s="6">
        <v>2043</v>
      </c>
      <c r="BU796" s="6">
        <v>1</v>
      </c>
      <c r="BV796" s="6">
        <v>5</v>
      </c>
      <c r="BW796" s="6">
        <f t="shared" si="306"/>
        <v>5</v>
      </c>
      <c r="BX796" s="6">
        <v>150</v>
      </c>
      <c r="BY796" s="6" t="s">
        <v>316</v>
      </c>
      <c r="BZ796" s="6">
        <f t="shared" si="307"/>
        <v>750</v>
      </c>
      <c r="CA796" s="13">
        <f t="shared" si="308"/>
        <v>8.6805555555555559E-3</v>
      </c>
      <c r="CB796" s="6">
        <f t="shared" si="309"/>
        <v>0.75</v>
      </c>
      <c r="CD796" s="6">
        <v>2043</v>
      </c>
      <c r="CE796" s="6">
        <v>1</v>
      </c>
      <c r="CF796" s="6">
        <v>5</v>
      </c>
      <c r="CG796" s="6">
        <f t="shared" si="310"/>
        <v>5</v>
      </c>
      <c r="CH796" s="6">
        <v>150</v>
      </c>
      <c r="CI796" s="6" t="s">
        <v>316</v>
      </c>
      <c r="CJ796" s="6">
        <f t="shared" si="311"/>
        <v>750</v>
      </c>
      <c r="CK796" s="13">
        <f t="shared" si="312"/>
        <v>8.6805555555555559E-3</v>
      </c>
      <c r="CL796" s="6">
        <f t="shared" si="313"/>
        <v>0.75</v>
      </c>
      <c r="CN796" s="6">
        <v>2043</v>
      </c>
      <c r="CO796" s="6">
        <v>1</v>
      </c>
      <c r="CP796" s="6">
        <v>3</v>
      </c>
      <c r="CQ796" s="6">
        <f t="shared" si="314"/>
        <v>3</v>
      </c>
      <c r="CR796" s="6">
        <v>150</v>
      </c>
      <c r="CS796" s="6" t="s">
        <v>316</v>
      </c>
      <c r="CT796" s="6">
        <f t="shared" si="315"/>
        <v>450</v>
      </c>
      <c r="CU796" s="13">
        <f t="shared" si="316"/>
        <v>5.208333333333333E-3</v>
      </c>
      <c r="CV796" s="6">
        <f t="shared" si="317"/>
        <v>0.45</v>
      </c>
      <c r="CX796" s="6">
        <v>2043</v>
      </c>
      <c r="CY796" s="6">
        <v>1</v>
      </c>
      <c r="CZ796" s="6">
        <v>9</v>
      </c>
      <c r="DA796" s="6">
        <f t="shared" si="318"/>
        <v>9</v>
      </c>
      <c r="DB796" s="6">
        <v>150</v>
      </c>
      <c r="DC796" s="6" t="s">
        <v>316</v>
      </c>
      <c r="DD796" s="6">
        <f t="shared" si="319"/>
        <v>1350</v>
      </c>
      <c r="DE796" s="13">
        <f t="shared" si="320"/>
        <v>1.5625E-2</v>
      </c>
      <c r="DF796" s="6">
        <f t="shared" si="321"/>
        <v>1.35</v>
      </c>
      <c r="DH796" s="6">
        <v>2043</v>
      </c>
      <c r="DI796" s="6">
        <v>1</v>
      </c>
      <c r="DJ796" s="6">
        <v>4</v>
      </c>
      <c r="DK796" s="6">
        <f t="shared" si="322"/>
        <v>4</v>
      </c>
      <c r="DL796" s="6">
        <v>150</v>
      </c>
      <c r="DM796" s="6" t="s">
        <v>316</v>
      </c>
      <c r="DN796" s="6">
        <f t="shared" si="323"/>
        <v>600</v>
      </c>
      <c r="DO796" s="13">
        <f t="shared" si="324"/>
        <v>6.9444444444444441E-3</v>
      </c>
      <c r="DP796" s="6">
        <f t="shared" si="325"/>
        <v>0.6</v>
      </c>
      <c r="DR796" s="6">
        <v>2043</v>
      </c>
      <c r="DS796" s="6">
        <v>1</v>
      </c>
      <c r="DT796" s="6">
        <v>6</v>
      </c>
      <c r="DU796" s="6">
        <f t="shared" si="326"/>
        <v>6</v>
      </c>
      <c r="DV796" s="6">
        <v>150</v>
      </c>
      <c r="DW796" s="6" t="s">
        <v>316</v>
      </c>
      <c r="DX796" s="6">
        <f t="shared" si="327"/>
        <v>900</v>
      </c>
      <c r="DY796" s="13">
        <f t="shared" si="328"/>
        <v>1.0416666666666666E-2</v>
      </c>
      <c r="DZ796" s="6">
        <f t="shared" si="329"/>
        <v>0.9</v>
      </c>
      <c r="EB796" s="6">
        <v>2043</v>
      </c>
      <c r="EC796" s="6">
        <v>1</v>
      </c>
      <c r="ED796" s="6">
        <v>7</v>
      </c>
      <c r="EE796" s="6">
        <f t="shared" si="330"/>
        <v>7</v>
      </c>
      <c r="EF796" s="6">
        <v>150</v>
      </c>
      <c r="EG796" s="6" t="s">
        <v>316</v>
      </c>
      <c r="EH796" s="6">
        <f t="shared" si="331"/>
        <v>1050</v>
      </c>
      <c r="EI796" s="13">
        <f t="shared" si="332"/>
        <v>1.2152777777777778E-2</v>
      </c>
      <c r="EJ796" s="6">
        <f t="shared" si="333"/>
        <v>1.05</v>
      </c>
      <c r="EL796" s="6">
        <v>2043</v>
      </c>
      <c r="EM796" s="6">
        <v>1</v>
      </c>
      <c r="EN796" s="6">
        <v>6</v>
      </c>
      <c r="EO796" s="6">
        <f t="shared" si="334"/>
        <v>6</v>
      </c>
      <c r="EP796" s="6">
        <v>150</v>
      </c>
      <c r="EQ796" s="6" t="s">
        <v>316</v>
      </c>
      <c r="ER796" s="6">
        <f t="shared" si="335"/>
        <v>900</v>
      </c>
      <c r="ES796" s="13">
        <f t="shared" si="336"/>
        <v>1.0416666666666666E-2</v>
      </c>
      <c r="ET796" s="6">
        <f t="shared" si="337"/>
        <v>0.9</v>
      </c>
      <c r="EV796" s="6">
        <v>2043</v>
      </c>
      <c r="EW796" s="6">
        <v>1</v>
      </c>
      <c r="EX796" s="6">
        <v>8</v>
      </c>
      <c r="EY796" s="6">
        <f t="shared" si="338"/>
        <v>8</v>
      </c>
      <c r="EZ796" s="6">
        <v>150</v>
      </c>
      <c r="FA796" s="6" t="s">
        <v>316</v>
      </c>
      <c r="FB796" s="6">
        <f t="shared" si="339"/>
        <v>1200</v>
      </c>
      <c r="FC796" s="13">
        <f t="shared" si="340"/>
        <v>1.3888888888888888E-2</v>
      </c>
      <c r="FD796" s="6">
        <f t="shared" si="341"/>
        <v>1.2</v>
      </c>
      <c r="FF796" s="6">
        <v>2043</v>
      </c>
      <c r="FG796" s="6">
        <v>1</v>
      </c>
      <c r="FH796" s="6">
        <v>5</v>
      </c>
      <c r="FI796" s="6">
        <f t="shared" si="342"/>
        <v>5</v>
      </c>
      <c r="FJ796" s="6">
        <v>150</v>
      </c>
      <c r="FK796" s="6" t="s">
        <v>316</v>
      </c>
      <c r="FL796" s="6">
        <f t="shared" si="343"/>
        <v>750</v>
      </c>
      <c r="FM796" s="13">
        <f t="shared" si="344"/>
        <v>8.6805555555555559E-3</v>
      </c>
      <c r="FN796" s="6">
        <f t="shared" si="345"/>
        <v>0.75</v>
      </c>
      <c r="FP796" s="6">
        <v>2043</v>
      </c>
      <c r="FQ796" s="6">
        <v>1</v>
      </c>
      <c r="FR796" s="6">
        <v>4</v>
      </c>
      <c r="FS796" s="6">
        <f t="shared" si="346"/>
        <v>4</v>
      </c>
      <c r="FT796" s="6">
        <v>150</v>
      </c>
      <c r="FU796" s="6" t="s">
        <v>316</v>
      </c>
      <c r="FV796" s="6">
        <f t="shared" si="347"/>
        <v>600</v>
      </c>
      <c r="FW796" s="13">
        <f t="shared" si="348"/>
        <v>6.9444444444444441E-3</v>
      </c>
      <c r="FX796" s="6">
        <f t="shared" si="349"/>
        <v>0.6</v>
      </c>
      <c r="FZ796" s="6">
        <v>2043</v>
      </c>
      <c r="GA796" s="6">
        <v>1</v>
      </c>
      <c r="GB796" s="6">
        <v>17</v>
      </c>
      <c r="GC796" s="6">
        <f t="shared" si="350"/>
        <v>17</v>
      </c>
      <c r="GD796" s="6">
        <v>150</v>
      </c>
      <c r="GE796" s="6" t="s">
        <v>316</v>
      </c>
      <c r="GF796" s="6">
        <f t="shared" si="351"/>
        <v>2550</v>
      </c>
      <c r="GG796" s="13">
        <f t="shared" si="352"/>
        <v>2.9513888888888888E-2</v>
      </c>
      <c r="GH796" s="6">
        <f t="shared" si="353"/>
        <v>2.5499999999999998</v>
      </c>
      <c r="GJ796" s="6">
        <v>2043</v>
      </c>
      <c r="GK796" s="6">
        <v>1</v>
      </c>
      <c r="GL796" s="6">
        <v>11</v>
      </c>
      <c r="GM796" s="6">
        <f t="shared" si="354"/>
        <v>11</v>
      </c>
      <c r="GN796" s="6">
        <v>150</v>
      </c>
      <c r="GO796" s="6" t="s">
        <v>316</v>
      </c>
      <c r="GP796" s="6">
        <f t="shared" si="355"/>
        <v>1650</v>
      </c>
      <c r="GQ796" s="13">
        <f t="shared" si="356"/>
        <v>1.9097222222222224E-2</v>
      </c>
      <c r="GR796" s="6">
        <f t="shared" si="357"/>
        <v>1.65</v>
      </c>
      <c r="GT796" s="6">
        <v>2043</v>
      </c>
      <c r="GU796" s="6">
        <v>1</v>
      </c>
      <c r="GV796" s="6">
        <v>14</v>
      </c>
      <c r="GW796" s="6">
        <f t="shared" si="358"/>
        <v>14</v>
      </c>
      <c r="GX796" s="6">
        <v>150</v>
      </c>
      <c r="GY796" s="6" t="s">
        <v>316</v>
      </c>
      <c r="GZ796" s="6">
        <f t="shared" si="359"/>
        <v>2100</v>
      </c>
      <c r="HA796" s="13">
        <f t="shared" si="360"/>
        <v>2.4305555555555556E-2</v>
      </c>
      <c r="HB796" s="6">
        <f t="shared" si="361"/>
        <v>2.1</v>
      </c>
      <c r="HD796" s="6">
        <v>2043</v>
      </c>
      <c r="HE796" s="6">
        <v>1</v>
      </c>
      <c r="HF796" s="6">
        <v>18</v>
      </c>
      <c r="HG796" s="6">
        <f t="shared" si="362"/>
        <v>18</v>
      </c>
      <c r="HH796" s="6">
        <v>150</v>
      </c>
      <c r="HI796" s="6" t="s">
        <v>316</v>
      </c>
      <c r="HJ796" s="6">
        <f t="shared" si="363"/>
        <v>2700</v>
      </c>
      <c r="HK796" s="13">
        <f t="shared" si="364"/>
        <v>3.125E-2</v>
      </c>
      <c r="HL796" s="6">
        <f t="shared" si="365"/>
        <v>2.7</v>
      </c>
      <c r="HN796" s="6">
        <v>2043</v>
      </c>
      <c r="HO796" s="6">
        <v>1</v>
      </c>
      <c r="HP796" s="6">
        <v>5</v>
      </c>
      <c r="HQ796" s="6">
        <f t="shared" si="366"/>
        <v>5</v>
      </c>
      <c r="HR796" s="6">
        <v>150</v>
      </c>
      <c r="HS796" s="6" t="s">
        <v>316</v>
      </c>
      <c r="HT796" s="6">
        <f t="shared" si="367"/>
        <v>750</v>
      </c>
      <c r="HU796" s="13">
        <f t="shared" si="368"/>
        <v>8.6805555555555559E-3</v>
      </c>
      <c r="HV796" s="6">
        <f t="shared" si="369"/>
        <v>0.75</v>
      </c>
      <c r="HX796" s="6">
        <v>2043</v>
      </c>
      <c r="HY796" s="6">
        <v>1</v>
      </c>
      <c r="HZ796" s="6">
        <v>16</v>
      </c>
      <c r="IA796" s="6">
        <f t="shared" si="370"/>
        <v>16</v>
      </c>
      <c r="IB796" s="6">
        <v>150</v>
      </c>
      <c r="IC796" s="6" t="s">
        <v>316</v>
      </c>
      <c r="ID796" s="6">
        <f t="shared" si="371"/>
        <v>2400</v>
      </c>
      <c r="IE796" s="13">
        <f t="shared" si="372"/>
        <v>2.7777777777777776E-2</v>
      </c>
      <c r="IF796" s="6">
        <f t="shared" si="373"/>
        <v>2.4</v>
      </c>
    </row>
    <row r="797" spans="2:240" x14ac:dyDescent="0.3">
      <c r="B797" s="6">
        <v>2044</v>
      </c>
      <c r="C797" s="6">
        <v>1</v>
      </c>
      <c r="D797" s="6">
        <v>8</v>
      </c>
      <c r="E797" s="6">
        <f t="shared" si="279"/>
        <v>8</v>
      </c>
      <c r="F797" s="6">
        <v>150</v>
      </c>
      <c r="G797" s="6" t="s">
        <v>316</v>
      </c>
      <c r="H797" s="6">
        <f t="shared" si="280"/>
        <v>1200</v>
      </c>
      <c r="I797" s="13">
        <f t="shared" si="281"/>
        <v>1.3888888888888888E-2</v>
      </c>
      <c r="J797" s="6">
        <f t="shared" si="282"/>
        <v>1.2</v>
      </c>
      <c r="L797" s="6">
        <v>2044</v>
      </c>
      <c r="M797" s="6">
        <v>0</v>
      </c>
      <c r="N797" s="6"/>
      <c r="O797" s="6"/>
      <c r="P797" s="6">
        <v>10090</v>
      </c>
      <c r="Q797" s="6" t="s">
        <v>218</v>
      </c>
      <c r="R797" s="6">
        <f t="shared" si="283"/>
        <v>0</v>
      </c>
      <c r="S797" s="13">
        <f t="shared" si="284"/>
        <v>0</v>
      </c>
      <c r="T797" s="6">
        <f t="shared" si="285"/>
        <v>0</v>
      </c>
      <c r="V797" s="6">
        <v>2044</v>
      </c>
      <c r="W797" s="6">
        <v>1</v>
      </c>
      <c r="X797" s="6">
        <v>5</v>
      </c>
      <c r="Y797" s="6">
        <f t="shared" si="286"/>
        <v>5</v>
      </c>
      <c r="Z797" s="6">
        <v>150</v>
      </c>
      <c r="AA797" s="6" t="s">
        <v>316</v>
      </c>
      <c r="AB797" s="6">
        <f t="shared" si="287"/>
        <v>750</v>
      </c>
      <c r="AC797" s="13">
        <f t="shared" si="288"/>
        <v>8.6805555555555559E-3</v>
      </c>
      <c r="AD797" s="6">
        <f t="shared" si="289"/>
        <v>0.75</v>
      </c>
      <c r="AF797" s="6">
        <v>2044</v>
      </c>
      <c r="AG797" s="6">
        <v>1</v>
      </c>
      <c r="AH797" s="6">
        <v>19</v>
      </c>
      <c r="AI797" s="6">
        <f t="shared" si="290"/>
        <v>19</v>
      </c>
      <c r="AJ797" s="6">
        <v>150</v>
      </c>
      <c r="AK797" s="6" t="s">
        <v>316</v>
      </c>
      <c r="AL797" s="6">
        <f t="shared" si="291"/>
        <v>2850</v>
      </c>
      <c r="AM797" s="13">
        <f t="shared" si="292"/>
        <v>3.2986111111111112E-2</v>
      </c>
      <c r="AN797" s="6">
        <f t="shared" si="293"/>
        <v>2.85</v>
      </c>
      <c r="AP797" s="6">
        <v>2044</v>
      </c>
      <c r="AQ797" s="6">
        <v>1</v>
      </c>
      <c r="AR797" s="6">
        <v>4</v>
      </c>
      <c r="AS797" s="6">
        <f t="shared" si="294"/>
        <v>4</v>
      </c>
      <c r="AT797" s="6">
        <v>150</v>
      </c>
      <c r="AU797" s="6" t="s">
        <v>316</v>
      </c>
      <c r="AV797" s="6">
        <f t="shared" si="295"/>
        <v>600</v>
      </c>
      <c r="AW797" s="13">
        <f t="shared" si="296"/>
        <v>6.9444444444444441E-3</v>
      </c>
      <c r="AX797" s="6">
        <f t="shared" si="297"/>
        <v>0.6</v>
      </c>
      <c r="AZ797" s="6">
        <v>2044</v>
      </c>
      <c r="BA797" s="6">
        <v>1</v>
      </c>
      <c r="BB797" s="6">
        <v>3</v>
      </c>
      <c r="BC797" s="6">
        <f t="shared" si="298"/>
        <v>3</v>
      </c>
      <c r="BD797" s="6">
        <v>150</v>
      </c>
      <c r="BE797" s="6" t="s">
        <v>316</v>
      </c>
      <c r="BF797" s="6">
        <f t="shared" si="299"/>
        <v>450</v>
      </c>
      <c r="BG797" s="13">
        <f t="shared" si="300"/>
        <v>5.208333333333333E-3</v>
      </c>
      <c r="BH797" s="6">
        <f t="shared" si="301"/>
        <v>0.45</v>
      </c>
      <c r="BJ797" s="6">
        <v>2044</v>
      </c>
      <c r="BK797" s="6">
        <v>1</v>
      </c>
      <c r="BL797" s="6">
        <v>3</v>
      </c>
      <c r="BM797" s="6">
        <f t="shared" si="302"/>
        <v>3</v>
      </c>
      <c r="BN797" s="6">
        <v>150</v>
      </c>
      <c r="BO797" s="6" t="s">
        <v>316</v>
      </c>
      <c r="BP797" s="6">
        <f t="shared" si="303"/>
        <v>450</v>
      </c>
      <c r="BQ797" s="13">
        <f t="shared" si="304"/>
        <v>5.208333333333333E-3</v>
      </c>
      <c r="BR797" s="6">
        <f t="shared" si="305"/>
        <v>0.45</v>
      </c>
      <c r="BT797" s="6">
        <v>2044</v>
      </c>
      <c r="BU797" s="6">
        <v>1</v>
      </c>
      <c r="BV797" s="6">
        <v>5</v>
      </c>
      <c r="BW797" s="6">
        <f t="shared" si="306"/>
        <v>5</v>
      </c>
      <c r="BX797" s="6">
        <v>150</v>
      </c>
      <c r="BY797" s="6" t="s">
        <v>316</v>
      </c>
      <c r="BZ797" s="6">
        <f t="shared" si="307"/>
        <v>750</v>
      </c>
      <c r="CA797" s="13">
        <f t="shared" si="308"/>
        <v>8.6805555555555559E-3</v>
      </c>
      <c r="CB797" s="6">
        <f t="shared" si="309"/>
        <v>0.75</v>
      </c>
      <c r="CD797" s="6">
        <v>2044</v>
      </c>
      <c r="CE797" s="6">
        <v>1</v>
      </c>
      <c r="CF797" s="6">
        <v>5</v>
      </c>
      <c r="CG797" s="6">
        <f t="shared" si="310"/>
        <v>5</v>
      </c>
      <c r="CH797" s="6">
        <v>150</v>
      </c>
      <c r="CI797" s="6" t="s">
        <v>316</v>
      </c>
      <c r="CJ797" s="6">
        <f t="shared" si="311"/>
        <v>750</v>
      </c>
      <c r="CK797" s="13">
        <f t="shared" si="312"/>
        <v>8.6805555555555559E-3</v>
      </c>
      <c r="CL797" s="6">
        <f t="shared" si="313"/>
        <v>0.75</v>
      </c>
      <c r="CN797" s="6">
        <v>2044</v>
      </c>
      <c r="CO797" s="6">
        <v>1</v>
      </c>
      <c r="CP797" s="6">
        <v>3</v>
      </c>
      <c r="CQ797" s="6">
        <f t="shared" si="314"/>
        <v>3</v>
      </c>
      <c r="CR797" s="6">
        <v>150</v>
      </c>
      <c r="CS797" s="6" t="s">
        <v>316</v>
      </c>
      <c r="CT797" s="6">
        <f t="shared" si="315"/>
        <v>450</v>
      </c>
      <c r="CU797" s="13">
        <f t="shared" si="316"/>
        <v>5.208333333333333E-3</v>
      </c>
      <c r="CV797" s="6">
        <f t="shared" si="317"/>
        <v>0.45</v>
      </c>
      <c r="CX797" s="6">
        <v>2044</v>
      </c>
      <c r="CY797" s="6">
        <v>1</v>
      </c>
      <c r="CZ797" s="6">
        <v>9</v>
      </c>
      <c r="DA797" s="6">
        <f t="shared" si="318"/>
        <v>9</v>
      </c>
      <c r="DB797" s="6">
        <v>150</v>
      </c>
      <c r="DC797" s="6" t="s">
        <v>316</v>
      </c>
      <c r="DD797" s="6">
        <f t="shared" si="319"/>
        <v>1350</v>
      </c>
      <c r="DE797" s="13">
        <f t="shared" si="320"/>
        <v>1.5625E-2</v>
      </c>
      <c r="DF797" s="6">
        <f t="shared" si="321"/>
        <v>1.35</v>
      </c>
      <c r="DH797" s="6">
        <v>2044</v>
      </c>
      <c r="DI797" s="6">
        <v>1</v>
      </c>
      <c r="DJ797" s="6">
        <v>4</v>
      </c>
      <c r="DK797" s="6">
        <f t="shared" si="322"/>
        <v>4</v>
      </c>
      <c r="DL797" s="6">
        <v>150</v>
      </c>
      <c r="DM797" s="6" t="s">
        <v>316</v>
      </c>
      <c r="DN797" s="6">
        <f t="shared" si="323"/>
        <v>600</v>
      </c>
      <c r="DO797" s="13">
        <f t="shared" si="324"/>
        <v>6.9444444444444441E-3</v>
      </c>
      <c r="DP797" s="6">
        <f t="shared" si="325"/>
        <v>0.6</v>
      </c>
      <c r="DR797" s="6">
        <v>2044</v>
      </c>
      <c r="DS797" s="6">
        <v>1</v>
      </c>
      <c r="DT797" s="6">
        <v>6</v>
      </c>
      <c r="DU797" s="6">
        <f t="shared" si="326"/>
        <v>6</v>
      </c>
      <c r="DV797" s="6">
        <v>150</v>
      </c>
      <c r="DW797" s="6" t="s">
        <v>316</v>
      </c>
      <c r="DX797" s="6">
        <f t="shared" si="327"/>
        <v>900</v>
      </c>
      <c r="DY797" s="13">
        <f t="shared" si="328"/>
        <v>1.0416666666666666E-2</v>
      </c>
      <c r="DZ797" s="6">
        <f t="shared" si="329"/>
        <v>0.9</v>
      </c>
      <c r="EB797" s="6">
        <v>2044</v>
      </c>
      <c r="EC797" s="6">
        <v>1</v>
      </c>
      <c r="ED797" s="6">
        <v>7</v>
      </c>
      <c r="EE797" s="6">
        <f t="shared" si="330"/>
        <v>7</v>
      </c>
      <c r="EF797" s="6">
        <v>150</v>
      </c>
      <c r="EG797" s="6" t="s">
        <v>316</v>
      </c>
      <c r="EH797" s="6">
        <f t="shared" si="331"/>
        <v>1050</v>
      </c>
      <c r="EI797" s="13">
        <f t="shared" si="332"/>
        <v>1.2152777777777778E-2</v>
      </c>
      <c r="EJ797" s="6">
        <f t="shared" si="333"/>
        <v>1.05</v>
      </c>
      <c r="EL797" s="6">
        <v>2044</v>
      </c>
      <c r="EM797" s="6">
        <v>1</v>
      </c>
      <c r="EN797" s="6">
        <v>6</v>
      </c>
      <c r="EO797" s="6">
        <f t="shared" si="334"/>
        <v>6</v>
      </c>
      <c r="EP797" s="6">
        <v>150</v>
      </c>
      <c r="EQ797" s="6" t="s">
        <v>316</v>
      </c>
      <c r="ER797" s="6">
        <f t="shared" si="335"/>
        <v>900</v>
      </c>
      <c r="ES797" s="13">
        <f t="shared" si="336"/>
        <v>1.0416666666666666E-2</v>
      </c>
      <c r="ET797" s="6">
        <f t="shared" si="337"/>
        <v>0.9</v>
      </c>
      <c r="EV797" s="6">
        <v>2044</v>
      </c>
      <c r="EW797" s="6">
        <v>1</v>
      </c>
      <c r="EX797" s="6">
        <v>8</v>
      </c>
      <c r="EY797" s="6">
        <f t="shared" si="338"/>
        <v>8</v>
      </c>
      <c r="EZ797" s="6">
        <v>150</v>
      </c>
      <c r="FA797" s="6" t="s">
        <v>316</v>
      </c>
      <c r="FB797" s="6">
        <f t="shared" si="339"/>
        <v>1200</v>
      </c>
      <c r="FC797" s="13">
        <f t="shared" si="340"/>
        <v>1.3888888888888888E-2</v>
      </c>
      <c r="FD797" s="6">
        <f t="shared" si="341"/>
        <v>1.2</v>
      </c>
      <c r="FF797" s="6">
        <v>2044</v>
      </c>
      <c r="FG797" s="6">
        <v>1</v>
      </c>
      <c r="FH797" s="6">
        <v>5</v>
      </c>
      <c r="FI797" s="6">
        <f t="shared" si="342"/>
        <v>5</v>
      </c>
      <c r="FJ797" s="6">
        <v>150</v>
      </c>
      <c r="FK797" s="6" t="s">
        <v>316</v>
      </c>
      <c r="FL797" s="6">
        <f t="shared" si="343"/>
        <v>750</v>
      </c>
      <c r="FM797" s="13">
        <f t="shared" si="344"/>
        <v>8.6805555555555559E-3</v>
      </c>
      <c r="FN797" s="6">
        <f t="shared" si="345"/>
        <v>0.75</v>
      </c>
      <c r="FP797" s="6">
        <v>2044</v>
      </c>
      <c r="FQ797" s="6">
        <v>1</v>
      </c>
      <c r="FR797" s="6">
        <v>4</v>
      </c>
      <c r="FS797" s="6">
        <f t="shared" si="346"/>
        <v>4</v>
      </c>
      <c r="FT797" s="6">
        <v>150</v>
      </c>
      <c r="FU797" s="6" t="s">
        <v>316</v>
      </c>
      <c r="FV797" s="6">
        <f t="shared" si="347"/>
        <v>600</v>
      </c>
      <c r="FW797" s="13">
        <f t="shared" si="348"/>
        <v>6.9444444444444441E-3</v>
      </c>
      <c r="FX797" s="6">
        <f t="shared" si="349"/>
        <v>0.6</v>
      </c>
      <c r="FZ797" s="6">
        <v>2044</v>
      </c>
      <c r="GA797" s="6">
        <v>1</v>
      </c>
      <c r="GB797" s="6">
        <v>17</v>
      </c>
      <c r="GC797" s="6">
        <f t="shared" si="350"/>
        <v>17</v>
      </c>
      <c r="GD797" s="6">
        <v>150</v>
      </c>
      <c r="GE797" s="6" t="s">
        <v>316</v>
      </c>
      <c r="GF797" s="6">
        <f t="shared" si="351"/>
        <v>2550</v>
      </c>
      <c r="GG797" s="13">
        <f t="shared" si="352"/>
        <v>2.9513888888888888E-2</v>
      </c>
      <c r="GH797" s="6">
        <f t="shared" si="353"/>
        <v>2.5499999999999998</v>
      </c>
      <c r="GJ797" s="6">
        <v>2044</v>
      </c>
      <c r="GK797" s="6">
        <v>1</v>
      </c>
      <c r="GL797" s="6">
        <v>11</v>
      </c>
      <c r="GM797" s="6">
        <f t="shared" si="354"/>
        <v>11</v>
      </c>
      <c r="GN797" s="6">
        <v>150</v>
      </c>
      <c r="GO797" s="6" t="s">
        <v>316</v>
      </c>
      <c r="GP797" s="6">
        <f t="shared" si="355"/>
        <v>1650</v>
      </c>
      <c r="GQ797" s="13">
        <f t="shared" si="356"/>
        <v>1.9097222222222224E-2</v>
      </c>
      <c r="GR797" s="6">
        <f t="shared" si="357"/>
        <v>1.65</v>
      </c>
      <c r="GT797" s="6">
        <v>2044</v>
      </c>
      <c r="GU797" s="6">
        <v>1</v>
      </c>
      <c r="GV797" s="6">
        <v>14</v>
      </c>
      <c r="GW797" s="6">
        <f t="shared" si="358"/>
        <v>14</v>
      </c>
      <c r="GX797" s="6">
        <v>150</v>
      </c>
      <c r="GY797" s="6" t="s">
        <v>316</v>
      </c>
      <c r="GZ797" s="6">
        <f t="shared" si="359"/>
        <v>2100</v>
      </c>
      <c r="HA797" s="13">
        <f t="shared" si="360"/>
        <v>2.4305555555555556E-2</v>
      </c>
      <c r="HB797" s="6">
        <f t="shared" si="361"/>
        <v>2.1</v>
      </c>
      <c r="HD797" s="6">
        <v>2044</v>
      </c>
      <c r="HE797" s="6">
        <v>1</v>
      </c>
      <c r="HF797" s="6">
        <v>18</v>
      </c>
      <c r="HG797" s="6">
        <f t="shared" si="362"/>
        <v>18</v>
      </c>
      <c r="HH797" s="6">
        <v>150</v>
      </c>
      <c r="HI797" s="6" t="s">
        <v>316</v>
      </c>
      <c r="HJ797" s="6">
        <f t="shared" si="363"/>
        <v>2700</v>
      </c>
      <c r="HK797" s="13">
        <f t="shared" si="364"/>
        <v>3.125E-2</v>
      </c>
      <c r="HL797" s="6">
        <f t="shared" si="365"/>
        <v>2.7</v>
      </c>
      <c r="HN797" s="6">
        <v>2044</v>
      </c>
      <c r="HO797" s="6">
        <v>1</v>
      </c>
      <c r="HP797" s="6">
        <v>5</v>
      </c>
      <c r="HQ797" s="6">
        <f t="shared" si="366"/>
        <v>5</v>
      </c>
      <c r="HR797" s="6">
        <v>150</v>
      </c>
      <c r="HS797" s="6" t="s">
        <v>316</v>
      </c>
      <c r="HT797" s="6">
        <f t="shared" si="367"/>
        <v>750</v>
      </c>
      <c r="HU797" s="13">
        <f t="shared" si="368"/>
        <v>8.6805555555555559E-3</v>
      </c>
      <c r="HV797" s="6">
        <f t="shared" si="369"/>
        <v>0.75</v>
      </c>
      <c r="HX797" s="6">
        <v>2044</v>
      </c>
      <c r="HY797" s="6">
        <v>1</v>
      </c>
      <c r="HZ797" s="6">
        <v>16</v>
      </c>
      <c r="IA797" s="6">
        <f t="shared" si="370"/>
        <v>16</v>
      </c>
      <c r="IB797" s="6">
        <v>150</v>
      </c>
      <c r="IC797" s="6" t="s">
        <v>316</v>
      </c>
      <c r="ID797" s="6">
        <f t="shared" si="371"/>
        <v>2400</v>
      </c>
      <c r="IE797" s="13">
        <f t="shared" si="372"/>
        <v>2.7777777777777776E-2</v>
      </c>
      <c r="IF797" s="6">
        <f t="shared" si="373"/>
        <v>2.4</v>
      </c>
    </row>
    <row r="799" spans="2:240" x14ac:dyDescent="0.3">
      <c r="B799" s="226" t="s">
        <v>345</v>
      </c>
      <c r="C799" s="226"/>
      <c r="D799" s="226"/>
      <c r="L799" s="226" t="s">
        <v>346</v>
      </c>
      <c r="M799" s="226"/>
      <c r="N799" s="226"/>
    </row>
    <row r="800" spans="2:240" x14ac:dyDescent="0.3">
      <c r="B800" s="225" t="s">
        <v>22</v>
      </c>
      <c r="C800" s="225" t="s">
        <v>203</v>
      </c>
      <c r="D800" s="225" t="s">
        <v>204</v>
      </c>
      <c r="E800" s="225" t="s">
        <v>201</v>
      </c>
      <c r="F800" s="225" t="s">
        <v>202</v>
      </c>
      <c r="G800" s="225" t="s">
        <v>151</v>
      </c>
      <c r="H800" s="225" t="s">
        <v>205</v>
      </c>
      <c r="I800" s="225" t="s">
        <v>206</v>
      </c>
      <c r="J800" s="225" t="s">
        <v>207</v>
      </c>
      <c r="L800" s="225" t="s">
        <v>22</v>
      </c>
      <c r="M800" s="225" t="s">
        <v>203</v>
      </c>
      <c r="N800" s="225" t="s">
        <v>317</v>
      </c>
      <c r="O800" s="225" t="s">
        <v>318</v>
      </c>
      <c r="P800" s="225" t="s">
        <v>202</v>
      </c>
      <c r="Q800" s="225" t="s">
        <v>151</v>
      </c>
      <c r="R800" s="225" t="s">
        <v>205</v>
      </c>
      <c r="S800" s="225" t="s">
        <v>206</v>
      </c>
      <c r="T800" s="225" t="s">
        <v>207</v>
      </c>
    </row>
    <row r="801" spans="2:20" x14ac:dyDescent="0.3">
      <c r="B801" s="225"/>
      <c r="C801" s="225"/>
      <c r="D801" s="225"/>
      <c r="E801" s="225"/>
      <c r="F801" s="225"/>
      <c r="G801" s="225"/>
      <c r="H801" s="225"/>
      <c r="I801" s="225"/>
      <c r="J801" s="225"/>
      <c r="L801" s="225"/>
      <c r="M801" s="225"/>
      <c r="N801" s="225"/>
      <c r="O801" s="225"/>
      <c r="P801" s="225"/>
      <c r="Q801" s="225"/>
      <c r="R801" s="225"/>
      <c r="S801" s="225"/>
      <c r="T801" s="225"/>
    </row>
    <row r="802" spans="2:20" x14ac:dyDescent="0.3">
      <c r="B802" s="225"/>
      <c r="C802" s="225"/>
      <c r="D802" s="225"/>
      <c r="E802" s="225"/>
      <c r="F802" s="225"/>
      <c r="G802" s="225"/>
      <c r="H802" s="225"/>
      <c r="I802" s="225"/>
      <c r="J802" s="225"/>
      <c r="L802" s="225"/>
      <c r="M802" s="225"/>
      <c r="N802" s="225"/>
      <c r="O802" s="225"/>
      <c r="P802" s="225"/>
      <c r="Q802" s="225"/>
      <c r="R802" s="225"/>
      <c r="S802" s="225"/>
      <c r="T802" s="225"/>
    </row>
    <row r="803" spans="2:20" x14ac:dyDescent="0.3">
      <c r="B803" s="6">
        <v>2025</v>
      </c>
      <c r="C803" s="6" cm="1">
        <f t="array" ref="C803:C822">TRANSPOSE('Proyeksi Fasum (4)'!D194:W194)</f>
        <v>0</v>
      </c>
      <c r="D803" s="6"/>
      <c r="E803" s="6"/>
      <c r="F803" s="6">
        <v>10000</v>
      </c>
      <c r="G803" s="6" t="s">
        <v>218</v>
      </c>
      <c r="H803" s="6">
        <f>F803*C803</f>
        <v>0</v>
      </c>
      <c r="I803" s="13">
        <f>H803/86400</f>
        <v>0</v>
      </c>
      <c r="J803" s="6">
        <f>H803/1000</f>
        <v>0</v>
      </c>
      <c r="L803" s="6">
        <v>2025</v>
      </c>
      <c r="M803" s="6" cm="1">
        <f t="array" ref="M803:M822">TRANSPOSE('Proyeksi Fasum (4)'!D195:W195)</f>
        <v>0</v>
      </c>
      <c r="N803" s="6">
        <v>1</v>
      </c>
      <c r="O803" s="6">
        <f>M803*N803</f>
        <v>0</v>
      </c>
      <c r="P803" s="6">
        <v>0.3</v>
      </c>
      <c r="Q803" s="6" t="s">
        <v>319</v>
      </c>
      <c r="R803" s="6">
        <f>P803*O803*86400</f>
        <v>0</v>
      </c>
      <c r="S803" s="13">
        <f>R803/86400</f>
        <v>0</v>
      </c>
      <c r="T803" s="6">
        <f>R803/1000</f>
        <v>0</v>
      </c>
    </row>
    <row r="804" spans="2:20" x14ac:dyDescent="0.3">
      <c r="B804" s="6">
        <v>2026</v>
      </c>
      <c r="C804" s="6">
        <v>0</v>
      </c>
      <c r="D804" s="6"/>
      <c r="E804" s="6"/>
      <c r="F804" s="6">
        <v>10000</v>
      </c>
      <c r="G804" s="6" t="s">
        <v>218</v>
      </c>
      <c r="H804" s="6">
        <f t="shared" ref="H804:H822" si="374">F804*C804</f>
        <v>0</v>
      </c>
      <c r="I804" s="13">
        <f t="shared" ref="I804:I822" si="375">H804/86400</f>
        <v>0</v>
      </c>
      <c r="J804" s="6">
        <f t="shared" ref="J804:J822" si="376">H804/1000</f>
        <v>0</v>
      </c>
      <c r="L804" s="6">
        <v>2026</v>
      </c>
      <c r="M804" s="6">
        <v>0</v>
      </c>
      <c r="N804" s="6">
        <v>1</v>
      </c>
      <c r="O804" s="6">
        <f t="shared" ref="O804:O822" si="377">M804*N804</f>
        <v>0</v>
      </c>
      <c r="P804" s="6">
        <v>0.3</v>
      </c>
      <c r="Q804" s="6" t="s">
        <v>319</v>
      </c>
      <c r="R804" s="6">
        <f t="shared" ref="R804:R822" si="378">P804*O804*86400</f>
        <v>0</v>
      </c>
      <c r="S804" s="13">
        <f t="shared" ref="S804:S822" si="379">R804/86400</f>
        <v>0</v>
      </c>
      <c r="T804" s="6">
        <f t="shared" ref="T804:T822" si="380">R804/1000</f>
        <v>0</v>
      </c>
    </row>
    <row r="805" spans="2:20" x14ac:dyDescent="0.3">
      <c r="B805" s="6">
        <v>2027</v>
      </c>
      <c r="C805" s="6">
        <v>0</v>
      </c>
      <c r="D805" s="6"/>
      <c r="E805" s="6"/>
      <c r="F805" s="6">
        <v>10000</v>
      </c>
      <c r="G805" s="6" t="s">
        <v>218</v>
      </c>
      <c r="H805" s="6">
        <f t="shared" si="374"/>
        <v>0</v>
      </c>
      <c r="I805" s="13">
        <f t="shared" si="375"/>
        <v>0</v>
      </c>
      <c r="J805" s="6">
        <f t="shared" si="376"/>
        <v>0</v>
      </c>
      <c r="L805" s="6">
        <v>2027</v>
      </c>
      <c r="M805" s="6">
        <v>0</v>
      </c>
      <c r="N805" s="6">
        <v>1</v>
      </c>
      <c r="O805" s="6">
        <f t="shared" si="377"/>
        <v>0</v>
      </c>
      <c r="P805" s="6">
        <v>0.3</v>
      </c>
      <c r="Q805" s="6" t="s">
        <v>319</v>
      </c>
      <c r="R805" s="6">
        <f t="shared" si="378"/>
        <v>0</v>
      </c>
      <c r="S805" s="13">
        <f t="shared" si="379"/>
        <v>0</v>
      </c>
      <c r="T805" s="6">
        <f t="shared" si="380"/>
        <v>0</v>
      </c>
    </row>
    <row r="806" spans="2:20" x14ac:dyDescent="0.3">
      <c r="B806" s="6">
        <v>2028</v>
      </c>
      <c r="C806" s="6">
        <v>0</v>
      </c>
      <c r="D806" s="6"/>
      <c r="E806" s="6"/>
      <c r="F806" s="6">
        <v>10000</v>
      </c>
      <c r="G806" s="6" t="s">
        <v>218</v>
      </c>
      <c r="H806" s="6">
        <f t="shared" si="374"/>
        <v>0</v>
      </c>
      <c r="I806" s="13">
        <f t="shared" si="375"/>
        <v>0</v>
      </c>
      <c r="J806" s="6">
        <f t="shared" si="376"/>
        <v>0</v>
      </c>
      <c r="L806" s="6">
        <v>2028</v>
      </c>
      <c r="M806" s="6">
        <v>0</v>
      </c>
      <c r="N806" s="6">
        <v>1</v>
      </c>
      <c r="O806" s="6">
        <f t="shared" si="377"/>
        <v>0</v>
      </c>
      <c r="P806" s="6">
        <v>0.3</v>
      </c>
      <c r="Q806" s="6" t="s">
        <v>319</v>
      </c>
      <c r="R806" s="6">
        <f t="shared" si="378"/>
        <v>0</v>
      </c>
      <c r="S806" s="13">
        <f t="shared" si="379"/>
        <v>0</v>
      </c>
      <c r="T806" s="6">
        <f t="shared" si="380"/>
        <v>0</v>
      </c>
    </row>
    <row r="807" spans="2:20" x14ac:dyDescent="0.3">
      <c r="B807" s="6">
        <v>2029</v>
      </c>
      <c r="C807" s="6">
        <v>0</v>
      </c>
      <c r="D807" s="6"/>
      <c r="E807" s="6"/>
      <c r="F807" s="6">
        <v>10000</v>
      </c>
      <c r="G807" s="6" t="s">
        <v>218</v>
      </c>
      <c r="H807" s="6">
        <f t="shared" si="374"/>
        <v>0</v>
      </c>
      <c r="I807" s="13">
        <f t="shared" si="375"/>
        <v>0</v>
      </c>
      <c r="J807" s="6">
        <f t="shared" si="376"/>
        <v>0</v>
      </c>
      <c r="L807" s="6">
        <v>2029</v>
      </c>
      <c r="M807" s="6">
        <v>0</v>
      </c>
      <c r="N807" s="6">
        <v>1</v>
      </c>
      <c r="O807" s="6">
        <f t="shared" si="377"/>
        <v>0</v>
      </c>
      <c r="P807" s="6">
        <v>0.3</v>
      </c>
      <c r="Q807" s="6" t="s">
        <v>319</v>
      </c>
      <c r="R807" s="6">
        <f t="shared" si="378"/>
        <v>0</v>
      </c>
      <c r="S807" s="13">
        <f t="shared" si="379"/>
        <v>0</v>
      </c>
      <c r="T807" s="6">
        <f t="shared" si="380"/>
        <v>0</v>
      </c>
    </row>
    <row r="808" spans="2:20" x14ac:dyDescent="0.3">
      <c r="B808" s="6">
        <v>2030</v>
      </c>
      <c r="C808" s="6">
        <v>0</v>
      </c>
      <c r="D808" s="6"/>
      <c r="E808" s="6"/>
      <c r="F808" s="6">
        <v>10000</v>
      </c>
      <c r="G808" s="6" t="s">
        <v>218</v>
      </c>
      <c r="H808" s="6">
        <f t="shared" si="374"/>
        <v>0</v>
      </c>
      <c r="I808" s="13">
        <f t="shared" si="375"/>
        <v>0</v>
      </c>
      <c r="J808" s="6">
        <f t="shared" si="376"/>
        <v>0</v>
      </c>
      <c r="L808" s="6">
        <v>2030</v>
      </c>
      <c r="M808" s="6">
        <v>0</v>
      </c>
      <c r="N808" s="6">
        <v>1</v>
      </c>
      <c r="O808" s="6">
        <f t="shared" si="377"/>
        <v>0</v>
      </c>
      <c r="P808" s="6">
        <v>0.3</v>
      </c>
      <c r="Q808" s="6" t="s">
        <v>319</v>
      </c>
      <c r="R808" s="6">
        <f t="shared" si="378"/>
        <v>0</v>
      </c>
      <c r="S808" s="13">
        <f t="shared" si="379"/>
        <v>0</v>
      </c>
      <c r="T808" s="6">
        <f t="shared" si="380"/>
        <v>0</v>
      </c>
    </row>
    <row r="809" spans="2:20" x14ac:dyDescent="0.3">
      <c r="B809" s="6">
        <v>2031</v>
      </c>
      <c r="C809" s="6">
        <v>0</v>
      </c>
      <c r="D809" s="6"/>
      <c r="E809" s="6"/>
      <c r="F809" s="6">
        <v>10000</v>
      </c>
      <c r="G809" s="6" t="s">
        <v>218</v>
      </c>
      <c r="H809" s="6">
        <f t="shared" si="374"/>
        <v>0</v>
      </c>
      <c r="I809" s="13">
        <f t="shared" si="375"/>
        <v>0</v>
      </c>
      <c r="J809" s="6">
        <f t="shared" si="376"/>
        <v>0</v>
      </c>
      <c r="L809" s="6">
        <v>2031</v>
      </c>
      <c r="M809" s="6">
        <v>0</v>
      </c>
      <c r="N809" s="6">
        <v>1</v>
      </c>
      <c r="O809" s="6">
        <f t="shared" si="377"/>
        <v>0</v>
      </c>
      <c r="P809" s="6">
        <v>0.3</v>
      </c>
      <c r="Q809" s="6" t="s">
        <v>319</v>
      </c>
      <c r="R809" s="6">
        <f t="shared" si="378"/>
        <v>0</v>
      </c>
      <c r="S809" s="13">
        <f t="shared" si="379"/>
        <v>0</v>
      </c>
      <c r="T809" s="6">
        <f t="shared" si="380"/>
        <v>0</v>
      </c>
    </row>
    <row r="810" spans="2:20" x14ac:dyDescent="0.3">
      <c r="B810" s="6">
        <v>2032</v>
      </c>
      <c r="C810" s="6">
        <v>0</v>
      </c>
      <c r="D810" s="6"/>
      <c r="E810" s="6"/>
      <c r="F810" s="6">
        <v>10000</v>
      </c>
      <c r="G810" s="6" t="s">
        <v>218</v>
      </c>
      <c r="H810" s="6">
        <f t="shared" si="374"/>
        <v>0</v>
      </c>
      <c r="I810" s="13">
        <f t="shared" si="375"/>
        <v>0</v>
      </c>
      <c r="J810" s="6">
        <f t="shared" si="376"/>
        <v>0</v>
      </c>
      <c r="L810" s="6">
        <v>2032</v>
      </c>
      <c r="M810" s="6">
        <v>0</v>
      </c>
      <c r="N810" s="6">
        <v>1</v>
      </c>
      <c r="O810" s="6">
        <f t="shared" si="377"/>
        <v>0</v>
      </c>
      <c r="P810" s="6">
        <v>0.3</v>
      </c>
      <c r="Q810" s="6" t="s">
        <v>319</v>
      </c>
      <c r="R810" s="6">
        <f t="shared" si="378"/>
        <v>0</v>
      </c>
      <c r="S810" s="13">
        <f t="shared" si="379"/>
        <v>0</v>
      </c>
      <c r="T810" s="6">
        <f t="shared" si="380"/>
        <v>0</v>
      </c>
    </row>
    <row r="811" spans="2:20" x14ac:dyDescent="0.3">
      <c r="B811" s="6">
        <v>2033</v>
      </c>
      <c r="C811" s="6">
        <v>0</v>
      </c>
      <c r="D811" s="6"/>
      <c r="E811" s="6"/>
      <c r="F811" s="6">
        <v>10000</v>
      </c>
      <c r="G811" s="6" t="s">
        <v>218</v>
      </c>
      <c r="H811" s="6">
        <f t="shared" si="374"/>
        <v>0</v>
      </c>
      <c r="I811" s="13">
        <f t="shared" si="375"/>
        <v>0</v>
      </c>
      <c r="J811" s="6">
        <f t="shared" si="376"/>
        <v>0</v>
      </c>
      <c r="L811" s="6">
        <v>2033</v>
      </c>
      <c r="M811" s="6">
        <v>0</v>
      </c>
      <c r="N811" s="6">
        <v>1</v>
      </c>
      <c r="O811" s="6">
        <f t="shared" si="377"/>
        <v>0</v>
      </c>
      <c r="P811" s="6">
        <v>0.3</v>
      </c>
      <c r="Q811" s="6" t="s">
        <v>319</v>
      </c>
      <c r="R811" s="6">
        <f t="shared" si="378"/>
        <v>0</v>
      </c>
      <c r="S811" s="13">
        <f t="shared" si="379"/>
        <v>0</v>
      </c>
      <c r="T811" s="6">
        <f t="shared" si="380"/>
        <v>0</v>
      </c>
    </row>
    <row r="812" spans="2:20" x14ac:dyDescent="0.3">
      <c r="B812" s="6">
        <v>2034</v>
      </c>
      <c r="C812" s="6">
        <v>0</v>
      </c>
      <c r="D812" s="6"/>
      <c r="E812" s="6"/>
      <c r="F812" s="6">
        <v>10000</v>
      </c>
      <c r="G812" s="6" t="s">
        <v>218</v>
      </c>
      <c r="H812" s="6">
        <f t="shared" si="374"/>
        <v>0</v>
      </c>
      <c r="I812" s="13">
        <f t="shared" si="375"/>
        <v>0</v>
      </c>
      <c r="J812" s="6">
        <f t="shared" si="376"/>
        <v>0</v>
      </c>
      <c r="L812" s="6">
        <v>2034</v>
      </c>
      <c r="M812" s="6">
        <v>0</v>
      </c>
      <c r="N812" s="6">
        <v>1</v>
      </c>
      <c r="O812" s="6">
        <f t="shared" si="377"/>
        <v>0</v>
      </c>
      <c r="P812" s="6">
        <v>0.3</v>
      </c>
      <c r="Q812" s="6" t="s">
        <v>319</v>
      </c>
      <c r="R812" s="6">
        <f t="shared" si="378"/>
        <v>0</v>
      </c>
      <c r="S812" s="13">
        <f t="shared" si="379"/>
        <v>0</v>
      </c>
      <c r="T812" s="6">
        <f t="shared" si="380"/>
        <v>0</v>
      </c>
    </row>
    <row r="813" spans="2:20" x14ac:dyDescent="0.3">
      <c r="B813" s="6">
        <v>2035</v>
      </c>
      <c r="C813" s="6">
        <v>0</v>
      </c>
      <c r="D813" s="6"/>
      <c r="E813" s="6"/>
      <c r="F813" s="6">
        <v>10000</v>
      </c>
      <c r="G813" s="6" t="s">
        <v>218</v>
      </c>
      <c r="H813" s="6">
        <f t="shared" si="374"/>
        <v>0</v>
      </c>
      <c r="I813" s="13">
        <f t="shared" si="375"/>
        <v>0</v>
      </c>
      <c r="J813" s="6">
        <f t="shared" si="376"/>
        <v>0</v>
      </c>
      <c r="L813" s="6">
        <v>2035</v>
      </c>
      <c r="M813" s="6">
        <v>0</v>
      </c>
      <c r="N813" s="6">
        <v>1</v>
      </c>
      <c r="O813" s="6">
        <f t="shared" si="377"/>
        <v>0</v>
      </c>
      <c r="P813" s="6">
        <v>0.3</v>
      </c>
      <c r="Q813" s="6" t="s">
        <v>319</v>
      </c>
      <c r="R813" s="6">
        <f t="shared" si="378"/>
        <v>0</v>
      </c>
      <c r="S813" s="13">
        <f t="shared" si="379"/>
        <v>0</v>
      </c>
      <c r="T813" s="6">
        <f t="shared" si="380"/>
        <v>0</v>
      </c>
    </row>
    <row r="814" spans="2:20" x14ac:dyDescent="0.3">
      <c r="B814" s="6">
        <v>2036</v>
      </c>
      <c r="C814" s="6">
        <v>0</v>
      </c>
      <c r="D814" s="6"/>
      <c r="E814" s="6"/>
      <c r="F814" s="6">
        <v>10000</v>
      </c>
      <c r="G814" s="6" t="s">
        <v>218</v>
      </c>
      <c r="H814" s="6">
        <f t="shared" si="374"/>
        <v>0</v>
      </c>
      <c r="I814" s="13">
        <f t="shared" si="375"/>
        <v>0</v>
      </c>
      <c r="J814" s="6">
        <f t="shared" si="376"/>
        <v>0</v>
      </c>
      <c r="L814" s="6">
        <v>2036</v>
      </c>
      <c r="M814" s="6">
        <v>0</v>
      </c>
      <c r="N814" s="6">
        <v>1</v>
      </c>
      <c r="O814" s="6">
        <f t="shared" si="377"/>
        <v>0</v>
      </c>
      <c r="P814" s="6">
        <v>0.3</v>
      </c>
      <c r="Q814" s="6" t="s">
        <v>319</v>
      </c>
      <c r="R814" s="6">
        <f t="shared" si="378"/>
        <v>0</v>
      </c>
      <c r="S814" s="13">
        <f t="shared" si="379"/>
        <v>0</v>
      </c>
      <c r="T814" s="6">
        <f t="shared" si="380"/>
        <v>0</v>
      </c>
    </row>
    <row r="815" spans="2:20" x14ac:dyDescent="0.3">
      <c r="B815" s="6">
        <v>2037</v>
      </c>
      <c r="C815" s="6">
        <v>0</v>
      </c>
      <c r="D815" s="6"/>
      <c r="E815" s="6"/>
      <c r="F815" s="6">
        <v>10000</v>
      </c>
      <c r="G815" s="6" t="s">
        <v>218</v>
      </c>
      <c r="H815" s="6">
        <f t="shared" si="374"/>
        <v>0</v>
      </c>
      <c r="I815" s="13">
        <f t="shared" si="375"/>
        <v>0</v>
      </c>
      <c r="J815" s="6">
        <f t="shared" si="376"/>
        <v>0</v>
      </c>
      <c r="L815" s="6">
        <v>2037</v>
      </c>
      <c r="M815" s="6">
        <v>0</v>
      </c>
      <c r="N815" s="6">
        <v>1</v>
      </c>
      <c r="O815" s="6">
        <f t="shared" si="377"/>
        <v>0</v>
      </c>
      <c r="P815" s="6">
        <v>0.3</v>
      </c>
      <c r="Q815" s="6" t="s">
        <v>319</v>
      </c>
      <c r="R815" s="6">
        <f t="shared" si="378"/>
        <v>0</v>
      </c>
      <c r="S815" s="13">
        <f t="shared" si="379"/>
        <v>0</v>
      </c>
      <c r="T815" s="6">
        <f t="shared" si="380"/>
        <v>0</v>
      </c>
    </row>
    <row r="816" spans="2:20" x14ac:dyDescent="0.3">
      <c r="B816" s="6">
        <v>2038</v>
      </c>
      <c r="C816" s="6">
        <v>0</v>
      </c>
      <c r="D816" s="6"/>
      <c r="E816" s="6"/>
      <c r="F816" s="6">
        <v>10000</v>
      </c>
      <c r="G816" s="6" t="s">
        <v>218</v>
      </c>
      <c r="H816" s="6">
        <f t="shared" si="374"/>
        <v>0</v>
      </c>
      <c r="I816" s="13">
        <f t="shared" si="375"/>
        <v>0</v>
      </c>
      <c r="J816" s="6">
        <f t="shared" si="376"/>
        <v>0</v>
      </c>
      <c r="L816" s="6">
        <v>2038</v>
      </c>
      <c r="M816" s="6">
        <v>0</v>
      </c>
      <c r="N816" s="6">
        <v>1</v>
      </c>
      <c r="O816" s="6">
        <f t="shared" si="377"/>
        <v>0</v>
      </c>
      <c r="P816" s="6">
        <v>0.3</v>
      </c>
      <c r="Q816" s="6" t="s">
        <v>319</v>
      </c>
      <c r="R816" s="6">
        <f t="shared" si="378"/>
        <v>0</v>
      </c>
      <c r="S816" s="13">
        <f t="shared" si="379"/>
        <v>0</v>
      </c>
      <c r="T816" s="6">
        <f t="shared" si="380"/>
        <v>0</v>
      </c>
    </row>
    <row r="817" spans="2:80" x14ac:dyDescent="0.3">
      <c r="B817" s="6">
        <v>2039</v>
      </c>
      <c r="C817" s="6">
        <v>0</v>
      </c>
      <c r="D817" s="6"/>
      <c r="E817" s="6"/>
      <c r="F817" s="6">
        <v>10000</v>
      </c>
      <c r="G817" s="6" t="s">
        <v>218</v>
      </c>
      <c r="H817" s="6">
        <f t="shared" si="374"/>
        <v>0</v>
      </c>
      <c r="I817" s="13">
        <f t="shared" si="375"/>
        <v>0</v>
      </c>
      <c r="J817" s="6">
        <f t="shared" si="376"/>
        <v>0</v>
      </c>
      <c r="L817" s="6">
        <v>2039</v>
      </c>
      <c r="M817" s="6">
        <v>0</v>
      </c>
      <c r="N817" s="6">
        <v>1</v>
      </c>
      <c r="O817" s="6">
        <f t="shared" si="377"/>
        <v>0</v>
      </c>
      <c r="P817" s="6">
        <v>0.3</v>
      </c>
      <c r="Q817" s="6" t="s">
        <v>319</v>
      </c>
      <c r="R817" s="6">
        <f t="shared" si="378"/>
        <v>0</v>
      </c>
      <c r="S817" s="13">
        <f t="shared" si="379"/>
        <v>0</v>
      </c>
      <c r="T817" s="6">
        <f t="shared" si="380"/>
        <v>0</v>
      </c>
    </row>
    <row r="818" spans="2:80" x14ac:dyDescent="0.3">
      <c r="B818" s="6">
        <v>2040</v>
      </c>
      <c r="C818" s="6">
        <v>0</v>
      </c>
      <c r="D818" s="6"/>
      <c r="E818" s="6"/>
      <c r="F818" s="6">
        <v>10000</v>
      </c>
      <c r="G818" s="6" t="s">
        <v>218</v>
      </c>
      <c r="H818" s="6">
        <f t="shared" si="374"/>
        <v>0</v>
      </c>
      <c r="I818" s="13">
        <f t="shared" si="375"/>
        <v>0</v>
      </c>
      <c r="J818" s="6">
        <f t="shared" si="376"/>
        <v>0</v>
      </c>
      <c r="L818" s="6">
        <v>2040</v>
      </c>
      <c r="M818" s="6">
        <v>0</v>
      </c>
      <c r="N818" s="6">
        <v>1</v>
      </c>
      <c r="O818" s="6">
        <f t="shared" si="377"/>
        <v>0</v>
      </c>
      <c r="P818" s="6">
        <v>0.3</v>
      </c>
      <c r="Q818" s="6" t="s">
        <v>319</v>
      </c>
      <c r="R818" s="6">
        <f t="shared" si="378"/>
        <v>0</v>
      </c>
      <c r="S818" s="13">
        <f t="shared" si="379"/>
        <v>0</v>
      </c>
      <c r="T818" s="6">
        <f t="shared" si="380"/>
        <v>0</v>
      </c>
    </row>
    <row r="819" spans="2:80" x14ac:dyDescent="0.3">
      <c r="B819" s="6">
        <v>2041</v>
      </c>
      <c r="C819" s="6">
        <v>0</v>
      </c>
      <c r="D819" s="6"/>
      <c r="E819" s="6"/>
      <c r="F819" s="6">
        <v>10000</v>
      </c>
      <c r="G819" s="6" t="s">
        <v>218</v>
      </c>
      <c r="H819" s="6">
        <f t="shared" si="374"/>
        <v>0</v>
      </c>
      <c r="I819" s="13">
        <f t="shared" si="375"/>
        <v>0</v>
      </c>
      <c r="J819" s="6">
        <f t="shared" si="376"/>
        <v>0</v>
      </c>
      <c r="L819" s="6">
        <v>2041</v>
      </c>
      <c r="M819" s="6">
        <v>0</v>
      </c>
      <c r="N819" s="6">
        <v>1</v>
      </c>
      <c r="O819" s="6">
        <f t="shared" si="377"/>
        <v>0</v>
      </c>
      <c r="P819" s="6">
        <v>0.3</v>
      </c>
      <c r="Q819" s="6" t="s">
        <v>319</v>
      </c>
      <c r="R819" s="6">
        <f t="shared" si="378"/>
        <v>0</v>
      </c>
      <c r="S819" s="13">
        <f t="shared" si="379"/>
        <v>0</v>
      </c>
      <c r="T819" s="6">
        <f t="shared" si="380"/>
        <v>0</v>
      </c>
    </row>
    <row r="820" spans="2:80" x14ac:dyDescent="0.3">
      <c r="B820" s="6">
        <v>2042</v>
      </c>
      <c r="C820" s="6">
        <v>0</v>
      </c>
      <c r="D820" s="6"/>
      <c r="E820" s="6"/>
      <c r="F820" s="6">
        <v>10000</v>
      </c>
      <c r="G820" s="6" t="s">
        <v>218</v>
      </c>
      <c r="H820" s="6">
        <f t="shared" si="374"/>
        <v>0</v>
      </c>
      <c r="I820" s="13">
        <f t="shared" si="375"/>
        <v>0</v>
      </c>
      <c r="J820" s="6">
        <f t="shared" si="376"/>
        <v>0</v>
      </c>
      <c r="L820" s="6">
        <v>2042</v>
      </c>
      <c r="M820" s="6">
        <v>0</v>
      </c>
      <c r="N820" s="6">
        <v>1</v>
      </c>
      <c r="O820" s="6">
        <f t="shared" si="377"/>
        <v>0</v>
      </c>
      <c r="P820" s="6">
        <v>0.3</v>
      </c>
      <c r="Q820" s="6" t="s">
        <v>319</v>
      </c>
      <c r="R820" s="6">
        <f t="shared" si="378"/>
        <v>0</v>
      </c>
      <c r="S820" s="13">
        <f t="shared" si="379"/>
        <v>0</v>
      </c>
      <c r="T820" s="6">
        <f t="shared" si="380"/>
        <v>0</v>
      </c>
    </row>
    <row r="821" spans="2:80" x14ac:dyDescent="0.3">
      <c r="B821" s="6">
        <v>2043</v>
      </c>
      <c r="C821" s="6">
        <v>0</v>
      </c>
      <c r="D821" s="6"/>
      <c r="E821" s="6"/>
      <c r="F821" s="6">
        <v>10000</v>
      </c>
      <c r="G821" s="6" t="s">
        <v>218</v>
      </c>
      <c r="H821" s="6">
        <f t="shared" si="374"/>
        <v>0</v>
      </c>
      <c r="I821" s="13">
        <f t="shared" si="375"/>
        <v>0</v>
      </c>
      <c r="J821" s="6">
        <f t="shared" si="376"/>
        <v>0</v>
      </c>
      <c r="L821" s="6">
        <v>2043</v>
      </c>
      <c r="M821" s="6">
        <v>0</v>
      </c>
      <c r="N821" s="6">
        <v>1</v>
      </c>
      <c r="O821" s="6">
        <f t="shared" si="377"/>
        <v>0</v>
      </c>
      <c r="P821" s="6">
        <v>0.3</v>
      </c>
      <c r="Q821" s="6" t="s">
        <v>319</v>
      </c>
      <c r="R821" s="6">
        <f t="shared" si="378"/>
        <v>0</v>
      </c>
      <c r="S821" s="13">
        <f t="shared" si="379"/>
        <v>0</v>
      </c>
      <c r="T821" s="6">
        <f t="shared" si="380"/>
        <v>0</v>
      </c>
    </row>
    <row r="822" spans="2:80" x14ac:dyDescent="0.3">
      <c r="B822" s="6">
        <v>2044</v>
      </c>
      <c r="C822" s="6">
        <v>0</v>
      </c>
      <c r="D822" s="6"/>
      <c r="E822" s="6"/>
      <c r="F822" s="6">
        <v>10000</v>
      </c>
      <c r="G822" s="6" t="s">
        <v>218</v>
      </c>
      <c r="H822" s="6">
        <f t="shared" si="374"/>
        <v>0</v>
      </c>
      <c r="I822" s="13">
        <f t="shared" si="375"/>
        <v>0</v>
      </c>
      <c r="J822" s="6">
        <f t="shared" si="376"/>
        <v>0</v>
      </c>
      <c r="L822" s="6">
        <v>2044</v>
      </c>
      <c r="M822" s="6">
        <v>0</v>
      </c>
      <c r="N822" s="6">
        <v>1</v>
      </c>
      <c r="O822" s="6">
        <f t="shared" si="377"/>
        <v>0</v>
      </c>
      <c r="P822" s="6">
        <v>0.3</v>
      </c>
      <c r="Q822" s="6" t="s">
        <v>319</v>
      </c>
      <c r="R822" s="6">
        <f t="shared" si="378"/>
        <v>0</v>
      </c>
      <c r="S822" s="13">
        <f t="shared" si="379"/>
        <v>0</v>
      </c>
      <c r="T822" s="6">
        <f t="shared" si="380"/>
        <v>0</v>
      </c>
    </row>
    <row r="824" spans="2:80" x14ac:dyDescent="0.3">
      <c r="B824" s="226" t="s">
        <v>540</v>
      </c>
      <c r="C824" s="226"/>
      <c r="D824" s="226"/>
      <c r="L824" s="226" t="s">
        <v>541</v>
      </c>
      <c r="M824" s="226"/>
      <c r="N824" s="226"/>
      <c r="V824" s="226" t="s">
        <v>542</v>
      </c>
      <c r="W824" s="226"/>
      <c r="X824" s="226"/>
      <c r="AF824" s="226" t="s">
        <v>543</v>
      </c>
      <c r="AG824" s="226"/>
      <c r="AH824" s="226"/>
      <c r="AP824" s="226" t="s">
        <v>544</v>
      </c>
      <c r="AQ824" s="226"/>
      <c r="AR824" s="226"/>
      <c r="AZ824" s="226" t="s">
        <v>545</v>
      </c>
      <c r="BA824" s="226"/>
      <c r="BB824" s="226"/>
      <c r="BJ824" s="226" t="s">
        <v>546</v>
      </c>
      <c r="BK824" s="226"/>
      <c r="BL824" s="226"/>
      <c r="BT824" s="226" t="s">
        <v>547</v>
      </c>
      <c r="BU824" s="226"/>
      <c r="BV824" s="226"/>
    </row>
    <row r="825" spans="2:80" ht="14.4" customHeight="1" x14ac:dyDescent="0.3">
      <c r="B825" s="225" t="s">
        <v>22</v>
      </c>
      <c r="C825" s="225" t="s">
        <v>203</v>
      </c>
      <c r="D825" s="225" t="s">
        <v>518</v>
      </c>
      <c r="E825" s="225" t="s">
        <v>519</v>
      </c>
      <c r="F825" s="225" t="s">
        <v>202</v>
      </c>
      <c r="G825" s="225" t="s">
        <v>151</v>
      </c>
      <c r="H825" s="225" t="s">
        <v>205</v>
      </c>
      <c r="I825" s="225" t="s">
        <v>206</v>
      </c>
      <c r="J825" s="225" t="s">
        <v>207</v>
      </c>
      <c r="L825" s="225" t="s">
        <v>22</v>
      </c>
      <c r="M825" s="225" t="s">
        <v>203</v>
      </c>
      <c r="N825" s="225" t="s">
        <v>518</v>
      </c>
      <c r="O825" s="225" t="s">
        <v>519</v>
      </c>
      <c r="P825" s="225" t="s">
        <v>202</v>
      </c>
      <c r="Q825" s="225" t="s">
        <v>151</v>
      </c>
      <c r="R825" s="225" t="s">
        <v>205</v>
      </c>
      <c r="S825" s="225" t="s">
        <v>206</v>
      </c>
      <c r="T825" s="225" t="s">
        <v>207</v>
      </c>
      <c r="V825" s="225" t="s">
        <v>22</v>
      </c>
      <c r="W825" s="225" t="s">
        <v>203</v>
      </c>
      <c r="X825" s="225" t="s">
        <v>518</v>
      </c>
      <c r="Y825" s="225" t="s">
        <v>519</v>
      </c>
      <c r="Z825" s="225" t="s">
        <v>202</v>
      </c>
      <c r="AA825" s="225" t="s">
        <v>151</v>
      </c>
      <c r="AB825" s="225" t="s">
        <v>205</v>
      </c>
      <c r="AC825" s="225" t="s">
        <v>206</v>
      </c>
      <c r="AD825" s="225" t="s">
        <v>207</v>
      </c>
      <c r="AF825" s="225" t="s">
        <v>22</v>
      </c>
      <c r="AG825" s="225" t="s">
        <v>203</v>
      </c>
      <c r="AH825" s="225" t="s">
        <v>518</v>
      </c>
      <c r="AI825" s="225" t="s">
        <v>519</v>
      </c>
      <c r="AJ825" s="225" t="s">
        <v>202</v>
      </c>
      <c r="AK825" s="225" t="s">
        <v>151</v>
      </c>
      <c r="AL825" s="225" t="s">
        <v>205</v>
      </c>
      <c r="AM825" s="225" t="s">
        <v>206</v>
      </c>
      <c r="AN825" s="225" t="s">
        <v>207</v>
      </c>
      <c r="AP825" s="225" t="s">
        <v>22</v>
      </c>
      <c r="AQ825" s="225" t="s">
        <v>203</v>
      </c>
      <c r="AR825" s="225" t="s">
        <v>518</v>
      </c>
      <c r="AS825" s="225" t="s">
        <v>519</v>
      </c>
      <c r="AT825" s="225" t="s">
        <v>202</v>
      </c>
      <c r="AU825" s="225" t="s">
        <v>151</v>
      </c>
      <c r="AV825" s="225" t="s">
        <v>205</v>
      </c>
      <c r="AW825" s="225" t="s">
        <v>206</v>
      </c>
      <c r="AX825" s="225" t="s">
        <v>207</v>
      </c>
      <c r="AZ825" s="225" t="s">
        <v>22</v>
      </c>
      <c r="BA825" s="225" t="s">
        <v>203</v>
      </c>
      <c r="BB825" s="225" t="s">
        <v>518</v>
      </c>
      <c r="BC825" s="225" t="s">
        <v>519</v>
      </c>
      <c r="BD825" s="225" t="s">
        <v>202</v>
      </c>
      <c r="BE825" s="225" t="s">
        <v>151</v>
      </c>
      <c r="BF825" s="225" t="s">
        <v>205</v>
      </c>
      <c r="BG825" s="225" t="s">
        <v>206</v>
      </c>
      <c r="BH825" s="225" t="s">
        <v>207</v>
      </c>
      <c r="BJ825" s="225" t="s">
        <v>22</v>
      </c>
      <c r="BK825" s="225" t="s">
        <v>203</v>
      </c>
      <c r="BL825" s="225" t="s">
        <v>518</v>
      </c>
      <c r="BM825" s="225" t="s">
        <v>519</v>
      </c>
      <c r="BN825" s="225" t="s">
        <v>202</v>
      </c>
      <c r="BO825" s="225" t="s">
        <v>151</v>
      </c>
      <c r="BP825" s="225" t="s">
        <v>205</v>
      </c>
      <c r="BQ825" s="225" t="s">
        <v>206</v>
      </c>
      <c r="BR825" s="225" t="s">
        <v>207</v>
      </c>
      <c r="BT825" s="225" t="s">
        <v>22</v>
      </c>
      <c r="BU825" s="225" t="s">
        <v>203</v>
      </c>
      <c r="BV825" s="225" t="s">
        <v>518</v>
      </c>
      <c r="BW825" s="225" t="s">
        <v>519</v>
      </c>
      <c r="BX825" s="225" t="s">
        <v>202</v>
      </c>
      <c r="BY825" s="225" t="s">
        <v>151</v>
      </c>
      <c r="BZ825" s="225" t="s">
        <v>205</v>
      </c>
      <c r="CA825" s="225" t="s">
        <v>206</v>
      </c>
      <c r="CB825" s="225" t="s">
        <v>207</v>
      </c>
    </row>
    <row r="826" spans="2:80" x14ac:dyDescent="0.3">
      <c r="B826" s="225"/>
      <c r="C826" s="225"/>
      <c r="D826" s="225"/>
      <c r="E826" s="225"/>
      <c r="F826" s="225"/>
      <c r="G826" s="225"/>
      <c r="H826" s="225"/>
      <c r="I826" s="225"/>
      <c r="J826" s="225"/>
      <c r="L826" s="225"/>
      <c r="M826" s="225"/>
      <c r="N826" s="225"/>
      <c r="O826" s="225"/>
      <c r="P826" s="225"/>
      <c r="Q826" s="225"/>
      <c r="R826" s="225"/>
      <c r="S826" s="225"/>
      <c r="T826" s="225"/>
      <c r="V826" s="225"/>
      <c r="W826" s="225"/>
      <c r="X826" s="225"/>
      <c r="Y826" s="225"/>
      <c r="Z826" s="225"/>
      <c r="AA826" s="225"/>
      <c r="AB826" s="225"/>
      <c r="AC826" s="225"/>
      <c r="AD826" s="225"/>
      <c r="AF826" s="225"/>
      <c r="AG826" s="225"/>
      <c r="AH826" s="225"/>
      <c r="AI826" s="225"/>
      <c r="AJ826" s="225"/>
      <c r="AK826" s="225"/>
      <c r="AL826" s="225"/>
      <c r="AM826" s="225"/>
      <c r="AN826" s="225"/>
      <c r="AP826" s="225"/>
      <c r="AQ826" s="225"/>
      <c r="AR826" s="225"/>
      <c r="AS826" s="225"/>
      <c r="AT826" s="225"/>
      <c r="AU826" s="225"/>
      <c r="AV826" s="225"/>
      <c r="AW826" s="225"/>
      <c r="AX826" s="225"/>
      <c r="AZ826" s="225"/>
      <c r="BA826" s="225"/>
      <c r="BB826" s="225"/>
      <c r="BC826" s="225"/>
      <c r="BD826" s="225"/>
      <c r="BE826" s="225"/>
      <c r="BF826" s="225"/>
      <c r="BG826" s="225"/>
      <c r="BH826" s="225"/>
      <c r="BJ826" s="225"/>
      <c r="BK826" s="225"/>
      <c r="BL826" s="225"/>
      <c r="BM826" s="225"/>
      <c r="BN826" s="225"/>
      <c r="BO826" s="225"/>
      <c r="BP826" s="225"/>
      <c r="BQ826" s="225"/>
      <c r="BR826" s="225"/>
      <c r="BT826" s="225"/>
      <c r="BU826" s="225"/>
      <c r="BV826" s="225"/>
      <c r="BW826" s="225"/>
      <c r="BX826" s="225"/>
      <c r="BY826" s="225"/>
      <c r="BZ826" s="225"/>
      <c r="CA826" s="225"/>
      <c r="CB826" s="225"/>
    </row>
    <row r="827" spans="2:80" x14ac:dyDescent="0.3">
      <c r="B827" s="225"/>
      <c r="C827" s="225"/>
      <c r="D827" s="225"/>
      <c r="E827" s="225"/>
      <c r="F827" s="225"/>
      <c r="G827" s="225"/>
      <c r="H827" s="225"/>
      <c r="I827" s="225"/>
      <c r="J827" s="225"/>
      <c r="L827" s="225"/>
      <c r="M827" s="225"/>
      <c r="N827" s="225"/>
      <c r="O827" s="225"/>
      <c r="P827" s="225"/>
      <c r="Q827" s="225"/>
      <c r="R827" s="225"/>
      <c r="S827" s="225"/>
      <c r="T827" s="225"/>
      <c r="V827" s="225"/>
      <c r="W827" s="225"/>
      <c r="X827" s="225"/>
      <c r="Y827" s="225"/>
      <c r="Z827" s="225"/>
      <c r="AA827" s="225"/>
      <c r="AB827" s="225"/>
      <c r="AC827" s="225"/>
      <c r="AD827" s="225"/>
      <c r="AF827" s="225"/>
      <c r="AG827" s="225"/>
      <c r="AH827" s="225"/>
      <c r="AI827" s="225"/>
      <c r="AJ827" s="225"/>
      <c r="AK827" s="225"/>
      <c r="AL827" s="225"/>
      <c r="AM827" s="225"/>
      <c r="AN827" s="225"/>
      <c r="AP827" s="225"/>
      <c r="AQ827" s="225"/>
      <c r="AR827" s="225"/>
      <c r="AS827" s="225"/>
      <c r="AT827" s="225"/>
      <c r="AU827" s="225"/>
      <c r="AV827" s="225"/>
      <c r="AW827" s="225"/>
      <c r="AX827" s="225"/>
      <c r="AZ827" s="225"/>
      <c r="BA827" s="225"/>
      <c r="BB827" s="225"/>
      <c r="BC827" s="225"/>
      <c r="BD827" s="225"/>
      <c r="BE827" s="225"/>
      <c r="BF827" s="225"/>
      <c r="BG827" s="225"/>
      <c r="BH827" s="225"/>
      <c r="BJ827" s="225"/>
      <c r="BK827" s="225"/>
      <c r="BL827" s="225"/>
      <c r="BM827" s="225"/>
      <c r="BN827" s="225"/>
      <c r="BO827" s="225"/>
      <c r="BP827" s="225"/>
      <c r="BQ827" s="225"/>
      <c r="BR827" s="225"/>
      <c r="BT827" s="225"/>
      <c r="BU827" s="225"/>
      <c r="BV827" s="225"/>
      <c r="BW827" s="225"/>
      <c r="BX827" s="225"/>
      <c r="BY827" s="225"/>
      <c r="BZ827" s="225"/>
      <c r="CA827" s="225"/>
      <c r="CB827" s="225"/>
    </row>
    <row r="828" spans="2:80" x14ac:dyDescent="0.3">
      <c r="B828" s="6">
        <v>2025</v>
      </c>
      <c r="C828" s="6">
        <v>1</v>
      </c>
      <c r="D828" s="6">
        <v>37</v>
      </c>
      <c r="E828" s="6">
        <f>C828*D828</f>
        <v>37</v>
      </c>
      <c r="F828" s="6">
        <v>15</v>
      </c>
      <c r="G828" s="6" t="s">
        <v>520</v>
      </c>
      <c r="H828" s="6">
        <f>E828*F828</f>
        <v>555</v>
      </c>
      <c r="I828" s="13">
        <f>H828/86400</f>
        <v>6.4236111111111108E-3</v>
      </c>
      <c r="J828" s="6">
        <f>H828/1000</f>
        <v>0.55500000000000005</v>
      </c>
      <c r="L828" s="6">
        <v>2025</v>
      </c>
      <c r="M828" s="6">
        <v>1</v>
      </c>
      <c r="N828" s="6">
        <v>16</v>
      </c>
      <c r="O828" s="6">
        <f>M828*N828</f>
        <v>16</v>
      </c>
      <c r="P828" s="6">
        <v>15</v>
      </c>
      <c r="Q828" s="6" t="s">
        <v>520</v>
      </c>
      <c r="R828" s="6">
        <f>O828*P828</f>
        <v>240</v>
      </c>
      <c r="S828" s="317">
        <f>R828/86400</f>
        <v>2.7777777777777779E-3</v>
      </c>
      <c r="T828" s="6">
        <f>R828/1000</f>
        <v>0.24</v>
      </c>
      <c r="V828" s="6">
        <v>2025</v>
      </c>
      <c r="W828" s="6">
        <v>1</v>
      </c>
      <c r="X828" s="6">
        <v>44</v>
      </c>
      <c r="Y828" s="6">
        <f>W828*X828</f>
        <v>44</v>
      </c>
      <c r="Z828" s="6">
        <v>15</v>
      </c>
      <c r="AA828" s="6" t="s">
        <v>520</v>
      </c>
      <c r="AB828" s="6">
        <f>Y828*Z828</f>
        <v>660</v>
      </c>
      <c r="AC828" s="13">
        <f>AB828/86400</f>
        <v>7.6388888888888886E-3</v>
      </c>
      <c r="AD828" s="6">
        <f>AB828/1000</f>
        <v>0.66</v>
      </c>
      <c r="AF828" s="6">
        <v>2025</v>
      </c>
      <c r="AG828" s="6">
        <v>1</v>
      </c>
      <c r="AH828" s="6">
        <v>76</v>
      </c>
      <c r="AI828" s="6">
        <f>AG828*AH828</f>
        <v>76</v>
      </c>
      <c r="AJ828" s="6">
        <v>15</v>
      </c>
      <c r="AK828" s="6" t="s">
        <v>520</v>
      </c>
      <c r="AL828" s="6">
        <f>AI828*AJ828</f>
        <v>1140</v>
      </c>
      <c r="AM828" s="13">
        <f>AL828/86400</f>
        <v>1.3194444444444444E-2</v>
      </c>
      <c r="AN828" s="6">
        <f>AL828/1000</f>
        <v>1.1399999999999999</v>
      </c>
      <c r="AP828" s="6">
        <v>2025</v>
      </c>
      <c r="AQ828" s="6">
        <v>1</v>
      </c>
      <c r="AR828" s="6">
        <v>20</v>
      </c>
      <c r="AS828" s="6">
        <f>AQ828*AR828</f>
        <v>20</v>
      </c>
      <c r="AT828" s="6">
        <v>15</v>
      </c>
      <c r="AU828" s="6" t="s">
        <v>520</v>
      </c>
      <c r="AV828" s="6">
        <f>AS828*AT828</f>
        <v>300</v>
      </c>
      <c r="AW828" s="13">
        <f>AV828/86400</f>
        <v>3.472222222222222E-3</v>
      </c>
      <c r="AX828" s="6">
        <f>AV828/1000</f>
        <v>0.3</v>
      </c>
      <c r="AZ828" s="6">
        <v>2025</v>
      </c>
      <c r="BA828" s="6">
        <v>1</v>
      </c>
      <c r="BB828" s="6">
        <v>37</v>
      </c>
      <c r="BC828" s="6">
        <f>BA828*BB828</f>
        <v>37</v>
      </c>
      <c r="BD828" s="6">
        <v>15</v>
      </c>
      <c r="BE828" s="6" t="s">
        <v>520</v>
      </c>
      <c r="BF828" s="6">
        <f>BC828*BD828</f>
        <v>555</v>
      </c>
      <c r="BG828" s="13">
        <f>BF828/86400</f>
        <v>6.4236111111111108E-3</v>
      </c>
      <c r="BH828" s="6">
        <f>BF828/1000</f>
        <v>0.55500000000000005</v>
      </c>
      <c r="BJ828" s="6">
        <v>2025</v>
      </c>
      <c r="BK828" s="6">
        <v>1</v>
      </c>
      <c r="BL828" s="6">
        <v>24</v>
      </c>
      <c r="BM828" s="6">
        <f>BK828*BL828</f>
        <v>24</v>
      </c>
      <c r="BN828" s="6">
        <v>15</v>
      </c>
      <c r="BO828" s="6" t="s">
        <v>520</v>
      </c>
      <c r="BP828" s="6">
        <f>BM828*BN828</f>
        <v>360</v>
      </c>
      <c r="BQ828" s="317">
        <f>BP828/86400</f>
        <v>4.1666666666666666E-3</v>
      </c>
      <c r="BR828" s="6">
        <f>BP828/1000</f>
        <v>0.36</v>
      </c>
      <c r="BT828" s="6">
        <v>2025</v>
      </c>
      <c r="BU828" s="6">
        <v>1</v>
      </c>
      <c r="BV828" s="6">
        <v>36</v>
      </c>
      <c r="BW828" s="6">
        <f>BU828*BV828</f>
        <v>36</v>
      </c>
      <c r="BX828" s="6">
        <v>15</v>
      </c>
      <c r="BY828" s="6" t="s">
        <v>520</v>
      </c>
      <c r="BZ828" s="6">
        <f>BW828*BX828</f>
        <v>540</v>
      </c>
      <c r="CA828" s="13">
        <f>BZ828/86400</f>
        <v>6.2500000000000003E-3</v>
      </c>
      <c r="CB828" s="6">
        <f>BZ828/1000</f>
        <v>0.54</v>
      </c>
    </row>
    <row r="829" spans="2:80" x14ac:dyDescent="0.3">
      <c r="B829" s="6">
        <v>2026</v>
      </c>
      <c r="C829" s="6">
        <v>1</v>
      </c>
      <c r="D829" s="6">
        <v>37</v>
      </c>
      <c r="E829" s="6">
        <f t="shared" ref="E829:E847" si="381">C829*D829</f>
        <v>37</v>
      </c>
      <c r="F829" s="6">
        <v>15</v>
      </c>
      <c r="G829" s="6" t="s">
        <v>520</v>
      </c>
      <c r="H829" s="6">
        <f t="shared" ref="H829:H847" si="382">E829*F829</f>
        <v>555</v>
      </c>
      <c r="I829" s="13">
        <f t="shared" ref="I829:I847" si="383">H829/86400</f>
        <v>6.4236111111111108E-3</v>
      </c>
      <c r="J829" s="6">
        <f t="shared" ref="J829:J847" si="384">H829/1000</f>
        <v>0.55500000000000005</v>
      </c>
      <c r="L829" s="6">
        <v>2026</v>
      </c>
      <c r="M829" s="6">
        <v>1</v>
      </c>
      <c r="N829" s="6">
        <v>16</v>
      </c>
      <c r="O829" s="6">
        <f t="shared" ref="O829:O847" si="385">M829*N829</f>
        <v>16</v>
      </c>
      <c r="P829" s="6">
        <v>15</v>
      </c>
      <c r="Q829" s="6" t="s">
        <v>520</v>
      </c>
      <c r="R829" s="6">
        <f t="shared" ref="R829:R847" si="386">O829*P829</f>
        <v>240</v>
      </c>
      <c r="S829" s="317">
        <f t="shared" ref="S829:S847" si="387">R829/86400</f>
        <v>2.7777777777777779E-3</v>
      </c>
      <c r="T829" s="6">
        <f t="shared" ref="T829:T847" si="388">R829/1000</f>
        <v>0.24</v>
      </c>
      <c r="V829" s="6">
        <v>2026</v>
      </c>
      <c r="W829" s="6">
        <v>1</v>
      </c>
      <c r="X829" s="6">
        <v>44</v>
      </c>
      <c r="Y829" s="6">
        <f t="shared" ref="Y829:Y847" si="389">W829*X829</f>
        <v>44</v>
      </c>
      <c r="Z829" s="6">
        <v>15</v>
      </c>
      <c r="AA829" s="6" t="s">
        <v>520</v>
      </c>
      <c r="AB829" s="6">
        <f t="shared" ref="AB829:AB847" si="390">Y829*Z829</f>
        <v>660</v>
      </c>
      <c r="AC829" s="13">
        <f t="shared" ref="AC829:AC847" si="391">AB829/86400</f>
        <v>7.6388888888888886E-3</v>
      </c>
      <c r="AD829" s="6">
        <f t="shared" ref="AD829:AD847" si="392">AB829/1000</f>
        <v>0.66</v>
      </c>
      <c r="AF829" s="6">
        <v>2026</v>
      </c>
      <c r="AG829" s="6">
        <v>1</v>
      </c>
      <c r="AH829" s="6">
        <v>76</v>
      </c>
      <c r="AI829" s="6">
        <f t="shared" ref="AI829:AI847" si="393">AG829*AH829</f>
        <v>76</v>
      </c>
      <c r="AJ829" s="6">
        <v>15</v>
      </c>
      <c r="AK829" s="6" t="s">
        <v>520</v>
      </c>
      <c r="AL829" s="6">
        <f t="shared" ref="AL829:AL847" si="394">AI829*AJ829</f>
        <v>1140</v>
      </c>
      <c r="AM829" s="13">
        <f t="shared" ref="AM829:AM847" si="395">AL829/86400</f>
        <v>1.3194444444444444E-2</v>
      </c>
      <c r="AN829" s="6">
        <f t="shared" ref="AN829:AN847" si="396">AL829/1000</f>
        <v>1.1399999999999999</v>
      </c>
      <c r="AP829" s="6">
        <v>2026</v>
      </c>
      <c r="AQ829" s="6">
        <v>1</v>
      </c>
      <c r="AR829" s="6">
        <v>20</v>
      </c>
      <c r="AS829" s="6">
        <f t="shared" ref="AS829:AS847" si="397">AQ829*AR829</f>
        <v>20</v>
      </c>
      <c r="AT829" s="6">
        <v>15</v>
      </c>
      <c r="AU829" s="6" t="s">
        <v>520</v>
      </c>
      <c r="AV829" s="6">
        <f t="shared" ref="AV829:AV847" si="398">AS829*AT829</f>
        <v>300</v>
      </c>
      <c r="AW829" s="13">
        <f t="shared" ref="AW829:AW847" si="399">AV829/86400</f>
        <v>3.472222222222222E-3</v>
      </c>
      <c r="AX829" s="6">
        <f t="shared" ref="AX829:AX847" si="400">AV829/1000</f>
        <v>0.3</v>
      </c>
      <c r="AZ829" s="6">
        <v>2026</v>
      </c>
      <c r="BA829" s="6">
        <v>1</v>
      </c>
      <c r="BB829" s="6">
        <v>37</v>
      </c>
      <c r="BC829" s="6">
        <f t="shared" ref="BC829:BC847" si="401">BA829*BB829</f>
        <v>37</v>
      </c>
      <c r="BD829" s="6">
        <v>15</v>
      </c>
      <c r="BE829" s="6" t="s">
        <v>520</v>
      </c>
      <c r="BF829" s="6">
        <f t="shared" ref="BF829:BF847" si="402">BC829*BD829</f>
        <v>555</v>
      </c>
      <c r="BG829" s="13">
        <f t="shared" ref="BG829:BG847" si="403">BF829/86400</f>
        <v>6.4236111111111108E-3</v>
      </c>
      <c r="BH829" s="6">
        <f t="shared" ref="BH829:BH847" si="404">BF829/1000</f>
        <v>0.55500000000000005</v>
      </c>
      <c r="BJ829" s="6">
        <v>2026</v>
      </c>
      <c r="BK829" s="6">
        <v>1</v>
      </c>
      <c r="BL829" s="6">
        <v>24</v>
      </c>
      <c r="BM829" s="6">
        <f t="shared" ref="BM829:BM847" si="405">BK829*BL829</f>
        <v>24</v>
      </c>
      <c r="BN829" s="6">
        <v>15</v>
      </c>
      <c r="BO829" s="6" t="s">
        <v>520</v>
      </c>
      <c r="BP829" s="6">
        <f t="shared" ref="BP829:BP847" si="406">BM829*BN829</f>
        <v>360</v>
      </c>
      <c r="BQ829" s="317">
        <f t="shared" ref="BQ829:BQ847" si="407">BP829/86400</f>
        <v>4.1666666666666666E-3</v>
      </c>
      <c r="BR829" s="6">
        <f t="shared" ref="BR829:BR847" si="408">BP829/1000</f>
        <v>0.36</v>
      </c>
      <c r="BT829" s="6">
        <v>2026</v>
      </c>
      <c r="BU829" s="6">
        <v>1</v>
      </c>
      <c r="BV829" s="6">
        <v>36</v>
      </c>
      <c r="BW829" s="6">
        <f t="shared" ref="BW829:BW847" si="409">BU829*BV829</f>
        <v>36</v>
      </c>
      <c r="BX829" s="6">
        <v>15</v>
      </c>
      <c r="BY829" s="6" t="s">
        <v>520</v>
      </c>
      <c r="BZ829" s="6">
        <f t="shared" ref="BZ829:BZ847" si="410">BW829*BX829</f>
        <v>540</v>
      </c>
      <c r="CA829" s="13">
        <f t="shared" ref="CA829:CA847" si="411">BZ829/86400</f>
        <v>6.2500000000000003E-3</v>
      </c>
      <c r="CB829" s="6">
        <f t="shared" ref="CB829:CB847" si="412">BZ829/1000</f>
        <v>0.54</v>
      </c>
    </row>
    <row r="830" spans="2:80" x14ac:dyDescent="0.3">
      <c r="B830" s="6">
        <v>2027</v>
      </c>
      <c r="C830" s="6">
        <v>1</v>
      </c>
      <c r="D830" s="6">
        <v>37</v>
      </c>
      <c r="E830" s="6">
        <f t="shared" si="381"/>
        <v>37</v>
      </c>
      <c r="F830" s="6">
        <v>15</v>
      </c>
      <c r="G830" s="6" t="s">
        <v>520</v>
      </c>
      <c r="H830" s="6">
        <f t="shared" si="382"/>
        <v>555</v>
      </c>
      <c r="I830" s="13">
        <f t="shared" si="383"/>
        <v>6.4236111111111108E-3</v>
      </c>
      <c r="J830" s="6">
        <f t="shared" si="384"/>
        <v>0.55500000000000005</v>
      </c>
      <c r="L830" s="6">
        <v>2027</v>
      </c>
      <c r="M830" s="6">
        <v>1</v>
      </c>
      <c r="N830" s="6">
        <v>16</v>
      </c>
      <c r="O830" s="6">
        <f t="shared" si="385"/>
        <v>16</v>
      </c>
      <c r="P830" s="6">
        <v>15</v>
      </c>
      <c r="Q830" s="6" t="s">
        <v>520</v>
      </c>
      <c r="R830" s="6">
        <f t="shared" si="386"/>
        <v>240</v>
      </c>
      <c r="S830" s="317">
        <f t="shared" si="387"/>
        <v>2.7777777777777779E-3</v>
      </c>
      <c r="T830" s="6">
        <f t="shared" si="388"/>
        <v>0.24</v>
      </c>
      <c r="V830" s="6">
        <v>2027</v>
      </c>
      <c r="W830" s="6">
        <v>1</v>
      </c>
      <c r="X830" s="6">
        <v>44</v>
      </c>
      <c r="Y830" s="6">
        <f t="shared" si="389"/>
        <v>44</v>
      </c>
      <c r="Z830" s="6">
        <v>15</v>
      </c>
      <c r="AA830" s="6" t="s">
        <v>520</v>
      </c>
      <c r="AB830" s="6">
        <f t="shared" si="390"/>
        <v>660</v>
      </c>
      <c r="AC830" s="13">
        <f t="shared" si="391"/>
        <v>7.6388888888888886E-3</v>
      </c>
      <c r="AD830" s="6">
        <f t="shared" si="392"/>
        <v>0.66</v>
      </c>
      <c r="AF830" s="6">
        <v>2027</v>
      </c>
      <c r="AG830" s="6">
        <v>1</v>
      </c>
      <c r="AH830" s="6">
        <v>76</v>
      </c>
      <c r="AI830" s="6">
        <f t="shared" si="393"/>
        <v>76</v>
      </c>
      <c r="AJ830" s="6">
        <v>15</v>
      </c>
      <c r="AK830" s="6" t="s">
        <v>520</v>
      </c>
      <c r="AL830" s="6">
        <f t="shared" si="394"/>
        <v>1140</v>
      </c>
      <c r="AM830" s="13">
        <f t="shared" si="395"/>
        <v>1.3194444444444444E-2</v>
      </c>
      <c r="AN830" s="6">
        <f t="shared" si="396"/>
        <v>1.1399999999999999</v>
      </c>
      <c r="AP830" s="6">
        <v>2027</v>
      </c>
      <c r="AQ830" s="6">
        <v>1</v>
      </c>
      <c r="AR830" s="6">
        <v>20</v>
      </c>
      <c r="AS830" s="6">
        <f t="shared" si="397"/>
        <v>20</v>
      </c>
      <c r="AT830" s="6">
        <v>15</v>
      </c>
      <c r="AU830" s="6" t="s">
        <v>520</v>
      </c>
      <c r="AV830" s="6">
        <f t="shared" si="398"/>
        <v>300</v>
      </c>
      <c r="AW830" s="13">
        <f t="shared" si="399"/>
        <v>3.472222222222222E-3</v>
      </c>
      <c r="AX830" s="6">
        <f t="shared" si="400"/>
        <v>0.3</v>
      </c>
      <c r="AZ830" s="6">
        <v>2027</v>
      </c>
      <c r="BA830" s="6">
        <v>1</v>
      </c>
      <c r="BB830" s="6">
        <v>37</v>
      </c>
      <c r="BC830" s="6">
        <f t="shared" si="401"/>
        <v>37</v>
      </c>
      <c r="BD830" s="6">
        <v>15</v>
      </c>
      <c r="BE830" s="6" t="s">
        <v>520</v>
      </c>
      <c r="BF830" s="6">
        <f t="shared" si="402"/>
        <v>555</v>
      </c>
      <c r="BG830" s="13">
        <f t="shared" si="403"/>
        <v>6.4236111111111108E-3</v>
      </c>
      <c r="BH830" s="6">
        <f t="shared" si="404"/>
        <v>0.55500000000000005</v>
      </c>
      <c r="BJ830" s="6">
        <v>2027</v>
      </c>
      <c r="BK830" s="6">
        <v>1</v>
      </c>
      <c r="BL830" s="6">
        <v>24</v>
      </c>
      <c r="BM830" s="6">
        <f t="shared" si="405"/>
        <v>24</v>
      </c>
      <c r="BN830" s="6">
        <v>15</v>
      </c>
      <c r="BO830" s="6" t="s">
        <v>520</v>
      </c>
      <c r="BP830" s="6">
        <f t="shared" si="406"/>
        <v>360</v>
      </c>
      <c r="BQ830" s="317">
        <f t="shared" si="407"/>
        <v>4.1666666666666666E-3</v>
      </c>
      <c r="BR830" s="6">
        <f t="shared" si="408"/>
        <v>0.36</v>
      </c>
      <c r="BT830" s="6">
        <v>2027</v>
      </c>
      <c r="BU830" s="6">
        <v>1</v>
      </c>
      <c r="BV830" s="6">
        <v>36</v>
      </c>
      <c r="BW830" s="6">
        <f t="shared" si="409"/>
        <v>36</v>
      </c>
      <c r="BX830" s="6">
        <v>15</v>
      </c>
      <c r="BY830" s="6" t="s">
        <v>520</v>
      </c>
      <c r="BZ830" s="6">
        <f t="shared" si="410"/>
        <v>540</v>
      </c>
      <c r="CA830" s="13">
        <f t="shared" si="411"/>
        <v>6.2500000000000003E-3</v>
      </c>
      <c r="CB830" s="6">
        <f t="shared" si="412"/>
        <v>0.54</v>
      </c>
    </row>
    <row r="831" spans="2:80" x14ac:dyDescent="0.3">
      <c r="B831" s="6">
        <v>2028</v>
      </c>
      <c r="C831" s="6">
        <v>1</v>
      </c>
      <c r="D831" s="6">
        <v>37</v>
      </c>
      <c r="E831" s="6">
        <f t="shared" si="381"/>
        <v>37</v>
      </c>
      <c r="F831" s="6">
        <v>15</v>
      </c>
      <c r="G831" s="6" t="s">
        <v>520</v>
      </c>
      <c r="H831" s="6">
        <f t="shared" si="382"/>
        <v>555</v>
      </c>
      <c r="I831" s="13">
        <f t="shared" si="383"/>
        <v>6.4236111111111108E-3</v>
      </c>
      <c r="J831" s="6">
        <f t="shared" si="384"/>
        <v>0.55500000000000005</v>
      </c>
      <c r="L831" s="6">
        <v>2028</v>
      </c>
      <c r="M831" s="6">
        <v>1</v>
      </c>
      <c r="N831" s="6">
        <v>16</v>
      </c>
      <c r="O831" s="6">
        <f t="shared" si="385"/>
        <v>16</v>
      </c>
      <c r="P831" s="6">
        <v>15</v>
      </c>
      <c r="Q831" s="6" t="s">
        <v>520</v>
      </c>
      <c r="R831" s="6">
        <f t="shared" si="386"/>
        <v>240</v>
      </c>
      <c r="S831" s="317">
        <f t="shared" si="387"/>
        <v>2.7777777777777779E-3</v>
      </c>
      <c r="T831" s="6">
        <f t="shared" si="388"/>
        <v>0.24</v>
      </c>
      <c r="V831" s="6">
        <v>2028</v>
      </c>
      <c r="W831" s="6">
        <v>1</v>
      </c>
      <c r="X831" s="6">
        <v>44</v>
      </c>
      <c r="Y831" s="6">
        <f t="shared" si="389"/>
        <v>44</v>
      </c>
      <c r="Z831" s="6">
        <v>15</v>
      </c>
      <c r="AA831" s="6" t="s">
        <v>520</v>
      </c>
      <c r="AB831" s="6">
        <f t="shared" si="390"/>
        <v>660</v>
      </c>
      <c r="AC831" s="13">
        <f t="shared" si="391"/>
        <v>7.6388888888888886E-3</v>
      </c>
      <c r="AD831" s="6">
        <f t="shared" si="392"/>
        <v>0.66</v>
      </c>
      <c r="AF831" s="6">
        <v>2028</v>
      </c>
      <c r="AG831" s="6">
        <v>1</v>
      </c>
      <c r="AH831" s="6">
        <v>76</v>
      </c>
      <c r="AI831" s="6">
        <f t="shared" si="393"/>
        <v>76</v>
      </c>
      <c r="AJ831" s="6">
        <v>15</v>
      </c>
      <c r="AK831" s="6" t="s">
        <v>520</v>
      </c>
      <c r="AL831" s="6">
        <f t="shared" si="394"/>
        <v>1140</v>
      </c>
      <c r="AM831" s="13">
        <f t="shared" si="395"/>
        <v>1.3194444444444444E-2</v>
      </c>
      <c r="AN831" s="6">
        <f t="shared" si="396"/>
        <v>1.1399999999999999</v>
      </c>
      <c r="AP831" s="6">
        <v>2028</v>
      </c>
      <c r="AQ831" s="6">
        <v>1</v>
      </c>
      <c r="AR831" s="6">
        <v>20</v>
      </c>
      <c r="AS831" s="6">
        <f t="shared" si="397"/>
        <v>20</v>
      </c>
      <c r="AT831" s="6">
        <v>15</v>
      </c>
      <c r="AU831" s="6" t="s">
        <v>520</v>
      </c>
      <c r="AV831" s="6">
        <f t="shared" si="398"/>
        <v>300</v>
      </c>
      <c r="AW831" s="13">
        <f t="shared" si="399"/>
        <v>3.472222222222222E-3</v>
      </c>
      <c r="AX831" s="6">
        <f t="shared" si="400"/>
        <v>0.3</v>
      </c>
      <c r="AZ831" s="6">
        <v>2028</v>
      </c>
      <c r="BA831" s="6">
        <v>1</v>
      </c>
      <c r="BB831" s="6">
        <v>37</v>
      </c>
      <c r="BC831" s="6">
        <f t="shared" si="401"/>
        <v>37</v>
      </c>
      <c r="BD831" s="6">
        <v>15</v>
      </c>
      <c r="BE831" s="6" t="s">
        <v>520</v>
      </c>
      <c r="BF831" s="6">
        <f t="shared" si="402"/>
        <v>555</v>
      </c>
      <c r="BG831" s="13">
        <f t="shared" si="403"/>
        <v>6.4236111111111108E-3</v>
      </c>
      <c r="BH831" s="6">
        <f t="shared" si="404"/>
        <v>0.55500000000000005</v>
      </c>
      <c r="BJ831" s="6">
        <v>2028</v>
      </c>
      <c r="BK831" s="6">
        <v>1</v>
      </c>
      <c r="BL831" s="6">
        <v>24</v>
      </c>
      <c r="BM831" s="6">
        <f t="shared" si="405"/>
        <v>24</v>
      </c>
      <c r="BN831" s="6">
        <v>15</v>
      </c>
      <c r="BO831" s="6" t="s">
        <v>520</v>
      </c>
      <c r="BP831" s="6">
        <f t="shared" si="406"/>
        <v>360</v>
      </c>
      <c r="BQ831" s="317">
        <f t="shared" si="407"/>
        <v>4.1666666666666666E-3</v>
      </c>
      <c r="BR831" s="6">
        <f t="shared" si="408"/>
        <v>0.36</v>
      </c>
      <c r="BT831" s="6">
        <v>2028</v>
      </c>
      <c r="BU831" s="6">
        <v>1</v>
      </c>
      <c r="BV831" s="6">
        <v>36</v>
      </c>
      <c r="BW831" s="6">
        <f t="shared" si="409"/>
        <v>36</v>
      </c>
      <c r="BX831" s="6">
        <v>15</v>
      </c>
      <c r="BY831" s="6" t="s">
        <v>520</v>
      </c>
      <c r="BZ831" s="6">
        <f t="shared" si="410"/>
        <v>540</v>
      </c>
      <c r="CA831" s="13">
        <f t="shared" si="411"/>
        <v>6.2500000000000003E-3</v>
      </c>
      <c r="CB831" s="6">
        <f t="shared" si="412"/>
        <v>0.54</v>
      </c>
    </row>
    <row r="832" spans="2:80" x14ac:dyDescent="0.3">
      <c r="B832" s="6">
        <v>2029</v>
      </c>
      <c r="C832" s="6">
        <v>1</v>
      </c>
      <c r="D832" s="6">
        <v>37</v>
      </c>
      <c r="E832" s="6">
        <f t="shared" si="381"/>
        <v>37</v>
      </c>
      <c r="F832" s="6">
        <v>15</v>
      </c>
      <c r="G832" s="6" t="s">
        <v>520</v>
      </c>
      <c r="H832" s="6">
        <f t="shared" si="382"/>
        <v>555</v>
      </c>
      <c r="I832" s="13">
        <f t="shared" si="383"/>
        <v>6.4236111111111108E-3</v>
      </c>
      <c r="J832" s="6">
        <f t="shared" si="384"/>
        <v>0.55500000000000005</v>
      </c>
      <c r="L832" s="6">
        <v>2029</v>
      </c>
      <c r="M832" s="6">
        <v>1</v>
      </c>
      <c r="N832" s="6">
        <v>16</v>
      </c>
      <c r="O832" s="6">
        <f t="shared" si="385"/>
        <v>16</v>
      </c>
      <c r="P832" s="6">
        <v>15</v>
      </c>
      <c r="Q832" s="6" t="s">
        <v>520</v>
      </c>
      <c r="R832" s="6">
        <f t="shared" si="386"/>
        <v>240</v>
      </c>
      <c r="S832" s="317">
        <f t="shared" si="387"/>
        <v>2.7777777777777779E-3</v>
      </c>
      <c r="T832" s="6">
        <f t="shared" si="388"/>
        <v>0.24</v>
      </c>
      <c r="V832" s="6">
        <v>2029</v>
      </c>
      <c r="W832" s="6">
        <v>1</v>
      </c>
      <c r="X832" s="6">
        <v>44</v>
      </c>
      <c r="Y832" s="6">
        <f t="shared" si="389"/>
        <v>44</v>
      </c>
      <c r="Z832" s="6">
        <v>15</v>
      </c>
      <c r="AA832" s="6" t="s">
        <v>520</v>
      </c>
      <c r="AB832" s="6">
        <f t="shared" si="390"/>
        <v>660</v>
      </c>
      <c r="AC832" s="13">
        <f t="shared" si="391"/>
        <v>7.6388888888888886E-3</v>
      </c>
      <c r="AD832" s="6">
        <f t="shared" si="392"/>
        <v>0.66</v>
      </c>
      <c r="AF832" s="6">
        <v>2029</v>
      </c>
      <c r="AG832" s="6">
        <v>1</v>
      </c>
      <c r="AH832" s="6">
        <v>76</v>
      </c>
      <c r="AI832" s="6">
        <f t="shared" si="393"/>
        <v>76</v>
      </c>
      <c r="AJ832" s="6">
        <v>15</v>
      </c>
      <c r="AK832" s="6" t="s">
        <v>520</v>
      </c>
      <c r="AL832" s="6">
        <f t="shared" si="394"/>
        <v>1140</v>
      </c>
      <c r="AM832" s="13">
        <f t="shared" si="395"/>
        <v>1.3194444444444444E-2</v>
      </c>
      <c r="AN832" s="6">
        <f t="shared" si="396"/>
        <v>1.1399999999999999</v>
      </c>
      <c r="AP832" s="6">
        <v>2029</v>
      </c>
      <c r="AQ832" s="6">
        <v>1</v>
      </c>
      <c r="AR832" s="6">
        <v>20</v>
      </c>
      <c r="AS832" s="6">
        <f t="shared" si="397"/>
        <v>20</v>
      </c>
      <c r="AT832" s="6">
        <v>15</v>
      </c>
      <c r="AU832" s="6" t="s">
        <v>520</v>
      </c>
      <c r="AV832" s="6">
        <f t="shared" si="398"/>
        <v>300</v>
      </c>
      <c r="AW832" s="13">
        <f t="shared" si="399"/>
        <v>3.472222222222222E-3</v>
      </c>
      <c r="AX832" s="6">
        <f t="shared" si="400"/>
        <v>0.3</v>
      </c>
      <c r="AZ832" s="6">
        <v>2029</v>
      </c>
      <c r="BA832" s="6">
        <v>1</v>
      </c>
      <c r="BB832" s="6">
        <v>37</v>
      </c>
      <c r="BC832" s="6">
        <f t="shared" si="401"/>
        <v>37</v>
      </c>
      <c r="BD832" s="6">
        <v>15</v>
      </c>
      <c r="BE832" s="6" t="s">
        <v>520</v>
      </c>
      <c r="BF832" s="6">
        <f t="shared" si="402"/>
        <v>555</v>
      </c>
      <c r="BG832" s="13">
        <f t="shared" si="403"/>
        <v>6.4236111111111108E-3</v>
      </c>
      <c r="BH832" s="6">
        <f t="shared" si="404"/>
        <v>0.55500000000000005</v>
      </c>
      <c r="BJ832" s="6">
        <v>2029</v>
      </c>
      <c r="BK832" s="6">
        <v>1</v>
      </c>
      <c r="BL832" s="6">
        <v>24</v>
      </c>
      <c r="BM832" s="6">
        <f t="shared" si="405"/>
        <v>24</v>
      </c>
      <c r="BN832" s="6">
        <v>15</v>
      </c>
      <c r="BO832" s="6" t="s">
        <v>520</v>
      </c>
      <c r="BP832" s="6">
        <f t="shared" si="406"/>
        <v>360</v>
      </c>
      <c r="BQ832" s="317">
        <f t="shared" si="407"/>
        <v>4.1666666666666666E-3</v>
      </c>
      <c r="BR832" s="6">
        <f t="shared" si="408"/>
        <v>0.36</v>
      </c>
      <c r="BT832" s="6">
        <v>2029</v>
      </c>
      <c r="BU832" s="6">
        <v>1</v>
      </c>
      <c r="BV832" s="6">
        <v>36</v>
      </c>
      <c r="BW832" s="6">
        <f t="shared" si="409"/>
        <v>36</v>
      </c>
      <c r="BX832" s="6">
        <v>15</v>
      </c>
      <c r="BY832" s="6" t="s">
        <v>520</v>
      </c>
      <c r="BZ832" s="6">
        <f t="shared" si="410"/>
        <v>540</v>
      </c>
      <c r="CA832" s="13">
        <f t="shared" si="411"/>
        <v>6.2500000000000003E-3</v>
      </c>
      <c r="CB832" s="6">
        <f t="shared" si="412"/>
        <v>0.54</v>
      </c>
    </row>
    <row r="833" spans="2:80" x14ac:dyDescent="0.3">
      <c r="B833" s="6">
        <v>2030</v>
      </c>
      <c r="C833" s="6">
        <v>1</v>
      </c>
      <c r="D833" s="6">
        <v>37</v>
      </c>
      <c r="E833" s="6">
        <f t="shared" si="381"/>
        <v>37</v>
      </c>
      <c r="F833" s="6">
        <v>15</v>
      </c>
      <c r="G833" s="6" t="s">
        <v>520</v>
      </c>
      <c r="H833" s="6">
        <f t="shared" si="382"/>
        <v>555</v>
      </c>
      <c r="I833" s="13">
        <f t="shared" si="383"/>
        <v>6.4236111111111108E-3</v>
      </c>
      <c r="J833" s="6">
        <f t="shared" si="384"/>
        <v>0.55500000000000005</v>
      </c>
      <c r="L833" s="6">
        <v>2030</v>
      </c>
      <c r="M833" s="6">
        <v>1</v>
      </c>
      <c r="N833" s="6">
        <v>16</v>
      </c>
      <c r="O833" s="6">
        <f t="shared" si="385"/>
        <v>16</v>
      </c>
      <c r="P833" s="6">
        <v>15</v>
      </c>
      <c r="Q833" s="6" t="s">
        <v>520</v>
      </c>
      <c r="R833" s="6">
        <f t="shared" si="386"/>
        <v>240</v>
      </c>
      <c r="S833" s="317">
        <f t="shared" si="387"/>
        <v>2.7777777777777779E-3</v>
      </c>
      <c r="T833" s="6">
        <f t="shared" si="388"/>
        <v>0.24</v>
      </c>
      <c r="V833" s="6">
        <v>2030</v>
      </c>
      <c r="W833" s="6">
        <v>1</v>
      </c>
      <c r="X833" s="6">
        <v>44</v>
      </c>
      <c r="Y833" s="6">
        <f t="shared" si="389"/>
        <v>44</v>
      </c>
      <c r="Z833" s="6">
        <v>15</v>
      </c>
      <c r="AA833" s="6" t="s">
        <v>520</v>
      </c>
      <c r="AB833" s="6">
        <f t="shared" si="390"/>
        <v>660</v>
      </c>
      <c r="AC833" s="13">
        <f t="shared" si="391"/>
        <v>7.6388888888888886E-3</v>
      </c>
      <c r="AD833" s="6">
        <f t="shared" si="392"/>
        <v>0.66</v>
      </c>
      <c r="AF833" s="6">
        <v>2030</v>
      </c>
      <c r="AG833" s="6">
        <v>1</v>
      </c>
      <c r="AH833" s="6">
        <v>76</v>
      </c>
      <c r="AI833" s="6">
        <f t="shared" si="393"/>
        <v>76</v>
      </c>
      <c r="AJ833" s="6">
        <v>15</v>
      </c>
      <c r="AK833" s="6" t="s">
        <v>520</v>
      </c>
      <c r="AL833" s="6">
        <f t="shared" si="394"/>
        <v>1140</v>
      </c>
      <c r="AM833" s="13">
        <f t="shared" si="395"/>
        <v>1.3194444444444444E-2</v>
      </c>
      <c r="AN833" s="6">
        <f t="shared" si="396"/>
        <v>1.1399999999999999</v>
      </c>
      <c r="AP833" s="6">
        <v>2030</v>
      </c>
      <c r="AQ833" s="6">
        <v>1</v>
      </c>
      <c r="AR833" s="6">
        <v>20</v>
      </c>
      <c r="AS833" s="6">
        <f t="shared" si="397"/>
        <v>20</v>
      </c>
      <c r="AT833" s="6">
        <v>15</v>
      </c>
      <c r="AU833" s="6" t="s">
        <v>520</v>
      </c>
      <c r="AV833" s="6">
        <f t="shared" si="398"/>
        <v>300</v>
      </c>
      <c r="AW833" s="13">
        <f t="shared" si="399"/>
        <v>3.472222222222222E-3</v>
      </c>
      <c r="AX833" s="6">
        <f t="shared" si="400"/>
        <v>0.3</v>
      </c>
      <c r="AZ833" s="6">
        <v>2030</v>
      </c>
      <c r="BA833" s="6">
        <v>1</v>
      </c>
      <c r="BB833" s="6">
        <v>37</v>
      </c>
      <c r="BC833" s="6">
        <f t="shared" si="401"/>
        <v>37</v>
      </c>
      <c r="BD833" s="6">
        <v>15</v>
      </c>
      <c r="BE833" s="6" t="s">
        <v>520</v>
      </c>
      <c r="BF833" s="6">
        <f t="shared" si="402"/>
        <v>555</v>
      </c>
      <c r="BG833" s="13">
        <f t="shared" si="403"/>
        <v>6.4236111111111108E-3</v>
      </c>
      <c r="BH833" s="6">
        <f t="shared" si="404"/>
        <v>0.55500000000000005</v>
      </c>
      <c r="BJ833" s="6">
        <v>2030</v>
      </c>
      <c r="BK833" s="6">
        <v>1</v>
      </c>
      <c r="BL833" s="6">
        <v>24</v>
      </c>
      <c r="BM833" s="6">
        <f t="shared" si="405"/>
        <v>24</v>
      </c>
      <c r="BN833" s="6">
        <v>15</v>
      </c>
      <c r="BO833" s="6" t="s">
        <v>520</v>
      </c>
      <c r="BP833" s="6">
        <f t="shared" si="406"/>
        <v>360</v>
      </c>
      <c r="BQ833" s="317">
        <f t="shared" si="407"/>
        <v>4.1666666666666666E-3</v>
      </c>
      <c r="BR833" s="6">
        <f t="shared" si="408"/>
        <v>0.36</v>
      </c>
      <c r="BT833" s="6">
        <v>2030</v>
      </c>
      <c r="BU833" s="6">
        <v>1</v>
      </c>
      <c r="BV833" s="6">
        <v>36</v>
      </c>
      <c r="BW833" s="6">
        <f t="shared" si="409"/>
        <v>36</v>
      </c>
      <c r="BX833" s="6">
        <v>15</v>
      </c>
      <c r="BY833" s="6" t="s">
        <v>520</v>
      </c>
      <c r="BZ833" s="6">
        <f t="shared" si="410"/>
        <v>540</v>
      </c>
      <c r="CA833" s="13">
        <f t="shared" si="411"/>
        <v>6.2500000000000003E-3</v>
      </c>
      <c r="CB833" s="6">
        <f t="shared" si="412"/>
        <v>0.54</v>
      </c>
    </row>
    <row r="834" spans="2:80" x14ac:dyDescent="0.3">
      <c r="B834" s="6">
        <v>2031</v>
      </c>
      <c r="C834" s="6">
        <v>1</v>
      </c>
      <c r="D834" s="6">
        <v>37</v>
      </c>
      <c r="E834" s="6">
        <f t="shared" si="381"/>
        <v>37</v>
      </c>
      <c r="F834" s="6">
        <v>15</v>
      </c>
      <c r="G834" s="6" t="s">
        <v>520</v>
      </c>
      <c r="H834" s="6">
        <f t="shared" si="382"/>
        <v>555</v>
      </c>
      <c r="I834" s="13">
        <f t="shared" si="383"/>
        <v>6.4236111111111108E-3</v>
      </c>
      <c r="J834" s="6">
        <f t="shared" si="384"/>
        <v>0.55500000000000005</v>
      </c>
      <c r="L834" s="6">
        <v>2031</v>
      </c>
      <c r="M834" s="6">
        <v>1</v>
      </c>
      <c r="N834" s="6">
        <v>16</v>
      </c>
      <c r="O834" s="6">
        <f t="shared" si="385"/>
        <v>16</v>
      </c>
      <c r="P834" s="6">
        <v>15</v>
      </c>
      <c r="Q834" s="6" t="s">
        <v>520</v>
      </c>
      <c r="R834" s="6">
        <f t="shared" si="386"/>
        <v>240</v>
      </c>
      <c r="S834" s="317">
        <f t="shared" si="387"/>
        <v>2.7777777777777779E-3</v>
      </c>
      <c r="T834" s="6">
        <f t="shared" si="388"/>
        <v>0.24</v>
      </c>
      <c r="V834" s="6">
        <v>2031</v>
      </c>
      <c r="W834" s="6">
        <v>1</v>
      </c>
      <c r="X834" s="6">
        <v>44</v>
      </c>
      <c r="Y834" s="6">
        <f t="shared" si="389"/>
        <v>44</v>
      </c>
      <c r="Z834" s="6">
        <v>15</v>
      </c>
      <c r="AA834" s="6" t="s">
        <v>520</v>
      </c>
      <c r="AB834" s="6">
        <f t="shared" si="390"/>
        <v>660</v>
      </c>
      <c r="AC834" s="13">
        <f t="shared" si="391"/>
        <v>7.6388888888888886E-3</v>
      </c>
      <c r="AD834" s="6">
        <f t="shared" si="392"/>
        <v>0.66</v>
      </c>
      <c r="AF834" s="6">
        <v>2031</v>
      </c>
      <c r="AG834" s="6">
        <v>1</v>
      </c>
      <c r="AH834" s="6">
        <v>76</v>
      </c>
      <c r="AI834" s="6">
        <f t="shared" si="393"/>
        <v>76</v>
      </c>
      <c r="AJ834" s="6">
        <v>15</v>
      </c>
      <c r="AK834" s="6" t="s">
        <v>520</v>
      </c>
      <c r="AL834" s="6">
        <f t="shared" si="394"/>
        <v>1140</v>
      </c>
      <c r="AM834" s="13">
        <f t="shared" si="395"/>
        <v>1.3194444444444444E-2</v>
      </c>
      <c r="AN834" s="6">
        <f t="shared" si="396"/>
        <v>1.1399999999999999</v>
      </c>
      <c r="AP834" s="6">
        <v>2031</v>
      </c>
      <c r="AQ834" s="6">
        <v>1</v>
      </c>
      <c r="AR834" s="6">
        <v>20</v>
      </c>
      <c r="AS834" s="6">
        <f t="shared" si="397"/>
        <v>20</v>
      </c>
      <c r="AT834" s="6">
        <v>15</v>
      </c>
      <c r="AU834" s="6" t="s">
        <v>520</v>
      </c>
      <c r="AV834" s="6">
        <f t="shared" si="398"/>
        <v>300</v>
      </c>
      <c r="AW834" s="13">
        <f t="shared" si="399"/>
        <v>3.472222222222222E-3</v>
      </c>
      <c r="AX834" s="6">
        <f t="shared" si="400"/>
        <v>0.3</v>
      </c>
      <c r="AZ834" s="6">
        <v>2031</v>
      </c>
      <c r="BA834" s="6">
        <v>1</v>
      </c>
      <c r="BB834" s="6">
        <v>37</v>
      </c>
      <c r="BC834" s="6">
        <f t="shared" si="401"/>
        <v>37</v>
      </c>
      <c r="BD834" s="6">
        <v>15</v>
      </c>
      <c r="BE834" s="6" t="s">
        <v>520</v>
      </c>
      <c r="BF834" s="6">
        <f t="shared" si="402"/>
        <v>555</v>
      </c>
      <c r="BG834" s="13">
        <f t="shared" si="403"/>
        <v>6.4236111111111108E-3</v>
      </c>
      <c r="BH834" s="6">
        <f t="shared" si="404"/>
        <v>0.55500000000000005</v>
      </c>
      <c r="BJ834" s="6">
        <v>2031</v>
      </c>
      <c r="BK834" s="6">
        <v>1</v>
      </c>
      <c r="BL834" s="6">
        <v>24</v>
      </c>
      <c r="BM834" s="6">
        <f t="shared" si="405"/>
        <v>24</v>
      </c>
      <c r="BN834" s="6">
        <v>15</v>
      </c>
      <c r="BO834" s="6" t="s">
        <v>520</v>
      </c>
      <c r="BP834" s="6">
        <f t="shared" si="406"/>
        <v>360</v>
      </c>
      <c r="BQ834" s="317">
        <f t="shared" si="407"/>
        <v>4.1666666666666666E-3</v>
      </c>
      <c r="BR834" s="6">
        <f t="shared" si="408"/>
        <v>0.36</v>
      </c>
      <c r="BT834" s="6">
        <v>2031</v>
      </c>
      <c r="BU834" s="6">
        <v>1</v>
      </c>
      <c r="BV834" s="6">
        <v>36</v>
      </c>
      <c r="BW834" s="6">
        <f t="shared" si="409"/>
        <v>36</v>
      </c>
      <c r="BX834" s="6">
        <v>15</v>
      </c>
      <c r="BY834" s="6" t="s">
        <v>520</v>
      </c>
      <c r="BZ834" s="6">
        <f t="shared" si="410"/>
        <v>540</v>
      </c>
      <c r="CA834" s="13">
        <f t="shared" si="411"/>
        <v>6.2500000000000003E-3</v>
      </c>
      <c r="CB834" s="6">
        <f t="shared" si="412"/>
        <v>0.54</v>
      </c>
    </row>
    <row r="835" spans="2:80" x14ac:dyDescent="0.3">
      <c r="B835" s="6">
        <v>2032</v>
      </c>
      <c r="C835" s="6">
        <v>1</v>
      </c>
      <c r="D835" s="6">
        <v>37</v>
      </c>
      <c r="E835" s="6">
        <f t="shared" si="381"/>
        <v>37</v>
      </c>
      <c r="F835" s="6">
        <v>15</v>
      </c>
      <c r="G835" s="6" t="s">
        <v>520</v>
      </c>
      <c r="H835" s="6">
        <f t="shared" si="382"/>
        <v>555</v>
      </c>
      <c r="I835" s="13">
        <f t="shared" si="383"/>
        <v>6.4236111111111108E-3</v>
      </c>
      <c r="J835" s="6">
        <f t="shared" si="384"/>
        <v>0.55500000000000005</v>
      </c>
      <c r="L835" s="6">
        <v>2032</v>
      </c>
      <c r="M835" s="6">
        <v>1</v>
      </c>
      <c r="N835" s="6">
        <v>16</v>
      </c>
      <c r="O835" s="6">
        <f t="shared" si="385"/>
        <v>16</v>
      </c>
      <c r="P835" s="6">
        <v>15</v>
      </c>
      <c r="Q835" s="6" t="s">
        <v>520</v>
      </c>
      <c r="R835" s="6">
        <f t="shared" si="386"/>
        <v>240</v>
      </c>
      <c r="S835" s="317">
        <f t="shared" si="387"/>
        <v>2.7777777777777779E-3</v>
      </c>
      <c r="T835" s="6">
        <f t="shared" si="388"/>
        <v>0.24</v>
      </c>
      <c r="V835" s="6">
        <v>2032</v>
      </c>
      <c r="W835" s="6">
        <v>1</v>
      </c>
      <c r="X835" s="6">
        <v>44</v>
      </c>
      <c r="Y835" s="6">
        <f t="shared" si="389"/>
        <v>44</v>
      </c>
      <c r="Z835" s="6">
        <v>15</v>
      </c>
      <c r="AA835" s="6" t="s">
        <v>520</v>
      </c>
      <c r="AB835" s="6">
        <f t="shared" si="390"/>
        <v>660</v>
      </c>
      <c r="AC835" s="13">
        <f t="shared" si="391"/>
        <v>7.6388888888888886E-3</v>
      </c>
      <c r="AD835" s="6">
        <f t="shared" si="392"/>
        <v>0.66</v>
      </c>
      <c r="AF835" s="6">
        <v>2032</v>
      </c>
      <c r="AG835" s="6">
        <v>1</v>
      </c>
      <c r="AH835" s="6">
        <v>76</v>
      </c>
      <c r="AI835" s="6">
        <f t="shared" si="393"/>
        <v>76</v>
      </c>
      <c r="AJ835" s="6">
        <v>15</v>
      </c>
      <c r="AK835" s="6" t="s">
        <v>520</v>
      </c>
      <c r="AL835" s="6">
        <f t="shared" si="394"/>
        <v>1140</v>
      </c>
      <c r="AM835" s="13">
        <f t="shared" si="395"/>
        <v>1.3194444444444444E-2</v>
      </c>
      <c r="AN835" s="6">
        <f t="shared" si="396"/>
        <v>1.1399999999999999</v>
      </c>
      <c r="AP835" s="6">
        <v>2032</v>
      </c>
      <c r="AQ835" s="6">
        <v>1</v>
      </c>
      <c r="AR835" s="6">
        <v>20</v>
      </c>
      <c r="AS835" s="6">
        <f t="shared" si="397"/>
        <v>20</v>
      </c>
      <c r="AT835" s="6">
        <v>15</v>
      </c>
      <c r="AU835" s="6" t="s">
        <v>520</v>
      </c>
      <c r="AV835" s="6">
        <f t="shared" si="398"/>
        <v>300</v>
      </c>
      <c r="AW835" s="13">
        <f t="shared" si="399"/>
        <v>3.472222222222222E-3</v>
      </c>
      <c r="AX835" s="6">
        <f t="shared" si="400"/>
        <v>0.3</v>
      </c>
      <c r="AZ835" s="6">
        <v>2032</v>
      </c>
      <c r="BA835" s="6">
        <v>1</v>
      </c>
      <c r="BB835" s="6">
        <v>37</v>
      </c>
      <c r="BC835" s="6">
        <f t="shared" si="401"/>
        <v>37</v>
      </c>
      <c r="BD835" s="6">
        <v>15</v>
      </c>
      <c r="BE835" s="6" t="s">
        <v>520</v>
      </c>
      <c r="BF835" s="6">
        <f t="shared" si="402"/>
        <v>555</v>
      </c>
      <c r="BG835" s="13">
        <f t="shared" si="403"/>
        <v>6.4236111111111108E-3</v>
      </c>
      <c r="BH835" s="6">
        <f t="shared" si="404"/>
        <v>0.55500000000000005</v>
      </c>
      <c r="BJ835" s="6">
        <v>2032</v>
      </c>
      <c r="BK835" s="6">
        <v>1</v>
      </c>
      <c r="BL835" s="6">
        <v>24</v>
      </c>
      <c r="BM835" s="6">
        <f t="shared" si="405"/>
        <v>24</v>
      </c>
      <c r="BN835" s="6">
        <v>15</v>
      </c>
      <c r="BO835" s="6" t="s">
        <v>520</v>
      </c>
      <c r="BP835" s="6">
        <f t="shared" si="406"/>
        <v>360</v>
      </c>
      <c r="BQ835" s="317">
        <f t="shared" si="407"/>
        <v>4.1666666666666666E-3</v>
      </c>
      <c r="BR835" s="6">
        <f t="shared" si="408"/>
        <v>0.36</v>
      </c>
      <c r="BT835" s="6">
        <v>2032</v>
      </c>
      <c r="BU835" s="6">
        <v>1</v>
      </c>
      <c r="BV835" s="6">
        <v>36</v>
      </c>
      <c r="BW835" s="6">
        <f t="shared" si="409"/>
        <v>36</v>
      </c>
      <c r="BX835" s="6">
        <v>15</v>
      </c>
      <c r="BY835" s="6" t="s">
        <v>520</v>
      </c>
      <c r="BZ835" s="6">
        <f t="shared" si="410"/>
        <v>540</v>
      </c>
      <c r="CA835" s="13">
        <f t="shared" si="411"/>
        <v>6.2500000000000003E-3</v>
      </c>
      <c r="CB835" s="6">
        <f t="shared" si="412"/>
        <v>0.54</v>
      </c>
    </row>
    <row r="836" spans="2:80" x14ac:dyDescent="0.3">
      <c r="B836" s="6">
        <v>2033</v>
      </c>
      <c r="C836" s="6">
        <v>1</v>
      </c>
      <c r="D836" s="6">
        <v>37</v>
      </c>
      <c r="E836" s="6">
        <f t="shared" si="381"/>
        <v>37</v>
      </c>
      <c r="F836" s="6">
        <v>15</v>
      </c>
      <c r="G836" s="6" t="s">
        <v>520</v>
      </c>
      <c r="H836" s="6">
        <f t="shared" si="382"/>
        <v>555</v>
      </c>
      <c r="I836" s="13">
        <f t="shared" si="383"/>
        <v>6.4236111111111108E-3</v>
      </c>
      <c r="J836" s="6">
        <f t="shared" si="384"/>
        <v>0.55500000000000005</v>
      </c>
      <c r="L836" s="6">
        <v>2033</v>
      </c>
      <c r="M836" s="6">
        <v>1</v>
      </c>
      <c r="N836" s="6">
        <v>16</v>
      </c>
      <c r="O836" s="6">
        <f t="shared" si="385"/>
        <v>16</v>
      </c>
      <c r="P836" s="6">
        <v>15</v>
      </c>
      <c r="Q836" s="6" t="s">
        <v>520</v>
      </c>
      <c r="R836" s="6">
        <f t="shared" si="386"/>
        <v>240</v>
      </c>
      <c r="S836" s="317">
        <f t="shared" si="387"/>
        <v>2.7777777777777779E-3</v>
      </c>
      <c r="T836" s="6">
        <f t="shared" si="388"/>
        <v>0.24</v>
      </c>
      <c r="V836" s="6">
        <v>2033</v>
      </c>
      <c r="W836" s="6">
        <v>1</v>
      </c>
      <c r="X836" s="6">
        <v>44</v>
      </c>
      <c r="Y836" s="6">
        <f t="shared" si="389"/>
        <v>44</v>
      </c>
      <c r="Z836" s="6">
        <v>15</v>
      </c>
      <c r="AA836" s="6" t="s">
        <v>520</v>
      </c>
      <c r="AB836" s="6">
        <f t="shared" si="390"/>
        <v>660</v>
      </c>
      <c r="AC836" s="13">
        <f t="shared" si="391"/>
        <v>7.6388888888888886E-3</v>
      </c>
      <c r="AD836" s="6">
        <f t="shared" si="392"/>
        <v>0.66</v>
      </c>
      <c r="AF836" s="6">
        <v>2033</v>
      </c>
      <c r="AG836" s="6">
        <v>1</v>
      </c>
      <c r="AH836" s="6">
        <v>76</v>
      </c>
      <c r="AI836" s="6">
        <f t="shared" si="393"/>
        <v>76</v>
      </c>
      <c r="AJ836" s="6">
        <v>15</v>
      </c>
      <c r="AK836" s="6" t="s">
        <v>520</v>
      </c>
      <c r="AL836" s="6">
        <f t="shared" si="394"/>
        <v>1140</v>
      </c>
      <c r="AM836" s="13">
        <f t="shared" si="395"/>
        <v>1.3194444444444444E-2</v>
      </c>
      <c r="AN836" s="6">
        <f t="shared" si="396"/>
        <v>1.1399999999999999</v>
      </c>
      <c r="AP836" s="6">
        <v>2033</v>
      </c>
      <c r="AQ836" s="6">
        <v>1</v>
      </c>
      <c r="AR836" s="6">
        <v>20</v>
      </c>
      <c r="AS836" s="6">
        <f t="shared" si="397"/>
        <v>20</v>
      </c>
      <c r="AT836" s="6">
        <v>15</v>
      </c>
      <c r="AU836" s="6" t="s">
        <v>520</v>
      </c>
      <c r="AV836" s="6">
        <f t="shared" si="398"/>
        <v>300</v>
      </c>
      <c r="AW836" s="13">
        <f t="shared" si="399"/>
        <v>3.472222222222222E-3</v>
      </c>
      <c r="AX836" s="6">
        <f t="shared" si="400"/>
        <v>0.3</v>
      </c>
      <c r="AZ836" s="6">
        <v>2033</v>
      </c>
      <c r="BA836" s="6">
        <v>1</v>
      </c>
      <c r="BB836" s="6">
        <v>37</v>
      </c>
      <c r="BC836" s="6">
        <f t="shared" si="401"/>
        <v>37</v>
      </c>
      <c r="BD836" s="6">
        <v>15</v>
      </c>
      <c r="BE836" s="6" t="s">
        <v>520</v>
      </c>
      <c r="BF836" s="6">
        <f t="shared" si="402"/>
        <v>555</v>
      </c>
      <c r="BG836" s="13">
        <f t="shared" si="403"/>
        <v>6.4236111111111108E-3</v>
      </c>
      <c r="BH836" s="6">
        <f t="shared" si="404"/>
        <v>0.55500000000000005</v>
      </c>
      <c r="BJ836" s="6">
        <v>2033</v>
      </c>
      <c r="BK836" s="6">
        <v>1</v>
      </c>
      <c r="BL836" s="6">
        <v>24</v>
      </c>
      <c r="BM836" s="6">
        <f t="shared" si="405"/>
        <v>24</v>
      </c>
      <c r="BN836" s="6">
        <v>15</v>
      </c>
      <c r="BO836" s="6" t="s">
        <v>520</v>
      </c>
      <c r="BP836" s="6">
        <f t="shared" si="406"/>
        <v>360</v>
      </c>
      <c r="BQ836" s="317">
        <f t="shared" si="407"/>
        <v>4.1666666666666666E-3</v>
      </c>
      <c r="BR836" s="6">
        <f t="shared" si="408"/>
        <v>0.36</v>
      </c>
      <c r="BT836" s="6">
        <v>2033</v>
      </c>
      <c r="BU836" s="6">
        <v>1</v>
      </c>
      <c r="BV836" s="6">
        <v>36</v>
      </c>
      <c r="BW836" s="6">
        <f t="shared" si="409"/>
        <v>36</v>
      </c>
      <c r="BX836" s="6">
        <v>15</v>
      </c>
      <c r="BY836" s="6" t="s">
        <v>520</v>
      </c>
      <c r="BZ836" s="6">
        <f t="shared" si="410"/>
        <v>540</v>
      </c>
      <c r="CA836" s="13">
        <f t="shared" si="411"/>
        <v>6.2500000000000003E-3</v>
      </c>
      <c r="CB836" s="6">
        <f t="shared" si="412"/>
        <v>0.54</v>
      </c>
    </row>
    <row r="837" spans="2:80" x14ac:dyDescent="0.3">
      <c r="B837" s="6">
        <v>2034</v>
      </c>
      <c r="C837" s="6">
        <v>1</v>
      </c>
      <c r="D837" s="6">
        <v>37</v>
      </c>
      <c r="E837" s="6">
        <f t="shared" si="381"/>
        <v>37</v>
      </c>
      <c r="F837" s="6">
        <v>15</v>
      </c>
      <c r="G837" s="6" t="s">
        <v>520</v>
      </c>
      <c r="H837" s="6">
        <f t="shared" si="382"/>
        <v>555</v>
      </c>
      <c r="I837" s="13">
        <f t="shared" si="383"/>
        <v>6.4236111111111108E-3</v>
      </c>
      <c r="J837" s="6">
        <f t="shared" si="384"/>
        <v>0.55500000000000005</v>
      </c>
      <c r="L837" s="6">
        <v>2034</v>
      </c>
      <c r="M837" s="6">
        <v>1</v>
      </c>
      <c r="N837" s="6">
        <v>16</v>
      </c>
      <c r="O837" s="6">
        <f t="shared" si="385"/>
        <v>16</v>
      </c>
      <c r="P837" s="6">
        <v>15</v>
      </c>
      <c r="Q837" s="6" t="s">
        <v>520</v>
      </c>
      <c r="R837" s="6">
        <f t="shared" si="386"/>
        <v>240</v>
      </c>
      <c r="S837" s="317">
        <f t="shared" si="387"/>
        <v>2.7777777777777779E-3</v>
      </c>
      <c r="T837" s="6">
        <f t="shared" si="388"/>
        <v>0.24</v>
      </c>
      <c r="V837" s="6">
        <v>2034</v>
      </c>
      <c r="W837" s="6">
        <v>1</v>
      </c>
      <c r="X837" s="6">
        <v>44</v>
      </c>
      <c r="Y837" s="6">
        <f t="shared" si="389"/>
        <v>44</v>
      </c>
      <c r="Z837" s="6">
        <v>15</v>
      </c>
      <c r="AA837" s="6" t="s">
        <v>520</v>
      </c>
      <c r="AB837" s="6">
        <f t="shared" si="390"/>
        <v>660</v>
      </c>
      <c r="AC837" s="13">
        <f t="shared" si="391"/>
        <v>7.6388888888888886E-3</v>
      </c>
      <c r="AD837" s="6">
        <f t="shared" si="392"/>
        <v>0.66</v>
      </c>
      <c r="AF837" s="6">
        <v>2034</v>
      </c>
      <c r="AG837" s="6">
        <v>1</v>
      </c>
      <c r="AH837" s="6">
        <v>76</v>
      </c>
      <c r="AI837" s="6">
        <f t="shared" si="393"/>
        <v>76</v>
      </c>
      <c r="AJ837" s="6">
        <v>15</v>
      </c>
      <c r="AK837" s="6" t="s">
        <v>520</v>
      </c>
      <c r="AL837" s="6">
        <f t="shared" si="394"/>
        <v>1140</v>
      </c>
      <c r="AM837" s="13">
        <f t="shared" si="395"/>
        <v>1.3194444444444444E-2</v>
      </c>
      <c r="AN837" s="6">
        <f t="shared" si="396"/>
        <v>1.1399999999999999</v>
      </c>
      <c r="AP837" s="6">
        <v>2034</v>
      </c>
      <c r="AQ837" s="6">
        <v>1</v>
      </c>
      <c r="AR837" s="6">
        <v>20</v>
      </c>
      <c r="AS837" s="6">
        <f t="shared" si="397"/>
        <v>20</v>
      </c>
      <c r="AT837" s="6">
        <v>15</v>
      </c>
      <c r="AU837" s="6" t="s">
        <v>520</v>
      </c>
      <c r="AV837" s="6">
        <f t="shared" si="398"/>
        <v>300</v>
      </c>
      <c r="AW837" s="13">
        <f t="shared" si="399"/>
        <v>3.472222222222222E-3</v>
      </c>
      <c r="AX837" s="6">
        <f t="shared" si="400"/>
        <v>0.3</v>
      </c>
      <c r="AZ837" s="6">
        <v>2034</v>
      </c>
      <c r="BA837" s="6">
        <v>1</v>
      </c>
      <c r="BB837" s="6">
        <v>37</v>
      </c>
      <c r="BC837" s="6">
        <f t="shared" si="401"/>
        <v>37</v>
      </c>
      <c r="BD837" s="6">
        <v>15</v>
      </c>
      <c r="BE837" s="6" t="s">
        <v>520</v>
      </c>
      <c r="BF837" s="6">
        <f t="shared" si="402"/>
        <v>555</v>
      </c>
      <c r="BG837" s="13">
        <f t="shared" si="403"/>
        <v>6.4236111111111108E-3</v>
      </c>
      <c r="BH837" s="6">
        <f t="shared" si="404"/>
        <v>0.55500000000000005</v>
      </c>
      <c r="BJ837" s="6">
        <v>2034</v>
      </c>
      <c r="BK837" s="6">
        <v>1</v>
      </c>
      <c r="BL837" s="6">
        <v>24</v>
      </c>
      <c r="BM837" s="6">
        <f t="shared" si="405"/>
        <v>24</v>
      </c>
      <c r="BN837" s="6">
        <v>15</v>
      </c>
      <c r="BO837" s="6" t="s">
        <v>520</v>
      </c>
      <c r="BP837" s="6">
        <f t="shared" si="406"/>
        <v>360</v>
      </c>
      <c r="BQ837" s="317">
        <f t="shared" si="407"/>
        <v>4.1666666666666666E-3</v>
      </c>
      <c r="BR837" s="6">
        <f t="shared" si="408"/>
        <v>0.36</v>
      </c>
      <c r="BT837" s="6">
        <v>2034</v>
      </c>
      <c r="BU837" s="6">
        <v>1</v>
      </c>
      <c r="BV837" s="6">
        <v>36</v>
      </c>
      <c r="BW837" s="6">
        <f t="shared" si="409"/>
        <v>36</v>
      </c>
      <c r="BX837" s="6">
        <v>15</v>
      </c>
      <c r="BY837" s="6" t="s">
        <v>520</v>
      </c>
      <c r="BZ837" s="6">
        <f t="shared" si="410"/>
        <v>540</v>
      </c>
      <c r="CA837" s="13">
        <f t="shared" si="411"/>
        <v>6.2500000000000003E-3</v>
      </c>
      <c r="CB837" s="6">
        <f t="shared" si="412"/>
        <v>0.54</v>
      </c>
    </row>
    <row r="838" spans="2:80" x14ac:dyDescent="0.3">
      <c r="B838" s="6">
        <v>2035</v>
      </c>
      <c r="C838" s="6">
        <v>1</v>
      </c>
      <c r="D838" s="6">
        <v>37</v>
      </c>
      <c r="E838" s="6">
        <f t="shared" si="381"/>
        <v>37</v>
      </c>
      <c r="F838" s="6">
        <v>15</v>
      </c>
      <c r="G838" s="6" t="s">
        <v>520</v>
      </c>
      <c r="H838" s="6">
        <f t="shared" si="382"/>
        <v>555</v>
      </c>
      <c r="I838" s="13">
        <f t="shared" si="383"/>
        <v>6.4236111111111108E-3</v>
      </c>
      <c r="J838" s="6">
        <f t="shared" si="384"/>
        <v>0.55500000000000005</v>
      </c>
      <c r="L838" s="6">
        <v>2035</v>
      </c>
      <c r="M838" s="6">
        <v>1</v>
      </c>
      <c r="N838" s="6">
        <v>16</v>
      </c>
      <c r="O838" s="6">
        <f t="shared" si="385"/>
        <v>16</v>
      </c>
      <c r="P838" s="6">
        <v>15</v>
      </c>
      <c r="Q838" s="6" t="s">
        <v>520</v>
      </c>
      <c r="R838" s="6">
        <f t="shared" si="386"/>
        <v>240</v>
      </c>
      <c r="S838" s="317">
        <f t="shared" si="387"/>
        <v>2.7777777777777779E-3</v>
      </c>
      <c r="T838" s="6">
        <f t="shared" si="388"/>
        <v>0.24</v>
      </c>
      <c r="V838" s="6">
        <v>2035</v>
      </c>
      <c r="W838" s="6">
        <v>1</v>
      </c>
      <c r="X838" s="6">
        <v>44</v>
      </c>
      <c r="Y838" s="6">
        <f t="shared" si="389"/>
        <v>44</v>
      </c>
      <c r="Z838" s="6">
        <v>15</v>
      </c>
      <c r="AA838" s="6" t="s">
        <v>520</v>
      </c>
      <c r="AB838" s="6">
        <f t="shared" si="390"/>
        <v>660</v>
      </c>
      <c r="AC838" s="13">
        <f t="shared" si="391"/>
        <v>7.6388888888888886E-3</v>
      </c>
      <c r="AD838" s="6">
        <f t="shared" si="392"/>
        <v>0.66</v>
      </c>
      <c r="AF838" s="6">
        <v>2035</v>
      </c>
      <c r="AG838" s="6">
        <v>1</v>
      </c>
      <c r="AH838" s="6">
        <v>76</v>
      </c>
      <c r="AI838" s="6">
        <f t="shared" si="393"/>
        <v>76</v>
      </c>
      <c r="AJ838" s="6">
        <v>15</v>
      </c>
      <c r="AK838" s="6" t="s">
        <v>520</v>
      </c>
      <c r="AL838" s="6">
        <f t="shared" si="394"/>
        <v>1140</v>
      </c>
      <c r="AM838" s="13">
        <f t="shared" si="395"/>
        <v>1.3194444444444444E-2</v>
      </c>
      <c r="AN838" s="6">
        <f t="shared" si="396"/>
        <v>1.1399999999999999</v>
      </c>
      <c r="AP838" s="6">
        <v>2035</v>
      </c>
      <c r="AQ838" s="6">
        <v>1</v>
      </c>
      <c r="AR838" s="6">
        <v>20</v>
      </c>
      <c r="AS838" s="6">
        <f t="shared" si="397"/>
        <v>20</v>
      </c>
      <c r="AT838" s="6">
        <v>15</v>
      </c>
      <c r="AU838" s="6" t="s">
        <v>520</v>
      </c>
      <c r="AV838" s="6">
        <f t="shared" si="398"/>
        <v>300</v>
      </c>
      <c r="AW838" s="13">
        <f t="shared" si="399"/>
        <v>3.472222222222222E-3</v>
      </c>
      <c r="AX838" s="6">
        <f t="shared" si="400"/>
        <v>0.3</v>
      </c>
      <c r="AZ838" s="6">
        <v>2035</v>
      </c>
      <c r="BA838" s="6">
        <v>1</v>
      </c>
      <c r="BB838" s="6">
        <v>37</v>
      </c>
      <c r="BC838" s="6">
        <f t="shared" si="401"/>
        <v>37</v>
      </c>
      <c r="BD838" s="6">
        <v>15</v>
      </c>
      <c r="BE838" s="6" t="s">
        <v>520</v>
      </c>
      <c r="BF838" s="6">
        <f t="shared" si="402"/>
        <v>555</v>
      </c>
      <c r="BG838" s="13">
        <f t="shared" si="403"/>
        <v>6.4236111111111108E-3</v>
      </c>
      <c r="BH838" s="6">
        <f t="shared" si="404"/>
        <v>0.55500000000000005</v>
      </c>
      <c r="BJ838" s="6">
        <v>2035</v>
      </c>
      <c r="BK838" s="6">
        <v>1</v>
      </c>
      <c r="BL838" s="6">
        <v>24</v>
      </c>
      <c r="BM838" s="6">
        <f t="shared" si="405"/>
        <v>24</v>
      </c>
      <c r="BN838" s="6">
        <v>15</v>
      </c>
      <c r="BO838" s="6" t="s">
        <v>520</v>
      </c>
      <c r="BP838" s="6">
        <f t="shared" si="406"/>
        <v>360</v>
      </c>
      <c r="BQ838" s="317">
        <f t="shared" si="407"/>
        <v>4.1666666666666666E-3</v>
      </c>
      <c r="BR838" s="6">
        <f t="shared" si="408"/>
        <v>0.36</v>
      </c>
      <c r="BT838" s="6">
        <v>2035</v>
      </c>
      <c r="BU838" s="6">
        <v>1</v>
      </c>
      <c r="BV838" s="6">
        <v>36</v>
      </c>
      <c r="BW838" s="6">
        <f t="shared" si="409"/>
        <v>36</v>
      </c>
      <c r="BX838" s="6">
        <v>15</v>
      </c>
      <c r="BY838" s="6" t="s">
        <v>520</v>
      </c>
      <c r="BZ838" s="6">
        <f t="shared" si="410"/>
        <v>540</v>
      </c>
      <c r="CA838" s="13">
        <f t="shared" si="411"/>
        <v>6.2500000000000003E-3</v>
      </c>
      <c r="CB838" s="6">
        <f t="shared" si="412"/>
        <v>0.54</v>
      </c>
    </row>
    <row r="839" spans="2:80" x14ac:dyDescent="0.3">
      <c r="B839" s="6">
        <v>2036</v>
      </c>
      <c r="C839" s="6">
        <v>1</v>
      </c>
      <c r="D839" s="6">
        <v>37</v>
      </c>
      <c r="E839" s="6">
        <f t="shared" si="381"/>
        <v>37</v>
      </c>
      <c r="F839" s="6">
        <v>15</v>
      </c>
      <c r="G839" s="6" t="s">
        <v>520</v>
      </c>
      <c r="H839" s="6">
        <f t="shared" si="382"/>
        <v>555</v>
      </c>
      <c r="I839" s="13">
        <f t="shared" si="383"/>
        <v>6.4236111111111108E-3</v>
      </c>
      <c r="J839" s="6">
        <f t="shared" si="384"/>
        <v>0.55500000000000005</v>
      </c>
      <c r="L839" s="6">
        <v>2036</v>
      </c>
      <c r="M839" s="6">
        <v>1</v>
      </c>
      <c r="N839" s="6">
        <v>16</v>
      </c>
      <c r="O839" s="6">
        <f t="shared" si="385"/>
        <v>16</v>
      </c>
      <c r="P839" s="6">
        <v>15</v>
      </c>
      <c r="Q839" s="6" t="s">
        <v>520</v>
      </c>
      <c r="R839" s="6">
        <f t="shared" si="386"/>
        <v>240</v>
      </c>
      <c r="S839" s="317">
        <f t="shared" si="387"/>
        <v>2.7777777777777779E-3</v>
      </c>
      <c r="T839" s="6">
        <f t="shared" si="388"/>
        <v>0.24</v>
      </c>
      <c r="V839" s="6">
        <v>2036</v>
      </c>
      <c r="W839" s="6">
        <v>1</v>
      </c>
      <c r="X839" s="6">
        <v>44</v>
      </c>
      <c r="Y839" s="6">
        <f t="shared" si="389"/>
        <v>44</v>
      </c>
      <c r="Z839" s="6">
        <v>15</v>
      </c>
      <c r="AA839" s="6" t="s">
        <v>520</v>
      </c>
      <c r="AB839" s="6">
        <f t="shared" si="390"/>
        <v>660</v>
      </c>
      <c r="AC839" s="13">
        <f t="shared" si="391"/>
        <v>7.6388888888888886E-3</v>
      </c>
      <c r="AD839" s="6">
        <f t="shared" si="392"/>
        <v>0.66</v>
      </c>
      <c r="AF839" s="6">
        <v>2036</v>
      </c>
      <c r="AG839" s="6">
        <v>1</v>
      </c>
      <c r="AH839" s="6">
        <v>76</v>
      </c>
      <c r="AI839" s="6">
        <f t="shared" si="393"/>
        <v>76</v>
      </c>
      <c r="AJ839" s="6">
        <v>15</v>
      </c>
      <c r="AK839" s="6" t="s">
        <v>520</v>
      </c>
      <c r="AL839" s="6">
        <f t="shared" si="394"/>
        <v>1140</v>
      </c>
      <c r="AM839" s="13">
        <f t="shared" si="395"/>
        <v>1.3194444444444444E-2</v>
      </c>
      <c r="AN839" s="6">
        <f t="shared" si="396"/>
        <v>1.1399999999999999</v>
      </c>
      <c r="AP839" s="6">
        <v>2036</v>
      </c>
      <c r="AQ839" s="6">
        <v>1</v>
      </c>
      <c r="AR839" s="6">
        <v>20</v>
      </c>
      <c r="AS839" s="6">
        <f t="shared" si="397"/>
        <v>20</v>
      </c>
      <c r="AT839" s="6">
        <v>15</v>
      </c>
      <c r="AU839" s="6" t="s">
        <v>520</v>
      </c>
      <c r="AV839" s="6">
        <f t="shared" si="398"/>
        <v>300</v>
      </c>
      <c r="AW839" s="13">
        <f t="shared" si="399"/>
        <v>3.472222222222222E-3</v>
      </c>
      <c r="AX839" s="6">
        <f t="shared" si="400"/>
        <v>0.3</v>
      </c>
      <c r="AZ839" s="6">
        <v>2036</v>
      </c>
      <c r="BA839" s="6">
        <v>1</v>
      </c>
      <c r="BB839" s="6">
        <v>37</v>
      </c>
      <c r="BC839" s="6">
        <f t="shared" si="401"/>
        <v>37</v>
      </c>
      <c r="BD839" s="6">
        <v>15</v>
      </c>
      <c r="BE839" s="6" t="s">
        <v>520</v>
      </c>
      <c r="BF839" s="6">
        <f t="shared" si="402"/>
        <v>555</v>
      </c>
      <c r="BG839" s="13">
        <f t="shared" si="403"/>
        <v>6.4236111111111108E-3</v>
      </c>
      <c r="BH839" s="6">
        <f t="shared" si="404"/>
        <v>0.55500000000000005</v>
      </c>
      <c r="BJ839" s="6">
        <v>2036</v>
      </c>
      <c r="BK839" s="6">
        <v>1</v>
      </c>
      <c r="BL839" s="6">
        <v>24</v>
      </c>
      <c r="BM839" s="6">
        <f t="shared" si="405"/>
        <v>24</v>
      </c>
      <c r="BN839" s="6">
        <v>15</v>
      </c>
      <c r="BO839" s="6" t="s">
        <v>520</v>
      </c>
      <c r="BP839" s="6">
        <f t="shared" si="406"/>
        <v>360</v>
      </c>
      <c r="BQ839" s="317">
        <f t="shared" si="407"/>
        <v>4.1666666666666666E-3</v>
      </c>
      <c r="BR839" s="6">
        <f t="shared" si="408"/>
        <v>0.36</v>
      </c>
      <c r="BT839" s="6">
        <v>2036</v>
      </c>
      <c r="BU839" s="6">
        <v>1</v>
      </c>
      <c r="BV839" s="6">
        <v>36</v>
      </c>
      <c r="BW839" s="6">
        <f t="shared" si="409"/>
        <v>36</v>
      </c>
      <c r="BX839" s="6">
        <v>15</v>
      </c>
      <c r="BY839" s="6" t="s">
        <v>520</v>
      </c>
      <c r="BZ839" s="6">
        <f t="shared" si="410"/>
        <v>540</v>
      </c>
      <c r="CA839" s="13">
        <f t="shared" si="411"/>
        <v>6.2500000000000003E-3</v>
      </c>
      <c r="CB839" s="6">
        <f t="shared" si="412"/>
        <v>0.54</v>
      </c>
    </row>
    <row r="840" spans="2:80" x14ac:dyDescent="0.3">
      <c r="B840" s="6">
        <v>2037</v>
      </c>
      <c r="C840" s="6">
        <v>1</v>
      </c>
      <c r="D840" s="6">
        <v>37</v>
      </c>
      <c r="E840" s="6">
        <f t="shared" si="381"/>
        <v>37</v>
      </c>
      <c r="F840" s="6">
        <v>15</v>
      </c>
      <c r="G840" s="6" t="s">
        <v>520</v>
      </c>
      <c r="H840" s="6">
        <f t="shared" si="382"/>
        <v>555</v>
      </c>
      <c r="I840" s="13">
        <f t="shared" si="383"/>
        <v>6.4236111111111108E-3</v>
      </c>
      <c r="J840" s="6">
        <f t="shared" si="384"/>
        <v>0.55500000000000005</v>
      </c>
      <c r="L840" s="6">
        <v>2037</v>
      </c>
      <c r="M840" s="6">
        <v>1</v>
      </c>
      <c r="N840" s="6">
        <v>16</v>
      </c>
      <c r="O840" s="6">
        <f t="shared" si="385"/>
        <v>16</v>
      </c>
      <c r="P840" s="6">
        <v>15</v>
      </c>
      <c r="Q840" s="6" t="s">
        <v>520</v>
      </c>
      <c r="R840" s="6">
        <f t="shared" si="386"/>
        <v>240</v>
      </c>
      <c r="S840" s="317">
        <f t="shared" si="387"/>
        <v>2.7777777777777779E-3</v>
      </c>
      <c r="T840" s="6">
        <f t="shared" si="388"/>
        <v>0.24</v>
      </c>
      <c r="V840" s="6">
        <v>2037</v>
      </c>
      <c r="W840" s="6">
        <v>1</v>
      </c>
      <c r="X840" s="6">
        <v>44</v>
      </c>
      <c r="Y840" s="6">
        <f t="shared" si="389"/>
        <v>44</v>
      </c>
      <c r="Z840" s="6">
        <v>15</v>
      </c>
      <c r="AA840" s="6" t="s">
        <v>520</v>
      </c>
      <c r="AB840" s="6">
        <f t="shared" si="390"/>
        <v>660</v>
      </c>
      <c r="AC840" s="13">
        <f t="shared" si="391"/>
        <v>7.6388888888888886E-3</v>
      </c>
      <c r="AD840" s="6">
        <f t="shared" si="392"/>
        <v>0.66</v>
      </c>
      <c r="AF840" s="6">
        <v>2037</v>
      </c>
      <c r="AG840" s="6">
        <v>1</v>
      </c>
      <c r="AH840" s="6">
        <v>76</v>
      </c>
      <c r="AI840" s="6">
        <f t="shared" si="393"/>
        <v>76</v>
      </c>
      <c r="AJ840" s="6">
        <v>15</v>
      </c>
      <c r="AK840" s="6" t="s">
        <v>520</v>
      </c>
      <c r="AL840" s="6">
        <f t="shared" si="394"/>
        <v>1140</v>
      </c>
      <c r="AM840" s="13">
        <f t="shared" si="395"/>
        <v>1.3194444444444444E-2</v>
      </c>
      <c r="AN840" s="6">
        <f t="shared" si="396"/>
        <v>1.1399999999999999</v>
      </c>
      <c r="AP840" s="6">
        <v>2037</v>
      </c>
      <c r="AQ840" s="6">
        <v>1</v>
      </c>
      <c r="AR840" s="6">
        <v>20</v>
      </c>
      <c r="AS840" s="6">
        <f t="shared" si="397"/>
        <v>20</v>
      </c>
      <c r="AT840" s="6">
        <v>15</v>
      </c>
      <c r="AU840" s="6" t="s">
        <v>520</v>
      </c>
      <c r="AV840" s="6">
        <f t="shared" si="398"/>
        <v>300</v>
      </c>
      <c r="AW840" s="13">
        <f t="shared" si="399"/>
        <v>3.472222222222222E-3</v>
      </c>
      <c r="AX840" s="6">
        <f t="shared" si="400"/>
        <v>0.3</v>
      </c>
      <c r="AZ840" s="6">
        <v>2037</v>
      </c>
      <c r="BA840" s="6">
        <v>1</v>
      </c>
      <c r="BB840" s="6">
        <v>37</v>
      </c>
      <c r="BC840" s="6">
        <f t="shared" si="401"/>
        <v>37</v>
      </c>
      <c r="BD840" s="6">
        <v>15</v>
      </c>
      <c r="BE840" s="6" t="s">
        <v>520</v>
      </c>
      <c r="BF840" s="6">
        <f t="shared" si="402"/>
        <v>555</v>
      </c>
      <c r="BG840" s="13">
        <f t="shared" si="403"/>
        <v>6.4236111111111108E-3</v>
      </c>
      <c r="BH840" s="6">
        <f t="shared" si="404"/>
        <v>0.55500000000000005</v>
      </c>
      <c r="BJ840" s="6">
        <v>2037</v>
      </c>
      <c r="BK840" s="6">
        <v>1</v>
      </c>
      <c r="BL840" s="6">
        <v>24</v>
      </c>
      <c r="BM840" s="6">
        <f t="shared" si="405"/>
        <v>24</v>
      </c>
      <c r="BN840" s="6">
        <v>15</v>
      </c>
      <c r="BO840" s="6" t="s">
        <v>520</v>
      </c>
      <c r="BP840" s="6">
        <f t="shared" si="406"/>
        <v>360</v>
      </c>
      <c r="BQ840" s="317">
        <f t="shared" si="407"/>
        <v>4.1666666666666666E-3</v>
      </c>
      <c r="BR840" s="6">
        <f t="shared" si="408"/>
        <v>0.36</v>
      </c>
      <c r="BT840" s="6">
        <v>2037</v>
      </c>
      <c r="BU840" s="6">
        <v>1</v>
      </c>
      <c r="BV840" s="6">
        <v>36</v>
      </c>
      <c r="BW840" s="6">
        <f t="shared" si="409"/>
        <v>36</v>
      </c>
      <c r="BX840" s="6">
        <v>15</v>
      </c>
      <c r="BY840" s="6" t="s">
        <v>520</v>
      </c>
      <c r="BZ840" s="6">
        <f t="shared" si="410"/>
        <v>540</v>
      </c>
      <c r="CA840" s="13">
        <f t="shared" si="411"/>
        <v>6.2500000000000003E-3</v>
      </c>
      <c r="CB840" s="6">
        <f t="shared" si="412"/>
        <v>0.54</v>
      </c>
    </row>
    <row r="841" spans="2:80" x14ac:dyDescent="0.3">
      <c r="B841" s="6">
        <v>2038</v>
      </c>
      <c r="C841" s="6">
        <v>1</v>
      </c>
      <c r="D841" s="6">
        <v>37</v>
      </c>
      <c r="E841" s="6">
        <f t="shared" si="381"/>
        <v>37</v>
      </c>
      <c r="F841" s="6">
        <v>15</v>
      </c>
      <c r="G841" s="6" t="s">
        <v>520</v>
      </c>
      <c r="H841" s="6">
        <f t="shared" si="382"/>
        <v>555</v>
      </c>
      <c r="I841" s="13">
        <f t="shared" si="383"/>
        <v>6.4236111111111108E-3</v>
      </c>
      <c r="J841" s="6">
        <f t="shared" si="384"/>
        <v>0.55500000000000005</v>
      </c>
      <c r="L841" s="6">
        <v>2038</v>
      </c>
      <c r="M841" s="6">
        <v>1</v>
      </c>
      <c r="N841" s="6">
        <v>16</v>
      </c>
      <c r="O841" s="6">
        <f t="shared" si="385"/>
        <v>16</v>
      </c>
      <c r="P841" s="6">
        <v>15</v>
      </c>
      <c r="Q841" s="6" t="s">
        <v>520</v>
      </c>
      <c r="R841" s="6">
        <f t="shared" si="386"/>
        <v>240</v>
      </c>
      <c r="S841" s="317">
        <f t="shared" si="387"/>
        <v>2.7777777777777779E-3</v>
      </c>
      <c r="T841" s="6">
        <f t="shared" si="388"/>
        <v>0.24</v>
      </c>
      <c r="V841" s="6">
        <v>2038</v>
      </c>
      <c r="W841" s="6">
        <v>1</v>
      </c>
      <c r="X841" s="6">
        <v>44</v>
      </c>
      <c r="Y841" s="6">
        <f t="shared" si="389"/>
        <v>44</v>
      </c>
      <c r="Z841" s="6">
        <v>15</v>
      </c>
      <c r="AA841" s="6" t="s">
        <v>520</v>
      </c>
      <c r="AB841" s="6">
        <f t="shared" si="390"/>
        <v>660</v>
      </c>
      <c r="AC841" s="13">
        <f t="shared" si="391"/>
        <v>7.6388888888888886E-3</v>
      </c>
      <c r="AD841" s="6">
        <f t="shared" si="392"/>
        <v>0.66</v>
      </c>
      <c r="AF841" s="6">
        <v>2038</v>
      </c>
      <c r="AG841" s="6">
        <v>1</v>
      </c>
      <c r="AH841" s="6">
        <v>76</v>
      </c>
      <c r="AI841" s="6">
        <f t="shared" si="393"/>
        <v>76</v>
      </c>
      <c r="AJ841" s="6">
        <v>15</v>
      </c>
      <c r="AK841" s="6" t="s">
        <v>520</v>
      </c>
      <c r="AL841" s="6">
        <f t="shared" si="394"/>
        <v>1140</v>
      </c>
      <c r="AM841" s="13">
        <f t="shared" si="395"/>
        <v>1.3194444444444444E-2</v>
      </c>
      <c r="AN841" s="6">
        <f t="shared" si="396"/>
        <v>1.1399999999999999</v>
      </c>
      <c r="AP841" s="6">
        <v>2038</v>
      </c>
      <c r="AQ841" s="6">
        <v>1</v>
      </c>
      <c r="AR841" s="6">
        <v>20</v>
      </c>
      <c r="AS841" s="6">
        <f t="shared" si="397"/>
        <v>20</v>
      </c>
      <c r="AT841" s="6">
        <v>15</v>
      </c>
      <c r="AU841" s="6" t="s">
        <v>520</v>
      </c>
      <c r="AV841" s="6">
        <f t="shared" si="398"/>
        <v>300</v>
      </c>
      <c r="AW841" s="13">
        <f t="shared" si="399"/>
        <v>3.472222222222222E-3</v>
      </c>
      <c r="AX841" s="6">
        <f t="shared" si="400"/>
        <v>0.3</v>
      </c>
      <c r="AZ841" s="6">
        <v>2038</v>
      </c>
      <c r="BA841" s="6">
        <v>1</v>
      </c>
      <c r="BB841" s="6">
        <v>37</v>
      </c>
      <c r="BC841" s="6">
        <f t="shared" si="401"/>
        <v>37</v>
      </c>
      <c r="BD841" s="6">
        <v>15</v>
      </c>
      <c r="BE841" s="6" t="s">
        <v>520</v>
      </c>
      <c r="BF841" s="6">
        <f t="shared" si="402"/>
        <v>555</v>
      </c>
      <c r="BG841" s="13">
        <f t="shared" si="403"/>
        <v>6.4236111111111108E-3</v>
      </c>
      <c r="BH841" s="6">
        <f t="shared" si="404"/>
        <v>0.55500000000000005</v>
      </c>
      <c r="BJ841" s="6">
        <v>2038</v>
      </c>
      <c r="BK841" s="6">
        <v>1</v>
      </c>
      <c r="BL841" s="6">
        <v>24</v>
      </c>
      <c r="BM841" s="6">
        <f t="shared" si="405"/>
        <v>24</v>
      </c>
      <c r="BN841" s="6">
        <v>15</v>
      </c>
      <c r="BO841" s="6" t="s">
        <v>520</v>
      </c>
      <c r="BP841" s="6">
        <f t="shared" si="406"/>
        <v>360</v>
      </c>
      <c r="BQ841" s="317">
        <f t="shared" si="407"/>
        <v>4.1666666666666666E-3</v>
      </c>
      <c r="BR841" s="6">
        <f t="shared" si="408"/>
        <v>0.36</v>
      </c>
      <c r="BT841" s="6">
        <v>2038</v>
      </c>
      <c r="BU841" s="6">
        <v>1</v>
      </c>
      <c r="BV841" s="6">
        <v>36</v>
      </c>
      <c r="BW841" s="6">
        <f t="shared" si="409"/>
        <v>36</v>
      </c>
      <c r="BX841" s="6">
        <v>15</v>
      </c>
      <c r="BY841" s="6" t="s">
        <v>520</v>
      </c>
      <c r="BZ841" s="6">
        <f t="shared" si="410"/>
        <v>540</v>
      </c>
      <c r="CA841" s="13">
        <f t="shared" si="411"/>
        <v>6.2500000000000003E-3</v>
      </c>
      <c r="CB841" s="6">
        <f t="shared" si="412"/>
        <v>0.54</v>
      </c>
    </row>
    <row r="842" spans="2:80" x14ac:dyDescent="0.3">
      <c r="B842" s="6">
        <v>2039</v>
      </c>
      <c r="C842" s="6">
        <v>1</v>
      </c>
      <c r="D842" s="6">
        <v>37</v>
      </c>
      <c r="E842" s="6">
        <f t="shared" si="381"/>
        <v>37</v>
      </c>
      <c r="F842" s="6">
        <v>15</v>
      </c>
      <c r="G842" s="6" t="s">
        <v>520</v>
      </c>
      <c r="H842" s="6">
        <f t="shared" si="382"/>
        <v>555</v>
      </c>
      <c r="I842" s="13">
        <f t="shared" si="383"/>
        <v>6.4236111111111108E-3</v>
      </c>
      <c r="J842" s="6">
        <f t="shared" si="384"/>
        <v>0.55500000000000005</v>
      </c>
      <c r="L842" s="6">
        <v>2039</v>
      </c>
      <c r="M842" s="6">
        <v>1</v>
      </c>
      <c r="N842" s="6">
        <v>16</v>
      </c>
      <c r="O842" s="6">
        <f t="shared" si="385"/>
        <v>16</v>
      </c>
      <c r="P842" s="6">
        <v>15</v>
      </c>
      <c r="Q842" s="6" t="s">
        <v>520</v>
      </c>
      <c r="R842" s="6">
        <f t="shared" si="386"/>
        <v>240</v>
      </c>
      <c r="S842" s="317">
        <f t="shared" si="387"/>
        <v>2.7777777777777779E-3</v>
      </c>
      <c r="T842" s="6">
        <f t="shared" si="388"/>
        <v>0.24</v>
      </c>
      <c r="V842" s="6">
        <v>2039</v>
      </c>
      <c r="W842" s="6">
        <v>1</v>
      </c>
      <c r="X842" s="6">
        <v>44</v>
      </c>
      <c r="Y842" s="6">
        <f t="shared" si="389"/>
        <v>44</v>
      </c>
      <c r="Z842" s="6">
        <v>15</v>
      </c>
      <c r="AA842" s="6" t="s">
        <v>520</v>
      </c>
      <c r="AB842" s="6">
        <f t="shared" si="390"/>
        <v>660</v>
      </c>
      <c r="AC842" s="13">
        <f t="shared" si="391"/>
        <v>7.6388888888888886E-3</v>
      </c>
      <c r="AD842" s="6">
        <f t="shared" si="392"/>
        <v>0.66</v>
      </c>
      <c r="AF842" s="6">
        <v>2039</v>
      </c>
      <c r="AG842" s="6">
        <v>1</v>
      </c>
      <c r="AH842" s="6">
        <v>76</v>
      </c>
      <c r="AI842" s="6">
        <f t="shared" si="393"/>
        <v>76</v>
      </c>
      <c r="AJ842" s="6">
        <v>15</v>
      </c>
      <c r="AK842" s="6" t="s">
        <v>520</v>
      </c>
      <c r="AL842" s="6">
        <f t="shared" si="394"/>
        <v>1140</v>
      </c>
      <c r="AM842" s="13">
        <f t="shared" si="395"/>
        <v>1.3194444444444444E-2</v>
      </c>
      <c r="AN842" s="6">
        <f t="shared" si="396"/>
        <v>1.1399999999999999</v>
      </c>
      <c r="AP842" s="6">
        <v>2039</v>
      </c>
      <c r="AQ842" s="6">
        <v>1</v>
      </c>
      <c r="AR842" s="6">
        <v>20</v>
      </c>
      <c r="AS842" s="6">
        <f t="shared" si="397"/>
        <v>20</v>
      </c>
      <c r="AT842" s="6">
        <v>15</v>
      </c>
      <c r="AU842" s="6" t="s">
        <v>520</v>
      </c>
      <c r="AV842" s="6">
        <f t="shared" si="398"/>
        <v>300</v>
      </c>
      <c r="AW842" s="13">
        <f t="shared" si="399"/>
        <v>3.472222222222222E-3</v>
      </c>
      <c r="AX842" s="6">
        <f t="shared" si="400"/>
        <v>0.3</v>
      </c>
      <c r="AZ842" s="6">
        <v>2039</v>
      </c>
      <c r="BA842" s="6">
        <v>1</v>
      </c>
      <c r="BB842" s="6">
        <v>37</v>
      </c>
      <c r="BC842" s="6">
        <f t="shared" si="401"/>
        <v>37</v>
      </c>
      <c r="BD842" s="6">
        <v>15</v>
      </c>
      <c r="BE842" s="6" t="s">
        <v>520</v>
      </c>
      <c r="BF842" s="6">
        <f t="shared" si="402"/>
        <v>555</v>
      </c>
      <c r="BG842" s="13">
        <f t="shared" si="403"/>
        <v>6.4236111111111108E-3</v>
      </c>
      <c r="BH842" s="6">
        <f t="shared" si="404"/>
        <v>0.55500000000000005</v>
      </c>
      <c r="BJ842" s="6">
        <v>2039</v>
      </c>
      <c r="BK842" s="6">
        <v>1</v>
      </c>
      <c r="BL842" s="6">
        <v>24</v>
      </c>
      <c r="BM842" s="6">
        <f t="shared" si="405"/>
        <v>24</v>
      </c>
      <c r="BN842" s="6">
        <v>15</v>
      </c>
      <c r="BO842" s="6" t="s">
        <v>520</v>
      </c>
      <c r="BP842" s="6">
        <f t="shared" si="406"/>
        <v>360</v>
      </c>
      <c r="BQ842" s="317">
        <f t="shared" si="407"/>
        <v>4.1666666666666666E-3</v>
      </c>
      <c r="BR842" s="6">
        <f t="shared" si="408"/>
        <v>0.36</v>
      </c>
      <c r="BT842" s="6">
        <v>2039</v>
      </c>
      <c r="BU842" s="6">
        <v>1</v>
      </c>
      <c r="BV842" s="6">
        <v>36</v>
      </c>
      <c r="BW842" s="6">
        <f t="shared" si="409"/>
        <v>36</v>
      </c>
      <c r="BX842" s="6">
        <v>15</v>
      </c>
      <c r="BY842" s="6" t="s">
        <v>520</v>
      </c>
      <c r="BZ842" s="6">
        <f t="shared" si="410"/>
        <v>540</v>
      </c>
      <c r="CA842" s="13">
        <f t="shared" si="411"/>
        <v>6.2500000000000003E-3</v>
      </c>
      <c r="CB842" s="6">
        <f t="shared" si="412"/>
        <v>0.54</v>
      </c>
    </row>
    <row r="843" spans="2:80" x14ac:dyDescent="0.3">
      <c r="B843" s="6">
        <v>2040</v>
      </c>
      <c r="C843" s="6">
        <v>1</v>
      </c>
      <c r="D843" s="6">
        <v>37</v>
      </c>
      <c r="E843" s="6">
        <f t="shared" si="381"/>
        <v>37</v>
      </c>
      <c r="F843" s="6">
        <v>15</v>
      </c>
      <c r="G843" s="6" t="s">
        <v>520</v>
      </c>
      <c r="H843" s="6">
        <f t="shared" si="382"/>
        <v>555</v>
      </c>
      <c r="I843" s="13">
        <f t="shared" si="383"/>
        <v>6.4236111111111108E-3</v>
      </c>
      <c r="J843" s="6">
        <f t="shared" si="384"/>
        <v>0.55500000000000005</v>
      </c>
      <c r="L843" s="6">
        <v>2040</v>
      </c>
      <c r="M843" s="6">
        <v>1</v>
      </c>
      <c r="N843" s="6">
        <v>16</v>
      </c>
      <c r="O843" s="6">
        <f t="shared" si="385"/>
        <v>16</v>
      </c>
      <c r="P843" s="6">
        <v>15</v>
      </c>
      <c r="Q843" s="6" t="s">
        <v>520</v>
      </c>
      <c r="R843" s="6">
        <f t="shared" si="386"/>
        <v>240</v>
      </c>
      <c r="S843" s="317">
        <f t="shared" si="387"/>
        <v>2.7777777777777779E-3</v>
      </c>
      <c r="T843" s="6">
        <f t="shared" si="388"/>
        <v>0.24</v>
      </c>
      <c r="V843" s="6">
        <v>2040</v>
      </c>
      <c r="W843" s="6">
        <v>1</v>
      </c>
      <c r="X843" s="6">
        <v>44</v>
      </c>
      <c r="Y843" s="6">
        <f t="shared" si="389"/>
        <v>44</v>
      </c>
      <c r="Z843" s="6">
        <v>15</v>
      </c>
      <c r="AA843" s="6" t="s">
        <v>520</v>
      </c>
      <c r="AB843" s="6">
        <f t="shared" si="390"/>
        <v>660</v>
      </c>
      <c r="AC843" s="13">
        <f t="shared" si="391"/>
        <v>7.6388888888888886E-3</v>
      </c>
      <c r="AD843" s="6">
        <f t="shared" si="392"/>
        <v>0.66</v>
      </c>
      <c r="AF843" s="6">
        <v>2040</v>
      </c>
      <c r="AG843" s="6">
        <v>1</v>
      </c>
      <c r="AH843" s="6">
        <v>76</v>
      </c>
      <c r="AI843" s="6">
        <f t="shared" si="393"/>
        <v>76</v>
      </c>
      <c r="AJ843" s="6">
        <v>15</v>
      </c>
      <c r="AK843" s="6" t="s">
        <v>520</v>
      </c>
      <c r="AL843" s="6">
        <f t="shared" si="394"/>
        <v>1140</v>
      </c>
      <c r="AM843" s="13">
        <f t="shared" si="395"/>
        <v>1.3194444444444444E-2</v>
      </c>
      <c r="AN843" s="6">
        <f t="shared" si="396"/>
        <v>1.1399999999999999</v>
      </c>
      <c r="AP843" s="6">
        <v>2040</v>
      </c>
      <c r="AQ843" s="6">
        <v>1</v>
      </c>
      <c r="AR843" s="6">
        <v>20</v>
      </c>
      <c r="AS843" s="6">
        <f t="shared" si="397"/>
        <v>20</v>
      </c>
      <c r="AT843" s="6">
        <v>15</v>
      </c>
      <c r="AU843" s="6" t="s">
        <v>520</v>
      </c>
      <c r="AV843" s="6">
        <f t="shared" si="398"/>
        <v>300</v>
      </c>
      <c r="AW843" s="13">
        <f t="shared" si="399"/>
        <v>3.472222222222222E-3</v>
      </c>
      <c r="AX843" s="6">
        <f t="shared" si="400"/>
        <v>0.3</v>
      </c>
      <c r="AZ843" s="6">
        <v>2040</v>
      </c>
      <c r="BA843" s="6">
        <v>1</v>
      </c>
      <c r="BB843" s="6">
        <v>37</v>
      </c>
      <c r="BC843" s="6">
        <f t="shared" si="401"/>
        <v>37</v>
      </c>
      <c r="BD843" s="6">
        <v>15</v>
      </c>
      <c r="BE843" s="6" t="s">
        <v>520</v>
      </c>
      <c r="BF843" s="6">
        <f t="shared" si="402"/>
        <v>555</v>
      </c>
      <c r="BG843" s="13">
        <f t="shared" si="403"/>
        <v>6.4236111111111108E-3</v>
      </c>
      <c r="BH843" s="6">
        <f t="shared" si="404"/>
        <v>0.55500000000000005</v>
      </c>
      <c r="BJ843" s="6">
        <v>2040</v>
      </c>
      <c r="BK843" s="6">
        <v>1</v>
      </c>
      <c r="BL843" s="6">
        <v>24</v>
      </c>
      <c r="BM843" s="6">
        <f t="shared" si="405"/>
        <v>24</v>
      </c>
      <c r="BN843" s="6">
        <v>15</v>
      </c>
      <c r="BO843" s="6" t="s">
        <v>520</v>
      </c>
      <c r="BP843" s="6">
        <f t="shared" si="406"/>
        <v>360</v>
      </c>
      <c r="BQ843" s="317">
        <f t="shared" si="407"/>
        <v>4.1666666666666666E-3</v>
      </c>
      <c r="BR843" s="6">
        <f t="shared" si="408"/>
        <v>0.36</v>
      </c>
      <c r="BT843" s="6">
        <v>2040</v>
      </c>
      <c r="BU843" s="6">
        <v>1</v>
      </c>
      <c r="BV843" s="6">
        <v>36</v>
      </c>
      <c r="BW843" s="6">
        <f t="shared" si="409"/>
        <v>36</v>
      </c>
      <c r="BX843" s="6">
        <v>15</v>
      </c>
      <c r="BY843" s="6" t="s">
        <v>520</v>
      </c>
      <c r="BZ843" s="6">
        <f t="shared" si="410"/>
        <v>540</v>
      </c>
      <c r="CA843" s="13">
        <f t="shared" si="411"/>
        <v>6.2500000000000003E-3</v>
      </c>
      <c r="CB843" s="6">
        <f t="shared" si="412"/>
        <v>0.54</v>
      </c>
    </row>
    <row r="844" spans="2:80" x14ac:dyDescent="0.3">
      <c r="B844" s="6">
        <v>2041</v>
      </c>
      <c r="C844" s="6">
        <v>1</v>
      </c>
      <c r="D844" s="6">
        <v>37</v>
      </c>
      <c r="E844" s="6">
        <f t="shared" si="381"/>
        <v>37</v>
      </c>
      <c r="F844" s="6">
        <v>15</v>
      </c>
      <c r="G844" s="6" t="s">
        <v>520</v>
      </c>
      <c r="H844" s="6">
        <f t="shared" si="382"/>
        <v>555</v>
      </c>
      <c r="I844" s="13">
        <f t="shared" si="383"/>
        <v>6.4236111111111108E-3</v>
      </c>
      <c r="J844" s="6">
        <f t="shared" si="384"/>
        <v>0.55500000000000005</v>
      </c>
      <c r="L844" s="6">
        <v>2041</v>
      </c>
      <c r="M844" s="6">
        <v>1</v>
      </c>
      <c r="N844" s="6">
        <v>16</v>
      </c>
      <c r="O844" s="6">
        <f t="shared" si="385"/>
        <v>16</v>
      </c>
      <c r="P844" s="6">
        <v>15</v>
      </c>
      <c r="Q844" s="6" t="s">
        <v>520</v>
      </c>
      <c r="R844" s="6">
        <f t="shared" si="386"/>
        <v>240</v>
      </c>
      <c r="S844" s="317">
        <f t="shared" si="387"/>
        <v>2.7777777777777779E-3</v>
      </c>
      <c r="T844" s="6">
        <f t="shared" si="388"/>
        <v>0.24</v>
      </c>
      <c r="V844" s="6">
        <v>2041</v>
      </c>
      <c r="W844" s="6">
        <v>1</v>
      </c>
      <c r="X844" s="6">
        <v>44</v>
      </c>
      <c r="Y844" s="6">
        <f t="shared" si="389"/>
        <v>44</v>
      </c>
      <c r="Z844" s="6">
        <v>15</v>
      </c>
      <c r="AA844" s="6" t="s">
        <v>520</v>
      </c>
      <c r="AB844" s="6">
        <f t="shared" si="390"/>
        <v>660</v>
      </c>
      <c r="AC844" s="13">
        <f t="shared" si="391"/>
        <v>7.6388888888888886E-3</v>
      </c>
      <c r="AD844" s="6">
        <f t="shared" si="392"/>
        <v>0.66</v>
      </c>
      <c r="AF844" s="6">
        <v>2041</v>
      </c>
      <c r="AG844" s="6">
        <v>1</v>
      </c>
      <c r="AH844" s="6">
        <v>76</v>
      </c>
      <c r="AI844" s="6">
        <f t="shared" si="393"/>
        <v>76</v>
      </c>
      <c r="AJ844" s="6">
        <v>15</v>
      </c>
      <c r="AK844" s="6" t="s">
        <v>520</v>
      </c>
      <c r="AL844" s="6">
        <f t="shared" si="394"/>
        <v>1140</v>
      </c>
      <c r="AM844" s="13">
        <f t="shared" si="395"/>
        <v>1.3194444444444444E-2</v>
      </c>
      <c r="AN844" s="6">
        <f t="shared" si="396"/>
        <v>1.1399999999999999</v>
      </c>
      <c r="AP844" s="6">
        <v>2041</v>
      </c>
      <c r="AQ844" s="6">
        <v>1</v>
      </c>
      <c r="AR844" s="6">
        <v>20</v>
      </c>
      <c r="AS844" s="6">
        <f t="shared" si="397"/>
        <v>20</v>
      </c>
      <c r="AT844" s="6">
        <v>15</v>
      </c>
      <c r="AU844" s="6" t="s">
        <v>520</v>
      </c>
      <c r="AV844" s="6">
        <f t="shared" si="398"/>
        <v>300</v>
      </c>
      <c r="AW844" s="13">
        <f t="shared" si="399"/>
        <v>3.472222222222222E-3</v>
      </c>
      <c r="AX844" s="6">
        <f t="shared" si="400"/>
        <v>0.3</v>
      </c>
      <c r="AZ844" s="6">
        <v>2041</v>
      </c>
      <c r="BA844" s="6">
        <v>1</v>
      </c>
      <c r="BB844" s="6">
        <v>37</v>
      </c>
      <c r="BC844" s="6">
        <f t="shared" si="401"/>
        <v>37</v>
      </c>
      <c r="BD844" s="6">
        <v>15</v>
      </c>
      <c r="BE844" s="6" t="s">
        <v>520</v>
      </c>
      <c r="BF844" s="6">
        <f t="shared" si="402"/>
        <v>555</v>
      </c>
      <c r="BG844" s="13">
        <f t="shared" si="403"/>
        <v>6.4236111111111108E-3</v>
      </c>
      <c r="BH844" s="6">
        <f t="shared" si="404"/>
        <v>0.55500000000000005</v>
      </c>
      <c r="BJ844" s="6">
        <v>2041</v>
      </c>
      <c r="BK844" s="6">
        <v>1</v>
      </c>
      <c r="BL844" s="6">
        <v>24</v>
      </c>
      <c r="BM844" s="6">
        <f t="shared" si="405"/>
        <v>24</v>
      </c>
      <c r="BN844" s="6">
        <v>15</v>
      </c>
      <c r="BO844" s="6" t="s">
        <v>520</v>
      </c>
      <c r="BP844" s="6">
        <f t="shared" si="406"/>
        <v>360</v>
      </c>
      <c r="BQ844" s="317">
        <f t="shared" si="407"/>
        <v>4.1666666666666666E-3</v>
      </c>
      <c r="BR844" s="6">
        <f t="shared" si="408"/>
        <v>0.36</v>
      </c>
      <c r="BT844" s="6">
        <v>2041</v>
      </c>
      <c r="BU844" s="6">
        <v>1</v>
      </c>
      <c r="BV844" s="6">
        <v>36</v>
      </c>
      <c r="BW844" s="6">
        <f t="shared" si="409"/>
        <v>36</v>
      </c>
      <c r="BX844" s="6">
        <v>15</v>
      </c>
      <c r="BY844" s="6" t="s">
        <v>520</v>
      </c>
      <c r="BZ844" s="6">
        <f t="shared" si="410"/>
        <v>540</v>
      </c>
      <c r="CA844" s="13">
        <f t="shared" si="411"/>
        <v>6.2500000000000003E-3</v>
      </c>
      <c r="CB844" s="6">
        <f t="shared" si="412"/>
        <v>0.54</v>
      </c>
    </row>
    <row r="845" spans="2:80" x14ac:dyDescent="0.3">
      <c r="B845" s="6">
        <v>2042</v>
      </c>
      <c r="C845" s="6">
        <v>1</v>
      </c>
      <c r="D845" s="6">
        <v>37</v>
      </c>
      <c r="E845" s="6">
        <f t="shared" si="381"/>
        <v>37</v>
      </c>
      <c r="F845" s="6">
        <v>15</v>
      </c>
      <c r="G845" s="6" t="s">
        <v>520</v>
      </c>
      <c r="H845" s="6">
        <f t="shared" si="382"/>
        <v>555</v>
      </c>
      <c r="I845" s="13">
        <f t="shared" si="383"/>
        <v>6.4236111111111108E-3</v>
      </c>
      <c r="J845" s="6">
        <f t="shared" si="384"/>
        <v>0.55500000000000005</v>
      </c>
      <c r="L845" s="6">
        <v>2042</v>
      </c>
      <c r="M845" s="6">
        <v>1</v>
      </c>
      <c r="N845" s="6">
        <v>16</v>
      </c>
      <c r="O845" s="6">
        <f t="shared" si="385"/>
        <v>16</v>
      </c>
      <c r="P845" s="6">
        <v>15</v>
      </c>
      <c r="Q845" s="6" t="s">
        <v>520</v>
      </c>
      <c r="R845" s="6">
        <f t="shared" si="386"/>
        <v>240</v>
      </c>
      <c r="S845" s="317">
        <f t="shared" si="387"/>
        <v>2.7777777777777779E-3</v>
      </c>
      <c r="T845" s="6">
        <f t="shared" si="388"/>
        <v>0.24</v>
      </c>
      <c r="V845" s="6">
        <v>2042</v>
      </c>
      <c r="W845" s="6">
        <v>1</v>
      </c>
      <c r="X845" s="6">
        <v>44</v>
      </c>
      <c r="Y845" s="6">
        <f t="shared" si="389"/>
        <v>44</v>
      </c>
      <c r="Z845" s="6">
        <v>15</v>
      </c>
      <c r="AA845" s="6" t="s">
        <v>520</v>
      </c>
      <c r="AB845" s="6">
        <f t="shared" si="390"/>
        <v>660</v>
      </c>
      <c r="AC845" s="13">
        <f t="shared" si="391"/>
        <v>7.6388888888888886E-3</v>
      </c>
      <c r="AD845" s="6">
        <f t="shared" si="392"/>
        <v>0.66</v>
      </c>
      <c r="AF845" s="6">
        <v>2042</v>
      </c>
      <c r="AG845" s="6">
        <v>1</v>
      </c>
      <c r="AH845" s="6">
        <v>76</v>
      </c>
      <c r="AI845" s="6">
        <f t="shared" si="393"/>
        <v>76</v>
      </c>
      <c r="AJ845" s="6">
        <v>15</v>
      </c>
      <c r="AK845" s="6" t="s">
        <v>520</v>
      </c>
      <c r="AL845" s="6">
        <f t="shared" si="394"/>
        <v>1140</v>
      </c>
      <c r="AM845" s="13">
        <f t="shared" si="395"/>
        <v>1.3194444444444444E-2</v>
      </c>
      <c r="AN845" s="6">
        <f t="shared" si="396"/>
        <v>1.1399999999999999</v>
      </c>
      <c r="AP845" s="6">
        <v>2042</v>
      </c>
      <c r="AQ845" s="6">
        <v>1</v>
      </c>
      <c r="AR845" s="6">
        <v>20</v>
      </c>
      <c r="AS845" s="6">
        <f t="shared" si="397"/>
        <v>20</v>
      </c>
      <c r="AT845" s="6">
        <v>15</v>
      </c>
      <c r="AU845" s="6" t="s">
        <v>520</v>
      </c>
      <c r="AV845" s="6">
        <f t="shared" si="398"/>
        <v>300</v>
      </c>
      <c r="AW845" s="13">
        <f t="shared" si="399"/>
        <v>3.472222222222222E-3</v>
      </c>
      <c r="AX845" s="6">
        <f t="shared" si="400"/>
        <v>0.3</v>
      </c>
      <c r="AZ845" s="6">
        <v>2042</v>
      </c>
      <c r="BA845" s="6">
        <v>1</v>
      </c>
      <c r="BB845" s="6">
        <v>37</v>
      </c>
      <c r="BC845" s="6">
        <f t="shared" si="401"/>
        <v>37</v>
      </c>
      <c r="BD845" s="6">
        <v>15</v>
      </c>
      <c r="BE845" s="6" t="s">
        <v>520</v>
      </c>
      <c r="BF845" s="6">
        <f t="shared" si="402"/>
        <v>555</v>
      </c>
      <c r="BG845" s="13">
        <f t="shared" si="403"/>
        <v>6.4236111111111108E-3</v>
      </c>
      <c r="BH845" s="6">
        <f t="shared" si="404"/>
        <v>0.55500000000000005</v>
      </c>
      <c r="BJ845" s="6">
        <v>2042</v>
      </c>
      <c r="BK845" s="6">
        <v>1</v>
      </c>
      <c r="BL845" s="6">
        <v>24</v>
      </c>
      <c r="BM845" s="6">
        <f t="shared" si="405"/>
        <v>24</v>
      </c>
      <c r="BN845" s="6">
        <v>15</v>
      </c>
      <c r="BO845" s="6" t="s">
        <v>520</v>
      </c>
      <c r="BP845" s="6">
        <f t="shared" si="406"/>
        <v>360</v>
      </c>
      <c r="BQ845" s="317">
        <f t="shared" si="407"/>
        <v>4.1666666666666666E-3</v>
      </c>
      <c r="BR845" s="6">
        <f t="shared" si="408"/>
        <v>0.36</v>
      </c>
      <c r="BT845" s="6">
        <v>2042</v>
      </c>
      <c r="BU845" s="6">
        <v>1</v>
      </c>
      <c r="BV845" s="6">
        <v>36</v>
      </c>
      <c r="BW845" s="6">
        <f t="shared" si="409"/>
        <v>36</v>
      </c>
      <c r="BX845" s="6">
        <v>15</v>
      </c>
      <c r="BY845" s="6" t="s">
        <v>520</v>
      </c>
      <c r="BZ845" s="6">
        <f t="shared" si="410"/>
        <v>540</v>
      </c>
      <c r="CA845" s="13">
        <f t="shared" si="411"/>
        <v>6.2500000000000003E-3</v>
      </c>
      <c r="CB845" s="6">
        <f t="shared" si="412"/>
        <v>0.54</v>
      </c>
    </row>
    <row r="846" spans="2:80" x14ac:dyDescent="0.3">
      <c r="B846" s="6">
        <v>2043</v>
      </c>
      <c r="C846" s="6">
        <v>1</v>
      </c>
      <c r="D846" s="6">
        <v>37</v>
      </c>
      <c r="E846" s="6">
        <f t="shared" si="381"/>
        <v>37</v>
      </c>
      <c r="F846" s="6">
        <v>15</v>
      </c>
      <c r="G846" s="6" t="s">
        <v>520</v>
      </c>
      <c r="H846" s="6">
        <f t="shared" si="382"/>
        <v>555</v>
      </c>
      <c r="I846" s="13">
        <f t="shared" si="383"/>
        <v>6.4236111111111108E-3</v>
      </c>
      <c r="J846" s="6">
        <f t="shared" si="384"/>
        <v>0.55500000000000005</v>
      </c>
      <c r="L846" s="6">
        <v>2043</v>
      </c>
      <c r="M846" s="6">
        <v>1</v>
      </c>
      <c r="N846" s="6">
        <v>16</v>
      </c>
      <c r="O846" s="6">
        <f t="shared" si="385"/>
        <v>16</v>
      </c>
      <c r="P846" s="6">
        <v>15</v>
      </c>
      <c r="Q846" s="6" t="s">
        <v>520</v>
      </c>
      <c r="R846" s="6">
        <f t="shared" si="386"/>
        <v>240</v>
      </c>
      <c r="S846" s="317">
        <f t="shared" si="387"/>
        <v>2.7777777777777779E-3</v>
      </c>
      <c r="T846" s="6">
        <f t="shared" si="388"/>
        <v>0.24</v>
      </c>
      <c r="V846" s="6">
        <v>2043</v>
      </c>
      <c r="W846" s="6">
        <v>1</v>
      </c>
      <c r="X846" s="6">
        <v>44</v>
      </c>
      <c r="Y846" s="6">
        <f t="shared" si="389"/>
        <v>44</v>
      </c>
      <c r="Z846" s="6">
        <v>15</v>
      </c>
      <c r="AA846" s="6" t="s">
        <v>520</v>
      </c>
      <c r="AB846" s="6">
        <f t="shared" si="390"/>
        <v>660</v>
      </c>
      <c r="AC846" s="13">
        <f t="shared" si="391"/>
        <v>7.6388888888888886E-3</v>
      </c>
      <c r="AD846" s="6">
        <f t="shared" si="392"/>
        <v>0.66</v>
      </c>
      <c r="AF846" s="6">
        <v>2043</v>
      </c>
      <c r="AG846" s="6">
        <v>1</v>
      </c>
      <c r="AH846" s="6">
        <v>76</v>
      </c>
      <c r="AI846" s="6">
        <f t="shared" si="393"/>
        <v>76</v>
      </c>
      <c r="AJ846" s="6">
        <v>15</v>
      </c>
      <c r="AK846" s="6" t="s">
        <v>520</v>
      </c>
      <c r="AL846" s="6">
        <f t="shared" si="394"/>
        <v>1140</v>
      </c>
      <c r="AM846" s="13">
        <f t="shared" si="395"/>
        <v>1.3194444444444444E-2</v>
      </c>
      <c r="AN846" s="6">
        <f t="shared" si="396"/>
        <v>1.1399999999999999</v>
      </c>
      <c r="AP846" s="6">
        <v>2043</v>
      </c>
      <c r="AQ846" s="6">
        <v>1</v>
      </c>
      <c r="AR846" s="6">
        <v>20</v>
      </c>
      <c r="AS846" s="6">
        <f t="shared" si="397"/>
        <v>20</v>
      </c>
      <c r="AT846" s="6">
        <v>15</v>
      </c>
      <c r="AU846" s="6" t="s">
        <v>520</v>
      </c>
      <c r="AV846" s="6">
        <f t="shared" si="398"/>
        <v>300</v>
      </c>
      <c r="AW846" s="13">
        <f t="shared" si="399"/>
        <v>3.472222222222222E-3</v>
      </c>
      <c r="AX846" s="6">
        <f t="shared" si="400"/>
        <v>0.3</v>
      </c>
      <c r="AZ846" s="6">
        <v>2043</v>
      </c>
      <c r="BA846" s="6">
        <v>1</v>
      </c>
      <c r="BB846" s="6">
        <v>37</v>
      </c>
      <c r="BC846" s="6">
        <f t="shared" si="401"/>
        <v>37</v>
      </c>
      <c r="BD846" s="6">
        <v>15</v>
      </c>
      <c r="BE846" s="6" t="s">
        <v>520</v>
      </c>
      <c r="BF846" s="6">
        <f t="shared" si="402"/>
        <v>555</v>
      </c>
      <c r="BG846" s="13">
        <f t="shared" si="403"/>
        <v>6.4236111111111108E-3</v>
      </c>
      <c r="BH846" s="6">
        <f t="shared" si="404"/>
        <v>0.55500000000000005</v>
      </c>
      <c r="BJ846" s="6">
        <v>2043</v>
      </c>
      <c r="BK846" s="6">
        <v>1</v>
      </c>
      <c r="BL846" s="6">
        <v>24</v>
      </c>
      <c r="BM846" s="6">
        <f t="shared" si="405"/>
        <v>24</v>
      </c>
      <c r="BN846" s="6">
        <v>15</v>
      </c>
      <c r="BO846" s="6" t="s">
        <v>520</v>
      </c>
      <c r="BP846" s="6">
        <f t="shared" si="406"/>
        <v>360</v>
      </c>
      <c r="BQ846" s="317">
        <f t="shared" si="407"/>
        <v>4.1666666666666666E-3</v>
      </c>
      <c r="BR846" s="6">
        <f t="shared" si="408"/>
        <v>0.36</v>
      </c>
      <c r="BT846" s="6">
        <v>2043</v>
      </c>
      <c r="BU846" s="6">
        <v>1</v>
      </c>
      <c r="BV846" s="6">
        <v>36</v>
      </c>
      <c r="BW846" s="6">
        <f t="shared" si="409"/>
        <v>36</v>
      </c>
      <c r="BX846" s="6">
        <v>15</v>
      </c>
      <c r="BY846" s="6" t="s">
        <v>520</v>
      </c>
      <c r="BZ846" s="6">
        <f t="shared" si="410"/>
        <v>540</v>
      </c>
      <c r="CA846" s="13">
        <f t="shared" si="411"/>
        <v>6.2500000000000003E-3</v>
      </c>
      <c r="CB846" s="6">
        <f t="shared" si="412"/>
        <v>0.54</v>
      </c>
    </row>
    <row r="847" spans="2:80" x14ac:dyDescent="0.3">
      <c r="B847" s="6">
        <v>2044</v>
      </c>
      <c r="C847" s="6">
        <v>1</v>
      </c>
      <c r="D847" s="6">
        <v>37</v>
      </c>
      <c r="E847" s="6">
        <f t="shared" si="381"/>
        <v>37</v>
      </c>
      <c r="F847" s="6">
        <v>15</v>
      </c>
      <c r="G847" s="6" t="s">
        <v>520</v>
      </c>
      <c r="H847" s="6">
        <f t="shared" si="382"/>
        <v>555</v>
      </c>
      <c r="I847" s="13">
        <f t="shared" si="383"/>
        <v>6.4236111111111108E-3</v>
      </c>
      <c r="J847" s="6">
        <f t="shared" si="384"/>
        <v>0.55500000000000005</v>
      </c>
      <c r="L847" s="6">
        <v>2044</v>
      </c>
      <c r="M847" s="6">
        <v>1</v>
      </c>
      <c r="N847" s="6">
        <v>16</v>
      </c>
      <c r="O847" s="6">
        <f t="shared" si="385"/>
        <v>16</v>
      </c>
      <c r="P847" s="6">
        <v>15</v>
      </c>
      <c r="Q847" s="6" t="s">
        <v>520</v>
      </c>
      <c r="R847" s="6">
        <f t="shared" si="386"/>
        <v>240</v>
      </c>
      <c r="S847" s="317">
        <f t="shared" si="387"/>
        <v>2.7777777777777779E-3</v>
      </c>
      <c r="T847" s="6">
        <f t="shared" si="388"/>
        <v>0.24</v>
      </c>
      <c r="V847" s="6">
        <v>2044</v>
      </c>
      <c r="W847" s="6">
        <v>1</v>
      </c>
      <c r="X847" s="6">
        <v>44</v>
      </c>
      <c r="Y847" s="6">
        <f t="shared" si="389"/>
        <v>44</v>
      </c>
      <c r="Z847" s="6">
        <v>15</v>
      </c>
      <c r="AA847" s="6" t="s">
        <v>520</v>
      </c>
      <c r="AB847" s="6">
        <f t="shared" si="390"/>
        <v>660</v>
      </c>
      <c r="AC847" s="13">
        <f t="shared" si="391"/>
        <v>7.6388888888888886E-3</v>
      </c>
      <c r="AD847" s="6">
        <f t="shared" si="392"/>
        <v>0.66</v>
      </c>
      <c r="AF847" s="6">
        <v>2044</v>
      </c>
      <c r="AG847" s="6">
        <v>1</v>
      </c>
      <c r="AH847" s="6">
        <v>76</v>
      </c>
      <c r="AI847" s="6">
        <f t="shared" si="393"/>
        <v>76</v>
      </c>
      <c r="AJ847" s="6">
        <v>15</v>
      </c>
      <c r="AK847" s="6" t="s">
        <v>520</v>
      </c>
      <c r="AL847" s="6">
        <f t="shared" si="394"/>
        <v>1140</v>
      </c>
      <c r="AM847" s="13">
        <f t="shared" si="395"/>
        <v>1.3194444444444444E-2</v>
      </c>
      <c r="AN847" s="6">
        <f t="shared" si="396"/>
        <v>1.1399999999999999</v>
      </c>
      <c r="AP847" s="6">
        <v>2044</v>
      </c>
      <c r="AQ847" s="6">
        <v>1</v>
      </c>
      <c r="AR847" s="6">
        <v>20</v>
      </c>
      <c r="AS847" s="6">
        <f t="shared" si="397"/>
        <v>20</v>
      </c>
      <c r="AT847" s="6">
        <v>15</v>
      </c>
      <c r="AU847" s="6" t="s">
        <v>520</v>
      </c>
      <c r="AV847" s="6">
        <f t="shared" si="398"/>
        <v>300</v>
      </c>
      <c r="AW847" s="13">
        <f t="shared" si="399"/>
        <v>3.472222222222222E-3</v>
      </c>
      <c r="AX847" s="6">
        <f t="shared" si="400"/>
        <v>0.3</v>
      </c>
      <c r="AZ847" s="6">
        <v>2044</v>
      </c>
      <c r="BA847" s="6">
        <v>1</v>
      </c>
      <c r="BB847" s="6">
        <v>37</v>
      </c>
      <c r="BC847" s="6">
        <f t="shared" si="401"/>
        <v>37</v>
      </c>
      <c r="BD847" s="6">
        <v>15</v>
      </c>
      <c r="BE847" s="6" t="s">
        <v>520</v>
      </c>
      <c r="BF847" s="6">
        <f t="shared" si="402"/>
        <v>555</v>
      </c>
      <c r="BG847" s="13">
        <f t="shared" si="403"/>
        <v>6.4236111111111108E-3</v>
      </c>
      <c r="BH847" s="6">
        <f t="shared" si="404"/>
        <v>0.55500000000000005</v>
      </c>
      <c r="BJ847" s="6">
        <v>2044</v>
      </c>
      <c r="BK847" s="6">
        <v>1</v>
      </c>
      <c r="BL847" s="6">
        <v>24</v>
      </c>
      <c r="BM847" s="6">
        <f t="shared" si="405"/>
        <v>24</v>
      </c>
      <c r="BN847" s="6">
        <v>15</v>
      </c>
      <c r="BO847" s="6" t="s">
        <v>520</v>
      </c>
      <c r="BP847" s="6">
        <f t="shared" si="406"/>
        <v>360</v>
      </c>
      <c r="BQ847" s="317">
        <f t="shared" si="407"/>
        <v>4.1666666666666666E-3</v>
      </c>
      <c r="BR847" s="6">
        <f t="shared" si="408"/>
        <v>0.36</v>
      </c>
      <c r="BT847" s="6">
        <v>2044</v>
      </c>
      <c r="BU847" s="6">
        <v>1</v>
      </c>
      <c r="BV847" s="6">
        <v>36</v>
      </c>
      <c r="BW847" s="6">
        <f t="shared" si="409"/>
        <v>36</v>
      </c>
      <c r="BX847" s="6">
        <v>15</v>
      </c>
      <c r="BY847" s="6" t="s">
        <v>520</v>
      </c>
      <c r="BZ847" s="6">
        <f t="shared" si="410"/>
        <v>540</v>
      </c>
      <c r="CA847" s="13">
        <f t="shared" si="411"/>
        <v>6.2500000000000003E-3</v>
      </c>
      <c r="CB847" s="6">
        <f t="shared" si="412"/>
        <v>0.54</v>
      </c>
    </row>
  </sheetData>
  <mergeCells count="1028">
    <mergeCell ref="BW825:BW827"/>
    <mergeCell ref="BX825:BX827"/>
    <mergeCell ref="BY825:BY827"/>
    <mergeCell ref="BZ825:BZ827"/>
    <mergeCell ref="CA825:CA827"/>
    <mergeCell ref="CB825:CB827"/>
    <mergeCell ref="BM825:BM827"/>
    <mergeCell ref="BN825:BN827"/>
    <mergeCell ref="BO825:BO827"/>
    <mergeCell ref="BP825:BP827"/>
    <mergeCell ref="BQ825:BQ827"/>
    <mergeCell ref="BR825:BR827"/>
    <mergeCell ref="BT824:BV824"/>
    <mergeCell ref="BT825:BT827"/>
    <mergeCell ref="BU825:BU827"/>
    <mergeCell ref="BV825:BV827"/>
    <mergeCell ref="BD825:BD827"/>
    <mergeCell ref="BE825:BE827"/>
    <mergeCell ref="BF825:BF827"/>
    <mergeCell ref="BG825:BG827"/>
    <mergeCell ref="BH825:BH827"/>
    <mergeCell ref="BJ824:BL824"/>
    <mergeCell ref="BJ825:BJ827"/>
    <mergeCell ref="BK825:BK827"/>
    <mergeCell ref="BL825:BL827"/>
    <mergeCell ref="AU825:AU827"/>
    <mergeCell ref="AV825:AV827"/>
    <mergeCell ref="AW825:AW827"/>
    <mergeCell ref="AX825:AX827"/>
    <mergeCell ref="AZ824:BB824"/>
    <mergeCell ref="AZ825:AZ827"/>
    <mergeCell ref="BA825:BA827"/>
    <mergeCell ref="BB825:BB827"/>
    <mergeCell ref="BC825:BC827"/>
    <mergeCell ref="AL825:AL827"/>
    <mergeCell ref="AM825:AM827"/>
    <mergeCell ref="AN825:AN827"/>
    <mergeCell ref="AP824:AR824"/>
    <mergeCell ref="AP825:AP827"/>
    <mergeCell ref="AQ825:AQ827"/>
    <mergeCell ref="AR825:AR827"/>
    <mergeCell ref="AS825:AS827"/>
    <mergeCell ref="AT825:AT827"/>
    <mergeCell ref="AC825:AC827"/>
    <mergeCell ref="AD825:AD827"/>
    <mergeCell ref="AF824:AH824"/>
    <mergeCell ref="AF825:AF827"/>
    <mergeCell ref="AG825:AG827"/>
    <mergeCell ref="AH825:AH827"/>
    <mergeCell ref="AI825:AI827"/>
    <mergeCell ref="AJ825:AJ827"/>
    <mergeCell ref="AK825:AK827"/>
    <mergeCell ref="IA775:IA777"/>
    <mergeCell ref="IB775:IB777"/>
    <mergeCell ref="IC775:IC777"/>
    <mergeCell ref="ID775:ID777"/>
    <mergeCell ref="IE775:IE777"/>
    <mergeCell ref="IF775:IF777"/>
    <mergeCell ref="L824:N824"/>
    <mergeCell ref="L825:L827"/>
    <mergeCell ref="M825:M827"/>
    <mergeCell ref="N825:N827"/>
    <mergeCell ref="O825:O827"/>
    <mergeCell ref="P825:P827"/>
    <mergeCell ref="Q825:Q827"/>
    <mergeCell ref="R825:R827"/>
    <mergeCell ref="S825:S827"/>
    <mergeCell ref="T825:T827"/>
    <mergeCell ref="V824:X824"/>
    <mergeCell ref="V825:V827"/>
    <mergeCell ref="W825:W827"/>
    <mergeCell ref="X825:X827"/>
    <mergeCell ref="Y825:Y827"/>
    <mergeCell ref="Z825:Z827"/>
    <mergeCell ref="AA825:AA827"/>
    <mergeCell ref="AB825:AB827"/>
    <mergeCell ref="HQ775:HQ777"/>
    <mergeCell ref="HR775:HR777"/>
    <mergeCell ref="HS775:HS777"/>
    <mergeCell ref="HT775:HT777"/>
    <mergeCell ref="HU775:HU777"/>
    <mergeCell ref="HV775:HV777"/>
    <mergeCell ref="HX774:HZ774"/>
    <mergeCell ref="HX775:HX777"/>
    <mergeCell ref="HY775:HY777"/>
    <mergeCell ref="HZ775:HZ777"/>
    <mergeCell ref="HG775:HG777"/>
    <mergeCell ref="HH775:HH777"/>
    <mergeCell ref="HI775:HI777"/>
    <mergeCell ref="HJ775:HJ777"/>
    <mergeCell ref="HK775:HK777"/>
    <mergeCell ref="HL775:HL777"/>
    <mergeCell ref="HN774:HP774"/>
    <mergeCell ref="HN775:HN777"/>
    <mergeCell ref="HO775:HO777"/>
    <mergeCell ref="HP775:HP777"/>
    <mergeCell ref="GW775:GW777"/>
    <mergeCell ref="GX775:GX777"/>
    <mergeCell ref="GY775:GY777"/>
    <mergeCell ref="GZ775:GZ777"/>
    <mergeCell ref="HA775:HA777"/>
    <mergeCell ref="HB775:HB777"/>
    <mergeCell ref="HD774:HF774"/>
    <mergeCell ref="HD775:HD777"/>
    <mergeCell ref="HE775:HE777"/>
    <mergeCell ref="HF775:HF777"/>
    <mergeCell ref="GM775:GM777"/>
    <mergeCell ref="GN775:GN777"/>
    <mergeCell ref="GO775:GO777"/>
    <mergeCell ref="GP775:GP777"/>
    <mergeCell ref="GQ775:GQ777"/>
    <mergeCell ref="GR775:GR777"/>
    <mergeCell ref="GT774:GV774"/>
    <mergeCell ref="GT775:GT777"/>
    <mergeCell ref="GU775:GU777"/>
    <mergeCell ref="GV775:GV777"/>
    <mergeCell ref="GC775:GC777"/>
    <mergeCell ref="GD775:GD777"/>
    <mergeCell ref="GE775:GE777"/>
    <mergeCell ref="GF775:GF777"/>
    <mergeCell ref="GG775:GG777"/>
    <mergeCell ref="GH775:GH777"/>
    <mergeCell ref="GJ774:GL774"/>
    <mergeCell ref="GJ775:GJ777"/>
    <mergeCell ref="GK775:GK777"/>
    <mergeCell ref="GL775:GL777"/>
    <mergeCell ref="FS775:FS777"/>
    <mergeCell ref="FT775:FT777"/>
    <mergeCell ref="FU775:FU777"/>
    <mergeCell ref="FV775:FV777"/>
    <mergeCell ref="FW775:FW777"/>
    <mergeCell ref="FX775:FX777"/>
    <mergeCell ref="FZ774:GB774"/>
    <mergeCell ref="FZ775:FZ777"/>
    <mergeCell ref="GA775:GA777"/>
    <mergeCell ref="GB775:GB777"/>
    <mergeCell ref="FI775:FI777"/>
    <mergeCell ref="FJ775:FJ777"/>
    <mergeCell ref="FK775:FK777"/>
    <mergeCell ref="FL775:FL777"/>
    <mergeCell ref="FM775:FM777"/>
    <mergeCell ref="FN775:FN777"/>
    <mergeCell ref="FP774:FR774"/>
    <mergeCell ref="FP775:FP777"/>
    <mergeCell ref="FQ775:FQ777"/>
    <mergeCell ref="FR775:FR777"/>
    <mergeCell ref="EY775:EY777"/>
    <mergeCell ref="EZ775:EZ777"/>
    <mergeCell ref="FA775:FA777"/>
    <mergeCell ref="FB775:FB777"/>
    <mergeCell ref="FC775:FC777"/>
    <mergeCell ref="FD775:FD777"/>
    <mergeCell ref="FF774:FH774"/>
    <mergeCell ref="FF775:FF777"/>
    <mergeCell ref="FG775:FG777"/>
    <mergeCell ref="FH775:FH777"/>
    <mergeCell ref="EO775:EO777"/>
    <mergeCell ref="EP775:EP777"/>
    <mergeCell ref="EQ775:EQ777"/>
    <mergeCell ref="ER775:ER777"/>
    <mergeCell ref="ES775:ES777"/>
    <mergeCell ref="ET775:ET777"/>
    <mergeCell ref="EV774:EX774"/>
    <mergeCell ref="EV775:EV777"/>
    <mergeCell ref="EW775:EW777"/>
    <mergeCell ref="EX775:EX777"/>
    <mergeCell ref="EE775:EE777"/>
    <mergeCell ref="EF775:EF777"/>
    <mergeCell ref="EG775:EG777"/>
    <mergeCell ref="EH775:EH777"/>
    <mergeCell ref="EI775:EI777"/>
    <mergeCell ref="EJ775:EJ777"/>
    <mergeCell ref="EL774:EN774"/>
    <mergeCell ref="EL775:EL777"/>
    <mergeCell ref="EM775:EM777"/>
    <mergeCell ref="EN775:EN777"/>
    <mergeCell ref="DU775:DU777"/>
    <mergeCell ref="DV775:DV777"/>
    <mergeCell ref="DW775:DW777"/>
    <mergeCell ref="DX775:DX777"/>
    <mergeCell ref="DY775:DY777"/>
    <mergeCell ref="DZ775:DZ777"/>
    <mergeCell ref="EB774:ED774"/>
    <mergeCell ref="EB775:EB777"/>
    <mergeCell ref="EC775:EC777"/>
    <mergeCell ref="ED775:ED777"/>
    <mergeCell ref="DK775:DK777"/>
    <mergeCell ref="DL775:DL777"/>
    <mergeCell ref="DM775:DM777"/>
    <mergeCell ref="DN775:DN777"/>
    <mergeCell ref="DO775:DO777"/>
    <mergeCell ref="DP775:DP777"/>
    <mergeCell ref="DR774:DT774"/>
    <mergeCell ref="DR775:DR777"/>
    <mergeCell ref="DS775:DS777"/>
    <mergeCell ref="DT775:DT777"/>
    <mergeCell ref="DA775:DA777"/>
    <mergeCell ref="DB775:DB777"/>
    <mergeCell ref="DC775:DC777"/>
    <mergeCell ref="DD775:DD777"/>
    <mergeCell ref="DE775:DE777"/>
    <mergeCell ref="DF775:DF777"/>
    <mergeCell ref="DH774:DJ774"/>
    <mergeCell ref="DH775:DH777"/>
    <mergeCell ref="DI775:DI777"/>
    <mergeCell ref="DJ775:DJ777"/>
    <mergeCell ref="CQ775:CQ777"/>
    <mergeCell ref="CR775:CR777"/>
    <mergeCell ref="CS775:CS777"/>
    <mergeCell ref="CT775:CT777"/>
    <mergeCell ref="CU775:CU777"/>
    <mergeCell ref="CV775:CV777"/>
    <mergeCell ref="CX774:CZ774"/>
    <mergeCell ref="CX775:CX777"/>
    <mergeCell ref="CY775:CY777"/>
    <mergeCell ref="CZ775:CZ777"/>
    <mergeCell ref="CG775:CG777"/>
    <mergeCell ref="CH775:CH777"/>
    <mergeCell ref="CI775:CI777"/>
    <mergeCell ref="CJ775:CJ777"/>
    <mergeCell ref="CK775:CK777"/>
    <mergeCell ref="CL775:CL777"/>
    <mergeCell ref="CN774:CP774"/>
    <mergeCell ref="CN775:CN777"/>
    <mergeCell ref="CO775:CO777"/>
    <mergeCell ref="CP775:CP777"/>
    <mergeCell ref="BW775:BW777"/>
    <mergeCell ref="BX775:BX777"/>
    <mergeCell ref="BY775:BY777"/>
    <mergeCell ref="BZ775:BZ777"/>
    <mergeCell ref="CA775:CA777"/>
    <mergeCell ref="CB775:CB777"/>
    <mergeCell ref="CD774:CF774"/>
    <mergeCell ref="CD775:CD777"/>
    <mergeCell ref="CE775:CE777"/>
    <mergeCell ref="CF775:CF777"/>
    <mergeCell ref="BM775:BM777"/>
    <mergeCell ref="BN775:BN777"/>
    <mergeCell ref="BO775:BO777"/>
    <mergeCell ref="BP775:BP777"/>
    <mergeCell ref="BQ775:BQ777"/>
    <mergeCell ref="BR775:BR777"/>
    <mergeCell ref="BT774:BV774"/>
    <mergeCell ref="BT775:BT777"/>
    <mergeCell ref="BU775:BU777"/>
    <mergeCell ref="BV775:BV777"/>
    <mergeCell ref="BD775:BD777"/>
    <mergeCell ref="BE775:BE777"/>
    <mergeCell ref="BF775:BF777"/>
    <mergeCell ref="BG775:BG777"/>
    <mergeCell ref="BH775:BH777"/>
    <mergeCell ref="BJ774:BL774"/>
    <mergeCell ref="BJ775:BJ777"/>
    <mergeCell ref="BK775:BK777"/>
    <mergeCell ref="BL775:BL777"/>
    <mergeCell ref="AU775:AU777"/>
    <mergeCell ref="AV775:AV777"/>
    <mergeCell ref="AW775:AW777"/>
    <mergeCell ref="AX775:AX777"/>
    <mergeCell ref="AZ774:BB774"/>
    <mergeCell ref="AZ775:AZ777"/>
    <mergeCell ref="BA775:BA777"/>
    <mergeCell ref="BB775:BB777"/>
    <mergeCell ref="BC775:BC777"/>
    <mergeCell ref="AL775:AL777"/>
    <mergeCell ref="AM775:AM777"/>
    <mergeCell ref="AN775:AN777"/>
    <mergeCell ref="AP774:AR774"/>
    <mergeCell ref="AP775:AP777"/>
    <mergeCell ref="AQ775:AQ777"/>
    <mergeCell ref="AR775:AR777"/>
    <mergeCell ref="AS775:AS777"/>
    <mergeCell ref="AT775:AT777"/>
    <mergeCell ref="DT365:DT367"/>
    <mergeCell ref="DU365:DU367"/>
    <mergeCell ref="DV365:DV367"/>
    <mergeCell ref="DW365:DW367"/>
    <mergeCell ref="DX365:DX367"/>
    <mergeCell ref="DY365:DY367"/>
    <mergeCell ref="B774:D774"/>
    <mergeCell ref="V774:X774"/>
    <mergeCell ref="V775:V777"/>
    <mergeCell ref="W775:W777"/>
    <mergeCell ref="X775:X777"/>
    <mergeCell ref="Y775:Y777"/>
    <mergeCell ref="Z775:Z777"/>
    <mergeCell ref="AA775:AA777"/>
    <mergeCell ref="AB775:AB777"/>
    <mergeCell ref="AC775:AC777"/>
    <mergeCell ref="AD775:AD777"/>
    <mergeCell ref="AF774:AH774"/>
    <mergeCell ref="AF775:AF777"/>
    <mergeCell ref="AG775:AG777"/>
    <mergeCell ref="AH775:AH777"/>
    <mergeCell ref="AI775:AI777"/>
    <mergeCell ref="AJ775:AJ777"/>
    <mergeCell ref="AK775:AK777"/>
    <mergeCell ref="DJ365:DJ367"/>
    <mergeCell ref="DK365:DK367"/>
    <mergeCell ref="DL365:DL367"/>
    <mergeCell ref="DM365:DM367"/>
    <mergeCell ref="DN365:DN367"/>
    <mergeCell ref="DO365:DO367"/>
    <mergeCell ref="DQ364:DS364"/>
    <mergeCell ref="DQ365:DQ367"/>
    <mergeCell ref="DR365:DR367"/>
    <mergeCell ref="DS365:DS367"/>
    <mergeCell ref="CZ365:CZ367"/>
    <mergeCell ref="DA365:DA367"/>
    <mergeCell ref="DB365:DB367"/>
    <mergeCell ref="DC365:DC367"/>
    <mergeCell ref="DD365:DD367"/>
    <mergeCell ref="DE365:DE367"/>
    <mergeCell ref="DG364:DI364"/>
    <mergeCell ref="DG365:DG367"/>
    <mergeCell ref="DH365:DH367"/>
    <mergeCell ref="DI365:DI367"/>
    <mergeCell ref="CP365:CP367"/>
    <mergeCell ref="CQ365:CQ367"/>
    <mergeCell ref="CR365:CR367"/>
    <mergeCell ref="CS365:CS367"/>
    <mergeCell ref="CT365:CT367"/>
    <mergeCell ref="CU365:CU367"/>
    <mergeCell ref="CW364:CY364"/>
    <mergeCell ref="CW365:CW367"/>
    <mergeCell ref="CX365:CX367"/>
    <mergeCell ref="CY365:CY367"/>
    <mergeCell ref="CG365:CG367"/>
    <mergeCell ref="CH365:CH367"/>
    <mergeCell ref="CI365:CI367"/>
    <mergeCell ref="CJ365:CJ367"/>
    <mergeCell ref="CK365:CK367"/>
    <mergeCell ref="CM364:CO364"/>
    <mergeCell ref="CM365:CM367"/>
    <mergeCell ref="CN365:CN367"/>
    <mergeCell ref="CO365:CO367"/>
    <mergeCell ref="BX365:BX367"/>
    <mergeCell ref="BY365:BY367"/>
    <mergeCell ref="BZ365:BZ367"/>
    <mergeCell ref="CA365:CA367"/>
    <mergeCell ref="CC364:CE364"/>
    <mergeCell ref="CC365:CC367"/>
    <mergeCell ref="CD365:CD367"/>
    <mergeCell ref="CE365:CE367"/>
    <mergeCell ref="CF365:CF367"/>
    <mergeCell ref="BO365:BO367"/>
    <mergeCell ref="BP365:BP367"/>
    <mergeCell ref="BQ365:BQ367"/>
    <mergeCell ref="BS364:BU364"/>
    <mergeCell ref="BS365:BS367"/>
    <mergeCell ref="BT365:BT367"/>
    <mergeCell ref="BU365:BU367"/>
    <mergeCell ref="BV365:BV367"/>
    <mergeCell ref="BW365:BW367"/>
    <mergeCell ref="BF365:BF367"/>
    <mergeCell ref="BG365:BG367"/>
    <mergeCell ref="BI364:BK364"/>
    <mergeCell ref="BI365:BI367"/>
    <mergeCell ref="BJ365:BJ367"/>
    <mergeCell ref="BK365:BK367"/>
    <mergeCell ref="BL365:BL367"/>
    <mergeCell ref="BM365:BM367"/>
    <mergeCell ref="BN365:BN367"/>
    <mergeCell ref="AW365:AW367"/>
    <mergeCell ref="AY364:BA364"/>
    <mergeCell ref="AY365:AY367"/>
    <mergeCell ref="AZ365:AZ367"/>
    <mergeCell ref="BA365:BA367"/>
    <mergeCell ref="BB365:BB367"/>
    <mergeCell ref="BC365:BC367"/>
    <mergeCell ref="BD365:BD367"/>
    <mergeCell ref="BE365:BE367"/>
    <mergeCell ref="AO364:AQ364"/>
    <mergeCell ref="AO365:AO367"/>
    <mergeCell ref="AP365:AP367"/>
    <mergeCell ref="AQ365:AQ367"/>
    <mergeCell ref="AR365:AR367"/>
    <mergeCell ref="AS365:AS367"/>
    <mergeCell ref="AT365:AT367"/>
    <mergeCell ref="AU365:AU367"/>
    <mergeCell ref="AV365:AV367"/>
    <mergeCell ref="AK160:AK162"/>
    <mergeCell ref="AL160:AL162"/>
    <mergeCell ref="AM160:AM162"/>
    <mergeCell ref="AN160:AN162"/>
    <mergeCell ref="B364:D364"/>
    <mergeCell ref="AE364:AG364"/>
    <mergeCell ref="AE365:AE367"/>
    <mergeCell ref="AF365:AF367"/>
    <mergeCell ref="AG365:AG367"/>
    <mergeCell ref="AH365:AH367"/>
    <mergeCell ref="AI365:AI367"/>
    <mergeCell ref="AJ365:AJ367"/>
    <mergeCell ref="AK365:AK367"/>
    <mergeCell ref="AL365:AL367"/>
    <mergeCell ref="AM365:AM367"/>
    <mergeCell ref="AD160:AD162"/>
    <mergeCell ref="B159:D159"/>
    <mergeCell ref="V159:Y159"/>
    <mergeCell ref="AF159:AI159"/>
    <mergeCell ref="AF160:AF162"/>
    <mergeCell ref="AG160:AG162"/>
    <mergeCell ref="AH160:AH162"/>
    <mergeCell ref="AI160:AI162"/>
    <mergeCell ref="AJ160:AJ162"/>
    <mergeCell ref="V160:V162"/>
    <mergeCell ref="W160:W162"/>
    <mergeCell ref="X160:X162"/>
    <mergeCell ref="Y160:Y162"/>
    <mergeCell ref="Z160:Z162"/>
    <mergeCell ref="AA160:AA162"/>
    <mergeCell ref="AB160:AB162"/>
    <mergeCell ref="AC160:AC162"/>
    <mergeCell ref="U11:Y13"/>
    <mergeCell ref="A30:A33"/>
    <mergeCell ref="B30:U30"/>
    <mergeCell ref="B35:B37"/>
    <mergeCell ref="C35:C37"/>
    <mergeCell ref="D35:D37"/>
    <mergeCell ref="E35:E37"/>
    <mergeCell ref="F35:F37"/>
    <mergeCell ref="G35:G37"/>
    <mergeCell ref="H35:H37"/>
    <mergeCell ref="S35:S37"/>
    <mergeCell ref="T35:T37"/>
    <mergeCell ref="P35:P37"/>
    <mergeCell ref="Q35:Q37"/>
    <mergeCell ref="R35:R37"/>
    <mergeCell ref="B59:C59"/>
    <mergeCell ref="L59:M59"/>
    <mergeCell ref="I35:I37"/>
    <mergeCell ref="J35:J37"/>
    <mergeCell ref="L35:L37"/>
    <mergeCell ref="M35:M37"/>
    <mergeCell ref="N35:N37"/>
    <mergeCell ref="O35:O37"/>
    <mergeCell ref="B60:B62"/>
    <mergeCell ref="C60:C62"/>
    <mergeCell ref="D60:D62"/>
    <mergeCell ref="E60:E62"/>
    <mergeCell ref="F60:F62"/>
    <mergeCell ref="G60:G62"/>
    <mergeCell ref="O60:O62"/>
    <mergeCell ref="P60:P62"/>
    <mergeCell ref="Q60:Q62"/>
    <mergeCell ref="R60:R62"/>
    <mergeCell ref="S60:S62"/>
    <mergeCell ref="T60:T62"/>
    <mergeCell ref="H60:H62"/>
    <mergeCell ref="I60:I62"/>
    <mergeCell ref="J60:J62"/>
    <mergeCell ref="L60:L62"/>
    <mergeCell ref="M60:M62"/>
    <mergeCell ref="N60:N62"/>
    <mergeCell ref="B84:C84"/>
    <mergeCell ref="L84:M84"/>
    <mergeCell ref="B85:B87"/>
    <mergeCell ref="C85:C87"/>
    <mergeCell ref="D85:D87"/>
    <mergeCell ref="E85:E87"/>
    <mergeCell ref="F85:F87"/>
    <mergeCell ref="G85:G87"/>
    <mergeCell ref="H85:H87"/>
    <mergeCell ref="I85:I87"/>
    <mergeCell ref="R85:R87"/>
    <mergeCell ref="S85:S87"/>
    <mergeCell ref="O110:O112"/>
    <mergeCell ref="P110:P112"/>
    <mergeCell ref="Q110:Q112"/>
    <mergeCell ref="R110:R112"/>
    <mergeCell ref="S110:S112"/>
    <mergeCell ref="T85:T87"/>
    <mergeCell ref="B109:D109"/>
    <mergeCell ref="L109:N109"/>
    <mergeCell ref="J85:J87"/>
    <mergeCell ref="L85:L87"/>
    <mergeCell ref="M85:M87"/>
    <mergeCell ref="N85:N87"/>
    <mergeCell ref="O85:O87"/>
    <mergeCell ref="P85:P87"/>
    <mergeCell ref="B134:D134"/>
    <mergeCell ref="L134:N134"/>
    <mergeCell ref="B110:B112"/>
    <mergeCell ref="C110:C112"/>
    <mergeCell ref="D110:D112"/>
    <mergeCell ref="E110:E112"/>
    <mergeCell ref="F110:F112"/>
    <mergeCell ref="G110:G112"/>
    <mergeCell ref="Q85:Q87"/>
    <mergeCell ref="T135:T137"/>
    <mergeCell ref="Q135:Q137"/>
    <mergeCell ref="R135:R137"/>
    <mergeCell ref="S135:S137"/>
    <mergeCell ref="T110:T112"/>
    <mergeCell ref="H110:H112"/>
    <mergeCell ref="I110:I112"/>
    <mergeCell ref="J110:J112"/>
    <mergeCell ref="L110:L112"/>
    <mergeCell ref="M110:M112"/>
    <mergeCell ref="N110:N112"/>
    <mergeCell ref="L159:N159"/>
    <mergeCell ref="J135:J137"/>
    <mergeCell ref="L135:L137"/>
    <mergeCell ref="M135:M137"/>
    <mergeCell ref="N135:N137"/>
    <mergeCell ref="O135:O137"/>
    <mergeCell ref="P135:P137"/>
    <mergeCell ref="B160:B162"/>
    <mergeCell ref="C160:C162"/>
    <mergeCell ref="D160:D162"/>
    <mergeCell ref="E160:E162"/>
    <mergeCell ref="F160:F162"/>
    <mergeCell ref="G160:G162"/>
    <mergeCell ref="O160:O162"/>
    <mergeCell ref="P160:P162"/>
    <mergeCell ref="B135:B137"/>
    <mergeCell ref="C135:C137"/>
    <mergeCell ref="D135:D137"/>
    <mergeCell ref="E135:E137"/>
    <mergeCell ref="F135:F137"/>
    <mergeCell ref="G135:G137"/>
    <mergeCell ref="H135:H137"/>
    <mergeCell ref="I135:I137"/>
    <mergeCell ref="Q160:Q162"/>
    <mergeCell ref="R160:R162"/>
    <mergeCell ref="S160:S162"/>
    <mergeCell ref="T160:T162"/>
    <mergeCell ref="H160:H162"/>
    <mergeCell ref="I160:I162"/>
    <mergeCell ref="J160:J162"/>
    <mergeCell ref="L160:L162"/>
    <mergeCell ref="M160:M162"/>
    <mergeCell ref="N160:N162"/>
    <mergeCell ref="B184:D184"/>
    <mergeCell ref="L184:N184"/>
    <mergeCell ref="B185:B187"/>
    <mergeCell ref="C185:C187"/>
    <mergeCell ref="D185:D187"/>
    <mergeCell ref="E185:E187"/>
    <mergeCell ref="F185:F187"/>
    <mergeCell ref="G185:G187"/>
    <mergeCell ref="H185:H187"/>
    <mergeCell ref="I185:I187"/>
    <mergeCell ref="J210:J212"/>
    <mergeCell ref="A235:A238"/>
    <mergeCell ref="B235:U235"/>
    <mergeCell ref="Q185:Q187"/>
    <mergeCell ref="R185:R187"/>
    <mergeCell ref="S185:S187"/>
    <mergeCell ref="T185:T187"/>
    <mergeCell ref="B209:D209"/>
    <mergeCell ref="B210:B212"/>
    <mergeCell ref="C210:C212"/>
    <mergeCell ref="D210:D212"/>
    <mergeCell ref="E210:E212"/>
    <mergeCell ref="F210:F212"/>
    <mergeCell ref="J185:J187"/>
    <mergeCell ref="L185:L187"/>
    <mergeCell ref="M185:M187"/>
    <mergeCell ref="N185:N187"/>
    <mergeCell ref="O185:O187"/>
    <mergeCell ref="P185:P187"/>
    <mergeCell ref="B240:B242"/>
    <mergeCell ref="C240:C242"/>
    <mergeCell ref="D240:D242"/>
    <mergeCell ref="E240:E242"/>
    <mergeCell ref="F240:F242"/>
    <mergeCell ref="G240:G242"/>
    <mergeCell ref="G210:G212"/>
    <mergeCell ref="H210:H212"/>
    <mergeCell ref="I210:I212"/>
    <mergeCell ref="O240:O242"/>
    <mergeCell ref="P240:P242"/>
    <mergeCell ref="Q240:Q242"/>
    <mergeCell ref="R240:R242"/>
    <mergeCell ref="S240:S242"/>
    <mergeCell ref="T240:T242"/>
    <mergeCell ref="H240:H242"/>
    <mergeCell ref="I240:I242"/>
    <mergeCell ref="J240:J242"/>
    <mergeCell ref="L240:L242"/>
    <mergeCell ref="M240:M242"/>
    <mergeCell ref="N240:N242"/>
    <mergeCell ref="B264:C264"/>
    <mergeCell ref="L264:M264"/>
    <mergeCell ref="B265:B267"/>
    <mergeCell ref="C265:C267"/>
    <mergeCell ref="D265:D267"/>
    <mergeCell ref="E265:E267"/>
    <mergeCell ref="F265:F267"/>
    <mergeCell ref="G265:G267"/>
    <mergeCell ref="H265:H267"/>
    <mergeCell ref="I265:I267"/>
    <mergeCell ref="R265:R267"/>
    <mergeCell ref="S265:S267"/>
    <mergeCell ref="O290:O292"/>
    <mergeCell ref="P290:P292"/>
    <mergeCell ref="Q290:Q292"/>
    <mergeCell ref="R290:R292"/>
    <mergeCell ref="S290:S292"/>
    <mergeCell ref="T265:T267"/>
    <mergeCell ref="B289:C289"/>
    <mergeCell ref="L289:M289"/>
    <mergeCell ref="J265:J267"/>
    <mergeCell ref="L265:L267"/>
    <mergeCell ref="M265:M267"/>
    <mergeCell ref="N265:N267"/>
    <mergeCell ref="O265:O267"/>
    <mergeCell ref="P265:P267"/>
    <mergeCell ref="B314:D314"/>
    <mergeCell ref="L314:N314"/>
    <mergeCell ref="B290:B292"/>
    <mergeCell ref="C290:C292"/>
    <mergeCell ref="D290:D292"/>
    <mergeCell ref="E290:E292"/>
    <mergeCell ref="F290:F292"/>
    <mergeCell ref="G290:G292"/>
    <mergeCell ref="Q265:Q267"/>
    <mergeCell ref="T315:T317"/>
    <mergeCell ref="Q315:Q317"/>
    <mergeCell ref="R315:R317"/>
    <mergeCell ref="S315:S317"/>
    <mergeCell ref="T290:T292"/>
    <mergeCell ref="H290:H292"/>
    <mergeCell ref="I290:I292"/>
    <mergeCell ref="J290:J292"/>
    <mergeCell ref="L290:L292"/>
    <mergeCell ref="M290:M292"/>
    <mergeCell ref="N290:N292"/>
    <mergeCell ref="B339:D339"/>
    <mergeCell ref="L339:N339"/>
    <mergeCell ref="J315:J317"/>
    <mergeCell ref="L315:L317"/>
    <mergeCell ref="M315:M317"/>
    <mergeCell ref="N315:N317"/>
    <mergeCell ref="O315:O317"/>
    <mergeCell ref="P315:P317"/>
    <mergeCell ref="B340:B342"/>
    <mergeCell ref="C340:C342"/>
    <mergeCell ref="D340:D342"/>
    <mergeCell ref="E340:E342"/>
    <mergeCell ref="F340:F342"/>
    <mergeCell ref="G340:G342"/>
    <mergeCell ref="O340:O342"/>
    <mergeCell ref="P340:P342"/>
    <mergeCell ref="B315:B317"/>
    <mergeCell ref="C315:C317"/>
    <mergeCell ref="D315:D317"/>
    <mergeCell ref="E315:E317"/>
    <mergeCell ref="F315:F317"/>
    <mergeCell ref="G315:G317"/>
    <mergeCell ref="H315:H317"/>
    <mergeCell ref="I315:I317"/>
    <mergeCell ref="Q340:Q342"/>
    <mergeCell ref="R340:R342"/>
    <mergeCell ref="S340:S342"/>
    <mergeCell ref="T340:T342"/>
    <mergeCell ref="H340:H342"/>
    <mergeCell ref="I340:I342"/>
    <mergeCell ref="J340:J342"/>
    <mergeCell ref="L340:L342"/>
    <mergeCell ref="M340:M342"/>
    <mergeCell ref="N340:N342"/>
    <mergeCell ref="B389:D389"/>
    <mergeCell ref="L389:N389"/>
    <mergeCell ref="J365:J367"/>
    <mergeCell ref="L365:L367"/>
    <mergeCell ref="M365:M367"/>
    <mergeCell ref="N365:N367"/>
    <mergeCell ref="O365:O367"/>
    <mergeCell ref="P365:P367"/>
    <mergeCell ref="L364:N364"/>
    <mergeCell ref="B365:B367"/>
    <mergeCell ref="C365:C367"/>
    <mergeCell ref="D365:D367"/>
    <mergeCell ref="E365:E367"/>
    <mergeCell ref="F365:F367"/>
    <mergeCell ref="G365:G367"/>
    <mergeCell ref="H365:H367"/>
    <mergeCell ref="I365:I367"/>
    <mergeCell ref="Q365:Q367"/>
    <mergeCell ref="R365:R367"/>
    <mergeCell ref="S365:S367"/>
    <mergeCell ref="O390:O392"/>
    <mergeCell ref="P390:P392"/>
    <mergeCell ref="Q390:Q392"/>
    <mergeCell ref="R390:R392"/>
    <mergeCell ref="S390:S392"/>
    <mergeCell ref="T365:T367"/>
    <mergeCell ref="T390:T392"/>
    <mergeCell ref="H390:H392"/>
    <mergeCell ref="I390:I392"/>
    <mergeCell ref="J390:J392"/>
    <mergeCell ref="L390:L392"/>
    <mergeCell ref="M390:M392"/>
    <mergeCell ref="N390:N392"/>
    <mergeCell ref="J415:J417"/>
    <mergeCell ref="A440:A443"/>
    <mergeCell ref="B440:U440"/>
    <mergeCell ref="B414:D414"/>
    <mergeCell ref="B415:B417"/>
    <mergeCell ref="C415:C417"/>
    <mergeCell ref="D415:D417"/>
    <mergeCell ref="E415:E417"/>
    <mergeCell ref="F415:F417"/>
    <mergeCell ref="B390:B392"/>
    <mergeCell ref="C390:C392"/>
    <mergeCell ref="D390:D392"/>
    <mergeCell ref="E390:E392"/>
    <mergeCell ref="F390:F392"/>
    <mergeCell ref="G390:G392"/>
    <mergeCell ref="B445:B447"/>
    <mergeCell ref="C445:C447"/>
    <mergeCell ref="D445:D447"/>
    <mergeCell ref="E445:E447"/>
    <mergeCell ref="F445:F447"/>
    <mergeCell ref="G445:G447"/>
    <mergeCell ref="G415:G417"/>
    <mergeCell ref="H415:H417"/>
    <mergeCell ref="I415:I417"/>
    <mergeCell ref="O445:O447"/>
    <mergeCell ref="P445:P447"/>
    <mergeCell ref="Q445:Q447"/>
    <mergeCell ref="R445:R447"/>
    <mergeCell ref="S445:S447"/>
    <mergeCell ref="T445:T447"/>
    <mergeCell ref="H445:H447"/>
    <mergeCell ref="I445:I447"/>
    <mergeCell ref="J445:J447"/>
    <mergeCell ref="L445:L447"/>
    <mergeCell ref="M445:M447"/>
    <mergeCell ref="N445:N447"/>
    <mergeCell ref="B469:C469"/>
    <mergeCell ref="L469:M469"/>
    <mergeCell ref="B470:B472"/>
    <mergeCell ref="C470:C472"/>
    <mergeCell ref="D470:D472"/>
    <mergeCell ref="E470:E472"/>
    <mergeCell ref="F470:F472"/>
    <mergeCell ref="G470:G472"/>
    <mergeCell ref="H470:H472"/>
    <mergeCell ref="I470:I472"/>
    <mergeCell ref="R470:R472"/>
    <mergeCell ref="S470:S472"/>
    <mergeCell ref="O495:O497"/>
    <mergeCell ref="P495:P497"/>
    <mergeCell ref="Q495:Q497"/>
    <mergeCell ref="R495:R497"/>
    <mergeCell ref="S495:S497"/>
    <mergeCell ref="T470:T472"/>
    <mergeCell ref="B494:C494"/>
    <mergeCell ref="L494:M494"/>
    <mergeCell ref="J470:J472"/>
    <mergeCell ref="L470:L472"/>
    <mergeCell ref="M470:M472"/>
    <mergeCell ref="N470:N472"/>
    <mergeCell ref="O470:O472"/>
    <mergeCell ref="P470:P472"/>
    <mergeCell ref="B519:D519"/>
    <mergeCell ref="L519:N519"/>
    <mergeCell ref="B495:B497"/>
    <mergeCell ref="C495:C497"/>
    <mergeCell ref="D495:D497"/>
    <mergeCell ref="E495:E497"/>
    <mergeCell ref="F495:F497"/>
    <mergeCell ref="G495:G497"/>
    <mergeCell ref="Q470:Q472"/>
    <mergeCell ref="T520:T522"/>
    <mergeCell ref="Q520:Q522"/>
    <mergeCell ref="R520:R522"/>
    <mergeCell ref="S520:S522"/>
    <mergeCell ref="T495:T497"/>
    <mergeCell ref="H495:H497"/>
    <mergeCell ref="I495:I497"/>
    <mergeCell ref="J495:J497"/>
    <mergeCell ref="L495:L497"/>
    <mergeCell ref="M495:M497"/>
    <mergeCell ref="N495:N497"/>
    <mergeCell ref="B544:D544"/>
    <mergeCell ref="L544:N544"/>
    <mergeCell ref="J520:J522"/>
    <mergeCell ref="L520:L522"/>
    <mergeCell ref="M520:M522"/>
    <mergeCell ref="N520:N522"/>
    <mergeCell ref="O520:O522"/>
    <mergeCell ref="P520:P522"/>
    <mergeCell ref="B545:B547"/>
    <mergeCell ref="C545:C547"/>
    <mergeCell ref="D545:D547"/>
    <mergeCell ref="E545:E547"/>
    <mergeCell ref="F545:F547"/>
    <mergeCell ref="G545:G547"/>
    <mergeCell ref="O545:O547"/>
    <mergeCell ref="P545:P547"/>
    <mergeCell ref="B520:B522"/>
    <mergeCell ref="C520:C522"/>
    <mergeCell ref="D520:D522"/>
    <mergeCell ref="E520:E522"/>
    <mergeCell ref="F520:F522"/>
    <mergeCell ref="G520:G522"/>
    <mergeCell ref="H520:H522"/>
    <mergeCell ref="I520:I522"/>
    <mergeCell ref="Q545:Q547"/>
    <mergeCell ref="R545:R547"/>
    <mergeCell ref="S545:S547"/>
    <mergeCell ref="T545:T547"/>
    <mergeCell ref="H545:H547"/>
    <mergeCell ref="I545:I547"/>
    <mergeCell ref="J545:J547"/>
    <mergeCell ref="L545:L547"/>
    <mergeCell ref="M545:M547"/>
    <mergeCell ref="N545:N547"/>
    <mergeCell ref="B594:D594"/>
    <mergeCell ref="L594:N594"/>
    <mergeCell ref="J570:J572"/>
    <mergeCell ref="L570:L572"/>
    <mergeCell ref="M570:M572"/>
    <mergeCell ref="N570:N572"/>
    <mergeCell ref="O570:O572"/>
    <mergeCell ref="P570:P572"/>
    <mergeCell ref="B569:C569"/>
    <mergeCell ref="L569:N569"/>
    <mergeCell ref="B570:B572"/>
    <mergeCell ref="C570:C572"/>
    <mergeCell ref="D570:D572"/>
    <mergeCell ref="E570:E572"/>
    <mergeCell ref="F570:F572"/>
    <mergeCell ref="G570:G572"/>
    <mergeCell ref="H570:H572"/>
    <mergeCell ref="I570:I572"/>
    <mergeCell ref="Q570:Q572"/>
    <mergeCell ref="R570:R572"/>
    <mergeCell ref="S570:S572"/>
    <mergeCell ref="O595:O597"/>
    <mergeCell ref="P595:P597"/>
    <mergeCell ref="Q595:Q597"/>
    <mergeCell ref="R595:R597"/>
    <mergeCell ref="S595:S597"/>
    <mergeCell ref="T570:T572"/>
    <mergeCell ref="T595:T597"/>
    <mergeCell ref="H595:H597"/>
    <mergeCell ref="I595:I597"/>
    <mergeCell ref="J595:J597"/>
    <mergeCell ref="L595:L597"/>
    <mergeCell ref="M595:M597"/>
    <mergeCell ref="N595:N597"/>
    <mergeCell ref="J620:J622"/>
    <mergeCell ref="A645:A648"/>
    <mergeCell ref="B645:U645"/>
    <mergeCell ref="B619:D619"/>
    <mergeCell ref="B620:B622"/>
    <mergeCell ref="C620:C622"/>
    <mergeCell ref="D620:D622"/>
    <mergeCell ref="E620:E622"/>
    <mergeCell ref="F620:F622"/>
    <mergeCell ref="B595:B597"/>
    <mergeCell ref="C595:C597"/>
    <mergeCell ref="D595:D597"/>
    <mergeCell ref="E595:E597"/>
    <mergeCell ref="F595:F597"/>
    <mergeCell ref="G595:G597"/>
    <mergeCell ref="B650:B652"/>
    <mergeCell ref="C650:C652"/>
    <mergeCell ref="D650:D652"/>
    <mergeCell ref="E650:E652"/>
    <mergeCell ref="F650:F652"/>
    <mergeCell ref="G650:G652"/>
    <mergeCell ref="G620:G622"/>
    <mergeCell ref="H620:H622"/>
    <mergeCell ref="I620:I622"/>
    <mergeCell ref="O650:O652"/>
    <mergeCell ref="P650:P652"/>
    <mergeCell ref="Q650:Q652"/>
    <mergeCell ref="R650:R652"/>
    <mergeCell ref="S650:S652"/>
    <mergeCell ref="T650:T652"/>
    <mergeCell ref="H650:H652"/>
    <mergeCell ref="I650:I652"/>
    <mergeCell ref="J650:J652"/>
    <mergeCell ref="L650:L652"/>
    <mergeCell ref="M650:M652"/>
    <mergeCell ref="N650:N652"/>
    <mergeCell ref="B674:C674"/>
    <mergeCell ref="L674:M674"/>
    <mergeCell ref="B675:B677"/>
    <mergeCell ref="C675:C677"/>
    <mergeCell ref="D675:D677"/>
    <mergeCell ref="E675:E677"/>
    <mergeCell ref="F675:F677"/>
    <mergeCell ref="G675:G677"/>
    <mergeCell ref="H675:H677"/>
    <mergeCell ref="I675:I677"/>
    <mergeCell ref="R675:R677"/>
    <mergeCell ref="S675:S677"/>
    <mergeCell ref="O700:O702"/>
    <mergeCell ref="P700:P702"/>
    <mergeCell ref="Q700:Q702"/>
    <mergeCell ref="R700:R702"/>
    <mergeCell ref="S700:S702"/>
    <mergeCell ref="T675:T677"/>
    <mergeCell ref="B699:C699"/>
    <mergeCell ref="L699:M699"/>
    <mergeCell ref="J675:J677"/>
    <mergeCell ref="L675:L677"/>
    <mergeCell ref="M675:M677"/>
    <mergeCell ref="N675:N677"/>
    <mergeCell ref="O675:O677"/>
    <mergeCell ref="P675:P677"/>
    <mergeCell ref="B724:D724"/>
    <mergeCell ref="L724:N724"/>
    <mergeCell ref="B700:B702"/>
    <mergeCell ref="C700:C702"/>
    <mergeCell ref="D700:D702"/>
    <mergeCell ref="E700:E702"/>
    <mergeCell ref="F700:F702"/>
    <mergeCell ref="G700:G702"/>
    <mergeCell ref="Q675:Q677"/>
    <mergeCell ref="T725:T727"/>
    <mergeCell ref="Q725:Q727"/>
    <mergeCell ref="R725:R727"/>
    <mergeCell ref="S725:S727"/>
    <mergeCell ref="T700:T702"/>
    <mergeCell ref="H700:H702"/>
    <mergeCell ref="I700:I702"/>
    <mergeCell ref="J700:J702"/>
    <mergeCell ref="L700:L702"/>
    <mergeCell ref="M700:M702"/>
    <mergeCell ref="N700:N702"/>
    <mergeCell ref="B749:D749"/>
    <mergeCell ref="L749:N749"/>
    <mergeCell ref="J725:J727"/>
    <mergeCell ref="L725:L727"/>
    <mergeCell ref="M725:M727"/>
    <mergeCell ref="N725:N727"/>
    <mergeCell ref="O725:O727"/>
    <mergeCell ref="P725:P727"/>
    <mergeCell ref="B750:B752"/>
    <mergeCell ref="C750:C752"/>
    <mergeCell ref="D750:D752"/>
    <mergeCell ref="E750:E752"/>
    <mergeCell ref="F750:F752"/>
    <mergeCell ref="G750:G752"/>
    <mergeCell ref="O750:O752"/>
    <mergeCell ref="P750:P752"/>
    <mergeCell ref="B725:B727"/>
    <mergeCell ref="C725:C727"/>
    <mergeCell ref="D725:D727"/>
    <mergeCell ref="E725:E727"/>
    <mergeCell ref="F725:F727"/>
    <mergeCell ref="G725:G727"/>
    <mergeCell ref="H725:H727"/>
    <mergeCell ref="I725:I727"/>
    <mergeCell ref="Q750:Q752"/>
    <mergeCell ref="R750:R752"/>
    <mergeCell ref="S750:S752"/>
    <mergeCell ref="T750:T752"/>
    <mergeCell ref="H750:H752"/>
    <mergeCell ref="I750:I752"/>
    <mergeCell ref="J750:J752"/>
    <mergeCell ref="L750:L752"/>
    <mergeCell ref="M750:M752"/>
    <mergeCell ref="N750:N752"/>
    <mergeCell ref="L774:N774"/>
    <mergeCell ref="B775:B777"/>
    <mergeCell ref="C775:C777"/>
    <mergeCell ref="D775:D777"/>
    <mergeCell ref="E775:E777"/>
    <mergeCell ref="F775:F777"/>
    <mergeCell ref="G775:G777"/>
    <mergeCell ref="H775:H777"/>
    <mergeCell ref="I775:I777"/>
    <mergeCell ref="C800:C802"/>
    <mergeCell ref="D800:D802"/>
    <mergeCell ref="E800:E802"/>
    <mergeCell ref="F800:F802"/>
    <mergeCell ref="G800:G802"/>
    <mergeCell ref="Q775:Q777"/>
    <mergeCell ref="R775:R777"/>
    <mergeCell ref="S775:S777"/>
    <mergeCell ref="T775:T777"/>
    <mergeCell ref="B799:D799"/>
    <mergeCell ref="L799:N799"/>
    <mergeCell ref="J775:J777"/>
    <mergeCell ref="L775:L777"/>
    <mergeCell ref="M775:M777"/>
    <mergeCell ref="N775:N777"/>
    <mergeCell ref="O775:O777"/>
    <mergeCell ref="P775:P777"/>
    <mergeCell ref="W372:AB372"/>
    <mergeCell ref="G825:G827"/>
    <mergeCell ref="H825:H827"/>
    <mergeCell ref="I825:I827"/>
    <mergeCell ref="J825:J827"/>
    <mergeCell ref="B824:D824"/>
    <mergeCell ref="B825:B827"/>
    <mergeCell ref="C825:C827"/>
    <mergeCell ref="D825:D827"/>
    <mergeCell ref="E825:E827"/>
    <mergeCell ref="F825:F827"/>
    <mergeCell ref="O800:O802"/>
    <mergeCell ref="P800:P802"/>
    <mergeCell ref="Q800:Q802"/>
    <mergeCell ref="R800:R802"/>
    <mergeCell ref="S800:S802"/>
    <mergeCell ref="T800:T802"/>
    <mergeCell ref="H800:H802"/>
    <mergeCell ref="I800:I802"/>
    <mergeCell ref="J800:J802"/>
    <mergeCell ref="L800:L802"/>
    <mergeCell ref="M800:M802"/>
    <mergeCell ref="N800:N802"/>
    <mergeCell ref="B800:B802"/>
    <mergeCell ref="Z368:AA368"/>
    <mergeCell ref="X369:Y369"/>
    <mergeCell ref="Z369:AA369"/>
    <mergeCell ref="X370:Y370"/>
    <mergeCell ref="Z370:AA370"/>
    <mergeCell ref="W371:AB371"/>
    <mergeCell ref="Z364:AA365"/>
    <mergeCell ref="AB364:AB365"/>
    <mergeCell ref="AC364:AC365"/>
    <mergeCell ref="X366:Y366"/>
    <mergeCell ref="Z366:AA366"/>
    <mergeCell ref="X367:Y367"/>
    <mergeCell ref="Z367:AA367"/>
    <mergeCell ref="W364:W365"/>
    <mergeCell ref="X364:Y365"/>
    <mergeCell ref="X368:Y368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2EE97-3760-48C6-8715-4CA9AB542F5B}">
  <dimension ref="A1:R102"/>
  <sheetViews>
    <sheetView topLeftCell="A36" zoomScale="90" zoomScaleNormal="90" workbookViewId="0">
      <selection activeCell="Q103" sqref="Q103"/>
    </sheetView>
  </sheetViews>
  <sheetFormatPr defaultRowHeight="14.4" x14ac:dyDescent="0.3"/>
  <cols>
    <col min="3" max="3" width="10.5546875" customWidth="1"/>
    <col min="4" max="4" width="11.77734375" customWidth="1"/>
    <col min="5" max="5" width="15.21875" customWidth="1"/>
    <col min="6" max="6" width="12.6640625" customWidth="1"/>
    <col min="7" max="7" width="11.21875" customWidth="1"/>
    <col min="8" max="8" width="14.77734375" customWidth="1"/>
    <col min="9" max="9" width="15.109375" customWidth="1"/>
    <col min="10" max="10" width="13.44140625" customWidth="1"/>
    <col min="11" max="11" width="15" customWidth="1"/>
    <col min="12" max="12" width="12.44140625" customWidth="1"/>
    <col min="13" max="13" width="13.77734375" customWidth="1"/>
    <col min="14" max="14" width="14.33203125" customWidth="1"/>
    <col min="15" max="15" width="13.5546875" customWidth="1"/>
    <col min="17" max="17" width="12.6640625" customWidth="1"/>
    <col min="18" max="18" width="17.77734375" customWidth="1"/>
  </cols>
  <sheetData>
    <row r="1" spans="1:18" ht="15.6" x14ac:dyDescent="0.3">
      <c r="A1" s="203">
        <v>1</v>
      </c>
      <c r="B1" s="228" t="s">
        <v>145</v>
      </c>
      <c r="C1" s="228"/>
      <c r="D1" s="228"/>
      <c r="E1" s="228"/>
      <c r="F1" s="228"/>
      <c r="G1" s="228"/>
      <c r="H1" s="228"/>
      <c r="I1" s="228"/>
      <c r="J1" s="228"/>
      <c r="K1" s="228"/>
      <c r="L1" s="228"/>
      <c r="M1" s="228"/>
      <c r="N1" s="228"/>
      <c r="O1" s="228"/>
      <c r="P1" s="228"/>
      <c r="Q1" s="228"/>
      <c r="R1" s="228"/>
    </row>
    <row r="2" spans="1:18" x14ac:dyDescent="0.3">
      <c r="A2" s="203"/>
      <c r="B2" s="197" t="s">
        <v>22</v>
      </c>
      <c r="C2" s="229" t="s">
        <v>233</v>
      </c>
      <c r="D2" s="229"/>
      <c r="E2" s="229"/>
      <c r="F2" s="229"/>
      <c r="G2" s="229"/>
      <c r="H2" s="229"/>
      <c r="I2" s="229"/>
      <c r="J2" s="229"/>
      <c r="K2" s="229"/>
      <c r="L2" s="229"/>
      <c r="M2" s="229"/>
      <c r="N2" s="229"/>
      <c r="O2" s="229"/>
      <c r="P2" s="229"/>
      <c r="Q2" s="229"/>
      <c r="R2" s="229"/>
    </row>
    <row r="3" spans="1:18" x14ac:dyDescent="0.3">
      <c r="A3" s="203"/>
      <c r="B3" s="197"/>
      <c r="C3" s="225" t="s">
        <v>170</v>
      </c>
      <c r="D3" s="225" t="s">
        <v>171</v>
      </c>
      <c r="E3" s="225" t="s">
        <v>173</v>
      </c>
      <c r="F3" s="225" t="s">
        <v>174</v>
      </c>
      <c r="G3" s="225" t="s">
        <v>301</v>
      </c>
      <c r="H3" s="225" t="s">
        <v>302</v>
      </c>
      <c r="I3" s="225" t="s">
        <v>182</v>
      </c>
      <c r="J3" s="225" t="s">
        <v>349</v>
      </c>
      <c r="K3" s="225" t="s">
        <v>183</v>
      </c>
      <c r="L3" s="225" t="s">
        <v>172</v>
      </c>
      <c r="M3" s="225" t="s">
        <v>306</v>
      </c>
      <c r="N3" s="225" t="s">
        <v>307</v>
      </c>
      <c r="O3" s="225" t="s">
        <v>308</v>
      </c>
      <c r="P3" s="225" t="s">
        <v>350</v>
      </c>
      <c r="Q3" s="225" t="s">
        <v>459</v>
      </c>
      <c r="R3" s="225" t="s">
        <v>232</v>
      </c>
    </row>
    <row r="4" spans="1:18" x14ac:dyDescent="0.3">
      <c r="A4" s="203"/>
      <c r="B4" s="197"/>
      <c r="C4" s="225"/>
      <c r="D4" s="225"/>
      <c r="E4" s="225"/>
      <c r="F4" s="225"/>
      <c r="G4" s="225"/>
      <c r="H4" s="225"/>
      <c r="I4" s="225"/>
      <c r="J4" s="225"/>
      <c r="K4" s="225"/>
      <c r="L4" s="225"/>
      <c r="M4" s="225"/>
      <c r="N4" s="225"/>
      <c r="O4" s="225"/>
      <c r="P4" s="225"/>
      <c r="Q4" s="225"/>
      <c r="R4" s="225"/>
    </row>
    <row r="5" spans="1:18" x14ac:dyDescent="0.3">
      <c r="B5" s="6">
        <v>2025</v>
      </c>
      <c r="C5" s="13">
        <f>'Kebutuhan Air Non Domestik (4)'!I38</f>
        <v>0</v>
      </c>
      <c r="D5" s="13">
        <f>'Kebutuhan Air Non Domestik (4)'!S38</f>
        <v>5.648148148148148E-2</v>
      </c>
      <c r="E5" s="13">
        <f>'Kebutuhan Air Non Domestik (4)'!I63</f>
        <v>0</v>
      </c>
      <c r="F5" s="13">
        <f>'Kebutuhan Air Non Domestik (4)'!S63</f>
        <v>0</v>
      </c>
      <c r="G5" s="13">
        <f>'Kebutuhan Air Non Domestik (4)'!I88</f>
        <v>1.1574074074074073E-2</v>
      </c>
      <c r="H5" s="13">
        <f>'Kebutuhan Air Non Domestik (4)'!S88</f>
        <v>0</v>
      </c>
      <c r="I5" s="13">
        <f>'Kebutuhan Air Non Domestik (4)'!I113</f>
        <v>2.3148148148148147E-2</v>
      </c>
      <c r="J5" s="13">
        <f>'Kebutuhan Air Non Domestik (4)'!S113</f>
        <v>0</v>
      </c>
      <c r="K5" s="13">
        <f>'Kebutuhan Air Non Domestik (4)'!I138</f>
        <v>4.6296296296296294E-2</v>
      </c>
      <c r="L5" s="13">
        <f>'Kebutuhan Air Non Domestik (4)'!S138</f>
        <v>0</v>
      </c>
      <c r="M5" s="13">
        <f>('Kebutuhan Air Non Domestik (4)'!I163*0)+('Kebutuhan Air Non Domestik (4)'!AC163+'Kebutuhan Air Non Domestik (4)'!AM163)</f>
        <v>9.0277777777777776E-2</v>
      </c>
      <c r="N5" s="13">
        <f>'Kebutuhan Air Non Domestik (4)'!S163</f>
        <v>0</v>
      </c>
      <c r="O5" s="13">
        <f>'Kebutuhan Air Non Domestik (4)'!I188</f>
        <v>0</v>
      </c>
      <c r="P5" s="13">
        <f>'Kebutuhan Air Non Domestik (4)'!S188</f>
        <v>0</v>
      </c>
      <c r="Q5" s="13">
        <f>'Kebutuhan Air Non Domestik (4)'!I213</f>
        <v>0</v>
      </c>
      <c r="R5" s="13">
        <f>SUM(C5:Q5)</f>
        <v>0.2277777777777778</v>
      </c>
    </row>
    <row r="6" spans="1:18" x14ac:dyDescent="0.3">
      <c r="B6" s="6">
        <v>2026</v>
      </c>
      <c r="C6" s="13">
        <f>'Kebutuhan Air Non Domestik (4)'!I39</f>
        <v>0</v>
      </c>
      <c r="D6" s="13">
        <f>'Kebutuhan Air Non Domestik (4)'!S39</f>
        <v>5.648148148148148E-2</v>
      </c>
      <c r="E6" s="13">
        <f>'Kebutuhan Air Non Domestik (4)'!I64</f>
        <v>0</v>
      </c>
      <c r="F6" s="13">
        <f>'Kebutuhan Air Non Domestik (4)'!S64</f>
        <v>0</v>
      </c>
      <c r="G6" s="13">
        <f>'Kebutuhan Air Non Domestik (4)'!I89</f>
        <v>1.1574074074074073E-2</v>
      </c>
      <c r="H6" s="13">
        <f>'Kebutuhan Air Non Domestik (4)'!S89</f>
        <v>0</v>
      </c>
      <c r="I6" s="13">
        <f>'Kebutuhan Air Non Domestik (4)'!I114</f>
        <v>2.3148148148148147E-2</v>
      </c>
      <c r="J6" s="13">
        <f>'Kebutuhan Air Non Domestik (4)'!S114</f>
        <v>0</v>
      </c>
      <c r="K6" s="13">
        <f>'Kebutuhan Air Non Domestik (4)'!I139</f>
        <v>4.6296296296296294E-2</v>
      </c>
      <c r="L6" s="13">
        <f>'Kebutuhan Air Non Domestik (4)'!S139</f>
        <v>0</v>
      </c>
      <c r="M6" s="13">
        <f>('Kebutuhan Air Non Domestik (4)'!I164*0)+('Kebutuhan Air Non Domestik (4)'!AC164+'Kebutuhan Air Non Domestik (4)'!AM164)</f>
        <v>9.0277777777777776E-2</v>
      </c>
      <c r="N6" s="13">
        <f>'Kebutuhan Air Non Domestik (4)'!S164</f>
        <v>0</v>
      </c>
      <c r="O6" s="13">
        <f>'Kebutuhan Air Non Domestik (4)'!I189</f>
        <v>0</v>
      </c>
      <c r="P6" s="13">
        <f>'Kebutuhan Air Non Domestik (4)'!S189</f>
        <v>0</v>
      </c>
      <c r="Q6" s="13">
        <f>'Kebutuhan Air Non Domestik (4)'!I214</f>
        <v>0</v>
      </c>
      <c r="R6" s="13">
        <f t="shared" ref="R6:R24" si="0">SUM(C6:Q6)</f>
        <v>0.2277777777777778</v>
      </c>
    </row>
    <row r="7" spans="1:18" x14ac:dyDescent="0.3">
      <c r="B7" s="6">
        <v>2027</v>
      </c>
      <c r="C7" s="13">
        <f>'Kebutuhan Air Non Domestik (4)'!I40</f>
        <v>0</v>
      </c>
      <c r="D7" s="13">
        <f>'Kebutuhan Air Non Domestik (4)'!S40</f>
        <v>5.648148148148148E-2</v>
      </c>
      <c r="E7" s="13">
        <f>'Kebutuhan Air Non Domestik (4)'!I65</f>
        <v>0</v>
      </c>
      <c r="F7" s="13">
        <f>'Kebutuhan Air Non Domestik (4)'!S65</f>
        <v>0</v>
      </c>
      <c r="G7" s="13">
        <f>'Kebutuhan Air Non Domestik (4)'!I90</f>
        <v>1.1574074074074073E-2</v>
      </c>
      <c r="H7" s="13">
        <f>'Kebutuhan Air Non Domestik (4)'!S90</f>
        <v>0</v>
      </c>
      <c r="I7" s="13">
        <f>'Kebutuhan Air Non Domestik (4)'!I115</f>
        <v>2.3148148148148147E-2</v>
      </c>
      <c r="J7" s="13">
        <f>'Kebutuhan Air Non Domestik (4)'!S115</f>
        <v>0</v>
      </c>
      <c r="K7" s="13">
        <f>'Kebutuhan Air Non Domestik (4)'!I140</f>
        <v>4.6296296296296294E-2</v>
      </c>
      <c r="L7" s="13">
        <f>'Kebutuhan Air Non Domestik (4)'!S140</f>
        <v>0</v>
      </c>
      <c r="M7" s="13">
        <f>('Kebutuhan Air Non Domestik (4)'!I165*0)+('Kebutuhan Air Non Domestik (4)'!AC165+'Kebutuhan Air Non Domestik (4)'!AM165)</f>
        <v>9.0277777777777776E-2</v>
      </c>
      <c r="N7" s="13">
        <f>'Kebutuhan Air Non Domestik (4)'!S165</f>
        <v>0</v>
      </c>
      <c r="O7" s="13">
        <f>'Kebutuhan Air Non Domestik (4)'!I190</f>
        <v>0</v>
      </c>
      <c r="P7" s="13">
        <f>'Kebutuhan Air Non Domestik (4)'!S190</f>
        <v>0</v>
      </c>
      <c r="Q7" s="13">
        <f>'Kebutuhan Air Non Domestik (4)'!I215</f>
        <v>0</v>
      </c>
      <c r="R7" s="13">
        <f t="shared" si="0"/>
        <v>0.2277777777777778</v>
      </c>
    </row>
    <row r="8" spans="1:18" x14ac:dyDescent="0.3">
      <c r="B8" s="6">
        <v>2028</v>
      </c>
      <c r="C8" s="13">
        <f>'Kebutuhan Air Non Domestik (4)'!I41</f>
        <v>0</v>
      </c>
      <c r="D8" s="13">
        <f>'Kebutuhan Air Non Domestik (4)'!S41</f>
        <v>5.648148148148148E-2</v>
      </c>
      <c r="E8" s="13">
        <f>'Kebutuhan Air Non Domestik (4)'!I66</f>
        <v>0</v>
      </c>
      <c r="F8" s="13">
        <f>'Kebutuhan Air Non Domestik (4)'!S66</f>
        <v>0</v>
      </c>
      <c r="G8" s="13">
        <f>'Kebutuhan Air Non Domestik (4)'!I91</f>
        <v>1.1574074074074073E-2</v>
      </c>
      <c r="H8" s="13">
        <f>'Kebutuhan Air Non Domestik (4)'!S91</f>
        <v>0</v>
      </c>
      <c r="I8" s="13">
        <f>'Kebutuhan Air Non Domestik (4)'!I116</f>
        <v>2.3148148148148147E-2</v>
      </c>
      <c r="J8" s="13">
        <f>'Kebutuhan Air Non Domestik (4)'!S116</f>
        <v>0</v>
      </c>
      <c r="K8" s="13">
        <f>'Kebutuhan Air Non Domestik (4)'!I141</f>
        <v>4.6296296296296294E-2</v>
      </c>
      <c r="L8" s="13">
        <f>'Kebutuhan Air Non Domestik (4)'!S141</f>
        <v>0</v>
      </c>
      <c r="M8" s="13">
        <f>('Kebutuhan Air Non Domestik (4)'!I166*0)+('Kebutuhan Air Non Domestik (4)'!AC166+'Kebutuhan Air Non Domestik (4)'!AM166)</f>
        <v>9.0277777777777776E-2</v>
      </c>
      <c r="N8" s="13">
        <f>'Kebutuhan Air Non Domestik (4)'!S166</f>
        <v>0</v>
      </c>
      <c r="O8" s="13">
        <f>'Kebutuhan Air Non Domestik (4)'!I191</f>
        <v>0</v>
      </c>
      <c r="P8" s="13">
        <f>'Kebutuhan Air Non Domestik (4)'!S191</f>
        <v>0</v>
      </c>
      <c r="Q8" s="13">
        <f>'Kebutuhan Air Non Domestik (4)'!I216</f>
        <v>0</v>
      </c>
      <c r="R8" s="13">
        <f t="shared" si="0"/>
        <v>0.2277777777777778</v>
      </c>
    </row>
    <row r="9" spans="1:18" x14ac:dyDescent="0.3">
      <c r="B9" s="6">
        <v>2029</v>
      </c>
      <c r="C9" s="13">
        <f>'Kebutuhan Air Non Domestik (4)'!I42</f>
        <v>0</v>
      </c>
      <c r="D9" s="13">
        <f>'Kebutuhan Air Non Domestik (4)'!S42</f>
        <v>5.648148148148148E-2</v>
      </c>
      <c r="E9" s="13">
        <f>'Kebutuhan Air Non Domestik (4)'!I67</f>
        <v>0</v>
      </c>
      <c r="F9" s="13">
        <f>'Kebutuhan Air Non Domestik (4)'!S67</f>
        <v>0</v>
      </c>
      <c r="G9" s="13">
        <f>'Kebutuhan Air Non Domestik (4)'!I92</f>
        <v>1.1574074074074073E-2</v>
      </c>
      <c r="H9" s="13">
        <f>'Kebutuhan Air Non Domestik (4)'!S92</f>
        <v>0</v>
      </c>
      <c r="I9" s="13">
        <f>'Kebutuhan Air Non Domestik (4)'!I117</f>
        <v>2.3148148148148147E-2</v>
      </c>
      <c r="J9" s="13">
        <f>'Kebutuhan Air Non Domestik (4)'!S117</f>
        <v>0</v>
      </c>
      <c r="K9" s="13">
        <f>'Kebutuhan Air Non Domestik (4)'!I142</f>
        <v>4.6296296296296294E-2</v>
      </c>
      <c r="L9" s="13">
        <f>'Kebutuhan Air Non Domestik (4)'!S142</f>
        <v>0</v>
      </c>
      <c r="M9" s="13">
        <f>('Kebutuhan Air Non Domestik (4)'!I167*0)+('Kebutuhan Air Non Domestik (4)'!AC167+'Kebutuhan Air Non Domestik (4)'!AM167)</f>
        <v>9.0277777777777776E-2</v>
      </c>
      <c r="N9" s="13">
        <f>'Kebutuhan Air Non Domestik (4)'!S167</f>
        <v>0</v>
      </c>
      <c r="O9" s="13">
        <f>'Kebutuhan Air Non Domestik (4)'!I192</f>
        <v>0</v>
      </c>
      <c r="P9" s="13">
        <f>'Kebutuhan Air Non Domestik (4)'!S192</f>
        <v>0</v>
      </c>
      <c r="Q9" s="13">
        <f>'Kebutuhan Air Non Domestik (4)'!I217</f>
        <v>0</v>
      </c>
      <c r="R9" s="13">
        <f t="shared" si="0"/>
        <v>0.2277777777777778</v>
      </c>
    </row>
    <row r="10" spans="1:18" x14ac:dyDescent="0.3">
      <c r="B10" s="6">
        <v>2030</v>
      </c>
      <c r="C10" s="13">
        <f>'Kebutuhan Air Non Domestik (4)'!I43</f>
        <v>0</v>
      </c>
      <c r="D10" s="13">
        <f>'Kebutuhan Air Non Domestik (4)'!S43</f>
        <v>5.648148148148148E-2</v>
      </c>
      <c r="E10" s="13">
        <f>'Kebutuhan Air Non Domestik (4)'!I68</f>
        <v>0</v>
      </c>
      <c r="F10" s="13">
        <f>'Kebutuhan Air Non Domestik (4)'!S68</f>
        <v>0</v>
      </c>
      <c r="G10" s="13">
        <f>'Kebutuhan Air Non Domestik (4)'!I93</f>
        <v>1.1574074074074073E-2</v>
      </c>
      <c r="H10" s="13">
        <f>'Kebutuhan Air Non Domestik (4)'!S93</f>
        <v>0</v>
      </c>
      <c r="I10" s="13">
        <f>'Kebutuhan Air Non Domestik (4)'!I118</f>
        <v>2.3148148148148147E-2</v>
      </c>
      <c r="J10" s="13">
        <f>'Kebutuhan Air Non Domestik (4)'!S118</f>
        <v>0</v>
      </c>
      <c r="K10" s="13">
        <f>'Kebutuhan Air Non Domestik (4)'!I143</f>
        <v>4.6296296296296294E-2</v>
      </c>
      <c r="L10" s="13">
        <f>'Kebutuhan Air Non Domestik (4)'!S143</f>
        <v>0</v>
      </c>
      <c r="M10" s="13">
        <f>('Kebutuhan Air Non Domestik (4)'!I168*0)+('Kebutuhan Air Non Domestik (4)'!AC168+'Kebutuhan Air Non Domestik (4)'!AM168)</f>
        <v>9.0277777777777776E-2</v>
      </c>
      <c r="N10" s="13">
        <f>'Kebutuhan Air Non Domestik (4)'!S168</f>
        <v>0</v>
      </c>
      <c r="O10" s="13">
        <f>'Kebutuhan Air Non Domestik (4)'!I193</f>
        <v>0</v>
      </c>
      <c r="P10" s="13">
        <f>'Kebutuhan Air Non Domestik (4)'!S193</f>
        <v>0</v>
      </c>
      <c r="Q10" s="13">
        <f>'Kebutuhan Air Non Domestik (4)'!I218</f>
        <v>0</v>
      </c>
      <c r="R10" s="13">
        <f t="shared" si="0"/>
        <v>0.2277777777777778</v>
      </c>
    </row>
    <row r="11" spans="1:18" x14ac:dyDescent="0.3">
      <c r="B11" s="6">
        <v>2031</v>
      </c>
      <c r="C11" s="13">
        <f>'Kebutuhan Air Non Domestik (4)'!I44</f>
        <v>0</v>
      </c>
      <c r="D11" s="13">
        <f>'Kebutuhan Air Non Domestik (4)'!S44</f>
        <v>5.648148148148148E-2</v>
      </c>
      <c r="E11" s="13">
        <f>'Kebutuhan Air Non Domestik (4)'!I69</f>
        <v>0</v>
      </c>
      <c r="F11" s="13">
        <f>'Kebutuhan Air Non Domestik (4)'!S69</f>
        <v>0</v>
      </c>
      <c r="G11" s="13">
        <f>'Kebutuhan Air Non Domestik (4)'!I94</f>
        <v>1.1574074074074073E-2</v>
      </c>
      <c r="H11" s="13">
        <f>'Kebutuhan Air Non Domestik (4)'!S94</f>
        <v>0</v>
      </c>
      <c r="I11" s="13">
        <f>'Kebutuhan Air Non Domestik (4)'!I119</f>
        <v>2.3148148148148147E-2</v>
      </c>
      <c r="J11" s="13">
        <f>'Kebutuhan Air Non Domestik (4)'!S119</f>
        <v>0</v>
      </c>
      <c r="K11" s="13">
        <f>'Kebutuhan Air Non Domestik (4)'!I144</f>
        <v>4.6296296296296294E-2</v>
      </c>
      <c r="L11" s="13">
        <f>'Kebutuhan Air Non Domestik (4)'!S144</f>
        <v>0</v>
      </c>
      <c r="M11" s="13">
        <f>('Kebutuhan Air Non Domestik (4)'!I169*0)+('Kebutuhan Air Non Domestik (4)'!AC169+'Kebutuhan Air Non Domestik (4)'!AM169)</f>
        <v>9.0277777777777776E-2</v>
      </c>
      <c r="N11" s="13">
        <f>'Kebutuhan Air Non Domestik (4)'!S169</f>
        <v>0</v>
      </c>
      <c r="O11" s="13">
        <f>'Kebutuhan Air Non Domestik (4)'!I194</f>
        <v>0</v>
      </c>
      <c r="P11" s="13">
        <f>'Kebutuhan Air Non Domestik (4)'!S194</f>
        <v>0</v>
      </c>
      <c r="Q11" s="13">
        <f>'Kebutuhan Air Non Domestik (4)'!I219</f>
        <v>0</v>
      </c>
      <c r="R11" s="13">
        <f t="shared" si="0"/>
        <v>0.2277777777777778</v>
      </c>
    </row>
    <row r="12" spans="1:18" x14ac:dyDescent="0.3">
      <c r="B12" s="6">
        <v>2032</v>
      </c>
      <c r="C12" s="13">
        <f>'Kebutuhan Air Non Domestik (4)'!I45</f>
        <v>0</v>
      </c>
      <c r="D12" s="13">
        <f>'Kebutuhan Air Non Domestik (4)'!S45</f>
        <v>5.648148148148148E-2</v>
      </c>
      <c r="E12" s="13">
        <f>'Kebutuhan Air Non Domestik (4)'!I70</f>
        <v>0</v>
      </c>
      <c r="F12" s="13">
        <f>'Kebutuhan Air Non Domestik (4)'!S70</f>
        <v>0</v>
      </c>
      <c r="G12" s="13">
        <f>'Kebutuhan Air Non Domestik (4)'!I95</f>
        <v>1.1574074074074073E-2</v>
      </c>
      <c r="H12" s="13">
        <f>'Kebutuhan Air Non Domestik (4)'!S95</f>
        <v>0</v>
      </c>
      <c r="I12" s="13">
        <f>'Kebutuhan Air Non Domestik (4)'!I120</f>
        <v>2.3148148148148147E-2</v>
      </c>
      <c r="J12" s="13">
        <f>'Kebutuhan Air Non Domestik (4)'!S120</f>
        <v>0</v>
      </c>
      <c r="K12" s="13">
        <f>'Kebutuhan Air Non Domestik (4)'!I145</f>
        <v>4.6296296296296294E-2</v>
      </c>
      <c r="L12" s="13">
        <f>'Kebutuhan Air Non Domestik (4)'!S145</f>
        <v>0</v>
      </c>
      <c r="M12" s="13">
        <f>('Kebutuhan Air Non Domestik (4)'!I170*0)+('Kebutuhan Air Non Domestik (4)'!AC170+'Kebutuhan Air Non Domestik (4)'!AM170)</f>
        <v>9.0277777777777776E-2</v>
      </c>
      <c r="N12" s="13">
        <f>'Kebutuhan Air Non Domestik (4)'!S170</f>
        <v>0</v>
      </c>
      <c r="O12" s="13">
        <f>'Kebutuhan Air Non Domestik (4)'!I195</f>
        <v>0</v>
      </c>
      <c r="P12" s="13">
        <f>'Kebutuhan Air Non Domestik (4)'!S195</f>
        <v>0</v>
      </c>
      <c r="Q12" s="13">
        <f>'Kebutuhan Air Non Domestik (4)'!I220</f>
        <v>0</v>
      </c>
      <c r="R12" s="13">
        <f t="shared" si="0"/>
        <v>0.2277777777777778</v>
      </c>
    </row>
    <row r="13" spans="1:18" x14ac:dyDescent="0.3">
      <c r="B13" s="6">
        <v>2033</v>
      </c>
      <c r="C13" s="13">
        <f>'Kebutuhan Air Non Domestik (4)'!I46</f>
        <v>0</v>
      </c>
      <c r="D13" s="13">
        <f>'Kebutuhan Air Non Domestik (4)'!S46</f>
        <v>5.648148148148148E-2</v>
      </c>
      <c r="E13" s="13">
        <f>'Kebutuhan Air Non Domestik (4)'!I71</f>
        <v>0</v>
      </c>
      <c r="F13" s="13">
        <f>'Kebutuhan Air Non Domestik (4)'!S71</f>
        <v>0</v>
      </c>
      <c r="G13" s="13">
        <f>'Kebutuhan Air Non Domestik (4)'!I96</f>
        <v>1.1574074074074073E-2</v>
      </c>
      <c r="H13" s="13">
        <f>'Kebutuhan Air Non Domestik (4)'!S96</f>
        <v>0</v>
      </c>
      <c r="I13" s="13">
        <f>'Kebutuhan Air Non Domestik (4)'!I121</f>
        <v>2.3148148148148147E-2</v>
      </c>
      <c r="J13" s="13">
        <f>'Kebutuhan Air Non Domestik (4)'!S121</f>
        <v>0</v>
      </c>
      <c r="K13" s="13">
        <f>'Kebutuhan Air Non Domestik (4)'!I146</f>
        <v>4.6296296296296294E-2</v>
      </c>
      <c r="L13" s="13">
        <f>'Kebutuhan Air Non Domestik (4)'!S146</f>
        <v>0</v>
      </c>
      <c r="M13" s="13">
        <f>('Kebutuhan Air Non Domestik (4)'!I171*0)+('Kebutuhan Air Non Domestik (4)'!AC171+'Kebutuhan Air Non Domestik (4)'!AM171)</f>
        <v>9.0277777777777776E-2</v>
      </c>
      <c r="N13" s="13">
        <f>'Kebutuhan Air Non Domestik (4)'!S171</f>
        <v>0</v>
      </c>
      <c r="O13" s="13">
        <f>'Kebutuhan Air Non Domestik (4)'!I196</f>
        <v>0</v>
      </c>
      <c r="P13" s="13">
        <f>'Kebutuhan Air Non Domestik (4)'!S196</f>
        <v>0</v>
      </c>
      <c r="Q13" s="13">
        <f>'Kebutuhan Air Non Domestik (4)'!I221</f>
        <v>0</v>
      </c>
      <c r="R13" s="13">
        <f t="shared" si="0"/>
        <v>0.2277777777777778</v>
      </c>
    </row>
    <row r="14" spans="1:18" x14ac:dyDescent="0.3">
      <c r="B14" s="6">
        <v>2034</v>
      </c>
      <c r="C14" s="13">
        <f>'Kebutuhan Air Non Domestik (4)'!I47</f>
        <v>0</v>
      </c>
      <c r="D14" s="13">
        <f>'Kebutuhan Air Non Domestik (4)'!S47</f>
        <v>5.648148148148148E-2</v>
      </c>
      <c r="E14" s="13">
        <f>'Kebutuhan Air Non Domestik (4)'!I72</f>
        <v>0</v>
      </c>
      <c r="F14" s="13">
        <f>'Kebutuhan Air Non Domestik (4)'!S72</f>
        <v>0</v>
      </c>
      <c r="G14" s="13">
        <f>'Kebutuhan Air Non Domestik (4)'!I97</f>
        <v>1.1574074074074073E-2</v>
      </c>
      <c r="H14" s="13">
        <f>'Kebutuhan Air Non Domestik (4)'!S97</f>
        <v>0</v>
      </c>
      <c r="I14" s="13">
        <f>'Kebutuhan Air Non Domestik (4)'!I122</f>
        <v>2.3148148148148147E-2</v>
      </c>
      <c r="J14" s="13">
        <f>'Kebutuhan Air Non Domestik (4)'!S122</f>
        <v>0</v>
      </c>
      <c r="K14" s="13">
        <f>'Kebutuhan Air Non Domestik (4)'!I147</f>
        <v>4.6296296296296294E-2</v>
      </c>
      <c r="L14" s="13">
        <f>'Kebutuhan Air Non Domestik (4)'!S147</f>
        <v>0</v>
      </c>
      <c r="M14" s="13">
        <f>('Kebutuhan Air Non Domestik (4)'!I172*0)+('Kebutuhan Air Non Domestik (4)'!AC172+'Kebutuhan Air Non Domestik (4)'!AM172)</f>
        <v>9.0277777777777776E-2</v>
      </c>
      <c r="N14" s="13">
        <f>'Kebutuhan Air Non Domestik (4)'!S172</f>
        <v>0</v>
      </c>
      <c r="O14" s="13">
        <f>'Kebutuhan Air Non Domestik (4)'!I197</f>
        <v>0</v>
      </c>
      <c r="P14" s="13">
        <f>'Kebutuhan Air Non Domestik (4)'!S197</f>
        <v>0</v>
      </c>
      <c r="Q14" s="13">
        <f>'Kebutuhan Air Non Domestik (4)'!I222</f>
        <v>0</v>
      </c>
      <c r="R14" s="13">
        <f t="shared" si="0"/>
        <v>0.2277777777777778</v>
      </c>
    </row>
    <row r="15" spans="1:18" x14ac:dyDescent="0.3">
      <c r="B15" s="6">
        <v>2035</v>
      </c>
      <c r="C15" s="13">
        <f>'Kebutuhan Air Non Domestik (4)'!I48</f>
        <v>0</v>
      </c>
      <c r="D15" s="13">
        <f>'Kebutuhan Air Non Domestik (4)'!S48</f>
        <v>5.648148148148148E-2</v>
      </c>
      <c r="E15" s="13">
        <f>'Kebutuhan Air Non Domestik (4)'!I73</f>
        <v>0</v>
      </c>
      <c r="F15" s="13">
        <f>'Kebutuhan Air Non Domestik (4)'!S73</f>
        <v>0</v>
      </c>
      <c r="G15" s="13">
        <f>'Kebutuhan Air Non Domestik (4)'!I98</f>
        <v>1.1574074074074073E-2</v>
      </c>
      <c r="H15" s="13">
        <f>'Kebutuhan Air Non Domestik (4)'!S98</f>
        <v>0</v>
      </c>
      <c r="I15" s="13">
        <f>'Kebutuhan Air Non Domestik (4)'!I123</f>
        <v>2.3148148148148147E-2</v>
      </c>
      <c r="J15" s="13">
        <f>'Kebutuhan Air Non Domestik (4)'!S123</f>
        <v>0</v>
      </c>
      <c r="K15" s="13">
        <f>'Kebutuhan Air Non Domestik (4)'!I148</f>
        <v>4.6296296296296294E-2</v>
      </c>
      <c r="L15" s="13">
        <f>'Kebutuhan Air Non Domestik (4)'!S148</f>
        <v>0</v>
      </c>
      <c r="M15" s="13">
        <f>('Kebutuhan Air Non Domestik (4)'!I173*0)+('Kebutuhan Air Non Domestik (4)'!AC173+'Kebutuhan Air Non Domestik (4)'!AM173)</f>
        <v>9.0277777777777776E-2</v>
      </c>
      <c r="N15" s="13">
        <f>'Kebutuhan Air Non Domestik (4)'!S173</f>
        <v>0</v>
      </c>
      <c r="O15" s="13">
        <f>'Kebutuhan Air Non Domestik (4)'!I198</f>
        <v>0</v>
      </c>
      <c r="P15" s="13">
        <f>'Kebutuhan Air Non Domestik (4)'!S198</f>
        <v>0</v>
      </c>
      <c r="Q15" s="13">
        <f>'Kebutuhan Air Non Domestik (4)'!I223</f>
        <v>0</v>
      </c>
      <c r="R15" s="13">
        <f t="shared" si="0"/>
        <v>0.2277777777777778</v>
      </c>
    </row>
    <row r="16" spans="1:18" x14ac:dyDescent="0.3">
      <c r="B16" s="6">
        <v>2036</v>
      </c>
      <c r="C16" s="13">
        <f>'Kebutuhan Air Non Domestik (4)'!I49</f>
        <v>0</v>
      </c>
      <c r="D16" s="13">
        <f>'Kebutuhan Air Non Domestik (4)'!S49</f>
        <v>5.648148148148148E-2</v>
      </c>
      <c r="E16" s="13">
        <f>'Kebutuhan Air Non Domestik (4)'!I74</f>
        <v>0</v>
      </c>
      <c r="F16" s="13">
        <f>'Kebutuhan Air Non Domestik (4)'!S74</f>
        <v>0</v>
      </c>
      <c r="G16" s="13">
        <f>'Kebutuhan Air Non Domestik (4)'!I99</f>
        <v>1.1574074074074073E-2</v>
      </c>
      <c r="H16" s="13">
        <f>'Kebutuhan Air Non Domestik (4)'!S99</f>
        <v>0</v>
      </c>
      <c r="I16" s="13">
        <f>'Kebutuhan Air Non Domestik (4)'!I124</f>
        <v>3.4722222222222224E-2</v>
      </c>
      <c r="J16" s="13">
        <f>'Kebutuhan Air Non Domestik (4)'!S124</f>
        <v>0</v>
      </c>
      <c r="K16" s="13">
        <f>'Kebutuhan Air Non Domestik (4)'!I149</f>
        <v>6.9444444444444448E-2</v>
      </c>
      <c r="L16" s="13">
        <f>'Kebutuhan Air Non Domestik (4)'!S149</f>
        <v>0</v>
      </c>
      <c r="M16" s="13">
        <f>('Kebutuhan Air Non Domestik (4)'!I174*1)+('Kebutuhan Air Non Domestik (4)'!AC174+'Kebutuhan Air Non Domestik (4)'!AM174)</f>
        <v>0.13541666666666666</v>
      </c>
      <c r="N16" s="13">
        <f>'Kebutuhan Air Non Domestik (4)'!S174</f>
        <v>0</v>
      </c>
      <c r="O16" s="13">
        <f>'Kebutuhan Air Non Domestik (4)'!I199</f>
        <v>0</v>
      </c>
      <c r="P16" s="13">
        <f>'Kebutuhan Air Non Domestik (4)'!S199</f>
        <v>0</v>
      </c>
      <c r="Q16" s="13">
        <f>'Kebutuhan Air Non Domestik (4)'!I224</f>
        <v>0</v>
      </c>
      <c r="R16" s="13">
        <f t="shared" si="0"/>
        <v>0.30763888888888891</v>
      </c>
    </row>
    <row r="17" spans="1:18" x14ac:dyDescent="0.3">
      <c r="B17" s="6">
        <v>2037</v>
      </c>
      <c r="C17" s="13">
        <f>'Kebutuhan Air Non Domestik (4)'!I50</f>
        <v>0</v>
      </c>
      <c r="D17" s="13">
        <f>'Kebutuhan Air Non Domestik (4)'!S50</f>
        <v>5.648148148148148E-2</v>
      </c>
      <c r="E17" s="13">
        <f>'Kebutuhan Air Non Domestik (4)'!I75</f>
        <v>0</v>
      </c>
      <c r="F17" s="13">
        <f>'Kebutuhan Air Non Domestik (4)'!S75</f>
        <v>0</v>
      </c>
      <c r="G17" s="13">
        <f>'Kebutuhan Air Non Domestik (4)'!I100</f>
        <v>1.1574074074074073E-2</v>
      </c>
      <c r="H17" s="13">
        <f>'Kebutuhan Air Non Domestik (4)'!S100</f>
        <v>0</v>
      </c>
      <c r="I17" s="13">
        <f>'Kebutuhan Air Non Domestik (4)'!I125</f>
        <v>3.4722222222222224E-2</v>
      </c>
      <c r="J17" s="13">
        <f>'Kebutuhan Air Non Domestik (4)'!S125</f>
        <v>0</v>
      </c>
      <c r="K17" s="13">
        <f>'Kebutuhan Air Non Domestik (4)'!I150</f>
        <v>6.9444444444444448E-2</v>
      </c>
      <c r="L17" s="13">
        <f>'Kebutuhan Air Non Domestik (4)'!S150</f>
        <v>0</v>
      </c>
      <c r="M17" s="13">
        <f>('Kebutuhan Air Non Domestik (4)'!I175*1)+('Kebutuhan Air Non Domestik (4)'!AC175+'Kebutuhan Air Non Domestik (4)'!AM175)</f>
        <v>0.13541666666666666</v>
      </c>
      <c r="N17" s="13">
        <f>'Kebutuhan Air Non Domestik (4)'!S175</f>
        <v>0</v>
      </c>
      <c r="O17" s="13">
        <f>'Kebutuhan Air Non Domestik (4)'!I200</f>
        <v>0</v>
      </c>
      <c r="P17" s="13">
        <f>'Kebutuhan Air Non Domestik (4)'!S200</f>
        <v>0</v>
      </c>
      <c r="Q17" s="13">
        <f>'Kebutuhan Air Non Domestik (4)'!I225</f>
        <v>0</v>
      </c>
      <c r="R17" s="13">
        <f t="shared" si="0"/>
        <v>0.30763888888888891</v>
      </c>
    </row>
    <row r="18" spans="1:18" x14ac:dyDescent="0.3">
      <c r="B18" s="6">
        <v>2038</v>
      </c>
      <c r="C18" s="13">
        <f>'Kebutuhan Air Non Domestik (4)'!I51</f>
        <v>0</v>
      </c>
      <c r="D18" s="13">
        <f>'Kebutuhan Air Non Domestik (4)'!S51</f>
        <v>5.648148148148148E-2</v>
      </c>
      <c r="E18" s="13">
        <f>'Kebutuhan Air Non Domestik (4)'!I76</f>
        <v>0</v>
      </c>
      <c r="F18" s="13">
        <f>'Kebutuhan Air Non Domestik (4)'!S76</f>
        <v>0</v>
      </c>
      <c r="G18" s="13">
        <f>'Kebutuhan Air Non Domestik (4)'!I101</f>
        <v>1.1574074074074073E-2</v>
      </c>
      <c r="H18" s="13">
        <f>'Kebutuhan Air Non Domestik (4)'!S101</f>
        <v>0</v>
      </c>
      <c r="I18" s="13">
        <f>'Kebutuhan Air Non Domestik (4)'!I126</f>
        <v>3.4722222222222224E-2</v>
      </c>
      <c r="J18" s="13">
        <f>'Kebutuhan Air Non Domestik (4)'!S126</f>
        <v>0</v>
      </c>
      <c r="K18" s="13">
        <f>'Kebutuhan Air Non Domestik (4)'!I151</f>
        <v>6.9444444444444448E-2</v>
      </c>
      <c r="L18" s="13">
        <f>'Kebutuhan Air Non Domestik (4)'!S151</f>
        <v>0</v>
      </c>
      <c r="M18" s="13">
        <f>('Kebutuhan Air Non Domestik (4)'!I176*1)+('Kebutuhan Air Non Domestik (4)'!AC176+'Kebutuhan Air Non Domestik (4)'!AM176)</f>
        <v>0.13541666666666666</v>
      </c>
      <c r="N18" s="13">
        <f>'Kebutuhan Air Non Domestik (4)'!S176</f>
        <v>0</v>
      </c>
      <c r="O18" s="13">
        <f>'Kebutuhan Air Non Domestik (4)'!I201</f>
        <v>0</v>
      </c>
      <c r="P18" s="13">
        <f>'Kebutuhan Air Non Domestik (4)'!S201</f>
        <v>0</v>
      </c>
      <c r="Q18" s="13">
        <f>'Kebutuhan Air Non Domestik (4)'!I226</f>
        <v>0</v>
      </c>
      <c r="R18" s="13">
        <f t="shared" si="0"/>
        <v>0.30763888888888891</v>
      </c>
    </row>
    <row r="19" spans="1:18" x14ac:dyDescent="0.3">
      <c r="B19" s="6">
        <v>2039</v>
      </c>
      <c r="C19" s="13">
        <f>'Kebutuhan Air Non Domestik (4)'!I52</f>
        <v>0</v>
      </c>
      <c r="D19" s="13">
        <f>'Kebutuhan Air Non Domestik (4)'!S52</f>
        <v>5.648148148148148E-2</v>
      </c>
      <c r="E19" s="13">
        <f>'Kebutuhan Air Non Domestik (4)'!I77</f>
        <v>0</v>
      </c>
      <c r="F19" s="13">
        <f>'Kebutuhan Air Non Domestik (4)'!S77</f>
        <v>0</v>
      </c>
      <c r="G19" s="13">
        <f>'Kebutuhan Air Non Domestik (4)'!I102</f>
        <v>1.1574074074074073E-2</v>
      </c>
      <c r="H19" s="13">
        <f>'Kebutuhan Air Non Domestik (4)'!S102</f>
        <v>0</v>
      </c>
      <c r="I19" s="13">
        <f>'Kebutuhan Air Non Domestik (4)'!I127</f>
        <v>3.4722222222222224E-2</v>
      </c>
      <c r="J19" s="13">
        <f>'Kebutuhan Air Non Domestik (4)'!S127</f>
        <v>0</v>
      </c>
      <c r="K19" s="13">
        <f>'Kebutuhan Air Non Domestik (4)'!I152</f>
        <v>6.9444444444444448E-2</v>
      </c>
      <c r="L19" s="13">
        <f>'Kebutuhan Air Non Domestik (4)'!S152</f>
        <v>0</v>
      </c>
      <c r="M19" s="13">
        <f>('Kebutuhan Air Non Domestik (4)'!I177*1)+('Kebutuhan Air Non Domestik (4)'!AC177+'Kebutuhan Air Non Domestik (4)'!AM177)</f>
        <v>0.13541666666666666</v>
      </c>
      <c r="N19" s="13">
        <f>'Kebutuhan Air Non Domestik (4)'!S177</f>
        <v>0</v>
      </c>
      <c r="O19" s="13">
        <f>'Kebutuhan Air Non Domestik (4)'!I202</f>
        <v>0</v>
      </c>
      <c r="P19" s="13">
        <f>'Kebutuhan Air Non Domestik (4)'!S202</f>
        <v>0</v>
      </c>
      <c r="Q19" s="13">
        <f>'Kebutuhan Air Non Domestik (4)'!I227</f>
        <v>0</v>
      </c>
      <c r="R19" s="13">
        <f t="shared" si="0"/>
        <v>0.30763888888888891</v>
      </c>
    </row>
    <row r="20" spans="1:18" x14ac:dyDescent="0.3">
      <c r="B20" s="6">
        <v>2040</v>
      </c>
      <c r="C20" s="13">
        <f>'Kebutuhan Air Non Domestik (4)'!I53</f>
        <v>0</v>
      </c>
      <c r="D20" s="13">
        <f>'Kebutuhan Air Non Domestik (4)'!S53</f>
        <v>5.648148148148148E-2</v>
      </c>
      <c r="E20" s="13">
        <f>'Kebutuhan Air Non Domestik (4)'!I78</f>
        <v>0</v>
      </c>
      <c r="F20" s="13">
        <f>'Kebutuhan Air Non Domestik (4)'!S78</f>
        <v>0</v>
      </c>
      <c r="G20" s="13">
        <f>'Kebutuhan Air Non Domestik (4)'!I103</f>
        <v>1.1574074074074073E-2</v>
      </c>
      <c r="H20" s="13">
        <f>'Kebutuhan Air Non Domestik (4)'!S103</f>
        <v>0</v>
      </c>
      <c r="I20" s="13">
        <f>'Kebutuhan Air Non Domestik (4)'!I128</f>
        <v>3.4722222222222224E-2</v>
      </c>
      <c r="J20" s="13">
        <f>'Kebutuhan Air Non Domestik (4)'!S128</f>
        <v>0</v>
      </c>
      <c r="K20" s="13">
        <f>'Kebutuhan Air Non Domestik (4)'!I153</f>
        <v>6.9444444444444448E-2</v>
      </c>
      <c r="L20" s="13">
        <f>'Kebutuhan Air Non Domestik (4)'!S153</f>
        <v>0</v>
      </c>
      <c r="M20" s="13">
        <f>('Kebutuhan Air Non Domestik (4)'!I178*1)+('Kebutuhan Air Non Domestik (4)'!AC178+'Kebutuhan Air Non Domestik (4)'!AM178)</f>
        <v>0.13541666666666666</v>
      </c>
      <c r="N20" s="13">
        <f>'Kebutuhan Air Non Domestik (4)'!S178</f>
        <v>0</v>
      </c>
      <c r="O20" s="13">
        <f>'Kebutuhan Air Non Domestik (4)'!I203</f>
        <v>0</v>
      </c>
      <c r="P20" s="13">
        <f>'Kebutuhan Air Non Domestik (4)'!S203</f>
        <v>0</v>
      </c>
      <c r="Q20" s="13">
        <f>'Kebutuhan Air Non Domestik (4)'!I228</f>
        <v>0</v>
      </c>
      <c r="R20" s="13">
        <f t="shared" si="0"/>
        <v>0.30763888888888891</v>
      </c>
    </row>
    <row r="21" spans="1:18" x14ac:dyDescent="0.3">
      <c r="B21" s="6">
        <v>2041</v>
      </c>
      <c r="C21" s="13">
        <f>'Kebutuhan Air Non Domestik (4)'!I54</f>
        <v>0</v>
      </c>
      <c r="D21" s="13">
        <f>'Kebutuhan Air Non Domestik (4)'!S54</f>
        <v>5.648148148148148E-2</v>
      </c>
      <c r="E21" s="13">
        <f>'Kebutuhan Air Non Domestik (4)'!I79</f>
        <v>0</v>
      </c>
      <c r="F21" s="13">
        <f>'Kebutuhan Air Non Domestik (4)'!S79</f>
        <v>0</v>
      </c>
      <c r="G21" s="13">
        <f>'Kebutuhan Air Non Domestik (4)'!I104</f>
        <v>1.1574074074074073E-2</v>
      </c>
      <c r="H21" s="13">
        <f>'Kebutuhan Air Non Domestik (4)'!S104</f>
        <v>0</v>
      </c>
      <c r="I21" s="13">
        <f>'Kebutuhan Air Non Domestik (4)'!I129</f>
        <v>3.4722222222222224E-2</v>
      </c>
      <c r="J21" s="13">
        <f>'Kebutuhan Air Non Domestik (4)'!S129</f>
        <v>0</v>
      </c>
      <c r="K21" s="13">
        <f>'Kebutuhan Air Non Domestik (4)'!I154</f>
        <v>6.9444444444444448E-2</v>
      </c>
      <c r="L21" s="13">
        <f>'Kebutuhan Air Non Domestik (4)'!S154</f>
        <v>0</v>
      </c>
      <c r="M21" s="13">
        <f>('Kebutuhan Air Non Domestik (4)'!I179*1)+('Kebutuhan Air Non Domestik (4)'!AC179+'Kebutuhan Air Non Domestik (4)'!AM179)</f>
        <v>0.13541666666666666</v>
      </c>
      <c r="N21" s="13">
        <f>'Kebutuhan Air Non Domestik (4)'!S179</f>
        <v>0</v>
      </c>
      <c r="O21" s="13">
        <f>'Kebutuhan Air Non Domestik (4)'!I204</f>
        <v>0</v>
      </c>
      <c r="P21" s="13">
        <f>'Kebutuhan Air Non Domestik (4)'!S204</f>
        <v>0</v>
      </c>
      <c r="Q21" s="13">
        <f>'Kebutuhan Air Non Domestik (4)'!I229</f>
        <v>0</v>
      </c>
      <c r="R21" s="13">
        <f t="shared" si="0"/>
        <v>0.30763888888888891</v>
      </c>
    </row>
    <row r="22" spans="1:18" x14ac:dyDescent="0.3">
      <c r="B22" s="6">
        <v>2042</v>
      </c>
      <c r="C22" s="13">
        <f>'Kebutuhan Air Non Domestik (4)'!I55</f>
        <v>0</v>
      </c>
      <c r="D22" s="13">
        <f>'Kebutuhan Air Non Domestik (4)'!S55</f>
        <v>5.648148148148148E-2</v>
      </c>
      <c r="E22" s="13">
        <f>'Kebutuhan Air Non Domestik (4)'!I80</f>
        <v>0</v>
      </c>
      <c r="F22" s="13">
        <f>'Kebutuhan Air Non Domestik (4)'!S80</f>
        <v>0</v>
      </c>
      <c r="G22" s="13">
        <f>'Kebutuhan Air Non Domestik (4)'!I105</f>
        <v>1.1574074074074073E-2</v>
      </c>
      <c r="H22" s="13">
        <f>'Kebutuhan Air Non Domestik (4)'!S105</f>
        <v>0</v>
      </c>
      <c r="I22" s="13">
        <f>'Kebutuhan Air Non Domestik (4)'!I130</f>
        <v>3.4722222222222224E-2</v>
      </c>
      <c r="J22" s="13">
        <f>'Kebutuhan Air Non Domestik (4)'!S130</f>
        <v>0</v>
      </c>
      <c r="K22" s="13">
        <f>'Kebutuhan Air Non Domestik (4)'!I155</f>
        <v>6.9444444444444448E-2</v>
      </c>
      <c r="L22" s="13">
        <f>'Kebutuhan Air Non Domestik (4)'!S155</f>
        <v>0</v>
      </c>
      <c r="M22" s="13">
        <f>('Kebutuhan Air Non Domestik (4)'!I180*1)+('Kebutuhan Air Non Domestik (4)'!AC180+'Kebutuhan Air Non Domestik (4)'!AM180)</f>
        <v>0.13541666666666666</v>
      </c>
      <c r="N22" s="13">
        <f>'Kebutuhan Air Non Domestik (4)'!S180</f>
        <v>0</v>
      </c>
      <c r="O22" s="13">
        <f>'Kebutuhan Air Non Domestik (4)'!I205</f>
        <v>0</v>
      </c>
      <c r="P22" s="13">
        <f>'Kebutuhan Air Non Domestik (4)'!S205</f>
        <v>0</v>
      </c>
      <c r="Q22" s="13">
        <f>'Kebutuhan Air Non Domestik (4)'!I230</f>
        <v>0</v>
      </c>
      <c r="R22" s="13">
        <f t="shared" si="0"/>
        <v>0.30763888888888891</v>
      </c>
    </row>
    <row r="23" spans="1:18" x14ac:dyDescent="0.3">
      <c r="B23" s="6">
        <v>2043</v>
      </c>
      <c r="C23" s="13">
        <f>'Kebutuhan Air Non Domestik (4)'!I56</f>
        <v>0</v>
      </c>
      <c r="D23" s="13">
        <f>'Kebutuhan Air Non Domestik (4)'!S56</f>
        <v>5.648148148148148E-2</v>
      </c>
      <c r="E23" s="13">
        <f>'Kebutuhan Air Non Domestik (4)'!I81</f>
        <v>0</v>
      </c>
      <c r="F23" s="13">
        <f>'Kebutuhan Air Non Domestik (4)'!S81</f>
        <v>0</v>
      </c>
      <c r="G23" s="13">
        <f>'Kebutuhan Air Non Domestik (4)'!I106</f>
        <v>1.1574074074074073E-2</v>
      </c>
      <c r="H23" s="13">
        <f>'Kebutuhan Air Non Domestik (4)'!S106</f>
        <v>0</v>
      </c>
      <c r="I23" s="13">
        <f>'Kebutuhan Air Non Domestik (4)'!I131</f>
        <v>3.4722222222222224E-2</v>
      </c>
      <c r="J23" s="13">
        <f>'Kebutuhan Air Non Domestik (4)'!S131</f>
        <v>0</v>
      </c>
      <c r="K23" s="13">
        <f>'Kebutuhan Air Non Domestik (4)'!I156</f>
        <v>6.9444444444444448E-2</v>
      </c>
      <c r="L23" s="13">
        <f>'Kebutuhan Air Non Domestik (4)'!S156</f>
        <v>0</v>
      </c>
      <c r="M23" s="13">
        <f>('Kebutuhan Air Non Domestik (4)'!I181*1)+('Kebutuhan Air Non Domestik (4)'!AC181+'Kebutuhan Air Non Domestik (4)'!AM181)</f>
        <v>0.13541666666666666</v>
      </c>
      <c r="N23" s="13">
        <f>'Kebutuhan Air Non Domestik (4)'!S181</f>
        <v>0</v>
      </c>
      <c r="O23" s="13">
        <f>'Kebutuhan Air Non Domestik (4)'!I206</f>
        <v>0</v>
      </c>
      <c r="P23" s="13">
        <f>'Kebutuhan Air Non Domestik (4)'!S206</f>
        <v>0</v>
      </c>
      <c r="Q23" s="13">
        <f>'Kebutuhan Air Non Domestik (4)'!I231</f>
        <v>0</v>
      </c>
      <c r="R23" s="13">
        <f t="shared" si="0"/>
        <v>0.30763888888888891</v>
      </c>
    </row>
    <row r="24" spans="1:18" x14ac:dyDescent="0.3">
      <c r="B24" s="6">
        <v>2044</v>
      </c>
      <c r="C24" s="13">
        <f>'Kebutuhan Air Non Domestik (4)'!I57</f>
        <v>0</v>
      </c>
      <c r="D24" s="13">
        <f>'Kebutuhan Air Non Domestik (4)'!S57</f>
        <v>5.648148148148148E-2</v>
      </c>
      <c r="E24" s="13">
        <f>'Kebutuhan Air Non Domestik (4)'!I82</f>
        <v>0</v>
      </c>
      <c r="F24" s="13">
        <f>'Kebutuhan Air Non Domestik (4)'!S82</f>
        <v>0</v>
      </c>
      <c r="G24" s="13">
        <f>'Kebutuhan Air Non Domestik (4)'!I107</f>
        <v>1.1574074074074073E-2</v>
      </c>
      <c r="H24" s="13">
        <f>'Kebutuhan Air Non Domestik (4)'!S107</f>
        <v>0</v>
      </c>
      <c r="I24" s="13">
        <f>'Kebutuhan Air Non Domestik (4)'!I132</f>
        <v>3.4722222222222224E-2</v>
      </c>
      <c r="J24" s="13">
        <f>'Kebutuhan Air Non Domestik (4)'!S132</f>
        <v>0</v>
      </c>
      <c r="K24" s="13">
        <f>'Kebutuhan Air Non Domestik (4)'!I157</f>
        <v>6.9444444444444448E-2</v>
      </c>
      <c r="L24" s="13">
        <f>'Kebutuhan Air Non Domestik (4)'!S157</f>
        <v>0</v>
      </c>
      <c r="M24" s="13">
        <f>('Kebutuhan Air Non Domestik (4)'!I182*1)+('Kebutuhan Air Non Domestik (4)'!AC182+'Kebutuhan Air Non Domestik (4)'!AM182)</f>
        <v>0.13541666666666666</v>
      </c>
      <c r="N24" s="13">
        <f>'Kebutuhan Air Non Domestik (4)'!S182</f>
        <v>0</v>
      </c>
      <c r="O24" s="13">
        <f>'Kebutuhan Air Non Domestik (4)'!I207</f>
        <v>0</v>
      </c>
      <c r="P24" s="13">
        <f>'Kebutuhan Air Non Domestik (4)'!S207</f>
        <v>0</v>
      </c>
      <c r="Q24" s="13">
        <f>'Kebutuhan Air Non Domestik (4)'!I232</f>
        <v>0</v>
      </c>
      <c r="R24" s="13">
        <f t="shared" si="0"/>
        <v>0.30763888888888891</v>
      </c>
    </row>
    <row r="27" spans="1:18" ht="15.6" x14ac:dyDescent="0.3">
      <c r="A27" s="203">
        <v>2</v>
      </c>
      <c r="B27" s="228" t="s">
        <v>146</v>
      </c>
      <c r="C27" s="228"/>
      <c r="D27" s="228"/>
      <c r="E27" s="228"/>
      <c r="F27" s="228"/>
      <c r="G27" s="228"/>
      <c r="H27" s="228"/>
      <c r="I27" s="228"/>
      <c r="J27" s="228"/>
      <c r="K27" s="228"/>
      <c r="L27" s="228"/>
      <c r="M27" s="228"/>
      <c r="N27" s="228"/>
      <c r="O27" s="228"/>
      <c r="P27" s="228"/>
      <c r="Q27" s="228"/>
      <c r="R27" s="228"/>
    </row>
    <row r="28" spans="1:18" x14ac:dyDescent="0.3">
      <c r="A28" s="203"/>
      <c r="B28" s="197" t="s">
        <v>22</v>
      </c>
      <c r="C28" s="229" t="s">
        <v>233</v>
      </c>
      <c r="D28" s="229"/>
      <c r="E28" s="229"/>
      <c r="F28" s="229"/>
      <c r="G28" s="229"/>
      <c r="H28" s="229"/>
      <c r="I28" s="229"/>
      <c r="J28" s="229"/>
      <c r="K28" s="229"/>
      <c r="L28" s="229"/>
      <c r="M28" s="229"/>
      <c r="N28" s="229"/>
      <c r="O28" s="229"/>
      <c r="P28" s="229"/>
      <c r="Q28" s="229"/>
      <c r="R28" s="229"/>
    </row>
    <row r="29" spans="1:18" x14ac:dyDescent="0.3">
      <c r="A29" s="203"/>
      <c r="B29" s="197"/>
      <c r="C29" s="225" t="s">
        <v>170</v>
      </c>
      <c r="D29" s="225" t="s">
        <v>171</v>
      </c>
      <c r="E29" s="225" t="s">
        <v>173</v>
      </c>
      <c r="F29" s="225" t="s">
        <v>174</v>
      </c>
      <c r="G29" s="225" t="s">
        <v>301</v>
      </c>
      <c r="H29" s="225" t="s">
        <v>302</v>
      </c>
      <c r="I29" s="225" t="s">
        <v>182</v>
      </c>
      <c r="J29" s="225" t="s">
        <v>349</v>
      </c>
      <c r="K29" s="225" t="s">
        <v>183</v>
      </c>
      <c r="L29" s="225" t="s">
        <v>172</v>
      </c>
      <c r="M29" s="225" t="s">
        <v>306</v>
      </c>
      <c r="N29" s="225" t="s">
        <v>307</v>
      </c>
      <c r="O29" s="225" t="s">
        <v>308</v>
      </c>
      <c r="P29" s="225" t="s">
        <v>350</v>
      </c>
      <c r="Q29" s="225" t="s">
        <v>459</v>
      </c>
      <c r="R29" s="225" t="s">
        <v>232</v>
      </c>
    </row>
    <row r="30" spans="1:18" x14ac:dyDescent="0.3">
      <c r="A30" s="203"/>
      <c r="B30" s="197"/>
      <c r="C30" s="225"/>
      <c r="D30" s="225"/>
      <c r="E30" s="225"/>
      <c r="F30" s="225"/>
      <c r="G30" s="225"/>
      <c r="H30" s="225"/>
      <c r="I30" s="225"/>
      <c r="J30" s="225"/>
      <c r="K30" s="225"/>
      <c r="L30" s="225"/>
      <c r="M30" s="225"/>
      <c r="N30" s="225"/>
      <c r="O30" s="225"/>
      <c r="P30" s="225"/>
      <c r="Q30" s="225"/>
      <c r="R30" s="225"/>
    </row>
    <row r="31" spans="1:18" x14ac:dyDescent="0.3">
      <c r="B31" s="6">
        <v>2025</v>
      </c>
      <c r="C31" s="13">
        <f>'Kebutuhan Air Non Domestik (4)'!I243</f>
        <v>0</v>
      </c>
      <c r="D31" s="13">
        <f>'Kebutuhan Air Non Domestik (4)'!S243</f>
        <v>4.1666666666666664E-2</v>
      </c>
      <c r="E31" s="13">
        <f>'Kebutuhan Air Non Domestik (4)'!I268</f>
        <v>0</v>
      </c>
      <c r="F31" s="13">
        <f>'Kebutuhan Air Non Domestik (4)'!S268</f>
        <v>0.1648148148148148</v>
      </c>
      <c r="G31" s="13">
        <f>'Kebutuhan Air Non Domestik (4)'!I293</f>
        <v>1.1574074074074073E-2</v>
      </c>
      <c r="H31" s="13">
        <f>'Kebutuhan Air Non Domestik (4)'!S293</f>
        <v>5.7870370370370367E-3</v>
      </c>
      <c r="I31" s="13">
        <f>'Kebutuhan Air Non Domestik (4)'!I318</f>
        <v>3.4722222222222224E-2</v>
      </c>
      <c r="J31" s="13">
        <f>'Kebutuhan Air Non Domestik (4)'!S318</f>
        <v>0</v>
      </c>
      <c r="K31" s="13">
        <f>'Kebutuhan Air Non Domestik (4)'!I343</f>
        <v>2.3148148148148147E-2</v>
      </c>
      <c r="L31" s="13">
        <f>'Kebutuhan Air Non Domestik (4)'!S343</f>
        <v>0</v>
      </c>
      <c r="M31" s="13">
        <f>('Kebutuhan Air Non Domestik (4)'!I368*0)+('Kebutuhan Air Non Domestik (4)'!AL368+'Kebutuhan Air Non Domestik (4)'!AV368+'Kebutuhan Air Non Domestik (4)'!BF368+'Kebutuhan Air Non Domestik (4)'!BP368+'Kebutuhan Air Non Domestik (4)'!BZ368+'Kebutuhan Air Non Domestik (4)'!CJ368+'Kebutuhan Air Non Domestik (4)'!CT368+'Kebutuhan Air Non Domestik (4)'!DD368+'Kebutuhan Air Non Domestik (4)'!DN368+'Kebutuhan Air Non Domestik (4)'!DX368)</f>
        <v>0.2986111111111111</v>
      </c>
      <c r="N31" s="13">
        <f>'Kebutuhan Air Non Domestik (4)'!S368</f>
        <v>0.1167824074074074</v>
      </c>
      <c r="O31" s="13">
        <f>'Kebutuhan Air Non Domestik (4)'!I393</f>
        <v>0.11574074074074074</v>
      </c>
      <c r="P31" s="13">
        <f>'Kebutuhan Air Non Domestik (4)'!S393</f>
        <v>0.6</v>
      </c>
      <c r="Q31" s="318">
        <f>'Kebutuhan Air Non Domestik (4)'!I418</f>
        <v>2.7777777777777779E-3</v>
      </c>
      <c r="R31" s="13">
        <f>SUM(C31:Q31)</f>
        <v>1.4156249999999999</v>
      </c>
    </row>
    <row r="32" spans="1:18" x14ac:dyDescent="0.3">
      <c r="B32" s="6">
        <v>2026</v>
      </c>
      <c r="C32" s="13">
        <f>'Kebutuhan Air Non Domestik (4)'!I244</f>
        <v>0</v>
      </c>
      <c r="D32" s="13">
        <f>'Kebutuhan Air Non Domestik (4)'!S244</f>
        <v>4.1666666666666664E-2</v>
      </c>
      <c r="E32" s="13">
        <f>'Kebutuhan Air Non Domestik (4)'!I269</f>
        <v>0</v>
      </c>
      <c r="F32" s="13">
        <f>'Kebutuhan Air Non Domestik (4)'!S269</f>
        <v>0.1648148148148148</v>
      </c>
      <c r="G32" s="13">
        <f>'Kebutuhan Air Non Domestik (4)'!I294</f>
        <v>1.1574074074074073E-2</v>
      </c>
      <c r="H32" s="13">
        <f>'Kebutuhan Air Non Domestik (4)'!S294</f>
        <v>5.7870370370370367E-3</v>
      </c>
      <c r="I32" s="13">
        <f>'Kebutuhan Air Non Domestik (4)'!I319</f>
        <v>3.4722222222222224E-2</v>
      </c>
      <c r="J32" s="13">
        <f>'Kebutuhan Air Non Domestik (4)'!S319</f>
        <v>0</v>
      </c>
      <c r="K32" s="13">
        <f>'Kebutuhan Air Non Domestik (4)'!I344</f>
        <v>2.3148148148148147E-2</v>
      </c>
      <c r="L32" s="13">
        <f>'Kebutuhan Air Non Domestik (4)'!S344</f>
        <v>0</v>
      </c>
      <c r="M32" s="13">
        <f>('Kebutuhan Air Non Domestik (4)'!I369*1)+('Kebutuhan Air Non Domestik (4)'!AL369+'Kebutuhan Air Non Domestik (4)'!AV369+'Kebutuhan Air Non Domestik (4)'!BF369+'Kebutuhan Air Non Domestik (4)'!BP369+'Kebutuhan Air Non Domestik (4)'!BZ369+'Kebutuhan Air Non Domestik (4)'!CJ369+'Kebutuhan Air Non Domestik (4)'!CT369+'Kebutuhan Air Non Domestik (4)'!DD369+'Kebutuhan Air Non Domestik (4)'!DN369+'Kebutuhan Air Non Domestik (4)'!DX369)</f>
        <v>0.328125</v>
      </c>
      <c r="N32" s="13">
        <f>'Kebutuhan Air Non Domestik (4)'!S369</f>
        <v>0.1167824074074074</v>
      </c>
      <c r="O32" s="13">
        <f>'Kebutuhan Air Non Domestik (4)'!I394</f>
        <v>0.11574074074074074</v>
      </c>
      <c r="P32" s="13">
        <f>'Kebutuhan Air Non Domestik (4)'!S394</f>
        <v>0.6</v>
      </c>
      <c r="Q32" s="318">
        <f>'Kebutuhan Air Non Domestik (4)'!I419</f>
        <v>2.7777777777777779E-3</v>
      </c>
      <c r="R32" s="13">
        <f t="shared" ref="R32:R50" si="1">SUM(C32:Q32)</f>
        <v>1.4451388888888888</v>
      </c>
    </row>
    <row r="33" spans="2:18" x14ac:dyDescent="0.3">
      <c r="B33" s="6">
        <v>2027</v>
      </c>
      <c r="C33" s="13">
        <f>'Kebutuhan Air Non Domestik (4)'!I245</f>
        <v>0</v>
      </c>
      <c r="D33" s="13">
        <f>'Kebutuhan Air Non Domestik (4)'!S245</f>
        <v>4.1666666666666664E-2</v>
      </c>
      <c r="E33" s="13">
        <f>'Kebutuhan Air Non Domestik (4)'!I270</f>
        <v>0</v>
      </c>
      <c r="F33" s="13">
        <f>'Kebutuhan Air Non Domestik (4)'!S270</f>
        <v>0.1648148148148148</v>
      </c>
      <c r="G33" s="13">
        <f>'Kebutuhan Air Non Domestik (4)'!I295</f>
        <v>1.1574074074074073E-2</v>
      </c>
      <c r="H33" s="13">
        <f>'Kebutuhan Air Non Domestik (4)'!S295</f>
        <v>5.7870370370370367E-3</v>
      </c>
      <c r="I33" s="13">
        <f>'Kebutuhan Air Non Domestik (4)'!I320</f>
        <v>3.4722222222222224E-2</v>
      </c>
      <c r="J33" s="13">
        <f>'Kebutuhan Air Non Domestik (4)'!S320</f>
        <v>0</v>
      </c>
      <c r="K33" s="13">
        <f>'Kebutuhan Air Non Domestik (4)'!I345</f>
        <v>2.3148148148148147E-2</v>
      </c>
      <c r="L33" s="13">
        <f>'Kebutuhan Air Non Domestik (4)'!S345</f>
        <v>0</v>
      </c>
      <c r="M33" s="13">
        <f>('Kebutuhan Air Non Domestik (4)'!I370*1)+('Kebutuhan Air Non Domestik (4)'!AL370+'Kebutuhan Air Non Domestik (4)'!AV370+'Kebutuhan Air Non Domestik (4)'!BF370+'Kebutuhan Air Non Domestik (4)'!BP370+'Kebutuhan Air Non Domestik (4)'!BZ370+'Kebutuhan Air Non Domestik (4)'!CJ370+'Kebutuhan Air Non Domestik (4)'!CT370+'Kebutuhan Air Non Domestik (4)'!DD370+'Kebutuhan Air Non Domestik (4)'!DN370+'Kebutuhan Air Non Domestik (4)'!DX370)</f>
        <v>0.328125</v>
      </c>
      <c r="N33" s="13">
        <f>'Kebutuhan Air Non Domestik (4)'!S370</f>
        <v>0.1167824074074074</v>
      </c>
      <c r="O33" s="13">
        <f>'Kebutuhan Air Non Domestik (4)'!I395</f>
        <v>0.11574074074074074</v>
      </c>
      <c r="P33" s="13">
        <f>'Kebutuhan Air Non Domestik (4)'!S395</f>
        <v>0.6</v>
      </c>
      <c r="Q33" s="318">
        <f>'Kebutuhan Air Non Domestik (4)'!I420</f>
        <v>2.7777777777777779E-3</v>
      </c>
      <c r="R33" s="13">
        <f t="shared" si="1"/>
        <v>1.4451388888888888</v>
      </c>
    </row>
    <row r="34" spans="2:18" x14ac:dyDescent="0.3">
      <c r="B34" s="6">
        <v>2028</v>
      </c>
      <c r="C34" s="13">
        <f>'Kebutuhan Air Non Domestik (4)'!I246</f>
        <v>0</v>
      </c>
      <c r="D34" s="13">
        <f>'Kebutuhan Air Non Domestik (4)'!S246</f>
        <v>4.1666666666666664E-2</v>
      </c>
      <c r="E34" s="13">
        <f>'Kebutuhan Air Non Domestik (4)'!I271</f>
        <v>0</v>
      </c>
      <c r="F34" s="13">
        <f>'Kebutuhan Air Non Domestik (4)'!S271</f>
        <v>0.1648148148148148</v>
      </c>
      <c r="G34" s="13">
        <f>'Kebutuhan Air Non Domestik (4)'!I296</f>
        <v>1.1574074074074073E-2</v>
      </c>
      <c r="H34" s="13">
        <f>'Kebutuhan Air Non Domestik (4)'!S296</f>
        <v>5.7870370370370367E-3</v>
      </c>
      <c r="I34" s="13">
        <f>'Kebutuhan Air Non Domestik (4)'!I321</f>
        <v>3.4722222222222224E-2</v>
      </c>
      <c r="J34" s="13">
        <f>'Kebutuhan Air Non Domestik (4)'!S321</f>
        <v>0</v>
      </c>
      <c r="K34" s="13">
        <f>'Kebutuhan Air Non Domestik (4)'!I346</f>
        <v>2.3148148148148147E-2</v>
      </c>
      <c r="L34" s="13">
        <f>'Kebutuhan Air Non Domestik (4)'!S346</f>
        <v>0</v>
      </c>
      <c r="M34" s="13">
        <f>('Kebutuhan Air Non Domestik (4)'!I371*1)+('Kebutuhan Air Non Domestik (4)'!AL371+'Kebutuhan Air Non Domestik (4)'!AV371+'Kebutuhan Air Non Domestik (4)'!BF371+'Kebutuhan Air Non Domestik (4)'!BP371+'Kebutuhan Air Non Domestik (4)'!BZ371+'Kebutuhan Air Non Domestik (4)'!CJ371+'Kebutuhan Air Non Domestik (4)'!CT371+'Kebutuhan Air Non Domestik (4)'!DD371+'Kebutuhan Air Non Domestik (4)'!DN371+'Kebutuhan Air Non Domestik (4)'!DX371)</f>
        <v>0.328125</v>
      </c>
      <c r="N34" s="13">
        <f>'Kebutuhan Air Non Domestik (4)'!S371</f>
        <v>0.1167824074074074</v>
      </c>
      <c r="O34" s="13">
        <f>'Kebutuhan Air Non Domestik (4)'!I396</f>
        <v>0.11574074074074074</v>
      </c>
      <c r="P34" s="13">
        <f>'Kebutuhan Air Non Domestik (4)'!S396</f>
        <v>0.6</v>
      </c>
      <c r="Q34" s="318">
        <f>'Kebutuhan Air Non Domestik (4)'!I421</f>
        <v>2.7777777777777779E-3</v>
      </c>
      <c r="R34" s="13">
        <f t="shared" si="1"/>
        <v>1.4451388888888888</v>
      </c>
    </row>
    <row r="35" spans="2:18" x14ac:dyDescent="0.3">
      <c r="B35" s="6">
        <v>2029</v>
      </c>
      <c r="C35" s="13">
        <f>'Kebutuhan Air Non Domestik (4)'!I247</f>
        <v>0</v>
      </c>
      <c r="D35" s="13">
        <f>'Kebutuhan Air Non Domestik (4)'!S247</f>
        <v>4.1666666666666664E-2</v>
      </c>
      <c r="E35" s="13">
        <f>'Kebutuhan Air Non Domestik (4)'!I272</f>
        <v>0</v>
      </c>
      <c r="F35" s="13">
        <f>'Kebutuhan Air Non Domestik (4)'!S272</f>
        <v>0.1648148148148148</v>
      </c>
      <c r="G35" s="13">
        <f>'Kebutuhan Air Non Domestik (4)'!I297</f>
        <v>1.1574074074074073E-2</v>
      </c>
      <c r="H35" s="13">
        <f>'Kebutuhan Air Non Domestik (4)'!S297</f>
        <v>5.7870370370370367E-3</v>
      </c>
      <c r="I35" s="13">
        <f>'Kebutuhan Air Non Domestik (4)'!I322</f>
        <v>4.6296296296296294E-2</v>
      </c>
      <c r="J35" s="13">
        <f>'Kebutuhan Air Non Domestik (4)'!S322</f>
        <v>0</v>
      </c>
      <c r="K35" s="13">
        <f>'Kebutuhan Air Non Domestik (4)'!I347</f>
        <v>2.3148148148148147E-2</v>
      </c>
      <c r="L35" s="13">
        <f>'Kebutuhan Air Non Domestik (4)'!S347</f>
        <v>0</v>
      </c>
      <c r="M35" s="13">
        <f>('Kebutuhan Air Non Domestik (4)'!I372*2)+('Kebutuhan Air Non Domestik (4)'!AL372+'Kebutuhan Air Non Domestik (4)'!AV372+'Kebutuhan Air Non Domestik (4)'!BF372+'Kebutuhan Air Non Domestik (4)'!BP372+'Kebutuhan Air Non Domestik (4)'!BZ372+'Kebutuhan Air Non Domestik (4)'!CJ372+'Kebutuhan Air Non Domestik (4)'!CT372+'Kebutuhan Air Non Domestik (4)'!DD372+'Kebutuhan Air Non Domestik (4)'!DN372+'Kebutuhan Air Non Domestik (4)'!DX372)</f>
        <v>0.3576388888888889</v>
      </c>
      <c r="N35" s="13">
        <f>'Kebutuhan Air Non Domestik (4)'!S372</f>
        <v>0.1167824074074074</v>
      </c>
      <c r="O35" s="13">
        <f>'Kebutuhan Air Non Domestik (4)'!I397</f>
        <v>0.11574074074074074</v>
      </c>
      <c r="P35" s="13">
        <f>'Kebutuhan Air Non Domestik (4)'!S397</f>
        <v>0.6</v>
      </c>
      <c r="Q35" s="318">
        <f>'Kebutuhan Air Non Domestik (4)'!I422</f>
        <v>2.7777777777777779E-3</v>
      </c>
      <c r="R35" s="13">
        <f t="shared" si="1"/>
        <v>1.4862268518518518</v>
      </c>
    </row>
    <row r="36" spans="2:18" x14ac:dyDescent="0.3">
      <c r="B36" s="6">
        <v>2030</v>
      </c>
      <c r="C36" s="13">
        <f>'Kebutuhan Air Non Domestik (4)'!I248</f>
        <v>0</v>
      </c>
      <c r="D36" s="13">
        <f>'Kebutuhan Air Non Domestik (4)'!S248</f>
        <v>4.1666666666666664E-2</v>
      </c>
      <c r="E36" s="13">
        <f>'Kebutuhan Air Non Domestik (4)'!I273</f>
        <v>0</v>
      </c>
      <c r="F36" s="13">
        <f>'Kebutuhan Air Non Domestik (4)'!S273</f>
        <v>0.1648148148148148</v>
      </c>
      <c r="G36" s="13">
        <f>'Kebutuhan Air Non Domestik (4)'!I298</f>
        <v>1.1574074074074073E-2</v>
      </c>
      <c r="H36" s="13">
        <f>'Kebutuhan Air Non Domestik (4)'!S298</f>
        <v>5.7870370370370367E-3</v>
      </c>
      <c r="I36" s="13">
        <f>'Kebutuhan Air Non Domestik (4)'!I323</f>
        <v>4.6296296296296294E-2</v>
      </c>
      <c r="J36" s="13">
        <f>'Kebutuhan Air Non Domestik (4)'!S323</f>
        <v>0</v>
      </c>
      <c r="K36" s="13">
        <f>'Kebutuhan Air Non Domestik (4)'!I348</f>
        <v>2.3148148148148147E-2</v>
      </c>
      <c r="L36" s="13">
        <f>'Kebutuhan Air Non Domestik (4)'!S348</f>
        <v>0</v>
      </c>
      <c r="M36" s="13">
        <f>('Kebutuhan Air Non Domestik (4)'!I373*2)+('Kebutuhan Air Non Domestik (4)'!AL373+'Kebutuhan Air Non Domestik (4)'!AV373+'Kebutuhan Air Non Domestik (4)'!BF373+'Kebutuhan Air Non Domestik (4)'!BP373+'Kebutuhan Air Non Domestik (4)'!BZ373+'Kebutuhan Air Non Domestik (4)'!CJ373+'Kebutuhan Air Non Domestik (4)'!CT373+'Kebutuhan Air Non Domestik (4)'!DD373+'Kebutuhan Air Non Domestik (4)'!DN373+'Kebutuhan Air Non Domestik (4)'!DX373)</f>
        <v>0.3576388888888889</v>
      </c>
      <c r="N36" s="13">
        <f>'Kebutuhan Air Non Domestik (4)'!S373</f>
        <v>0.1167824074074074</v>
      </c>
      <c r="O36" s="13">
        <f>'Kebutuhan Air Non Domestik (4)'!I398</f>
        <v>0.11574074074074074</v>
      </c>
      <c r="P36" s="13">
        <f>'Kebutuhan Air Non Domestik (4)'!S398</f>
        <v>0.6</v>
      </c>
      <c r="Q36" s="318">
        <f>'Kebutuhan Air Non Domestik (4)'!I423</f>
        <v>2.7777777777777779E-3</v>
      </c>
      <c r="R36" s="13">
        <f t="shared" si="1"/>
        <v>1.4862268518518518</v>
      </c>
    </row>
    <row r="37" spans="2:18" x14ac:dyDescent="0.3">
      <c r="B37" s="6">
        <v>2031</v>
      </c>
      <c r="C37" s="13">
        <f>'Kebutuhan Air Non Domestik (4)'!I249</f>
        <v>0</v>
      </c>
      <c r="D37" s="13">
        <f>'Kebutuhan Air Non Domestik (4)'!S249</f>
        <v>4.1666666666666664E-2</v>
      </c>
      <c r="E37" s="13">
        <f>'Kebutuhan Air Non Domestik (4)'!I274</f>
        <v>0</v>
      </c>
      <c r="F37" s="13">
        <f>'Kebutuhan Air Non Domestik (4)'!S274</f>
        <v>0.1648148148148148</v>
      </c>
      <c r="G37" s="13">
        <f>'Kebutuhan Air Non Domestik (4)'!I299</f>
        <v>1.1574074074074073E-2</v>
      </c>
      <c r="H37" s="13">
        <f>'Kebutuhan Air Non Domestik (4)'!S299</f>
        <v>5.7870370370370367E-3</v>
      </c>
      <c r="I37" s="13">
        <f>'Kebutuhan Air Non Domestik (4)'!I324</f>
        <v>4.6296296296296294E-2</v>
      </c>
      <c r="J37" s="13">
        <f>'Kebutuhan Air Non Domestik (4)'!S324</f>
        <v>0</v>
      </c>
      <c r="K37" s="13">
        <f>'Kebutuhan Air Non Domestik (4)'!I349</f>
        <v>2.3148148148148147E-2</v>
      </c>
      <c r="L37" s="13">
        <f>'Kebutuhan Air Non Domestik (4)'!S349</f>
        <v>0</v>
      </c>
      <c r="M37" s="13">
        <f>('Kebutuhan Air Non Domestik (4)'!I374*2)+('Kebutuhan Air Non Domestik (4)'!AL374+'Kebutuhan Air Non Domestik (4)'!AV374+'Kebutuhan Air Non Domestik (4)'!BF374+'Kebutuhan Air Non Domestik (4)'!BP374+'Kebutuhan Air Non Domestik (4)'!BZ374+'Kebutuhan Air Non Domestik (4)'!CJ374+'Kebutuhan Air Non Domestik (4)'!CT374+'Kebutuhan Air Non Domestik (4)'!DD374+'Kebutuhan Air Non Domestik (4)'!DN374+'Kebutuhan Air Non Domestik (4)'!DX374)</f>
        <v>0.3576388888888889</v>
      </c>
      <c r="N37" s="13">
        <f>'Kebutuhan Air Non Domestik (4)'!S374</f>
        <v>0.1167824074074074</v>
      </c>
      <c r="O37" s="13">
        <f>'Kebutuhan Air Non Domestik (4)'!I399</f>
        <v>0.11574074074074074</v>
      </c>
      <c r="P37" s="13">
        <f>'Kebutuhan Air Non Domestik (4)'!S399</f>
        <v>0.6</v>
      </c>
      <c r="Q37" s="318">
        <f>'Kebutuhan Air Non Domestik (4)'!I424</f>
        <v>2.7777777777777779E-3</v>
      </c>
      <c r="R37" s="13">
        <f t="shared" si="1"/>
        <v>1.4862268518518518</v>
      </c>
    </row>
    <row r="38" spans="2:18" x14ac:dyDescent="0.3">
      <c r="B38" s="6">
        <v>2032</v>
      </c>
      <c r="C38" s="13">
        <f>'Kebutuhan Air Non Domestik (4)'!I250</f>
        <v>0</v>
      </c>
      <c r="D38" s="13">
        <f>'Kebutuhan Air Non Domestik (4)'!S250</f>
        <v>4.1666666666666664E-2</v>
      </c>
      <c r="E38" s="13">
        <f>'Kebutuhan Air Non Domestik (4)'!I275</f>
        <v>0</v>
      </c>
      <c r="F38" s="13">
        <f>'Kebutuhan Air Non Domestik (4)'!S275</f>
        <v>0.1648148148148148</v>
      </c>
      <c r="G38" s="13">
        <f>'Kebutuhan Air Non Domestik (4)'!I300</f>
        <v>1.1574074074074073E-2</v>
      </c>
      <c r="H38" s="13">
        <f>'Kebutuhan Air Non Domestik (4)'!S300</f>
        <v>5.7870370370370367E-3</v>
      </c>
      <c r="I38" s="13">
        <f>'Kebutuhan Air Non Domestik (4)'!I325</f>
        <v>4.6296296296296294E-2</v>
      </c>
      <c r="J38" s="13">
        <f>'Kebutuhan Air Non Domestik (4)'!S325</f>
        <v>0</v>
      </c>
      <c r="K38" s="13">
        <f>'Kebutuhan Air Non Domestik (4)'!I350</f>
        <v>2.3148148148148147E-2</v>
      </c>
      <c r="L38" s="13">
        <f>'Kebutuhan Air Non Domestik (4)'!S350</f>
        <v>0</v>
      </c>
      <c r="M38" s="13">
        <f>('Kebutuhan Air Non Domestik (4)'!I375*3)+('Kebutuhan Air Non Domestik (4)'!AL375+'Kebutuhan Air Non Domestik (4)'!AV375+'Kebutuhan Air Non Domestik (4)'!BF375+'Kebutuhan Air Non Domestik (4)'!BP375+'Kebutuhan Air Non Domestik (4)'!BZ375+'Kebutuhan Air Non Domestik (4)'!CJ375+'Kebutuhan Air Non Domestik (4)'!CT375+'Kebutuhan Air Non Domestik (4)'!DD375+'Kebutuhan Air Non Domestik (4)'!DN375+'Kebutuhan Air Non Domestik (4)'!DX375)</f>
        <v>0.38715277777777779</v>
      </c>
      <c r="N38" s="13">
        <f>'Kebutuhan Air Non Domestik (4)'!S375</f>
        <v>0.1167824074074074</v>
      </c>
      <c r="O38" s="13">
        <f>'Kebutuhan Air Non Domestik (4)'!I400</f>
        <v>0.11574074074074074</v>
      </c>
      <c r="P38" s="13">
        <f>'Kebutuhan Air Non Domestik (4)'!S400</f>
        <v>0.8999999999999998</v>
      </c>
      <c r="Q38" s="318">
        <f>'Kebutuhan Air Non Domestik (4)'!I425</f>
        <v>4.1666666666666666E-3</v>
      </c>
      <c r="R38" s="13">
        <f t="shared" si="1"/>
        <v>1.8171296296296293</v>
      </c>
    </row>
    <row r="39" spans="2:18" x14ac:dyDescent="0.3">
      <c r="B39" s="6">
        <v>2033</v>
      </c>
      <c r="C39" s="13">
        <f>'Kebutuhan Air Non Domestik (4)'!I251</f>
        <v>0</v>
      </c>
      <c r="D39" s="13">
        <f>'Kebutuhan Air Non Domestik (4)'!S251</f>
        <v>4.1666666666666664E-2</v>
      </c>
      <c r="E39" s="13">
        <f>'Kebutuhan Air Non Domestik (4)'!I276</f>
        <v>0</v>
      </c>
      <c r="F39" s="13">
        <f>'Kebutuhan Air Non Domestik (4)'!S276</f>
        <v>0.1648148148148148</v>
      </c>
      <c r="G39" s="13">
        <f>'Kebutuhan Air Non Domestik (4)'!I301</f>
        <v>1.1574074074074073E-2</v>
      </c>
      <c r="H39" s="13">
        <f>'Kebutuhan Air Non Domestik (4)'!S301</f>
        <v>5.7870370370370367E-3</v>
      </c>
      <c r="I39" s="13">
        <f>'Kebutuhan Air Non Domestik (4)'!I326</f>
        <v>4.6296296296296294E-2</v>
      </c>
      <c r="J39" s="13">
        <f>'Kebutuhan Air Non Domestik (4)'!S326</f>
        <v>0</v>
      </c>
      <c r="K39" s="13">
        <f>'Kebutuhan Air Non Domestik (4)'!I351</f>
        <v>2.3148148148148147E-2</v>
      </c>
      <c r="L39" s="13">
        <f>'Kebutuhan Air Non Domestik (4)'!S351</f>
        <v>0</v>
      </c>
      <c r="M39" s="13">
        <f>('Kebutuhan Air Non Domestik (4)'!I376*3)+('Kebutuhan Air Non Domestik (4)'!AL376+'Kebutuhan Air Non Domestik (4)'!AV376+'Kebutuhan Air Non Domestik (4)'!BF376+'Kebutuhan Air Non Domestik (4)'!BP376+'Kebutuhan Air Non Domestik (4)'!BZ376+'Kebutuhan Air Non Domestik (4)'!CJ376+'Kebutuhan Air Non Domestik (4)'!CT376+'Kebutuhan Air Non Domestik (4)'!DD376+'Kebutuhan Air Non Domestik (4)'!DN376+'Kebutuhan Air Non Domestik (4)'!DX376)</f>
        <v>0.38715277777777779</v>
      </c>
      <c r="N39" s="13">
        <f>'Kebutuhan Air Non Domestik (4)'!S376</f>
        <v>0.1167824074074074</v>
      </c>
      <c r="O39" s="13">
        <f>'Kebutuhan Air Non Domestik (4)'!I401</f>
        <v>0.11574074074074074</v>
      </c>
      <c r="P39" s="13">
        <f>'Kebutuhan Air Non Domestik (4)'!S401</f>
        <v>0.8999999999999998</v>
      </c>
      <c r="Q39" s="318">
        <f>'Kebutuhan Air Non Domestik (4)'!I426</f>
        <v>4.1666666666666666E-3</v>
      </c>
      <c r="R39" s="13">
        <f t="shared" si="1"/>
        <v>1.8171296296296293</v>
      </c>
    </row>
    <row r="40" spans="2:18" x14ac:dyDescent="0.3">
      <c r="B40" s="6">
        <v>2034</v>
      </c>
      <c r="C40" s="13">
        <f>'Kebutuhan Air Non Domestik (4)'!I252</f>
        <v>0</v>
      </c>
      <c r="D40" s="13">
        <f>'Kebutuhan Air Non Domestik (4)'!S252</f>
        <v>4.1666666666666664E-2</v>
      </c>
      <c r="E40" s="13">
        <f>'Kebutuhan Air Non Domestik (4)'!I277</f>
        <v>0</v>
      </c>
      <c r="F40" s="13">
        <f>'Kebutuhan Air Non Domestik (4)'!S277</f>
        <v>0.1648148148148148</v>
      </c>
      <c r="G40" s="13">
        <f>'Kebutuhan Air Non Domestik (4)'!I302</f>
        <v>1.1574074074074073E-2</v>
      </c>
      <c r="H40" s="13">
        <f>'Kebutuhan Air Non Domestik (4)'!S302</f>
        <v>5.7870370370370367E-3</v>
      </c>
      <c r="I40" s="13">
        <f>'Kebutuhan Air Non Domestik (4)'!I327</f>
        <v>4.6296296296296294E-2</v>
      </c>
      <c r="J40" s="13">
        <f>'Kebutuhan Air Non Domestik (4)'!S327</f>
        <v>0</v>
      </c>
      <c r="K40" s="13">
        <f>'Kebutuhan Air Non Domestik (4)'!I352</f>
        <v>2.3148148148148147E-2</v>
      </c>
      <c r="L40" s="13">
        <f>'Kebutuhan Air Non Domestik (4)'!S352</f>
        <v>0</v>
      </c>
      <c r="M40" s="13">
        <f>('Kebutuhan Air Non Domestik (4)'!I377*3)+('Kebutuhan Air Non Domestik (4)'!AL377+'Kebutuhan Air Non Domestik (4)'!AV377+'Kebutuhan Air Non Domestik (4)'!BF377+'Kebutuhan Air Non Domestik (4)'!BP377+'Kebutuhan Air Non Domestik (4)'!BZ377+'Kebutuhan Air Non Domestik (4)'!CJ377+'Kebutuhan Air Non Domestik (4)'!CT377+'Kebutuhan Air Non Domestik (4)'!DD377+'Kebutuhan Air Non Domestik (4)'!DN377+'Kebutuhan Air Non Domestik (4)'!DX377)</f>
        <v>0.38715277777777779</v>
      </c>
      <c r="N40" s="13">
        <f>'Kebutuhan Air Non Domestik (4)'!S377</f>
        <v>0.1167824074074074</v>
      </c>
      <c r="O40" s="13">
        <f>'Kebutuhan Air Non Domestik (4)'!I402</f>
        <v>0.11574074074074074</v>
      </c>
      <c r="P40" s="13">
        <f>'Kebutuhan Air Non Domestik (4)'!S402</f>
        <v>0.8999999999999998</v>
      </c>
      <c r="Q40" s="318">
        <f>'Kebutuhan Air Non Domestik (4)'!I427</f>
        <v>4.1666666666666666E-3</v>
      </c>
      <c r="R40" s="13">
        <f t="shared" si="1"/>
        <v>1.8171296296296293</v>
      </c>
    </row>
    <row r="41" spans="2:18" x14ac:dyDescent="0.3">
      <c r="B41" s="6">
        <v>2035</v>
      </c>
      <c r="C41" s="13">
        <f>'Kebutuhan Air Non Domestik (4)'!I253</f>
        <v>0</v>
      </c>
      <c r="D41" s="13">
        <f>'Kebutuhan Air Non Domestik (4)'!S253</f>
        <v>4.1666666666666664E-2</v>
      </c>
      <c r="E41" s="13">
        <f>'Kebutuhan Air Non Domestik (4)'!I278</f>
        <v>0</v>
      </c>
      <c r="F41" s="13">
        <f>'Kebutuhan Air Non Domestik (4)'!S278</f>
        <v>0.1648148148148148</v>
      </c>
      <c r="G41" s="13">
        <f>'Kebutuhan Air Non Domestik (4)'!I303</f>
        <v>1.1574074074074073E-2</v>
      </c>
      <c r="H41" s="13">
        <f>'Kebutuhan Air Non Domestik (4)'!S303</f>
        <v>5.7870370370370367E-3</v>
      </c>
      <c r="I41" s="13">
        <f>'Kebutuhan Air Non Domestik (4)'!I328</f>
        <v>4.6296296296296294E-2</v>
      </c>
      <c r="J41" s="13">
        <f>'Kebutuhan Air Non Domestik (4)'!S328</f>
        <v>0</v>
      </c>
      <c r="K41" s="13">
        <f>'Kebutuhan Air Non Domestik (4)'!I353</f>
        <v>2.3148148148148147E-2</v>
      </c>
      <c r="L41" s="13">
        <f>'Kebutuhan Air Non Domestik (4)'!S353</f>
        <v>0</v>
      </c>
      <c r="M41" s="13">
        <f>('Kebutuhan Air Non Domestik (4)'!I378*4)+('Kebutuhan Air Non Domestik (4)'!AL378+'Kebutuhan Air Non Domestik (4)'!AV378+'Kebutuhan Air Non Domestik (4)'!BF378+'Kebutuhan Air Non Domestik (4)'!BP378+'Kebutuhan Air Non Domestik (4)'!BZ378+'Kebutuhan Air Non Domestik (4)'!CJ378+'Kebutuhan Air Non Domestik (4)'!CT378+'Kebutuhan Air Non Domestik (4)'!DD378+'Kebutuhan Air Non Domestik (4)'!DN378+'Kebutuhan Air Non Domestik (4)'!DX378)</f>
        <v>0.41666666666666663</v>
      </c>
      <c r="N41" s="13">
        <f>'Kebutuhan Air Non Domestik (4)'!S378</f>
        <v>0.1167824074074074</v>
      </c>
      <c r="O41" s="13">
        <f>'Kebutuhan Air Non Domestik (4)'!I403</f>
        <v>0.11574074074074074</v>
      </c>
      <c r="P41" s="13">
        <f>'Kebutuhan Air Non Domestik (4)'!S403</f>
        <v>0.8999999999999998</v>
      </c>
      <c r="Q41" s="318">
        <f>'Kebutuhan Air Non Domestik (4)'!I428</f>
        <v>4.1666666666666666E-3</v>
      </c>
      <c r="R41" s="13">
        <f t="shared" si="1"/>
        <v>1.8466435185185182</v>
      </c>
    </row>
    <row r="42" spans="2:18" x14ac:dyDescent="0.3">
      <c r="B42" s="6">
        <v>2036</v>
      </c>
      <c r="C42" s="13">
        <f>'Kebutuhan Air Non Domestik (4)'!I254</f>
        <v>0</v>
      </c>
      <c r="D42" s="13">
        <f>'Kebutuhan Air Non Domestik (4)'!S254</f>
        <v>4.1666666666666664E-2</v>
      </c>
      <c r="E42" s="13">
        <f>'Kebutuhan Air Non Domestik (4)'!I279</f>
        <v>0</v>
      </c>
      <c r="F42" s="13">
        <f>'Kebutuhan Air Non Domestik (4)'!S279</f>
        <v>0.1648148148148148</v>
      </c>
      <c r="G42" s="13">
        <f>'Kebutuhan Air Non Domestik (4)'!I304</f>
        <v>1.1574074074074073E-2</v>
      </c>
      <c r="H42" s="13">
        <f>'Kebutuhan Air Non Domestik (4)'!S304</f>
        <v>5.7870370370370367E-3</v>
      </c>
      <c r="I42" s="13">
        <f>'Kebutuhan Air Non Domestik (4)'!I329</f>
        <v>4.6296296296296294E-2</v>
      </c>
      <c r="J42" s="13">
        <f>'Kebutuhan Air Non Domestik (4)'!S329</f>
        <v>0</v>
      </c>
      <c r="K42" s="13">
        <f>'Kebutuhan Air Non Domestik (4)'!I354</f>
        <v>2.3148148148148147E-2</v>
      </c>
      <c r="L42" s="13">
        <f>'Kebutuhan Air Non Domestik (4)'!S354</f>
        <v>0</v>
      </c>
      <c r="M42" s="13">
        <f>('Kebutuhan Air Non Domestik (4)'!I379*4)+('Kebutuhan Air Non Domestik (4)'!AL379+'Kebutuhan Air Non Domestik (4)'!AV379+'Kebutuhan Air Non Domestik (4)'!BF379+'Kebutuhan Air Non Domestik (4)'!BP379+'Kebutuhan Air Non Domestik (4)'!BZ379+'Kebutuhan Air Non Domestik (4)'!CJ379+'Kebutuhan Air Non Domestik (4)'!CT379+'Kebutuhan Air Non Domestik (4)'!DD379+'Kebutuhan Air Non Domestik (4)'!DN379+'Kebutuhan Air Non Domestik (4)'!DX379)</f>
        <v>0.41666666666666663</v>
      </c>
      <c r="N42" s="13">
        <f>'Kebutuhan Air Non Domestik (4)'!S379</f>
        <v>0.1167824074074074</v>
      </c>
      <c r="O42" s="13">
        <f>'Kebutuhan Air Non Domestik (4)'!I404</f>
        <v>0.11574074074074074</v>
      </c>
      <c r="P42" s="13">
        <f>'Kebutuhan Air Non Domestik (4)'!S404</f>
        <v>0.8999999999999998</v>
      </c>
      <c r="Q42" s="318">
        <f>'Kebutuhan Air Non Domestik (4)'!I429</f>
        <v>4.1666666666666666E-3</v>
      </c>
      <c r="R42" s="13">
        <f t="shared" si="1"/>
        <v>1.8466435185185182</v>
      </c>
    </row>
    <row r="43" spans="2:18" x14ac:dyDescent="0.3">
      <c r="B43" s="6">
        <v>2037</v>
      </c>
      <c r="C43" s="13">
        <f>'Kebutuhan Air Non Domestik (4)'!I255</f>
        <v>0</v>
      </c>
      <c r="D43" s="13">
        <f>'Kebutuhan Air Non Domestik (4)'!S255</f>
        <v>4.1666666666666664E-2</v>
      </c>
      <c r="E43" s="13">
        <f>'Kebutuhan Air Non Domestik (4)'!I280</f>
        <v>0</v>
      </c>
      <c r="F43" s="13">
        <f>'Kebutuhan Air Non Domestik (4)'!S280</f>
        <v>0.1648148148148148</v>
      </c>
      <c r="G43" s="13">
        <f>'Kebutuhan Air Non Domestik (4)'!I305</f>
        <v>1.1574074074074073E-2</v>
      </c>
      <c r="H43" s="13">
        <f>'Kebutuhan Air Non Domestik (4)'!S305</f>
        <v>5.7870370370370367E-3</v>
      </c>
      <c r="I43" s="13">
        <f>'Kebutuhan Air Non Domestik (4)'!I330</f>
        <v>4.6296296296296294E-2</v>
      </c>
      <c r="J43" s="13">
        <f>'Kebutuhan Air Non Domestik (4)'!S330</f>
        <v>0</v>
      </c>
      <c r="K43" s="13">
        <f>'Kebutuhan Air Non Domestik (4)'!I355</f>
        <v>2.3148148148148147E-2</v>
      </c>
      <c r="L43" s="13">
        <f>'Kebutuhan Air Non Domestik (4)'!S355</f>
        <v>0</v>
      </c>
      <c r="M43" s="13">
        <f>('Kebutuhan Air Non Domestik (4)'!I380*4)+('Kebutuhan Air Non Domestik (4)'!AL380+'Kebutuhan Air Non Domestik (4)'!AV380+'Kebutuhan Air Non Domestik (4)'!BF380+'Kebutuhan Air Non Domestik (4)'!BP380+'Kebutuhan Air Non Domestik (4)'!BZ380+'Kebutuhan Air Non Domestik (4)'!CJ380+'Kebutuhan Air Non Domestik (4)'!CT380+'Kebutuhan Air Non Domestik (4)'!DD380+'Kebutuhan Air Non Domestik (4)'!DN380+'Kebutuhan Air Non Domestik (4)'!DX380)</f>
        <v>0.41666666666666663</v>
      </c>
      <c r="N43" s="13">
        <f>'Kebutuhan Air Non Domestik (4)'!S380</f>
        <v>0.1167824074074074</v>
      </c>
      <c r="O43" s="13">
        <f>'Kebutuhan Air Non Domestik (4)'!I405</f>
        <v>0.11574074074074074</v>
      </c>
      <c r="P43" s="13">
        <f>'Kebutuhan Air Non Domestik (4)'!S405</f>
        <v>0.8999999999999998</v>
      </c>
      <c r="Q43" s="318">
        <f>'Kebutuhan Air Non Domestik (4)'!I430</f>
        <v>4.1666666666666666E-3</v>
      </c>
      <c r="R43" s="13">
        <f t="shared" si="1"/>
        <v>1.8466435185185182</v>
      </c>
    </row>
    <row r="44" spans="2:18" x14ac:dyDescent="0.3">
      <c r="B44" s="6">
        <v>2038</v>
      </c>
      <c r="C44" s="13">
        <f>'Kebutuhan Air Non Domestik (4)'!I256</f>
        <v>0</v>
      </c>
      <c r="D44" s="13">
        <f>'Kebutuhan Air Non Domestik (4)'!S256</f>
        <v>4.1666666666666664E-2</v>
      </c>
      <c r="E44" s="13">
        <f>'Kebutuhan Air Non Domestik (4)'!I281</f>
        <v>0</v>
      </c>
      <c r="F44" s="13">
        <f>'Kebutuhan Air Non Domestik (4)'!S281</f>
        <v>0.1648148148148148</v>
      </c>
      <c r="G44" s="13">
        <f>'Kebutuhan Air Non Domestik (4)'!I306</f>
        <v>1.1574074074074073E-2</v>
      </c>
      <c r="H44" s="13">
        <f>'Kebutuhan Air Non Domestik (4)'!S306</f>
        <v>5.7870370370370367E-3</v>
      </c>
      <c r="I44" s="13">
        <f>'Kebutuhan Air Non Domestik (4)'!I331</f>
        <v>4.6296296296296294E-2</v>
      </c>
      <c r="J44" s="13">
        <f>'Kebutuhan Air Non Domestik (4)'!S331</f>
        <v>0</v>
      </c>
      <c r="K44" s="13">
        <f>'Kebutuhan Air Non Domestik (4)'!I356</f>
        <v>2.3148148148148147E-2</v>
      </c>
      <c r="L44" s="13">
        <f>'Kebutuhan Air Non Domestik (4)'!S356</f>
        <v>0</v>
      </c>
      <c r="M44" s="13">
        <f>('Kebutuhan Air Non Domestik (4)'!I381*5)+('Kebutuhan Air Non Domestik (4)'!AL381+'Kebutuhan Air Non Domestik (4)'!AV381+'Kebutuhan Air Non Domestik (4)'!BF381+'Kebutuhan Air Non Domestik (4)'!BP381+'Kebutuhan Air Non Domestik (4)'!BZ381+'Kebutuhan Air Non Domestik (4)'!CJ381+'Kebutuhan Air Non Domestik (4)'!CT381+'Kebutuhan Air Non Domestik (4)'!DD381+'Kebutuhan Air Non Domestik (4)'!DN381+'Kebutuhan Air Non Domestik (4)'!DX381)</f>
        <v>0.44618055555555558</v>
      </c>
      <c r="N44" s="13">
        <f>'Kebutuhan Air Non Domestik (4)'!S381</f>
        <v>0.1167824074074074</v>
      </c>
      <c r="O44" s="13">
        <f>'Kebutuhan Air Non Domestik (4)'!I406</f>
        <v>0.11574074074074074</v>
      </c>
      <c r="P44" s="13">
        <f>'Kebutuhan Air Non Domestik (4)'!S406</f>
        <v>0.8999999999999998</v>
      </c>
      <c r="Q44" s="318">
        <f>'Kebutuhan Air Non Domestik (4)'!I431</f>
        <v>4.1666666666666666E-3</v>
      </c>
      <c r="R44" s="13">
        <f t="shared" si="1"/>
        <v>1.8761574074074072</v>
      </c>
    </row>
    <row r="45" spans="2:18" x14ac:dyDescent="0.3">
      <c r="B45" s="6">
        <v>2039</v>
      </c>
      <c r="C45" s="13">
        <f>'Kebutuhan Air Non Domestik (4)'!I257</f>
        <v>0</v>
      </c>
      <c r="D45" s="13">
        <f>'Kebutuhan Air Non Domestik (4)'!S257</f>
        <v>8.3333333333333329E-2</v>
      </c>
      <c r="E45" s="13">
        <f>'Kebutuhan Air Non Domestik (4)'!I282</f>
        <v>0</v>
      </c>
      <c r="F45" s="13">
        <f>'Kebutuhan Air Non Domestik (4)'!S282</f>
        <v>0.32962962962962961</v>
      </c>
      <c r="G45" s="13">
        <f>'Kebutuhan Air Non Domestik (4)'!I307</f>
        <v>2.3148148148148147E-2</v>
      </c>
      <c r="H45" s="13">
        <f>'Kebutuhan Air Non Domestik (4)'!S307</f>
        <v>1.1574074074074073E-2</v>
      </c>
      <c r="I45" s="13">
        <f>'Kebutuhan Air Non Domestik (4)'!I332</f>
        <v>5.7870370370370371E-2</v>
      </c>
      <c r="J45" s="13">
        <f>'Kebutuhan Air Non Domestik (4)'!S332</f>
        <v>0</v>
      </c>
      <c r="K45" s="13">
        <f>'Kebutuhan Air Non Domestik (4)'!I357</f>
        <v>4.6296296296296294E-2</v>
      </c>
      <c r="L45" s="13">
        <f>'Kebutuhan Air Non Domestik (4)'!S357</f>
        <v>0</v>
      </c>
      <c r="M45" s="13">
        <f>('Kebutuhan Air Non Domestik (4)'!I382*5)+('Kebutuhan Air Non Domestik (4)'!AL382+'Kebutuhan Air Non Domestik (4)'!AV382+'Kebutuhan Air Non Domestik (4)'!BF382+'Kebutuhan Air Non Domestik (4)'!BP382+'Kebutuhan Air Non Domestik (4)'!BZ382+'Kebutuhan Air Non Domestik (4)'!CJ382+'Kebutuhan Air Non Domestik (4)'!CT382+'Kebutuhan Air Non Domestik (4)'!DD382+'Kebutuhan Air Non Domestik (4)'!DN382+'Kebutuhan Air Non Domestik (4)'!DX382)</f>
        <v>0.44618055555555558</v>
      </c>
      <c r="N45" s="13">
        <f>'Kebutuhan Air Non Domestik (4)'!S382</f>
        <v>0.1167824074074074</v>
      </c>
      <c r="O45" s="13">
        <f>'Kebutuhan Air Non Domestik (4)'!I407</f>
        <v>0.23148148148148148</v>
      </c>
      <c r="P45" s="13">
        <f>'Kebutuhan Air Non Domestik (4)'!S407</f>
        <v>0.8999999999999998</v>
      </c>
      <c r="Q45" s="318">
        <f>'Kebutuhan Air Non Domestik (4)'!I432</f>
        <v>4.1666666666666666E-3</v>
      </c>
      <c r="R45" s="13">
        <f t="shared" si="1"/>
        <v>2.2504629629629629</v>
      </c>
    </row>
    <row r="46" spans="2:18" x14ac:dyDescent="0.3">
      <c r="B46" s="6">
        <v>2040</v>
      </c>
      <c r="C46" s="13">
        <f>'Kebutuhan Air Non Domestik (4)'!I258</f>
        <v>0</v>
      </c>
      <c r="D46" s="13">
        <f>'Kebutuhan Air Non Domestik (4)'!S258</f>
        <v>8.3333333333333329E-2</v>
      </c>
      <c r="E46" s="13">
        <f>'Kebutuhan Air Non Domestik (4)'!I283</f>
        <v>0</v>
      </c>
      <c r="F46" s="13">
        <f>'Kebutuhan Air Non Domestik (4)'!S283</f>
        <v>0.32962962962962961</v>
      </c>
      <c r="G46" s="13">
        <f>'Kebutuhan Air Non Domestik (4)'!I308</f>
        <v>2.3148148148148147E-2</v>
      </c>
      <c r="H46" s="13">
        <f>'Kebutuhan Air Non Domestik (4)'!S308</f>
        <v>1.1574074074074073E-2</v>
      </c>
      <c r="I46" s="13">
        <f>'Kebutuhan Air Non Domestik (4)'!I333</f>
        <v>5.7870370370370371E-2</v>
      </c>
      <c r="J46" s="13">
        <f>'Kebutuhan Air Non Domestik (4)'!S333</f>
        <v>0</v>
      </c>
      <c r="K46" s="13">
        <f>'Kebutuhan Air Non Domestik (4)'!I358</f>
        <v>4.6296296296296294E-2</v>
      </c>
      <c r="L46" s="13">
        <f>'Kebutuhan Air Non Domestik (4)'!S358</f>
        <v>0</v>
      </c>
      <c r="M46" s="13">
        <f>('Kebutuhan Air Non Domestik (4)'!I383*5)+('Kebutuhan Air Non Domestik (4)'!AL383+'Kebutuhan Air Non Domestik (4)'!AV383+'Kebutuhan Air Non Domestik (4)'!BF383+'Kebutuhan Air Non Domestik (4)'!BP383+'Kebutuhan Air Non Domestik (4)'!BZ383+'Kebutuhan Air Non Domestik (4)'!CJ383+'Kebutuhan Air Non Domestik (4)'!CT383+'Kebutuhan Air Non Domestik (4)'!DD383+'Kebutuhan Air Non Domestik (4)'!DN383+'Kebutuhan Air Non Domestik (4)'!DX383)</f>
        <v>0.44618055555555558</v>
      </c>
      <c r="N46" s="13">
        <f>'Kebutuhan Air Non Domestik (4)'!S383</f>
        <v>0.1167824074074074</v>
      </c>
      <c r="O46" s="13">
        <f>'Kebutuhan Air Non Domestik (4)'!I408</f>
        <v>0.23148148148148148</v>
      </c>
      <c r="P46" s="13">
        <f>'Kebutuhan Air Non Domestik (4)'!S408</f>
        <v>0.8999999999999998</v>
      </c>
      <c r="Q46" s="318">
        <f>'Kebutuhan Air Non Domestik (4)'!I433</f>
        <v>4.1666666666666666E-3</v>
      </c>
      <c r="R46" s="13">
        <f t="shared" si="1"/>
        <v>2.2504629629629629</v>
      </c>
    </row>
    <row r="47" spans="2:18" x14ac:dyDescent="0.3">
      <c r="B47" s="6">
        <v>2041</v>
      </c>
      <c r="C47" s="13">
        <f>'Kebutuhan Air Non Domestik (4)'!I259</f>
        <v>0</v>
      </c>
      <c r="D47" s="13">
        <f>'Kebutuhan Air Non Domestik (4)'!S259</f>
        <v>8.3333333333333329E-2</v>
      </c>
      <c r="E47" s="13">
        <f>'Kebutuhan Air Non Domestik (4)'!I284</f>
        <v>0</v>
      </c>
      <c r="F47" s="13">
        <f>'Kebutuhan Air Non Domestik (4)'!S284</f>
        <v>0.32962962962962961</v>
      </c>
      <c r="G47" s="13">
        <f>'Kebutuhan Air Non Domestik (4)'!I309</f>
        <v>2.3148148148148147E-2</v>
      </c>
      <c r="H47" s="13">
        <f>'Kebutuhan Air Non Domestik (4)'!S309</f>
        <v>1.1574074074074073E-2</v>
      </c>
      <c r="I47" s="13">
        <f>'Kebutuhan Air Non Domestik (4)'!I334</f>
        <v>5.7870370370370371E-2</v>
      </c>
      <c r="J47" s="13">
        <f>'Kebutuhan Air Non Domestik (4)'!S334</f>
        <v>0</v>
      </c>
      <c r="K47" s="13">
        <f>'Kebutuhan Air Non Domestik (4)'!I359</f>
        <v>4.6296296296296294E-2</v>
      </c>
      <c r="L47" s="13">
        <f>'Kebutuhan Air Non Domestik (4)'!S359</f>
        <v>0</v>
      </c>
      <c r="M47" s="13">
        <f>('Kebutuhan Air Non Domestik (4)'!I384*6)+('Kebutuhan Air Non Domestik (4)'!AL384+'Kebutuhan Air Non Domestik (4)'!AV384+'Kebutuhan Air Non Domestik (4)'!BF384+'Kebutuhan Air Non Domestik (4)'!BP384+'Kebutuhan Air Non Domestik (4)'!BZ384+'Kebutuhan Air Non Domestik (4)'!CJ384+'Kebutuhan Air Non Domestik (4)'!CT384+'Kebutuhan Air Non Domestik (4)'!DD384+'Kebutuhan Air Non Domestik (4)'!DN384+'Kebutuhan Air Non Domestik (4)'!DX384)</f>
        <v>0.47569444444444442</v>
      </c>
      <c r="N47" s="13">
        <f>'Kebutuhan Air Non Domestik (4)'!S384</f>
        <v>0.1167824074074074</v>
      </c>
      <c r="O47" s="13">
        <f>'Kebutuhan Air Non Domestik (4)'!I409</f>
        <v>0.23148148148148148</v>
      </c>
      <c r="P47" s="13">
        <f>'Kebutuhan Air Non Domestik (4)'!S409</f>
        <v>0.8999999999999998</v>
      </c>
      <c r="Q47" s="318">
        <f>'Kebutuhan Air Non Domestik (4)'!I434</f>
        <v>4.1666666666666666E-3</v>
      </c>
      <c r="R47" s="13">
        <f t="shared" si="1"/>
        <v>2.2799768518518517</v>
      </c>
    </row>
    <row r="48" spans="2:18" x14ac:dyDescent="0.3">
      <c r="B48" s="6">
        <v>2042</v>
      </c>
      <c r="C48" s="13">
        <f>'Kebutuhan Air Non Domestik (4)'!I260</f>
        <v>0</v>
      </c>
      <c r="D48" s="13">
        <f>'Kebutuhan Air Non Domestik (4)'!S260</f>
        <v>8.3333333333333329E-2</v>
      </c>
      <c r="E48" s="13">
        <f>'Kebutuhan Air Non Domestik (4)'!I285</f>
        <v>0</v>
      </c>
      <c r="F48" s="13">
        <f>'Kebutuhan Air Non Domestik (4)'!S285</f>
        <v>0.32962962962962961</v>
      </c>
      <c r="G48" s="13">
        <f>'Kebutuhan Air Non Domestik (4)'!I310</f>
        <v>2.3148148148148147E-2</v>
      </c>
      <c r="H48" s="13">
        <f>'Kebutuhan Air Non Domestik (4)'!S310</f>
        <v>1.1574074074074073E-2</v>
      </c>
      <c r="I48" s="13">
        <f>'Kebutuhan Air Non Domestik (4)'!I335</f>
        <v>5.7870370370370371E-2</v>
      </c>
      <c r="J48" s="13">
        <f>'Kebutuhan Air Non Domestik (4)'!S335</f>
        <v>0</v>
      </c>
      <c r="K48" s="13">
        <f>'Kebutuhan Air Non Domestik (4)'!I360</f>
        <v>4.6296296296296294E-2</v>
      </c>
      <c r="L48" s="13">
        <f>'Kebutuhan Air Non Domestik (4)'!S360</f>
        <v>0</v>
      </c>
      <c r="M48" s="13">
        <f>('Kebutuhan Air Non Domestik (4)'!I385*6)+('Kebutuhan Air Non Domestik (4)'!AL385+'Kebutuhan Air Non Domestik (4)'!AV385+'Kebutuhan Air Non Domestik (4)'!BF385+'Kebutuhan Air Non Domestik (4)'!BP385+'Kebutuhan Air Non Domestik (4)'!BZ385+'Kebutuhan Air Non Domestik (4)'!CJ385+'Kebutuhan Air Non Domestik (4)'!CT385+'Kebutuhan Air Non Domestik (4)'!DD385+'Kebutuhan Air Non Domestik (4)'!DN385+'Kebutuhan Air Non Domestik (4)'!DX385)</f>
        <v>0.47569444444444442</v>
      </c>
      <c r="N48" s="13">
        <f>'Kebutuhan Air Non Domestik (4)'!S385</f>
        <v>0.1167824074074074</v>
      </c>
      <c r="O48" s="13">
        <f>'Kebutuhan Air Non Domestik (4)'!I410</f>
        <v>0.23148148148148148</v>
      </c>
      <c r="P48" s="13">
        <f>'Kebutuhan Air Non Domestik (4)'!S410</f>
        <v>0.8999999999999998</v>
      </c>
      <c r="Q48" s="318">
        <f>'Kebutuhan Air Non Domestik (4)'!I435</f>
        <v>4.1666666666666666E-3</v>
      </c>
      <c r="R48" s="13">
        <f t="shared" si="1"/>
        <v>2.2799768518518517</v>
      </c>
    </row>
    <row r="49" spans="1:18" x14ac:dyDescent="0.3">
      <c r="B49" s="6">
        <v>2043</v>
      </c>
      <c r="C49" s="13">
        <f>'Kebutuhan Air Non Domestik (4)'!I261</f>
        <v>0</v>
      </c>
      <c r="D49" s="13">
        <f>'Kebutuhan Air Non Domestik (4)'!S261</f>
        <v>8.3333333333333329E-2</v>
      </c>
      <c r="E49" s="13">
        <f>'Kebutuhan Air Non Domestik (4)'!I286</f>
        <v>0</v>
      </c>
      <c r="F49" s="13">
        <f>'Kebutuhan Air Non Domestik (4)'!S286</f>
        <v>0.32962962962962961</v>
      </c>
      <c r="G49" s="13">
        <f>'Kebutuhan Air Non Domestik (4)'!I311</f>
        <v>2.3148148148148147E-2</v>
      </c>
      <c r="H49" s="13">
        <f>'Kebutuhan Air Non Domestik (4)'!S311</f>
        <v>1.1574074074074073E-2</v>
      </c>
      <c r="I49" s="13">
        <f>'Kebutuhan Air Non Domestik (4)'!I336</f>
        <v>5.7870370370370371E-2</v>
      </c>
      <c r="J49" s="13">
        <f>'Kebutuhan Air Non Domestik (4)'!S336</f>
        <v>0</v>
      </c>
      <c r="K49" s="13">
        <f>'Kebutuhan Air Non Domestik (4)'!I361</f>
        <v>4.6296296296296294E-2</v>
      </c>
      <c r="L49" s="13">
        <f>'Kebutuhan Air Non Domestik (4)'!S361</f>
        <v>0</v>
      </c>
      <c r="M49" s="13">
        <f>('Kebutuhan Air Non Domestik (4)'!I386*6)+('Kebutuhan Air Non Domestik (4)'!AL386+'Kebutuhan Air Non Domestik (4)'!AV386+'Kebutuhan Air Non Domestik (4)'!BF386+'Kebutuhan Air Non Domestik (4)'!BP386+'Kebutuhan Air Non Domestik (4)'!BZ386+'Kebutuhan Air Non Domestik (4)'!CJ386+'Kebutuhan Air Non Domestik (4)'!CT386+'Kebutuhan Air Non Domestik (4)'!DD386+'Kebutuhan Air Non Domestik (4)'!DN386+'Kebutuhan Air Non Domestik (4)'!DX386)</f>
        <v>0.47569444444444442</v>
      </c>
      <c r="N49" s="13">
        <f>'Kebutuhan Air Non Domestik (4)'!S386</f>
        <v>0.1167824074074074</v>
      </c>
      <c r="O49" s="13">
        <f>'Kebutuhan Air Non Domestik (4)'!I411</f>
        <v>0.23148148148148148</v>
      </c>
      <c r="P49" s="13">
        <f>'Kebutuhan Air Non Domestik (4)'!S411</f>
        <v>0.8999999999999998</v>
      </c>
      <c r="Q49" s="318">
        <f>'Kebutuhan Air Non Domestik (4)'!I436</f>
        <v>4.1666666666666666E-3</v>
      </c>
      <c r="R49" s="13">
        <f t="shared" si="1"/>
        <v>2.2799768518518517</v>
      </c>
    </row>
    <row r="50" spans="1:18" x14ac:dyDescent="0.3">
      <c r="B50" s="6">
        <v>2044</v>
      </c>
      <c r="C50" s="13">
        <f>'Kebutuhan Air Non Domestik (4)'!I262</f>
        <v>0</v>
      </c>
      <c r="D50" s="13">
        <f>'Kebutuhan Air Non Domestik (4)'!S262</f>
        <v>8.3333333333333329E-2</v>
      </c>
      <c r="E50" s="13">
        <f>'Kebutuhan Air Non Domestik (4)'!I287</f>
        <v>0</v>
      </c>
      <c r="F50" s="13">
        <f>'Kebutuhan Air Non Domestik (4)'!S287</f>
        <v>0.32962962962962961</v>
      </c>
      <c r="G50" s="13">
        <f>'Kebutuhan Air Non Domestik (4)'!I312</f>
        <v>2.3148148148148147E-2</v>
      </c>
      <c r="H50" s="13">
        <f>'Kebutuhan Air Non Domestik (4)'!S312</f>
        <v>1.1574074074074073E-2</v>
      </c>
      <c r="I50" s="13">
        <f>'Kebutuhan Air Non Domestik (4)'!I337</f>
        <v>5.7870370370370371E-2</v>
      </c>
      <c r="J50" s="13">
        <f>'Kebutuhan Air Non Domestik (4)'!S337</f>
        <v>0</v>
      </c>
      <c r="K50" s="13">
        <f>'Kebutuhan Air Non Domestik (4)'!I362</f>
        <v>4.6296296296296294E-2</v>
      </c>
      <c r="L50" s="13">
        <f>'Kebutuhan Air Non Domestik (4)'!S362</f>
        <v>0</v>
      </c>
      <c r="M50" s="13">
        <f>('Kebutuhan Air Non Domestik (4)'!I387*7)+('Kebutuhan Air Non Domestik (4)'!AL387+'Kebutuhan Air Non Domestik (4)'!AV387+'Kebutuhan Air Non Domestik (4)'!BF387+'Kebutuhan Air Non Domestik (4)'!BP387+'Kebutuhan Air Non Domestik (4)'!BZ387+'Kebutuhan Air Non Domestik (4)'!CJ387+'Kebutuhan Air Non Domestik (4)'!CT387+'Kebutuhan Air Non Domestik (4)'!DD387+'Kebutuhan Air Non Domestik (4)'!DN387+'Kebutuhan Air Non Domestik (4)'!DX387)</f>
        <v>0.50520833333333326</v>
      </c>
      <c r="N50" s="13">
        <f>'Kebutuhan Air Non Domestik (4)'!S387</f>
        <v>0.1167824074074074</v>
      </c>
      <c r="O50" s="13">
        <f>'Kebutuhan Air Non Domestik (4)'!I412</f>
        <v>0.23148148148148148</v>
      </c>
      <c r="P50" s="13">
        <f>'Kebutuhan Air Non Domestik (4)'!S412</f>
        <v>0.8999999999999998</v>
      </c>
      <c r="Q50" s="318">
        <f>'Kebutuhan Air Non Domestik (4)'!I437</f>
        <v>4.1666666666666666E-3</v>
      </c>
      <c r="R50" s="13">
        <f t="shared" si="1"/>
        <v>2.3094907407407406</v>
      </c>
    </row>
    <row r="53" spans="1:18" ht="15.6" x14ac:dyDescent="0.3">
      <c r="A53" s="203">
        <v>3</v>
      </c>
      <c r="B53" s="228" t="s">
        <v>147</v>
      </c>
      <c r="C53" s="228"/>
      <c r="D53" s="228"/>
      <c r="E53" s="228"/>
      <c r="F53" s="228"/>
      <c r="G53" s="228"/>
      <c r="H53" s="228"/>
      <c r="I53" s="228"/>
      <c r="J53" s="228"/>
      <c r="K53" s="228"/>
      <c r="L53" s="228"/>
      <c r="M53" s="228"/>
      <c r="N53" s="228"/>
      <c r="O53" s="228"/>
      <c r="P53" s="228"/>
      <c r="Q53" s="228"/>
      <c r="R53" s="228"/>
    </row>
    <row r="54" spans="1:18" x14ac:dyDescent="0.3">
      <c r="A54" s="203"/>
      <c r="B54" s="197" t="s">
        <v>22</v>
      </c>
      <c r="C54" s="229" t="s">
        <v>233</v>
      </c>
      <c r="D54" s="229"/>
      <c r="E54" s="229"/>
      <c r="F54" s="229"/>
      <c r="G54" s="229"/>
      <c r="H54" s="229"/>
      <c r="I54" s="229"/>
      <c r="J54" s="229"/>
      <c r="K54" s="229"/>
      <c r="L54" s="229"/>
      <c r="M54" s="229"/>
      <c r="N54" s="229"/>
      <c r="O54" s="229"/>
      <c r="P54" s="229"/>
      <c r="Q54" s="229"/>
      <c r="R54" s="229"/>
    </row>
    <row r="55" spans="1:18" x14ac:dyDescent="0.3">
      <c r="A55" s="203"/>
      <c r="B55" s="197"/>
      <c r="C55" s="225" t="s">
        <v>170</v>
      </c>
      <c r="D55" s="225" t="s">
        <v>171</v>
      </c>
      <c r="E55" s="225" t="s">
        <v>173</v>
      </c>
      <c r="F55" s="225" t="s">
        <v>174</v>
      </c>
      <c r="G55" s="225" t="s">
        <v>301</v>
      </c>
      <c r="H55" s="225" t="s">
        <v>302</v>
      </c>
      <c r="I55" s="225" t="s">
        <v>182</v>
      </c>
      <c r="J55" s="225" t="s">
        <v>349</v>
      </c>
      <c r="K55" s="225" t="s">
        <v>183</v>
      </c>
      <c r="L55" s="225" t="s">
        <v>172</v>
      </c>
      <c r="M55" s="225" t="s">
        <v>306</v>
      </c>
      <c r="N55" s="225" t="s">
        <v>307</v>
      </c>
      <c r="O55" s="225" t="s">
        <v>308</v>
      </c>
      <c r="P55" s="225" t="s">
        <v>350</v>
      </c>
      <c r="Q55" s="225" t="s">
        <v>459</v>
      </c>
      <c r="R55" s="225" t="s">
        <v>232</v>
      </c>
    </row>
    <row r="56" spans="1:18" x14ac:dyDescent="0.3">
      <c r="A56" s="203"/>
      <c r="B56" s="197"/>
      <c r="C56" s="225"/>
      <c r="D56" s="225"/>
      <c r="E56" s="225"/>
      <c r="F56" s="225"/>
      <c r="G56" s="225"/>
      <c r="H56" s="225"/>
      <c r="I56" s="225"/>
      <c r="J56" s="225"/>
      <c r="K56" s="225"/>
      <c r="L56" s="225"/>
      <c r="M56" s="225"/>
      <c r="N56" s="225"/>
      <c r="O56" s="225"/>
      <c r="P56" s="225"/>
      <c r="Q56" s="225"/>
      <c r="R56" s="225"/>
    </row>
    <row r="57" spans="1:18" x14ac:dyDescent="0.3">
      <c r="B57" s="6">
        <v>2025</v>
      </c>
      <c r="C57" s="13">
        <f>'Kebutuhan Air Non Domestik (4)'!I448</f>
        <v>2.0833333333333332E-2</v>
      </c>
      <c r="D57" s="13">
        <f>'Kebutuhan Air Non Domestik (4)'!S448</f>
        <v>4.4444444444444446E-2</v>
      </c>
      <c r="E57" s="13">
        <f>'Kebutuhan Air Non Domestik (4)'!I473</f>
        <v>0</v>
      </c>
      <c r="F57" s="13">
        <f>'Kebutuhan Air Non Domestik (4)'!S473</f>
        <v>0</v>
      </c>
      <c r="G57" s="13">
        <f>'Kebutuhan Air Non Domestik (4)'!I498</f>
        <v>1.1574074074074073E-2</v>
      </c>
      <c r="H57" s="13">
        <f>'Kebutuhan Air Non Domestik (4)'!S498</f>
        <v>5.7870370370370367E-3</v>
      </c>
      <c r="I57" s="13">
        <f>'Kebutuhan Air Non Domestik (4)'!I523</f>
        <v>3.4722222222222224E-2</v>
      </c>
      <c r="J57" s="13">
        <f>'Kebutuhan Air Non Domestik (4)'!S523</f>
        <v>0</v>
      </c>
      <c r="K57" s="13">
        <f>'Kebutuhan Air Non Domestik (4)'!I548</f>
        <v>9.2592592592592587E-2</v>
      </c>
      <c r="L57" s="13">
        <f>'Kebutuhan Air Non Domestik (4)'!S548</f>
        <v>0</v>
      </c>
      <c r="M57" s="13">
        <f>'Kebutuhan Air Non Domestik (4)'!I573</f>
        <v>0</v>
      </c>
      <c r="N57" s="13">
        <f>'Kebutuhan Air Non Domestik (4)'!S573</f>
        <v>0</v>
      </c>
      <c r="O57" s="13">
        <f>'Kebutuhan Air Non Domestik (4)'!I598</f>
        <v>0</v>
      </c>
      <c r="P57" s="13">
        <f>'Kebutuhan Air Non Domestik (4)'!S598</f>
        <v>0</v>
      </c>
      <c r="Q57" s="13">
        <f>'Kebutuhan Air Non Domestik (4)'!I623</f>
        <v>0</v>
      </c>
      <c r="R57" s="13">
        <f>SUM(C57:Q57)</f>
        <v>0.2099537037037037</v>
      </c>
    </row>
    <row r="58" spans="1:18" x14ac:dyDescent="0.3">
      <c r="B58" s="6">
        <v>2026</v>
      </c>
      <c r="C58" s="13">
        <f>'Kebutuhan Air Non Domestik (4)'!I449</f>
        <v>2.0833333333333332E-2</v>
      </c>
      <c r="D58" s="13">
        <f>'Kebutuhan Air Non Domestik (4)'!S449</f>
        <v>4.4444444444444446E-2</v>
      </c>
      <c r="E58" s="13">
        <f>'Kebutuhan Air Non Domestik (4)'!I474</f>
        <v>0</v>
      </c>
      <c r="F58" s="13">
        <f>'Kebutuhan Air Non Domestik (4)'!S474</f>
        <v>0</v>
      </c>
      <c r="G58" s="13">
        <f>'Kebutuhan Air Non Domestik (4)'!I499</f>
        <v>1.1574074074074073E-2</v>
      </c>
      <c r="H58" s="13">
        <f>'Kebutuhan Air Non Domestik (4)'!S499</f>
        <v>5.7870370370370367E-3</v>
      </c>
      <c r="I58" s="13">
        <f>'Kebutuhan Air Non Domestik (4)'!I524</f>
        <v>3.4722222222222224E-2</v>
      </c>
      <c r="J58" s="13">
        <f>'Kebutuhan Air Non Domestik (4)'!S524</f>
        <v>0</v>
      </c>
      <c r="K58" s="13">
        <f>'Kebutuhan Air Non Domestik (4)'!I549</f>
        <v>9.2592592592592587E-2</v>
      </c>
      <c r="L58" s="13">
        <f>'Kebutuhan Air Non Domestik (4)'!S549</f>
        <v>0</v>
      </c>
      <c r="M58" s="13">
        <f>'Kebutuhan Air Non Domestik (4)'!I574</f>
        <v>0</v>
      </c>
      <c r="N58" s="13">
        <f>'Kebutuhan Air Non Domestik (4)'!S574</f>
        <v>0</v>
      </c>
      <c r="O58" s="13">
        <f>'Kebutuhan Air Non Domestik (4)'!I599</f>
        <v>0</v>
      </c>
      <c r="P58" s="13">
        <f>'Kebutuhan Air Non Domestik (4)'!S599</f>
        <v>0</v>
      </c>
      <c r="Q58" s="13">
        <f>'Kebutuhan Air Non Domestik (4)'!I624</f>
        <v>0</v>
      </c>
      <c r="R58" s="13">
        <f t="shared" ref="R58:R76" si="2">SUM(C58:Q58)</f>
        <v>0.2099537037037037</v>
      </c>
    </row>
    <row r="59" spans="1:18" x14ac:dyDescent="0.3">
      <c r="B59" s="6">
        <v>2027</v>
      </c>
      <c r="C59" s="13">
        <f>'Kebutuhan Air Non Domestik (4)'!I450</f>
        <v>2.0833333333333332E-2</v>
      </c>
      <c r="D59" s="13">
        <f>'Kebutuhan Air Non Domestik (4)'!S450</f>
        <v>4.4444444444444446E-2</v>
      </c>
      <c r="E59" s="13">
        <f>'Kebutuhan Air Non Domestik (4)'!I475</f>
        <v>0</v>
      </c>
      <c r="F59" s="13">
        <f>'Kebutuhan Air Non Domestik (4)'!S475</f>
        <v>0</v>
      </c>
      <c r="G59" s="13">
        <f>'Kebutuhan Air Non Domestik (4)'!I500</f>
        <v>1.1574074074074073E-2</v>
      </c>
      <c r="H59" s="13">
        <f>'Kebutuhan Air Non Domestik (4)'!S500</f>
        <v>5.7870370370370367E-3</v>
      </c>
      <c r="I59" s="13">
        <f>'Kebutuhan Air Non Domestik (4)'!I525</f>
        <v>3.4722222222222224E-2</v>
      </c>
      <c r="J59" s="13">
        <f>'Kebutuhan Air Non Domestik (4)'!S525</f>
        <v>0</v>
      </c>
      <c r="K59" s="13">
        <f>'Kebutuhan Air Non Domestik (4)'!I550</f>
        <v>9.2592592592592587E-2</v>
      </c>
      <c r="L59" s="13">
        <f>'Kebutuhan Air Non Domestik (4)'!S550</f>
        <v>0</v>
      </c>
      <c r="M59" s="13">
        <f>'Kebutuhan Air Non Domestik (4)'!I575</f>
        <v>0</v>
      </c>
      <c r="N59" s="13">
        <f>'Kebutuhan Air Non Domestik (4)'!S575</f>
        <v>0</v>
      </c>
      <c r="O59" s="13">
        <f>'Kebutuhan Air Non Domestik (4)'!I600</f>
        <v>0</v>
      </c>
      <c r="P59" s="13">
        <f>'Kebutuhan Air Non Domestik (4)'!S600</f>
        <v>0</v>
      </c>
      <c r="Q59" s="13">
        <f>'Kebutuhan Air Non Domestik (4)'!I625</f>
        <v>0</v>
      </c>
      <c r="R59" s="13">
        <f t="shared" si="2"/>
        <v>0.2099537037037037</v>
      </c>
    </row>
    <row r="60" spans="1:18" x14ac:dyDescent="0.3">
      <c r="B60" s="6">
        <v>2028</v>
      </c>
      <c r="C60" s="13">
        <f>'Kebutuhan Air Non Domestik (4)'!I451</f>
        <v>2.0833333333333332E-2</v>
      </c>
      <c r="D60" s="13">
        <f>'Kebutuhan Air Non Domestik (4)'!S451</f>
        <v>4.4444444444444446E-2</v>
      </c>
      <c r="E60" s="13">
        <f>'Kebutuhan Air Non Domestik (4)'!I476</f>
        <v>0</v>
      </c>
      <c r="F60" s="13">
        <f>'Kebutuhan Air Non Domestik (4)'!S476</f>
        <v>0</v>
      </c>
      <c r="G60" s="13">
        <f>'Kebutuhan Air Non Domestik (4)'!I501</f>
        <v>1.1574074074074073E-2</v>
      </c>
      <c r="H60" s="13">
        <f>'Kebutuhan Air Non Domestik (4)'!S501</f>
        <v>5.7870370370370367E-3</v>
      </c>
      <c r="I60" s="13">
        <f>'Kebutuhan Air Non Domestik (4)'!I526</f>
        <v>3.4722222222222224E-2</v>
      </c>
      <c r="J60" s="13">
        <f>'Kebutuhan Air Non Domestik (4)'!S526</f>
        <v>0</v>
      </c>
      <c r="K60" s="13">
        <f>'Kebutuhan Air Non Domestik (4)'!I551</f>
        <v>9.2592592592592587E-2</v>
      </c>
      <c r="L60" s="13">
        <f>'Kebutuhan Air Non Domestik (4)'!S551</f>
        <v>0</v>
      </c>
      <c r="M60" s="13">
        <f>'Kebutuhan Air Non Domestik (4)'!I576</f>
        <v>0</v>
      </c>
      <c r="N60" s="13">
        <f>'Kebutuhan Air Non Domestik (4)'!S576</f>
        <v>0</v>
      </c>
      <c r="O60" s="13">
        <f>'Kebutuhan Air Non Domestik (4)'!I601</f>
        <v>0</v>
      </c>
      <c r="P60" s="13">
        <f>'Kebutuhan Air Non Domestik (4)'!S601</f>
        <v>0</v>
      </c>
      <c r="Q60" s="13">
        <f>'Kebutuhan Air Non Domestik (4)'!I626</f>
        <v>0</v>
      </c>
      <c r="R60" s="13">
        <f t="shared" si="2"/>
        <v>0.2099537037037037</v>
      </c>
    </row>
    <row r="61" spans="1:18" x14ac:dyDescent="0.3">
      <c r="B61" s="6">
        <v>2029</v>
      </c>
      <c r="C61" s="13">
        <f>'Kebutuhan Air Non Domestik (4)'!I452</f>
        <v>2.0833333333333332E-2</v>
      </c>
      <c r="D61" s="13">
        <f>'Kebutuhan Air Non Domestik (4)'!S452</f>
        <v>4.4444444444444446E-2</v>
      </c>
      <c r="E61" s="13">
        <f>'Kebutuhan Air Non Domestik (4)'!I477</f>
        <v>0</v>
      </c>
      <c r="F61" s="13">
        <f>'Kebutuhan Air Non Domestik (4)'!S477</f>
        <v>0</v>
      </c>
      <c r="G61" s="13">
        <f>'Kebutuhan Air Non Domestik (4)'!I502</f>
        <v>1.1574074074074073E-2</v>
      </c>
      <c r="H61" s="13">
        <f>'Kebutuhan Air Non Domestik (4)'!S502</f>
        <v>5.7870370370370367E-3</v>
      </c>
      <c r="I61" s="13">
        <f>'Kebutuhan Air Non Domestik (4)'!I527</f>
        <v>3.4722222222222224E-2</v>
      </c>
      <c r="J61" s="13">
        <f>'Kebutuhan Air Non Domestik (4)'!S527</f>
        <v>0</v>
      </c>
      <c r="K61" s="13">
        <f>'Kebutuhan Air Non Domestik (4)'!I552</f>
        <v>9.2592592592592587E-2</v>
      </c>
      <c r="L61" s="13">
        <f>'Kebutuhan Air Non Domestik (4)'!S552</f>
        <v>0</v>
      </c>
      <c r="M61" s="13">
        <f>'Kebutuhan Air Non Domestik (4)'!I577</f>
        <v>0</v>
      </c>
      <c r="N61" s="13">
        <f>'Kebutuhan Air Non Domestik (4)'!S577</f>
        <v>0</v>
      </c>
      <c r="O61" s="13">
        <f>'Kebutuhan Air Non Domestik (4)'!I602</f>
        <v>0</v>
      </c>
      <c r="P61" s="13">
        <f>'Kebutuhan Air Non Domestik (4)'!S602</f>
        <v>0</v>
      </c>
      <c r="Q61" s="13">
        <f>'Kebutuhan Air Non Domestik (4)'!I627</f>
        <v>0</v>
      </c>
      <c r="R61" s="13">
        <f t="shared" si="2"/>
        <v>0.2099537037037037</v>
      </c>
    </row>
    <row r="62" spans="1:18" x14ac:dyDescent="0.3">
      <c r="B62" s="6">
        <v>2030</v>
      </c>
      <c r="C62" s="13">
        <f>'Kebutuhan Air Non Domestik (4)'!I453</f>
        <v>2.0833333333333332E-2</v>
      </c>
      <c r="D62" s="13">
        <f>'Kebutuhan Air Non Domestik (4)'!S453</f>
        <v>4.4444444444444446E-2</v>
      </c>
      <c r="E62" s="13">
        <f>'Kebutuhan Air Non Domestik (4)'!I478</f>
        <v>0</v>
      </c>
      <c r="F62" s="13">
        <f>'Kebutuhan Air Non Domestik (4)'!S478</f>
        <v>0</v>
      </c>
      <c r="G62" s="13">
        <f>'Kebutuhan Air Non Domestik (4)'!I503</f>
        <v>1.1574074074074073E-2</v>
      </c>
      <c r="H62" s="13">
        <f>'Kebutuhan Air Non Domestik (4)'!S503</f>
        <v>5.7870370370370367E-3</v>
      </c>
      <c r="I62" s="13">
        <f>'Kebutuhan Air Non Domestik (4)'!I528</f>
        <v>3.4722222222222224E-2</v>
      </c>
      <c r="J62" s="13">
        <f>'Kebutuhan Air Non Domestik (4)'!S528</f>
        <v>0</v>
      </c>
      <c r="K62" s="13">
        <f>'Kebutuhan Air Non Domestik (4)'!I553</f>
        <v>9.2592592592592587E-2</v>
      </c>
      <c r="L62" s="13">
        <f>'Kebutuhan Air Non Domestik (4)'!S553</f>
        <v>0</v>
      </c>
      <c r="M62" s="13">
        <f>'Kebutuhan Air Non Domestik (4)'!I578</f>
        <v>0</v>
      </c>
      <c r="N62" s="13">
        <f>'Kebutuhan Air Non Domestik (4)'!S578</f>
        <v>0</v>
      </c>
      <c r="O62" s="13">
        <f>'Kebutuhan Air Non Domestik (4)'!I603</f>
        <v>0</v>
      </c>
      <c r="P62" s="13">
        <f>'Kebutuhan Air Non Domestik (4)'!S603</f>
        <v>0</v>
      </c>
      <c r="Q62" s="13">
        <f>'Kebutuhan Air Non Domestik (4)'!I628</f>
        <v>0</v>
      </c>
      <c r="R62" s="13">
        <f t="shared" si="2"/>
        <v>0.2099537037037037</v>
      </c>
    </row>
    <row r="63" spans="1:18" x14ac:dyDescent="0.3">
      <c r="B63" s="6">
        <v>2031</v>
      </c>
      <c r="C63" s="13">
        <f>'Kebutuhan Air Non Domestik (4)'!I454</f>
        <v>2.0833333333333332E-2</v>
      </c>
      <c r="D63" s="13">
        <f>'Kebutuhan Air Non Domestik (4)'!S454</f>
        <v>4.4444444444444446E-2</v>
      </c>
      <c r="E63" s="13">
        <f>'Kebutuhan Air Non Domestik (4)'!I479</f>
        <v>0</v>
      </c>
      <c r="F63" s="13">
        <f>'Kebutuhan Air Non Domestik (4)'!S479</f>
        <v>0</v>
      </c>
      <c r="G63" s="13">
        <f>'Kebutuhan Air Non Domestik (4)'!I504</f>
        <v>1.1574074074074073E-2</v>
      </c>
      <c r="H63" s="13">
        <f>'Kebutuhan Air Non Domestik (4)'!S504</f>
        <v>5.7870370370370367E-3</v>
      </c>
      <c r="I63" s="13">
        <f>'Kebutuhan Air Non Domestik (4)'!I529</f>
        <v>3.4722222222222224E-2</v>
      </c>
      <c r="J63" s="13">
        <f>'Kebutuhan Air Non Domestik (4)'!S529</f>
        <v>0</v>
      </c>
      <c r="K63" s="13">
        <f>'Kebutuhan Air Non Domestik (4)'!I554</f>
        <v>0.11574074074074074</v>
      </c>
      <c r="L63" s="13">
        <f>'Kebutuhan Air Non Domestik (4)'!S554</f>
        <v>0</v>
      </c>
      <c r="M63" s="13">
        <f>'Kebutuhan Air Non Domestik (4)'!I579</f>
        <v>0</v>
      </c>
      <c r="N63" s="13">
        <f>'Kebutuhan Air Non Domestik (4)'!S579</f>
        <v>0</v>
      </c>
      <c r="O63" s="13">
        <f>'Kebutuhan Air Non Domestik (4)'!I604</f>
        <v>0</v>
      </c>
      <c r="P63" s="13">
        <f>'Kebutuhan Air Non Domestik (4)'!S604</f>
        <v>0</v>
      </c>
      <c r="Q63" s="13">
        <f>'Kebutuhan Air Non Domestik (4)'!I629</f>
        <v>0</v>
      </c>
      <c r="R63" s="13">
        <f t="shared" si="2"/>
        <v>0.23310185185185184</v>
      </c>
    </row>
    <row r="64" spans="1:18" x14ac:dyDescent="0.3">
      <c r="B64" s="6">
        <v>2032</v>
      </c>
      <c r="C64" s="13">
        <f>'Kebutuhan Air Non Domestik (4)'!I455</f>
        <v>2.0833333333333332E-2</v>
      </c>
      <c r="D64" s="13">
        <f>'Kebutuhan Air Non Domestik (4)'!S455</f>
        <v>4.4444444444444446E-2</v>
      </c>
      <c r="E64" s="13">
        <f>'Kebutuhan Air Non Domestik (4)'!I480</f>
        <v>0</v>
      </c>
      <c r="F64" s="13">
        <f>'Kebutuhan Air Non Domestik (4)'!S480</f>
        <v>0</v>
      </c>
      <c r="G64" s="13">
        <f>'Kebutuhan Air Non Domestik (4)'!I505</f>
        <v>1.1574074074074073E-2</v>
      </c>
      <c r="H64" s="13">
        <f>'Kebutuhan Air Non Domestik (4)'!S505</f>
        <v>5.7870370370370367E-3</v>
      </c>
      <c r="I64" s="13">
        <f>'Kebutuhan Air Non Domestik (4)'!I530</f>
        <v>3.4722222222222224E-2</v>
      </c>
      <c r="J64" s="13">
        <f>'Kebutuhan Air Non Domestik (4)'!S530</f>
        <v>0</v>
      </c>
      <c r="K64" s="13">
        <f>'Kebutuhan Air Non Domestik (4)'!I555</f>
        <v>0.11574074074074074</v>
      </c>
      <c r="L64" s="13">
        <f>'Kebutuhan Air Non Domestik (4)'!S555</f>
        <v>0</v>
      </c>
      <c r="M64" s="13">
        <f>'Kebutuhan Air Non Domestik (4)'!I580</f>
        <v>0</v>
      </c>
      <c r="N64" s="13">
        <f>'Kebutuhan Air Non Domestik (4)'!S580</f>
        <v>0</v>
      </c>
      <c r="O64" s="13">
        <f>'Kebutuhan Air Non Domestik (4)'!I605</f>
        <v>0</v>
      </c>
      <c r="P64" s="13">
        <f>'Kebutuhan Air Non Domestik (4)'!S605</f>
        <v>0</v>
      </c>
      <c r="Q64" s="13">
        <f>'Kebutuhan Air Non Domestik (4)'!I630</f>
        <v>0</v>
      </c>
      <c r="R64" s="13">
        <f t="shared" si="2"/>
        <v>0.23310185185185184</v>
      </c>
    </row>
    <row r="65" spans="1:18" x14ac:dyDescent="0.3">
      <c r="B65" s="6">
        <v>2033</v>
      </c>
      <c r="C65" s="13">
        <f>'Kebutuhan Air Non Domestik (4)'!I456</f>
        <v>2.0833333333333332E-2</v>
      </c>
      <c r="D65" s="13">
        <f>'Kebutuhan Air Non Domestik (4)'!S456</f>
        <v>4.4444444444444446E-2</v>
      </c>
      <c r="E65" s="13">
        <f>'Kebutuhan Air Non Domestik (4)'!I481</f>
        <v>0</v>
      </c>
      <c r="F65" s="13">
        <f>'Kebutuhan Air Non Domestik (4)'!S481</f>
        <v>0</v>
      </c>
      <c r="G65" s="13">
        <f>'Kebutuhan Air Non Domestik (4)'!I506</f>
        <v>1.1574074074074073E-2</v>
      </c>
      <c r="H65" s="13">
        <f>'Kebutuhan Air Non Domestik (4)'!S506</f>
        <v>5.7870370370370367E-3</v>
      </c>
      <c r="I65" s="13">
        <f>'Kebutuhan Air Non Domestik (4)'!I531</f>
        <v>4.6296296296296294E-2</v>
      </c>
      <c r="J65" s="13">
        <f>'Kebutuhan Air Non Domestik (4)'!S531</f>
        <v>0</v>
      </c>
      <c r="K65" s="13">
        <f>'Kebutuhan Air Non Domestik (4)'!I556</f>
        <v>0.11574074074074074</v>
      </c>
      <c r="L65" s="13">
        <f>'Kebutuhan Air Non Domestik (4)'!S556</f>
        <v>0</v>
      </c>
      <c r="M65" s="13">
        <f>'Kebutuhan Air Non Domestik (4)'!I581</f>
        <v>0</v>
      </c>
      <c r="N65" s="13">
        <f>'Kebutuhan Air Non Domestik (4)'!S581</f>
        <v>0</v>
      </c>
      <c r="O65" s="13">
        <f>'Kebutuhan Air Non Domestik (4)'!I606</f>
        <v>0</v>
      </c>
      <c r="P65" s="13">
        <f>'Kebutuhan Air Non Domestik (4)'!S606</f>
        <v>0</v>
      </c>
      <c r="Q65" s="13">
        <f>'Kebutuhan Air Non Domestik (4)'!I631</f>
        <v>0</v>
      </c>
      <c r="R65" s="13">
        <f t="shared" si="2"/>
        <v>0.24467592592592591</v>
      </c>
    </row>
    <row r="66" spans="1:18" x14ac:dyDescent="0.3">
      <c r="B66" s="6">
        <v>2034</v>
      </c>
      <c r="C66" s="13">
        <f>'Kebutuhan Air Non Domestik (4)'!I457</f>
        <v>2.0833333333333332E-2</v>
      </c>
      <c r="D66" s="13">
        <f>'Kebutuhan Air Non Domestik (4)'!S457</f>
        <v>4.4444444444444446E-2</v>
      </c>
      <c r="E66" s="13">
        <f>'Kebutuhan Air Non Domestik (4)'!I482</f>
        <v>0</v>
      </c>
      <c r="F66" s="13">
        <f>'Kebutuhan Air Non Domestik (4)'!S482</f>
        <v>0</v>
      </c>
      <c r="G66" s="13">
        <f>'Kebutuhan Air Non Domestik (4)'!I507</f>
        <v>1.1574074074074073E-2</v>
      </c>
      <c r="H66" s="13">
        <f>'Kebutuhan Air Non Domestik (4)'!S507</f>
        <v>5.7870370370370367E-3</v>
      </c>
      <c r="I66" s="13">
        <f>'Kebutuhan Air Non Domestik (4)'!I532</f>
        <v>4.6296296296296294E-2</v>
      </c>
      <c r="J66" s="13">
        <f>'Kebutuhan Air Non Domestik (4)'!S532</f>
        <v>0</v>
      </c>
      <c r="K66" s="13">
        <f>'Kebutuhan Air Non Domestik (4)'!I557</f>
        <v>0.11574074074074074</v>
      </c>
      <c r="L66" s="13">
        <f>'Kebutuhan Air Non Domestik (4)'!S557</f>
        <v>0</v>
      </c>
      <c r="M66" s="13">
        <f>'Kebutuhan Air Non Domestik (4)'!I582</f>
        <v>0</v>
      </c>
      <c r="N66" s="13">
        <f>'Kebutuhan Air Non Domestik (4)'!S582</f>
        <v>0</v>
      </c>
      <c r="O66" s="13">
        <f>'Kebutuhan Air Non Domestik (4)'!I607</f>
        <v>0</v>
      </c>
      <c r="P66" s="13">
        <f>'Kebutuhan Air Non Domestik (4)'!S607</f>
        <v>0</v>
      </c>
      <c r="Q66" s="13">
        <f>'Kebutuhan Air Non Domestik (4)'!I632</f>
        <v>0</v>
      </c>
      <c r="R66" s="13">
        <f t="shared" si="2"/>
        <v>0.24467592592592591</v>
      </c>
    </row>
    <row r="67" spans="1:18" x14ac:dyDescent="0.3">
      <c r="B67" s="6">
        <v>2035</v>
      </c>
      <c r="C67" s="13">
        <f>'Kebutuhan Air Non Domestik (4)'!I458</f>
        <v>2.0833333333333332E-2</v>
      </c>
      <c r="D67" s="13">
        <f>'Kebutuhan Air Non Domestik (4)'!S458</f>
        <v>4.4444444444444446E-2</v>
      </c>
      <c r="E67" s="13">
        <f>'Kebutuhan Air Non Domestik (4)'!I483</f>
        <v>0</v>
      </c>
      <c r="F67" s="13">
        <f>'Kebutuhan Air Non Domestik (4)'!S483</f>
        <v>0</v>
      </c>
      <c r="G67" s="13">
        <f>'Kebutuhan Air Non Domestik (4)'!I508</f>
        <v>1.1574074074074073E-2</v>
      </c>
      <c r="H67" s="13">
        <f>'Kebutuhan Air Non Domestik (4)'!S508</f>
        <v>5.7870370370370367E-3</v>
      </c>
      <c r="I67" s="13">
        <f>'Kebutuhan Air Non Domestik (4)'!I533</f>
        <v>4.6296296296296294E-2</v>
      </c>
      <c r="J67" s="13">
        <f>'Kebutuhan Air Non Domestik (4)'!S533</f>
        <v>0</v>
      </c>
      <c r="K67" s="13">
        <f>'Kebutuhan Air Non Domestik (4)'!I558</f>
        <v>0.11574074074074074</v>
      </c>
      <c r="L67" s="13">
        <f>'Kebutuhan Air Non Domestik (4)'!S558</f>
        <v>0</v>
      </c>
      <c r="M67" s="13">
        <f>'Kebutuhan Air Non Domestik (4)'!I583</f>
        <v>0</v>
      </c>
      <c r="N67" s="13">
        <f>'Kebutuhan Air Non Domestik (4)'!S583</f>
        <v>0</v>
      </c>
      <c r="O67" s="13">
        <f>'Kebutuhan Air Non Domestik (4)'!I608</f>
        <v>0</v>
      </c>
      <c r="P67" s="13">
        <f>'Kebutuhan Air Non Domestik (4)'!S608</f>
        <v>0</v>
      </c>
      <c r="Q67" s="13">
        <f>'Kebutuhan Air Non Domestik (4)'!I633</f>
        <v>0</v>
      </c>
      <c r="R67" s="13">
        <f t="shared" si="2"/>
        <v>0.24467592592592591</v>
      </c>
    </row>
    <row r="68" spans="1:18" x14ac:dyDescent="0.3">
      <c r="B68" s="6">
        <v>2036</v>
      </c>
      <c r="C68" s="13">
        <f>'Kebutuhan Air Non Domestik (4)'!I459</f>
        <v>2.0833333333333332E-2</v>
      </c>
      <c r="D68" s="13">
        <f>'Kebutuhan Air Non Domestik (4)'!S459</f>
        <v>4.4444444444444446E-2</v>
      </c>
      <c r="E68" s="13">
        <f>'Kebutuhan Air Non Domestik (4)'!I484</f>
        <v>0</v>
      </c>
      <c r="F68" s="13">
        <f>'Kebutuhan Air Non Domestik (4)'!S484</f>
        <v>0</v>
      </c>
      <c r="G68" s="13">
        <f>'Kebutuhan Air Non Domestik (4)'!I509</f>
        <v>1.1574074074074073E-2</v>
      </c>
      <c r="H68" s="13">
        <f>'Kebutuhan Air Non Domestik (4)'!S509</f>
        <v>5.7870370370370367E-3</v>
      </c>
      <c r="I68" s="13">
        <f>'Kebutuhan Air Non Domestik (4)'!I534</f>
        <v>4.6296296296296294E-2</v>
      </c>
      <c r="J68" s="13">
        <f>'Kebutuhan Air Non Domestik (4)'!S534</f>
        <v>0</v>
      </c>
      <c r="K68" s="13">
        <f>'Kebutuhan Air Non Domestik (4)'!I559</f>
        <v>0.11574074074074074</v>
      </c>
      <c r="L68" s="13">
        <f>'Kebutuhan Air Non Domestik (4)'!S559</f>
        <v>0</v>
      </c>
      <c r="M68" s="13">
        <f>'Kebutuhan Air Non Domestik (4)'!I584</f>
        <v>0</v>
      </c>
      <c r="N68" s="13">
        <f>'Kebutuhan Air Non Domestik (4)'!S584</f>
        <v>0</v>
      </c>
      <c r="O68" s="13">
        <f>'Kebutuhan Air Non Domestik (4)'!I609</f>
        <v>0</v>
      </c>
      <c r="P68" s="13">
        <f>'Kebutuhan Air Non Domestik (4)'!S609</f>
        <v>0</v>
      </c>
      <c r="Q68" s="13">
        <f>'Kebutuhan Air Non Domestik (4)'!I634</f>
        <v>0</v>
      </c>
      <c r="R68" s="13">
        <f t="shared" si="2"/>
        <v>0.24467592592592591</v>
      </c>
    </row>
    <row r="69" spans="1:18" x14ac:dyDescent="0.3">
      <c r="B69" s="6">
        <v>2037</v>
      </c>
      <c r="C69" s="13">
        <f>'Kebutuhan Air Non Domestik (4)'!I460</f>
        <v>2.0833333333333332E-2</v>
      </c>
      <c r="D69" s="13">
        <f>'Kebutuhan Air Non Domestik (4)'!S460</f>
        <v>4.4444444444444446E-2</v>
      </c>
      <c r="E69" s="13">
        <f>'Kebutuhan Air Non Domestik (4)'!I485</f>
        <v>0</v>
      </c>
      <c r="F69" s="13">
        <f>'Kebutuhan Air Non Domestik (4)'!S485</f>
        <v>0</v>
      </c>
      <c r="G69" s="13">
        <f>'Kebutuhan Air Non Domestik (4)'!I510</f>
        <v>1.1574074074074073E-2</v>
      </c>
      <c r="H69" s="13">
        <f>'Kebutuhan Air Non Domestik (4)'!S510</f>
        <v>5.7870370370370367E-3</v>
      </c>
      <c r="I69" s="13">
        <f>'Kebutuhan Air Non Domestik (4)'!I535</f>
        <v>4.6296296296296294E-2</v>
      </c>
      <c r="J69" s="13">
        <f>'Kebutuhan Air Non Domestik (4)'!S535</f>
        <v>0</v>
      </c>
      <c r="K69" s="13">
        <f>'Kebutuhan Air Non Domestik (4)'!I560</f>
        <v>0.11574074074074074</v>
      </c>
      <c r="L69" s="13">
        <f>'Kebutuhan Air Non Domestik (4)'!S560</f>
        <v>0</v>
      </c>
      <c r="M69" s="13">
        <f>'Kebutuhan Air Non Domestik (4)'!I585</f>
        <v>0</v>
      </c>
      <c r="N69" s="13">
        <f>'Kebutuhan Air Non Domestik (4)'!S585</f>
        <v>0</v>
      </c>
      <c r="O69" s="13">
        <f>'Kebutuhan Air Non Domestik (4)'!I610</f>
        <v>0</v>
      </c>
      <c r="P69" s="13">
        <f>'Kebutuhan Air Non Domestik (4)'!S610</f>
        <v>0</v>
      </c>
      <c r="Q69" s="13">
        <f>'Kebutuhan Air Non Domestik (4)'!I635</f>
        <v>0</v>
      </c>
      <c r="R69" s="13">
        <f t="shared" si="2"/>
        <v>0.24467592592592591</v>
      </c>
    </row>
    <row r="70" spans="1:18" x14ac:dyDescent="0.3">
      <c r="B70" s="6">
        <v>2038</v>
      </c>
      <c r="C70" s="13">
        <f>'Kebutuhan Air Non Domestik (4)'!I461</f>
        <v>2.0833333333333332E-2</v>
      </c>
      <c r="D70" s="13">
        <f>'Kebutuhan Air Non Domestik (4)'!S461</f>
        <v>4.4444444444444446E-2</v>
      </c>
      <c r="E70" s="13">
        <f>'Kebutuhan Air Non Domestik (4)'!I486</f>
        <v>0</v>
      </c>
      <c r="F70" s="13">
        <f>'Kebutuhan Air Non Domestik (4)'!S486</f>
        <v>0</v>
      </c>
      <c r="G70" s="13">
        <f>'Kebutuhan Air Non Domestik (4)'!I511</f>
        <v>1.1574074074074073E-2</v>
      </c>
      <c r="H70" s="13">
        <f>'Kebutuhan Air Non Domestik (4)'!S511</f>
        <v>5.7870370370370367E-3</v>
      </c>
      <c r="I70" s="13">
        <f>'Kebutuhan Air Non Domestik (4)'!I536</f>
        <v>4.6296296296296294E-2</v>
      </c>
      <c r="J70" s="13">
        <f>'Kebutuhan Air Non Domestik (4)'!S536</f>
        <v>0</v>
      </c>
      <c r="K70" s="13">
        <f>'Kebutuhan Air Non Domestik (4)'!I561</f>
        <v>0.11574074074074074</v>
      </c>
      <c r="L70" s="13">
        <f>'Kebutuhan Air Non Domestik (4)'!S561</f>
        <v>0</v>
      </c>
      <c r="M70" s="13">
        <f>'Kebutuhan Air Non Domestik (4)'!I586</f>
        <v>0</v>
      </c>
      <c r="N70" s="13">
        <f>'Kebutuhan Air Non Domestik (4)'!S586</f>
        <v>0</v>
      </c>
      <c r="O70" s="13">
        <f>'Kebutuhan Air Non Domestik (4)'!I611</f>
        <v>0</v>
      </c>
      <c r="P70" s="13">
        <f>'Kebutuhan Air Non Domestik (4)'!S611</f>
        <v>0</v>
      </c>
      <c r="Q70" s="13">
        <f>'Kebutuhan Air Non Domestik (4)'!I636</f>
        <v>0</v>
      </c>
      <c r="R70" s="13">
        <f t="shared" si="2"/>
        <v>0.24467592592592591</v>
      </c>
    </row>
    <row r="71" spans="1:18" x14ac:dyDescent="0.3">
      <c r="B71" s="6">
        <v>2039</v>
      </c>
      <c r="C71" s="13">
        <f>'Kebutuhan Air Non Domestik (4)'!I462</f>
        <v>2.0833333333333332E-2</v>
      </c>
      <c r="D71" s="13">
        <f>'Kebutuhan Air Non Domestik (4)'!S462</f>
        <v>4.4444444444444446E-2</v>
      </c>
      <c r="E71" s="13">
        <f>'Kebutuhan Air Non Domestik (4)'!I487</f>
        <v>0</v>
      </c>
      <c r="F71" s="13">
        <f>'Kebutuhan Air Non Domestik (4)'!S487</f>
        <v>0</v>
      </c>
      <c r="G71" s="13">
        <f>'Kebutuhan Air Non Domestik (4)'!I512</f>
        <v>1.1574074074074073E-2</v>
      </c>
      <c r="H71" s="13">
        <f>'Kebutuhan Air Non Domestik (4)'!S512</f>
        <v>5.7870370370370367E-3</v>
      </c>
      <c r="I71" s="13">
        <f>'Kebutuhan Air Non Domestik (4)'!I537</f>
        <v>4.6296296296296294E-2</v>
      </c>
      <c r="J71" s="13">
        <f>'Kebutuhan Air Non Domestik (4)'!S537</f>
        <v>0</v>
      </c>
      <c r="K71" s="13">
        <f>'Kebutuhan Air Non Domestik (4)'!I562</f>
        <v>0.11574074074074074</v>
      </c>
      <c r="L71" s="13">
        <f>'Kebutuhan Air Non Domestik (4)'!S562</f>
        <v>0</v>
      </c>
      <c r="M71" s="13">
        <f>'Kebutuhan Air Non Domestik (4)'!I587</f>
        <v>0</v>
      </c>
      <c r="N71" s="13">
        <f>'Kebutuhan Air Non Domestik (4)'!S587</f>
        <v>0</v>
      </c>
      <c r="O71" s="13">
        <f>'Kebutuhan Air Non Domestik (4)'!I612</f>
        <v>0</v>
      </c>
      <c r="P71" s="13">
        <f>'Kebutuhan Air Non Domestik (4)'!S612</f>
        <v>0</v>
      </c>
      <c r="Q71" s="13">
        <f>'Kebutuhan Air Non Domestik (4)'!I637</f>
        <v>0</v>
      </c>
      <c r="R71" s="13">
        <f t="shared" si="2"/>
        <v>0.24467592592592591</v>
      </c>
    </row>
    <row r="72" spans="1:18" x14ac:dyDescent="0.3">
      <c r="B72" s="6">
        <v>2040</v>
      </c>
      <c r="C72" s="13">
        <f>'Kebutuhan Air Non Domestik (4)'!I463</f>
        <v>2.0833333333333332E-2</v>
      </c>
      <c r="D72" s="13">
        <f>'Kebutuhan Air Non Domestik (4)'!S463</f>
        <v>4.4444444444444446E-2</v>
      </c>
      <c r="E72" s="13">
        <f>'Kebutuhan Air Non Domestik (4)'!I488</f>
        <v>0</v>
      </c>
      <c r="F72" s="13">
        <f>'Kebutuhan Air Non Domestik (4)'!S488</f>
        <v>0</v>
      </c>
      <c r="G72" s="13">
        <f>'Kebutuhan Air Non Domestik (4)'!I513</f>
        <v>1.1574074074074073E-2</v>
      </c>
      <c r="H72" s="13">
        <f>'Kebutuhan Air Non Domestik (4)'!S513</f>
        <v>5.7870370370370367E-3</v>
      </c>
      <c r="I72" s="13">
        <f>'Kebutuhan Air Non Domestik (4)'!I538</f>
        <v>4.6296296296296294E-2</v>
      </c>
      <c r="J72" s="13">
        <f>'Kebutuhan Air Non Domestik (4)'!S538</f>
        <v>0</v>
      </c>
      <c r="K72" s="13">
        <f>'Kebutuhan Air Non Domestik (4)'!I563</f>
        <v>0.11574074074074074</v>
      </c>
      <c r="L72" s="13">
        <f>'Kebutuhan Air Non Domestik (4)'!S563</f>
        <v>0</v>
      </c>
      <c r="M72" s="13">
        <f>'Kebutuhan Air Non Domestik (4)'!I588</f>
        <v>0</v>
      </c>
      <c r="N72" s="13">
        <f>'Kebutuhan Air Non Domestik (4)'!S588</f>
        <v>0</v>
      </c>
      <c r="O72" s="13">
        <f>'Kebutuhan Air Non Domestik (4)'!I613</f>
        <v>0</v>
      </c>
      <c r="P72" s="13">
        <f>'Kebutuhan Air Non Domestik (4)'!S613</f>
        <v>0</v>
      </c>
      <c r="Q72" s="13">
        <f>'Kebutuhan Air Non Domestik (4)'!I638</f>
        <v>0</v>
      </c>
      <c r="R72" s="13">
        <f t="shared" si="2"/>
        <v>0.24467592592592591</v>
      </c>
    </row>
    <row r="73" spans="1:18" x14ac:dyDescent="0.3">
      <c r="B73" s="6">
        <v>2041</v>
      </c>
      <c r="C73" s="13">
        <f>'Kebutuhan Air Non Domestik (4)'!I464</f>
        <v>2.0833333333333332E-2</v>
      </c>
      <c r="D73" s="13">
        <f>'Kebutuhan Air Non Domestik (4)'!S464</f>
        <v>4.4444444444444446E-2</v>
      </c>
      <c r="E73" s="13">
        <f>'Kebutuhan Air Non Domestik (4)'!I489</f>
        <v>0</v>
      </c>
      <c r="F73" s="13">
        <f>'Kebutuhan Air Non Domestik (4)'!S489</f>
        <v>0</v>
      </c>
      <c r="G73" s="13">
        <f>'Kebutuhan Air Non Domestik (4)'!I514</f>
        <v>1.1574074074074073E-2</v>
      </c>
      <c r="H73" s="13">
        <f>'Kebutuhan Air Non Domestik (4)'!S514</f>
        <v>5.7870370370370367E-3</v>
      </c>
      <c r="I73" s="13">
        <f>'Kebutuhan Air Non Domestik (4)'!I539</f>
        <v>4.6296296296296294E-2</v>
      </c>
      <c r="J73" s="13">
        <f>'Kebutuhan Air Non Domestik (4)'!S539</f>
        <v>0</v>
      </c>
      <c r="K73" s="13">
        <f>'Kebutuhan Air Non Domestik (4)'!I564</f>
        <v>0.11574074074074074</v>
      </c>
      <c r="L73" s="13">
        <f>'Kebutuhan Air Non Domestik (4)'!S564</f>
        <v>0</v>
      </c>
      <c r="M73" s="13">
        <f>'Kebutuhan Air Non Domestik (4)'!I589</f>
        <v>0</v>
      </c>
      <c r="N73" s="13">
        <f>'Kebutuhan Air Non Domestik (4)'!S589</f>
        <v>0</v>
      </c>
      <c r="O73" s="13">
        <f>'Kebutuhan Air Non Domestik (4)'!I614</f>
        <v>0</v>
      </c>
      <c r="P73" s="13">
        <f>'Kebutuhan Air Non Domestik (4)'!S614</f>
        <v>0</v>
      </c>
      <c r="Q73" s="13">
        <f>'Kebutuhan Air Non Domestik (4)'!I639</f>
        <v>0</v>
      </c>
      <c r="R73" s="13">
        <f t="shared" si="2"/>
        <v>0.24467592592592591</v>
      </c>
    </row>
    <row r="74" spans="1:18" x14ac:dyDescent="0.3">
      <c r="B74" s="6">
        <v>2042</v>
      </c>
      <c r="C74" s="13">
        <f>'Kebutuhan Air Non Domestik (4)'!I465</f>
        <v>2.0833333333333332E-2</v>
      </c>
      <c r="D74" s="13">
        <f>'Kebutuhan Air Non Domestik (4)'!S465</f>
        <v>4.4444444444444446E-2</v>
      </c>
      <c r="E74" s="13">
        <f>'Kebutuhan Air Non Domestik (4)'!I490</f>
        <v>0</v>
      </c>
      <c r="F74" s="13">
        <f>'Kebutuhan Air Non Domestik (4)'!S490</f>
        <v>0</v>
      </c>
      <c r="G74" s="13">
        <f>'Kebutuhan Air Non Domestik (4)'!I515</f>
        <v>1.1574074074074073E-2</v>
      </c>
      <c r="H74" s="13">
        <f>'Kebutuhan Air Non Domestik (4)'!S515</f>
        <v>5.7870370370370367E-3</v>
      </c>
      <c r="I74" s="13">
        <f>'Kebutuhan Air Non Domestik (4)'!I540</f>
        <v>4.6296296296296294E-2</v>
      </c>
      <c r="J74" s="13">
        <f>'Kebutuhan Air Non Domestik (4)'!S540</f>
        <v>0</v>
      </c>
      <c r="K74" s="13">
        <f>'Kebutuhan Air Non Domestik (4)'!I565</f>
        <v>0.11574074074074074</v>
      </c>
      <c r="L74" s="13">
        <f>'Kebutuhan Air Non Domestik (4)'!S565</f>
        <v>0</v>
      </c>
      <c r="M74" s="13">
        <f>'Kebutuhan Air Non Domestik (4)'!I590</f>
        <v>0</v>
      </c>
      <c r="N74" s="13">
        <f>'Kebutuhan Air Non Domestik (4)'!S590</f>
        <v>0</v>
      </c>
      <c r="O74" s="13">
        <f>'Kebutuhan Air Non Domestik (4)'!I615</f>
        <v>0</v>
      </c>
      <c r="P74" s="13">
        <f>'Kebutuhan Air Non Domestik (4)'!S615</f>
        <v>0</v>
      </c>
      <c r="Q74" s="13">
        <f>'Kebutuhan Air Non Domestik (4)'!I640</f>
        <v>0</v>
      </c>
      <c r="R74" s="13">
        <f t="shared" si="2"/>
        <v>0.24467592592592591</v>
      </c>
    </row>
    <row r="75" spans="1:18" x14ac:dyDescent="0.3">
      <c r="B75" s="6">
        <v>2043</v>
      </c>
      <c r="C75" s="13">
        <f>'Kebutuhan Air Non Domestik (4)'!I466</f>
        <v>2.0833333333333332E-2</v>
      </c>
      <c r="D75" s="13">
        <f>'Kebutuhan Air Non Domestik (4)'!S466</f>
        <v>4.4444444444444446E-2</v>
      </c>
      <c r="E75" s="13">
        <f>'Kebutuhan Air Non Domestik (4)'!I491</f>
        <v>0</v>
      </c>
      <c r="F75" s="13">
        <f>'Kebutuhan Air Non Domestik (4)'!S491</f>
        <v>0</v>
      </c>
      <c r="G75" s="13">
        <f>'Kebutuhan Air Non Domestik (4)'!I516</f>
        <v>1.1574074074074073E-2</v>
      </c>
      <c r="H75" s="13">
        <f>'Kebutuhan Air Non Domestik (4)'!S516</f>
        <v>5.7870370370370367E-3</v>
      </c>
      <c r="I75" s="13">
        <f>'Kebutuhan Air Non Domestik (4)'!I541</f>
        <v>4.6296296296296294E-2</v>
      </c>
      <c r="J75" s="13">
        <f>'Kebutuhan Air Non Domestik (4)'!S541</f>
        <v>0</v>
      </c>
      <c r="K75" s="13">
        <f>'Kebutuhan Air Non Domestik (4)'!I566</f>
        <v>0.11574074074074074</v>
      </c>
      <c r="L75" s="13">
        <f>'Kebutuhan Air Non Domestik (4)'!S566</f>
        <v>0</v>
      </c>
      <c r="M75" s="13">
        <f>'Kebutuhan Air Non Domestik (4)'!I591</f>
        <v>0</v>
      </c>
      <c r="N75" s="13">
        <f>'Kebutuhan Air Non Domestik (4)'!S591</f>
        <v>0</v>
      </c>
      <c r="O75" s="13">
        <f>'Kebutuhan Air Non Domestik (4)'!I616</f>
        <v>0</v>
      </c>
      <c r="P75" s="13">
        <f>'Kebutuhan Air Non Domestik (4)'!S616</f>
        <v>0</v>
      </c>
      <c r="Q75" s="13">
        <f>'Kebutuhan Air Non Domestik (4)'!I641</f>
        <v>0</v>
      </c>
      <c r="R75" s="13">
        <f t="shared" si="2"/>
        <v>0.24467592592592591</v>
      </c>
    </row>
    <row r="76" spans="1:18" x14ac:dyDescent="0.3">
      <c r="B76" s="6">
        <v>2044</v>
      </c>
      <c r="C76" s="13">
        <f>'Kebutuhan Air Non Domestik (4)'!I467</f>
        <v>2.0833333333333332E-2</v>
      </c>
      <c r="D76" s="13">
        <f>'Kebutuhan Air Non Domestik (4)'!S467</f>
        <v>4.4444444444444446E-2</v>
      </c>
      <c r="E76" s="13">
        <f>'Kebutuhan Air Non Domestik (4)'!I492</f>
        <v>0</v>
      </c>
      <c r="F76" s="13">
        <f>'Kebutuhan Air Non Domestik (4)'!S492</f>
        <v>0</v>
      </c>
      <c r="G76" s="13">
        <f>'Kebutuhan Air Non Domestik (4)'!I517</f>
        <v>1.1574074074074073E-2</v>
      </c>
      <c r="H76" s="13">
        <f>'Kebutuhan Air Non Domestik (4)'!S517</f>
        <v>5.7870370370370367E-3</v>
      </c>
      <c r="I76" s="13">
        <f>'Kebutuhan Air Non Domestik (4)'!I542</f>
        <v>4.6296296296296294E-2</v>
      </c>
      <c r="J76" s="13">
        <f>'Kebutuhan Air Non Domestik (4)'!S542</f>
        <v>0</v>
      </c>
      <c r="K76" s="13">
        <f>'Kebutuhan Air Non Domestik (4)'!I567</f>
        <v>0.1388888888888889</v>
      </c>
      <c r="L76" s="13">
        <f>'Kebutuhan Air Non Domestik (4)'!S567</f>
        <v>0</v>
      </c>
      <c r="M76" s="13">
        <f>'Kebutuhan Air Non Domestik (4)'!I592</f>
        <v>0</v>
      </c>
      <c r="N76" s="13">
        <f>'Kebutuhan Air Non Domestik (4)'!S592</f>
        <v>0</v>
      </c>
      <c r="O76" s="13">
        <f>'Kebutuhan Air Non Domestik (4)'!I617</f>
        <v>0</v>
      </c>
      <c r="P76" s="13">
        <f>'Kebutuhan Air Non Domestik (4)'!S617</f>
        <v>0</v>
      </c>
      <c r="Q76" s="13">
        <f>'Kebutuhan Air Non Domestik (4)'!I642</f>
        <v>0</v>
      </c>
      <c r="R76" s="13">
        <f t="shared" si="2"/>
        <v>0.26782407407407405</v>
      </c>
    </row>
    <row r="79" spans="1:18" ht="15.6" x14ac:dyDescent="0.3">
      <c r="A79" s="203">
        <v>4</v>
      </c>
      <c r="B79" s="228" t="s">
        <v>148</v>
      </c>
      <c r="C79" s="228"/>
      <c r="D79" s="228"/>
      <c r="E79" s="228"/>
      <c r="F79" s="228"/>
      <c r="G79" s="228"/>
      <c r="H79" s="228"/>
      <c r="I79" s="228"/>
      <c r="J79" s="228"/>
      <c r="K79" s="228"/>
      <c r="L79" s="228"/>
      <c r="M79" s="228"/>
      <c r="N79" s="228"/>
      <c r="O79" s="228"/>
      <c r="P79" s="228"/>
      <c r="Q79" s="228"/>
      <c r="R79" s="228"/>
    </row>
    <row r="80" spans="1:18" x14ac:dyDescent="0.3">
      <c r="A80" s="203"/>
      <c r="B80" s="197" t="s">
        <v>22</v>
      </c>
      <c r="C80" s="229" t="s">
        <v>233</v>
      </c>
      <c r="D80" s="229"/>
      <c r="E80" s="229"/>
      <c r="F80" s="229"/>
      <c r="G80" s="229"/>
      <c r="H80" s="229"/>
      <c r="I80" s="229"/>
      <c r="J80" s="229"/>
      <c r="K80" s="229"/>
      <c r="L80" s="229"/>
      <c r="M80" s="229"/>
      <c r="N80" s="229"/>
      <c r="O80" s="229"/>
      <c r="P80" s="229"/>
      <c r="Q80" s="229"/>
      <c r="R80" s="229"/>
    </row>
    <row r="81" spans="1:18" x14ac:dyDescent="0.3">
      <c r="A81" s="203"/>
      <c r="B81" s="197"/>
      <c r="C81" s="225" t="s">
        <v>170</v>
      </c>
      <c r="D81" s="225" t="s">
        <v>171</v>
      </c>
      <c r="E81" s="225" t="s">
        <v>173</v>
      </c>
      <c r="F81" s="225" t="s">
        <v>174</v>
      </c>
      <c r="G81" s="225" t="s">
        <v>301</v>
      </c>
      <c r="H81" s="225" t="s">
        <v>302</v>
      </c>
      <c r="I81" s="225" t="s">
        <v>182</v>
      </c>
      <c r="J81" s="225" t="s">
        <v>349</v>
      </c>
      <c r="K81" s="225" t="s">
        <v>183</v>
      </c>
      <c r="L81" s="225" t="s">
        <v>172</v>
      </c>
      <c r="M81" s="225" t="s">
        <v>306</v>
      </c>
      <c r="N81" s="225" t="s">
        <v>307</v>
      </c>
      <c r="O81" s="225" t="s">
        <v>308</v>
      </c>
      <c r="P81" s="225" t="s">
        <v>350</v>
      </c>
      <c r="Q81" s="225" t="s">
        <v>459</v>
      </c>
      <c r="R81" s="225" t="s">
        <v>232</v>
      </c>
    </row>
    <row r="82" spans="1:18" x14ac:dyDescent="0.3">
      <c r="A82" s="203"/>
      <c r="B82" s="197"/>
      <c r="C82" s="225"/>
      <c r="D82" s="225"/>
      <c r="E82" s="225"/>
      <c r="F82" s="225"/>
      <c r="G82" s="225"/>
      <c r="H82" s="225"/>
      <c r="I82" s="225"/>
      <c r="J82" s="225"/>
      <c r="K82" s="225"/>
      <c r="L82" s="225"/>
      <c r="M82" s="225"/>
      <c r="N82" s="225"/>
      <c r="O82" s="225"/>
      <c r="P82" s="225"/>
      <c r="Q82" s="225"/>
      <c r="R82" s="225"/>
    </row>
    <row r="83" spans="1:18" x14ac:dyDescent="0.3">
      <c r="B83" s="6">
        <v>2025</v>
      </c>
      <c r="C83" s="13">
        <f>'Kebutuhan Air Non Domestik (4)'!I653</f>
        <v>0</v>
      </c>
      <c r="D83" s="13">
        <f>'Kebutuhan Air Non Domestik (4)'!S653</f>
        <v>7.2222222222222215E-2</v>
      </c>
      <c r="E83" s="13">
        <f>'Kebutuhan Air Non Domestik (4)'!I678</f>
        <v>0.13483796296296297</v>
      </c>
      <c r="F83" s="13">
        <f>'Kebutuhan Air Non Domestik (4)'!S678</f>
        <v>0</v>
      </c>
      <c r="G83" s="13">
        <f>'Kebutuhan Air Non Domestik (4)'!I703</f>
        <v>2.3148148148148147E-2</v>
      </c>
      <c r="H83" s="13">
        <f>'Kebutuhan Air Non Domestik (4)'!S703</f>
        <v>5.7870370370370367E-3</v>
      </c>
      <c r="I83" s="13">
        <f>'Kebutuhan Air Non Domestik (4)'!I728</f>
        <v>1.1574074074074073E-2</v>
      </c>
      <c r="J83" s="13">
        <f>'Kebutuhan Air Non Domestik (4)'!S728</f>
        <v>1.1574074074074073E-2</v>
      </c>
      <c r="K83" s="13">
        <f>'Kebutuhan Air Non Domestik (4)'!I753</f>
        <v>4.6296296296296294E-2</v>
      </c>
      <c r="L83" s="13">
        <f>'Kebutuhan Air Non Domestik (4)'!S753</f>
        <v>0</v>
      </c>
      <c r="M83" s="13">
        <f>('Kebutuhan Air Non Domestik (4)'!I778*1)+('Kebutuhan Air Non Domestik (4)'!AC778+'Kebutuhan Air Non Domestik (4)'!AM778+'Kebutuhan Air Non Domestik (4)'!AW778+'Kebutuhan Air Non Domestik (4)'!BG778+'Kebutuhan Air Non Domestik (4)'!BQ778+'Kebutuhan Air Non Domestik (4)'!CA778+'Kebutuhan Air Non Domestik (4)'!CK778+'Kebutuhan Air Non Domestik (4)'!CU778+'Kebutuhan Air Non Domestik (4)'!DE778+'Kebutuhan Air Non Domestik (4)'!DO778+'Kebutuhan Air Non Domestik (4)'!DY778+'Kebutuhan Air Non Domestik (4)'!EI778+'Kebutuhan Air Non Domestik (4)'!ES778+'Kebutuhan Air Non Domestik (4)'!FC778+'Kebutuhan Air Non Domestik (4)'!FM778+'Kebutuhan Air Non Domestik (4)'!FW778+'Kebutuhan Air Non Domestik (4)'!GG778+'Kebutuhan Air Non Domestik (4)'!GQ778+'Kebutuhan Air Non Domestik (4)'!HA778+'Kebutuhan Air Non Domestik (4)'!HK778+'Kebutuhan Air Non Domestik (4)'!HU778+'Kebutuhan Air Non Domestik (4)'!IE778)</f>
        <v>0.32118055555555564</v>
      </c>
      <c r="N83" s="13">
        <f>'Kebutuhan Air Non Domestik (4)'!S778</f>
        <v>0</v>
      </c>
      <c r="O83" s="13">
        <f>'Kebutuhan Air Non Domestik (4)'!I803</f>
        <v>0</v>
      </c>
      <c r="P83" s="13">
        <f>'Kebutuhan Air Non Domestik (4)'!S803</f>
        <v>0</v>
      </c>
      <c r="Q83" s="13">
        <f>('Kebutuhan Air Non Domestik (4)'!I828*0)+('Kebutuhan Air Non Domestik (4)'!S828+'Kebutuhan Air Non Domestik (4)'!AC828+'Kebutuhan Air Non Domestik (4)'!AM828+'Kebutuhan Air Non Domestik (4)'!AW828+'Kebutuhan Air Non Domestik (4)'!BG828+'Kebutuhan Air Non Domestik (4)'!BQ828+'Kebutuhan Air Non Domestik (4)'!CA828)</f>
        <v>4.3923611111111108E-2</v>
      </c>
      <c r="R83" s="13">
        <f>SUM(C83:Q83)</f>
        <v>0.67054398148148153</v>
      </c>
    </row>
    <row r="84" spans="1:18" x14ac:dyDescent="0.3">
      <c r="B84" s="6">
        <v>2026</v>
      </c>
      <c r="C84" s="13">
        <f>'Kebutuhan Air Non Domestik (4)'!I654</f>
        <v>0</v>
      </c>
      <c r="D84" s="13">
        <f>'Kebutuhan Air Non Domestik (4)'!S654</f>
        <v>7.2222222222222215E-2</v>
      </c>
      <c r="E84" s="13">
        <f>'Kebutuhan Air Non Domestik (4)'!I679</f>
        <v>0.13483796296296297</v>
      </c>
      <c r="F84" s="13">
        <f>'Kebutuhan Air Non Domestik (4)'!S679</f>
        <v>0</v>
      </c>
      <c r="G84" s="13">
        <f>'Kebutuhan Air Non Domestik (4)'!I704</f>
        <v>2.3148148148148147E-2</v>
      </c>
      <c r="H84" s="13">
        <f>'Kebutuhan Air Non Domestik (4)'!S704</f>
        <v>5.7870370370370367E-3</v>
      </c>
      <c r="I84" s="13">
        <f>'Kebutuhan Air Non Domestik (4)'!I729</f>
        <v>1.1574074074074073E-2</v>
      </c>
      <c r="J84" s="13">
        <f>'Kebutuhan Air Non Domestik (4)'!S729</f>
        <v>1.1574074074074073E-2</v>
      </c>
      <c r="K84" s="13">
        <f>'Kebutuhan Air Non Domestik (4)'!I754</f>
        <v>4.6296296296296294E-2</v>
      </c>
      <c r="L84" s="13">
        <f>'Kebutuhan Air Non Domestik (4)'!S754</f>
        <v>0</v>
      </c>
      <c r="M84" s="13">
        <f>('Kebutuhan Air Non Domestik (4)'!I779*1)+('Kebutuhan Air Non Domestik (4)'!AC779+'Kebutuhan Air Non Domestik (4)'!AM779+'Kebutuhan Air Non Domestik (4)'!AW779+'Kebutuhan Air Non Domestik (4)'!BG779+'Kebutuhan Air Non Domestik (4)'!BQ779+'Kebutuhan Air Non Domestik (4)'!CA779+'Kebutuhan Air Non Domestik (4)'!CK779+'Kebutuhan Air Non Domestik (4)'!CU779+'Kebutuhan Air Non Domestik (4)'!DE779+'Kebutuhan Air Non Domestik (4)'!DO779+'Kebutuhan Air Non Domestik (4)'!DY779+'Kebutuhan Air Non Domestik (4)'!EI779+'Kebutuhan Air Non Domestik (4)'!ES779+'Kebutuhan Air Non Domestik (4)'!FC779+'Kebutuhan Air Non Domestik (4)'!FM779+'Kebutuhan Air Non Domestik (4)'!FW779+'Kebutuhan Air Non Domestik (4)'!GG779+'Kebutuhan Air Non Domestik (4)'!GQ779+'Kebutuhan Air Non Domestik (4)'!HA779+'Kebutuhan Air Non Domestik (4)'!HK779+'Kebutuhan Air Non Domestik (4)'!HU779+'Kebutuhan Air Non Domestik (4)'!IE779)</f>
        <v>0.32118055555555564</v>
      </c>
      <c r="N84" s="13">
        <f>'Kebutuhan Air Non Domestik (4)'!S779</f>
        <v>0</v>
      </c>
      <c r="O84" s="13">
        <f>'Kebutuhan Air Non Domestik (4)'!I804</f>
        <v>0</v>
      </c>
      <c r="P84" s="13">
        <f>'Kebutuhan Air Non Domestik (4)'!S804</f>
        <v>0</v>
      </c>
      <c r="Q84" s="13">
        <f>('Kebutuhan Air Non Domestik (4)'!I829*0)+('Kebutuhan Air Non Domestik (4)'!S829+'Kebutuhan Air Non Domestik (4)'!AC829+'Kebutuhan Air Non Domestik (4)'!AM829+'Kebutuhan Air Non Domestik (4)'!AW829+'Kebutuhan Air Non Domestik (4)'!BG829+'Kebutuhan Air Non Domestik (4)'!BQ829+'Kebutuhan Air Non Domestik (4)'!CA829)</f>
        <v>4.3923611111111108E-2</v>
      </c>
      <c r="R84" s="13">
        <f t="shared" ref="R84:R102" si="3">SUM(C84:Q84)</f>
        <v>0.67054398148148153</v>
      </c>
    </row>
    <row r="85" spans="1:18" x14ac:dyDescent="0.3">
      <c r="B85" s="6">
        <v>2027</v>
      </c>
      <c r="C85" s="13">
        <f>'Kebutuhan Air Non Domestik (4)'!I655</f>
        <v>0</v>
      </c>
      <c r="D85" s="13">
        <f>'Kebutuhan Air Non Domestik (4)'!S655</f>
        <v>7.2222222222222215E-2</v>
      </c>
      <c r="E85" s="13">
        <f>'Kebutuhan Air Non Domestik (4)'!I680</f>
        <v>0.13483796296296297</v>
      </c>
      <c r="F85" s="13">
        <f>'Kebutuhan Air Non Domestik (4)'!S680</f>
        <v>0</v>
      </c>
      <c r="G85" s="13">
        <f>'Kebutuhan Air Non Domestik (4)'!I705</f>
        <v>2.3148148148148147E-2</v>
      </c>
      <c r="H85" s="13">
        <f>'Kebutuhan Air Non Domestik (4)'!S705</f>
        <v>5.7870370370370367E-3</v>
      </c>
      <c r="I85" s="13">
        <f>'Kebutuhan Air Non Domestik (4)'!I730</f>
        <v>1.1574074074074073E-2</v>
      </c>
      <c r="J85" s="13">
        <f>'Kebutuhan Air Non Domestik (4)'!S730</f>
        <v>1.1574074074074073E-2</v>
      </c>
      <c r="K85" s="13">
        <f>'Kebutuhan Air Non Domestik (4)'!I755</f>
        <v>4.6296296296296294E-2</v>
      </c>
      <c r="L85" s="13">
        <f>'Kebutuhan Air Non Domestik (4)'!S755</f>
        <v>0</v>
      </c>
      <c r="M85" s="13">
        <f>('Kebutuhan Air Non Domestik (4)'!I780*2)+('Kebutuhan Air Non Domestik (4)'!AC780+'Kebutuhan Air Non Domestik (4)'!AM780+'Kebutuhan Air Non Domestik (4)'!AW780+'Kebutuhan Air Non Domestik (4)'!BG780+'Kebutuhan Air Non Domestik (4)'!BQ780+'Kebutuhan Air Non Domestik (4)'!CA780+'Kebutuhan Air Non Domestik (4)'!CK780+'Kebutuhan Air Non Domestik (4)'!CU780+'Kebutuhan Air Non Domestik (4)'!DE780+'Kebutuhan Air Non Domestik (4)'!DO780+'Kebutuhan Air Non Domestik (4)'!DY780+'Kebutuhan Air Non Domestik (4)'!EI780+'Kebutuhan Air Non Domestik (4)'!ES780+'Kebutuhan Air Non Domestik (4)'!FC780+'Kebutuhan Air Non Domestik (4)'!FM780+'Kebutuhan Air Non Domestik (4)'!FW780+'Kebutuhan Air Non Domestik (4)'!GG780+'Kebutuhan Air Non Domestik (4)'!GQ780+'Kebutuhan Air Non Domestik (4)'!HA780+'Kebutuhan Air Non Domestik (4)'!HK780+'Kebutuhan Air Non Domestik (4)'!HU780+'Kebutuhan Air Non Domestik (4)'!IE780)</f>
        <v>0.33506944444444453</v>
      </c>
      <c r="N85" s="13">
        <f>'Kebutuhan Air Non Domestik (4)'!S780</f>
        <v>0</v>
      </c>
      <c r="O85" s="13">
        <f>'Kebutuhan Air Non Domestik (4)'!I805</f>
        <v>0</v>
      </c>
      <c r="P85" s="13">
        <f>'Kebutuhan Air Non Domestik (4)'!S805</f>
        <v>0</v>
      </c>
      <c r="Q85" s="13">
        <f>('Kebutuhan Air Non Domestik (4)'!I830*1)+('Kebutuhan Air Non Domestik (4)'!S830+'Kebutuhan Air Non Domestik (4)'!AC830+'Kebutuhan Air Non Domestik (4)'!AM830+'Kebutuhan Air Non Domestik (4)'!AW830+'Kebutuhan Air Non Domestik (4)'!BG830+'Kebutuhan Air Non Domestik (4)'!BQ830+'Kebutuhan Air Non Domestik (4)'!CA830)</f>
        <v>5.0347222222222217E-2</v>
      </c>
      <c r="R85" s="13">
        <f t="shared" si="3"/>
        <v>0.6908564814814816</v>
      </c>
    </row>
    <row r="86" spans="1:18" x14ac:dyDescent="0.3">
      <c r="B86" s="6">
        <v>2028</v>
      </c>
      <c r="C86" s="13">
        <f>'Kebutuhan Air Non Domestik (4)'!I656</f>
        <v>0</v>
      </c>
      <c r="D86" s="13">
        <f>'Kebutuhan Air Non Domestik (4)'!S656</f>
        <v>7.2222222222222215E-2</v>
      </c>
      <c r="E86" s="13">
        <f>'Kebutuhan Air Non Domestik (4)'!I681</f>
        <v>0.13483796296296297</v>
      </c>
      <c r="F86" s="13">
        <f>'Kebutuhan Air Non Domestik (4)'!S681</f>
        <v>0</v>
      </c>
      <c r="G86" s="13">
        <f>'Kebutuhan Air Non Domestik (4)'!I706</f>
        <v>2.3148148148148147E-2</v>
      </c>
      <c r="H86" s="13">
        <f>'Kebutuhan Air Non Domestik (4)'!S706</f>
        <v>5.7870370370370367E-3</v>
      </c>
      <c r="I86" s="13">
        <f>'Kebutuhan Air Non Domestik (4)'!I731</f>
        <v>1.1574074074074073E-2</v>
      </c>
      <c r="J86" s="13">
        <f>'Kebutuhan Air Non Domestik (4)'!S731</f>
        <v>1.1574074074074073E-2</v>
      </c>
      <c r="K86" s="13">
        <f>'Kebutuhan Air Non Domestik (4)'!I756</f>
        <v>4.6296296296296294E-2</v>
      </c>
      <c r="L86" s="13">
        <f>'Kebutuhan Air Non Domestik (4)'!S756</f>
        <v>0</v>
      </c>
      <c r="M86" s="13">
        <f>('Kebutuhan Air Non Domestik (4)'!I781*2)+('Kebutuhan Air Non Domestik (4)'!AC781+'Kebutuhan Air Non Domestik (4)'!AM781+'Kebutuhan Air Non Domestik (4)'!AW781+'Kebutuhan Air Non Domestik (4)'!BG781+'Kebutuhan Air Non Domestik (4)'!BQ781+'Kebutuhan Air Non Domestik (4)'!CA781+'Kebutuhan Air Non Domestik (4)'!CK781+'Kebutuhan Air Non Domestik (4)'!CU781+'Kebutuhan Air Non Domestik (4)'!DE781+'Kebutuhan Air Non Domestik (4)'!DO781+'Kebutuhan Air Non Domestik (4)'!DY781+'Kebutuhan Air Non Domestik (4)'!EI781+'Kebutuhan Air Non Domestik (4)'!ES781+'Kebutuhan Air Non Domestik (4)'!FC781+'Kebutuhan Air Non Domestik (4)'!FM781+'Kebutuhan Air Non Domestik (4)'!FW781+'Kebutuhan Air Non Domestik (4)'!GG781+'Kebutuhan Air Non Domestik (4)'!GQ781+'Kebutuhan Air Non Domestik (4)'!HA781+'Kebutuhan Air Non Domestik (4)'!HK781+'Kebutuhan Air Non Domestik (4)'!HU781+'Kebutuhan Air Non Domestik (4)'!IE781)</f>
        <v>0.33506944444444453</v>
      </c>
      <c r="N86" s="13">
        <f>'Kebutuhan Air Non Domestik (4)'!S781</f>
        <v>0</v>
      </c>
      <c r="O86" s="13">
        <f>'Kebutuhan Air Non Domestik (4)'!I806</f>
        <v>0</v>
      </c>
      <c r="P86" s="13">
        <f>'Kebutuhan Air Non Domestik (4)'!S806</f>
        <v>0</v>
      </c>
      <c r="Q86" s="13">
        <f>('Kebutuhan Air Non Domestik (4)'!I831*1)+('Kebutuhan Air Non Domestik (4)'!S831+'Kebutuhan Air Non Domestik (4)'!AC831+'Kebutuhan Air Non Domestik (4)'!AM831+'Kebutuhan Air Non Domestik (4)'!AW831+'Kebutuhan Air Non Domestik (4)'!BG831+'Kebutuhan Air Non Domestik (4)'!BQ831+'Kebutuhan Air Non Domestik (4)'!CA831)</f>
        <v>5.0347222222222217E-2</v>
      </c>
      <c r="R86" s="13">
        <f t="shared" si="3"/>
        <v>0.6908564814814816</v>
      </c>
    </row>
    <row r="87" spans="1:18" x14ac:dyDescent="0.3">
      <c r="B87" s="6">
        <v>2029</v>
      </c>
      <c r="C87" s="13">
        <f>'Kebutuhan Air Non Domestik (4)'!I657</f>
        <v>0</v>
      </c>
      <c r="D87" s="13">
        <f>'Kebutuhan Air Non Domestik (4)'!S657</f>
        <v>7.2222222222222215E-2</v>
      </c>
      <c r="E87" s="13">
        <f>'Kebutuhan Air Non Domestik (4)'!I682</f>
        <v>0.13483796296296297</v>
      </c>
      <c r="F87" s="13">
        <f>'Kebutuhan Air Non Domestik (4)'!S682</f>
        <v>0</v>
      </c>
      <c r="G87" s="13">
        <f>'Kebutuhan Air Non Domestik (4)'!I707</f>
        <v>2.3148148148148147E-2</v>
      </c>
      <c r="H87" s="13">
        <f>'Kebutuhan Air Non Domestik (4)'!S707</f>
        <v>5.7870370370370367E-3</v>
      </c>
      <c r="I87" s="13">
        <f>'Kebutuhan Air Non Domestik (4)'!I732</f>
        <v>1.1574074074074073E-2</v>
      </c>
      <c r="J87" s="13">
        <f>'Kebutuhan Air Non Domestik (4)'!S732</f>
        <v>1.1574074074074073E-2</v>
      </c>
      <c r="K87" s="13">
        <f>'Kebutuhan Air Non Domestik (4)'!I757</f>
        <v>4.6296296296296294E-2</v>
      </c>
      <c r="L87" s="13">
        <f>'Kebutuhan Air Non Domestik (4)'!S757</f>
        <v>0</v>
      </c>
      <c r="M87" s="13">
        <f>('Kebutuhan Air Non Domestik (4)'!I782*3)+('Kebutuhan Air Non Domestik (4)'!AC782+'Kebutuhan Air Non Domestik (4)'!AM782+'Kebutuhan Air Non Domestik (4)'!AW782+'Kebutuhan Air Non Domestik (4)'!BG782+'Kebutuhan Air Non Domestik (4)'!BQ782+'Kebutuhan Air Non Domestik (4)'!CA782+'Kebutuhan Air Non Domestik (4)'!CK782+'Kebutuhan Air Non Domestik (4)'!CU782+'Kebutuhan Air Non Domestik (4)'!DE782+'Kebutuhan Air Non Domestik (4)'!DO782+'Kebutuhan Air Non Domestik (4)'!DY782+'Kebutuhan Air Non Domestik (4)'!EI782+'Kebutuhan Air Non Domestik (4)'!ES782+'Kebutuhan Air Non Domestik (4)'!FC782+'Kebutuhan Air Non Domestik (4)'!FM782+'Kebutuhan Air Non Domestik (4)'!FW782+'Kebutuhan Air Non Domestik (4)'!GG782+'Kebutuhan Air Non Domestik (4)'!GQ782+'Kebutuhan Air Non Domestik (4)'!HA782+'Kebutuhan Air Non Domestik (4)'!HK782+'Kebutuhan Air Non Domestik (4)'!HU782+'Kebutuhan Air Non Domestik (4)'!IE782)</f>
        <v>0.34895833333333343</v>
      </c>
      <c r="N87" s="13">
        <f>'Kebutuhan Air Non Domestik (4)'!S782</f>
        <v>0</v>
      </c>
      <c r="O87" s="13">
        <f>'Kebutuhan Air Non Domestik (4)'!I807</f>
        <v>0</v>
      </c>
      <c r="P87" s="13">
        <f>'Kebutuhan Air Non Domestik (4)'!S807</f>
        <v>0</v>
      </c>
      <c r="Q87" s="13">
        <f>('Kebutuhan Air Non Domestik (4)'!I832*1)+('Kebutuhan Air Non Domestik (4)'!S832+'Kebutuhan Air Non Domestik (4)'!AC832+'Kebutuhan Air Non Domestik (4)'!AM832+'Kebutuhan Air Non Domestik (4)'!AW832+'Kebutuhan Air Non Domestik (4)'!BG832+'Kebutuhan Air Non Domestik (4)'!BQ832+'Kebutuhan Air Non Domestik (4)'!CA832)</f>
        <v>5.0347222222222217E-2</v>
      </c>
      <c r="R87" s="13">
        <f t="shared" si="3"/>
        <v>0.70474537037037044</v>
      </c>
    </row>
    <row r="88" spans="1:18" x14ac:dyDescent="0.3">
      <c r="B88" s="6">
        <v>2030</v>
      </c>
      <c r="C88" s="13">
        <f>'Kebutuhan Air Non Domestik (4)'!I658</f>
        <v>0</v>
      </c>
      <c r="D88" s="13">
        <f>'Kebutuhan Air Non Domestik (4)'!S658</f>
        <v>7.2222222222222215E-2</v>
      </c>
      <c r="E88" s="13">
        <f>'Kebutuhan Air Non Domestik (4)'!I683</f>
        <v>0.13483796296296297</v>
      </c>
      <c r="F88" s="13">
        <f>'Kebutuhan Air Non Domestik (4)'!S683</f>
        <v>0</v>
      </c>
      <c r="G88" s="13">
        <f>'Kebutuhan Air Non Domestik (4)'!I708</f>
        <v>2.3148148148148147E-2</v>
      </c>
      <c r="H88" s="13">
        <f>'Kebutuhan Air Non Domestik (4)'!S708</f>
        <v>5.7870370370370367E-3</v>
      </c>
      <c r="I88" s="13">
        <f>'Kebutuhan Air Non Domestik (4)'!I733</f>
        <v>1.1574074074074073E-2</v>
      </c>
      <c r="J88" s="13">
        <f>'Kebutuhan Air Non Domestik (4)'!S733</f>
        <v>1.1574074074074073E-2</v>
      </c>
      <c r="K88" s="13">
        <f>'Kebutuhan Air Non Domestik (4)'!I758</f>
        <v>4.6296296296296294E-2</v>
      </c>
      <c r="L88" s="13">
        <f>'Kebutuhan Air Non Domestik (4)'!S758</f>
        <v>0</v>
      </c>
      <c r="M88" s="13">
        <f>('Kebutuhan Air Non Domestik (4)'!I783*3)+('Kebutuhan Air Non Domestik (4)'!AC783+'Kebutuhan Air Non Domestik (4)'!AM783+'Kebutuhan Air Non Domestik (4)'!AW783+'Kebutuhan Air Non Domestik (4)'!BG783+'Kebutuhan Air Non Domestik (4)'!BQ783+'Kebutuhan Air Non Domestik (4)'!CA783+'Kebutuhan Air Non Domestik (4)'!CK783+'Kebutuhan Air Non Domestik (4)'!CU783+'Kebutuhan Air Non Domestik (4)'!DE783+'Kebutuhan Air Non Domestik (4)'!DO783+'Kebutuhan Air Non Domestik (4)'!DY783+'Kebutuhan Air Non Domestik (4)'!EI783+'Kebutuhan Air Non Domestik (4)'!ES783+'Kebutuhan Air Non Domestik (4)'!FC783+'Kebutuhan Air Non Domestik (4)'!FM783+'Kebutuhan Air Non Domestik (4)'!FW783+'Kebutuhan Air Non Domestik (4)'!GG783+'Kebutuhan Air Non Domestik (4)'!GQ783+'Kebutuhan Air Non Domestik (4)'!HA783+'Kebutuhan Air Non Domestik (4)'!HK783+'Kebutuhan Air Non Domestik (4)'!HU783+'Kebutuhan Air Non Domestik (4)'!IE783)</f>
        <v>0.34895833333333343</v>
      </c>
      <c r="N88" s="13">
        <f>'Kebutuhan Air Non Domestik (4)'!S783</f>
        <v>0</v>
      </c>
      <c r="O88" s="13">
        <f>'Kebutuhan Air Non Domestik (4)'!I808</f>
        <v>0</v>
      </c>
      <c r="P88" s="13">
        <f>'Kebutuhan Air Non Domestik (4)'!S808</f>
        <v>0</v>
      </c>
      <c r="Q88" s="13">
        <f>('Kebutuhan Air Non Domestik (4)'!I833*1)+('Kebutuhan Air Non Domestik (4)'!S833+'Kebutuhan Air Non Domestik (4)'!AC833+'Kebutuhan Air Non Domestik (4)'!AM833+'Kebutuhan Air Non Domestik (4)'!AW833+'Kebutuhan Air Non Domestik (4)'!BG833+'Kebutuhan Air Non Domestik (4)'!BQ833+'Kebutuhan Air Non Domestik (4)'!CA833)</f>
        <v>5.0347222222222217E-2</v>
      </c>
      <c r="R88" s="13">
        <f t="shared" si="3"/>
        <v>0.70474537037037044</v>
      </c>
    </row>
    <row r="89" spans="1:18" x14ac:dyDescent="0.3">
      <c r="B89" s="6">
        <v>2031</v>
      </c>
      <c r="C89" s="13">
        <f>'Kebutuhan Air Non Domestik (4)'!I659</f>
        <v>0</v>
      </c>
      <c r="D89" s="13">
        <f>'Kebutuhan Air Non Domestik (4)'!S659</f>
        <v>7.2222222222222215E-2</v>
      </c>
      <c r="E89" s="13">
        <f>'Kebutuhan Air Non Domestik (4)'!I684</f>
        <v>0.13483796296296297</v>
      </c>
      <c r="F89" s="13">
        <f>'Kebutuhan Air Non Domestik (4)'!S684</f>
        <v>0</v>
      </c>
      <c r="G89" s="13">
        <f>'Kebutuhan Air Non Domestik (4)'!I709</f>
        <v>2.3148148148148147E-2</v>
      </c>
      <c r="H89" s="13">
        <f>'Kebutuhan Air Non Domestik (4)'!S709</f>
        <v>5.7870370370370367E-3</v>
      </c>
      <c r="I89" s="13">
        <f>'Kebutuhan Air Non Domestik (4)'!I734</f>
        <v>1.1574074074074073E-2</v>
      </c>
      <c r="J89" s="13">
        <f>'Kebutuhan Air Non Domestik (4)'!S734</f>
        <v>1.1574074074074073E-2</v>
      </c>
      <c r="K89" s="13">
        <f>'Kebutuhan Air Non Domestik (4)'!I759</f>
        <v>4.6296296296296294E-2</v>
      </c>
      <c r="L89" s="13">
        <f>'Kebutuhan Air Non Domestik (4)'!S759</f>
        <v>0</v>
      </c>
      <c r="M89" s="13">
        <f>('Kebutuhan Air Non Domestik (4)'!I784*4)+('Kebutuhan Air Non Domestik (4)'!AC784+'Kebutuhan Air Non Domestik (4)'!AM784+'Kebutuhan Air Non Domestik (4)'!AW784+'Kebutuhan Air Non Domestik (4)'!BG784+'Kebutuhan Air Non Domestik (4)'!BQ784+'Kebutuhan Air Non Domestik (4)'!CA784+'Kebutuhan Air Non Domestik (4)'!CK784+'Kebutuhan Air Non Domestik (4)'!CU784+'Kebutuhan Air Non Domestik (4)'!DE784+'Kebutuhan Air Non Domestik (4)'!DO784+'Kebutuhan Air Non Domestik (4)'!DY784+'Kebutuhan Air Non Domestik (4)'!EI784+'Kebutuhan Air Non Domestik (4)'!ES784+'Kebutuhan Air Non Domestik (4)'!FC784+'Kebutuhan Air Non Domestik (4)'!FM784+'Kebutuhan Air Non Domestik (4)'!FW784+'Kebutuhan Air Non Domestik (4)'!GG784+'Kebutuhan Air Non Domestik (4)'!GQ784+'Kebutuhan Air Non Domestik (4)'!HA784+'Kebutuhan Air Non Domestik (4)'!HK784+'Kebutuhan Air Non Domestik (4)'!HU784+'Kebutuhan Air Non Domestik (4)'!IE784)</f>
        <v>0.36284722222222232</v>
      </c>
      <c r="N89" s="13">
        <f>'Kebutuhan Air Non Domestik (4)'!S784</f>
        <v>0</v>
      </c>
      <c r="O89" s="13">
        <f>'Kebutuhan Air Non Domestik (4)'!I809</f>
        <v>0</v>
      </c>
      <c r="P89" s="13">
        <f>'Kebutuhan Air Non Domestik (4)'!S809</f>
        <v>0</v>
      </c>
      <c r="Q89" s="13">
        <f>('Kebutuhan Air Non Domestik (4)'!I834*1)+('Kebutuhan Air Non Domestik (4)'!S834+'Kebutuhan Air Non Domestik (4)'!AC834+'Kebutuhan Air Non Domestik (4)'!AM834+'Kebutuhan Air Non Domestik (4)'!AW834+'Kebutuhan Air Non Domestik (4)'!BG834+'Kebutuhan Air Non Domestik (4)'!BQ834+'Kebutuhan Air Non Domestik (4)'!CA834)</f>
        <v>5.0347222222222217E-2</v>
      </c>
      <c r="R89" s="13">
        <f t="shared" si="3"/>
        <v>0.71863425925925928</v>
      </c>
    </row>
    <row r="90" spans="1:18" x14ac:dyDescent="0.3">
      <c r="B90" s="6">
        <v>2032</v>
      </c>
      <c r="C90" s="13">
        <f>'Kebutuhan Air Non Domestik (4)'!I660</f>
        <v>0</v>
      </c>
      <c r="D90" s="13">
        <f>'Kebutuhan Air Non Domestik (4)'!S660</f>
        <v>7.2222222222222215E-2</v>
      </c>
      <c r="E90" s="13">
        <f>'Kebutuhan Air Non Domestik (4)'!I685</f>
        <v>0.13483796296296297</v>
      </c>
      <c r="F90" s="13">
        <f>'Kebutuhan Air Non Domestik (4)'!S685</f>
        <v>0</v>
      </c>
      <c r="G90" s="13">
        <f>'Kebutuhan Air Non Domestik (4)'!I710</f>
        <v>2.3148148148148147E-2</v>
      </c>
      <c r="H90" s="13">
        <f>'Kebutuhan Air Non Domestik (4)'!S710</f>
        <v>5.7870370370370367E-3</v>
      </c>
      <c r="I90" s="13">
        <f>'Kebutuhan Air Non Domestik (4)'!I735</f>
        <v>1.1574074074074073E-2</v>
      </c>
      <c r="J90" s="13">
        <f>'Kebutuhan Air Non Domestik (4)'!S735</f>
        <v>1.1574074074074073E-2</v>
      </c>
      <c r="K90" s="13">
        <f>'Kebutuhan Air Non Domestik (4)'!I760</f>
        <v>4.6296296296296294E-2</v>
      </c>
      <c r="L90" s="13">
        <f>'Kebutuhan Air Non Domestik (4)'!S760</f>
        <v>0</v>
      </c>
      <c r="M90" s="13">
        <f>('Kebutuhan Air Non Domestik (4)'!I785*4)+('Kebutuhan Air Non Domestik (4)'!AC785+'Kebutuhan Air Non Domestik (4)'!AM785+'Kebutuhan Air Non Domestik (4)'!AW785+'Kebutuhan Air Non Domestik (4)'!BG785+'Kebutuhan Air Non Domestik (4)'!BQ785+'Kebutuhan Air Non Domestik (4)'!CA785+'Kebutuhan Air Non Domestik (4)'!CK785+'Kebutuhan Air Non Domestik (4)'!CU785+'Kebutuhan Air Non Domestik (4)'!DE785+'Kebutuhan Air Non Domestik (4)'!DO785+'Kebutuhan Air Non Domestik (4)'!DY785+'Kebutuhan Air Non Domestik (4)'!EI785+'Kebutuhan Air Non Domestik (4)'!ES785+'Kebutuhan Air Non Domestik (4)'!FC785+'Kebutuhan Air Non Domestik (4)'!FM785+'Kebutuhan Air Non Domestik (4)'!FW785+'Kebutuhan Air Non Domestik (4)'!GG785+'Kebutuhan Air Non Domestik (4)'!GQ785+'Kebutuhan Air Non Domestik (4)'!HA785+'Kebutuhan Air Non Domestik (4)'!HK785+'Kebutuhan Air Non Domestik (4)'!HU785+'Kebutuhan Air Non Domestik (4)'!IE785)</f>
        <v>0.36284722222222232</v>
      </c>
      <c r="N90" s="13">
        <f>'Kebutuhan Air Non Domestik (4)'!S785</f>
        <v>0</v>
      </c>
      <c r="O90" s="13">
        <f>'Kebutuhan Air Non Domestik (4)'!I810</f>
        <v>0</v>
      </c>
      <c r="P90" s="13">
        <f>'Kebutuhan Air Non Domestik (4)'!S810</f>
        <v>0</v>
      </c>
      <c r="Q90" s="13">
        <f>('Kebutuhan Air Non Domestik (4)'!I835*1)+('Kebutuhan Air Non Domestik (4)'!S835+'Kebutuhan Air Non Domestik (4)'!AC835+'Kebutuhan Air Non Domestik (4)'!AM835+'Kebutuhan Air Non Domestik (4)'!AW835+'Kebutuhan Air Non Domestik (4)'!BG835+'Kebutuhan Air Non Domestik (4)'!BQ835+'Kebutuhan Air Non Domestik (4)'!CA835)</f>
        <v>5.0347222222222217E-2</v>
      </c>
      <c r="R90" s="13">
        <f t="shared" si="3"/>
        <v>0.71863425925925928</v>
      </c>
    </row>
    <row r="91" spans="1:18" x14ac:dyDescent="0.3">
      <c r="B91" s="6">
        <v>2033</v>
      </c>
      <c r="C91" s="13">
        <f>'Kebutuhan Air Non Domestik (4)'!I661</f>
        <v>0</v>
      </c>
      <c r="D91" s="13">
        <f>'Kebutuhan Air Non Domestik (4)'!S661</f>
        <v>7.2222222222222215E-2</v>
      </c>
      <c r="E91" s="13">
        <f>'Kebutuhan Air Non Domestik (4)'!I686</f>
        <v>0.13483796296296297</v>
      </c>
      <c r="F91" s="13">
        <f>'Kebutuhan Air Non Domestik (4)'!S686</f>
        <v>0</v>
      </c>
      <c r="G91" s="13">
        <f>'Kebutuhan Air Non Domestik (4)'!I711</f>
        <v>2.3148148148148147E-2</v>
      </c>
      <c r="H91" s="13">
        <f>'Kebutuhan Air Non Domestik (4)'!S711</f>
        <v>5.7870370370370367E-3</v>
      </c>
      <c r="I91" s="13">
        <f>'Kebutuhan Air Non Domestik (4)'!I736</f>
        <v>1.1574074074074073E-2</v>
      </c>
      <c r="J91" s="13">
        <f>'Kebutuhan Air Non Domestik (4)'!S736</f>
        <v>1.1574074074074073E-2</v>
      </c>
      <c r="K91" s="13">
        <f>'Kebutuhan Air Non Domestik (4)'!I761</f>
        <v>4.6296296296296294E-2</v>
      </c>
      <c r="L91" s="13">
        <f>'Kebutuhan Air Non Domestik (4)'!S761</f>
        <v>0</v>
      </c>
      <c r="M91" s="13">
        <f>('Kebutuhan Air Non Domestik (4)'!I786*5)+('Kebutuhan Air Non Domestik (4)'!AC786+'Kebutuhan Air Non Domestik (4)'!AM786+'Kebutuhan Air Non Domestik (4)'!AW786+'Kebutuhan Air Non Domestik (4)'!BG786+'Kebutuhan Air Non Domestik (4)'!BQ786+'Kebutuhan Air Non Domestik (4)'!CA786+'Kebutuhan Air Non Domestik (4)'!CK786+'Kebutuhan Air Non Domestik (4)'!CU786+'Kebutuhan Air Non Domestik (4)'!DE786+'Kebutuhan Air Non Domestik (4)'!DO786+'Kebutuhan Air Non Domestik (4)'!DY786+'Kebutuhan Air Non Domestik (4)'!EI786+'Kebutuhan Air Non Domestik (4)'!ES786+'Kebutuhan Air Non Domestik (4)'!FC786+'Kebutuhan Air Non Domestik (4)'!FM786+'Kebutuhan Air Non Domestik (4)'!FW786+'Kebutuhan Air Non Domestik (4)'!GG786+'Kebutuhan Air Non Domestik (4)'!GQ786+'Kebutuhan Air Non Domestik (4)'!HA786+'Kebutuhan Air Non Domestik (4)'!HK786+'Kebutuhan Air Non Domestik (4)'!HU786+'Kebutuhan Air Non Domestik (4)'!IE786)</f>
        <v>0.37673611111111116</v>
      </c>
      <c r="N91" s="13">
        <f>'Kebutuhan Air Non Domestik (4)'!S786</f>
        <v>0</v>
      </c>
      <c r="O91" s="13">
        <f>'Kebutuhan Air Non Domestik (4)'!I811</f>
        <v>0</v>
      </c>
      <c r="P91" s="13">
        <f>'Kebutuhan Air Non Domestik (4)'!S811</f>
        <v>0</v>
      </c>
      <c r="Q91" s="13">
        <f>('Kebutuhan Air Non Domestik (4)'!I836*2)+('Kebutuhan Air Non Domestik (4)'!S836+'Kebutuhan Air Non Domestik (4)'!AC836+'Kebutuhan Air Non Domestik (4)'!AM836+'Kebutuhan Air Non Domestik (4)'!AW836+'Kebutuhan Air Non Domestik (4)'!BG836+'Kebutuhan Air Non Domestik (4)'!BQ836+'Kebutuhan Air Non Domestik (4)'!CA836)</f>
        <v>5.6770833333333326E-2</v>
      </c>
      <c r="R91" s="13">
        <f t="shared" si="3"/>
        <v>0.73894675925925923</v>
      </c>
    </row>
    <row r="92" spans="1:18" x14ac:dyDescent="0.3">
      <c r="B92" s="6">
        <v>2034</v>
      </c>
      <c r="C92" s="13">
        <f>'Kebutuhan Air Non Domestik (4)'!I662</f>
        <v>0</v>
      </c>
      <c r="D92" s="13">
        <f>'Kebutuhan Air Non Domestik (4)'!S662</f>
        <v>7.2222222222222215E-2</v>
      </c>
      <c r="E92" s="13">
        <f>'Kebutuhan Air Non Domestik (4)'!I687</f>
        <v>0.13483796296296297</v>
      </c>
      <c r="F92" s="13">
        <f>'Kebutuhan Air Non Domestik (4)'!S687</f>
        <v>0</v>
      </c>
      <c r="G92" s="13">
        <f>'Kebutuhan Air Non Domestik (4)'!I712</f>
        <v>3.4722222222222224E-2</v>
      </c>
      <c r="H92" s="13">
        <f>'Kebutuhan Air Non Domestik (4)'!S712</f>
        <v>5.7870370370370367E-3</v>
      </c>
      <c r="I92" s="13">
        <f>'Kebutuhan Air Non Domestik (4)'!I737</f>
        <v>1.1574074074074073E-2</v>
      </c>
      <c r="J92" s="13">
        <f>'Kebutuhan Air Non Domestik (4)'!S737</f>
        <v>1.1574074074074073E-2</v>
      </c>
      <c r="K92" s="13">
        <f>'Kebutuhan Air Non Domestik (4)'!I762</f>
        <v>6.9444444444444448E-2</v>
      </c>
      <c r="L92" s="13">
        <f>'Kebutuhan Air Non Domestik (4)'!S762</f>
        <v>0</v>
      </c>
      <c r="M92" s="13">
        <f>('Kebutuhan Air Non Domestik (4)'!I787*6)+('Kebutuhan Air Non Domestik (4)'!AC787+'Kebutuhan Air Non Domestik (4)'!AM787+'Kebutuhan Air Non Domestik (4)'!AW787+'Kebutuhan Air Non Domestik (4)'!BG787+'Kebutuhan Air Non Domestik (4)'!BQ787+'Kebutuhan Air Non Domestik (4)'!CA787+'Kebutuhan Air Non Domestik (4)'!CK787+'Kebutuhan Air Non Domestik (4)'!CU787+'Kebutuhan Air Non Domestik (4)'!DE787+'Kebutuhan Air Non Domestik (4)'!DO787+'Kebutuhan Air Non Domestik (4)'!DY787+'Kebutuhan Air Non Domestik (4)'!EI787+'Kebutuhan Air Non Domestik (4)'!ES787+'Kebutuhan Air Non Domestik (4)'!FC787+'Kebutuhan Air Non Domestik (4)'!FM787+'Kebutuhan Air Non Domestik (4)'!FW787+'Kebutuhan Air Non Domestik (4)'!GG787+'Kebutuhan Air Non Domestik (4)'!GQ787+'Kebutuhan Air Non Domestik (4)'!HA787+'Kebutuhan Air Non Domestik (4)'!HK787+'Kebutuhan Air Non Domestik (4)'!HU787+'Kebutuhan Air Non Domestik (4)'!IE787)</f>
        <v>0.39062500000000006</v>
      </c>
      <c r="N92" s="13">
        <f>'Kebutuhan Air Non Domestik (4)'!S787</f>
        <v>0</v>
      </c>
      <c r="O92" s="13">
        <f>'Kebutuhan Air Non Domestik (4)'!I812</f>
        <v>0</v>
      </c>
      <c r="P92" s="13">
        <f>'Kebutuhan Air Non Domestik (4)'!S812</f>
        <v>0</v>
      </c>
      <c r="Q92" s="13">
        <f>('Kebutuhan Air Non Domestik (4)'!I837*2)+('Kebutuhan Air Non Domestik (4)'!S837+'Kebutuhan Air Non Domestik (4)'!AC837+'Kebutuhan Air Non Domestik (4)'!AM837+'Kebutuhan Air Non Domestik (4)'!AW837+'Kebutuhan Air Non Domestik (4)'!BG837+'Kebutuhan Air Non Domestik (4)'!BQ837+'Kebutuhan Air Non Domestik (4)'!CA837)</f>
        <v>5.6770833333333326E-2</v>
      </c>
      <c r="R92" s="13">
        <f t="shared" si="3"/>
        <v>0.78755787037037039</v>
      </c>
    </row>
    <row r="93" spans="1:18" x14ac:dyDescent="0.3">
      <c r="B93" s="6">
        <v>2035</v>
      </c>
      <c r="C93" s="13">
        <f>'Kebutuhan Air Non Domestik (4)'!I663</f>
        <v>0</v>
      </c>
      <c r="D93" s="13">
        <f>'Kebutuhan Air Non Domestik (4)'!S663</f>
        <v>7.2222222222222215E-2</v>
      </c>
      <c r="E93" s="13">
        <f>'Kebutuhan Air Non Domestik (4)'!I688</f>
        <v>0.13483796296296297</v>
      </c>
      <c r="F93" s="13">
        <f>'Kebutuhan Air Non Domestik (4)'!S688</f>
        <v>0</v>
      </c>
      <c r="G93" s="13">
        <f>'Kebutuhan Air Non Domestik (4)'!I713</f>
        <v>3.4722222222222224E-2</v>
      </c>
      <c r="H93" s="13">
        <f>'Kebutuhan Air Non Domestik (4)'!S713</f>
        <v>5.7870370370370367E-3</v>
      </c>
      <c r="I93" s="13">
        <f>'Kebutuhan Air Non Domestik (4)'!I738</f>
        <v>1.1574074074074073E-2</v>
      </c>
      <c r="J93" s="13">
        <f>'Kebutuhan Air Non Domestik (4)'!S738</f>
        <v>1.1574074074074073E-2</v>
      </c>
      <c r="K93" s="13">
        <f>'Kebutuhan Air Non Domestik (4)'!I763</f>
        <v>6.9444444444444448E-2</v>
      </c>
      <c r="L93" s="13">
        <f>'Kebutuhan Air Non Domestik (4)'!S763</f>
        <v>0</v>
      </c>
      <c r="M93" s="13">
        <f>('Kebutuhan Air Non Domestik (4)'!I788*6)+('Kebutuhan Air Non Domestik (4)'!AC788+'Kebutuhan Air Non Domestik (4)'!AM788+'Kebutuhan Air Non Domestik (4)'!AW788+'Kebutuhan Air Non Domestik (4)'!BG788+'Kebutuhan Air Non Domestik (4)'!BQ788+'Kebutuhan Air Non Domestik (4)'!CA788+'Kebutuhan Air Non Domestik (4)'!CK788+'Kebutuhan Air Non Domestik (4)'!CU788+'Kebutuhan Air Non Domestik (4)'!DE788+'Kebutuhan Air Non Domestik (4)'!DO788+'Kebutuhan Air Non Domestik (4)'!DY788+'Kebutuhan Air Non Domestik (4)'!EI788+'Kebutuhan Air Non Domestik (4)'!ES788+'Kebutuhan Air Non Domestik (4)'!FC788+'Kebutuhan Air Non Domestik (4)'!FM788+'Kebutuhan Air Non Domestik (4)'!FW788+'Kebutuhan Air Non Domestik (4)'!GG788+'Kebutuhan Air Non Domestik (4)'!GQ788+'Kebutuhan Air Non Domestik (4)'!HA788+'Kebutuhan Air Non Domestik (4)'!HK788+'Kebutuhan Air Non Domestik (4)'!HU788+'Kebutuhan Air Non Domestik (4)'!IE788)</f>
        <v>0.39062500000000006</v>
      </c>
      <c r="N93" s="13">
        <f>'Kebutuhan Air Non Domestik (4)'!S788</f>
        <v>0</v>
      </c>
      <c r="O93" s="13">
        <f>'Kebutuhan Air Non Domestik (4)'!I813</f>
        <v>0</v>
      </c>
      <c r="P93" s="13">
        <f>'Kebutuhan Air Non Domestik (4)'!S813</f>
        <v>0</v>
      </c>
      <c r="Q93" s="13">
        <f>('Kebutuhan Air Non Domestik (4)'!I838*2)+('Kebutuhan Air Non Domestik (4)'!S838+'Kebutuhan Air Non Domestik (4)'!AC838+'Kebutuhan Air Non Domestik (4)'!AM838+'Kebutuhan Air Non Domestik (4)'!AW838+'Kebutuhan Air Non Domestik (4)'!BG838+'Kebutuhan Air Non Domestik (4)'!BQ838+'Kebutuhan Air Non Domestik (4)'!CA838)</f>
        <v>5.6770833333333326E-2</v>
      </c>
      <c r="R93" s="13">
        <f t="shared" si="3"/>
        <v>0.78755787037037039</v>
      </c>
    </row>
    <row r="94" spans="1:18" x14ac:dyDescent="0.3">
      <c r="B94" s="6">
        <v>2036</v>
      </c>
      <c r="C94" s="13">
        <f>'Kebutuhan Air Non Domestik (4)'!I664</f>
        <v>0</v>
      </c>
      <c r="D94" s="13">
        <f>'Kebutuhan Air Non Domestik (4)'!S664</f>
        <v>7.2222222222222215E-2</v>
      </c>
      <c r="E94" s="13">
        <f>'Kebutuhan Air Non Domestik (4)'!I689</f>
        <v>0.13483796296296297</v>
      </c>
      <c r="F94" s="13">
        <f>'Kebutuhan Air Non Domestik (4)'!S689</f>
        <v>0</v>
      </c>
      <c r="G94" s="13">
        <f>'Kebutuhan Air Non Domestik (4)'!I714</f>
        <v>3.4722222222222224E-2</v>
      </c>
      <c r="H94" s="13">
        <f>'Kebutuhan Air Non Domestik (4)'!S714</f>
        <v>5.7870370370370367E-3</v>
      </c>
      <c r="I94" s="13">
        <f>'Kebutuhan Air Non Domestik (4)'!I739</f>
        <v>1.1574074074074073E-2</v>
      </c>
      <c r="J94" s="13">
        <f>'Kebutuhan Air Non Domestik (4)'!S739</f>
        <v>1.1574074074074073E-2</v>
      </c>
      <c r="K94" s="13">
        <f>'Kebutuhan Air Non Domestik (4)'!I764</f>
        <v>6.9444444444444448E-2</v>
      </c>
      <c r="L94" s="13">
        <f>'Kebutuhan Air Non Domestik (4)'!S764</f>
        <v>0</v>
      </c>
      <c r="M94" s="13">
        <f>('Kebutuhan Air Non Domestik (4)'!I789*7)+('Kebutuhan Air Non Domestik (4)'!AC789+'Kebutuhan Air Non Domestik (4)'!AM789+'Kebutuhan Air Non Domestik (4)'!AW789+'Kebutuhan Air Non Domestik (4)'!BG789+'Kebutuhan Air Non Domestik (4)'!BQ789+'Kebutuhan Air Non Domestik (4)'!CA789+'Kebutuhan Air Non Domestik (4)'!CK789+'Kebutuhan Air Non Domestik (4)'!CU789+'Kebutuhan Air Non Domestik (4)'!DE789+'Kebutuhan Air Non Domestik (4)'!DO789+'Kebutuhan Air Non Domestik (4)'!DY789+'Kebutuhan Air Non Domestik (4)'!EI789+'Kebutuhan Air Non Domestik (4)'!ES789+'Kebutuhan Air Non Domestik (4)'!FC789+'Kebutuhan Air Non Domestik (4)'!FM789+'Kebutuhan Air Non Domestik (4)'!FW789+'Kebutuhan Air Non Domestik (4)'!GG789+'Kebutuhan Air Non Domestik (4)'!GQ789+'Kebutuhan Air Non Domestik (4)'!HA789+'Kebutuhan Air Non Domestik (4)'!HK789+'Kebutuhan Air Non Domestik (4)'!HU789+'Kebutuhan Air Non Domestik (4)'!IE789)</f>
        <v>0.40451388888888895</v>
      </c>
      <c r="N94" s="13">
        <f>'Kebutuhan Air Non Domestik (4)'!S789</f>
        <v>0</v>
      </c>
      <c r="O94" s="13">
        <f>'Kebutuhan Air Non Domestik (4)'!I814</f>
        <v>0</v>
      </c>
      <c r="P94" s="13">
        <f>'Kebutuhan Air Non Domestik (4)'!S814</f>
        <v>0</v>
      </c>
      <c r="Q94" s="13">
        <f>('Kebutuhan Air Non Domestik (4)'!I839*2)+('Kebutuhan Air Non Domestik (4)'!S839+'Kebutuhan Air Non Domestik (4)'!AC839+'Kebutuhan Air Non Domestik (4)'!AM839+'Kebutuhan Air Non Domestik (4)'!AW839+'Kebutuhan Air Non Domestik (4)'!BG839+'Kebutuhan Air Non Domestik (4)'!BQ839+'Kebutuhan Air Non Domestik (4)'!CA839)</f>
        <v>5.6770833333333326E-2</v>
      </c>
      <c r="R94" s="13">
        <f t="shared" si="3"/>
        <v>0.80144675925925934</v>
      </c>
    </row>
    <row r="95" spans="1:18" x14ac:dyDescent="0.3">
      <c r="B95" s="6">
        <v>2037</v>
      </c>
      <c r="C95" s="13">
        <f>'Kebutuhan Air Non Domestik (4)'!I665</f>
        <v>0</v>
      </c>
      <c r="D95" s="13">
        <f>'Kebutuhan Air Non Domestik (4)'!S665</f>
        <v>7.2222222222222215E-2</v>
      </c>
      <c r="E95" s="13">
        <f>'Kebutuhan Air Non Domestik (4)'!I690</f>
        <v>0.13483796296296297</v>
      </c>
      <c r="F95" s="13">
        <f>'Kebutuhan Air Non Domestik (4)'!S690</f>
        <v>0</v>
      </c>
      <c r="G95" s="13">
        <f>'Kebutuhan Air Non Domestik (4)'!I715</f>
        <v>3.4722222222222224E-2</v>
      </c>
      <c r="H95" s="13">
        <f>'Kebutuhan Air Non Domestik (4)'!S715</f>
        <v>5.7870370370370367E-3</v>
      </c>
      <c r="I95" s="13">
        <f>'Kebutuhan Air Non Domestik (4)'!I740</f>
        <v>1.1574074074074073E-2</v>
      </c>
      <c r="J95" s="13">
        <f>'Kebutuhan Air Non Domestik (4)'!S740</f>
        <v>1.1574074074074073E-2</v>
      </c>
      <c r="K95" s="13">
        <f>'Kebutuhan Air Non Domestik (4)'!I765</f>
        <v>6.9444444444444448E-2</v>
      </c>
      <c r="L95" s="13">
        <f>'Kebutuhan Air Non Domestik (4)'!S765</f>
        <v>0</v>
      </c>
      <c r="M95" s="13">
        <f>('Kebutuhan Air Non Domestik (4)'!I790*7)+('Kebutuhan Air Non Domestik (4)'!AC790+'Kebutuhan Air Non Domestik (4)'!AM790+'Kebutuhan Air Non Domestik (4)'!AW790+'Kebutuhan Air Non Domestik (4)'!BG790+'Kebutuhan Air Non Domestik (4)'!BQ790+'Kebutuhan Air Non Domestik (4)'!CA790+'Kebutuhan Air Non Domestik (4)'!CK790+'Kebutuhan Air Non Domestik (4)'!CU790+'Kebutuhan Air Non Domestik (4)'!DE790+'Kebutuhan Air Non Domestik (4)'!DO790+'Kebutuhan Air Non Domestik (4)'!DY790+'Kebutuhan Air Non Domestik (4)'!EI790+'Kebutuhan Air Non Domestik (4)'!ES790+'Kebutuhan Air Non Domestik (4)'!FC790+'Kebutuhan Air Non Domestik (4)'!FM790+'Kebutuhan Air Non Domestik (4)'!FW790+'Kebutuhan Air Non Domestik (4)'!GG790+'Kebutuhan Air Non Domestik (4)'!GQ790+'Kebutuhan Air Non Domestik (4)'!HA790+'Kebutuhan Air Non Domestik (4)'!HK790+'Kebutuhan Air Non Domestik (4)'!HU790+'Kebutuhan Air Non Domestik (4)'!IE790)</f>
        <v>0.40451388888888895</v>
      </c>
      <c r="N95" s="13">
        <f>'Kebutuhan Air Non Domestik (4)'!S790</f>
        <v>0</v>
      </c>
      <c r="O95" s="13">
        <f>'Kebutuhan Air Non Domestik (4)'!I815</f>
        <v>0</v>
      </c>
      <c r="P95" s="13">
        <f>'Kebutuhan Air Non Domestik (4)'!S815</f>
        <v>0</v>
      </c>
      <c r="Q95" s="13">
        <f>('Kebutuhan Air Non Domestik (4)'!I840*2)+('Kebutuhan Air Non Domestik (4)'!S840+'Kebutuhan Air Non Domestik (4)'!AC840+'Kebutuhan Air Non Domestik (4)'!AM840+'Kebutuhan Air Non Domestik (4)'!AW840+'Kebutuhan Air Non Domestik (4)'!BG840+'Kebutuhan Air Non Domestik (4)'!BQ840+'Kebutuhan Air Non Domestik (4)'!CA840)</f>
        <v>5.6770833333333326E-2</v>
      </c>
      <c r="R95" s="13">
        <f t="shared" si="3"/>
        <v>0.80144675925925934</v>
      </c>
    </row>
    <row r="96" spans="1:18" x14ac:dyDescent="0.3">
      <c r="B96" s="6">
        <v>2038</v>
      </c>
      <c r="C96" s="13">
        <f>'Kebutuhan Air Non Domestik (4)'!I666</f>
        <v>0</v>
      </c>
      <c r="D96" s="13">
        <f>'Kebutuhan Air Non Domestik (4)'!S666</f>
        <v>7.2222222222222215E-2</v>
      </c>
      <c r="E96" s="13">
        <f>'Kebutuhan Air Non Domestik (4)'!I691</f>
        <v>0.13483796296296297</v>
      </c>
      <c r="F96" s="13">
        <f>'Kebutuhan Air Non Domestik (4)'!S691</f>
        <v>0</v>
      </c>
      <c r="G96" s="13">
        <f>'Kebutuhan Air Non Domestik (4)'!I716</f>
        <v>3.4722222222222224E-2</v>
      </c>
      <c r="H96" s="13">
        <f>'Kebutuhan Air Non Domestik (4)'!S716</f>
        <v>5.7870370370370367E-3</v>
      </c>
      <c r="I96" s="13">
        <f>'Kebutuhan Air Non Domestik (4)'!I741</f>
        <v>1.1574074074074073E-2</v>
      </c>
      <c r="J96" s="13">
        <f>'Kebutuhan Air Non Domestik (4)'!S741</f>
        <v>1.1574074074074073E-2</v>
      </c>
      <c r="K96" s="13">
        <f>'Kebutuhan Air Non Domestik (4)'!I766</f>
        <v>6.9444444444444448E-2</v>
      </c>
      <c r="L96" s="13">
        <f>'Kebutuhan Air Non Domestik (4)'!S766</f>
        <v>0</v>
      </c>
      <c r="M96" s="13">
        <f>('Kebutuhan Air Non Domestik (4)'!I791*8)+('Kebutuhan Air Non Domestik (4)'!AC791+'Kebutuhan Air Non Domestik (4)'!AM791+'Kebutuhan Air Non Domestik (4)'!AW791+'Kebutuhan Air Non Domestik (4)'!BG791+'Kebutuhan Air Non Domestik (4)'!BQ791+'Kebutuhan Air Non Domestik (4)'!CA791+'Kebutuhan Air Non Domestik (4)'!CK791+'Kebutuhan Air Non Domestik (4)'!CU791+'Kebutuhan Air Non Domestik (4)'!DE791+'Kebutuhan Air Non Domestik (4)'!DO791+'Kebutuhan Air Non Domestik (4)'!DY791+'Kebutuhan Air Non Domestik (4)'!EI791+'Kebutuhan Air Non Domestik (4)'!ES791+'Kebutuhan Air Non Domestik (4)'!FC791+'Kebutuhan Air Non Domestik (4)'!FM791+'Kebutuhan Air Non Domestik (4)'!FW791+'Kebutuhan Air Non Domestik (4)'!GG791+'Kebutuhan Air Non Domestik (4)'!GQ791+'Kebutuhan Air Non Domestik (4)'!HA791+'Kebutuhan Air Non Domestik (4)'!HK791+'Kebutuhan Air Non Domestik (4)'!HU791+'Kebutuhan Air Non Domestik (4)'!IE791)</f>
        <v>0.41840277777777785</v>
      </c>
      <c r="N96" s="13">
        <f>'Kebutuhan Air Non Domestik (4)'!S791</f>
        <v>0</v>
      </c>
      <c r="O96" s="13">
        <f>'Kebutuhan Air Non Domestik (4)'!I816</f>
        <v>0</v>
      </c>
      <c r="P96" s="13">
        <f>'Kebutuhan Air Non Domestik (4)'!S816</f>
        <v>0</v>
      </c>
      <c r="Q96" s="13">
        <f>('Kebutuhan Air Non Domestik (4)'!I841*2)+('Kebutuhan Air Non Domestik (4)'!S841+'Kebutuhan Air Non Domestik (4)'!AC841+'Kebutuhan Air Non Domestik (4)'!AM841+'Kebutuhan Air Non Domestik (4)'!AW841+'Kebutuhan Air Non Domestik (4)'!BG841+'Kebutuhan Air Non Domestik (4)'!BQ841+'Kebutuhan Air Non Domestik (4)'!CA841)</f>
        <v>5.6770833333333326E-2</v>
      </c>
      <c r="R96" s="13">
        <f t="shared" si="3"/>
        <v>0.8153356481481483</v>
      </c>
    </row>
    <row r="97" spans="2:18" x14ac:dyDescent="0.3">
      <c r="B97" s="6">
        <v>2039</v>
      </c>
      <c r="C97" s="13">
        <f>'Kebutuhan Air Non Domestik (4)'!I667</f>
        <v>0</v>
      </c>
      <c r="D97" s="13">
        <f>'Kebutuhan Air Non Domestik (4)'!S667</f>
        <v>7.2222222222222215E-2</v>
      </c>
      <c r="E97" s="13">
        <f>'Kebutuhan Air Non Domestik (4)'!I692</f>
        <v>0.13483796296296297</v>
      </c>
      <c r="F97" s="13">
        <f>'Kebutuhan Air Non Domestik (4)'!S692</f>
        <v>0</v>
      </c>
      <c r="G97" s="13">
        <f>'Kebutuhan Air Non Domestik (4)'!I717</f>
        <v>3.4722222222222224E-2</v>
      </c>
      <c r="H97" s="13">
        <f>'Kebutuhan Air Non Domestik (4)'!S717</f>
        <v>5.7870370370370367E-3</v>
      </c>
      <c r="I97" s="13">
        <f>'Kebutuhan Air Non Domestik (4)'!I742</f>
        <v>1.1574074074074073E-2</v>
      </c>
      <c r="J97" s="13">
        <f>'Kebutuhan Air Non Domestik (4)'!S742</f>
        <v>1.1574074074074073E-2</v>
      </c>
      <c r="K97" s="13">
        <f>'Kebutuhan Air Non Domestik (4)'!I767</f>
        <v>6.9444444444444448E-2</v>
      </c>
      <c r="L97" s="13">
        <f>'Kebutuhan Air Non Domestik (4)'!S767</f>
        <v>0</v>
      </c>
      <c r="M97" s="13">
        <f>('Kebutuhan Air Non Domestik (4)'!I792*8)+('Kebutuhan Air Non Domestik (4)'!AC792+'Kebutuhan Air Non Domestik (4)'!AM792+'Kebutuhan Air Non Domestik (4)'!AW792+'Kebutuhan Air Non Domestik (4)'!BG792+'Kebutuhan Air Non Domestik (4)'!BQ792+'Kebutuhan Air Non Domestik (4)'!CA792+'Kebutuhan Air Non Domestik (4)'!CK792+'Kebutuhan Air Non Domestik (4)'!CU792+'Kebutuhan Air Non Domestik (4)'!DE792+'Kebutuhan Air Non Domestik (4)'!DO792+'Kebutuhan Air Non Domestik (4)'!DY792+'Kebutuhan Air Non Domestik (4)'!EI792+'Kebutuhan Air Non Domestik (4)'!ES792+'Kebutuhan Air Non Domestik (4)'!FC792+'Kebutuhan Air Non Domestik (4)'!FM792+'Kebutuhan Air Non Domestik (4)'!FW792+'Kebutuhan Air Non Domestik (4)'!GG792+'Kebutuhan Air Non Domestik (4)'!GQ792+'Kebutuhan Air Non Domestik (4)'!HA792+'Kebutuhan Air Non Domestik (4)'!HK792+'Kebutuhan Air Non Domestik (4)'!HU792+'Kebutuhan Air Non Domestik (4)'!IE792)</f>
        <v>0.41840277777777785</v>
      </c>
      <c r="N97" s="13">
        <f>'Kebutuhan Air Non Domestik (4)'!S792</f>
        <v>0</v>
      </c>
      <c r="O97" s="13">
        <f>'Kebutuhan Air Non Domestik (4)'!I817</f>
        <v>0</v>
      </c>
      <c r="P97" s="13">
        <f>'Kebutuhan Air Non Domestik (4)'!S817</f>
        <v>0</v>
      </c>
      <c r="Q97" s="13">
        <f>('Kebutuhan Air Non Domestik (4)'!I842*3)+('Kebutuhan Air Non Domestik (4)'!S842+'Kebutuhan Air Non Domestik (4)'!AC842+'Kebutuhan Air Non Domestik (4)'!AM842+'Kebutuhan Air Non Domestik (4)'!AW842+'Kebutuhan Air Non Domestik (4)'!BG842+'Kebutuhan Air Non Domestik (4)'!BQ842+'Kebutuhan Air Non Domestik (4)'!CA842)</f>
        <v>6.3194444444444442E-2</v>
      </c>
      <c r="R97" s="13">
        <f t="shared" si="3"/>
        <v>0.82175925925925941</v>
      </c>
    </row>
    <row r="98" spans="2:18" x14ac:dyDescent="0.3">
      <c r="B98" s="6">
        <v>2040</v>
      </c>
      <c r="C98" s="13">
        <f>'Kebutuhan Air Non Domestik (4)'!I668</f>
        <v>0</v>
      </c>
      <c r="D98" s="13">
        <f>'Kebutuhan Air Non Domestik (4)'!S668</f>
        <v>7.2222222222222215E-2</v>
      </c>
      <c r="E98" s="13">
        <f>'Kebutuhan Air Non Domestik (4)'!I693</f>
        <v>0.13483796296296297</v>
      </c>
      <c r="F98" s="13">
        <f>'Kebutuhan Air Non Domestik (4)'!S693</f>
        <v>0</v>
      </c>
      <c r="G98" s="13">
        <f>'Kebutuhan Air Non Domestik (4)'!I718</f>
        <v>3.4722222222222224E-2</v>
      </c>
      <c r="H98" s="13">
        <f>'Kebutuhan Air Non Domestik (4)'!S718</f>
        <v>5.7870370370370367E-3</v>
      </c>
      <c r="I98" s="13">
        <f>'Kebutuhan Air Non Domestik (4)'!I743</f>
        <v>1.1574074074074073E-2</v>
      </c>
      <c r="J98" s="13">
        <f>'Kebutuhan Air Non Domestik (4)'!S743</f>
        <v>1.1574074074074073E-2</v>
      </c>
      <c r="K98" s="13">
        <f>'Kebutuhan Air Non Domestik (4)'!I768</f>
        <v>6.9444444444444448E-2</v>
      </c>
      <c r="L98" s="13">
        <f>'Kebutuhan Air Non Domestik (4)'!S768</f>
        <v>0</v>
      </c>
      <c r="M98" s="13">
        <f>('Kebutuhan Air Non Domestik (4)'!I793*9)+('Kebutuhan Air Non Domestik (4)'!AC793+'Kebutuhan Air Non Domestik (4)'!AM793+'Kebutuhan Air Non Domestik (4)'!AW793+'Kebutuhan Air Non Domestik (4)'!BG793+'Kebutuhan Air Non Domestik (4)'!BQ793+'Kebutuhan Air Non Domestik (4)'!CA793+'Kebutuhan Air Non Domestik (4)'!CK793+'Kebutuhan Air Non Domestik (4)'!CU793+'Kebutuhan Air Non Domestik (4)'!DE793+'Kebutuhan Air Non Domestik (4)'!DO793+'Kebutuhan Air Non Domestik (4)'!DY793+'Kebutuhan Air Non Domestik (4)'!EI793+'Kebutuhan Air Non Domestik (4)'!ES793+'Kebutuhan Air Non Domestik (4)'!FC793+'Kebutuhan Air Non Domestik (4)'!FM793+'Kebutuhan Air Non Domestik (4)'!FW793+'Kebutuhan Air Non Domestik (4)'!GG793+'Kebutuhan Air Non Domestik (4)'!GQ793+'Kebutuhan Air Non Domestik (4)'!HA793+'Kebutuhan Air Non Domestik (4)'!HK793+'Kebutuhan Air Non Domestik (4)'!HU793+'Kebutuhan Air Non Domestik (4)'!IE793)</f>
        <v>0.43229166666666674</v>
      </c>
      <c r="N98" s="13">
        <f>'Kebutuhan Air Non Domestik (4)'!S793</f>
        <v>0</v>
      </c>
      <c r="O98" s="13">
        <f>'Kebutuhan Air Non Domestik (4)'!I818</f>
        <v>0</v>
      </c>
      <c r="P98" s="13">
        <f>'Kebutuhan Air Non Domestik (4)'!S818</f>
        <v>0</v>
      </c>
      <c r="Q98" s="13">
        <f>('Kebutuhan Air Non Domestik (4)'!I843*3)+('Kebutuhan Air Non Domestik (4)'!S843+'Kebutuhan Air Non Domestik (4)'!AC843+'Kebutuhan Air Non Domestik (4)'!AM843+'Kebutuhan Air Non Domestik (4)'!AW843+'Kebutuhan Air Non Domestik (4)'!BG843+'Kebutuhan Air Non Domestik (4)'!BQ843+'Kebutuhan Air Non Domestik (4)'!CA843)</f>
        <v>6.3194444444444442E-2</v>
      </c>
      <c r="R98" s="13">
        <f t="shared" si="3"/>
        <v>0.83564814814814825</v>
      </c>
    </row>
    <row r="99" spans="2:18" x14ac:dyDescent="0.3">
      <c r="B99" s="6">
        <v>2041</v>
      </c>
      <c r="C99" s="13">
        <f>'Kebutuhan Air Non Domestik (4)'!I669</f>
        <v>0</v>
      </c>
      <c r="D99" s="13">
        <f>'Kebutuhan Air Non Domestik (4)'!S669</f>
        <v>7.2222222222222215E-2</v>
      </c>
      <c r="E99" s="13">
        <f>'Kebutuhan Air Non Domestik (4)'!I694</f>
        <v>0.13483796296296297</v>
      </c>
      <c r="F99" s="13">
        <f>'Kebutuhan Air Non Domestik (4)'!S694</f>
        <v>0</v>
      </c>
      <c r="G99" s="13">
        <f>'Kebutuhan Air Non Domestik (4)'!I719</f>
        <v>3.4722222222222224E-2</v>
      </c>
      <c r="H99" s="13">
        <f>'Kebutuhan Air Non Domestik (4)'!S719</f>
        <v>5.7870370370370367E-3</v>
      </c>
      <c r="I99" s="13">
        <f>'Kebutuhan Air Non Domestik (4)'!I744</f>
        <v>1.1574074074074073E-2</v>
      </c>
      <c r="J99" s="13">
        <f>'Kebutuhan Air Non Domestik (4)'!S744</f>
        <v>1.1574074074074073E-2</v>
      </c>
      <c r="K99" s="13">
        <f>'Kebutuhan Air Non Domestik (4)'!I769</f>
        <v>6.9444444444444448E-2</v>
      </c>
      <c r="L99" s="13">
        <f>'Kebutuhan Air Non Domestik (4)'!S769</f>
        <v>0</v>
      </c>
      <c r="M99" s="13">
        <f>('Kebutuhan Air Non Domestik (4)'!I794*9)+('Kebutuhan Air Non Domestik (4)'!AC794+'Kebutuhan Air Non Domestik (4)'!AM794+'Kebutuhan Air Non Domestik (4)'!AW794+'Kebutuhan Air Non Domestik (4)'!BG794+'Kebutuhan Air Non Domestik (4)'!BQ794+'Kebutuhan Air Non Domestik (4)'!CA794+'Kebutuhan Air Non Domestik (4)'!CK794+'Kebutuhan Air Non Domestik (4)'!CU794+'Kebutuhan Air Non Domestik (4)'!DE794+'Kebutuhan Air Non Domestik (4)'!DO794+'Kebutuhan Air Non Domestik (4)'!DY794+'Kebutuhan Air Non Domestik (4)'!EI794+'Kebutuhan Air Non Domestik (4)'!ES794+'Kebutuhan Air Non Domestik (4)'!FC794+'Kebutuhan Air Non Domestik (4)'!FM794+'Kebutuhan Air Non Domestik (4)'!FW794+'Kebutuhan Air Non Domestik (4)'!GG794+'Kebutuhan Air Non Domestik (4)'!GQ794+'Kebutuhan Air Non Domestik (4)'!HA794+'Kebutuhan Air Non Domestik (4)'!HK794+'Kebutuhan Air Non Domestik (4)'!HU794+'Kebutuhan Air Non Domestik (4)'!IE794)</f>
        <v>0.43229166666666674</v>
      </c>
      <c r="N99" s="13">
        <f>'Kebutuhan Air Non Domestik (4)'!S794</f>
        <v>0</v>
      </c>
      <c r="O99" s="13">
        <f>'Kebutuhan Air Non Domestik (4)'!I819</f>
        <v>0</v>
      </c>
      <c r="P99" s="13">
        <f>'Kebutuhan Air Non Domestik (4)'!S819</f>
        <v>0</v>
      </c>
      <c r="Q99" s="13">
        <f>('Kebutuhan Air Non Domestik (4)'!I844*3)+('Kebutuhan Air Non Domestik (4)'!S844+'Kebutuhan Air Non Domestik (4)'!AC844+'Kebutuhan Air Non Domestik (4)'!AM844+'Kebutuhan Air Non Domestik (4)'!AW844+'Kebutuhan Air Non Domestik (4)'!BG844+'Kebutuhan Air Non Domestik (4)'!BQ844+'Kebutuhan Air Non Domestik (4)'!CA844)</f>
        <v>6.3194444444444442E-2</v>
      </c>
      <c r="R99" s="13">
        <f t="shared" si="3"/>
        <v>0.83564814814814825</v>
      </c>
    </row>
    <row r="100" spans="2:18" x14ac:dyDescent="0.3">
      <c r="B100" s="6">
        <v>2042</v>
      </c>
      <c r="C100" s="13">
        <f>'Kebutuhan Air Non Domestik (4)'!I670</f>
        <v>0</v>
      </c>
      <c r="D100" s="13">
        <f>'Kebutuhan Air Non Domestik (4)'!S670</f>
        <v>7.2222222222222215E-2</v>
      </c>
      <c r="E100" s="13">
        <f>'Kebutuhan Air Non Domestik (4)'!I695</f>
        <v>0.13483796296296297</v>
      </c>
      <c r="F100" s="13">
        <f>'Kebutuhan Air Non Domestik (4)'!S695</f>
        <v>0</v>
      </c>
      <c r="G100" s="13">
        <f>'Kebutuhan Air Non Domestik (4)'!I720</f>
        <v>3.4722222222222224E-2</v>
      </c>
      <c r="H100" s="13">
        <f>'Kebutuhan Air Non Domestik (4)'!S720</f>
        <v>5.7870370370370367E-3</v>
      </c>
      <c r="I100" s="13">
        <f>'Kebutuhan Air Non Domestik (4)'!I745</f>
        <v>1.1574074074074073E-2</v>
      </c>
      <c r="J100" s="13">
        <f>'Kebutuhan Air Non Domestik (4)'!S745</f>
        <v>1.1574074074074073E-2</v>
      </c>
      <c r="K100" s="13">
        <f>'Kebutuhan Air Non Domestik (4)'!I770</f>
        <v>6.9444444444444448E-2</v>
      </c>
      <c r="L100" s="13">
        <f>'Kebutuhan Air Non Domestik (4)'!S770</f>
        <v>0</v>
      </c>
      <c r="M100" s="13">
        <f>('Kebutuhan Air Non Domestik (4)'!I795*10)+('Kebutuhan Air Non Domestik (4)'!AC795+'Kebutuhan Air Non Domestik (4)'!AM795+'Kebutuhan Air Non Domestik (4)'!AW795+'Kebutuhan Air Non Domestik (4)'!BG795+'Kebutuhan Air Non Domestik (4)'!BQ795+'Kebutuhan Air Non Domestik (4)'!CA795+'Kebutuhan Air Non Domestik (4)'!CK795+'Kebutuhan Air Non Domestik (4)'!CU795+'Kebutuhan Air Non Domestik (4)'!DE795+'Kebutuhan Air Non Domestik (4)'!DO795+'Kebutuhan Air Non Domestik (4)'!DY795+'Kebutuhan Air Non Domestik (4)'!EI795+'Kebutuhan Air Non Domestik (4)'!ES795+'Kebutuhan Air Non Domestik (4)'!FC795+'Kebutuhan Air Non Domestik (4)'!FM795+'Kebutuhan Air Non Domestik (4)'!FW795+'Kebutuhan Air Non Domestik (4)'!GG795+'Kebutuhan Air Non Domestik (4)'!GQ795+'Kebutuhan Air Non Domestik (4)'!HA795+'Kebutuhan Air Non Domestik (4)'!HK795+'Kebutuhan Air Non Domestik (4)'!HU795+'Kebutuhan Air Non Domestik (4)'!IE795)</f>
        <v>0.44618055555555564</v>
      </c>
      <c r="N100" s="13">
        <f>'Kebutuhan Air Non Domestik (4)'!S795</f>
        <v>0</v>
      </c>
      <c r="O100" s="13">
        <f>'Kebutuhan Air Non Domestik (4)'!I820</f>
        <v>0</v>
      </c>
      <c r="P100" s="13">
        <f>'Kebutuhan Air Non Domestik (4)'!S820</f>
        <v>0</v>
      </c>
      <c r="Q100" s="13">
        <f>('Kebutuhan Air Non Domestik (4)'!I845*3)+('Kebutuhan Air Non Domestik (4)'!S845+'Kebutuhan Air Non Domestik (4)'!AC845+'Kebutuhan Air Non Domestik (4)'!AM845+'Kebutuhan Air Non Domestik (4)'!AW845+'Kebutuhan Air Non Domestik (4)'!BG845+'Kebutuhan Air Non Domestik (4)'!BQ845+'Kebutuhan Air Non Domestik (4)'!CA845)</f>
        <v>6.3194444444444442E-2</v>
      </c>
      <c r="R100" s="13">
        <f t="shared" si="3"/>
        <v>0.84953703703703709</v>
      </c>
    </row>
    <row r="101" spans="2:18" x14ac:dyDescent="0.3">
      <c r="B101" s="6">
        <v>2043</v>
      </c>
      <c r="C101" s="13">
        <f>'Kebutuhan Air Non Domestik (4)'!I671</f>
        <v>0</v>
      </c>
      <c r="D101" s="13">
        <f>'Kebutuhan Air Non Domestik (4)'!S671</f>
        <v>7.2222222222222215E-2</v>
      </c>
      <c r="E101" s="13">
        <f>'Kebutuhan Air Non Domestik (4)'!I696</f>
        <v>0.13483796296296297</v>
      </c>
      <c r="F101" s="13">
        <f>'Kebutuhan Air Non Domestik (4)'!S696</f>
        <v>0</v>
      </c>
      <c r="G101" s="13">
        <f>'Kebutuhan Air Non Domestik (4)'!I721</f>
        <v>3.4722222222222224E-2</v>
      </c>
      <c r="H101" s="13">
        <f>'Kebutuhan Air Non Domestik (4)'!S721</f>
        <v>5.7870370370370367E-3</v>
      </c>
      <c r="I101" s="13">
        <f>'Kebutuhan Air Non Domestik (4)'!I746</f>
        <v>1.1574074074074073E-2</v>
      </c>
      <c r="J101" s="13">
        <f>'Kebutuhan Air Non Domestik (4)'!S746</f>
        <v>1.1574074074074073E-2</v>
      </c>
      <c r="K101" s="13">
        <f>'Kebutuhan Air Non Domestik (4)'!I771</f>
        <v>6.9444444444444448E-2</v>
      </c>
      <c r="L101" s="13">
        <f>'Kebutuhan Air Non Domestik (4)'!S771</f>
        <v>0</v>
      </c>
      <c r="M101" s="13">
        <f>('Kebutuhan Air Non Domestik (4)'!I796*11)+('Kebutuhan Air Non Domestik (4)'!AC796+'Kebutuhan Air Non Domestik (4)'!AM796+'Kebutuhan Air Non Domestik (4)'!AW796+'Kebutuhan Air Non Domestik (4)'!BG796+'Kebutuhan Air Non Domestik (4)'!BQ796+'Kebutuhan Air Non Domestik (4)'!CA796+'Kebutuhan Air Non Domestik (4)'!CK796+'Kebutuhan Air Non Domestik (4)'!CU796+'Kebutuhan Air Non Domestik (4)'!DE796+'Kebutuhan Air Non Domestik (4)'!DO796+'Kebutuhan Air Non Domestik (4)'!DY796+'Kebutuhan Air Non Domestik (4)'!EI796+'Kebutuhan Air Non Domestik (4)'!ES796+'Kebutuhan Air Non Domestik (4)'!FC796+'Kebutuhan Air Non Domestik (4)'!FM796+'Kebutuhan Air Non Domestik (4)'!FW796+'Kebutuhan Air Non Domestik (4)'!GG796+'Kebutuhan Air Non Domestik (4)'!GQ796+'Kebutuhan Air Non Domestik (4)'!HA796+'Kebutuhan Air Non Domestik (4)'!HK796+'Kebutuhan Air Non Domestik (4)'!HU796+'Kebutuhan Air Non Domestik (4)'!IE796)</f>
        <v>0.46006944444444453</v>
      </c>
      <c r="N101" s="13">
        <f>'Kebutuhan Air Non Domestik (4)'!S796</f>
        <v>0</v>
      </c>
      <c r="O101" s="13">
        <f>'Kebutuhan Air Non Domestik (4)'!I821</f>
        <v>0</v>
      </c>
      <c r="P101" s="13">
        <f>'Kebutuhan Air Non Domestik (4)'!S821</f>
        <v>0</v>
      </c>
      <c r="Q101" s="13">
        <f>('Kebutuhan Air Non Domestik (4)'!I846*3)+('Kebutuhan Air Non Domestik (4)'!S846+'Kebutuhan Air Non Domestik (4)'!AC846+'Kebutuhan Air Non Domestik (4)'!AM846+'Kebutuhan Air Non Domestik (4)'!AW846+'Kebutuhan Air Non Domestik (4)'!BG846+'Kebutuhan Air Non Domestik (4)'!BQ846+'Kebutuhan Air Non Domestik (4)'!CA846)</f>
        <v>6.3194444444444442E-2</v>
      </c>
      <c r="R101" s="13">
        <f t="shared" si="3"/>
        <v>0.86342592592592604</v>
      </c>
    </row>
    <row r="102" spans="2:18" x14ac:dyDescent="0.3">
      <c r="B102" s="6">
        <v>2044</v>
      </c>
      <c r="C102" s="13">
        <f>'Kebutuhan Air Non Domestik (4)'!I672</f>
        <v>0</v>
      </c>
      <c r="D102" s="13">
        <f>'Kebutuhan Air Non Domestik (4)'!S672</f>
        <v>0.14444444444444443</v>
      </c>
      <c r="E102" s="13">
        <f>'Kebutuhan Air Non Domestik (4)'!I697</f>
        <v>0.26967592592592593</v>
      </c>
      <c r="F102" s="13">
        <f>'Kebutuhan Air Non Domestik (4)'!S697</f>
        <v>0</v>
      </c>
      <c r="G102" s="13">
        <f>'Kebutuhan Air Non Domestik (4)'!I722</f>
        <v>3.4722222222222224E-2</v>
      </c>
      <c r="H102" s="13">
        <f>'Kebutuhan Air Non Domestik (4)'!S722</f>
        <v>1.1574074074074073E-2</v>
      </c>
      <c r="I102" s="13">
        <f>'Kebutuhan Air Non Domestik (4)'!I747</f>
        <v>2.3148148148148147E-2</v>
      </c>
      <c r="J102" s="13">
        <f>'Kebutuhan Air Non Domestik (4)'!S747</f>
        <v>2.3148148148148147E-2</v>
      </c>
      <c r="K102" s="13">
        <f>'Kebutuhan Air Non Domestik (4)'!I772</f>
        <v>6.9444444444444448E-2</v>
      </c>
      <c r="L102" s="13">
        <f>'Kebutuhan Air Non Domestik (4)'!S772</f>
        <v>0</v>
      </c>
      <c r="M102" s="13">
        <f>('Kebutuhan Air Non Domestik (4)'!I797*11)+('Kebutuhan Air Non Domestik (4)'!AC797+'Kebutuhan Air Non Domestik (4)'!AM797+'Kebutuhan Air Non Domestik (4)'!AW797+'Kebutuhan Air Non Domestik (4)'!BG797+'Kebutuhan Air Non Domestik (4)'!BQ797+'Kebutuhan Air Non Domestik (4)'!CA797+'Kebutuhan Air Non Domestik (4)'!CK797+'Kebutuhan Air Non Domestik (4)'!CU797+'Kebutuhan Air Non Domestik (4)'!DE797+'Kebutuhan Air Non Domestik (4)'!DO797+'Kebutuhan Air Non Domestik (4)'!DY797+'Kebutuhan Air Non Domestik (4)'!EI797+'Kebutuhan Air Non Domestik (4)'!ES797+'Kebutuhan Air Non Domestik (4)'!FC797+'Kebutuhan Air Non Domestik (4)'!FM797+'Kebutuhan Air Non Domestik (4)'!FW797+'Kebutuhan Air Non Domestik (4)'!GG797+'Kebutuhan Air Non Domestik (4)'!GQ797+'Kebutuhan Air Non Domestik (4)'!HA797+'Kebutuhan Air Non Domestik (4)'!HK797+'Kebutuhan Air Non Domestik (4)'!HU797+'Kebutuhan Air Non Domestik (4)'!IE797)</f>
        <v>0.46006944444444453</v>
      </c>
      <c r="N102" s="13">
        <f>'Kebutuhan Air Non Domestik (4)'!S797</f>
        <v>0</v>
      </c>
      <c r="O102" s="13">
        <f>'Kebutuhan Air Non Domestik (4)'!I822</f>
        <v>0</v>
      </c>
      <c r="P102" s="13">
        <f>'Kebutuhan Air Non Domestik (4)'!S822</f>
        <v>0</v>
      </c>
      <c r="Q102" s="13">
        <f>('Kebutuhan Air Non Domestik (4)'!I847*4)+('Kebutuhan Air Non Domestik (4)'!S847+'Kebutuhan Air Non Domestik (4)'!AC847+'Kebutuhan Air Non Domestik (4)'!AM847+'Kebutuhan Air Non Domestik (4)'!AW847+'Kebutuhan Air Non Domestik (4)'!BG847+'Kebutuhan Air Non Domestik (4)'!BQ847+'Kebutuhan Air Non Domestik (4)'!CA847)</f>
        <v>6.9618055555555558E-2</v>
      </c>
      <c r="R102" s="13">
        <f t="shared" si="3"/>
        <v>1.1058449074074073</v>
      </c>
    </row>
  </sheetData>
  <mergeCells count="80">
    <mergeCell ref="A1:A4"/>
    <mergeCell ref="B1:R1"/>
    <mergeCell ref="B2:B4"/>
    <mergeCell ref="C2:R2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O3:O4"/>
    <mergeCell ref="A27:A30"/>
    <mergeCell ref="B27:R27"/>
    <mergeCell ref="B28:B30"/>
    <mergeCell ref="C28:R28"/>
    <mergeCell ref="C29:C30"/>
    <mergeCell ref="D29:D30"/>
    <mergeCell ref="J29:J30"/>
    <mergeCell ref="P29:P30"/>
    <mergeCell ref="P3:P4"/>
    <mergeCell ref="Q3:Q4"/>
    <mergeCell ref="R3:R4"/>
    <mergeCell ref="N3:N4"/>
    <mergeCell ref="E29:E30"/>
    <mergeCell ref="F29:F30"/>
    <mergeCell ref="G29:G30"/>
    <mergeCell ref="H29:H30"/>
    <mergeCell ref="I29:I30"/>
    <mergeCell ref="Q29:Q30"/>
    <mergeCell ref="R29:R30"/>
    <mergeCell ref="K29:K30"/>
    <mergeCell ref="L29:L30"/>
    <mergeCell ref="M29:M30"/>
    <mergeCell ref="N29:N30"/>
    <mergeCell ref="O29:O30"/>
    <mergeCell ref="A53:A56"/>
    <mergeCell ref="B53:R53"/>
    <mergeCell ref="B54:B56"/>
    <mergeCell ref="C54:R54"/>
    <mergeCell ref="C55:C56"/>
    <mergeCell ref="D55:D56"/>
    <mergeCell ref="E55:E56"/>
    <mergeCell ref="F55:F56"/>
    <mergeCell ref="R55:R56"/>
    <mergeCell ref="G55:G56"/>
    <mergeCell ref="H55:H56"/>
    <mergeCell ref="I55:I56"/>
    <mergeCell ref="J55:J56"/>
    <mergeCell ref="K55:K56"/>
    <mergeCell ref="L55:L56"/>
    <mergeCell ref="M55:M56"/>
    <mergeCell ref="N55:N56"/>
    <mergeCell ref="O55:O56"/>
    <mergeCell ref="P55:P56"/>
    <mergeCell ref="Q55:Q56"/>
    <mergeCell ref="A79:A82"/>
    <mergeCell ref="B79:R79"/>
    <mergeCell ref="B80:B82"/>
    <mergeCell ref="C80:R80"/>
    <mergeCell ref="C81:C82"/>
    <mergeCell ref="D81:D82"/>
    <mergeCell ref="E81:E82"/>
    <mergeCell ref="F81:F82"/>
    <mergeCell ref="G81:G82"/>
    <mergeCell ref="H81:H82"/>
    <mergeCell ref="O81:O82"/>
    <mergeCell ref="P81:P82"/>
    <mergeCell ref="Q81:Q82"/>
    <mergeCell ref="R81:R82"/>
    <mergeCell ref="I81:I82"/>
    <mergeCell ref="J81:J82"/>
    <mergeCell ref="K81:K82"/>
    <mergeCell ref="L81:L82"/>
    <mergeCell ref="M81:M82"/>
    <mergeCell ref="N81:N82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3DA37-008E-4309-ABE1-6A5B28AA2FAB}">
  <dimension ref="A2:AW147"/>
  <sheetViews>
    <sheetView topLeftCell="A119" zoomScale="80" zoomScaleNormal="80" workbookViewId="0">
      <selection activeCell="D150" sqref="D150"/>
    </sheetView>
  </sheetViews>
  <sheetFormatPr defaultRowHeight="14.4" x14ac:dyDescent="0.3"/>
  <cols>
    <col min="2" max="2" width="7.77734375" customWidth="1"/>
    <col min="3" max="3" width="44.21875" customWidth="1"/>
    <col min="4" max="4" width="14.33203125" customWidth="1"/>
    <col min="5" max="24" width="15.21875" bestFit="1" customWidth="1"/>
    <col min="48" max="48" width="16" customWidth="1"/>
    <col min="49" max="49" width="12" bestFit="1" customWidth="1"/>
  </cols>
  <sheetData>
    <row r="2" spans="1:36" ht="18" x14ac:dyDescent="0.3">
      <c r="A2" s="230">
        <v>1</v>
      </c>
      <c r="B2" s="231" t="s">
        <v>138</v>
      </c>
      <c r="C2" s="231"/>
      <c r="D2" s="231"/>
      <c r="E2" s="231"/>
      <c r="F2" s="231"/>
      <c r="G2" s="231"/>
      <c r="H2" s="231"/>
      <c r="I2" s="231"/>
      <c r="J2" s="231"/>
      <c r="K2" s="231"/>
      <c r="L2" s="231"/>
      <c r="M2" s="231"/>
      <c r="N2" s="231"/>
      <c r="O2" s="231"/>
      <c r="P2" s="231"/>
      <c r="Q2" s="231"/>
      <c r="R2" s="231"/>
      <c r="S2" s="231"/>
      <c r="T2" s="231"/>
      <c r="U2" s="231"/>
      <c r="V2" s="231"/>
      <c r="W2" s="231"/>
      <c r="X2" s="231"/>
    </row>
    <row r="3" spans="1:36" ht="15.6" x14ac:dyDescent="0.3">
      <c r="A3" s="230"/>
      <c r="B3" s="234" t="s">
        <v>374</v>
      </c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</row>
    <row r="4" spans="1:36" ht="15.6" x14ac:dyDescent="0.3">
      <c r="A4" s="230"/>
      <c r="B4" s="232" t="s">
        <v>149</v>
      </c>
      <c r="C4" s="197" t="s">
        <v>150</v>
      </c>
      <c r="D4" s="197" t="s">
        <v>151</v>
      </c>
      <c r="E4" s="233" t="s">
        <v>22</v>
      </c>
      <c r="F4" s="233"/>
      <c r="G4" s="233"/>
      <c r="H4" s="233"/>
      <c r="I4" s="233"/>
      <c r="J4" s="233"/>
      <c r="K4" s="233"/>
      <c r="L4" s="233"/>
      <c r="M4" s="233"/>
      <c r="N4" s="233"/>
      <c r="O4" s="233"/>
      <c r="P4" s="233"/>
      <c r="Q4" s="233"/>
      <c r="R4" s="233"/>
      <c r="S4" s="233"/>
      <c r="T4" s="233"/>
      <c r="U4" s="233"/>
      <c r="V4" s="233"/>
      <c r="W4" s="233"/>
      <c r="X4" s="233"/>
    </row>
    <row r="5" spans="1:36" x14ac:dyDescent="0.3">
      <c r="A5" s="230"/>
      <c r="B5" s="232"/>
      <c r="C5" s="197"/>
      <c r="D5" s="197"/>
      <c r="E5" s="8">
        <v>2025</v>
      </c>
      <c r="F5" s="8">
        <v>2026</v>
      </c>
      <c r="G5" s="8">
        <v>2027</v>
      </c>
      <c r="H5" s="8">
        <v>2028</v>
      </c>
      <c r="I5" s="8">
        <v>2029</v>
      </c>
      <c r="J5" s="8">
        <v>2030</v>
      </c>
      <c r="K5" s="8">
        <v>2031</v>
      </c>
      <c r="L5" s="8">
        <v>2032</v>
      </c>
      <c r="M5" s="8">
        <v>2033</v>
      </c>
      <c r="N5" s="8">
        <v>2034</v>
      </c>
      <c r="O5" s="8">
        <v>2035</v>
      </c>
      <c r="P5" s="8">
        <v>2036</v>
      </c>
      <c r="Q5" s="8">
        <v>2037</v>
      </c>
      <c r="R5" s="8">
        <v>2038</v>
      </c>
      <c r="S5" s="8">
        <v>2039</v>
      </c>
      <c r="T5" s="8">
        <v>2040</v>
      </c>
      <c r="U5" s="8">
        <v>2041</v>
      </c>
      <c r="V5" s="8">
        <v>2042</v>
      </c>
      <c r="W5" s="8">
        <v>2043</v>
      </c>
      <c r="X5" s="8">
        <v>2044</v>
      </c>
    </row>
    <row r="6" spans="1:36" x14ac:dyDescent="0.3">
      <c r="B6" s="52" t="s">
        <v>152</v>
      </c>
      <c r="C6" s="53" t="s">
        <v>153</v>
      </c>
      <c r="D6" s="5"/>
      <c r="E6" s="5"/>
      <c r="F6" s="5"/>
      <c r="G6" s="5"/>
      <c r="H6" s="5"/>
      <c r="I6" s="84"/>
      <c r="J6" s="5"/>
      <c r="K6" s="5"/>
      <c r="L6" s="5"/>
      <c r="M6" s="5"/>
      <c r="N6" s="84"/>
      <c r="O6" s="5"/>
      <c r="P6" s="5"/>
      <c r="Q6" s="5"/>
      <c r="R6" s="5"/>
      <c r="S6" s="84"/>
      <c r="T6" s="5"/>
      <c r="U6" s="5"/>
      <c r="V6" s="5"/>
      <c r="W6" s="5"/>
      <c r="X6" s="84"/>
    </row>
    <row r="7" spans="1:36" x14ac:dyDescent="0.3">
      <c r="B7" s="54">
        <v>1</v>
      </c>
      <c r="C7" s="5" t="s">
        <v>154</v>
      </c>
      <c r="D7" s="5" t="s">
        <v>155</v>
      </c>
      <c r="E7" s="55" cm="1">
        <f t="array" ref="E7:X7">TRANSPOSE('Forward Projection (4)'!E26:E45)</f>
        <v>1170</v>
      </c>
      <c r="F7" s="55">
        <v>1194</v>
      </c>
      <c r="G7" s="55">
        <v>1218</v>
      </c>
      <c r="H7" s="55">
        <v>1242</v>
      </c>
      <c r="I7" s="85">
        <v>1266</v>
      </c>
      <c r="J7" s="55">
        <v>1290</v>
      </c>
      <c r="K7" s="55">
        <v>1314</v>
      </c>
      <c r="L7" s="55">
        <v>1338</v>
      </c>
      <c r="M7" s="55">
        <v>1362</v>
      </c>
      <c r="N7" s="85">
        <v>1386</v>
      </c>
      <c r="O7" s="55">
        <v>1410</v>
      </c>
      <c r="P7" s="55">
        <v>1434</v>
      </c>
      <c r="Q7" s="55">
        <v>1458</v>
      </c>
      <c r="R7" s="55">
        <v>1482</v>
      </c>
      <c r="S7" s="85">
        <v>1506</v>
      </c>
      <c r="T7" s="55">
        <v>1530</v>
      </c>
      <c r="U7" s="55">
        <v>1554</v>
      </c>
      <c r="V7" s="55">
        <v>1578</v>
      </c>
      <c r="W7" s="55">
        <v>1602</v>
      </c>
      <c r="X7" s="85">
        <v>1626</v>
      </c>
    </row>
    <row r="8" spans="1:36" x14ac:dyDescent="0.3">
      <c r="B8" s="54">
        <v>2</v>
      </c>
      <c r="C8" s="5" t="s">
        <v>238</v>
      </c>
      <c r="D8" s="5" t="s">
        <v>158</v>
      </c>
      <c r="E8" s="91">
        <v>0.83</v>
      </c>
      <c r="F8" s="83">
        <v>0.83</v>
      </c>
      <c r="G8" s="83">
        <v>0.84</v>
      </c>
      <c r="H8" s="83">
        <v>0.84</v>
      </c>
      <c r="I8" s="88">
        <v>0.85</v>
      </c>
      <c r="J8" s="83">
        <v>0.85</v>
      </c>
      <c r="K8" s="83">
        <v>0.86</v>
      </c>
      <c r="L8" s="83">
        <v>0.88</v>
      </c>
      <c r="M8" s="83">
        <v>0.9</v>
      </c>
      <c r="N8" s="88">
        <v>0.92</v>
      </c>
      <c r="O8" s="83">
        <v>0.93</v>
      </c>
      <c r="P8" s="83">
        <v>0.93</v>
      </c>
      <c r="Q8" s="83">
        <v>0.95</v>
      </c>
      <c r="R8" s="83">
        <v>0.96</v>
      </c>
      <c r="S8" s="88">
        <v>0.96</v>
      </c>
      <c r="T8" s="83">
        <v>0.97</v>
      </c>
      <c r="U8" s="83">
        <v>0.98</v>
      </c>
      <c r="V8" s="83">
        <v>0.99</v>
      </c>
      <c r="W8" s="83">
        <v>1</v>
      </c>
      <c r="X8" s="88">
        <v>1</v>
      </c>
    </row>
    <row r="9" spans="1:36" x14ac:dyDescent="0.3">
      <c r="B9" s="54">
        <v>3</v>
      </c>
      <c r="C9" s="5" t="s">
        <v>239</v>
      </c>
      <c r="D9" s="5" t="s">
        <v>240</v>
      </c>
      <c r="E9" s="55">
        <f>E7*E8</f>
        <v>971.09999999999991</v>
      </c>
      <c r="F9" s="55">
        <f t="shared" ref="F9:X9" si="0">F7*F8</f>
        <v>991.02</v>
      </c>
      <c r="G9" s="55">
        <f t="shared" si="0"/>
        <v>1023.12</v>
      </c>
      <c r="H9" s="55">
        <f t="shared" si="0"/>
        <v>1043.28</v>
      </c>
      <c r="I9" s="85">
        <f t="shared" si="0"/>
        <v>1076.0999999999999</v>
      </c>
      <c r="J9" s="55">
        <f t="shared" si="0"/>
        <v>1096.5</v>
      </c>
      <c r="K9" s="55">
        <f t="shared" si="0"/>
        <v>1130.04</v>
      </c>
      <c r="L9" s="55">
        <f t="shared" si="0"/>
        <v>1177.44</v>
      </c>
      <c r="M9" s="55">
        <f t="shared" si="0"/>
        <v>1225.8</v>
      </c>
      <c r="N9" s="85">
        <f t="shared" si="0"/>
        <v>1275.1200000000001</v>
      </c>
      <c r="O9" s="55">
        <f t="shared" si="0"/>
        <v>1311.3000000000002</v>
      </c>
      <c r="P9" s="55">
        <f t="shared" si="0"/>
        <v>1333.6200000000001</v>
      </c>
      <c r="Q9" s="55">
        <f t="shared" si="0"/>
        <v>1385.1</v>
      </c>
      <c r="R9" s="55">
        <f t="shared" si="0"/>
        <v>1422.72</v>
      </c>
      <c r="S9" s="85">
        <f t="shared" si="0"/>
        <v>1445.76</v>
      </c>
      <c r="T9" s="55">
        <f t="shared" si="0"/>
        <v>1484.1</v>
      </c>
      <c r="U9" s="55">
        <f t="shared" si="0"/>
        <v>1522.92</v>
      </c>
      <c r="V9" s="55">
        <f t="shared" si="0"/>
        <v>1562.22</v>
      </c>
      <c r="W9" s="55">
        <f t="shared" si="0"/>
        <v>1602</v>
      </c>
      <c r="X9" s="85">
        <f t="shared" si="0"/>
        <v>1626</v>
      </c>
    </row>
    <row r="10" spans="1:36" x14ac:dyDescent="0.3">
      <c r="B10" s="52" t="s">
        <v>246</v>
      </c>
      <c r="C10" s="53" t="s">
        <v>243</v>
      </c>
      <c r="D10" s="5"/>
      <c r="E10" s="82"/>
      <c r="F10" s="82"/>
      <c r="G10" s="82"/>
      <c r="H10" s="82"/>
      <c r="I10" s="86"/>
      <c r="J10" s="82"/>
      <c r="K10" s="82"/>
      <c r="L10" s="82"/>
      <c r="M10" s="82"/>
      <c r="N10" s="86"/>
      <c r="O10" s="82"/>
      <c r="P10" s="82"/>
      <c r="Q10" s="82"/>
      <c r="R10" s="82"/>
      <c r="S10" s="86"/>
      <c r="T10" s="82"/>
      <c r="U10" s="82"/>
      <c r="V10" s="82"/>
      <c r="W10" s="82"/>
      <c r="X10" s="86"/>
    </row>
    <row r="11" spans="1:36" x14ac:dyDescent="0.3">
      <c r="B11" s="54">
        <v>1</v>
      </c>
      <c r="C11" s="5" t="s">
        <v>244</v>
      </c>
      <c r="D11" s="5" t="s">
        <v>158</v>
      </c>
      <c r="E11" s="83">
        <v>0.7</v>
      </c>
      <c r="F11" s="83">
        <v>0.7</v>
      </c>
      <c r="G11" s="83">
        <v>0.7</v>
      </c>
      <c r="H11" s="83">
        <v>0.7</v>
      </c>
      <c r="I11" s="88">
        <v>0.7</v>
      </c>
      <c r="J11" s="83">
        <v>0.7</v>
      </c>
      <c r="K11" s="83">
        <v>0.7</v>
      </c>
      <c r="L11" s="83">
        <v>0.7</v>
      </c>
      <c r="M11" s="83">
        <v>0.7</v>
      </c>
      <c r="N11" s="88">
        <v>0.7</v>
      </c>
      <c r="O11" s="83">
        <v>0.7</v>
      </c>
      <c r="P11" s="83">
        <v>0.7</v>
      </c>
      <c r="Q11" s="83">
        <v>0.7</v>
      </c>
      <c r="R11" s="83">
        <v>0.7</v>
      </c>
      <c r="S11" s="88">
        <v>0.7</v>
      </c>
      <c r="T11" s="83">
        <v>0.7</v>
      </c>
      <c r="U11" s="83">
        <v>0.7</v>
      </c>
      <c r="V11" s="83">
        <v>0.7</v>
      </c>
      <c r="W11" s="83">
        <v>0.7</v>
      </c>
      <c r="X11" s="88">
        <v>0.7</v>
      </c>
    </row>
    <row r="12" spans="1:36" x14ac:dyDescent="0.3">
      <c r="B12" s="54">
        <v>2</v>
      </c>
      <c r="C12" s="5" t="s">
        <v>245</v>
      </c>
      <c r="D12" s="5" t="s">
        <v>158</v>
      </c>
      <c r="E12" s="83">
        <v>0.3</v>
      </c>
      <c r="F12" s="83">
        <v>0.3</v>
      </c>
      <c r="G12" s="83">
        <v>0.3</v>
      </c>
      <c r="H12" s="83">
        <v>0.3</v>
      </c>
      <c r="I12" s="88">
        <v>0.3</v>
      </c>
      <c r="J12" s="83">
        <v>0.3</v>
      </c>
      <c r="K12" s="83">
        <v>0.3</v>
      </c>
      <c r="L12" s="83">
        <v>0.3</v>
      </c>
      <c r="M12" s="83">
        <v>0.3</v>
      </c>
      <c r="N12" s="88">
        <v>0.3</v>
      </c>
      <c r="O12" s="83">
        <v>0.3</v>
      </c>
      <c r="P12" s="83">
        <v>0.3</v>
      </c>
      <c r="Q12" s="83">
        <v>0.3</v>
      </c>
      <c r="R12" s="83">
        <v>0.3</v>
      </c>
      <c r="S12" s="88">
        <v>0.3</v>
      </c>
      <c r="T12" s="83">
        <v>0.3</v>
      </c>
      <c r="U12" s="83">
        <v>0.3</v>
      </c>
      <c r="V12" s="83">
        <v>0.3</v>
      </c>
      <c r="W12" s="83">
        <v>0.3</v>
      </c>
      <c r="X12" s="88">
        <v>0.3</v>
      </c>
    </row>
    <row r="13" spans="1:36" ht="14.4" customHeight="1" x14ac:dyDescent="0.3">
      <c r="B13" s="52" t="s">
        <v>257</v>
      </c>
      <c r="C13" s="53" t="s">
        <v>254</v>
      </c>
      <c r="D13" s="5"/>
      <c r="E13" s="82"/>
      <c r="F13" s="82"/>
      <c r="G13" s="82"/>
      <c r="H13" s="82"/>
      <c r="I13" s="86"/>
      <c r="J13" s="82"/>
      <c r="K13" s="82"/>
      <c r="L13" s="82"/>
      <c r="M13" s="82"/>
      <c r="N13" s="86"/>
      <c r="O13" s="82"/>
      <c r="P13" s="82"/>
      <c r="Q13" s="82"/>
      <c r="R13" s="82"/>
      <c r="S13" s="86"/>
      <c r="T13" s="82"/>
      <c r="U13" s="82"/>
      <c r="V13" s="82"/>
      <c r="W13" s="82"/>
      <c r="X13" s="86"/>
      <c r="AA13" s="205" t="s">
        <v>236</v>
      </c>
      <c r="AB13" s="205"/>
      <c r="AC13" s="205"/>
      <c r="AD13" s="205"/>
      <c r="AE13" s="205"/>
      <c r="AF13" s="205"/>
      <c r="AG13" s="205"/>
      <c r="AH13" s="205"/>
      <c r="AI13" s="205"/>
      <c r="AJ13" s="205"/>
    </row>
    <row r="14" spans="1:36" x14ac:dyDescent="0.3">
      <c r="B14" s="54">
        <v>1</v>
      </c>
      <c r="C14" s="5" t="s">
        <v>154</v>
      </c>
      <c r="D14" s="5" t="s">
        <v>240</v>
      </c>
      <c r="E14" s="55">
        <f>E7*70%</f>
        <v>819</v>
      </c>
      <c r="F14" s="55">
        <f t="shared" ref="F14:X14" si="1">F7*70%</f>
        <v>835.8</v>
      </c>
      <c r="G14" s="55">
        <f t="shared" si="1"/>
        <v>852.59999999999991</v>
      </c>
      <c r="H14" s="55">
        <f t="shared" si="1"/>
        <v>869.4</v>
      </c>
      <c r="I14" s="85">
        <f t="shared" si="1"/>
        <v>886.19999999999993</v>
      </c>
      <c r="J14" s="55">
        <f t="shared" si="1"/>
        <v>902.99999999999989</v>
      </c>
      <c r="K14" s="55">
        <f t="shared" si="1"/>
        <v>919.8</v>
      </c>
      <c r="L14" s="55">
        <f t="shared" si="1"/>
        <v>936.59999999999991</v>
      </c>
      <c r="M14" s="55">
        <f t="shared" si="1"/>
        <v>953.4</v>
      </c>
      <c r="N14" s="85">
        <f t="shared" si="1"/>
        <v>970.19999999999993</v>
      </c>
      <c r="O14" s="55">
        <f t="shared" si="1"/>
        <v>986.99999999999989</v>
      </c>
      <c r="P14" s="55">
        <f t="shared" si="1"/>
        <v>1003.8</v>
      </c>
      <c r="Q14" s="55">
        <f t="shared" si="1"/>
        <v>1020.5999999999999</v>
      </c>
      <c r="R14" s="55">
        <f t="shared" si="1"/>
        <v>1037.3999999999999</v>
      </c>
      <c r="S14" s="85">
        <f t="shared" si="1"/>
        <v>1054.2</v>
      </c>
      <c r="T14" s="55">
        <f t="shared" si="1"/>
        <v>1071</v>
      </c>
      <c r="U14" s="55">
        <f t="shared" si="1"/>
        <v>1087.8</v>
      </c>
      <c r="V14" s="55">
        <f t="shared" si="1"/>
        <v>1104.5999999999999</v>
      </c>
      <c r="W14" s="55">
        <f t="shared" si="1"/>
        <v>1121.3999999999999</v>
      </c>
      <c r="X14" s="85">
        <f t="shared" si="1"/>
        <v>1138.1999999999998</v>
      </c>
      <c r="AA14" s="205"/>
      <c r="AB14" s="205"/>
      <c r="AC14" s="205"/>
      <c r="AD14" s="205"/>
      <c r="AE14" s="205"/>
      <c r="AF14" s="205"/>
      <c r="AG14" s="205"/>
      <c r="AH14" s="205"/>
      <c r="AI14" s="205"/>
      <c r="AJ14" s="205"/>
    </row>
    <row r="15" spans="1:36" x14ac:dyDescent="0.3">
      <c r="B15" s="54">
        <v>2</v>
      </c>
      <c r="C15" s="5" t="s">
        <v>256</v>
      </c>
      <c r="D15" s="5" t="s">
        <v>249</v>
      </c>
      <c r="E15" s="55">
        <f>E14/5</f>
        <v>163.80000000000001</v>
      </c>
      <c r="F15" s="55">
        <f t="shared" ref="F15:X15" si="2">F14/5</f>
        <v>167.16</v>
      </c>
      <c r="G15" s="55">
        <f t="shared" si="2"/>
        <v>170.51999999999998</v>
      </c>
      <c r="H15" s="55">
        <f t="shared" si="2"/>
        <v>173.88</v>
      </c>
      <c r="I15" s="85">
        <f t="shared" si="2"/>
        <v>177.23999999999998</v>
      </c>
      <c r="J15" s="55">
        <f t="shared" si="2"/>
        <v>180.59999999999997</v>
      </c>
      <c r="K15" s="55">
        <f t="shared" si="2"/>
        <v>183.95999999999998</v>
      </c>
      <c r="L15" s="55">
        <f t="shared" si="2"/>
        <v>187.32</v>
      </c>
      <c r="M15" s="55">
        <f t="shared" si="2"/>
        <v>190.68</v>
      </c>
      <c r="N15" s="85">
        <f t="shared" si="2"/>
        <v>194.04</v>
      </c>
      <c r="O15" s="55">
        <f t="shared" si="2"/>
        <v>197.39999999999998</v>
      </c>
      <c r="P15" s="55">
        <f t="shared" si="2"/>
        <v>200.76</v>
      </c>
      <c r="Q15" s="55">
        <f t="shared" si="2"/>
        <v>204.11999999999998</v>
      </c>
      <c r="R15" s="55">
        <f t="shared" si="2"/>
        <v>207.47999999999996</v>
      </c>
      <c r="S15" s="85">
        <f t="shared" si="2"/>
        <v>210.84</v>
      </c>
      <c r="T15" s="55">
        <f t="shared" si="2"/>
        <v>214.2</v>
      </c>
      <c r="U15" s="55">
        <f t="shared" si="2"/>
        <v>217.56</v>
      </c>
      <c r="V15" s="55">
        <f t="shared" si="2"/>
        <v>220.92</v>
      </c>
      <c r="W15" s="55">
        <f t="shared" si="2"/>
        <v>224.27999999999997</v>
      </c>
      <c r="X15" s="85">
        <f t="shared" si="2"/>
        <v>227.63999999999996</v>
      </c>
      <c r="AA15" s="205"/>
      <c r="AB15" s="205"/>
      <c r="AC15" s="205"/>
      <c r="AD15" s="205"/>
      <c r="AE15" s="205"/>
      <c r="AF15" s="205"/>
      <c r="AG15" s="205"/>
      <c r="AH15" s="205"/>
      <c r="AI15" s="205"/>
      <c r="AJ15" s="205"/>
    </row>
    <row r="16" spans="1:36" x14ac:dyDescent="0.3">
      <c r="B16" s="54">
        <v>3</v>
      </c>
      <c r="C16" s="5" t="s">
        <v>247</v>
      </c>
      <c r="D16" s="5" t="s">
        <v>248</v>
      </c>
      <c r="E16" s="5">
        <v>100</v>
      </c>
      <c r="F16" s="5">
        <v>100</v>
      </c>
      <c r="G16" s="5">
        <v>100</v>
      </c>
      <c r="H16" s="5">
        <v>100</v>
      </c>
      <c r="I16" s="84">
        <v>100</v>
      </c>
      <c r="J16" s="5">
        <v>100</v>
      </c>
      <c r="K16" s="5">
        <v>100</v>
      </c>
      <c r="L16" s="5">
        <v>100</v>
      </c>
      <c r="M16" s="5">
        <v>100</v>
      </c>
      <c r="N16" s="84">
        <v>100</v>
      </c>
      <c r="O16" s="5">
        <v>100</v>
      </c>
      <c r="P16" s="5">
        <v>100</v>
      </c>
      <c r="Q16" s="5">
        <v>100</v>
      </c>
      <c r="R16" s="5">
        <v>100</v>
      </c>
      <c r="S16" s="84">
        <v>100</v>
      </c>
      <c r="T16" s="5">
        <v>100</v>
      </c>
      <c r="U16" s="5">
        <v>100</v>
      </c>
      <c r="V16" s="5">
        <v>100</v>
      </c>
      <c r="W16" s="5">
        <v>100</v>
      </c>
      <c r="X16" s="84">
        <v>100</v>
      </c>
    </row>
    <row r="17" spans="2:37" x14ac:dyDescent="0.3">
      <c r="B17" s="54">
        <v>4</v>
      </c>
      <c r="C17" s="5" t="s">
        <v>250</v>
      </c>
      <c r="D17" s="5" t="s">
        <v>251</v>
      </c>
      <c r="E17" s="82">
        <f>E14*E16</f>
        <v>81900</v>
      </c>
      <c r="F17" s="82">
        <f t="shared" ref="F17:X17" si="3">F14*F16</f>
        <v>83580</v>
      </c>
      <c r="G17" s="82">
        <f t="shared" si="3"/>
        <v>85259.999999999985</v>
      </c>
      <c r="H17" s="82">
        <f t="shared" si="3"/>
        <v>86940</v>
      </c>
      <c r="I17" s="86">
        <f t="shared" si="3"/>
        <v>88620</v>
      </c>
      <c r="J17" s="82">
        <f t="shared" si="3"/>
        <v>90299.999999999985</v>
      </c>
      <c r="K17" s="82">
        <f t="shared" si="3"/>
        <v>91980</v>
      </c>
      <c r="L17" s="82">
        <f t="shared" si="3"/>
        <v>93659.999999999985</v>
      </c>
      <c r="M17" s="82">
        <f t="shared" si="3"/>
        <v>95340</v>
      </c>
      <c r="N17" s="86">
        <f t="shared" si="3"/>
        <v>97020</v>
      </c>
      <c r="O17" s="82">
        <f t="shared" si="3"/>
        <v>98699.999999999985</v>
      </c>
      <c r="P17" s="82">
        <f t="shared" si="3"/>
        <v>100380</v>
      </c>
      <c r="Q17" s="82">
        <f t="shared" si="3"/>
        <v>102059.99999999999</v>
      </c>
      <c r="R17" s="82">
        <f t="shared" si="3"/>
        <v>103739.99999999999</v>
      </c>
      <c r="S17" s="86">
        <f t="shared" si="3"/>
        <v>105420</v>
      </c>
      <c r="T17" s="82">
        <f t="shared" si="3"/>
        <v>107100</v>
      </c>
      <c r="U17" s="82">
        <f t="shared" si="3"/>
        <v>108780</v>
      </c>
      <c r="V17" s="82">
        <f t="shared" si="3"/>
        <v>110459.99999999999</v>
      </c>
      <c r="W17" s="82">
        <f t="shared" si="3"/>
        <v>112139.99999999999</v>
      </c>
      <c r="X17" s="86">
        <f t="shared" si="3"/>
        <v>113819.99999999999</v>
      </c>
    </row>
    <row r="18" spans="2:37" x14ac:dyDescent="0.3">
      <c r="B18" s="54">
        <v>5</v>
      </c>
      <c r="C18" s="5" t="s">
        <v>250</v>
      </c>
      <c r="D18" s="5" t="s">
        <v>252</v>
      </c>
      <c r="E18" s="82">
        <f>E17/86400</f>
        <v>0.94791666666666663</v>
      </c>
      <c r="F18" s="82">
        <f t="shared" ref="F18:X18" si="4">F17/86400</f>
        <v>0.96736111111111112</v>
      </c>
      <c r="G18" s="82">
        <f t="shared" si="4"/>
        <v>0.98680555555555538</v>
      </c>
      <c r="H18" s="82">
        <f t="shared" si="4"/>
        <v>1.0062500000000001</v>
      </c>
      <c r="I18" s="86">
        <f t="shared" si="4"/>
        <v>1.0256944444444445</v>
      </c>
      <c r="J18" s="82">
        <f t="shared" si="4"/>
        <v>1.0451388888888886</v>
      </c>
      <c r="K18" s="82">
        <f t="shared" si="4"/>
        <v>1.0645833333333334</v>
      </c>
      <c r="L18" s="82">
        <f t="shared" si="4"/>
        <v>1.0840277777777776</v>
      </c>
      <c r="M18" s="82">
        <f t="shared" si="4"/>
        <v>1.1034722222222222</v>
      </c>
      <c r="N18" s="86">
        <f t="shared" si="4"/>
        <v>1.1229166666666666</v>
      </c>
      <c r="O18" s="82">
        <f t="shared" si="4"/>
        <v>1.1423611111111109</v>
      </c>
      <c r="P18" s="82">
        <f t="shared" si="4"/>
        <v>1.1618055555555555</v>
      </c>
      <c r="Q18" s="82">
        <f t="shared" si="4"/>
        <v>1.1812499999999999</v>
      </c>
      <c r="R18" s="82">
        <f t="shared" si="4"/>
        <v>1.2006944444444443</v>
      </c>
      <c r="S18" s="86">
        <f t="shared" si="4"/>
        <v>1.2201388888888889</v>
      </c>
      <c r="T18" s="82">
        <f t="shared" si="4"/>
        <v>1.2395833333333333</v>
      </c>
      <c r="U18" s="82">
        <f t="shared" si="4"/>
        <v>1.2590277777777779</v>
      </c>
      <c r="V18" s="82">
        <f t="shared" si="4"/>
        <v>1.278472222222222</v>
      </c>
      <c r="W18" s="82">
        <f t="shared" si="4"/>
        <v>1.2979166666666666</v>
      </c>
      <c r="X18" s="86">
        <f t="shared" si="4"/>
        <v>1.317361111111111</v>
      </c>
    </row>
    <row r="19" spans="2:37" x14ac:dyDescent="0.3">
      <c r="B19" s="52" t="s">
        <v>258</v>
      </c>
      <c r="C19" s="53" t="s">
        <v>253</v>
      </c>
      <c r="D19" s="5"/>
      <c r="E19" s="82"/>
      <c r="F19" s="82"/>
      <c r="G19" s="82"/>
      <c r="H19" s="82"/>
      <c r="I19" s="86"/>
      <c r="J19" s="82"/>
      <c r="K19" s="82"/>
      <c r="L19" s="82"/>
      <c r="M19" s="82"/>
      <c r="N19" s="86"/>
      <c r="O19" s="82"/>
      <c r="P19" s="82"/>
      <c r="Q19" s="82"/>
      <c r="R19" s="82"/>
      <c r="S19" s="86"/>
      <c r="T19" s="82"/>
      <c r="U19" s="82"/>
      <c r="V19" s="82"/>
      <c r="W19" s="82"/>
      <c r="X19" s="86"/>
    </row>
    <row r="20" spans="2:37" x14ac:dyDescent="0.3">
      <c r="B20" s="54">
        <v>1</v>
      </c>
      <c r="C20" s="5" t="s">
        <v>154</v>
      </c>
      <c r="D20" s="5" t="s">
        <v>240</v>
      </c>
      <c r="E20" s="55">
        <f>E7*30%</f>
        <v>351</v>
      </c>
      <c r="F20" s="55">
        <f t="shared" ref="F20:X20" si="5">F7*30%</f>
        <v>358.2</v>
      </c>
      <c r="G20" s="55">
        <f t="shared" si="5"/>
        <v>365.4</v>
      </c>
      <c r="H20" s="55">
        <f t="shared" si="5"/>
        <v>372.59999999999997</v>
      </c>
      <c r="I20" s="85">
        <f t="shared" si="5"/>
        <v>379.8</v>
      </c>
      <c r="J20" s="55">
        <f t="shared" si="5"/>
        <v>387</v>
      </c>
      <c r="K20" s="55">
        <f t="shared" si="5"/>
        <v>394.2</v>
      </c>
      <c r="L20" s="55">
        <f t="shared" si="5"/>
        <v>401.4</v>
      </c>
      <c r="M20" s="55">
        <f t="shared" si="5"/>
        <v>408.59999999999997</v>
      </c>
      <c r="N20" s="85">
        <f t="shared" si="5"/>
        <v>415.8</v>
      </c>
      <c r="O20" s="55">
        <f t="shared" si="5"/>
        <v>423</v>
      </c>
      <c r="P20" s="55">
        <f t="shared" si="5"/>
        <v>430.2</v>
      </c>
      <c r="Q20" s="55">
        <f t="shared" si="5"/>
        <v>437.4</v>
      </c>
      <c r="R20" s="55">
        <f t="shared" si="5"/>
        <v>444.59999999999997</v>
      </c>
      <c r="S20" s="85">
        <f t="shared" si="5"/>
        <v>451.8</v>
      </c>
      <c r="T20" s="55">
        <f t="shared" si="5"/>
        <v>459</v>
      </c>
      <c r="U20" s="55">
        <f t="shared" si="5"/>
        <v>466.2</v>
      </c>
      <c r="V20" s="55">
        <f t="shared" si="5"/>
        <v>473.4</v>
      </c>
      <c r="W20" s="55">
        <f t="shared" si="5"/>
        <v>480.59999999999997</v>
      </c>
      <c r="X20" s="85">
        <f t="shared" si="5"/>
        <v>487.79999999999995</v>
      </c>
    </row>
    <row r="21" spans="2:37" x14ac:dyDescent="0.3">
      <c r="B21" s="54">
        <v>2</v>
      </c>
      <c r="C21" s="5" t="s">
        <v>255</v>
      </c>
      <c r="D21" s="5" t="s">
        <v>249</v>
      </c>
      <c r="E21" s="55">
        <f>E20/100</f>
        <v>3.51</v>
      </c>
      <c r="F21" s="55">
        <f t="shared" ref="F21:X21" si="6">F20/100</f>
        <v>3.5819999999999999</v>
      </c>
      <c r="G21" s="55">
        <f t="shared" si="6"/>
        <v>3.6539999999999999</v>
      </c>
      <c r="H21" s="55">
        <f t="shared" si="6"/>
        <v>3.7259999999999995</v>
      </c>
      <c r="I21" s="85">
        <f t="shared" si="6"/>
        <v>3.798</v>
      </c>
      <c r="J21" s="55">
        <f t="shared" si="6"/>
        <v>3.87</v>
      </c>
      <c r="K21" s="55">
        <f t="shared" si="6"/>
        <v>3.9419999999999997</v>
      </c>
      <c r="L21" s="55">
        <f t="shared" si="6"/>
        <v>4.0139999999999993</v>
      </c>
      <c r="M21" s="55">
        <f t="shared" si="6"/>
        <v>4.0859999999999994</v>
      </c>
      <c r="N21" s="85">
        <f t="shared" si="6"/>
        <v>4.1580000000000004</v>
      </c>
      <c r="O21" s="55">
        <f t="shared" si="6"/>
        <v>4.2300000000000004</v>
      </c>
      <c r="P21" s="55">
        <f t="shared" si="6"/>
        <v>4.3019999999999996</v>
      </c>
      <c r="Q21" s="55">
        <f t="shared" si="6"/>
        <v>4.3739999999999997</v>
      </c>
      <c r="R21" s="55">
        <f t="shared" si="6"/>
        <v>4.4459999999999997</v>
      </c>
      <c r="S21" s="85">
        <f t="shared" si="6"/>
        <v>4.5179999999999998</v>
      </c>
      <c r="T21" s="55">
        <f t="shared" si="6"/>
        <v>4.59</v>
      </c>
      <c r="U21" s="55">
        <f t="shared" si="6"/>
        <v>4.6619999999999999</v>
      </c>
      <c r="V21" s="55">
        <f t="shared" si="6"/>
        <v>4.734</v>
      </c>
      <c r="W21" s="55">
        <f t="shared" si="6"/>
        <v>4.806</v>
      </c>
      <c r="X21" s="85">
        <f t="shared" si="6"/>
        <v>4.8779999999999992</v>
      </c>
    </row>
    <row r="22" spans="2:37" x14ac:dyDescent="0.3">
      <c r="B22" s="54">
        <v>3</v>
      </c>
      <c r="C22" s="5" t="s">
        <v>247</v>
      </c>
      <c r="D22" s="5" t="s">
        <v>248</v>
      </c>
      <c r="E22" s="5">
        <v>30</v>
      </c>
      <c r="F22" s="5">
        <v>30</v>
      </c>
      <c r="G22" s="5">
        <v>30</v>
      </c>
      <c r="H22" s="5">
        <v>30</v>
      </c>
      <c r="I22" s="84">
        <v>30</v>
      </c>
      <c r="J22" s="5">
        <v>30</v>
      </c>
      <c r="K22" s="5">
        <v>30</v>
      </c>
      <c r="L22" s="5">
        <v>30</v>
      </c>
      <c r="M22" s="5">
        <v>30</v>
      </c>
      <c r="N22" s="84">
        <v>30</v>
      </c>
      <c r="O22" s="5">
        <v>30</v>
      </c>
      <c r="P22" s="5">
        <v>30</v>
      </c>
      <c r="Q22" s="5">
        <v>30</v>
      </c>
      <c r="R22" s="5">
        <v>30</v>
      </c>
      <c r="S22" s="84">
        <v>30</v>
      </c>
      <c r="T22" s="5">
        <v>30</v>
      </c>
      <c r="U22" s="5">
        <v>30</v>
      </c>
      <c r="V22" s="5">
        <v>30</v>
      </c>
      <c r="W22" s="5">
        <v>30</v>
      </c>
      <c r="X22" s="84">
        <v>30</v>
      </c>
    </row>
    <row r="23" spans="2:37" x14ac:dyDescent="0.3">
      <c r="B23" s="54">
        <v>4</v>
      </c>
      <c r="C23" s="5" t="s">
        <v>250</v>
      </c>
      <c r="D23" s="5" t="s">
        <v>251</v>
      </c>
      <c r="E23" s="82">
        <f>E20*E22</f>
        <v>10530</v>
      </c>
      <c r="F23" s="82">
        <f t="shared" ref="F23:X23" si="7">F20*F22</f>
        <v>10746</v>
      </c>
      <c r="G23" s="82">
        <f t="shared" si="7"/>
        <v>10962</v>
      </c>
      <c r="H23" s="82">
        <f t="shared" si="7"/>
        <v>11177.999999999998</v>
      </c>
      <c r="I23" s="86">
        <f t="shared" si="7"/>
        <v>11394</v>
      </c>
      <c r="J23" s="82">
        <f t="shared" si="7"/>
        <v>11610</v>
      </c>
      <c r="K23" s="82">
        <f t="shared" si="7"/>
        <v>11826</v>
      </c>
      <c r="L23" s="82">
        <f t="shared" si="7"/>
        <v>12042</v>
      </c>
      <c r="M23" s="82">
        <f t="shared" si="7"/>
        <v>12257.999999999998</v>
      </c>
      <c r="N23" s="86">
        <f t="shared" si="7"/>
        <v>12474</v>
      </c>
      <c r="O23" s="82">
        <f t="shared" si="7"/>
        <v>12690</v>
      </c>
      <c r="P23" s="82">
        <f t="shared" si="7"/>
        <v>12906</v>
      </c>
      <c r="Q23" s="82">
        <f t="shared" si="7"/>
        <v>13122</v>
      </c>
      <c r="R23" s="82">
        <f t="shared" si="7"/>
        <v>13337.999999999998</v>
      </c>
      <c r="S23" s="86">
        <f t="shared" si="7"/>
        <v>13554</v>
      </c>
      <c r="T23" s="82">
        <f t="shared" si="7"/>
        <v>13770</v>
      </c>
      <c r="U23" s="82">
        <f t="shared" si="7"/>
        <v>13986</v>
      </c>
      <c r="V23" s="82">
        <f t="shared" si="7"/>
        <v>14202</v>
      </c>
      <c r="W23" s="82">
        <f t="shared" si="7"/>
        <v>14417.999999999998</v>
      </c>
      <c r="X23" s="86">
        <f t="shared" si="7"/>
        <v>14633.999999999998</v>
      </c>
    </row>
    <row r="24" spans="2:37" x14ac:dyDescent="0.3">
      <c r="B24" s="54">
        <v>5</v>
      </c>
      <c r="C24" s="5" t="s">
        <v>250</v>
      </c>
      <c r="D24" s="5" t="s">
        <v>252</v>
      </c>
      <c r="E24" s="82">
        <f>E23/86400</f>
        <v>0.121875</v>
      </c>
      <c r="F24" s="82">
        <f t="shared" ref="F24:X24" si="8">F23/86400</f>
        <v>0.124375</v>
      </c>
      <c r="G24" s="82">
        <f t="shared" si="8"/>
        <v>0.12687499999999999</v>
      </c>
      <c r="H24" s="82">
        <f t="shared" si="8"/>
        <v>0.12937499999999999</v>
      </c>
      <c r="I24" s="86">
        <f t="shared" si="8"/>
        <v>0.13187499999999999</v>
      </c>
      <c r="J24" s="82">
        <f t="shared" si="8"/>
        <v>0.13437499999999999</v>
      </c>
      <c r="K24" s="82">
        <f t="shared" si="8"/>
        <v>0.136875</v>
      </c>
      <c r="L24" s="82">
        <f t="shared" si="8"/>
        <v>0.139375</v>
      </c>
      <c r="M24" s="82">
        <f t="shared" si="8"/>
        <v>0.14187499999999997</v>
      </c>
      <c r="N24" s="86">
        <f t="shared" si="8"/>
        <v>0.144375</v>
      </c>
      <c r="O24" s="82">
        <f t="shared" si="8"/>
        <v>0.14687500000000001</v>
      </c>
      <c r="P24" s="82">
        <f t="shared" si="8"/>
        <v>0.14937500000000001</v>
      </c>
      <c r="Q24" s="82">
        <f t="shared" si="8"/>
        <v>0.15187500000000001</v>
      </c>
      <c r="R24" s="82">
        <f t="shared" si="8"/>
        <v>0.15437499999999998</v>
      </c>
      <c r="S24" s="86">
        <f t="shared" si="8"/>
        <v>0.15687499999999999</v>
      </c>
      <c r="T24" s="82">
        <f t="shared" si="8"/>
        <v>0.15937499999999999</v>
      </c>
      <c r="U24" s="82">
        <f t="shared" si="8"/>
        <v>0.16187499999999999</v>
      </c>
      <c r="V24" s="82">
        <f t="shared" si="8"/>
        <v>0.16437499999999999</v>
      </c>
      <c r="W24" s="82">
        <f t="shared" si="8"/>
        <v>0.16687499999999997</v>
      </c>
      <c r="X24" s="86">
        <f t="shared" si="8"/>
        <v>0.16937499999999997</v>
      </c>
    </row>
    <row r="25" spans="2:37" x14ac:dyDescent="0.3">
      <c r="B25" s="52" t="s">
        <v>259</v>
      </c>
      <c r="C25" s="53" t="s">
        <v>160</v>
      </c>
      <c r="D25" s="5"/>
      <c r="E25" s="5"/>
      <c r="F25" s="5"/>
      <c r="G25" s="5"/>
      <c r="H25" s="5"/>
      <c r="I25" s="84"/>
      <c r="J25" s="5"/>
      <c r="K25" s="5"/>
      <c r="L25" s="5"/>
      <c r="M25" s="5"/>
      <c r="N25" s="84"/>
      <c r="O25" s="5"/>
      <c r="P25" s="5"/>
      <c r="Q25" s="5"/>
      <c r="R25" s="5"/>
      <c r="S25" s="84"/>
      <c r="T25" s="5"/>
      <c r="U25" s="5"/>
      <c r="V25" s="5"/>
      <c r="W25" s="5"/>
      <c r="X25" s="84"/>
    </row>
    <row r="26" spans="2:37" x14ac:dyDescent="0.3">
      <c r="B26" s="54">
        <v>1</v>
      </c>
      <c r="C26" s="5" t="s">
        <v>161</v>
      </c>
      <c r="D26" s="5" t="s">
        <v>158</v>
      </c>
      <c r="E26" s="57">
        <v>0.25</v>
      </c>
      <c r="F26" s="57">
        <v>0.25</v>
      </c>
      <c r="G26" s="57">
        <v>0.25</v>
      </c>
      <c r="H26" s="57">
        <v>0.25</v>
      </c>
      <c r="I26" s="87">
        <v>0.25</v>
      </c>
      <c r="J26" s="57">
        <v>0.25</v>
      </c>
      <c r="K26" s="57">
        <v>0.25</v>
      </c>
      <c r="L26" s="57">
        <v>0.25</v>
      </c>
      <c r="M26" s="57">
        <v>0.25</v>
      </c>
      <c r="N26" s="87">
        <v>0.25</v>
      </c>
      <c r="O26" s="57">
        <v>0.25</v>
      </c>
      <c r="P26" s="57">
        <v>0.25</v>
      </c>
      <c r="Q26" s="57">
        <v>0.25</v>
      </c>
      <c r="R26" s="57">
        <v>0.25</v>
      </c>
      <c r="S26" s="87">
        <v>0.25</v>
      </c>
      <c r="T26" s="57">
        <v>0.25</v>
      </c>
      <c r="U26" s="57">
        <v>0.25</v>
      </c>
      <c r="V26" s="57">
        <v>0.25</v>
      </c>
      <c r="W26" s="57">
        <v>0.25</v>
      </c>
      <c r="X26" s="87">
        <v>0.25</v>
      </c>
      <c r="AA26" s="81" t="s">
        <v>234</v>
      </c>
    </row>
    <row r="27" spans="2:37" x14ac:dyDescent="0.3">
      <c r="B27" s="54">
        <v>2</v>
      </c>
      <c r="C27" s="5" t="s">
        <v>162</v>
      </c>
      <c r="D27" s="5" t="s">
        <v>156</v>
      </c>
      <c r="E27" s="82">
        <f>(E18+E24)*E26</f>
        <v>0.26744791666666667</v>
      </c>
      <c r="F27" s="82">
        <f t="shared" ref="F27:X27" si="9">(F18+F24)*F26</f>
        <v>0.27293402777777775</v>
      </c>
      <c r="G27" s="82">
        <f t="shared" si="9"/>
        <v>0.27842013888888884</v>
      </c>
      <c r="H27" s="82">
        <f t="shared" si="9"/>
        <v>0.28390625000000003</v>
      </c>
      <c r="I27" s="86">
        <f t="shared" si="9"/>
        <v>0.28939236111111111</v>
      </c>
      <c r="J27" s="82">
        <f t="shared" si="9"/>
        <v>0.29487847222222213</v>
      </c>
      <c r="K27" s="82">
        <f t="shared" si="9"/>
        <v>0.30036458333333338</v>
      </c>
      <c r="L27" s="82">
        <f t="shared" si="9"/>
        <v>0.3058506944444444</v>
      </c>
      <c r="M27" s="82">
        <f t="shared" si="9"/>
        <v>0.31133680555555554</v>
      </c>
      <c r="N27" s="86">
        <f t="shared" si="9"/>
        <v>0.31682291666666662</v>
      </c>
      <c r="O27" s="82">
        <f t="shared" si="9"/>
        <v>0.32230902777777776</v>
      </c>
      <c r="P27" s="82">
        <f t="shared" si="9"/>
        <v>0.32779513888888889</v>
      </c>
      <c r="Q27" s="82">
        <f t="shared" si="9"/>
        <v>0.33328124999999997</v>
      </c>
      <c r="R27" s="82">
        <f t="shared" si="9"/>
        <v>0.33876736111111105</v>
      </c>
      <c r="S27" s="86">
        <f t="shared" si="9"/>
        <v>0.34425347222222225</v>
      </c>
      <c r="T27" s="82">
        <f t="shared" si="9"/>
        <v>0.34973958333333333</v>
      </c>
      <c r="U27" s="82">
        <f t="shared" si="9"/>
        <v>0.35522569444444446</v>
      </c>
      <c r="V27" s="82">
        <f t="shared" si="9"/>
        <v>0.36071180555555549</v>
      </c>
      <c r="W27" s="82">
        <f t="shared" si="9"/>
        <v>0.36619791666666662</v>
      </c>
      <c r="X27" s="86">
        <f t="shared" si="9"/>
        <v>0.37168402777777776</v>
      </c>
    </row>
    <row r="28" spans="2:37" x14ac:dyDescent="0.3">
      <c r="B28" s="52" t="s">
        <v>261</v>
      </c>
      <c r="C28" s="53" t="s">
        <v>157</v>
      </c>
      <c r="D28" s="5"/>
      <c r="E28" s="5"/>
      <c r="F28" s="5"/>
      <c r="G28" s="5"/>
      <c r="H28" s="5"/>
      <c r="I28" s="84"/>
      <c r="J28" s="5"/>
      <c r="K28" s="5"/>
      <c r="L28" s="5"/>
      <c r="M28" s="5"/>
      <c r="N28" s="84"/>
      <c r="O28" s="5"/>
      <c r="P28" s="5"/>
      <c r="Q28" s="5"/>
      <c r="R28" s="5"/>
      <c r="S28" s="84"/>
      <c r="T28" s="5"/>
      <c r="U28" s="5"/>
      <c r="V28" s="5"/>
      <c r="W28" s="5"/>
      <c r="X28" s="84"/>
      <c r="AK28" t="s">
        <v>242</v>
      </c>
    </row>
    <row r="29" spans="2:37" x14ac:dyDescent="0.3">
      <c r="B29" s="54">
        <v>1</v>
      </c>
      <c r="C29" s="5" t="s">
        <v>159</v>
      </c>
      <c r="D29" s="5" t="s">
        <v>156</v>
      </c>
      <c r="E29" s="82" cm="1">
        <f t="array" ref="E29:X29">TRANSPOSE('Rekap Air Non Domestik (4)'!R5:R24)</f>
        <v>0.2277777777777778</v>
      </c>
      <c r="F29" s="82">
        <v>0.2277777777777778</v>
      </c>
      <c r="G29" s="82">
        <v>0.2277777777777778</v>
      </c>
      <c r="H29" s="82">
        <v>0.2277777777777778</v>
      </c>
      <c r="I29" s="86">
        <v>0.2277777777777778</v>
      </c>
      <c r="J29" s="82">
        <v>0.2277777777777778</v>
      </c>
      <c r="K29" s="82">
        <v>0.2277777777777778</v>
      </c>
      <c r="L29" s="82">
        <v>0.2277777777777778</v>
      </c>
      <c r="M29" s="82">
        <v>0.2277777777777778</v>
      </c>
      <c r="N29" s="86">
        <v>0.2277777777777778</v>
      </c>
      <c r="O29" s="82">
        <v>0.2277777777777778</v>
      </c>
      <c r="P29" s="82">
        <v>0.30763888888888891</v>
      </c>
      <c r="Q29" s="82">
        <v>0.30763888888888891</v>
      </c>
      <c r="R29" s="82">
        <v>0.30763888888888891</v>
      </c>
      <c r="S29" s="86">
        <v>0.30763888888888891</v>
      </c>
      <c r="T29" s="82">
        <v>0.30763888888888891</v>
      </c>
      <c r="U29" s="82">
        <v>0.30763888888888891</v>
      </c>
      <c r="V29" s="82">
        <v>0.30763888888888891</v>
      </c>
      <c r="W29" s="82">
        <v>0.30763888888888891</v>
      </c>
      <c r="X29" s="86">
        <v>0.30763888888888891</v>
      </c>
    </row>
    <row r="30" spans="2:37" x14ac:dyDescent="0.3">
      <c r="B30" s="52" t="s">
        <v>165</v>
      </c>
      <c r="C30" s="53" t="s">
        <v>260</v>
      </c>
      <c r="D30" s="5" t="s">
        <v>156</v>
      </c>
      <c r="E30" s="82">
        <f>E18+E24+E27+E29</f>
        <v>1.5650173611111113</v>
      </c>
      <c r="F30" s="82">
        <f t="shared" ref="F30:X30" si="10">F18+F24+F27+F29</f>
        <v>1.5924479166666665</v>
      </c>
      <c r="G30" s="82">
        <f t="shared" si="10"/>
        <v>1.6198784722222221</v>
      </c>
      <c r="H30" s="82">
        <f t="shared" si="10"/>
        <v>1.647309027777778</v>
      </c>
      <c r="I30" s="86">
        <f t="shared" si="10"/>
        <v>1.6747395833333334</v>
      </c>
      <c r="J30" s="82">
        <f t="shared" si="10"/>
        <v>1.7021701388888886</v>
      </c>
      <c r="K30" s="82">
        <f t="shared" si="10"/>
        <v>1.7296006944444446</v>
      </c>
      <c r="L30" s="82">
        <f t="shared" si="10"/>
        <v>1.7570312499999998</v>
      </c>
      <c r="M30" s="82">
        <f t="shared" si="10"/>
        <v>1.7844618055555554</v>
      </c>
      <c r="N30" s="86">
        <f t="shared" si="10"/>
        <v>1.8118923611111111</v>
      </c>
      <c r="O30" s="82">
        <f t="shared" si="10"/>
        <v>1.8393229166666667</v>
      </c>
      <c r="P30" s="82">
        <f t="shared" si="10"/>
        <v>1.9466145833333335</v>
      </c>
      <c r="Q30" s="82">
        <f t="shared" si="10"/>
        <v>1.9740451388888887</v>
      </c>
      <c r="R30" s="82">
        <f t="shared" si="10"/>
        <v>2.0014756944444443</v>
      </c>
      <c r="S30" s="86">
        <f t="shared" si="10"/>
        <v>2.0289062500000004</v>
      </c>
      <c r="T30" s="82">
        <f t="shared" si="10"/>
        <v>2.0563368055555555</v>
      </c>
      <c r="U30" s="82">
        <f t="shared" si="10"/>
        <v>2.0837673611111112</v>
      </c>
      <c r="V30" s="82">
        <f t="shared" si="10"/>
        <v>2.1111979166666663</v>
      </c>
      <c r="W30" s="82">
        <f t="shared" si="10"/>
        <v>2.138628472222222</v>
      </c>
      <c r="X30" s="86">
        <f t="shared" si="10"/>
        <v>2.1660590277777776</v>
      </c>
    </row>
    <row r="31" spans="2:37" x14ac:dyDescent="0.3">
      <c r="B31" s="52" t="s">
        <v>166</v>
      </c>
      <c r="C31" s="53" t="s">
        <v>237</v>
      </c>
      <c r="D31" s="5"/>
      <c r="E31" s="5"/>
      <c r="F31" s="5"/>
      <c r="G31" s="5"/>
      <c r="H31" s="5"/>
      <c r="I31" s="84"/>
      <c r="J31" s="5"/>
      <c r="K31" s="5"/>
      <c r="L31" s="5"/>
      <c r="M31" s="5"/>
      <c r="N31" s="84"/>
      <c r="O31" s="5"/>
      <c r="P31" s="5"/>
      <c r="Q31" s="5"/>
      <c r="R31" s="5"/>
      <c r="S31" s="84"/>
      <c r="T31" s="5"/>
      <c r="U31" s="5"/>
      <c r="V31" s="5"/>
      <c r="W31" s="5"/>
      <c r="X31" s="84"/>
    </row>
    <row r="32" spans="2:37" x14ac:dyDescent="0.3">
      <c r="B32" s="54">
        <v>1</v>
      </c>
      <c r="C32" s="5" t="s">
        <v>163</v>
      </c>
      <c r="D32" s="5"/>
      <c r="E32" s="5">
        <v>1.5</v>
      </c>
      <c r="F32" s="5">
        <v>1.5</v>
      </c>
      <c r="G32" s="5">
        <v>1.5</v>
      </c>
      <c r="H32" s="5">
        <v>1.5</v>
      </c>
      <c r="I32" s="84">
        <v>1.5</v>
      </c>
      <c r="J32" s="5">
        <v>1.5</v>
      </c>
      <c r="K32" s="5">
        <v>1.5</v>
      </c>
      <c r="L32" s="5">
        <v>1.5</v>
      </c>
      <c r="M32" s="5">
        <v>1.5</v>
      </c>
      <c r="N32" s="84">
        <v>1.5</v>
      </c>
      <c r="O32" s="5">
        <v>1.5</v>
      </c>
      <c r="P32" s="5">
        <v>1.5</v>
      </c>
      <c r="Q32" s="5">
        <v>1.5</v>
      </c>
      <c r="R32" s="5">
        <v>1.5</v>
      </c>
      <c r="S32" s="84">
        <v>1.5</v>
      </c>
      <c r="T32" s="5">
        <v>1.5</v>
      </c>
      <c r="U32" s="5">
        <v>1.5</v>
      </c>
      <c r="V32" s="5">
        <v>1.5</v>
      </c>
      <c r="W32" s="5">
        <v>1.5</v>
      </c>
      <c r="X32" s="84">
        <v>1.5</v>
      </c>
    </row>
    <row r="33" spans="1:49" x14ac:dyDescent="0.3">
      <c r="B33" s="54">
        <v>2</v>
      </c>
      <c r="C33" s="5" t="s">
        <v>164</v>
      </c>
      <c r="D33" s="5" t="s">
        <v>156</v>
      </c>
      <c r="E33" s="82">
        <f>E30*E32</f>
        <v>2.3475260416666668</v>
      </c>
      <c r="F33" s="82">
        <f t="shared" ref="F33:X33" si="11">F30*F32</f>
        <v>2.388671875</v>
      </c>
      <c r="G33" s="82">
        <f t="shared" si="11"/>
        <v>2.4298177083333332</v>
      </c>
      <c r="H33" s="82">
        <f t="shared" si="11"/>
        <v>2.4709635416666669</v>
      </c>
      <c r="I33" s="86">
        <f t="shared" si="11"/>
        <v>2.5121093750000001</v>
      </c>
      <c r="J33" s="82">
        <f t="shared" si="11"/>
        <v>2.5532552083333329</v>
      </c>
      <c r="K33" s="82">
        <f t="shared" si="11"/>
        <v>2.594401041666667</v>
      </c>
      <c r="L33" s="82">
        <f t="shared" si="11"/>
        <v>2.6355468749999997</v>
      </c>
      <c r="M33" s="82">
        <f t="shared" si="11"/>
        <v>2.6766927083333334</v>
      </c>
      <c r="N33" s="86">
        <f t="shared" si="11"/>
        <v>2.7178385416666666</v>
      </c>
      <c r="O33" s="82">
        <f t="shared" si="11"/>
        <v>2.7589843749999998</v>
      </c>
      <c r="P33" s="82">
        <f t="shared" si="11"/>
        <v>2.919921875</v>
      </c>
      <c r="Q33" s="82">
        <f t="shared" si="11"/>
        <v>2.9610677083333332</v>
      </c>
      <c r="R33" s="82">
        <f t="shared" si="11"/>
        <v>3.0022135416666664</v>
      </c>
      <c r="S33" s="86">
        <f t="shared" si="11"/>
        <v>3.0433593750000005</v>
      </c>
      <c r="T33" s="82">
        <f t="shared" si="11"/>
        <v>3.0845052083333333</v>
      </c>
      <c r="U33" s="82">
        <f t="shared" si="11"/>
        <v>3.125651041666667</v>
      </c>
      <c r="V33" s="82">
        <f t="shared" si="11"/>
        <v>3.1667968749999993</v>
      </c>
      <c r="W33" s="82">
        <f t="shared" si="11"/>
        <v>3.2079427083333329</v>
      </c>
      <c r="X33" s="86">
        <f t="shared" si="11"/>
        <v>3.2490885416666666</v>
      </c>
    </row>
    <row r="34" spans="1:49" x14ac:dyDescent="0.3">
      <c r="B34" s="52" t="s">
        <v>262</v>
      </c>
      <c r="C34" s="53" t="s">
        <v>241</v>
      </c>
      <c r="D34" s="5"/>
      <c r="E34" s="5"/>
      <c r="F34" s="5"/>
      <c r="G34" s="5"/>
      <c r="H34" s="5"/>
      <c r="I34" s="84"/>
      <c r="J34" s="5"/>
      <c r="K34" s="5"/>
      <c r="L34" s="5"/>
      <c r="M34" s="5"/>
      <c r="N34" s="84"/>
      <c r="O34" s="5"/>
      <c r="P34" s="5"/>
      <c r="Q34" s="5"/>
      <c r="R34" s="5"/>
      <c r="S34" s="84"/>
      <c r="T34" s="5"/>
      <c r="U34" s="5"/>
      <c r="V34" s="5"/>
      <c r="W34" s="5"/>
      <c r="X34" s="84"/>
    </row>
    <row r="35" spans="1:49" x14ac:dyDescent="0.3">
      <c r="B35" s="54">
        <v>1</v>
      </c>
      <c r="C35" s="5" t="s">
        <v>163</v>
      </c>
      <c r="D35" s="5"/>
      <c r="E35" s="5">
        <v>2</v>
      </c>
      <c r="F35" s="5">
        <v>2</v>
      </c>
      <c r="G35" s="5">
        <v>2</v>
      </c>
      <c r="H35" s="5">
        <v>2</v>
      </c>
      <c r="I35" s="84">
        <v>2</v>
      </c>
      <c r="J35" s="5">
        <v>2</v>
      </c>
      <c r="K35" s="5">
        <v>2</v>
      </c>
      <c r="L35" s="5">
        <v>2</v>
      </c>
      <c r="M35" s="5">
        <v>2</v>
      </c>
      <c r="N35" s="84">
        <v>2</v>
      </c>
      <c r="O35" s="5">
        <v>2</v>
      </c>
      <c r="P35" s="5">
        <v>2</v>
      </c>
      <c r="Q35" s="5">
        <v>2</v>
      </c>
      <c r="R35" s="5">
        <v>2</v>
      </c>
      <c r="S35" s="84">
        <v>2</v>
      </c>
      <c r="T35" s="5">
        <v>2</v>
      </c>
      <c r="U35" s="5">
        <v>2</v>
      </c>
      <c r="V35" s="5">
        <v>2</v>
      </c>
      <c r="W35" s="5">
        <v>2</v>
      </c>
      <c r="X35" s="84">
        <v>2</v>
      </c>
      <c r="AV35">
        <v>517756000</v>
      </c>
    </row>
    <row r="36" spans="1:49" x14ac:dyDescent="0.3">
      <c r="B36" s="54">
        <v>2</v>
      </c>
      <c r="C36" s="5" t="s">
        <v>164</v>
      </c>
      <c r="D36" s="5" t="s">
        <v>156</v>
      </c>
      <c r="E36" s="82">
        <f>E35*E30</f>
        <v>3.1300347222222227</v>
      </c>
      <c r="F36" s="82">
        <f t="shared" ref="F36:X36" si="12">F35*F30</f>
        <v>3.184895833333333</v>
      </c>
      <c r="G36" s="82">
        <f t="shared" si="12"/>
        <v>3.2397569444444443</v>
      </c>
      <c r="H36" s="82">
        <f t="shared" si="12"/>
        <v>3.294618055555556</v>
      </c>
      <c r="I36" s="86">
        <f t="shared" si="12"/>
        <v>3.3494791666666668</v>
      </c>
      <c r="J36" s="82">
        <f t="shared" si="12"/>
        <v>3.4043402777777771</v>
      </c>
      <c r="K36" s="82">
        <f t="shared" si="12"/>
        <v>3.4592013888888893</v>
      </c>
      <c r="L36" s="82">
        <f t="shared" si="12"/>
        <v>3.5140624999999996</v>
      </c>
      <c r="M36" s="82">
        <f t="shared" si="12"/>
        <v>3.5689236111111109</v>
      </c>
      <c r="N36" s="86">
        <f t="shared" si="12"/>
        <v>3.6237847222222221</v>
      </c>
      <c r="O36" s="82">
        <f t="shared" si="12"/>
        <v>3.6786458333333334</v>
      </c>
      <c r="P36" s="82">
        <f t="shared" si="12"/>
        <v>3.893229166666667</v>
      </c>
      <c r="Q36" s="82">
        <f t="shared" si="12"/>
        <v>3.9480902777777773</v>
      </c>
      <c r="R36" s="82">
        <f t="shared" si="12"/>
        <v>4.0029513888888886</v>
      </c>
      <c r="S36" s="86">
        <f t="shared" si="12"/>
        <v>4.0578125000000007</v>
      </c>
      <c r="T36" s="82">
        <f t="shared" si="12"/>
        <v>4.1126736111111111</v>
      </c>
      <c r="U36" s="82">
        <f t="shared" si="12"/>
        <v>4.1675347222222223</v>
      </c>
      <c r="V36" s="82">
        <f t="shared" si="12"/>
        <v>4.2223958333333327</v>
      </c>
      <c r="W36" s="82">
        <f t="shared" si="12"/>
        <v>4.2772569444444439</v>
      </c>
      <c r="X36" s="86">
        <f t="shared" si="12"/>
        <v>4.3321180555555552</v>
      </c>
      <c r="AV36">
        <f>AV35*60%</f>
        <v>310653600</v>
      </c>
    </row>
    <row r="38" spans="1:49" x14ac:dyDescent="0.3">
      <c r="AV38" s="56">
        <f>AV35*6%</f>
        <v>31065360</v>
      </c>
    </row>
    <row r="39" spans="1:49" ht="18" x14ac:dyDescent="0.3">
      <c r="A39" s="230">
        <v>2</v>
      </c>
      <c r="B39" s="231" t="s">
        <v>139</v>
      </c>
      <c r="C39" s="231"/>
      <c r="D39" s="231"/>
      <c r="E39" s="231"/>
      <c r="F39" s="231"/>
      <c r="G39" s="231"/>
      <c r="H39" s="231"/>
      <c r="I39" s="231"/>
      <c r="J39" s="231"/>
      <c r="K39" s="231"/>
      <c r="L39" s="231"/>
      <c r="M39" s="231"/>
      <c r="N39" s="231"/>
      <c r="O39" s="231"/>
      <c r="P39" s="231"/>
      <c r="Q39" s="231"/>
      <c r="R39" s="231"/>
      <c r="S39" s="231"/>
      <c r="T39" s="231"/>
      <c r="U39" s="231"/>
      <c r="V39" s="231"/>
      <c r="W39" s="231"/>
      <c r="X39" s="231"/>
      <c r="AV39">
        <f>AV36*6%</f>
        <v>18639216</v>
      </c>
    </row>
    <row r="40" spans="1:49" ht="15.6" x14ac:dyDescent="0.3">
      <c r="A40" s="230"/>
      <c r="B40" s="234" t="s">
        <v>375</v>
      </c>
      <c r="C40" s="234"/>
      <c r="D40" s="234"/>
      <c r="E40" s="234"/>
      <c r="F40" s="234"/>
      <c r="G40" s="234"/>
      <c r="H40" s="234"/>
      <c r="I40" s="234"/>
      <c r="J40" s="234"/>
      <c r="K40" s="234"/>
      <c r="L40" s="234"/>
      <c r="M40" s="234"/>
      <c r="N40" s="234"/>
      <c r="O40" s="234"/>
      <c r="P40" s="234"/>
      <c r="Q40" s="234"/>
      <c r="R40" s="234"/>
      <c r="S40" s="234"/>
      <c r="T40" s="234"/>
      <c r="U40" s="234"/>
      <c r="V40" s="234"/>
      <c r="W40" s="234"/>
      <c r="X40" s="234"/>
      <c r="AW40" s="89"/>
    </row>
    <row r="41" spans="1:49" ht="15.6" x14ac:dyDescent="0.3">
      <c r="A41" s="230"/>
      <c r="B41" s="232" t="s">
        <v>149</v>
      </c>
      <c r="C41" s="197" t="s">
        <v>150</v>
      </c>
      <c r="D41" s="197" t="s">
        <v>151</v>
      </c>
      <c r="E41" s="233" t="s">
        <v>22</v>
      </c>
      <c r="F41" s="233"/>
      <c r="G41" s="233"/>
      <c r="H41" s="233"/>
      <c r="I41" s="233"/>
      <c r="J41" s="233"/>
      <c r="K41" s="233"/>
      <c r="L41" s="233"/>
      <c r="M41" s="233"/>
      <c r="N41" s="233"/>
      <c r="O41" s="233"/>
      <c r="P41" s="233"/>
      <c r="Q41" s="233"/>
      <c r="R41" s="233"/>
      <c r="S41" s="233"/>
      <c r="T41" s="233"/>
      <c r="U41" s="233"/>
      <c r="V41" s="233"/>
      <c r="W41" s="233"/>
      <c r="X41" s="233"/>
    </row>
    <row r="42" spans="1:49" x14ac:dyDescent="0.3">
      <c r="A42" s="230"/>
      <c r="B42" s="232"/>
      <c r="C42" s="197"/>
      <c r="D42" s="197"/>
      <c r="E42" s="8">
        <v>2025</v>
      </c>
      <c r="F42" s="8">
        <v>2026</v>
      </c>
      <c r="G42" s="8">
        <v>2027</v>
      </c>
      <c r="H42" s="8">
        <v>2028</v>
      </c>
      <c r="I42" s="8">
        <v>2029</v>
      </c>
      <c r="J42" s="8">
        <v>2030</v>
      </c>
      <c r="K42" s="8">
        <v>2031</v>
      </c>
      <c r="L42" s="8">
        <v>2032</v>
      </c>
      <c r="M42" s="8">
        <v>2033</v>
      </c>
      <c r="N42" s="8">
        <v>2034</v>
      </c>
      <c r="O42" s="8">
        <v>2035</v>
      </c>
      <c r="P42" s="8">
        <v>2036</v>
      </c>
      <c r="Q42" s="8">
        <v>2037</v>
      </c>
      <c r="R42" s="8">
        <v>2038</v>
      </c>
      <c r="S42" s="8">
        <v>2039</v>
      </c>
      <c r="T42" s="8">
        <v>2040</v>
      </c>
      <c r="U42" s="8">
        <v>2041</v>
      </c>
      <c r="V42" s="8">
        <v>2042</v>
      </c>
      <c r="W42" s="8">
        <v>2043</v>
      </c>
      <c r="X42" s="8">
        <v>2044</v>
      </c>
    </row>
    <row r="43" spans="1:49" x14ac:dyDescent="0.3">
      <c r="B43" s="52" t="s">
        <v>152</v>
      </c>
      <c r="C43" s="53" t="s">
        <v>153</v>
      </c>
      <c r="D43" s="5"/>
      <c r="E43" s="5"/>
      <c r="F43" s="5"/>
      <c r="G43" s="5"/>
      <c r="H43" s="5"/>
      <c r="I43" s="84"/>
      <c r="J43" s="5"/>
      <c r="K43" s="5"/>
      <c r="L43" s="5"/>
      <c r="M43" s="5"/>
      <c r="N43" s="84"/>
      <c r="O43" s="5"/>
      <c r="P43" s="5"/>
      <c r="Q43" s="5"/>
      <c r="R43" s="5"/>
      <c r="S43" s="84"/>
      <c r="T43" s="5"/>
      <c r="U43" s="5"/>
      <c r="V43" s="5"/>
      <c r="W43" s="5"/>
      <c r="X43" s="84"/>
      <c r="AA43" s="196" t="s">
        <v>235</v>
      </c>
      <c r="AB43" s="196"/>
      <c r="AC43" s="196"/>
      <c r="AD43" s="196"/>
      <c r="AE43" s="196"/>
      <c r="AF43" s="196"/>
      <c r="AG43" s="196"/>
      <c r="AH43" s="196"/>
    </row>
    <row r="44" spans="1:49" x14ac:dyDescent="0.3">
      <c r="B44" s="54">
        <v>1</v>
      </c>
      <c r="C44" s="5" t="s">
        <v>154</v>
      </c>
      <c r="D44" s="5" t="s">
        <v>155</v>
      </c>
      <c r="E44" s="55" cm="1">
        <f t="array" ref="E44:X44">TRANSPOSE('Forward Projection (4)'!L26:L45)</f>
        <v>796.33333333333337</v>
      </c>
      <c r="F44" s="55">
        <v>822.66666666666663</v>
      </c>
      <c r="G44" s="55">
        <v>849</v>
      </c>
      <c r="H44" s="55">
        <v>875.33333333333337</v>
      </c>
      <c r="I44" s="85">
        <v>901.66666666666663</v>
      </c>
      <c r="J44" s="55">
        <v>928</v>
      </c>
      <c r="K44" s="55">
        <v>954.33333333333326</v>
      </c>
      <c r="L44" s="55">
        <v>980.66666666666663</v>
      </c>
      <c r="M44" s="55">
        <v>1007</v>
      </c>
      <c r="N44" s="85">
        <v>1033.3333333333333</v>
      </c>
      <c r="O44" s="55">
        <v>1059.6666666666665</v>
      </c>
      <c r="P44" s="55">
        <v>1086</v>
      </c>
      <c r="Q44" s="55">
        <v>1112.3333333333333</v>
      </c>
      <c r="R44" s="55">
        <v>1138.6666666666665</v>
      </c>
      <c r="S44" s="85">
        <v>1165</v>
      </c>
      <c r="T44" s="55">
        <v>1191.3333333333333</v>
      </c>
      <c r="U44" s="55">
        <v>1217.6666666666665</v>
      </c>
      <c r="V44" s="55">
        <v>1244</v>
      </c>
      <c r="W44" s="55">
        <v>1270.3333333333333</v>
      </c>
      <c r="X44" s="85">
        <v>1296.6666666666665</v>
      </c>
      <c r="AA44" s="196"/>
      <c r="AB44" s="196"/>
      <c r="AC44" s="196"/>
      <c r="AD44" s="196"/>
      <c r="AE44" s="196"/>
      <c r="AF44" s="196"/>
      <c r="AG44" s="196"/>
      <c r="AH44" s="196"/>
    </row>
    <row r="45" spans="1:49" x14ac:dyDescent="0.3">
      <c r="B45" s="54">
        <v>2</v>
      </c>
      <c r="C45" s="5" t="s">
        <v>238</v>
      </c>
      <c r="D45" s="5" t="s">
        <v>158</v>
      </c>
      <c r="E45" s="83">
        <v>0.83</v>
      </c>
      <c r="F45" s="83">
        <v>0.83</v>
      </c>
      <c r="G45" s="83">
        <v>0.84</v>
      </c>
      <c r="H45" s="83">
        <v>0.84</v>
      </c>
      <c r="I45" s="88">
        <v>0.85</v>
      </c>
      <c r="J45" s="83">
        <v>0.85</v>
      </c>
      <c r="K45" s="83">
        <v>0.86</v>
      </c>
      <c r="L45" s="83">
        <v>0.88</v>
      </c>
      <c r="M45" s="83">
        <v>0.9</v>
      </c>
      <c r="N45" s="88">
        <v>0.92</v>
      </c>
      <c r="O45" s="83">
        <v>0.93</v>
      </c>
      <c r="P45" s="83">
        <v>0.93</v>
      </c>
      <c r="Q45" s="83">
        <v>0.95</v>
      </c>
      <c r="R45" s="83">
        <v>0.96</v>
      </c>
      <c r="S45" s="88">
        <v>0.96</v>
      </c>
      <c r="T45" s="83">
        <v>0.97</v>
      </c>
      <c r="U45" s="83">
        <v>0.98</v>
      </c>
      <c r="V45" s="83">
        <v>0.99</v>
      </c>
      <c r="W45" s="83">
        <v>1</v>
      </c>
      <c r="X45" s="88">
        <v>1</v>
      </c>
    </row>
    <row r="46" spans="1:49" ht="14.4" customHeight="1" x14ac:dyDescent="0.3">
      <c r="B46" s="54">
        <v>3</v>
      </c>
      <c r="C46" s="5" t="s">
        <v>239</v>
      </c>
      <c r="D46" s="5" t="s">
        <v>240</v>
      </c>
      <c r="E46" s="55">
        <f>E44*E45</f>
        <v>660.95666666666671</v>
      </c>
      <c r="F46" s="55">
        <f t="shared" ref="F46:X46" si="13">F44*F45</f>
        <v>682.81333333333328</v>
      </c>
      <c r="G46" s="55">
        <f t="shared" si="13"/>
        <v>713.16</v>
      </c>
      <c r="H46" s="55">
        <f t="shared" si="13"/>
        <v>735.28</v>
      </c>
      <c r="I46" s="85">
        <f t="shared" si="13"/>
        <v>766.41666666666663</v>
      </c>
      <c r="J46" s="55">
        <f t="shared" si="13"/>
        <v>788.8</v>
      </c>
      <c r="K46" s="55">
        <f t="shared" si="13"/>
        <v>820.72666666666657</v>
      </c>
      <c r="L46" s="55">
        <f t="shared" si="13"/>
        <v>862.98666666666668</v>
      </c>
      <c r="M46" s="55">
        <f t="shared" si="13"/>
        <v>906.30000000000007</v>
      </c>
      <c r="N46" s="85">
        <f t="shared" si="13"/>
        <v>950.66666666666663</v>
      </c>
      <c r="O46" s="55">
        <f t="shared" si="13"/>
        <v>985.4899999999999</v>
      </c>
      <c r="P46" s="55">
        <f t="shared" si="13"/>
        <v>1009.98</v>
      </c>
      <c r="Q46" s="55">
        <f t="shared" si="13"/>
        <v>1056.7166666666665</v>
      </c>
      <c r="R46" s="55">
        <f t="shared" si="13"/>
        <v>1093.1199999999999</v>
      </c>
      <c r="S46" s="85">
        <f t="shared" si="13"/>
        <v>1118.3999999999999</v>
      </c>
      <c r="T46" s="55">
        <f t="shared" si="13"/>
        <v>1155.5933333333332</v>
      </c>
      <c r="U46" s="55">
        <f t="shared" si="13"/>
        <v>1193.3133333333333</v>
      </c>
      <c r="V46" s="55">
        <f t="shared" si="13"/>
        <v>1231.56</v>
      </c>
      <c r="W46" s="55">
        <f t="shared" si="13"/>
        <v>1270.3333333333333</v>
      </c>
      <c r="X46" s="85">
        <f t="shared" si="13"/>
        <v>1296.6666666666665</v>
      </c>
    </row>
    <row r="47" spans="1:49" x14ac:dyDescent="0.3">
      <c r="B47" s="52" t="s">
        <v>246</v>
      </c>
      <c r="C47" s="53" t="s">
        <v>243</v>
      </c>
      <c r="D47" s="5"/>
      <c r="E47" s="82"/>
      <c r="F47" s="82"/>
      <c r="G47" s="82"/>
      <c r="H47" s="82"/>
      <c r="I47" s="86"/>
      <c r="J47" s="82"/>
      <c r="K47" s="82"/>
      <c r="L47" s="82"/>
      <c r="M47" s="82"/>
      <c r="N47" s="86"/>
      <c r="O47" s="82"/>
      <c r="P47" s="82"/>
      <c r="Q47" s="82"/>
      <c r="R47" s="82"/>
      <c r="S47" s="86"/>
      <c r="T47" s="82"/>
      <c r="U47" s="82"/>
      <c r="V47" s="82"/>
      <c r="W47" s="82"/>
      <c r="X47" s="86"/>
    </row>
    <row r="48" spans="1:49" x14ac:dyDescent="0.3">
      <c r="B48" s="54">
        <v>1</v>
      </c>
      <c r="C48" s="5" t="s">
        <v>244</v>
      </c>
      <c r="D48" s="5" t="s">
        <v>158</v>
      </c>
      <c r="E48" s="83">
        <v>0.7</v>
      </c>
      <c r="F48" s="83">
        <v>0.7</v>
      </c>
      <c r="G48" s="83">
        <v>0.7</v>
      </c>
      <c r="H48" s="83">
        <v>0.7</v>
      </c>
      <c r="I48" s="88">
        <v>0.7</v>
      </c>
      <c r="J48" s="83">
        <v>0.7</v>
      </c>
      <c r="K48" s="83">
        <v>0.7</v>
      </c>
      <c r="L48" s="83">
        <v>0.7</v>
      </c>
      <c r="M48" s="83">
        <v>0.7</v>
      </c>
      <c r="N48" s="88">
        <v>0.7</v>
      </c>
      <c r="O48" s="83">
        <v>0.7</v>
      </c>
      <c r="P48" s="83">
        <v>0.7</v>
      </c>
      <c r="Q48" s="83">
        <v>0.7</v>
      </c>
      <c r="R48" s="83">
        <v>0.7</v>
      </c>
      <c r="S48" s="88">
        <v>0.7</v>
      </c>
      <c r="T48" s="83">
        <v>0.7</v>
      </c>
      <c r="U48" s="83">
        <v>0.7</v>
      </c>
      <c r="V48" s="83">
        <v>0.7</v>
      </c>
      <c r="W48" s="83">
        <v>0.7</v>
      </c>
      <c r="X48" s="88">
        <v>0.7</v>
      </c>
    </row>
    <row r="49" spans="2:46" x14ac:dyDescent="0.3">
      <c r="B49" s="54">
        <v>2</v>
      </c>
      <c r="C49" s="5" t="s">
        <v>245</v>
      </c>
      <c r="D49" s="5" t="s">
        <v>158</v>
      </c>
      <c r="E49" s="83">
        <v>0.3</v>
      </c>
      <c r="F49" s="83">
        <v>0.3</v>
      </c>
      <c r="G49" s="83">
        <v>0.3</v>
      </c>
      <c r="H49" s="83">
        <v>0.3</v>
      </c>
      <c r="I49" s="88">
        <v>0.3</v>
      </c>
      <c r="J49" s="83">
        <v>0.3</v>
      </c>
      <c r="K49" s="83">
        <v>0.3</v>
      </c>
      <c r="L49" s="83">
        <v>0.3</v>
      </c>
      <c r="M49" s="83">
        <v>0.3</v>
      </c>
      <c r="N49" s="88">
        <v>0.3</v>
      </c>
      <c r="O49" s="83">
        <v>0.3</v>
      </c>
      <c r="P49" s="83">
        <v>0.3</v>
      </c>
      <c r="Q49" s="83">
        <v>0.3</v>
      </c>
      <c r="R49" s="83">
        <v>0.3</v>
      </c>
      <c r="S49" s="88">
        <v>0.3</v>
      </c>
      <c r="T49" s="83">
        <v>0.3</v>
      </c>
      <c r="U49" s="83">
        <v>0.3</v>
      </c>
      <c r="V49" s="83">
        <v>0.3</v>
      </c>
      <c r="W49" s="83">
        <v>0.3</v>
      </c>
      <c r="X49" s="88">
        <v>0.3</v>
      </c>
    </row>
    <row r="50" spans="2:46" x14ac:dyDescent="0.3">
      <c r="B50" s="52" t="s">
        <v>257</v>
      </c>
      <c r="C50" s="53" t="s">
        <v>254</v>
      </c>
      <c r="D50" s="5"/>
      <c r="E50" s="82"/>
      <c r="F50" s="82"/>
      <c r="G50" s="82"/>
      <c r="H50" s="82"/>
      <c r="I50" s="86"/>
      <c r="J50" s="82"/>
      <c r="K50" s="82"/>
      <c r="L50" s="82"/>
      <c r="M50" s="82"/>
      <c r="N50" s="86"/>
      <c r="O50" s="82"/>
      <c r="P50" s="82"/>
      <c r="Q50" s="82"/>
      <c r="R50" s="82"/>
      <c r="S50" s="86"/>
      <c r="T50" s="82"/>
      <c r="U50" s="82"/>
      <c r="V50" s="82"/>
      <c r="W50" s="82"/>
      <c r="X50" s="86"/>
    </row>
    <row r="51" spans="2:46" x14ac:dyDescent="0.3">
      <c r="B51" s="54">
        <v>1</v>
      </c>
      <c r="C51" s="5" t="s">
        <v>154</v>
      </c>
      <c r="D51" s="5" t="s">
        <v>240</v>
      </c>
      <c r="E51" s="55">
        <f>E44*70%</f>
        <v>557.43333333333328</v>
      </c>
      <c r="F51" s="55">
        <f t="shared" ref="F51:X51" si="14">F44*70%</f>
        <v>575.86666666666656</v>
      </c>
      <c r="G51" s="55">
        <f t="shared" si="14"/>
        <v>594.29999999999995</v>
      </c>
      <c r="H51" s="55">
        <f t="shared" si="14"/>
        <v>612.73333333333335</v>
      </c>
      <c r="I51" s="85">
        <f t="shared" si="14"/>
        <v>631.16666666666663</v>
      </c>
      <c r="J51" s="55">
        <f t="shared" si="14"/>
        <v>649.59999999999991</v>
      </c>
      <c r="K51" s="55">
        <f t="shared" si="14"/>
        <v>668.03333333333319</v>
      </c>
      <c r="L51" s="55">
        <f t="shared" si="14"/>
        <v>686.46666666666658</v>
      </c>
      <c r="M51" s="55">
        <f t="shared" si="14"/>
        <v>704.9</v>
      </c>
      <c r="N51" s="85">
        <f t="shared" si="14"/>
        <v>723.33333333333326</v>
      </c>
      <c r="O51" s="55">
        <f t="shared" si="14"/>
        <v>741.76666666666654</v>
      </c>
      <c r="P51" s="55">
        <f t="shared" si="14"/>
        <v>760.19999999999993</v>
      </c>
      <c r="Q51" s="55">
        <f t="shared" si="14"/>
        <v>778.63333333333321</v>
      </c>
      <c r="R51" s="55">
        <f t="shared" si="14"/>
        <v>797.06666666666649</v>
      </c>
      <c r="S51" s="85">
        <f t="shared" si="14"/>
        <v>815.5</v>
      </c>
      <c r="T51" s="55">
        <f t="shared" si="14"/>
        <v>833.93333333333328</v>
      </c>
      <c r="U51" s="55">
        <f t="shared" si="14"/>
        <v>852.36666666666656</v>
      </c>
      <c r="V51" s="55">
        <f t="shared" si="14"/>
        <v>870.8</v>
      </c>
      <c r="W51" s="55">
        <f t="shared" si="14"/>
        <v>889.23333333333323</v>
      </c>
      <c r="X51" s="85">
        <f t="shared" si="14"/>
        <v>907.66666666666652</v>
      </c>
    </row>
    <row r="52" spans="2:46" x14ac:dyDescent="0.3">
      <c r="B52" s="54">
        <v>2</v>
      </c>
      <c r="C52" s="5" t="s">
        <v>256</v>
      </c>
      <c r="D52" s="5" t="s">
        <v>249</v>
      </c>
      <c r="E52" s="55">
        <f>E51/5</f>
        <v>111.48666666666665</v>
      </c>
      <c r="F52" s="55">
        <f t="shared" ref="F52:X52" si="15">F51/5</f>
        <v>115.17333333333332</v>
      </c>
      <c r="G52" s="55">
        <f t="shared" si="15"/>
        <v>118.85999999999999</v>
      </c>
      <c r="H52" s="55">
        <f t="shared" si="15"/>
        <v>122.54666666666667</v>
      </c>
      <c r="I52" s="85">
        <f t="shared" si="15"/>
        <v>126.23333333333332</v>
      </c>
      <c r="J52" s="55">
        <f t="shared" si="15"/>
        <v>129.91999999999999</v>
      </c>
      <c r="K52" s="55">
        <f t="shared" si="15"/>
        <v>133.60666666666663</v>
      </c>
      <c r="L52" s="55">
        <f t="shared" si="15"/>
        <v>137.29333333333332</v>
      </c>
      <c r="M52" s="55">
        <f t="shared" si="15"/>
        <v>140.97999999999999</v>
      </c>
      <c r="N52" s="85">
        <f t="shared" si="15"/>
        <v>144.66666666666666</v>
      </c>
      <c r="O52" s="55">
        <f t="shared" si="15"/>
        <v>148.3533333333333</v>
      </c>
      <c r="P52" s="55">
        <f t="shared" si="15"/>
        <v>152.04</v>
      </c>
      <c r="Q52" s="55">
        <f t="shared" si="15"/>
        <v>155.72666666666663</v>
      </c>
      <c r="R52" s="55">
        <f t="shared" si="15"/>
        <v>159.4133333333333</v>
      </c>
      <c r="S52" s="85">
        <f t="shared" si="15"/>
        <v>163.1</v>
      </c>
      <c r="T52" s="55">
        <f t="shared" si="15"/>
        <v>166.78666666666666</v>
      </c>
      <c r="U52" s="55">
        <f t="shared" si="15"/>
        <v>170.4733333333333</v>
      </c>
      <c r="V52" s="55">
        <f t="shared" si="15"/>
        <v>174.16</v>
      </c>
      <c r="W52" s="55">
        <f t="shared" si="15"/>
        <v>177.84666666666664</v>
      </c>
      <c r="X52" s="85">
        <f t="shared" si="15"/>
        <v>181.5333333333333</v>
      </c>
    </row>
    <row r="53" spans="2:46" x14ac:dyDescent="0.3">
      <c r="B53" s="54">
        <v>3</v>
      </c>
      <c r="C53" s="5" t="s">
        <v>247</v>
      </c>
      <c r="D53" s="5" t="s">
        <v>248</v>
      </c>
      <c r="E53" s="5">
        <v>100</v>
      </c>
      <c r="F53" s="5">
        <v>100</v>
      </c>
      <c r="G53" s="5">
        <v>100</v>
      </c>
      <c r="H53" s="5">
        <v>100</v>
      </c>
      <c r="I53" s="84">
        <v>100</v>
      </c>
      <c r="J53" s="5">
        <v>100</v>
      </c>
      <c r="K53" s="5">
        <v>100</v>
      </c>
      <c r="L53" s="5">
        <v>100</v>
      </c>
      <c r="M53" s="5">
        <v>100</v>
      </c>
      <c r="N53" s="84">
        <v>100</v>
      </c>
      <c r="O53" s="5">
        <v>100</v>
      </c>
      <c r="P53" s="5">
        <v>100</v>
      </c>
      <c r="Q53" s="5">
        <v>100</v>
      </c>
      <c r="R53" s="5">
        <v>100</v>
      </c>
      <c r="S53" s="84">
        <v>100</v>
      </c>
      <c r="T53" s="5">
        <v>100</v>
      </c>
      <c r="U53" s="5">
        <v>100</v>
      </c>
      <c r="V53" s="5">
        <v>100</v>
      </c>
      <c r="W53" s="5">
        <v>100</v>
      </c>
      <c r="X53" s="84">
        <v>100</v>
      </c>
    </row>
    <row r="54" spans="2:46" x14ac:dyDescent="0.3">
      <c r="B54" s="54">
        <v>4</v>
      </c>
      <c r="C54" s="5" t="s">
        <v>250</v>
      </c>
      <c r="D54" s="5" t="s">
        <v>251</v>
      </c>
      <c r="E54" s="82">
        <f>E51*E53</f>
        <v>55743.333333333328</v>
      </c>
      <c r="F54" s="82">
        <f t="shared" ref="F54:X54" si="16">F51*F53</f>
        <v>57586.666666666657</v>
      </c>
      <c r="G54" s="82">
        <f t="shared" si="16"/>
        <v>59429.999999999993</v>
      </c>
      <c r="H54" s="82">
        <f t="shared" si="16"/>
        <v>61273.333333333336</v>
      </c>
      <c r="I54" s="86">
        <f t="shared" si="16"/>
        <v>63116.666666666664</v>
      </c>
      <c r="J54" s="82">
        <f t="shared" si="16"/>
        <v>64959.999999999993</v>
      </c>
      <c r="K54" s="82">
        <f t="shared" si="16"/>
        <v>66803.333333333314</v>
      </c>
      <c r="L54" s="82">
        <f t="shared" si="16"/>
        <v>68646.666666666657</v>
      </c>
      <c r="M54" s="82">
        <f t="shared" si="16"/>
        <v>70490</v>
      </c>
      <c r="N54" s="86">
        <f t="shared" si="16"/>
        <v>72333.333333333328</v>
      </c>
      <c r="O54" s="82">
        <f t="shared" si="16"/>
        <v>74176.666666666657</v>
      </c>
      <c r="P54" s="82">
        <f t="shared" si="16"/>
        <v>76020</v>
      </c>
      <c r="Q54" s="82">
        <f t="shared" si="16"/>
        <v>77863.333333333314</v>
      </c>
      <c r="R54" s="82">
        <f t="shared" si="16"/>
        <v>79706.666666666642</v>
      </c>
      <c r="S54" s="86">
        <f t="shared" si="16"/>
        <v>81550</v>
      </c>
      <c r="T54" s="82">
        <f t="shared" si="16"/>
        <v>83393.333333333328</v>
      </c>
      <c r="U54" s="82">
        <f t="shared" si="16"/>
        <v>85236.666666666657</v>
      </c>
      <c r="V54" s="82">
        <f t="shared" si="16"/>
        <v>87080</v>
      </c>
      <c r="W54" s="82">
        <f t="shared" si="16"/>
        <v>88923.333333333328</v>
      </c>
      <c r="X54" s="86">
        <f t="shared" si="16"/>
        <v>90766.666666666657</v>
      </c>
    </row>
    <row r="55" spans="2:46" x14ac:dyDescent="0.3">
      <c r="B55" s="54">
        <v>5</v>
      </c>
      <c r="C55" s="5" t="s">
        <v>250</v>
      </c>
      <c r="D55" s="5" t="s">
        <v>252</v>
      </c>
      <c r="E55" s="82">
        <f>E54/86400</f>
        <v>0.64517746913580243</v>
      </c>
      <c r="F55" s="82">
        <f t="shared" ref="F55:X55" si="17">F54/86400</f>
        <v>0.66651234567901219</v>
      </c>
      <c r="G55" s="82">
        <f t="shared" si="17"/>
        <v>0.68784722222222217</v>
      </c>
      <c r="H55" s="82">
        <f t="shared" si="17"/>
        <v>0.70918209876543215</v>
      </c>
      <c r="I55" s="86">
        <f t="shared" si="17"/>
        <v>0.7305169753086419</v>
      </c>
      <c r="J55" s="82">
        <f t="shared" si="17"/>
        <v>0.75185185185185177</v>
      </c>
      <c r="K55" s="82">
        <f t="shared" si="17"/>
        <v>0.77318672839506153</v>
      </c>
      <c r="L55" s="82">
        <f t="shared" si="17"/>
        <v>0.79452160493827151</v>
      </c>
      <c r="M55" s="82">
        <f t="shared" si="17"/>
        <v>0.81585648148148149</v>
      </c>
      <c r="N55" s="86">
        <f t="shared" si="17"/>
        <v>0.83719135802469136</v>
      </c>
      <c r="O55" s="82">
        <f t="shared" si="17"/>
        <v>0.85852623456790111</v>
      </c>
      <c r="P55" s="82">
        <f t="shared" si="17"/>
        <v>0.87986111111111109</v>
      </c>
      <c r="Q55" s="82">
        <f t="shared" si="17"/>
        <v>0.90119598765432074</v>
      </c>
      <c r="R55" s="82">
        <f t="shared" si="17"/>
        <v>0.92253086419753061</v>
      </c>
      <c r="S55" s="86">
        <f t="shared" si="17"/>
        <v>0.9438657407407407</v>
      </c>
      <c r="T55" s="82">
        <f t="shared" si="17"/>
        <v>0.96520061728395057</v>
      </c>
      <c r="U55" s="82">
        <f t="shared" si="17"/>
        <v>0.98653549382716044</v>
      </c>
      <c r="V55" s="82">
        <f t="shared" si="17"/>
        <v>1.0078703703703704</v>
      </c>
      <c r="W55" s="82">
        <f t="shared" si="17"/>
        <v>1.0292052469135802</v>
      </c>
      <c r="X55" s="86">
        <f t="shared" si="17"/>
        <v>1.0505401234567899</v>
      </c>
      <c r="AK55" s="196" t="s">
        <v>235</v>
      </c>
      <c r="AL55" s="196"/>
      <c r="AM55" s="196"/>
      <c r="AN55" s="196"/>
      <c r="AO55" s="196"/>
      <c r="AP55" s="196"/>
      <c r="AQ55" s="196"/>
      <c r="AR55" s="196"/>
      <c r="AS55" s="196"/>
      <c r="AT55" s="196"/>
    </row>
    <row r="56" spans="2:46" x14ac:dyDescent="0.3">
      <c r="B56" s="52" t="s">
        <v>258</v>
      </c>
      <c r="C56" s="53" t="s">
        <v>253</v>
      </c>
      <c r="D56" s="5"/>
      <c r="E56" s="82"/>
      <c r="F56" s="82"/>
      <c r="G56" s="82"/>
      <c r="H56" s="82"/>
      <c r="I56" s="86"/>
      <c r="J56" s="82"/>
      <c r="K56" s="82"/>
      <c r="L56" s="82"/>
      <c r="M56" s="82"/>
      <c r="N56" s="86"/>
      <c r="O56" s="82"/>
      <c r="P56" s="82"/>
      <c r="Q56" s="82"/>
      <c r="R56" s="82"/>
      <c r="S56" s="86"/>
      <c r="T56" s="82"/>
      <c r="U56" s="82"/>
      <c r="V56" s="82"/>
      <c r="W56" s="82"/>
      <c r="X56" s="86"/>
      <c r="AK56" s="196"/>
      <c r="AL56" s="196"/>
      <c r="AM56" s="196"/>
      <c r="AN56" s="196"/>
      <c r="AO56" s="196"/>
      <c r="AP56" s="196"/>
      <c r="AQ56" s="196"/>
      <c r="AR56" s="196"/>
      <c r="AS56" s="196"/>
      <c r="AT56" s="196"/>
    </row>
    <row r="57" spans="2:46" ht="14.4" customHeight="1" x14ac:dyDescent="0.3">
      <c r="B57" s="54">
        <v>1</v>
      </c>
      <c r="C57" s="5" t="s">
        <v>154</v>
      </c>
      <c r="D57" s="5" t="s">
        <v>240</v>
      </c>
      <c r="E57" s="55">
        <f>E44*30%</f>
        <v>238.9</v>
      </c>
      <c r="F57" s="55">
        <f t="shared" ref="F57:X57" si="18">F44*30%</f>
        <v>246.79999999999998</v>
      </c>
      <c r="G57" s="55">
        <f t="shared" si="18"/>
        <v>254.7</v>
      </c>
      <c r="H57" s="55">
        <f t="shared" si="18"/>
        <v>262.60000000000002</v>
      </c>
      <c r="I57" s="85">
        <f t="shared" si="18"/>
        <v>270.5</v>
      </c>
      <c r="J57" s="55">
        <f t="shared" si="18"/>
        <v>278.39999999999998</v>
      </c>
      <c r="K57" s="55">
        <f t="shared" si="18"/>
        <v>286.29999999999995</v>
      </c>
      <c r="L57" s="55">
        <f t="shared" si="18"/>
        <v>294.2</v>
      </c>
      <c r="M57" s="55">
        <f t="shared" si="18"/>
        <v>302.09999999999997</v>
      </c>
      <c r="N57" s="85">
        <f t="shared" si="18"/>
        <v>309.99999999999994</v>
      </c>
      <c r="O57" s="55">
        <f t="shared" si="18"/>
        <v>317.89999999999992</v>
      </c>
      <c r="P57" s="55">
        <f t="shared" si="18"/>
        <v>325.8</v>
      </c>
      <c r="Q57" s="55">
        <f t="shared" si="18"/>
        <v>333.7</v>
      </c>
      <c r="R57" s="55">
        <f t="shared" si="18"/>
        <v>341.59999999999997</v>
      </c>
      <c r="S57" s="85">
        <f t="shared" si="18"/>
        <v>349.5</v>
      </c>
      <c r="T57" s="55">
        <f t="shared" si="18"/>
        <v>357.4</v>
      </c>
      <c r="U57" s="55">
        <f t="shared" si="18"/>
        <v>365.29999999999995</v>
      </c>
      <c r="V57" s="55">
        <f t="shared" si="18"/>
        <v>373.2</v>
      </c>
      <c r="W57" s="55">
        <f t="shared" si="18"/>
        <v>381.09999999999997</v>
      </c>
      <c r="X57" s="85">
        <f t="shared" si="18"/>
        <v>388.99999999999994</v>
      </c>
    </row>
    <row r="58" spans="2:46" x14ac:dyDescent="0.3">
      <c r="B58" s="54">
        <v>2</v>
      </c>
      <c r="C58" s="5" t="s">
        <v>255</v>
      </c>
      <c r="D58" s="5" t="s">
        <v>249</v>
      </c>
      <c r="E58" s="55">
        <f>E57/100</f>
        <v>2.3890000000000002</v>
      </c>
      <c r="F58" s="55">
        <f t="shared" ref="F58:X58" si="19">F57/100</f>
        <v>2.468</v>
      </c>
      <c r="G58" s="55">
        <f t="shared" si="19"/>
        <v>2.5469999999999997</v>
      </c>
      <c r="H58" s="55">
        <f t="shared" si="19"/>
        <v>2.6260000000000003</v>
      </c>
      <c r="I58" s="85">
        <f t="shared" si="19"/>
        <v>2.7050000000000001</v>
      </c>
      <c r="J58" s="55">
        <f t="shared" si="19"/>
        <v>2.7839999999999998</v>
      </c>
      <c r="K58" s="55">
        <f t="shared" si="19"/>
        <v>2.8629999999999995</v>
      </c>
      <c r="L58" s="55">
        <f t="shared" si="19"/>
        <v>2.9419999999999997</v>
      </c>
      <c r="M58" s="55">
        <f t="shared" si="19"/>
        <v>3.0209999999999995</v>
      </c>
      <c r="N58" s="85">
        <f t="shared" si="19"/>
        <v>3.0999999999999996</v>
      </c>
      <c r="O58" s="55">
        <f t="shared" si="19"/>
        <v>3.1789999999999994</v>
      </c>
      <c r="P58" s="55">
        <f t="shared" si="19"/>
        <v>3.258</v>
      </c>
      <c r="Q58" s="55">
        <f t="shared" si="19"/>
        <v>3.3369999999999997</v>
      </c>
      <c r="R58" s="55">
        <f t="shared" si="19"/>
        <v>3.4159999999999995</v>
      </c>
      <c r="S58" s="85">
        <f t="shared" si="19"/>
        <v>3.4950000000000001</v>
      </c>
      <c r="T58" s="55">
        <f t="shared" si="19"/>
        <v>3.5739999999999998</v>
      </c>
      <c r="U58" s="55">
        <f t="shared" si="19"/>
        <v>3.6529999999999996</v>
      </c>
      <c r="V58" s="55">
        <f t="shared" si="19"/>
        <v>3.7319999999999998</v>
      </c>
      <c r="W58" s="55">
        <f t="shared" si="19"/>
        <v>3.8109999999999995</v>
      </c>
      <c r="X58" s="85">
        <f t="shared" si="19"/>
        <v>3.8899999999999992</v>
      </c>
    </row>
    <row r="59" spans="2:46" x14ac:dyDescent="0.3">
      <c r="B59" s="54">
        <v>3</v>
      </c>
      <c r="C59" s="5" t="s">
        <v>247</v>
      </c>
      <c r="D59" s="5" t="s">
        <v>248</v>
      </c>
      <c r="E59" s="5">
        <v>30</v>
      </c>
      <c r="F59" s="5">
        <v>30</v>
      </c>
      <c r="G59" s="5">
        <v>30</v>
      </c>
      <c r="H59" s="5">
        <v>30</v>
      </c>
      <c r="I59" s="84">
        <v>30</v>
      </c>
      <c r="J59" s="5">
        <v>30</v>
      </c>
      <c r="K59" s="5">
        <v>30</v>
      </c>
      <c r="L59" s="5">
        <v>30</v>
      </c>
      <c r="M59" s="5">
        <v>30</v>
      </c>
      <c r="N59" s="84">
        <v>30</v>
      </c>
      <c r="O59" s="5">
        <v>30</v>
      </c>
      <c r="P59" s="5">
        <v>30</v>
      </c>
      <c r="Q59" s="5">
        <v>30</v>
      </c>
      <c r="R59" s="5">
        <v>30</v>
      </c>
      <c r="S59" s="84">
        <v>30</v>
      </c>
      <c r="T59" s="5">
        <v>30</v>
      </c>
      <c r="U59" s="5">
        <v>30</v>
      </c>
      <c r="V59" s="5">
        <v>30</v>
      </c>
      <c r="W59" s="5">
        <v>30</v>
      </c>
      <c r="X59" s="84">
        <v>30</v>
      </c>
    </row>
    <row r="60" spans="2:46" x14ac:dyDescent="0.3">
      <c r="B60" s="54">
        <v>4</v>
      </c>
      <c r="C60" s="5" t="s">
        <v>250</v>
      </c>
      <c r="D60" s="5" t="s">
        <v>251</v>
      </c>
      <c r="E60" s="82">
        <f>E57*E59</f>
        <v>7167</v>
      </c>
      <c r="F60" s="82">
        <f t="shared" ref="F60:X60" si="20">F57*F59</f>
        <v>7403.9999999999991</v>
      </c>
      <c r="G60" s="82">
        <f t="shared" si="20"/>
        <v>7641</v>
      </c>
      <c r="H60" s="82">
        <f t="shared" si="20"/>
        <v>7878.0000000000009</v>
      </c>
      <c r="I60" s="86">
        <f t="shared" si="20"/>
        <v>8115</v>
      </c>
      <c r="J60" s="82">
        <f t="shared" si="20"/>
        <v>8352</v>
      </c>
      <c r="K60" s="82">
        <f t="shared" si="20"/>
        <v>8588.9999999999982</v>
      </c>
      <c r="L60" s="82">
        <f t="shared" si="20"/>
        <v>8826</v>
      </c>
      <c r="M60" s="82">
        <f t="shared" si="20"/>
        <v>9062.9999999999982</v>
      </c>
      <c r="N60" s="86">
        <f t="shared" si="20"/>
        <v>9299.9999999999982</v>
      </c>
      <c r="O60" s="82">
        <f t="shared" si="20"/>
        <v>9536.9999999999982</v>
      </c>
      <c r="P60" s="82">
        <f t="shared" si="20"/>
        <v>9774</v>
      </c>
      <c r="Q60" s="82">
        <f t="shared" si="20"/>
        <v>10011</v>
      </c>
      <c r="R60" s="82">
        <f t="shared" si="20"/>
        <v>10247.999999999998</v>
      </c>
      <c r="S60" s="86">
        <f t="shared" si="20"/>
        <v>10485</v>
      </c>
      <c r="T60" s="82">
        <f t="shared" si="20"/>
        <v>10722</v>
      </c>
      <c r="U60" s="82">
        <f t="shared" si="20"/>
        <v>10958.999999999998</v>
      </c>
      <c r="V60" s="82">
        <f t="shared" si="20"/>
        <v>11196</v>
      </c>
      <c r="W60" s="82">
        <f t="shared" si="20"/>
        <v>11432.999999999998</v>
      </c>
      <c r="X60" s="86">
        <f t="shared" si="20"/>
        <v>11669.999999999998</v>
      </c>
    </row>
    <row r="61" spans="2:46" x14ac:dyDescent="0.3">
      <c r="B61" s="54">
        <v>5</v>
      </c>
      <c r="C61" s="5" t="s">
        <v>250</v>
      </c>
      <c r="D61" s="5" t="s">
        <v>252</v>
      </c>
      <c r="E61" s="82">
        <f>E60/86400</f>
        <v>8.2951388888888894E-2</v>
      </c>
      <c r="F61" s="82">
        <f t="shared" ref="F61:X61" si="21">F60/86400</f>
        <v>8.5694444444444434E-2</v>
      </c>
      <c r="G61" s="82">
        <f t="shared" si="21"/>
        <v>8.8437500000000002E-2</v>
      </c>
      <c r="H61" s="82">
        <f t="shared" si="21"/>
        <v>9.118055555555557E-2</v>
      </c>
      <c r="I61" s="86">
        <f t="shared" si="21"/>
        <v>9.392361111111111E-2</v>
      </c>
      <c r="J61" s="82">
        <f t="shared" si="21"/>
        <v>9.6666666666666665E-2</v>
      </c>
      <c r="K61" s="82">
        <f t="shared" si="21"/>
        <v>9.9409722222222205E-2</v>
      </c>
      <c r="L61" s="82">
        <f t="shared" si="21"/>
        <v>0.10215277777777777</v>
      </c>
      <c r="M61" s="82">
        <f t="shared" si="21"/>
        <v>0.10489583333333331</v>
      </c>
      <c r="N61" s="86">
        <f t="shared" si="21"/>
        <v>0.10763888888888887</v>
      </c>
      <c r="O61" s="82">
        <f t="shared" si="21"/>
        <v>0.11038194444444442</v>
      </c>
      <c r="P61" s="82">
        <f t="shared" si="21"/>
        <v>0.113125</v>
      </c>
      <c r="Q61" s="82">
        <f t="shared" si="21"/>
        <v>0.11586805555555556</v>
      </c>
      <c r="R61" s="82">
        <f t="shared" si="21"/>
        <v>0.11861111111111108</v>
      </c>
      <c r="S61" s="86">
        <f t="shared" si="21"/>
        <v>0.12135416666666667</v>
      </c>
      <c r="T61" s="82">
        <f t="shared" si="21"/>
        <v>0.12409722222222222</v>
      </c>
      <c r="U61" s="82">
        <f t="shared" si="21"/>
        <v>0.12684027777777776</v>
      </c>
      <c r="V61" s="82">
        <f t="shared" si="21"/>
        <v>0.12958333333333333</v>
      </c>
      <c r="W61" s="82">
        <f t="shared" si="21"/>
        <v>0.13232638888888887</v>
      </c>
      <c r="X61" s="86">
        <f t="shared" si="21"/>
        <v>0.13506944444444444</v>
      </c>
    </row>
    <row r="62" spans="2:46" x14ac:dyDescent="0.3">
      <c r="B62" s="52" t="s">
        <v>259</v>
      </c>
      <c r="C62" s="53" t="s">
        <v>160</v>
      </c>
      <c r="D62" s="5"/>
      <c r="E62" s="5"/>
      <c r="F62" s="5"/>
      <c r="G62" s="5"/>
      <c r="H62" s="5"/>
      <c r="I62" s="84"/>
      <c r="J62" s="5"/>
      <c r="K62" s="5"/>
      <c r="L62" s="5"/>
      <c r="M62" s="5"/>
      <c r="N62" s="84"/>
      <c r="O62" s="5"/>
      <c r="P62" s="5"/>
      <c r="Q62" s="5"/>
      <c r="R62" s="5"/>
      <c r="S62" s="84"/>
      <c r="T62" s="5"/>
      <c r="U62" s="5"/>
      <c r="V62" s="5"/>
      <c r="W62" s="5"/>
      <c r="X62" s="84"/>
    </row>
    <row r="63" spans="2:46" x14ac:dyDescent="0.3">
      <c r="B63" s="54">
        <v>1</v>
      </c>
      <c r="C63" s="5" t="s">
        <v>161</v>
      </c>
      <c r="D63" s="5" t="s">
        <v>158</v>
      </c>
      <c r="E63" s="57">
        <v>0.25</v>
      </c>
      <c r="F63" s="57">
        <v>0.25</v>
      </c>
      <c r="G63" s="57">
        <v>0.25</v>
      </c>
      <c r="H63" s="57">
        <v>0.25</v>
      </c>
      <c r="I63" s="87">
        <v>0.25</v>
      </c>
      <c r="J63" s="57">
        <v>0.25</v>
      </c>
      <c r="K63" s="57">
        <v>0.25</v>
      </c>
      <c r="L63" s="57">
        <v>0.25</v>
      </c>
      <c r="M63" s="57">
        <v>0.25</v>
      </c>
      <c r="N63" s="87">
        <v>0.25</v>
      </c>
      <c r="O63" s="57">
        <v>0.25</v>
      </c>
      <c r="P63" s="57">
        <v>0.25</v>
      </c>
      <c r="Q63" s="57">
        <v>0.25</v>
      </c>
      <c r="R63" s="57">
        <v>0.25</v>
      </c>
      <c r="S63" s="87">
        <v>0.25</v>
      </c>
      <c r="T63" s="57">
        <v>0.25</v>
      </c>
      <c r="U63" s="57">
        <v>0.25</v>
      </c>
      <c r="V63" s="57">
        <v>0.25</v>
      </c>
      <c r="W63" s="57">
        <v>0.25</v>
      </c>
      <c r="X63" s="87">
        <v>0.25</v>
      </c>
      <c r="AA63" s="196" t="s">
        <v>235</v>
      </c>
      <c r="AB63" s="196"/>
      <c r="AC63" s="196"/>
      <c r="AD63" s="196"/>
      <c r="AE63" s="196"/>
      <c r="AF63" s="196"/>
      <c r="AG63" s="196"/>
      <c r="AH63" s="196"/>
    </row>
    <row r="64" spans="2:46" x14ac:dyDescent="0.3">
      <c r="B64" s="54">
        <v>2</v>
      </c>
      <c r="C64" s="5" t="s">
        <v>162</v>
      </c>
      <c r="D64" s="5" t="s">
        <v>156</v>
      </c>
      <c r="E64" s="82">
        <f>(E55+E61)*E63</f>
        <v>0.18203221450617282</v>
      </c>
      <c r="F64" s="82">
        <f t="shared" ref="F64:X64" si="22">(F55+F61)*F63</f>
        <v>0.18805169753086415</v>
      </c>
      <c r="G64" s="82">
        <f t="shared" si="22"/>
        <v>0.19407118055555556</v>
      </c>
      <c r="H64" s="82">
        <f t="shared" si="22"/>
        <v>0.20009066358024694</v>
      </c>
      <c r="I64" s="86">
        <f t="shared" si="22"/>
        <v>0.20611014660493826</v>
      </c>
      <c r="J64" s="82">
        <f t="shared" si="22"/>
        <v>0.21212962962962961</v>
      </c>
      <c r="K64" s="82">
        <f t="shared" si="22"/>
        <v>0.21814911265432094</v>
      </c>
      <c r="L64" s="82">
        <f t="shared" si="22"/>
        <v>0.22416859567901232</v>
      </c>
      <c r="M64" s="82">
        <f t="shared" si="22"/>
        <v>0.2301880787037037</v>
      </c>
      <c r="N64" s="86">
        <f t="shared" si="22"/>
        <v>0.23620756172839505</v>
      </c>
      <c r="O64" s="82">
        <f t="shared" si="22"/>
        <v>0.24222704475308637</v>
      </c>
      <c r="P64" s="82">
        <f t="shared" si="22"/>
        <v>0.24824652777777778</v>
      </c>
      <c r="Q64" s="82">
        <f t="shared" si="22"/>
        <v>0.25426601080246908</v>
      </c>
      <c r="R64" s="82">
        <f t="shared" si="22"/>
        <v>0.26028549382716043</v>
      </c>
      <c r="S64" s="86">
        <f t="shared" si="22"/>
        <v>0.26630497685185184</v>
      </c>
      <c r="T64" s="82">
        <f t="shared" si="22"/>
        <v>0.27232445987654319</v>
      </c>
      <c r="U64" s="82">
        <f t="shared" si="22"/>
        <v>0.27834394290123454</v>
      </c>
      <c r="V64" s="82">
        <f t="shared" si="22"/>
        <v>0.28436342592592595</v>
      </c>
      <c r="W64" s="82">
        <f t="shared" si="22"/>
        <v>0.29038290895061725</v>
      </c>
      <c r="X64" s="86">
        <f t="shared" si="22"/>
        <v>0.2964023919753086</v>
      </c>
      <c r="AA64" s="196"/>
      <c r="AB64" s="196"/>
      <c r="AC64" s="196"/>
      <c r="AD64" s="196"/>
      <c r="AE64" s="196"/>
      <c r="AF64" s="196"/>
      <c r="AG64" s="196"/>
      <c r="AH64" s="196"/>
    </row>
    <row r="65" spans="1:24" x14ac:dyDescent="0.3">
      <c r="B65" s="52" t="s">
        <v>261</v>
      </c>
      <c r="C65" s="53" t="s">
        <v>157</v>
      </c>
      <c r="D65" s="5"/>
      <c r="E65" s="5"/>
      <c r="F65" s="5"/>
      <c r="G65" s="5"/>
      <c r="H65" s="5"/>
      <c r="I65" s="84"/>
      <c r="J65" s="5"/>
      <c r="K65" s="5"/>
      <c r="L65" s="5"/>
      <c r="M65" s="5"/>
      <c r="N65" s="84"/>
      <c r="O65" s="5"/>
      <c r="P65" s="5"/>
      <c r="Q65" s="5"/>
      <c r="R65" s="5"/>
      <c r="S65" s="84"/>
      <c r="T65" s="5"/>
      <c r="U65" s="5"/>
      <c r="V65" s="5"/>
      <c r="W65" s="5"/>
      <c r="X65" s="84"/>
    </row>
    <row r="66" spans="1:24" x14ac:dyDescent="0.3">
      <c r="B66" s="54">
        <v>1</v>
      </c>
      <c r="C66" s="5" t="s">
        <v>159</v>
      </c>
      <c r="D66" s="5" t="s">
        <v>156</v>
      </c>
      <c r="E66" s="82" cm="1">
        <f t="array" ref="E66:X66">TRANSPOSE('Rekap Air Non Domestik (4)'!R31:R50)</f>
        <v>1.4156249999999999</v>
      </c>
      <c r="F66" s="82">
        <v>1.4451388888888888</v>
      </c>
      <c r="G66" s="82">
        <v>1.4451388888888888</v>
      </c>
      <c r="H66" s="82">
        <v>1.4451388888888888</v>
      </c>
      <c r="I66" s="86">
        <v>1.4862268518518518</v>
      </c>
      <c r="J66" s="82">
        <v>1.4862268518518518</v>
      </c>
      <c r="K66" s="82">
        <v>1.4862268518518518</v>
      </c>
      <c r="L66" s="82">
        <v>1.8171296296296293</v>
      </c>
      <c r="M66" s="82">
        <v>1.8171296296296293</v>
      </c>
      <c r="N66" s="86">
        <v>1.8171296296296293</v>
      </c>
      <c r="O66" s="82">
        <v>1.8466435185185182</v>
      </c>
      <c r="P66" s="82">
        <v>1.8466435185185182</v>
      </c>
      <c r="Q66" s="82">
        <v>1.8466435185185182</v>
      </c>
      <c r="R66" s="82">
        <v>1.8761574074074072</v>
      </c>
      <c r="S66" s="86">
        <v>2.2504629629629629</v>
      </c>
      <c r="T66" s="82">
        <v>2.2504629629629629</v>
      </c>
      <c r="U66" s="82">
        <v>2.2799768518518517</v>
      </c>
      <c r="V66" s="82">
        <v>2.2799768518518517</v>
      </c>
      <c r="W66" s="82">
        <v>2.2799768518518517</v>
      </c>
      <c r="X66" s="86">
        <v>2.3094907407407406</v>
      </c>
    </row>
    <row r="67" spans="1:24" x14ac:dyDescent="0.3">
      <c r="B67" s="52" t="s">
        <v>165</v>
      </c>
      <c r="C67" s="53" t="s">
        <v>260</v>
      </c>
      <c r="D67" s="5" t="s">
        <v>156</v>
      </c>
      <c r="E67" s="82">
        <f>E55+E61+E64+E66</f>
        <v>2.3257860725308639</v>
      </c>
      <c r="F67" s="82">
        <f t="shared" ref="F67:X67" si="23">F55+F61+F64+F66</f>
        <v>2.3853973765432093</v>
      </c>
      <c r="G67" s="82">
        <f t="shared" si="23"/>
        <v>2.4154947916666663</v>
      </c>
      <c r="H67" s="82">
        <f t="shared" si="23"/>
        <v>2.4455922067901232</v>
      </c>
      <c r="I67" s="86">
        <f t="shared" si="23"/>
        <v>2.516777584876543</v>
      </c>
      <c r="J67" s="82">
        <f t="shared" si="23"/>
        <v>2.546875</v>
      </c>
      <c r="K67" s="82">
        <f t="shared" si="23"/>
        <v>2.5769724151234565</v>
      </c>
      <c r="L67" s="82">
        <f t="shared" si="23"/>
        <v>2.9379726080246908</v>
      </c>
      <c r="M67" s="82">
        <f t="shared" si="23"/>
        <v>2.9680700231481478</v>
      </c>
      <c r="N67" s="86">
        <f t="shared" si="23"/>
        <v>2.9981674382716044</v>
      </c>
      <c r="O67" s="82">
        <f t="shared" si="23"/>
        <v>3.0577787422839497</v>
      </c>
      <c r="P67" s="82">
        <f t="shared" si="23"/>
        <v>3.0878761574074072</v>
      </c>
      <c r="Q67" s="82">
        <f t="shared" si="23"/>
        <v>3.1179735725308637</v>
      </c>
      <c r="R67" s="82">
        <f t="shared" si="23"/>
        <v>3.1775848765432091</v>
      </c>
      <c r="S67" s="86">
        <f t="shared" si="23"/>
        <v>3.581987847222222</v>
      </c>
      <c r="T67" s="82">
        <f t="shared" si="23"/>
        <v>3.6120852623456789</v>
      </c>
      <c r="U67" s="82">
        <f t="shared" si="23"/>
        <v>3.6716965663580243</v>
      </c>
      <c r="V67" s="82">
        <f t="shared" si="23"/>
        <v>3.7017939814814813</v>
      </c>
      <c r="W67" s="82">
        <f t="shared" si="23"/>
        <v>3.7318913966049378</v>
      </c>
      <c r="X67" s="86">
        <f t="shared" si="23"/>
        <v>3.7915027006172837</v>
      </c>
    </row>
    <row r="68" spans="1:24" x14ac:dyDescent="0.3">
      <c r="B68" s="52" t="s">
        <v>166</v>
      </c>
      <c r="C68" s="53" t="s">
        <v>237</v>
      </c>
      <c r="D68" s="5"/>
      <c r="E68" s="5"/>
      <c r="F68" s="5"/>
      <c r="G68" s="5"/>
      <c r="H68" s="5"/>
      <c r="I68" s="84"/>
      <c r="J68" s="5"/>
      <c r="K68" s="5"/>
      <c r="L68" s="5"/>
      <c r="M68" s="5"/>
      <c r="N68" s="84"/>
      <c r="O68" s="5"/>
      <c r="P68" s="5"/>
      <c r="Q68" s="5"/>
      <c r="R68" s="5"/>
      <c r="S68" s="84"/>
      <c r="T68" s="5"/>
      <c r="U68" s="5"/>
      <c r="V68" s="5"/>
      <c r="W68" s="5"/>
      <c r="X68" s="84"/>
    </row>
    <row r="69" spans="1:24" x14ac:dyDescent="0.3">
      <c r="B69" s="54">
        <v>1</v>
      </c>
      <c r="C69" s="5" t="s">
        <v>163</v>
      </c>
      <c r="D69" s="5"/>
      <c r="E69" s="5">
        <v>1.5</v>
      </c>
      <c r="F69" s="5">
        <v>1.5</v>
      </c>
      <c r="G69" s="5">
        <v>1.5</v>
      </c>
      <c r="H69" s="5">
        <v>1.5</v>
      </c>
      <c r="I69" s="84">
        <v>1.5</v>
      </c>
      <c r="J69" s="5">
        <v>1.5</v>
      </c>
      <c r="K69" s="5">
        <v>1.5</v>
      </c>
      <c r="L69" s="5">
        <v>1.5</v>
      </c>
      <c r="M69" s="5">
        <v>1.5</v>
      </c>
      <c r="N69" s="84">
        <v>1.5</v>
      </c>
      <c r="O69" s="5">
        <v>1.5</v>
      </c>
      <c r="P69" s="5">
        <v>1.5</v>
      </c>
      <c r="Q69" s="5">
        <v>1.5</v>
      </c>
      <c r="R69" s="5">
        <v>1.5</v>
      </c>
      <c r="S69" s="84">
        <v>1.5</v>
      </c>
      <c r="T69" s="5">
        <v>1.5</v>
      </c>
      <c r="U69" s="5">
        <v>1.5</v>
      </c>
      <c r="V69" s="5">
        <v>1.5</v>
      </c>
      <c r="W69" s="5">
        <v>1.5</v>
      </c>
      <c r="X69" s="84">
        <v>1.5</v>
      </c>
    </row>
    <row r="70" spans="1:24" x14ac:dyDescent="0.3">
      <c r="B70" s="54">
        <v>2</v>
      </c>
      <c r="C70" s="5" t="s">
        <v>164</v>
      </c>
      <c r="D70" s="5" t="s">
        <v>156</v>
      </c>
      <c r="E70" s="82">
        <f>E67*E69</f>
        <v>3.4886791087962958</v>
      </c>
      <c r="F70" s="82">
        <f t="shared" ref="F70:X70" si="24">F67*F69</f>
        <v>3.5780960648148139</v>
      </c>
      <c r="G70" s="82">
        <f t="shared" si="24"/>
        <v>3.6232421874999994</v>
      </c>
      <c r="H70" s="82">
        <f t="shared" si="24"/>
        <v>3.6683883101851849</v>
      </c>
      <c r="I70" s="86">
        <f t="shared" si="24"/>
        <v>3.7751663773148145</v>
      </c>
      <c r="J70" s="82">
        <f t="shared" si="24"/>
        <v>3.8203125</v>
      </c>
      <c r="K70" s="82">
        <f t="shared" si="24"/>
        <v>3.8654586226851846</v>
      </c>
      <c r="L70" s="82">
        <f t="shared" si="24"/>
        <v>4.4069589120370365</v>
      </c>
      <c r="M70" s="82">
        <f t="shared" si="24"/>
        <v>4.452105034722222</v>
      </c>
      <c r="N70" s="86">
        <f t="shared" si="24"/>
        <v>4.4972511574074066</v>
      </c>
      <c r="O70" s="82">
        <f t="shared" si="24"/>
        <v>4.5866681134259242</v>
      </c>
      <c r="P70" s="82">
        <f t="shared" si="24"/>
        <v>4.6318142361111105</v>
      </c>
      <c r="Q70" s="82">
        <f t="shared" si="24"/>
        <v>4.6769603587962951</v>
      </c>
      <c r="R70" s="82">
        <f t="shared" si="24"/>
        <v>4.7663773148148136</v>
      </c>
      <c r="S70" s="86">
        <f t="shared" si="24"/>
        <v>5.3729817708333325</v>
      </c>
      <c r="T70" s="82">
        <f t="shared" si="24"/>
        <v>5.418127893518518</v>
      </c>
      <c r="U70" s="82">
        <f t="shared" si="24"/>
        <v>5.5075448495370365</v>
      </c>
      <c r="V70" s="82">
        <f t="shared" si="24"/>
        <v>5.552690972222222</v>
      </c>
      <c r="W70" s="82">
        <f t="shared" si="24"/>
        <v>5.5978370949074066</v>
      </c>
      <c r="X70" s="86">
        <f t="shared" si="24"/>
        <v>5.687254050925926</v>
      </c>
    </row>
    <row r="71" spans="1:24" x14ac:dyDescent="0.3">
      <c r="B71" s="52" t="s">
        <v>262</v>
      </c>
      <c r="C71" s="53" t="s">
        <v>241</v>
      </c>
      <c r="D71" s="5"/>
      <c r="E71" s="5"/>
      <c r="F71" s="5"/>
      <c r="G71" s="5"/>
      <c r="H71" s="5"/>
      <c r="I71" s="84"/>
      <c r="J71" s="5"/>
      <c r="K71" s="5"/>
      <c r="L71" s="5"/>
      <c r="M71" s="5"/>
      <c r="N71" s="84"/>
      <c r="O71" s="5"/>
      <c r="P71" s="5"/>
      <c r="Q71" s="5"/>
      <c r="R71" s="5"/>
      <c r="S71" s="84"/>
      <c r="T71" s="5"/>
      <c r="U71" s="5"/>
      <c r="V71" s="5"/>
      <c r="W71" s="5"/>
      <c r="X71" s="84"/>
    </row>
    <row r="72" spans="1:24" x14ac:dyDescent="0.3">
      <c r="B72" s="54">
        <v>1</v>
      </c>
      <c r="C72" s="5" t="s">
        <v>163</v>
      </c>
      <c r="D72" s="5"/>
      <c r="E72" s="90">
        <v>2</v>
      </c>
      <c r="F72" s="90">
        <v>2</v>
      </c>
      <c r="G72" s="90">
        <v>2</v>
      </c>
      <c r="H72" s="90">
        <v>2</v>
      </c>
      <c r="I72" s="84">
        <v>2</v>
      </c>
      <c r="J72" s="90">
        <v>2</v>
      </c>
      <c r="K72" s="90">
        <v>2</v>
      </c>
      <c r="L72" s="90">
        <v>2</v>
      </c>
      <c r="M72" s="90">
        <v>2</v>
      </c>
      <c r="N72" s="84">
        <v>2</v>
      </c>
      <c r="O72" s="90">
        <v>2</v>
      </c>
      <c r="P72" s="90">
        <v>2</v>
      </c>
      <c r="Q72" s="90">
        <v>2</v>
      </c>
      <c r="R72" s="90">
        <v>2</v>
      </c>
      <c r="S72" s="84">
        <v>2</v>
      </c>
      <c r="T72" s="90">
        <v>2</v>
      </c>
      <c r="U72" s="90">
        <v>2</v>
      </c>
      <c r="V72" s="90">
        <v>2</v>
      </c>
      <c r="W72" s="90">
        <v>2</v>
      </c>
      <c r="X72" s="84">
        <v>2</v>
      </c>
    </row>
    <row r="73" spans="1:24" x14ac:dyDescent="0.3">
      <c r="B73" s="54">
        <v>2</v>
      </c>
      <c r="C73" s="5" t="s">
        <v>164</v>
      </c>
      <c r="D73" s="5" t="s">
        <v>156</v>
      </c>
      <c r="E73" s="82">
        <f>E72*E67</f>
        <v>4.6515721450617278</v>
      </c>
      <c r="F73" s="82">
        <f t="shared" ref="F73:X73" si="25">F72*F67</f>
        <v>4.7707947530864185</v>
      </c>
      <c r="G73" s="82">
        <f t="shared" si="25"/>
        <v>4.8309895833333325</v>
      </c>
      <c r="H73" s="82">
        <f t="shared" si="25"/>
        <v>4.8911844135802465</v>
      </c>
      <c r="I73" s="86">
        <f t="shared" si="25"/>
        <v>5.033555169753086</v>
      </c>
      <c r="J73" s="82">
        <f t="shared" si="25"/>
        <v>5.09375</v>
      </c>
      <c r="K73" s="82">
        <f t="shared" si="25"/>
        <v>5.1539448302469131</v>
      </c>
      <c r="L73" s="82">
        <f t="shared" si="25"/>
        <v>5.8759452160493817</v>
      </c>
      <c r="M73" s="82">
        <f t="shared" si="25"/>
        <v>5.9361400462962957</v>
      </c>
      <c r="N73" s="86">
        <f t="shared" si="25"/>
        <v>5.9963348765432087</v>
      </c>
      <c r="O73" s="82">
        <f t="shared" si="25"/>
        <v>6.1155574845678995</v>
      </c>
      <c r="P73" s="82">
        <f t="shared" si="25"/>
        <v>6.1757523148148143</v>
      </c>
      <c r="Q73" s="82">
        <f t="shared" si="25"/>
        <v>6.2359471450617274</v>
      </c>
      <c r="R73" s="82">
        <f t="shared" si="25"/>
        <v>6.3551697530864182</v>
      </c>
      <c r="S73" s="86">
        <f t="shared" si="25"/>
        <v>7.1639756944444439</v>
      </c>
      <c r="T73" s="82">
        <f t="shared" si="25"/>
        <v>7.2241705246913579</v>
      </c>
      <c r="U73" s="82">
        <f t="shared" si="25"/>
        <v>7.3433931327160487</v>
      </c>
      <c r="V73" s="82">
        <f t="shared" si="25"/>
        <v>7.4035879629629626</v>
      </c>
      <c r="W73" s="82">
        <f t="shared" si="25"/>
        <v>7.4637827932098757</v>
      </c>
      <c r="X73" s="86">
        <f t="shared" si="25"/>
        <v>7.5830054012345673</v>
      </c>
    </row>
    <row r="76" spans="1:24" ht="18" x14ac:dyDescent="0.3">
      <c r="A76" s="230">
        <v>3</v>
      </c>
      <c r="B76" s="231" t="s">
        <v>140</v>
      </c>
      <c r="C76" s="231"/>
      <c r="D76" s="231"/>
      <c r="E76" s="231"/>
      <c r="F76" s="231"/>
      <c r="G76" s="231"/>
      <c r="H76" s="231"/>
      <c r="I76" s="231"/>
      <c r="J76" s="231"/>
      <c r="K76" s="231"/>
      <c r="L76" s="231"/>
      <c r="M76" s="231"/>
      <c r="N76" s="231"/>
      <c r="O76" s="231"/>
      <c r="P76" s="231"/>
      <c r="Q76" s="231"/>
      <c r="R76" s="231"/>
      <c r="S76" s="231"/>
      <c r="T76" s="231"/>
      <c r="U76" s="231"/>
      <c r="V76" s="231"/>
      <c r="W76" s="231"/>
      <c r="X76" s="231"/>
    </row>
    <row r="77" spans="1:24" ht="15.6" x14ac:dyDescent="0.3">
      <c r="A77" s="230"/>
      <c r="B77" s="234" t="s">
        <v>376</v>
      </c>
      <c r="C77" s="234"/>
      <c r="D77" s="234"/>
      <c r="E77" s="234"/>
      <c r="F77" s="234"/>
      <c r="G77" s="234"/>
      <c r="H77" s="234"/>
      <c r="I77" s="234"/>
      <c r="J77" s="234"/>
      <c r="K77" s="234"/>
      <c r="L77" s="234"/>
      <c r="M77" s="234"/>
      <c r="N77" s="234"/>
      <c r="O77" s="234"/>
      <c r="P77" s="234"/>
      <c r="Q77" s="234"/>
      <c r="R77" s="234"/>
      <c r="S77" s="234"/>
      <c r="T77" s="234"/>
      <c r="U77" s="234"/>
      <c r="V77" s="234"/>
      <c r="W77" s="234"/>
      <c r="X77" s="234"/>
    </row>
    <row r="78" spans="1:24" ht="15.6" x14ac:dyDescent="0.3">
      <c r="A78" s="230"/>
      <c r="B78" s="232" t="s">
        <v>149</v>
      </c>
      <c r="C78" s="197" t="s">
        <v>150</v>
      </c>
      <c r="D78" s="197" t="s">
        <v>151</v>
      </c>
      <c r="E78" s="233" t="s">
        <v>22</v>
      </c>
      <c r="F78" s="233"/>
      <c r="G78" s="233"/>
      <c r="H78" s="233"/>
      <c r="I78" s="233"/>
      <c r="J78" s="233"/>
      <c r="K78" s="233"/>
      <c r="L78" s="233"/>
      <c r="M78" s="233"/>
      <c r="N78" s="233"/>
      <c r="O78" s="233"/>
      <c r="P78" s="233"/>
      <c r="Q78" s="233"/>
      <c r="R78" s="233"/>
      <c r="S78" s="233"/>
      <c r="T78" s="233"/>
      <c r="U78" s="233"/>
      <c r="V78" s="233"/>
      <c r="W78" s="233"/>
      <c r="X78" s="233"/>
    </row>
    <row r="79" spans="1:24" x14ac:dyDescent="0.3">
      <c r="A79" s="230"/>
      <c r="B79" s="232"/>
      <c r="C79" s="197"/>
      <c r="D79" s="197"/>
      <c r="E79" s="8">
        <v>2025</v>
      </c>
      <c r="F79" s="8">
        <v>2026</v>
      </c>
      <c r="G79" s="8">
        <v>2027</v>
      </c>
      <c r="H79" s="8">
        <v>2028</v>
      </c>
      <c r="I79" s="8">
        <v>2029</v>
      </c>
      <c r="J79" s="8">
        <v>2030</v>
      </c>
      <c r="K79" s="8">
        <v>2031</v>
      </c>
      <c r="L79" s="8">
        <v>2032</v>
      </c>
      <c r="M79" s="8">
        <v>2033</v>
      </c>
      <c r="N79" s="8">
        <v>2034</v>
      </c>
      <c r="O79" s="8">
        <v>2035</v>
      </c>
      <c r="P79" s="8">
        <v>2036</v>
      </c>
      <c r="Q79" s="8">
        <v>2037</v>
      </c>
      <c r="R79" s="8">
        <v>2038</v>
      </c>
      <c r="S79" s="8">
        <v>2039</v>
      </c>
      <c r="T79" s="8">
        <v>2040</v>
      </c>
      <c r="U79" s="8">
        <v>2041</v>
      </c>
      <c r="V79" s="8">
        <v>2042</v>
      </c>
      <c r="W79" s="8">
        <v>2043</v>
      </c>
      <c r="X79" s="8">
        <v>2044</v>
      </c>
    </row>
    <row r="80" spans="1:24" x14ac:dyDescent="0.3">
      <c r="B80" s="52" t="s">
        <v>152</v>
      </c>
      <c r="C80" s="53" t="s">
        <v>153</v>
      </c>
      <c r="D80" s="5"/>
      <c r="E80" s="5"/>
      <c r="F80" s="5"/>
      <c r="G80" s="5"/>
      <c r="H80" s="5"/>
      <c r="I80" s="84"/>
      <c r="J80" s="5"/>
      <c r="K80" s="5"/>
      <c r="L80" s="5"/>
      <c r="M80" s="5"/>
      <c r="N80" s="84"/>
      <c r="O80" s="5"/>
      <c r="P80" s="5"/>
      <c r="Q80" s="5"/>
      <c r="R80" s="5"/>
      <c r="S80" s="84"/>
      <c r="T80" s="5"/>
      <c r="U80" s="5"/>
      <c r="V80" s="5"/>
      <c r="W80" s="5"/>
      <c r="X80" s="84"/>
    </row>
    <row r="81" spans="2:24" x14ac:dyDescent="0.3">
      <c r="B81" s="54">
        <v>1</v>
      </c>
      <c r="C81" s="5" t="s">
        <v>154</v>
      </c>
      <c r="D81" s="5" t="s">
        <v>155</v>
      </c>
      <c r="E81" s="55" cm="1">
        <f t="array" ref="E81:X81">TRANSPOSE('Forward Projection (4)'!E68:E87)</f>
        <v>762.55555555555554</v>
      </c>
      <c r="F81" s="55">
        <v>777.11111111111109</v>
      </c>
      <c r="G81" s="55">
        <v>791.66666666666663</v>
      </c>
      <c r="H81" s="55">
        <v>806.22222222222217</v>
      </c>
      <c r="I81" s="85">
        <v>820.77777777777783</v>
      </c>
      <c r="J81" s="55">
        <v>835.33333333333337</v>
      </c>
      <c r="K81" s="55">
        <v>849.88888888888891</v>
      </c>
      <c r="L81" s="55">
        <v>864.44444444444446</v>
      </c>
      <c r="M81" s="55">
        <v>879</v>
      </c>
      <c r="N81" s="85">
        <v>893.55555555555554</v>
      </c>
      <c r="O81" s="55">
        <v>908.11111111111109</v>
      </c>
      <c r="P81" s="55">
        <v>922.66666666666663</v>
      </c>
      <c r="Q81" s="55">
        <v>937.22222222222217</v>
      </c>
      <c r="R81" s="55">
        <v>951.77777777777783</v>
      </c>
      <c r="S81" s="85">
        <v>966.33333333333337</v>
      </c>
      <c r="T81" s="55">
        <v>980.88888888888891</v>
      </c>
      <c r="U81" s="55">
        <v>995.44444444444446</v>
      </c>
      <c r="V81" s="55">
        <v>1010</v>
      </c>
      <c r="W81" s="55">
        <v>1024.5555555555557</v>
      </c>
      <c r="X81" s="85">
        <v>1039.1111111111111</v>
      </c>
    </row>
    <row r="82" spans="2:24" x14ac:dyDescent="0.3">
      <c r="B82" s="54">
        <v>2</v>
      </c>
      <c r="C82" s="5" t="s">
        <v>238</v>
      </c>
      <c r="D82" s="5" t="s">
        <v>158</v>
      </c>
      <c r="E82" s="83">
        <v>0.83</v>
      </c>
      <c r="F82" s="83">
        <v>0.83</v>
      </c>
      <c r="G82" s="83">
        <v>0.84</v>
      </c>
      <c r="H82" s="83">
        <v>0.84</v>
      </c>
      <c r="I82" s="88">
        <v>0.85</v>
      </c>
      <c r="J82" s="83">
        <v>0.85</v>
      </c>
      <c r="K82" s="83">
        <v>0.86</v>
      </c>
      <c r="L82" s="83">
        <v>0.88</v>
      </c>
      <c r="M82" s="83">
        <v>0.9</v>
      </c>
      <c r="N82" s="88">
        <v>0.92</v>
      </c>
      <c r="O82" s="83">
        <v>0.93</v>
      </c>
      <c r="P82" s="83">
        <v>0.93</v>
      </c>
      <c r="Q82" s="83">
        <v>0.95</v>
      </c>
      <c r="R82" s="83">
        <v>0.96</v>
      </c>
      <c r="S82" s="88">
        <v>0.96</v>
      </c>
      <c r="T82" s="83">
        <v>0.97</v>
      </c>
      <c r="U82" s="83">
        <v>0.98</v>
      </c>
      <c r="V82" s="83">
        <v>0.99</v>
      </c>
      <c r="W82" s="83">
        <v>1</v>
      </c>
      <c r="X82" s="88">
        <v>1</v>
      </c>
    </row>
    <row r="83" spans="2:24" x14ac:dyDescent="0.3">
      <c r="B83" s="54">
        <v>3</v>
      </c>
      <c r="C83" s="5" t="s">
        <v>239</v>
      </c>
      <c r="D83" s="5" t="s">
        <v>240</v>
      </c>
      <c r="E83" s="55">
        <f>E81*E82</f>
        <v>632.92111111111103</v>
      </c>
      <c r="F83" s="55">
        <f t="shared" ref="F83:X83" si="26">F81*F82</f>
        <v>645.00222222222214</v>
      </c>
      <c r="G83" s="55">
        <f t="shared" si="26"/>
        <v>665</v>
      </c>
      <c r="H83" s="55">
        <f t="shared" si="26"/>
        <v>677.22666666666657</v>
      </c>
      <c r="I83" s="85">
        <f t="shared" si="26"/>
        <v>697.66111111111115</v>
      </c>
      <c r="J83" s="55">
        <f t="shared" si="26"/>
        <v>710.0333333333333</v>
      </c>
      <c r="K83" s="55">
        <f t="shared" si="26"/>
        <v>730.90444444444449</v>
      </c>
      <c r="L83" s="55">
        <f t="shared" si="26"/>
        <v>760.71111111111111</v>
      </c>
      <c r="M83" s="55">
        <f t="shared" si="26"/>
        <v>791.1</v>
      </c>
      <c r="N83" s="85">
        <f t="shared" si="26"/>
        <v>822.07111111111112</v>
      </c>
      <c r="O83" s="55">
        <f t="shared" si="26"/>
        <v>844.54333333333341</v>
      </c>
      <c r="P83" s="55">
        <f t="shared" si="26"/>
        <v>858.08</v>
      </c>
      <c r="Q83" s="55">
        <f t="shared" si="26"/>
        <v>890.36111111111097</v>
      </c>
      <c r="R83" s="55">
        <f t="shared" si="26"/>
        <v>913.70666666666671</v>
      </c>
      <c r="S83" s="85">
        <f t="shared" si="26"/>
        <v>927.68</v>
      </c>
      <c r="T83" s="55">
        <f t="shared" si="26"/>
        <v>951.46222222222218</v>
      </c>
      <c r="U83" s="55">
        <f t="shared" si="26"/>
        <v>975.53555555555556</v>
      </c>
      <c r="V83" s="55">
        <f t="shared" si="26"/>
        <v>999.9</v>
      </c>
      <c r="W83" s="55">
        <f t="shared" si="26"/>
        <v>1024.5555555555557</v>
      </c>
      <c r="X83" s="85">
        <f t="shared" si="26"/>
        <v>1039.1111111111111</v>
      </c>
    </row>
    <row r="84" spans="2:24" x14ac:dyDescent="0.3">
      <c r="B84" s="52" t="s">
        <v>246</v>
      </c>
      <c r="C84" s="53" t="s">
        <v>243</v>
      </c>
      <c r="D84" s="5"/>
      <c r="E84" s="82"/>
      <c r="F84" s="82"/>
      <c r="G84" s="82"/>
      <c r="H84" s="82"/>
      <c r="I84" s="86"/>
      <c r="J84" s="82"/>
      <c r="K84" s="82"/>
      <c r="L84" s="82"/>
      <c r="M84" s="82"/>
      <c r="N84" s="86"/>
      <c r="O84" s="82"/>
      <c r="P84" s="82"/>
      <c r="Q84" s="82"/>
      <c r="R84" s="82"/>
      <c r="S84" s="86"/>
      <c r="T84" s="82"/>
      <c r="U84" s="82"/>
      <c r="V84" s="82"/>
      <c r="W84" s="82"/>
      <c r="X84" s="86"/>
    </row>
    <row r="85" spans="2:24" x14ac:dyDescent="0.3">
      <c r="B85" s="54">
        <v>1</v>
      </c>
      <c r="C85" s="5" t="s">
        <v>244</v>
      </c>
      <c r="D85" s="5" t="s">
        <v>158</v>
      </c>
      <c r="E85" s="83">
        <v>0.7</v>
      </c>
      <c r="F85" s="83">
        <v>0.7</v>
      </c>
      <c r="G85" s="83">
        <v>0.7</v>
      </c>
      <c r="H85" s="83">
        <v>0.7</v>
      </c>
      <c r="I85" s="88">
        <v>0.7</v>
      </c>
      <c r="J85" s="83">
        <v>0.7</v>
      </c>
      <c r="K85" s="83">
        <v>0.7</v>
      </c>
      <c r="L85" s="83">
        <v>0.7</v>
      </c>
      <c r="M85" s="83">
        <v>0.7</v>
      </c>
      <c r="N85" s="88">
        <v>0.7</v>
      </c>
      <c r="O85" s="83">
        <v>0.7</v>
      </c>
      <c r="P85" s="83">
        <v>0.7</v>
      </c>
      <c r="Q85" s="83">
        <v>0.7</v>
      </c>
      <c r="R85" s="83">
        <v>0.7</v>
      </c>
      <c r="S85" s="88">
        <v>0.7</v>
      </c>
      <c r="T85" s="83">
        <v>0.7</v>
      </c>
      <c r="U85" s="83">
        <v>0.7</v>
      </c>
      <c r="V85" s="83">
        <v>0.7</v>
      </c>
      <c r="W85" s="83">
        <v>0.7</v>
      </c>
      <c r="X85" s="88">
        <v>0.7</v>
      </c>
    </row>
    <row r="86" spans="2:24" x14ac:dyDescent="0.3">
      <c r="B86" s="54">
        <v>2</v>
      </c>
      <c r="C86" s="5" t="s">
        <v>245</v>
      </c>
      <c r="D86" s="5" t="s">
        <v>158</v>
      </c>
      <c r="E86" s="83">
        <v>0.3</v>
      </c>
      <c r="F86" s="83">
        <v>0.3</v>
      </c>
      <c r="G86" s="83">
        <v>0.3</v>
      </c>
      <c r="H86" s="83">
        <v>0.3</v>
      </c>
      <c r="I86" s="88">
        <v>0.3</v>
      </c>
      <c r="J86" s="83">
        <v>0.3</v>
      </c>
      <c r="K86" s="83">
        <v>0.3</v>
      </c>
      <c r="L86" s="83">
        <v>0.3</v>
      </c>
      <c r="M86" s="83">
        <v>0.3</v>
      </c>
      <c r="N86" s="88">
        <v>0.3</v>
      </c>
      <c r="O86" s="83">
        <v>0.3</v>
      </c>
      <c r="P86" s="83">
        <v>0.3</v>
      </c>
      <c r="Q86" s="83">
        <v>0.3</v>
      </c>
      <c r="R86" s="83">
        <v>0.3</v>
      </c>
      <c r="S86" s="88">
        <v>0.3</v>
      </c>
      <c r="T86" s="83">
        <v>0.3</v>
      </c>
      <c r="U86" s="83">
        <v>0.3</v>
      </c>
      <c r="V86" s="83">
        <v>0.3</v>
      </c>
      <c r="W86" s="83">
        <v>0.3</v>
      </c>
      <c r="X86" s="88">
        <v>0.3</v>
      </c>
    </row>
    <row r="87" spans="2:24" x14ac:dyDescent="0.3">
      <c r="B87" s="52" t="s">
        <v>257</v>
      </c>
      <c r="C87" s="53" t="s">
        <v>254</v>
      </c>
      <c r="D87" s="5"/>
      <c r="E87" s="82"/>
      <c r="F87" s="82"/>
      <c r="G87" s="82"/>
      <c r="H87" s="82"/>
      <c r="I87" s="86"/>
      <c r="J87" s="82"/>
      <c r="K87" s="82"/>
      <c r="L87" s="82"/>
      <c r="M87" s="82"/>
      <c r="N87" s="86"/>
      <c r="O87" s="82"/>
      <c r="P87" s="82"/>
      <c r="Q87" s="82"/>
      <c r="R87" s="82"/>
      <c r="S87" s="86"/>
      <c r="T87" s="82"/>
      <c r="U87" s="82"/>
      <c r="V87" s="82"/>
      <c r="W87" s="82"/>
      <c r="X87" s="86"/>
    </row>
    <row r="88" spans="2:24" x14ac:dyDescent="0.3">
      <c r="B88" s="54">
        <v>1</v>
      </c>
      <c r="C88" s="5" t="s">
        <v>154</v>
      </c>
      <c r="D88" s="5" t="s">
        <v>240</v>
      </c>
      <c r="E88" s="55">
        <f>E81*70%</f>
        <v>533.78888888888889</v>
      </c>
      <c r="F88" s="55">
        <f t="shared" ref="F88:X88" si="27">F81*70%</f>
        <v>543.97777777777776</v>
      </c>
      <c r="G88" s="55">
        <f t="shared" si="27"/>
        <v>554.16666666666663</v>
      </c>
      <c r="H88" s="55">
        <f t="shared" si="27"/>
        <v>564.3555555555555</v>
      </c>
      <c r="I88" s="85">
        <f t="shared" si="27"/>
        <v>574.54444444444448</v>
      </c>
      <c r="J88" s="55">
        <f t="shared" si="27"/>
        <v>584.73333333333335</v>
      </c>
      <c r="K88" s="55">
        <f t="shared" si="27"/>
        <v>594.92222222222222</v>
      </c>
      <c r="L88" s="55">
        <f t="shared" si="27"/>
        <v>605.11111111111109</v>
      </c>
      <c r="M88" s="55">
        <f t="shared" si="27"/>
        <v>615.29999999999995</v>
      </c>
      <c r="N88" s="85">
        <f t="shared" si="27"/>
        <v>625.48888888888882</v>
      </c>
      <c r="O88" s="55">
        <f t="shared" si="27"/>
        <v>635.67777777777769</v>
      </c>
      <c r="P88" s="55">
        <f t="shared" si="27"/>
        <v>645.86666666666656</v>
      </c>
      <c r="Q88" s="55">
        <f t="shared" si="27"/>
        <v>656.05555555555543</v>
      </c>
      <c r="R88" s="55">
        <f t="shared" si="27"/>
        <v>666.24444444444441</v>
      </c>
      <c r="S88" s="85">
        <f t="shared" si="27"/>
        <v>676.43333333333328</v>
      </c>
      <c r="T88" s="55">
        <f t="shared" si="27"/>
        <v>686.62222222222215</v>
      </c>
      <c r="U88" s="55">
        <f t="shared" si="27"/>
        <v>696.81111111111113</v>
      </c>
      <c r="V88" s="55">
        <f t="shared" si="27"/>
        <v>707</v>
      </c>
      <c r="W88" s="55">
        <f t="shared" si="27"/>
        <v>717.18888888888887</v>
      </c>
      <c r="X88" s="85">
        <f t="shared" si="27"/>
        <v>727.37777777777774</v>
      </c>
    </row>
    <row r="89" spans="2:24" x14ac:dyDescent="0.3">
      <c r="B89" s="54">
        <v>2</v>
      </c>
      <c r="C89" s="5" t="s">
        <v>256</v>
      </c>
      <c r="D89" s="5" t="s">
        <v>249</v>
      </c>
      <c r="E89" s="55">
        <f>E88/5</f>
        <v>106.75777777777778</v>
      </c>
      <c r="F89" s="55">
        <f t="shared" ref="F89:X89" si="28">F88/5</f>
        <v>108.79555555555555</v>
      </c>
      <c r="G89" s="55">
        <f t="shared" si="28"/>
        <v>110.83333333333333</v>
      </c>
      <c r="H89" s="55">
        <f t="shared" si="28"/>
        <v>112.87111111111111</v>
      </c>
      <c r="I89" s="85">
        <f t="shared" si="28"/>
        <v>114.9088888888889</v>
      </c>
      <c r="J89" s="55">
        <f t="shared" si="28"/>
        <v>116.94666666666667</v>
      </c>
      <c r="K89" s="55">
        <f t="shared" si="28"/>
        <v>118.98444444444445</v>
      </c>
      <c r="L89" s="55">
        <f t="shared" si="28"/>
        <v>121.02222222222221</v>
      </c>
      <c r="M89" s="55">
        <f t="shared" si="28"/>
        <v>123.05999999999999</v>
      </c>
      <c r="N89" s="85">
        <f t="shared" si="28"/>
        <v>125.09777777777776</v>
      </c>
      <c r="O89" s="55">
        <f t="shared" si="28"/>
        <v>127.13555555555554</v>
      </c>
      <c r="P89" s="55">
        <f t="shared" si="28"/>
        <v>129.17333333333332</v>
      </c>
      <c r="Q89" s="55">
        <f t="shared" si="28"/>
        <v>131.21111111111108</v>
      </c>
      <c r="R89" s="55">
        <f t="shared" si="28"/>
        <v>133.24888888888887</v>
      </c>
      <c r="S89" s="85">
        <f t="shared" si="28"/>
        <v>135.28666666666666</v>
      </c>
      <c r="T89" s="55">
        <f t="shared" si="28"/>
        <v>137.32444444444442</v>
      </c>
      <c r="U89" s="55">
        <f t="shared" si="28"/>
        <v>139.36222222222221</v>
      </c>
      <c r="V89" s="55">
        <f t="shared" si="28"/>
        <v>141.4</v>
      </c>
      <c r="W89" s="55">
        <f t="shared" si="28"/>
        <v>143.43777777777777</v>
      </c>
      <c r="X89" s="85">
        <f t="shared" si="28"/>
        <v>145.47555555555556</v>
      </c>
    </row>
    <row r="90" spans="2:24" x14ac:dyDescent="0.3">
      <c r="B90" s="54">
        <v>3</v>
      </c>
      <c r="C90" s="5" t="s">
        <v>247</v>
      </c>
      <c r="D90" s="5" t="s">
        <v>248</v>
      </c>
      <c r="E90" s="5">
        <v>100</v>
      </c>
      <c r="F90" s="5">
        <v>100</v>
      </c>
      <c r="G90" s="5">
        <v>100</v>
      </c>
      <c r="H90" s="5">
        <v>100</v>
      </c>
      <c r="I90" s="84">
        <v>100</v>
      </c>
      <c r="J90" s="5">
        <v>100</v>
      </c>
      <c r="K90" s="5">
        <v>100</v>
      </c>
      <c r="L90" s="5">
        <v>100</v>
      </c>
      <c r="M90" s="5">
        <v>100</v>
      </c>
      <c r="N90" s="84">
        <v>100</v>
      </c>
      <c r="O90" s="5">
        <v>100</v>
      </c>
      <c r="P90" s="5">
        <v>100</v>
      </c>
      <c r="Q90" s="5">
        <v>100</v>
      </c>
      <c r="R90" s="5">
        <v>100</v>
      </c>
      <c r="S90" s="84">
        <v>100</v>
      </c>
      <c r="T90" s="5">
        <v>100</v>
      </c>
      <c r="U90" s="5">
        <v>100</v>
      </c>
      <c r="V90" s="5">
        <v>100</v>
      </c>
      <c r="W90" s="5">
        <v>100</v>
      </c>
      <c r="X90" s="84">
        <v>100</v>
      </c>
    </row>
    <row r="91" spans="2:24" x14ac:dyDescent="0.3">
      <c r="B91" s="54">
        <v>4</v>
      </c>
      <c r="C91" s="5" t="s">
        <v>250</v>
      </c>
      <c r="D91" s="5" t="s">
        <v>251</v>
      </c>
      <c r="E91" s="82">
        <f>E88*E90</f>
        <v>53378.888888888891</v>
      </c>
      <c r="F91" s="82">
        <f t="shared" ref="F91:X91" si="29">F88*F90</f>
        <v>54397.777777777774</v>
      </c>
      <c r="G91" s="82">
        <f t="shared" si="29"/>
        <v>55416.666666666664</v>
      </c>
      <c r="H91" s="82">
        <f t="shared" si="29"/>
        <v>56435.555555555547</v>
      </c>
      <c r="I91" s="86">
        <f t="shared" si="29"/>
        <v>57454.444444444445</v>
      </c>
      <c r="J91" s="82">
        <f t="shared" si="29"/>
        <v>58473.333333333336</v>
      </c>
      <c r="K91" s="82">
        <f t="shared" si="29"/>
        <v>59492.222222222219</v>
      </c>
      <c r="L91" s="82">
        <f t="shared" si="29"/>
        <v>60511.111111111109</v>
      </c>
      <c r="M91" s="82">
        <f t="shared" si="29"/>
        <v>61529.999999999993</v>
      </c>
      <c r="N91" s="86">
        <f t="shared" si="29"/>
        <v>62548.888888888883</v>
      </c>
      <c r="O91" s="82">
        <f t="shared" si="29"/>
        <v>63567.777777777766</v>
      </c>
      <c r="P91" s="82">
        <f t="shared" si="29"/>
        <v>64586.666666666657</v>
      </c>
      <c r="Q91" s="82">
        <f t="shared" si="29"/>
        <v>65605.555555555547</v>
      </c>
      <c r="R91" s="82">
        <f t="shared" si="29"/>
        <v>66624.444444444438</v>
      </c>
      <c r="S91" s="86">
        <f t="shared" si="29"/>
        <v>67643.333333333328</v>
      </c>
      <c r="T91" s="82">
        <f t="shared" si="29"/>
        <v>68662.222222222219</v>
      </c>
      <c r="U91" s="82">
        <f t="shared" si="29"/>
        <v>69681.111111111109</v>
      </c>
      <c r="V91" s="82">
        <f t="shared" si="29"/>
        <v>70700</v>
      </c>
      <c r="W91" s="82">
        <f t="shared" si="29"/>
        <v>71718.888888888891</v>
      </c>
      <c r="X91" s="86">
        <f t="shared" si="29"/>
        <v>72737.777777777781</v>
      </c>
    </row>
    <row r="92" spans="2:24" x14ac:dyDescent="0.3">
      <c r="B92" s="54">
        <v>5</v>
      </c>
      <c r="C92" s="5" t="s">
        <v>250</v>
      </c>
      <c r="D92" s="5" t="s">
        <v>252</v>
      </c>
      <c r="E92" s="82">
        <f>E91/86400</f>
        <v>0.61781121399176953</v>
      </c>
      <c r="F92" s="82">
        <f t="shared" ref="F92:X92" si="30">F91/86400</f>
        <v>0.62960390946502054</v>
      </c>
      <c r="G92" s="82">
        <f t="shared" si="30"/>
        <v>0.64139660493827155</v>
      </c>
      <c r="H92" s="82">
        <f t="shared" si="30"/>
        <v>0.65318930041152257</v>
      </c>
      <c r="I92" s="86">
        <f t="shared" si="30"/>
        <v>0.66498199588477369</v>
      </c>
      <c r="J92" s="82">
        <f t="shared" si="30"/>
        <v>0.6767746913580247</v>
      </c>
      <c r="K92" s="82">
        <f t="shared" si="30"/>
        <v>0.68856738683127572</v>
      </c>
      <c r="L92" s="82">
        <f t="shared" si="30"/>
        <v>0.70036008230452673</v>
      </c>
      <c r="M92" s="82">
        <f t="shared" si="30"/>
        <v>0.71215277777777775</v>
      </c>
      <c r="N92" s="86">
        <f t="shared" si="30"/>
        <v>0.72394547325102876</v>
      </c>
      <c r="O92" s="82">
        <f t="shared" si="30"/>
        <v>0.73573816872427966</v>
      </c>
      <c r="P92" s="82">
        <f t="shared" si="30"/>
        <v>0.74753086419753079</v>
      </c>
      <c r="Q92" s="82">
        <f t="shared" si="30"/>
        <v>0.7593235596707818</v>
      </c>
      <c r="R92" s="82">
        <f t="shared" si="30"/>
        <v>0.77111625514403281</v>
      </c>
      <c r="S92" s="86">
        <f t="shared" si="30"/>
        <v>0.78290895061728394</v>
      </c>
      <c r="T92" s="82">
        <f t="shared" si="30"/>
        <v>0.79470164609053495</v>
      </c>
      <c r="U92" s="82">
        <f t="shared" si="30"/>
        <v>0.80649434156378597</v>
      </c>
      <c r="V92" s="82">
        <f t="shared" si="30"/>
        <v>0.81828703703703709</v>
      </c>
      <c r="W92" s="82">
        <f t="shared" si="30"/>
        <v>0.8300797325102881</v>
      </c>
      <c r="X92" s="86">
        <f t="shared" si="30"/>
        <v>0.84187242798353912</v>
      </c>
    </row>
    <row r="93" spans="2:24" x14ac:dyDescent="0.3">
      <c r="B93" s="52" t="s">
        <v>258</v>
      </c>
      <c r="C93" s="53" t="s">
        <v>253</v>
      </c>
      <c r="D93" s="5"/>
      <c r="E93" s="82"/>
      <c r="F93" s="82"/>
      <c r="G93" s="82"/>
      <c r="H93" s="82"/>
      <c r="I93" s="86"/>
      <c r="J93" s="82"/>
      <c r="K93" s="82"/>
      <c r="L93" s="82"/>
      <c r="M93" s="82"/>
      <c r="N93" s="86"/>
      <c r="O93" s="82"/>
      <c r="P93" s="82"/>
      <c r="Q93" s="82"/>
      <c r="R93" s="82"/>
      <c r="S93" s="86"/>
      <c r="T93" s="82"/>
      <c r="U93" s="82"/>
      <c r="V93" s="82"/>
      <c r="W93" s="82"/>
      <c r="X93" s="86"/>
    </row>
    <row r="94" spans="2:24" x14ac:dyDescent="0.3">
      <c r="B94" s="54">
        <v>1</v>
      </c>
      <c r="C94" s="5" t="s">
        <v>154</v>
      </c>
      <c r="D94" s="5" t="s">
        <v>240</v>
      </c>
      <c r="E94" s="55">
        <f>E81*30%</f>
        <v>228.76666666666665</v>
      </c>
      <c r="F94" s="55">
        <f t="shared" ref="F94:X94" si="31">F81*30%</f>
        <v>233.13333333333333</v>
      </c>
      <c r="G94" s="55">
        <f t="shared" si="31"/>
        <v>237.49999999999997</v>
      </c>
      <c r="H94" s="55">
        <f t="shared" si="31"/>
        <v>241.86666666666665</v>
      </c>
      <c r="I94" s="85">
        <f t="shared" si="31"/>
        <v>246.23333333333335</v>
      </c>
      <c r="J94" s="55">
        <f t="shared" si="31"/>
        <v>250.6</v>
      </c>
      <c r="K94" s="55">
        <f t="shared" si="31"/>
        <v>254.96666666666667</v>
      </c>
      <c r="L94" s="55">
        <f t="shared" si="31"/>
        <v>259.33333333333331</v>
      </c>
      <c r="M94" s="55">
        <f t="shared" si="31"/>
        <v>263.7</v>
      </c>
      <c r="N94" s="85">
        <f t="shared" si="31"/>
        <v>268.06666666666666</v>
      </c>
      <c r="O94" s="55">
        <f t="shared" si="31"/>
        <v>272.43333333333334</v>
      </c>
      <c r="P94" s="55">
        <f t="shared" si="31"/>
        <v>276.79999999999995</v>
      </c>
      <c r="Q94" s="55">
        <f t="shared" si="31"/>
        <v>281.16666666666663</v>
      </c>
      <c r="R94" s="55">
        <f t="shared" si="31"/>
        <v>285.53333333333336</v>
      </c>
      <c r="S94" s="85">
        <f t="shared" si="31"/>
        <v>289.89999999999998</v>
      </c>
      <c r="T94" s="55">
        <f t="shared" si="31"/>
        <v>294.26666666666665</v>
      </c>
      <c r="U94" s="55">
        <f t="shared" si="31"/>
        <v>298.63333333333333</v>
      </c>
      <c r="V94" s="55">
        <f t="shared" si="31"/>
        <v>303</v>
      </c>
      <c r="W94" s="55">
        <f t="shared" si="31"/>
        <v>307.36666666666667</v>
      </c>
      <c r="X94" s="85">
        <f t="shared" si="31"/>
        <v>311.73333333333329</v>
      </c>
    </row>
    <row r="95" spans="2:24" x14ac:dyDescent="0.3">
      <c r="B95" s="54">
        <v>2</v>
      </c>
      <c r="C95" s="5" t="s">
        <v>255</v>
      </c>
      <c r="D95" s="5" t="s">
        <v>249</v>
      </c>
      <c r="E95" s="55">
        <f>E94/100</f>
        <v>2.2876666666666665</v>
      </c>
      <c r="F95" s="55">
        <f t="shared" ref="F95:X95" si="32">F94/100</f>
        <v>2.3313333333333333</v>
      </c>
      <c r="G95" s="55">
        <f t="shared" si="32"/>
        <v>2.3749999999999996</v>
      </c>
      <c r="H95" s="55">
        <f t="shared" si="32"/>
        <v>2.4186666666666663</v>
      </c>
      <c r="I95" s="85">
        <f t="shared" si="32"/>
        <v>2.4623333333333335</v>
      </c>
      <c r="J95" s="55">
        <f t="shared" si="32"/>
        <v>2.5059999999999998</v>
      </c>
      <c r="K95" s="55">
        <f t="shared" si="32"/>
        <v>2.5496666666666665</v>
      </c>
      <c r="L95" s="55">
        <f t="shared" si="32"/>
        <v>2.5933333333333333</v>
      </c>
      <c r="M95" s="55">
        <f t="shared" si="32"/>
        <v>2.637</v>
      </c>
      <c r="N95" s="85">
        <f t="shared" si="32"/>
        <v>2.6806666666666668</v>
      </c>
      <c r="O95" s="55">
        <f t="shared" si="32"/>
        <v>2.7243333333333335</v>
      </c>
      <c r="P95" s="55">
        <f t="shared" si="32"/>
        <v>2.7679999999999993</v>
      </c>
      <c r="Q95" s="55">
        <f t="shared" si="32"/>
        <v>2.8116666666666661</v>
      </c>
      <c r="R95" s="55">
        <f t="shared" si="32"/>
        <v>2.8553333333333337</v>
      </c>
      <c r="S95" s="85">
        <f t="shared" si="32"/>
        <v>2.8989999999999996</v>
      </c>
      <c r="T95" s="55">
        <f t="shared" si="32"/>
        <v>2.9426666666666663</v>
      </c>
      <c r="U95" s="55">
        <f t="shared" si="32"/>
        <v>2.9863333333333331</v>
      </c>
      <c r="V95" s="55">
        <f t="shared" si="32"/>
        <v>3.03</v>
      </c>
      <c r="W95" s="55">
        <f t="shared" si="32"/>
        <v>3.0736666666666665</v>
      </c>
      <c r="X95" s="85">
        <f t="shared" si="32"/>
        <v>3.1173333333333328</v>
      </c>
    </row>
    <row r="96" spans="2:24" x14ac:dyDescent="0.3">
      <c r="B96" s="54">
        <v>3</v>
      </c>
      <c r="C96" s="5" t="s">
        <v>247</v>
      </c>
      <c r="D96" s="5" t="s">
        <v>248</v>
      </c>
      <c r="E96" s="5">
        <v>30</v>
      </c>
      <c r="F96" s="5">
        <v>30</v>
      </c>
      <c r="G96" s="5">
        <v>30</v>
      </c>
      <c r="H96" s="5">
        <v>30</v>
      </c>
      <c r="I96" s="84">
        <v>30</v>
      </c>
      <c r="J96" s="5">
        <v>30</v>
      </c>
      <c r="K96" s="5">
        <v>30</v>
      </c>
      <c r="L96" s="5">
        <v>30</v>
      </c>
      <c r="M96" s="5">
        <v>30</v>
      </c>
      <c r="N96" s="84">
        <v>30</v>
      </c>
      <c r="O96" s="5">
        <v>30</v>
      </c>
      <c r="P96" s="5">
        <v>30</v>
      </c>
      <c r="Q96" s="5">
        <v>30</v>
      </c>
      <c r="R96" s="5">
        <v>30</v>
      </c>
      <c r="S96" s="84">
        <v>30</v>
      </c>
      <c r="T96" s="5">
        <v>30</v>
      </c>
      <c r="U96" s="5">
        <v>30</v>
      </c>
      <c r="V96" s="5">
        <v>30</v>
      </c>
      <c r="W96" s="5">
        <v>30</v>
      </c>
      <c r="X96" s="84">
        <v>30</v>
      </c>
    </row>
    <row r="97" spans="2:24" x14ac:dyDescent="0.3">
      <c r="B97" s="54">
        <v>4</v>
      </c>
      <c r="C97" s="5" t="s">
        <v>250</v>
      </c>
      <c r="D97" s="5" t="s">
        <v>251</v>
      </c>
      <c r="E97" s="82">
        <f>E94*E96</f>
        <v>6863</v>
      </c>
      <c r="F97" s="82">
        <f t="shared" ref="F97:X97" si="33">F94*F96</f>
        <v>6994</v>
      </c>
      <c r="G97" s="82">
        <f t="shared" si="33"/>
        <v>7124.9999999999991</v>
      </c>
      <c r="H97" s="82">
        <f t="shared" si="33"/>
        <v>7255.9999999999991</v>
      </c>
      <c r="I97" s="86">
        <f t="shared" si="33"/>
        <v>7387</v>
      </c>
      <c r="J97" s="82">
        <f t="shared" si="33"/>
        <v>7518</v>
      </c>
      <c r="K97" s="82">
        <f t="shared" si="33"/>
        <v>7649</v>
      </c>
      <c r="L97" s="82">
        <f t="shared" si="33"/>
        <v>7779.9999999999991</v>
      </c>
      <c r="M97" s="82">
        <f t="shared" si="33"/>
        <v>7911</v>
      </c>
      <c r="N97" s="86">
        <f t="shared" si="33"/>
        <v>8042</v>
      </c>
      <c r="O97" s="82">
        <f t="shared" si="33"/>
        <v>8173</v>
      </c>
      <c r="P97" s="82">
        <f t="shared" si="33"/>
        <v>8303.9999999999982</v>
      </c>
      <c r="Q97" s="82">
        <f t="shared" si="33"/>
        <v>8434.9999999999982</v>
      </c>
      <c r="R97" s="82">
        <f t="shared" si="33"/>
        <v>8566</v>
      </c>
      <c r="S97" s="86">
        <f t="shared" si="33"/>
        <v>8697</v>
      </c>
      <c r="T97" s="82">
        <f t="shared" si="33"/>
        <v>8828</v>
      </c>
      <c r="U97" s="82">
        <f t="shared" si="33"/>
        <v>8959</v>
      </c>
      <c r="V97" s="82">
        <f t="shared" si="33"/>
        <v>9090</v>
      </c>
      <c r="W97" s="82">
        <f t="shared" si="33"/>
        <v>9221</v>
      </c>
      <c r="X97" s="86">
        <f t="shared" si="33"/>
        <v>9351.9999999999982</v>
      </c>
    </row>
    <row r="98" spans="2:24" x14ac:dyDescent="0.3">
      <c r="B98" s="54">
        <v>5</v>
      </c>
      <c r="C98" s="5" t="s">
        <v>250</v>
      </c>
      <c r="D98" s="5" t="s">
        <v>252</v>
      </c>
      <c r="E98" s="82">
        <f>E97/86400</f>
        <v>7.9432870370370376E-2</v>
      </c>
      <c r="F98" s="82">
        <f t="shared" ref="F98:X98" si="34">F97/86400</f>
        <v>8.0949074074074076E-2</v>
      </c>
      <c r="G98" s="82">
        <f t="shared" si="34"/>
        <v>8.2465277777777762E-2</v>
      </c>
      <c r="H98" s="82">
        <f t="shared" si="34"/>
        <v>8.3981481481481476E-2</v>
      </c>
      <c r="I98" s="86">
        <f t="shared" si="34"/>
        <v>8.549768518518519E-2</v>
      </c>
      <c r="J98" s="82">
        <f t="shared" si="34"/>
        <v>8.7013888888888891E-2</v>
      </c>
      <c r="K98" s="82">
        <f t="shared" si="34"/>
        <v>8.8530092592592591E-2</v>
      </c>
      <c r="L98" s="82">
        <f t="shared" si="34"/>
        <v>9.0046296296296291E-2</v>
      </c>
      <c r="M98" s="82">
        <f t="shared" si="34"/>
        <v>9.1562500000000005E-2</v>
      </c>
      <c r="N98" s="86">
        <f t="shared" si="34"/>
        <v>9.3078703703703705E-2</v>
      </c>
      <c r="O98" s="82">
        <f t="shared" si="34"/>
        <v>9.4594907407407405E-2</v>
      </c>
      <c r="P98" s="82">
        <f t="shared" si="34"/>
        <v>9.6111111111111092E-2</v>
      </c>
      <c r="Q98" s="82">
        <f t="shared" si="34"/>
        <v>9.7627314814814792E-2</v>
      </c>
      <c r="R98" s="82">
        <f t="shared" si="34"/>
        <v>9.914351851851852E-2</v>
      </c>
      <c r="S98" s="86">
        <f t="shared" si="34"/>
        <v>0.10065972222222222</v>
      </c>
      <c r="T98" s="82">
        <f t="shared" si="34"/>
        <v>0.10217592592592592</v>
      </c>
      <c r="U98" s="82">
        <f t="shared" si="34"/>
        <v>0.10369212962962963</v>
      </c>
      <c r="V98" s="82">
        <f t="shared" si="34"/>
        <v>0.10520833333333333</v>
      </c>
      <c r="W98" s="82">
        <f t="shared" si="34"/>
        <v>0.10672453703703703</v>
      </c>
      <c r="X98" s="86">
        <f t="shared" si="34"/>
        <v>0.10824074074074072</v>
      </c>
    </row>
    <row r="99" spans="2:24" x14ac:dyDescent="0.3">
      <c r="B99" s="52" t="s">
        <v>259</v>
      </c>
      <c r="C99" s="53" t="s">
        <v>160</v>
      </c>
      <c r="D99" s="5"/>
      <c r="E99" s="5"/>
      <c r="F99" s="5"/>
      <c r="G99" s="5"/>
      <c r="H99" s="5"/>
      <c r="I99" s="84"/>
      <c r="J99" s="5"/>
      <c r="K99" s="5"/>
      <c r="L99" s="5"/>
      <c r="M99" s="5"/>
      <c r="N99" s="84"/>
      <c r="O99" s="5"/>
      <c r="P99" s="5"/>
      <c r="Q99" s="5"/>
      <c r="R99" s="5"/>
      <c r="S99" s="84"/>
      <c r="T99" s="5"/>
      <c r="U99" s="5"/>
      <c r="V99" s="5"/>
      <c r="W99" s="5"/>
      <c r="X99" s="84"/>
    </row>
    <row r="100" spans="2:24" x14ac:dyDescent="0.3">
      <c r="B100" s="54">
        <v>1</v>
      </c>
      <c r="C100" s="5" t="s">
        <v>161</v>
      </c>
      <c r="D100" s="5" t="s">
        <v>158</v>
      </c>
      <c r="E100" s="57">
        <v>0.25</v>
      </c>
      <c r="F100" s="57">
        <v>0.25</v>
      </c>
      <c r="G100" s="57">
        <v>0.25</v>
      </c>
      <c r="H100" s="57">
        <v>0.25</v>
      </c>
      <c r="I100" s="87">
        <v>0.25</v>
      </c>
      <c r="J100" s="57">
        <v>0.25</v>
      </c>
      <c r="K100" s="57">
        <v>0.25</v>
      </c>
      <c r="L100" s="57">
        <v>0.25</v>
      </c>
      <c r="M100" s="57">
        <v>0.25</v>
      </c>
      <c r="N100" s="87">
        <v>0.25</v>
      </c>
      <c r="O100" s="57">
        <v>0.25</v>
      </c>
      <c r="P100" s="57">
        <v>0.25</v>
      </c>
      <c r="Q100" s="57">
        <v>0.25</v>
      </c>
      <c r="R100" s="57">
        <v>0.25</v>
      </c>
      <c r="S100" s="87">
        <v>0.25</v>
      </c>
      <c r="T100" s="57">
        <v>0.25</v>
      </c>
      <c r="U100" s="57">
        <v>0.25</v>
      </c>
      <c r="V100" s="57">
        <v>0.25</v>
      </c>
      <c r="W100" s="57">
        <v>0.25</v>
      </c>
      <c r="X100" s="87">
        <v>0.25</v>
      </c>
    </row>
    <row r="101" spans="2:24" x14ac:dyDescent="0.3">
      <c r="B101" s="54">
        <v>2</v>
      </c>
      <c r="C101" s="5" t="s">
        <v>162</v>
      </c>
      <c r="D101" s="5" t="s">
        <v>156</v>
      </c>
      <c r="E101" s="82">
        <f>(E92+E98)*E100</f>
        <v>0.17431102109053498</v>
      </c>
      <c r="F101" s="82">
        <f t="shared" ref="F101:X101" si="35">(F92+F98)*F100</f>
        <v>0.17763824588477364</v>
      </c>
      <c r="G101" s="82">
        <f t="shared" si="35"/>
        <v>0.18096547067901234</v>
      </c>
      <c r="H101" s="82">
        <f t="shared" si="35"/>
        <v>0.184292695473251</v>
      </c>
      <c r="I101" s="86">
        <f t="shared" si="35"/>
        <v>0.18761992026748972</v>
      </c>
      <c r="J101" s="82">
        <f t="shared" si="35"/>
        <v>0.19094714506172838</v>
      </c>
      <c r="K101" s="82">
        <f t="shared" si="35"/>
        <v>0.19427436985596708</v>
      </c>
      <c r="L101" s="82">
        <f t="shared" si="35"/>
        <v>0.19760159465020577</v>
      </c>
      <c r="M101" s="82">
        <f t="shared" si="35"/>
        <v>0.20092881944444443</v>
      </c>
      <c r="N101" s="86">
        <f t="shared" si="35"/>
        <v>0.20425604423868313</v>
      </c>
      <c r="O101" s="82">
        <f t="shared" si="35"/>
        <v>0.20758326903292176</v>
      </c>
      <c r="P101" s="82">
        <f t="shared" si="35"/>
        <v>0.21091049382716048</v>
      </c>
      <c r="Q101" s="82">
        <f t="shared" si="35"/>
        <v>0.21423771862139915</v>
      </c>
      <c r="R101" s="82">
        <f t="shared" si="35"/>
        <v>0.21756494341563784</v>
      </c>
      <c r="S101" s="86">
        <f t="shared" si="35"/>
        <v>0.22089216820987653</v>
      </c>
      <c r="T101" s="82">
        <f t="shared" si="35"/>
        <v>0.22421939300411522</v>
      </c>
      <c r="U101" s="82">
        <f t="shared" si="35"/>
        <v>0.22754661779835389</v>
      </c>
      <c r="V101" s="82">
        <f t="shared" si="35"/>
        <v>0.23087384259259261</v>
      </c>
      <c r="W101" s="82">
        <f t="shared" si="35"/>
        <v>0.23420106738683127</v>
      </c>
      <c r="X101" s="86">
        <f t="shared" si="35"/>
        <v>0.23752829218106997</v>
      </c>
    </row>
    <row r="102" spans="2:24" x14ac:dyDescent="0.3">
      <c r="B102" s="52" t="s">
        <v>261</v>
      </c>
      <c r="C102" s="53" t="s">
        <v>157</v>
      </c>
      <c r="D102" s="5"/>
      <c r="E102" s="5"/>
      <c r="F102" s="5"/>
      <c r="G102" s="5"/>
      <c r="H102" s="5"/>
      <c r="I102" s="84"/>
      <c r="J102" s="5"/>
      <c r="K102" s="5"/>
      <c r="L102" s="5"/>
      <c r="M102" s="5"/>
      <c r="N102" s="84"/>
      <c r="O102" s="5"/>
      <c r="P102" s="5"/>
      <c r="Q102" s="5"/>
      <c r="R102" s="5"/>
      <c r="S102" s="84"/>
      <c r="T102" s="5"/>
      <c r="U102" s="5"/>
      <c r="V102" s="5"/>
      <c r="W102" s="5"/>
      <c r="X102" s="84"/>
    </row>
    <row r="103" spans="2:24" x14ac:dyDescent="0.3">
      <c r="B103" s="54">
        <v>1</v>
      </c>
      <c r="C103" s="5" t="s">
        <v>159</v>
      </c>
      <c r="D103" s="5" t="s">
        <v>156</v>
      </c>
      <c r="E103" s="82" cm="1">
        <f t="array" ref="E103:X103">TRANSPOSE('Rekap Air Non Domestik (4)'!R57:R76)</f>
        <v>0.2099537037037037</v>
      </c>
      <c r="F103" s="82">
        <v>0.2099537037037037</v>
      </c>
      <c r="G103" s="82">
        <v>0.2099537037037037</v>
      </c>
      <c r="H103" s="82">
        <v>0.2099537037037037</v>
      </c>
      <c r="I103" s="86">
        <v>0.2099537037037037</v>
      </c>
      <c r="J103" s="82">
        <v>0.2099537037037037</v>
      </c>
      <c r="K103" s="82">
        <v>0.23310185185185184</v>
      </c>
      <c r="L103" s="82">
        <v>0.23310185185185184</v>
      </c>
      <c r="M103" s="82">
        <v>0.24467592592592591</v>
      </c>
      <c r="N103" s="86">
        <v>0.24467592592592591</v>
      </c>
      <c r="O103" s="82">
        <v>0.24467592592592591</v>
      </c>
      <c r="P103" s="82">
        <v>0.24467592592592591</v>
      </c>
      <c r="Q103" s="82">
        <v>0.24467592592592591</v>
      </c>
      <c r="R103" s="82">
        <v>0.24467592592592591</v>
      </c>
      <c r="S103" s="86">
        <v>0.24467592592592591</v>
      </c>
      <c r="T103" s="82">
        <v>0.24467592592592591</v>
      </c>
      <c r="U103" s="82">
        <v>0.24467592592592591</v>
      </c>
      <c r="V103" s="82">
        <v>0.24467592592592591</v>
      </c>
      <c r="W103" s="82">
        <v>0.24467592592592591</v>
      </c>
      <c r="X103" s="86">
        <v>0.26782407407407405</v>
      </c>
    </row>
    <row r="104" spans="2:24" x14ac:dyDescent="0.3">
      <c r="B104" s="52" t="s">
        <v>165</v>
      </c>
      <c r="C104" s="53" t="s">
        <v>260</v>
      </c>
      <c r="D104" s="5" t="s">
        <v>156</v>
      </c>
      <c r="E104" s="82">
        <f>E92+E98+E101+E103</f>
        <v>1.0815088091563787</v>
      </c>
      <c r="F104" s="82">
        <f t="shared" ref="F104:X104" si="36">F92+F98+F101+F103</f>
        <v>1.0981449331275719</v>
      </c>
      <c r="G104" s="82">
        <f t="shared" si="36"/>
        <v>1.1147810570987655</v>
      </c>
      <c r="H104" s="82">
        <f t="shared" si="36"/>
        <v>1.1314171810699587</v>
      </c>
      <c r="I104" s="86">
        <f t="shared" si="36"/>
        <v>1.1480533050411523</v>
      </c>
      <c r="J104" s="82">
        <f t="shared" si="36"/>
        <v>1.1646894290123457</v>
      </c>
      <c r="K104" s="82">
        <f t="shared" si="36"/>
        <v>1.2044737011316871</v>
      </c>
      <c r="L104" s="82">
        <f t="shared" si="36"/>
        <v>1.2211098251028807</v>
      </c>
      <c r="M104" s="82">
        <f t="shared" si="36"/>
        <v>1.2493200231481481</v>
      </c>
      <c r="N104" s="86">
        <f t="shared" si="36"/>
        <v>1.2659561471193415</v>
      </c>
      <c r="O104" s="82">
        <f t="shared" si="36"/>
        <v>1.2825922710905346</v>
      </c>
      <c r="P104" s="82">
        <f t="shared" si="36"/>
        <v>1.2992283950617283</v>
      </c>
      <c r="Q104" s="82">
        <f t="shared" si="36"/>
        <v>1.3158645190329217</v>
      </c>
      <c r="R104" s="82">
        <f t="shared" si="36"/>
        <v>1.3325006430041151</v>
      </c>
      <c r="S104" s="86">
        <f t="shared" si="36"/>
        <v>1.3491367669753085</v>
      </c>
      <c r="T104" s="82">
        <f t="shared" si="36"/>
        <v>1.3657728909465021</v>
      </c>
      <c r="U104" s="82">
        <f t="shared" si="36"/>
        <v>1.3824090149176953</v>
      </c>
      <c r="V104" s="82">
        <f t="shared" si="36"/>
        <v>1.3990451388888889</v>
      </c>
      <c r="W104" s="82">
        <f t="shared" si="36"/>
        <v>1.4156812628600823</v>
      </c>
      <c r="X104" s="86">
        <f t="shared" si="36"/>
        <v>1.4554655349794239</v>
      </c>
    </row>
    <row r="105" spans="2:24" x14ac:dyDescent="0.3">
      <c r="B105" s="52" t="s">
        <v>166</v>
      </c>
      <c r="C105" s="53" t="s">
        <v>237</v>
      </c>
      <c r="D105" s="5"/>
      <c r="E105" s="5"/>
      <c r="F105" s="5"/>
      <c r="G105" s="5"/>
      <c r="H105" s="5"/>
      <c r="I105" s="84"/>
      <c r="J105" s="5"/>
      <c r="K105" s="5"/>
      <c r="L105" s="5"/>
      <c r="M105" s="5"/>
      <c r="N105" s="84"/>
      <c r="O105" s="5"/>
      <c r="P105" s="5"/>
      <c r="Q105" s="5"/>
      <c r="R105" s="5"/>
      <c r="S105" s="84"/>
      <c r="T105" s="5"/>
      <c r="U105" s="5"/>
      <c r="V105" s="5"/>
      <c r="W105" s="5"/>
      <c r="X105" s="84"/>
    </row>
    <row r="106" spans="2:24" x14ac:dyDescent="0.3">
      <c r="B106" s="54">
        <v>1</v>
      </c>
      <c r="C106" s="5" t="s">
        <v>163</v>
      </c>
      <c r="D106" s="5"/>
      <c r="E106" s="5">
        <v>1.5</v>
      </c>
      <c r="F106" s="5">
        <v>1.5</v>
      </c>
      <c r="G106" s="5">
        <v>1.5</v>
      </c>
      <c r="H106" s="5">
        <v>1.5</v>
      </c>
      <c r="I106" s="84">
        <v>1.5</v>
      </c>
      <c r="J106" s="5">
        <v>1.5</v>
      </c>
      <c r="K106" s="5">
        <v>1.5</v>
      </c>
      <c r="L106" s="5">
        <v>1.5</v>
      </c>
      <c r="M106" s="5">
        <v>1.5</v>
      </c>
      <c r="N106" s="84">
        <v>1.5</v>
      </c>
      <c r="O106" s="5">
        <v>1.5</v>
      </c>
      <c r="P106" s="5">
        <v>1.5</v>
      </c>
      <c r="Q106" s="5">
        <v>1.5</v>
      </c>
      <c r="R106" s="5">
        <v>1.5</v>
      </c>
      <c r="S106" s="84">
        <v>1.5</v>
      </c>
      <c r="T106" s="5">
        <v>1.5</v>
      </c>
      <c r="U106" s="5">
        <v>1.5</v>
      </c>
      <c r="V106" s="5">
        <v>1.5</v>
      </c>
      <c r="W106" s="5">
        <v>1.5</v>
      </c>
      <c r="X106" s="84">
        <v>1.5</v>
      </c>
    </row>
    <row r="107" spans="2:24" x14ac:dyDescent="0.3">
      <c r="B107" s="54">
        <v>2</v>
      </c>
      <c r="C107" s="5" t="s">
        <v>164</v>
      </c>
      <c r="D107" s="5" t="s">
        <v>156</v>
      </c>
      <c r="E107" s="82">
        <f>E104*E106</f>
        <v>1.6222632137345681</v>
      </c>
      <c r="F107" s="82">
        <f t="shared" ref="F107:H107" si="37">F104*F106</f>
        <v>1.6472173996913577</v>
      </c>
      <c r="G107" s="82">
        <f t="shared" si="37"/>
        <v>1.6721715856481483</v>
      </c>
      <c r="H107" s="82">
        <f t="shared" si="37"/>
        <v>1.6971257716049379</v>
      </c>
      <c r="I107" s="86">
        <f>I104*I106</f>
        <v>1.7220799575617285</v>
      </c>
      <c r="J107" s="82">
        <f t="shared" ref="J107:X107" si="38">J104*J106</f>
        <v>1.7470341435185186</v>
      </c>
      <c r="K107" s="82">
        <f t="shared" si="38"/>
        <v>1.8067105516975306</v>
      </c>
      <c r="L107" s="82">
        <f t="shared" si="38"/>
        <v>1.8316647376543211</v>
      </c>
      <c r="M107" s="82">
        <f t="shared" si="38"/>
        <v>1.873980034722222</v>
      </c>
      <c r="N107" s="86">
        <f t="shared" si="38"/>
        <v>1.8989342206790121</v>
      </c>
      <c r="O107" s="82">
        <f t="shared" si="38"/>
        <v>1.923888406635802</v>
      </c>
      <c r="P107" s="82">
        <f t="shared" si="38"/>
        <v>1.9488425925925923</v>
      </c>
      <c r="Q107" s="82">
        <f t="shared" si="38"/>
        <v>1.9737967785493824</v>
      </c>
      <c r="R107" s="82">
        <f t="shared" si="38"/>
        <v>1.9987509645061725</v>
      </c>
      <c r="S107" s="86">
        <f t="shared" si="38"/>
        <v>2.0237051504629626</v>
      </c>
      <c r="T107" s="82">
        <f t="shared" si="38"/>
        <v>2.0486593364197532</v>
      </c>
      <c r="U107" s="82">
        <f t="shared" si="38"/>
        <v>2.0736135223765428</v>
      </c>
      <c r="V107" s="82">
        <f t="shared" si="38"/>
        <v>2.0985677083333334</v>
      </c>
      <c r="W107" s="82">
        <f t="shared" si="38"/>
        <v>2.1235218942901235</v>
      </c>
      <c r="X107" s="86">
        <f t="shared" si="38"/>
        <v>2.1831983024691359</v>
      </c>
    </row>
    <row r="108" spans="2:24" x14ac:dyDescent="0.3">
      <c r="B108" s="52" t="s">
        <v>262</v>
      </c>
      <c r="C108" s="53" t="s">
        <v>241</v>
      </c>
      <c r="D108" s="5"/>
      <c r="E108" s="5"/>
      <c r="F108" s="5"/>
      <c r="G108" s="5"/>
      <c r="H108" s="5"/>
      <c r="I108" s="84"/>
      <c r="J108" s="5"/>
      <c r="K108" s="5"/>
      <c r="L108" s="5"/>
      <c r="M108" s="5"/>
      <c r="N108" s="84"/>
      <c r="O108" s="5"/>
      <c r="P108" s="5"/>
      <c r="Q108" s="5"/>
      <c r="R108" s="5"/>
      <c r="S108" s="84"/>
      <c r="T108" s="5"/>
      <c r="U108" s="5"/>
      <c r="V108" s="5"/>
      <c r="W108" s="5"/>
      <c r="X108" s="84"/>
    </row>
    <row r="109" spans="2:24" x14ac:dyDescent="0.3">
      <c r="B109" s="54">
        <v>1</v>
      </c>
      <c r="C109" s="5" t="s">
        <v>163</v>
      </c>
      <c r="D109" s="5"/>
      <c r="E109" s="5">
        <v>2</v>
      </c>
      <c r="F109" s="5">
        <v>2</v>
      </c>
      <c r="G109" s="5">
        <v>2</v>
      </c>
      <c r="H109" s="5">
        <v>2</v>
      </c>
      <c r="I109" s="84">
        <v>2</v>
      </c>
      <c r="J109" s="5">
        <v>2</v>
      </c>
      <c r="K109" s="5">
        <v>2</v>
      </c>
      <c r="L109" s="5">
        <v>2</v>
      </c>
      <c r="M109" s="5">
        <v>2</v>
      </c>
      <c r="N109" s="84">
        <v>2</v>
      </c>
      <c r="O109" s="5">
        <v>2</v>
      </c>
      <c r="P109" s="5">
        <v>2</v>
      </c>
      <c r="Q109" s="5">
        <v>2</v>
      </c>
      <c r="R109" s="5">
        <v>2</v>
      </c>
      <c r="S109" s="84">
        <v>2</v>
      </c>
      <c r="T109" s="5">
        <v>2</v>
      </c>
      <c r="U109" s="5">
        <v>2</v>
      </c>
      <c r="V109" s="5">
        <v>2</v>
      </c>
      <c r="W109" s="5">
        <v>2</v>
      </c>
      <c r="X109" s="84">
        <v>2</v>
      </c>
    </row>
    <row r="110" spans="2:24" x14ac:dyDescent="0.3">
      <c r="B110" s="54">
        <v>2</v>
      </c>
      <c r="C110" s="5" t="s">
        <v>164</v>
      </c>
      <c r="D110" s="5" t="s">
        <v>156</v>
      </c>
      <c r="E110" s="82">
        <f>E109*E104</f>
        <v>2.1630176183127574</v>
      </c>
      <c r="F110" s="82">
        <f t="shared" ref="F110:X110" si="39">F109*F104</f>
        <v>2.1962898662551438</v>
      </c>
      <c r="G110" s="82">
        <f t="shared" si="39"/>
        <v>2.229562114197531</v>
      </c>
      <c r="H110" s="82">
        <f t="shared" si="39"/>
        <v>2.2628343621399174</v>
      </c>
      <c r="I110" s="86">
        <f t="shared" si="39"/>
        <v>2.2961066100823047</v>
      </c>
      <c r="J110" s="82">
        <f t="shared" si="39"/>
        <v>2.3293788580246915</v>
      </c>
      <c r="K110" s="82">
        <f t="shared" si="39"/>
        <v>2.4089474022633741</v>
      </c>
      <c r="L110" s="82">
        <f t="shared" si="39"/>
        <v>2.4422196502057614</v>
      </c>
      <c r="M110" s="82">
        <f t="shared" si="39"/>
        <v>2.4986400462962961</v>
      </c>
      <c r="N110" s="86">
        <f t="shared" si="39"/>
        <v>2.5319122942386829</v>
      </c>
      <c r="O110" s="82">
        <f t="shared" si="39"/>
        <v>2.5651845421810693</v>
      </c>
      <c r="P110" s="82">
        <f t="shared" si="39"/>
        <v>2.5984567901234565</v>
      </c>
      <c r="Q110" s="82">
        <f t="shared" si="39"/>
        <v>2.6317290380658434</v>
      </c>
      <c r="R110" s="82">
        <f t="shared" si="39"/>
        <v>2.6650012860082302</v>
      </c>
      <c r="S110" s="86">
        <f t="shared" si="39"/>
        <v>2.698273533950617</v>
      </c>
      <c r="T110" s="82">
        <f t="shared" si="39"/>
        <v>2.7315457818930042</v>
      </c>
      <c r="U110" s="82">
        <f t="shared" si="39"/>
        <v>2.7648180298353906</v>
      </c>
      <c r="V110" s="82">
        <f t="shared" si="39"/>
        <v>2.7980902777777779</v>
      </c>
      <c r="W110" s="82">
        <f t="shared" si="39"/>
        <v>2.8313625257201647</v>
      </c>
      <c r="X110" s="86">
        <f t="shared" si="39"/>
        <v>2.9109310699588478</v>
      </c>
    </row>
    <row r="113" spans="1:24" ht="18" x14ac:dyDescent="0.3">
      <c r="A113" s="230">
        <v>4</v>
      </c>
      <c r="B113" s="231" t="s">
        <v>141</v>
      </c>
      <c r="C113" s="231"/>
      <c r="D113" s="231"/>
      <c r="E113" s="231"/>
      <c r="F113" s="231"/>
      <c r="G113" s="231"/>
      <c r="H113" s="231"/>
      <c r="I113" s="231"/>
      <c r="J113" s="231"/>
      <c r="K113" s="231"/>
      <c r="L113" s="231"/>
      <c r="M113" s="231"/>
      <c r="N113" s="231"/>
      <c r="O113" s="231"/>
      <c r="P113" s="231"/>
      <c r="Q113" s="231"/>
      <c r="R113" s="231"/>
      <c r="S113" s="231"/>
      <c r="T113" s="231"/>
      <c r="U113" s="231"/>
      <c r="V113" s="231"/>
      <c r="W113" s="231"/>
      <c r="X113" s="231"/>
    </row>
    <row r="114" spans="1:24" ht="15.6" x14ac:dyDescent="0.3">
      <c r="A114" s="230"/>
      <c r="B114" s="234" t="s">
        <v>377</v>
      </c>
      <c r="C114" s="234"/>
      <c r="D114" s="234"/>
      <c r="E114" s="234"/>
      <c r="F114" s="234"/>
      <c r="G114" s="234"/>
      <c r="H114" s="234"/>
      <c r="I114" s="234"/>
      <c r="J114" s="234"/>
      <c r="K114" s="234"/>
      <c r="L114" s="234"/>
      <c r="M114" s="234"/>
      <c r="N114" s="234"/>
      <c r="O114" s="234"/>
      <c r="P114" s="234"/>
      <c r="Q114" s="234"/>
      <c r="R114" s="234"/>
      <c r="S114" s="234"/>
      <c r="T114" s="234"/>
      <c r="U114" s="234"/>
      <c r="V114" s="234"/>
      <c r="W114" s="234"/>
      <c r="X114" s="234"/>
    </row>
    <row r="115" spans="1:24" ht="15.6" x14ac:dyDescent="0.3">
      <c r="A115" s="230"/>
      <c r="B115" s="232" t="s">
        <v>149</v>
      </c>
      <c r="C115" s="197" t="s">
        <v>150</v>
      </c>
      <c r="D115" s="197" t="s">
        <v>151</v>
      </c>
      <c r="E115" s="233" t="s">
        <v>22</v>
      </c>
      <c r="F115" s="233"/>
      <c r="G115" s="233"/>
      <c r="H115" s="233"/>
      <c r="I115" s="233"/>
      <c r="J115" s="233"/>
      <c r="K115" s="233"/>
      <c r="L115" s="233"/>
      <c r="M115" s="233"/>
      <c r="N115" s="233"/>
      <c r="O115" s="233"/>
      <c r="P115" s="233"/>
      <c r="Q115" s="233"/>
      <c r="R115" s="233"/>
      <c r="S115" s="233"/>
      <c r="T115" s="233"/>
      <c r="U115" s="233"/>
      <c r="V115" s="233"/>
      <c r="W115" s="233"/>
      <c r="X115" s="233"/>
    </row>
    <row r="116" spans="1:24" x14ac:dyDescent="0.3">
      <c r="A116" s="230"/>
      <c r="B116" s="232"/>
      <c r="C116" s="197"/>
      <c r="D116" s="197"/>
      <c r="E116" s="8">
        <v>2025</v>
      </c>
      <c r="F116" s="8">
        <v>2026</v>
      </c>
      <c r="G116" s="8">
        <v>2027</v>
      </c>
      <c r="H116" s="8">
        <v>2028</v>
      </c>
      <c r="I116" s="8">
        <v>2029</v>
      </c>
      <c r="J116" s="8">
        <v>2030</v>
      </c>
      <c r="K116" s="8">
        <v>2031</v>
      </c>
      <c r="L116" s="8">
        <v>2032</v>
      </c>
      <c r="M116" s="8">
        <v>2033</v>
      </c>
      <c r="N116" s="8">
        <v>2034</v>
      </c>
      <c r="O116" s="8">
        <v>2035</v>
      </c>
      <c r="P116" s="8">
        <v>2036</v>
      </c>
      <c r="Q116" s="8">
        <v>2037</v>
      </c>
      <c r="R116" s="8">
        <v>2038</v>
      </c>
      <c r="S116" s="8">
        <v>2039</v>
      </c>
      <c r="T116" s="8">
        <v>2040</v>
      </c>
      <c r="U116" s="8">
        <v>2041</v>
      </c>
      <c r="V116" s="8">
        <v>2042</v>
      </c>
      <c r="W116" s="8">
        <v>2043</v>
      </c>
      <c r="X116" s="8">
        <v>2044</v>
      </c>
    </row>
    <row r="117" spans="1:24" x14ac:dyDescent="0.3">
      <c r="B117" s="52" t="s">
        <v>152</v>
      </c>
      <c r="C117" s="53" t="s">
        <v>153</v>
      </c>
      <c r="D117" s="5"/>
      <c r="E117" s="5"/>
      <c r="F117" s="5"/>
      <c r="G117" s="5"/>
      <c r="H117" s="5"/>
      <c r="I117" s="84"/>
      <c r="J117" s="5"/>
      <c r="K117" s="5"/>
      <c r="L117" s="5"/>
      <c r="M117" s="5"/>
      <c r="N117" s="84"/>
      <c r="O117" s="5"/>
      <c r="P117" s="5"/>
      <c r="Q117" s="5"/>
      <c r="R117" s="5"/>
      <c r="S117" s="84"/>
      <c r="T117" s="5"/>
      <c r="U117" s="5"/>
      <c r="V117" s="5"/>
      <c r="W117" s="5"/>
      <c r="X117" s="84"/>
    </row>
    <row r="118" spans="1:24" x14ac:dyDescent="0.3">
      <c r="B118" s="54">
        <v>1</v>
      </c>
      <c r="C118" s="5" t="s">
        <v>154</v>
      </c>
      <c r="D118" s="5" t="s">
        <v>155</v>
      </c>
      <c r="E118" s="55" cm="1">
        <f t="array" ref="E118:X118">TRANSPOSE('Forward Projection (4)'!L68:L87)</f>
        <v>1269.1111111111111</v>
      </c>
      <c r="F118" s="55">
        <v>1300.2222222222222</v>
      </c>
      <c r="G118" s="55">
        <v>1331.3333333333333</v>
      </c>
      <c r="H118" s="55">
        <v>1362.4444444444443</v>
      </c>
      <c r="I118" s="85">
        <v>1393.5555555555557</v>
      </c>
      <c r="J118" s="55">
        <v>1424.6666666666667</v>
      </c>
      <c r="K118" s="55">
        <v>1455.7777777777778</v>
      </c>
      <c r="L118" s="55">
        <v>1486.8888888888889</v>
      </c>
      <c r="M118" s="55">
        <v>1518</v>
      </c>
      <c r="N118" s="85">
        <v>1549.1111111111111</v>
      </c>
      <c r="O118" s="55">
        <v>1580.2222222222222</v>
      </c>
      <c r="P118" s="55">
        <v>1611.3333333333333</v>
      </c>
      <c r="Q118" s="55">
        <v>1642.4444444444443</v>
      </c>
      <c r="R118" s="55">
        <v>1673.5555555555557</v>
      </c>
      <c r="S118" s="85">
        <v>1704.6666666666667</v>
      </c>
      <c r="T118" s="55">
        <v>1735.7777777777778</v>
      </c>
      <c r="U118" s="55">
        <v>1766.8888888888889</v>
      </c>
      <c r="V118" s="55">
        <v>1798</v>
      </c>
      <c r="W118" s="55">
        <v>1829.1111111111111</v>
      </c>
      <c r="X118" s="85">
        <v>1860.2222222222222</v>
      </c>
    </row>
    <row r="119" spans="1:24" x14ac:dyDescent="0.3">
      <c r="B119" s="54">
        <v>2</v>
      </c>
      <c r="C119" s="5" t="s">
        <v>238</v>
      </c>
      <c r="D119" s="5" t="s">
        <v>158</v>
      </c>
      <c r="E119" s="83">
        <v>0.83</v>
      </c>
      <c r="F119" s="83">
        <v>0.83</v>
      </c>
      <c r="G119" s="83">
        <v>0.84</v>
      </c>
      <c r="H119" s="83">
        <v>0.84</v>
      </c>
      <c r="I119" s="88">
        <v>0.85</v>
      </c>
      <c r="J119" s="83">
        <v>0.85</v>
      </c>
      <c r="K119" s="83">
        <v>0.86</v>
      </c>
      <c r="L119" s="83">
        <v>0.88</v>
      </c>
      <c r="M119" s="83">
        <v>0.9</v>
      </c>
      <c r="N119" s="88">
        <v>0.92</v>
      </c>
      <c r="O119" s="83">
        <v>0.93</v>
      </c>
      <c r="P119" s="83">
        <v>0.93</v>
      </c>
      <c r="Q119" s="83">
        <v>0.95</v>
      </c>
      <c r="R119" s="83">
        <v>0.96</v>
      </c>
      <c r="S119" s="88">
        <v>0.96</v>
      </c>
      <c r="T119" s="83">
        <v>0.97</v>
      </c>
      <c r="U119" s="83">
        <v>0.98</v>
      </c>
      <c r="V119" s="83">
        <v>0.99</v>
      </c>
      <c r="W119" s="83">
        <v>1</v>
      </c>
      <c r="X119" s="88">
        <v>1</v>
      </c>
    </row>
    <row r="120" spans="1:24" x14ac:dyDescent="0.3">
      <c r="B120" s="54">
        <v>3</v>
      </c>
      <c r="C120" s="5" t="s">
        <v>239</v>
      </c>
      <c r="D120" s="5" t="s">
        <v>240</v>
      </c>
      <c r="E120" s="55">
        <f>E118*E119</f>
        <v>1053.362222222222</v>
      </c>
      <c r="F120" s="55">
        <f t="shared" ref="F120:X120" si="40">F118*F119</f>
        <v>1079.1844444444444</v>
      </c>
      <c r="G120" s="55">
        <f t="shared" si="40"/>
        <v>1118.32</v>
      </c>
      <c r="H120" s="55">
        <f t="shared" si="40"/>
        <v>1144.4533333333331</v>
      </c>
      <c r="I120" s="85">
        <f t="shared" si="40"/>
        <v>1184.5222222222224</v>
      </c>
      <c r="J120" s="55">
        <f t="shared" si="40"/>
        <v>1210.9666666666667</v>
      </c>
      <c r="K120" s="55">
        <f t="shared" si="40"/>
        <v>1251.9688888888888</v>
      </c>
      <c r="L120" s="55">
        <f t="shared" si="40"/>
        <v>1308.4622222222222</v>
      </c>
      <c r="M120" s="55">
        <f t="shared" si="40"/>
        <v>1366.2</v>
      </c>
      <c r="N120" s="85">
        <f t="shared" si="40"/>
        <v>1425.1822222222222</v>
      </c>
      <c r="O120" s="55">
        <f t="shared" si="40"/>
        <v>1469.6066666666668</v>
      </c>
      <c r="P120" s="55">
        <f t="shared" si="40"/>
        <v>1498.54</v>
      </c>
      <c r="Q120" s="55">
        <f t="shared" si="40"/>
        <v>1560.3222222222221</v>
      </c>
      <c r="R120" s="55">
        <f t="shared" si="40"/>
        <v>1606.6133333333335</v>
      </c>
      <c r="S120" s="85">
        <f t="shared" si="40"/>
        <v>1636.48</v>
      </c>
      <c r="T120" s="55">
        <f t="shared" si="40"/>
        <v>1683.7044444444443</v>
      </c>
      <c r="U120" s="55">
        <f t="shared" si="40"/>
        <v>1731.5511111111111</v>
      </c>
      <c r="V120" s="55">
        <f t="shared" si="40"/>
        <v>1780.02</v>
      </c>
      <c r="W120" s="55">
        <f t="shared" si="40"/>
        <v>1829.1111111111111</v>
      </c>
      <c r="X120" s="85">
        <f t="shared" si="40"/>
        <v>1860.2222222222222</v>
      </c>
    </row>
    <row r="121" spans="1:24" x14ac:dyDescent="0.3">
      <c r="B121" s="52" t="s">
        <v>246</v>
      </c>
      <c r="C121" s="53" t="s">
        <v>243</v>
      </c>
      <c r="D121" s="5"/>
      <c r="E121" s="82"/>
      <c r="F121" s="82"/>
      <c r="G121" s="82"/>
      <c r="H121" s="82"/>
      <c r="I121" s="86"/>
      <c r="J121" s="82"/>
      <c r="K121" s="82"/>
      <c r="L121" s="82"/>
      <c r="M121" s="82"/>
      <c r="N121" s="86"/>
      <c r="O121" s="82"/>
      <c r="P121" s="82"/>
      <c r="Q121" s="82"/>
      <c r="R121" s="82"/>
      <c r="S121" s="86"/>
      <c r="T121" s="82"/>
      <c r="U121" s="82"/>
      <c r="V121" s="82"/>
      <c r="W121" s="82"/>
      <c r="X121" s="86"/>
    </row>
    <row r="122" spans="1:24" x14ac:dyDescent="0.3">
      <c r="B122" s="54">
        <v>1</v>
      </c>
      <c r="C122" s="5" t="s">
        <v>244</v>
      </c>
      <c r="D122" s="5" t="s">
        <v>158</v>
      </c>
      <c r="E122" s="83">
        <v>0.7</v>
      </c>
      <c r="F122" s="83">
        <v>0.7</v>
      </c>
      <c r="G122" s="83">
        <v>0.7</v>
      </c>
      <c r="H122" s="83">
        <v>0.7</v>
      </c>
      <c r="I122" s="88">
        <v>0.7</v>
      </c>
      <c r="J122" s="83">
        <v>0.7</v>
      </c>
      <c r="K122" s="83">
        <v>0.7</v>
      </c>
      <c r="L122" s="83">
        <v>0.7</v>
      </c>
      <c r="M122" s="83">
        <v>0.7</v>
      </c>
      <c r="N122" s="88">
        <v>0.7</v>
      </c>
      <c r="O122" s="83">
        <v>0.7</v>
      </c>
      <c r="P122" s="83">
        <v>0.7</v>
      </c>
      <c r="Q122" s="83">
        <v>0.7</v>
      </c>
      <c r="R122" s="83">
        <v>0.7</v>
      </c>
      <c r="S122" s="88">
        <v>0.7</v>
      </c>
      <c r="T122" s="83">
        <v>0.7</v>
      </c>
      <c r="U122" s="83">
        <v>0.7</v>
      </c>
      <c r="V122" s="83">
        <v>0.7</v>
      </c>
      <c r="W122" s="83">
        <v>0.7</v>
      </c>
      <c r="X122" s="88">
        <v>0.7</v>
      </c>
    </row>
    <row r="123" spans="1:24" x14ac:dyDescent="0.3">
      <c r="B123" s="54">
        <v>2</v>
      </c>
      <c r="C123" s="5" t="s">
        <v>245</v>
      </c>
      <c r="D123" s="5" t="s">
        <v>158</v>
      </c>
      <c r="E123" s="83">
        <v>0.3</v>
      </c>
      <c r="F123" s="83">
        <v>0.3</v>
      </c>
      <c r="G123" s="83">
        <v>0.3</v>
      </c>
      <c r="H123" s="83">
        <v>0.3</v>
      </c>
      <c r="I123" s="88">
        <v>0.3</v>
      </c>
      <c r="J123" s="83">
        <v>0.3</v>
      </c>
      <c r="K123" s="83">
        <v>0.3</v>
      </c>
      <c r="L123" s="83">
        <v>0.3</v>
      </c>
      <c r="M123" s="83">
        <v>0.3</v>
      </c>
      <c r="N123" s="88">
        <v>0.3</v>
      </c>
      <c r="O123" s="83">
        <v>0.3</v>
      </c>
      <c r="P123" s="83">
        <v>0.3</v>
      </c>
      <c r="Q123" s="83">
        <v>0.3</v>
      </c>
      <c r="R123" s="83">
        <v>0.3</v>
      </c>
      <c r="S123" s="88">
        <v>0.3</v>
      </c>
      <c r="T123" s="83">
        <v>0.3</v>
      </c>
      <c r="U123" s="83">
        <v>0.3</v>
      </c>
      <c r="V123" s="83">
        <v>0.3</v>
      </c>
      <c r="W123" s="83">
        <v>0.3</v>
      </c>
      <c r="X123" s="88">
        <v>0.3</v>
      </c>
    </row>
    <row r="124" spans="1:24" x14ac:dyDescent="0.3">
      <c r="B124" s="52" t="s">
        <v>257</v>
      </c>
      <c r="C124" s="53" t="s">
        <v>254</v>
      </c>
      <c r="D124" s="5"/>
      <c r="E124" s="82"/>
      <c r="F124" s="82"/>
      <c r="G124" s="82"/>
      <c r="H124" s="82"/>
      <c r="I124" s="86"/>
      <c r="J124" s="82"/>
      <c r="K124" s="82"/>
      <c r="L124" s="82"/>
      <c r="M124" s="82"/>
      <c r="N124" s="86"/>
      <c r="O124" s="82"/>
      <c r="P124" s="82"/>
      <c r="Q124" s="82"/>
      <c r="R124" s="82"/>
      <c r="S124" s="86"/>
      <c r="T124" s="82"/>
      <c r="U124" s="82"/>
      <c r="V124" s="82"/>
      <c r="W124" s="82"/>
      <c r="X124" s="86"/>
    </row>
    <row r="125" spans="1:24" x14ac:dyDescent="0.3">
      <c r="B125" s="54">
        <v>1</v>
      </c>
      <c r="C125" s="5" t="s">
        <v>154</v>
      </c>
      <c r="D125" s="5" t="s">
        <v>240</v>
      </c>
      <c r="E125" s="55">
        <f>E118*70%</f>
        <v>888.37777777777774</v>
      </c>
      <c r="F125" s="55">
        <f t="shared" ref="F125:X125" si="41">F118*70%</f>
        <v>910.15555555555545</v>
      </c>
      <c r="G125" s="55">
        <f t="shared" si="41"/>
        <v>931.93333333333317</v>
      </c>
      <c r="H125" s="55">
        <f t="shared" si="41"/>
        <v>953.71111111111099</v>
      </c>
      <c r="I125" s="85">
        <f t="shared" si="41"/>
        <v>975.48888888888894</v>
      </c>
      <c r="J125" s="55">
        <f t="shared" si="41"/>
        <v>997.26666666666665</v>
      </c>
      <c r="K125" s="55">
        <f t="shared" si="41"/>
        <v>1019.0444444444444</v>
      </c>
      <c r="L125" s="55">
        <f t="shared" si="41"/>
        <v>1040.8222222222221</v>
      </c>
      <c r="M125" s="55">
        <f t="shared" si="41"/>
        <v>1062.5999999999999</v>
      </c>
      <c r="N125" s="85">
        <f t="shared" si="41"/>
        <v>1084.3777777777777</v>
      </c>
      <c r="O125" s="55">
        <f t="shared" si="41"/>
        <v>1106.1555555555553</v>
      </c>
      <c r="P125" s="55">
        <f t="shared" si="41"/>
        <v>1127.9333333333332</v>
      </c>
      <c r="Q125" s="55">
        <f t="shared" si="41"/>
        <v>1149.711111111111</v>
      </c>
      <c r="R125" s="55">
        <f t="shared" si="41"/>
        <v>1171.4888888888888</v>
      </c>
      <c r="S125" s="85">
        <f t="shared" si="41"/>
        <v>1193.2666666666667</v>
      </c>
      <c r="T125" s="55">
        <f t="shared" si="41"/>
        <v>1215.0444444444445</v>
      </c>
      <c r="U125" s="55">
        <f t="shared" si="41"/>
        <v>1236.8222222222221</v>
      </c>
      <c r="V125" s="55">
        <f t="shared" si="41"/>
        <v>1258.5999999999999</v>
      </c>
      <c r="W125" s="55">
        <f t="shared" si="41"/>
        <v>1280.3777777777777</v>
      </c>
      <c r="X125" s="85">
        <f t="shared" si="41"/>
        <v>1302.1555555555553</v>
      </c>
    </row>
    <row r="126" spans="1:24" x14ac:dyDescent="0.3">
      <c r="B126" s="54">
        <v>2</v>
      </c>
      <c r="C126" s="5" t="s">
        <v>256</v>
      </c>
      <c r="D126" s="5" t="s">
        <v>249</v>
      </c>
      <c r="E126" s="55">
        <f>E125/5</f>
        <v>177.67555555555555</v>
      </c>
      <c r="F126" s="55">
        <f t="shared" ref="F126:X126" si="42">F125/5</f>
        <v>182.0311111111111</v>
      </c>
      <c r="G126" s="55">
        <f t="shared" si="42"/>
        <v>186.38666666666663</v>
      </c>
      <c r="H126" s="55">
        <f t="shared" si="42"/>
        <v>190.74222222222221</v>
      </c>
      <c r="I126" s="85">
        <f t="shared" si="42"/>
        <v>195.09777777777779</v>
      </c>
      <c r="J126" s="55">
        <f t="shared" si="42"/>
        <v>199.45333333333332</v>
      </c>
      <c r="K126" s="55">
        <f t="shared" si="42"/>
        <v>203.80888888888887</v>
      </c>
      <c r="L126" s="55">
        <f t="shared" si="42"/>
        <v>208.16444444444443</v>
      </c>
      <c r="M126" s="55">
        <f t="shared" si="42"/>
        <v>212.51999999999998</v>
      </c>
      <c r="N126" s="85">
        <f t="shared" si="42"/>
        <v>216.87555555555554</v>
      </c>
      <c r="O126" s="55">
        <f t="shared" si="42"/>
        <v>221.23111111111106</v>
      </c>
      <c r="P126" s="55">
        <f t="shared" si="42"/>
        <v>225.58666666666664</v>
      </c>
      <c r="Q126" s="55">
        <f t="shared" si="42"/>
        <v>229.9422222222222</v>
      </c>
      <c r="R126" s="55">
        <f t="shared" si="42"/>
        <v>234.29777777777775</v>
      </c>
      <c r="S126" s="85">
        <f t="shared" si="42"/>
        <v>238.65333333333334</v>
      </c>
      <c r="T126" s="55">
        <f t="shared" si="42"/>
        <v>243.00888888888889</v>
      </c>
      <c r="U126" s="55">
        <f t="shared" si="42"/>
        <v>247.36444444444442</v>
      </c>
      <c r="V126" s="55">
        <f t="shared" si="42"/>
        <v>251.71999999999997</v>
      </c>
      <c r="W126" s="55">
        <f t="shared" si="42"/>
        <v>256.07555555555552</v>
      </c>
      <c r="X126" s="85">
        <f t="shared" si="42"/>
        <v>260.43111111111108</v>
      </c>
    </row>
    <row r="127" spans="1:24" x14ac:dyDescent="0.3">
      <c r="B127" s="54">
        <v>3</v>
      </c>
      <c r="C127" s="5" t="s">
        <v>247</v>
      </c>
      <c r="D127" s="5" t="s">
        <v>248</v>
      </c>
      <c r="E127" s="5">
        <v>100</v>
      </c>
      <c r="F127" s="5">
        <v>100</v>
      </c>
      <c r="G127" s="5">
        <v>100</v>
      </c>
      <c r="H127" s="5">
        <v>100</v>
      </c>
      <c r="I127" s="84">
        <v>100</v>
      </c>
      <c r="J127" s="5">
        <v>100</v>
      </c>
      <c r="K127" s="5">
        <v>100</v>
      </c>
      <c r="L127" s="5">
        <v>100</v>
      </c>
      <c r="M127" s="5">
        <v>100</v>
      </c>
      <c r="N127" s="84">
        <v>100</v>
      </c>
      <c r="O127" s="5">
        <v>100</v>
      </c>
      <c r="P127" s="5">
        <v>100</v>
      </c>
      <c r="Q127" s="5">
        <v>100</v>
      </c>
      <c r="R127" s="5">
        <v>100</v>
      </c>
      <c r="S127" s="84">
        <v>100</v>
      </c>
      <c r="T127" s="5">
        <v>100</v>
      </c>
      <c r="U127" s="5">
        <v>100</v>
      </c>
      <c r="V127" s="5">
        <v>100</v>
      </c>
      <c r="W127" s="5">
        <v>100</v>
      </c>
      <c r="X127" s="84">
        <v>100</v>
      </c>
    </row>
    <row r="128" spans="1:24" x14ac:dyDescent="0.3">
      <c r="B128" s="54">
        <v>4</v>
      </c>
      <c r="C128" s="5" t="s">
        <v>250</v>
      </c>
      <c r="D128" s="5" t="s">
        <v>251</v>
      </c>
      <c r="E128" s="82">
        <f>E125*E127</f>
        <v>88837.777777777781</v>
      </c>
      <c r="F128" s="82">
        <f t="shared" ref="F128:X128" si="43">F125*F127</f>
        <v>91015.555555555547</v>
      </c>
      <c r="G128" s="82">
        <f t="shared" si="43"/>
        <v>93193.333333333314</v>
      </c>
      <c r="H128" s="82">
        <f t="shared" si="43"/>
        <v>95371.111111111095</v>
      </c>
      <c r="I128" s="86">
        <f t="shared" si="43"/>
        <v>97548.888888888891</v>
      </c>
      <c r="J128" s="82">
        <f t="shared" si="43"/>
        <v>99726.666666666672</v>
      </c>
      <c r="K128" s="82">
        <f t="shared" si="43"/>
        <v>101904.44444444444</v>
      </c>
      <c r="L128" s="82">
        <f t="shared" si="43"/>
        <v>104082.2222222222</v>
      </c>
      <c r="M128" s="82">
        <f t="shared" si="43"/>
        <v>106259.99999999999</v>
      </c>
      <c r="N128" s="86">
        <f t="shared" si="43"/>
        <v>108437.77777777778</v>
      </c>
      <c r="O128" s="82">
        <f t="shared" si="43"/>
        <v>110615.55555555553</v>
      </c>
      <c r="P128" s="82">
        <f t="shared" si="43"/>
        <v>112793.33333333331</v>
      </c>
      <c r="Q128" s="82">
        <f t="shared" si="43"/>
        <v>114971.11111111109</v>
      </c>
      <c r="R128" s="82">
        <f t="shared" si="43"/>
        <v>117148.88888888888</v>
      </c>
      <c r="S128" s="86">
        <f t="shared" si="43"/>
        <v>119326.66666666667</v>
      </c>
      <c r="T128" s="82">
        <f t="shared" si="43"/>
        <v>121504.44444444445</v>
      </c>
      <c r="U128" s="82">
        <f t="shared" si="43"/>
        <v>123682.2222222222</v>
      </c>
      <c r="V128" s="82">
        <f t="shared" si="43"/>
        <v>125859.99999999999</v>
      </c>
      <c r="W128" s="82">
        <f t="shared" si="43"/>
        <v>128037.77777777778</v>
      </c>
      <c r="X128" s="86">
        <f t="shared" si="43"/>
        <v>130215.55555555553</v>
      </c>
    </row>
    <row r="129" spans="2:24" x14ac:dyDescent="0.3">
      <c r="B129" s="54">
        <v>5</v>
      </c>
      <c r="C129" s="5" t="s">
        <v>250</v>
      </c>
      <c r="D129" s="5" t="s">
        <v>252</v>
      </c>
      <c r="E129" s="82">
        <f>E128/86400</f>
        <v>1.0282150205761318</v>
      </c>
      <c r="F129" s="82">
        <f t="shared" ref="F129:X129" si="44">F128/86400</f>
        <v>1.0534207818930039</v>
      </c>
      <c r="G129" s="82">
        <f t="shared" si="44"/>
        <v>1.0786265432098763</v>
      </c>
      <c r="H129" s="82">
        <f t="shared" si="44"/>
        <v>1.1038323045267489</v>
      </c>
      <c r="I129" s="86">
        <f t="shared" si="44"/>
        <v>1.1290380658436214</v>
      </c>
      <c r="J129" s="82">
        <f t="shared" si="44"/>
        <v>1.1542438271604938</v>
      </c>
      <c r="K129" s="82">
        <f t="shared" si="44"/>
        <v>1.1794495884773661</v>
      </c>
      <c r="L129" s="82">
        <f t="shared" si="44"/>
        <v>1.2046553497942385</v>
      </c>
      <c r="M129" s="82">
        <f t="shared" si="44"/>
        <v>1.2298611111111108</v>
      </c>
      <c r="N129" s="86">
        <f t="shared" si="44"/>
        <v>1.2550668724279836</v>
      </c>
      <c r="O129" s="82">
        <f t="shared" si="44"/>
        <v>1.2802726337448558</v>
      </c>
      <c r="P129" s="82">
        <f t="shared" si="44"/>
        <v>1.3054783950617281</v>
      </c>
      <c r="Q129" s="82">
        <f t="shared" si="44"/>
        <v>1.3306841563786007</v>
      </c>
      <c r="R129" s="82">
        <f t="shared" si="44"/>
        <v>1.3558899176954731</v>
      </c>
      <c r="S129" s="86">
        <f t="shared" si="44"/>
        <v>1.3810956790123456</v>
      </c>
      <c r="T129" s="82">
        <f t="shared" si="44"/>
        <v>1.4063014403292182</v>
      </c>
      <c r="U129" s="82">
        <f t="shared" si="44"/>
        <v>1.4315072016460904</v>
      </c>
      <c r="V129" s="82">
        <f t="shared" si="44"/>
        <v>1.4567129629629627</v>
      </c>
      <c r="W129" s="82">
        <f t="shared" si="44"/>
        <v>1.4819187242798355</v>
      </c>
      <c r="X129" s="86">
        <f t="shared" si="44"/>
        <v>1.5071244855967076</v>
      </c>
    </row>
    <row r="130" spans="2:24" x14ac:dyDescent="0.3">
      <c r="B130" s="52" t="s">
        <v>258</v>
      </c>
      <c r="C130" s="53" t="s">
        <v>253</v>
      </c>
      <c r="D130" s="5"/>
      <c r="E130" s="82"/>
      <c r="F130" s="82"/>
      <c r="G130" s="82"/>
      <c r="H130" s="82"/>
      <c r="I130" s="86"/>
      <c r="J130" s="82"/>
      <c r="K130" s="82"/>
      <c r="L130" s="82"/>
      <c r="M130" s="82"/>
      <c r="N130" s="86"/>
      <c r="O130" s="82"/>
      <c r="P130" s="82"/>
      <c r="Q130" s="82"/>
      <c r="R130" s="82"/>
      <c r="S130" s="86"/>
      <c r="T130" s="82"/>
      <c r="U130" s="82"/>
      <c r="V130" s="82"/>
      <c r="W130" s="82"/>
      <c r="X130" s="86"/>
    </row>
    <row r="131" spans="2:24" x14ac:dyDescent="0.3">
      <c r="B131" s="54">
        <v>1</v>
      </c>
      <c r="C131" s="5" t="s">
        <v>154</v>
      </c>
      <c r="D131" s="5" t="s">
        <v>240</v>
      </c>
      <c r="E131" s="55">
        <f>E118*30%</f>
        <v>380.73333333333329</v>
      </c>
      <c r="F131" s="55">
        <f t="shared" ref="F131:X131" si="45">F118*30%</f>
        <v>390.06666666666666</v>
      </c>
      <c r="G131" s="55">
        <f t="shared" si="45"/>
        <v>399.4</v>
      </c>
      <c r="H131" s="55">
        <f t="shared" si="45"/>
        <v>408.73333333333329</v>
      </c>
      <c r="I131" s="85">
        <f t="shared" si="45"/>
        <v>418.06666666666666</v>
      </c>
      <c r="J131" s="55">
        <f t="shared" si="45"/>
        <v>427.40000000000003</v>
      </c>
      <c r="K131" s="55">
        <f t="shared" si="45"/>
        <v>436.73333333333335</v>
      </c>
      <c r="L131" s="55">
        <f t="shared" si="45"/>
        <v>446.06666666666666</v>
      </c>
      <c r="M131" s="55">
        <f t="shared" si="45"/>
        <v>455.4</v>
      </c>
      <c r="N131" s="85">
        <f t="shared" si="45"/>
        <v>464.73333333333329</v>
      </c>
      <c r="O131" s="55">
        <f t="shared" si="45"/>
        <v>474.06666666666661</v>
      </c>
      <c r="P131" s="55">
        <f t="shared" si="45"/>
        <v>483.4</v>
      </c>
      <c r="Q131" s="55">
        <f t="shared" si="45"/>
        <v>492.73333333333329</v>
      </c>
      <c r="R131" s="55">
        <f t="shared" si="45"/>
        <v>502.06666666666666</v>
      </c>
      <c r="S131" s="85">
        <f t="shared" si="45"/>
        <v>511.4</v>
      </c>
      <c r="T131" s="55">
        <f t="shared" si="45"/>
        <v>520.73333333333335</v>
      </c>
      <c r="U131" s="55">
        <f t="shared" si="45"/>
        <v>530.06666666666661</v>
      </c>
      <c r="V131" s="55">
        <f t="shared" si="45"/>
        <v>539.4</v>
      </c>
      <c r="W131" s="55">
        <f t="shared" si="45"/>
        <v>548.73333333333335</v>
      </c>
      <c r="X131" s="85">
        <f t="shared" si="45"/>
        <v>558.06666666666661</v>
      </c>
    </row>
    <row r="132" spans="2:24" x14ac:dyDescent="0.3">
      <c r="B132" s="54">
        <v>2</v>
      </c>
      <c r="C132" s="5" t="s">
        <v>255</v>
      </c>
      <c r="D132" s="5" t="s">
        <v>249</v>
      </c>
      <c r="E132" s="55">
        <f>E131/100</f>
        <v>3.8073333333333328</v>
      </c>
      <c r="F132" s="55">
        <f t="shared" ref="F132:X132" si="46">F131/100</f>
        <v>3.9006666666666665</v>
      </c>
      <c r="G132" s="55">
        <f t="shared" si="46"/>
        <v>3.9939999999999998</v>
      </c>
      <c r="H132" s="55">
        <f t="shared" si="46"/>
        <v>4.0873333333333326</v>
      </c>
      <c r="I132" s="85">
        <f t="shared" si="46"/>
        <v>4.1806666666666663</v>
      </c>
      <c r="J132" s="55">
        <f t="shared" si="46"/>
        <v>4.274</v>
      </c>
      <c r="K132" s="55">
        <f t="shared" si="46"/>
        <v>4.3673333333333337</v>
      </c>
      <c r="L132" s="55">
        <f t="shared" si="46"/>
        <v>4.4606666666666666</v>
      </c>
      <c r="M132" s="55">
        <f t="shared" si="46"/>
        <v>4.5539999999999994</v>
      </c>
      <c r="N132" s="85">
        <f t="shared" si="46"/>
        <v>4.6473333333333331</v>
      </c>
      <c r="O132" s="55">
        <f t="shared" si="46"/>
        <v>4.7406666666666659</v>
      </c>
      <c r="P132" s="55">
        <f t="shared" si="46"/>
        <v>4.8339999999999996</v>
      </c>
      <c r="Q132" s="55">
        <f t="shared" si="46"/>
        <v>4.9273333333333333</v>
      </c>
      <c r="R132" s="55">
        <f t="shared" si="46"/>
        <v>5.0206666666666671</v>
      </c>
      <c r="S132" s="85">
        <f t="shared" si="46"/>
        <v>5.1139999999999999</v>
      </c>
      <c r="T132" s="55">
        <f t="shared" si="46"/>
        <v>5.2073333333333336</v>
      </c>
      <c r="U132" s="55">
        <f t="shared" si="46"/>
        <v>5.3006666666666664</v>
      </c>
      <c r="V132" s="55">
        <f t="shared" si="46"/>
        <v>5.3940000000000001</v>
      </c>
      <c r="W132" s="55">
        <f t="shared" si="46"/>
        <v>5.4873333333333338</v>
      </c>
      <c r="X132" s="85">
        <f t="shared" si="46"/>
        <v>5.5806666666666658</v>
      </c>
    </row>
    <row r="133" spans="2:24" x14ac:dyDescent="0.3">
      <c r="B133" s="54">
        <v>3</v>
      </c>
      <c r="C133" s="5" t="s">
        <v>247</v>
      </c>
      <c r="D133" s="5" t="s">
        <v>248</v>
      </c>
      <c r="E133" s="5">
        <v>30</v>
      </c>
      <c r="F133" s="5">
        <v>30</v>
      </c>
      <c r="G133" s="5">
        <v>30</v>
      </c>
      <c r="H133" s="5">
        <v>30</v>
      </c>
      <c r="I133" s="84">
        <v>30</v>
      </c>
      <c r="J133" s="5">
        <v>30</v>
      </c>
      <c r="K133" s="5">
        <v>30</v>
      </c>
      <c r="L133" s="5">
        <v>30</v>
      </c>
      <c r="M133" s="5">
        <v>30</v>
      </c>
      <c r="N133" s="84">
        <v>30</v>
      </c>
      <c r="O133" s="5">
        <v>30</v>
      </c>
      <c r="P133" s="5">
        <v>30</v>
      </c>
      <c r="Q133" s="5">
        <v>30</v>
      </c>
      <c r="R133" s="5">
        <v>30</v>
      </c>
      <c r="S133" s="84">
        <v>30</v>
      </c>
      <c r="T133" s="5">
        <v>30</v>
      </c>
      <c r="U133" s="5">
        <v>30</v>
      </c>
      <c r="V133" s="5">
        <v>30</v>
      </c>
      <c r="W133" s="5">
        <v>30</v>
      </c>
      <c r="X133" s="84">
        <v>30</v>
      </c>
    </row>
    <row r="134" spans="2:24" x14ac:dyDescent="0.3">
      <c r="B134" s="54">
        <v>4</v>
      </c>
      <c r="C134" s="5" t="s">
        <v>250</v>
      </c>
      <c r="D134" s="5" t="s">
        <v>251</v>
      </c>
      <c r="E134" s="82">
        <f>E131*E133</f>
        <v>11421.999999999998</v>
      </c>
      <c r="F134" s="82">
        <f t="shared" ref="F134:X134" si="47">F131*F133</f>
        <v>11702</v>
      </c>
      <c r="G134" s="82">
        <f t="shared" si="47"/>
        <v>11982</v>
      </c>
      <c r="H134" s="82">
        <f t="shared" si="47"/>
        <v>12261.999999999998</v>
      </c>
      <c r="I134" s="86">
        <f t="shared" si="47"/>
        <v>12542</v>
      </c>
      <c r="J134" s="82">
        <f t="shared" si="47"/>
        <v>12822.000000000002</v>
      </c>
      <c r="K134" s="82">
        <f t="shared" si="47"/>
        <v>13102</v>
      </c>
      <c r="L134" s="82">
        <f t="shared" si="47"/>
        <v>13382</v>
      </c>
      <c r="M134" s="82">
        <f t="shared" si="47"/>
        <v>13662</v>
      </c>
      <c r="N134" s="86">
        <f t="shared" si="47"/>
        <v>13941.999999999998</v>
      </c>
      <c r="O134" s="82">
        <f t="shared" si="47"/>
        <v>14221.999999999998</v>
      </c>
      <c r="P134" s="82">
        <f t="shared" si="47"/>
        <v>14502</v>
      </c>
      <c r="Q134" s="82">
        <f t="shared" si="47"/>
        <v>14781.999999999998</v>
      </c>
      <c r="R134" s="82">
        <f t="shared" si="47"/>
        <v>15062</v>
      </c>
      <c r="S134" s="86">
        <f t="shared" si="47"/>
        <v>15342</v>
      </c>
      <c r="T134" s="82">
        <f t="shared" si="47"/>
        <v>15622</v>
      </c>
      <c r="U134" s="82">
        <f t="shared" si="47"/>
        <v>15901.999999999998</v>
      </c>
      <c r="V134" s="82">
        <f t="shared" si="47"/>
        <v>16182</v>
      </c>
      <c r="W134" s="82">
        <f t="shared" si="47"/>
        <v>16462</v>
      </c>
      <c r="X134" s="86">
        <f t="shared" si="47"/>
        <v>16742</v>
      </c>
    </row>
    <row r="135" spans="2:24" x14ac:dyDescent="0.3">
      <c r="B135" s="54">
        <v>5</v>
      </c>
      <c r="C135" s="5" t="s">
        <v>250</v>
      </c>
      <c r="D135" s="5" t="s">
        <v>252</v>
      </c>
      <c r="E135" s="82">
        <f>E134/86400</f>
        <v>0.13219907407407405</v>
      </c>
      <c r="F135" s="82">
        <f t="shared" ref="F135:X135" si="48">F134/86400</f>
        <v>0.13543981481481482</v>
      </c>
      <c r="G135" s="82">
        <f t="shared" si="48"/>
        <v>0.13868055555555556</v>
      </c>
      <c r="H135" s="82">
        <f t="shared" si="48"/>
        <v>0.14192129629629627</v>
      </c>
      <c r="I135" s="86">
        <f t="shared" si="48"/>
        <v>0.14516203703703703</v>
      </c>
      <c r="J135" s="82">
        <f t="shared" si="48"/>
        <v>0.1484027777777778</v>
      </c>
      <c r="K135" s="82">
        <f t="shared" si="48"/>
        <v>0.15164351851851851</v>
      </c>
      <c r="L135" s="82">
        <f t="shared" si="48"/>
        <v>0.15488425925925925</v>
      </c>
      <c r="M135" s="82">
        <f t="shared" si="48"/>
        <v>0.15812499999999999</v>
      </c>
      <c r="N135" s="86">
        <f t="shared" si="48"/>
        <v>0.16136574074074073</v>
      </c>
      <c r="O135" s="82">
        <f t="shared" si="48"/>
        <v>0.16460648148148146</v>
      </c>
      <c r="P135" s="82">
        <f t="shared" si="48"/>
        <v>0.16784722222222223</v>
      </c>
      <c r="Q135" s="82">
        <f t="shared" si="48"/>
        <v>0.17108796296296294</v>
      </c>
      <c r="R135" s="82">
        <f t="shared" si="48"/>
        <v>0.17432870370370371</v>
      </c>
      <c r="S135" s="86">
        <f t="shared" si="48"/>
        <v>0.17756944444444445</v>
      </c>
      <c r="T135" s="82">
        <f t="shared" si="48"/>
        <v>0.18081018518518518</v>
      </c>
      <c r="U135" s="82">
        <f t="shared" si="48"/>
        <v>0.1840509259259259</v>
      </c>
      <c r="V135" s="82">
        <f t="shared" si="48"/>
        <v>0.18729166666666666</v>
      </c>
      <c r="W135" s="82">
        <f t="shared" si="48"/>
        <v>0.1905324074074074</v>
      </c>
      <c r="X135" s="86">
        <f t="shared" si="48"/>
        <v>0.19377314814814814</v>
      </c>
    </row>
    <row r="136" spans="2:24" x14ac:dyDescent="0.3">
      <c r="B136" s="52" t="s">
        <v>259</v>
      </c>
      <c r="C136" s="53" t="s">
        <v>160</v>
      </c>
      <c r="D136" s="5"/>
      <c r="E136" s="5"/>
      <c r="F136" s="5"/>
      <c r="G136" s="5"/>
      <c r="H136" s="5"/>
      <c r="I136" s="84"/>
      <c r="J136" s="5"/>
      <c r="K136" s="5"/>
      <c r="L136" s="5"/>
      <c r="M136" s="5"/>
      <c r="N136" s="84"/>
      <c r="O136" s="5"/>
      <c r="P136" s="5"/>
      <c r="Q136" s="5"/>
      <c r="R136" s="5"/>
      <c r="S136" s="84"/>
      <c r="T136" s="5"/>
      <c r="U136" s="5"/>
      <c r="V136" s="5"/>
      <c r="W136" s="5"/>
      <c r="X136" s="84"/>
    </row>
    <row r="137" spans="2:24" x14ac:dyDescent="0.3">
      <c r="B137" s="54">
        <v>1</v>
      </c>
      <c r="C137" s="5" t="s">
        <v>161</v>
      </c>
      <c r="D137" s="5" t="s">
        <v>158</v>
      </c>
      <c r="E137" s="57">
        <v>0.25</v>
      </c>
      <c r="F137" s="57">
        <v>0.25</v>
      </c>
      <c r="G137" s="57">
        <v>0.25</v>
      </c>
      <c r="H137" s="57">
        <v>0.25</v>
      </c>
      <c r="I137" s="87">
        <v>0.25</v>
      </c>
      <c r="J137" s="57">
        <v>0.25</v>
      </c>
      <c r="K137" s="57">
        <v>0.25</v>
      </c>
      <c r="L137" s="57">
        <v>0.25</v>
      </c>
      <c r="M137" s="57">
        <v>0.25</v>
      </c>
      <c r="N137" s="87">
        <v>0.25</v>
      </c>
      <c r="O137" s="57">
        <v>0.25</v>
      </c>
      <c r="P137" s="57">
        <v>0.25</v>
      </c>
      <c r="Q137" s="57">
        <v>0.25</v>
      </c>
      <c r="R137" s="57">
        <v>0.25</v>
      </c>
      <c r="S137" s="87">
        <v>0.25</v>
      </c>
      <c r="T137" s="57">
        <v>0.25</v>
      </c>
      <c r="U137" s="57">
        <v>0.25</v>
      </c>
      <c r="V137" s="57">
        <v>0.25</v>
      </c>
      <c r="W137" s="57">
        <v>0.25</v>
      </c>
      <c r="X137" s="87">
        <v>0.25</v>
      </c>
    </row>
    <row r="138" spans="2:24" x14ac:dyDescent="0.3">
      <c r="B138" s="54">
        <v>2</v>
      </c>
      <c r="C138" s="5" t="s">
        <v>162</v>
      </c>
      <c r="D138" s="5" t="s">
        <v>156</v>
      </c>
      <c r="E138" s="82">
        <f>(E129+E135)*E137</f>
        <v>0.29010352366255143</v>
      </c>
      <c r="F138" s="82">
        <f t="shared" ref="F138:X138" si="49">(F129+F135)*F137</f>
        <v>0.29721514917695468</v>
      </c>
      <c r="G138" s="82">
        <f t="shared" si="49"/>
        <v>0.30432677469135794</v>
      </c>
      <c r="H138" s="82">
        <f t="shared" si="49"/>
        <v>0.3114384002057613</v>
      </c>
      <c r="I138" s="86">
        <f t="shared" si="49"/>
        <v>0.31855002572016461</v>
      </c>
      <c r="J138" s="82">
        <f t="shared" si="49"/>
        <v>0.32566165123456792</v>
      </c>
      <c r="K138" s="82">
        <f t="shared" si="49"/>
        <v>0.33277327674897117</v>
      </c>
      <c r="L138" s="82">
        <f t="shared" si="49"/>
        <v>0.33988490226337442</v>
      </c>
      <c r="M138" s="82">
        <f t="shared" si="49"/>
        <v>0.34699652777777773</v>
      </c>
      <c r="N138" s="86">
        <f t="shared" si="49"/>
        <v>0.35410815329218109</v>
      </c>
      <c r="O138" s="82">
        <f t="shared" si="49"/>
        <v>0.36121977880658429</v>
      </c>
      <c r="P138" s="82">
        <f t="shared" si="49"/>
        <v>0.3683314043209876</v>
      </c>
      <c r="Q138" s="82">
        <f t="shared" si="49"/>
        <v>0.37544302983539091</v>
      </c>
      <c r="R138" s="82">
        <f t="shared" si="49"/>
        <v>0.38255465534979421</v>
      </c>
      <c r="S138" s="86">
        <f t="shared" si="49"/>
        <v>0.38966628086419752</v>
      </c>
      <c r="T138" s="82">
        <f t="shared" si="49"/>
        <v>0.39677790637860083</v>
      </c>
      <c r="U138" s="82">
        <f t="shared" si="49"/>
        <v>0.40388953189300408</v>
      </c>
      <c r="V138" s="82">
        <f t="shared" si="49"/>
        <v>0.41100115740740734</v>
      </c>
      <c r="W138" s="82">
        <f t="shared" si="49"/>
        <v>0.41811278292181075</v>
      </c>
      <c r="X138" s="86">
        <f t="shared" si="49"/>
        <v>0.42522440843621395</v>
      </c>
    </row>
    <row r="139" spans="2:24" x14ac:dyDescent="0.3">
      <c r="B139" s="52" t="s">
        <v>261</v>
      </c>
      <c r="C139" s="53" t="s">
        <v>157</v>
      </c>
      <c r="D139" s="5"/>
      <c r="E139" s="5"/>
      <c r="F139" s="5"/>
      <c r="G139" s="5"/>
      <c r="H139" s="5"/>
      <c r="I139" s="84"/>
      <c r="J139" s="5"/>
      <c r="K139" s="5"/>
      <c r="L139" s="5"/>
      <c r="M139" s="5"/>
      <c r="N139" s="84"/>
      <c r="O139" s="5"/>
      <c r="P139" s="5"/>
      <c r="Q139" s="5"/>
      <c r="R139" s="5"/>
      <c r="S139" s="84"/>
      <c r="T139" s="5"/>
      <c r="U139" s="5"/>
      <c r="V139" s="5"/>
      <c r="W139" s="5"/>
      <c r="X139" s="84"/>
    </row>
    <row r="140" spans="2:24" x14ac:dyDescent="0.3">
      <c r="B140" s="54">
        <v>1</v>
      </c>
      <c r="C140" s="5" t="s">
        <v>159</v>
      </c>
      <c r="D140" s="5" t="s">
        <v>156</v>
      </c>
      <c r="E140" s="82" cm="1">
        <f t="array" ref="E140:X140">TRANSPOSE('Rekap Air Non Domestik (4)'!R83:R102)</f>
        <v>0.67054398148148153</v>
      </c>
      <c r="F140" s="82">
        <v>0.67054398148148153</v>
      </c>
      <c r="G140" s="82">
        <v>0.6908564814814816</v>
      </c>
      <c r="H140" s="82">
        <v>0.6908564814814816</v>
      </c>
      <c r="I140" s="86">
        <v>0.70474537037037044</v>
      </c>
      <c r="J140" s="82">
        <v>0.70474537037037044</v>
      </c>
      <c r="K140" s="82">
        <v>0.71863425925925928</v>
      </c>
      <c r="L140" s="82">
        <v>0.71863425925925928</v>
      </c>
      <c r="M140" s="82">
        <v>0.73894675925925923</v>
      </c>
      <c r="N140" s="86">
        <v>0.78755787037037039</v>
      </c>
      <c r="O140" s="82">
        <v>0.78755787037037039</v>
      </c>
      <c r="P140" s="82">
        <v>0.80144675925925934</v>
      </c>
      <c r="Q140" s="82">
        <v>0.80144675925925934</v>
      </c>
      <c r="R140" s="82">
        <v>0.8153356481481483</v>
      </c>
      <c r="S140" s="86">
        <v>0.82175925925925941</v>
      </c>
      <c r="T140" s="82">
        <v>0.83564814814814825</v>
      </c>
      <c r="U140" s="82">
        <v>0.83564814814814825</v>
      </c>
      <c r="V140" s="82">
        <v>0.84953703703703709</v>
      </c>
      <c r="W140" s="82">
        <v>0.86342592592592604</v>
      </c>
      <c r="X140" s="86">
        <v>1.1058449074074073</v>
      </c>
    </row>
    <row r="141" spans="2:24" x14ac:dyDescent="0.3">
      <c r="B141" s="52" t="s">
        <v>165</v>
      </c>
      <c r="C141" s="53" t="s">
        <v>260</v>
      </c>
      <c r="D141" s="5" t="s">
        <v>156</v>
      </c>
      <c r="E141" s="82">
        <f>E129+E135+E138+E140</f>
        <v>2.1210615997942384</v>
      </c>
      <c r="F141" s="82">
        <f t="shared" ref="F141:X141" si="50">F129+F135+F138+F140</f>
        <v>2.1566197273662553</v>
      </c>
      <c r="G141" s="82">
        <f t="shared" si="50"/>
        <v>2.2124903549382711</v>
      </c>
      <c r="H141" s="82">
        <f t="shared" si="50"/>
        <v>2.248048482510288</v>
      </c>
      <c r="I141" s="86">
        <f t="shared" si="50"/>
        <v>2.2974954989711933</v>
      </c>
      <c r="J141" s="82">
        <f t="shared" si="50"/>
        <v>2.3330536265432098</v>
      </c>
      <c r="K141" s="82">
        <f t="shared" si="50"/>
        <v>2.3825006430041151</v>
      </c>
      <c r="L141" s="82">
        <f t="shared" si="50"/>
        <v>2.4180587705761312</v>
      </c>
      <c r="M141" s="82">
        <f t="shared" si="50"/>
        <v>2.4739293981481478</v>
      </c>
      <c r="N141" s="86">
        <f t="shared" si="50"/>
        <v>2.5580986368312759</v>
      </c>
      <c r="O141" s="82">
        <f t="shared" si="50"/>
        <v>2.593656764403292</v>
      </c>
      <c r="P141" s="82">
        <f t="shared" si="50"/>
        <v>2.6431037808641973</v>
      </c>
      <c r="Q141" s="82">
        <f t="shared" si="50"/>
        <v>2.6786619084362138</v>
      </c>
      <c r="R141" s="82">
        <f t="shared" si="50"/>
        <v>2.7281089248971195</v>
      </c>
      <c r="S141" s="86">
        <f t="shared" si="50"/>
        <v>2.7700906635802469</v>
      </c>
      <c r="T141" s="82">
        <f t="shared" si="50"/>
        <v>2.8195376800411522</v>
      </c>
      <c r="U141" s="82">
        <f t="shared" si="50"/>
        <v>2.8550958076131687</v>
      </c>
      <c r="V141" s="82">
        <f t="shared" si="50"/>
        <v>2.904542824074074</v>
      </c>
      <c r="W141" s="82">
        <f t="shared" si="50"/>
        <v>2.9539898405349798</v>
      </c>
      <c r="X141" s="86">
        <f t="shared" si="50"/>
        <v>3.2319669495884771</v>
      </c>
    </row>
    <row r="142" spans="2:24" x14ac:dyDescent="0.3">
      <c r="B142" s="52" t="s">
        <v>166</v>
      </c>
      <c r="C142" s="53" t="s">
        <v>237</v>
      </c>
      <c r="D142" s="5"/>
      <c r="E142" s="5"/>
      <c r="F142" s="5"/>
      <c r="G142" s="5"/>
      <c r="H142" s="5"/>
      <c r="I142" s="84"/>
      <c r="J142" s="5"/>
      <c r="K142" s="5"/>
      <c r="L142" s="5"/>
      <c r="M142" s="5"/>
      <c r="N142" s="84"/>
      <c r="O142" s="5"/>
      <c r="P142" s="5"/>
      <c r="Q142" s="5"/>
      <c r="R142" s="5"/>
      <c r="S142" s="84"/>
      <c r="T142" s="5"/>
      <c r="U142" s="5"/>
      <c r="V142" s="5"/>
      <c r="W142" s="5"/>
      <c r="X142" s="84"/>
    </row>
    <row r="143" spans="2:24" x14ac:dyDescent="0.3">
      <c r="B143" s="54">
        <v>1</v>
      </c>
      <c r="C143" s="5" t="s">
        <v>163</v>
      </c>
      <c r="D143" s="5"/>
      <c r="E143" s="5">
        <v>1.5</v>
      </c>
      <c r="F143" s="5">
        <v>1.5</v>
      </c>
      <c r="G143" s="5">
        <v>1.5</v>
      </c>
      <c r="H143" s="5">
        <v>1.5</v>
      </c>
      <c r="I143" s="84">
        <v>1.5</v>
      </c>
      <c r="J143" s="5">
        <v>1.5</v>
      </c>
      <c r="K143" s="5">
        <v>1.5</v>
      </c>
      <c r="L143" s="5">
        <v>1.5</v>
      </c>
      <c r="M143" s="5">
        <v>1.5</v>
      </c>
      <c r="N143" s="84">
        <v>1.5</v>
      </c>
      <c r="O143" s="5">
        <v>1.5</v>
      </c>
      <c r="P143" s="5">
        <v>1.5</v>
      </c>
      <c r="Q143" s="5">
        <v>1.5</v>
      </c>
      <c r="R143" s="5">
        <v>1.5</v>
      </c>
      <c r="S143" s="84">
        <v>1.5</v>
      </c>
      <c r="T143" s="5">
        <v>1.5</v>
      </c>
      <c r="U143" s="5">
        <v>1.5</v>
      </c>
      <c r="V143" s="5">
        <v>1.5</v>
      </c>
      <c r="W143" s="5">
        <v>1.5</v>
      </c>
      <c r="X143" s="84">
        <v>1.5</v>
      </c>
    </row>
    <row r="144" spans="2:24" x14ac:dyDescent="0.3">
      <c r="B144" s="54">
        <v>2</v>
      </c>
      <c r="C144" s="5" t="s">
        <v>164</v>
      </c>
      <c r="D144" s="5" t="s">
        <v>156</v>
      </c>
      <c r="E144" s="82">
        <f>E141*E143</f>
        <v>3.1815923996913575</v>
      </c>
      <c r="F144" s="82">
        <f t="shared" ref="F144:X144" si="51">F141*F143</f>
        <v>3.2349295910493829</v>
      </c>
      <c r="G144" s="82">
        <f t="shared" si="51"/>
        <v>3.3187355324074064</v>
      </c>
      <c r="H144" s="82">
        <f t="shared" si="51"/>
        <v>3.3720727237654318</v>
      </c>
      <c r="I144" s="86">
        <f t="shared" si="51"/>
        <v>3.4462432484567902</v>
      </c>
      <c r="J144" s="82">
        <f t="shared" si="51"/>
        <v>3.4995804398148147</v>
      </c>
      <c r="K144" s="82">
        <f t="shared" si="51"/>
        <v>3.5737509645061727</v>
      </c>
      <c r="L144" s="82">
        <f t="shared" si="51"/>
        <v>3.6270881558641968</v>
      </c>
      <c r="M144" s="82">
        <f t="shared" si="51"/>
        <v>3.710894097222222</v>
      </c>
      <c r="N144" s="86">
        <f t="shared" si="51"/>
        <v>3.8371479552469139</v>
      </c>
      <c r="O144" s="82">
        <f t="shared" si="51"/>
        <v>3.8904851466049379</v>
      </c>
      <c r="P144" s="82">
        <f t="shared" si="51"/>
        <v>3.9646556712962959</v>
      </c>
      <c r="Q144" s="82">
        <f t="shared" si="51"/>
        <v>4.0179928626543209</v>
      </c>
      <c r="R144" s="82">
        <f t="shared" si="51"/>
        <v>4.0921633873456793</v>
      </c>
      <c r="S144" s="86">
        <f t="shared" si="51"/>
        <v>4.1551359953703706</v>
      </c>
      <c r="T144" s="82">
        <f t="shared" si="51"/>
        <v>4.2293065200617281</v>
      </c>
      <c r="U144" s="82">
        <f t="shared" si="51"/>
        <v>4.2826437114197535</v>
      </c>
      <c r="V144" s="82">
        <f t="shared" si="51"/>
        <v>4.3568142361111111</v>
      </c>
      <c r="W144" s="82">
        <f t="shared" si="51"/>
        <v>4.4309847608024695</v>
      </c>
      <c r="X144" s="86">
        <f t="shared" si="51"/>
        <v>4.8479504243827156</v>
      </c>
    </row>
    <row r="145" spans="2:24" x14ac:dyDescent="0.3">
      <c r="B145" s="52" t="s">
        <v>262</v>
      </c>
      <c r="C145" s="53" t="s">
        <v>241</v>
      </c>
      <c r="D145" s="5"/>
      <c r="E145" s="5"/>
      <c r="F145" s="5"/>
      <c r="G145" s="5"/>
      <c r="H145" s="5"/>
      <c r="I145" s="84"/>
      <c r="J145" s="5"/>
      <c r="K145" s="5"/>
      <c r="L145" s="5"/>
      <c r="M145" s="5"/>
      <c r="N145" s="84"/>
      <c r="O145" s="5"/>
      <c r="P145" s="5"/>
      <c r="Q145" s="5"/>
      <c r="R145" s="5"/>
      <c r="S145" s="84"/>
      <c r="T145" s="5"/>
      <c r="U145" s="5"/>
      <c r="V145" s="5"/>
      <c r="W145" s="5"/>
      <c r="X145" s="84"/>
    </row>
    <row r="146" spans="2:24" x14ac:dyDescent="0.3">
      <c r="B146" s="54">
        <v>1</v>
      </c>
      <c r="C146" s="5" t="s">
        <v>163</v>
      </c>
      <c r="D146" s="5"/>
      <c r="E146" s="5">
        <v>2</v>
      </c>
      <c r="F146" s="5">
        <v>2</v>
      </c>
      <c r="G146" s="5">
        <v>2</v>
      </c>
      <c r="H146" s="5">
        <v>2</v>
      </c>
      <c r="I146" s="84">
        <v>2</v>
      </c>
      <c r="J146" s="5">
        <v>2</v>
      </c>
      <c r="K146" s="5">
        <v>2</v>
      </c>
      <c r="L146" s="5">
        <v>2</v>
      </c>
      <c r="M146" s="5">
        <v>2</v>
      </c>
      <c r="N146" s="84">
        <v>2</v>
      </c>
      <c r="O146" s="5">
        <v>2</v>
      </c>
      <c r="P146" s="5">
        <v>2</v>
      </c>
      <c r="Q146" s="5">
        <v>2</v>
      </c>
      <c r="R146" s="5">
        <v>2</v>
      </c>
      <c r="S146" s="84">
        <v>2</v>
      </c>
      <c r="T146" s="5">
        <v>2</v>
      </c>
      <c r="U146" s="5">
        <v>2</v>
      </c>
      <c r="V146" s="5">
        <v>2</v>
      </c>
      <c r="W146" s="5">
        <v>2</v>
      </c>
      <c r="X146" s="84">
        <v>2</v>
      </c>
    </row>
    <row r="147" spans="2:24" x14ac:dyDescent="0.3">
      <c r="B147" s="54">
        <v>2</v>
      </c>
      <c r="C147" s="5" t="s">
        <v>164</v>
      </c>
      <c r="D147" s="5" t="s">
        <v>156</v>
      </c>
      <c r="E147" s="82">
        <f>E146*E141</f>
        <v>4.2421231995884767</v>
      </c>
      <c r="F147" s="82">
        <f t="shared" ref="F147:X147" si="52">F146*F141</f>
        <v>4.3132394547325106</v>
      </c>
      <c r="G147" s="82">
        <f t="shared" si="52"/>
        <v>4.4249807098765421</v>
      </c>
      <c r="H147" s="82">
        <f t="shared" si="52"/>
        <v>4.496096965020576</v>
      </c>
      <c r="I147" s="86">
        <f t="shared" si="52"/>
        <v>4.5949909979423866</v>
      </c>
      <c r="J147" s="82">
        <f t="shared" si="52"/>
        <v>4.6661072530864196</v>
      </c>
      <c r="K147" s="82">
        <f t="shared" si="52"/>
        <v>4.7650012860082303</v>
      </c>
      <c r="L147" s="82">
        <f t="shared" si="52"/>
        <v>4.8361175411522623</v>
      </c>
      <c r="M147" s="82">
        <f t="shared" si="52"/>
        <v>4.9478587962962957</v>
      </c>
      <c r="N147" s="86">
        <f t="shared" si="52"/>
        <v>5.1161972736625518</v>
      </c>
      <c r="O147" s="82">
        <f t="shared" si="52"/>
        <v>5.1873135288065839</v>
      </c>
      <c r="P147" s="82">
        <f t="shared" si="52"/>
        <v>5.2862075617283946</v>
      </c>
      <c r="Q147" s="82">
        <f t="shared" si="52"/>
        <v>5.3573238168724275</v>
      </c>
      <c r="R147" s="82">
        <f t="shared" si="52"/>
        <v>5.4562178497942391</v>
      </c>
      <c r="S147" s="86">
        <f t="shared" si="52"/>
        <v>5.5401813271604938</v>
      </c>
      <c r="T147" s="82">
        <f t="shared" si="52"/>
        <v>5.6390753600823045</v>
      </c>
      <c r="U147" s="82">
        <f t="shared" si="52"/>
        <v>5.7101916152263374</v>
      </c>
      <c r="V147" s="82">
        <f t="shared" si="52"/>
        <v>5.8090856481481481</v>
      </c>
      <c r="W147" s="82">
        <f t="shared" si="52"/>
        <v>5.9079796810699596</v>
      </c>
      <c r="X147" s="86">
        <f t="shared" si="52"/>
        <v>6.4639338991769542</v>
      </c>
    </row>
  </sheetData>
  <mergeCells count="32">
    <mergeCell ref="A2:A5"/>
    <mergeCell ref="B2:X2"/>
    <mergeCell ref="B3:X3"/>
    <mergeCell ref="B4:B5"/>
    <mergeCell ref="C4:C5"/>
    <mergeCell ref="D4:D5"/>
    <mergeCell ref="E4:X4"/>
    <mergeCell ref="AA13:AJ15"/>
    <mergeCell ref="A39:A42"/>
    <mergeCell ref="B39:X39"/>
    <mergeCell ref="B40:X40"/>
    <mergeCell ref="B41:B42"/>
    <mergeCell ref="C41:C42"/>
    <mergeCell ref="D41:D42"/>
    <mergeCell ref="E41:X41"/>
    <mergeCell ref="AA43:AH44"/>
    <mergeCell ref="AK55:AT56"/>
    <mergeCell ref="AA63:AH64"/>
    <mergeCell ref="A76:A79"/>
    <mergeCell ref="B76:X76"/>
    <mergeCell ref="B77:X77"/>
    <mergeCell ref="B78:B79"/>
    <mergeCell ref="C78:C79"/>
    <mergeCell ref="D78:D79"/>
    <mergeCell ref="E78:X78"/>
    <mergeCell ref="A113:A116"/>
    <mergeCell ref="B113:X113"/>
    <mergeCell ref="B114:X114"/>
    <mergeCell ref="B115:B116"/>
    <mergeCell ref="C115:C116"/>
    <mergeCell ref="D115:D116"/>
    <mergeCell ref="E115:X115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5DCD5-2E96-4EA7-AEF9-FD23A53D1B17}">
  <dimension ref="A1:AF48"/>
  <sheetViews>
    <sheetView tabSelected="1" zoomScale="110" zoomScaleNormal="110" workbookViewId="0">
      <selection activeCell="F17" sqref="F17"/>
    </sheetView>
  </sheetViews>
  <sheetFormatPr defaultRowHeight="14.4" x14ac:dyDescent="0.3"/>
  <cols>
    <col min="2" max="2" width="16.21875" customWidth="1"/>
    <col min="3" max="3" width="11.21875" customWidth="1"/>
  </cols>
  <sheetData>
    <row r="1" spans="1:25" x14ac:dyDescent="0.3">
      <c r="A1" s="203" t="s">
        <v>269</v>
      </c>
      <c r="B1" s="224" t="s">
        <v>268</v>
      </c>
      <c r="C1" s="224"/>
      <c r="D1" s="224"/>
      <c r="E1" s="224"/>
      <c r="F1" s="224"/>
      <c r="G1" s="224"/>
      <c r="H1" s="224"/>
      <c r="I1" s="224"/>
      <c r="J1" s="224"/>
      <c r="K1" s="224"/>
      <c r="L1" s="224"/>
      <c r="M1" s="224"/>
      <c r="N1" s="224"/>
      <c r="O1" s="224"/>
      <c r="P1" s="224"/>
      <c r="Q1" s="224"/>
      <c r="R1" s="224"/>
      <c r="S1" s="224"/>
      <c r="T1" s="224"/>
      <c r="U1" s="224"/>
      <c r="V1" s="224"/>
      <c r="W1" s="224"/>
    </row>
    <row r="2" spans="1:25" x14ac:dyDescent="0.3">
      <c r="A2" s="203"/>
      <c r="Y2" s="64" t="s">
        <v>299</v>
      </c>
    </row>
    <row r="3" spans="1:25" x14ac:dyDescent="0.3">
      <c r="A3" s="203"/>
    </row>
    <row r="4" spans="1:25" x14ac:dyDescent="0.3">
      <c r="A4" s="203"/>
    </row>
    <row r="6" spans="1:25" x14ac:dyDescent="0.3">
      <c r="B6" s="242" t="s">
        <v>365</v>
      </c>
      <c r="C6" s="242"/>
      <c r="D6" s="242"/>
      <c r="E6" s="242"/>
      <c r="F6" s="242"/>
      <c r="G6" s="242"/>
      <c r="H6" s="242"/>
      <c r="I6" s="242"/>
      <c r="J6" s="242"/>
      <c r="K6" s="242"/>
      <c r="L6" s="242"/>
      <c r="M6" s="242"/>
      <c r="N6" s="242"/>
      <c r="O6" s="242"/>
      <c r="P6" s="242"/>
      <c r="Q6" s="242"/>
      <c r="R6" s="242"/>
      <c r="S6" s="242"/>
      <c r="T6" s="242"/>
      <c r="U6" s="242"/>
      <c r="V6" s="242"/>
      <c r="W6" s="242"/>
    </row>
    <row r="7" spans="1:25" x14ac:dyDescent="0.3">
      <c r="B7" s="197" t="s">
        <v>271</v>
      </c>
      <c r="C7" s="197" t="s">
        <v>151</v>
      </c>
      <c r="D7" s="229" t="s">
        <v>22</v>
      </c>
      <c r="E7" s="229"/>
      <c r="F7" s="229"/>
      <c r="G7" s="229"/>
      <c r="H7" s="229"/>
      <c r="I7" s="229"/>
      <c r="J7" s="229"/>
      <c r="K7" s="229"/>
      <c r="L7" s="229"/>
      <c r="M7" s="229"/>
      <c r="N7" s="229"/>
      <c r="O7" s="229"/>
      <c r="P7" s="229"/>
      <c r="Q7" s="229"/>
      <c r="R7" s="229"/>
      <c r="S7" s="229"/>
      <c r="T7" s="229"/>
      <c r="U7" s="229"/>
      <c r="V7" s="229"/>
      <c r="W7" s="229"/>
    </row>
    <row r="8" spans="1:25" x14ac:dyDescent="0.3">
      <c r="B8" s="197"/>
      <c r="C8" s="197"/>
      <c r="D8" s="8">
        <v>2025</v>
      </c>
      <c r="E8" s="8">
        <v>2026</v>
      </c>
      <c r="F8" s="8">
        <v>2027</v>
      </c>
      <c r="G8" s="8">
        <v>2028</v>
      </c>
      <c r="H8" s="8">
        <v>2029</v>
      </c>
      <c r="I8" s="8">
        <v>2030</v>
      </c>
      <c r="J8" s="8">
        <v>2031</v>
      </c>
      <c r="K8" s="8">
        <v>2032</v>
      </c>
      <c r="L8" s="8">
        <v>2033</v>
      </c>
      <c r="M8" s="8">
        <v>2034</v>
      </c>
      <c r="N8" s="8">
        <v>2035</v>
      </c>
      <c r="O8" s="8">
        <v>2036</v>
      </c>
      <c r="P8" s="8">
        <v>2037</v>
      </c>
      <c r="Q8" s="8">
        <v>2038</v>
      </c>
      <c r="R8" s="8">
        <v>2039</v>
      </c>
      <c r="S8" s="8">
        <v>2040</v>
      </c>
      <c r="T8" s="8">
        <v>2041</v>
      </c>
      <c r="U8" s="8">
        <v>2042</v>
      </c>
      <c r="V8" s="8">
        <v>2043</v>
      </c>
      <c r="W8" s="8">
        <v>2044</v>
      </c>
    </row>
    <row r="9" spans="1:25" x14ac:dyDescent="0.3">
      <c r="B9" s="5" t="s">
        <v>272</v>
      </c>
      <c r="C9" s="5" t="s">
        <v>156</v>
      </c>
      <c r="D9" s="82">
        <f>'Kebutuhan Air Total (4)'!E30</f>
        <v>1.5650173611111113</v>
      </c>
      <c r="E9" s="82">
        <f>'Kebutuhan Air Total (4)'!F30</f>
        <v>1.5924479166666665</v>
      </c>
      <c r="F9" s="82">
        <f>'Kebutuhan Air Total (4)'!G30</f>
        <v>1.6198784722222221</v>
      </c>
      <c r="G9" s="82">
        <f>'Kebutuhan Air Total (4)'!H30</f>
        <v>1.647309027777778</v>
      </c>
      <c r="H9" s="82">
        <f>'Kebutuhan Air Total (4)'!I30</f>
        <v>1.6747395833333334</v>
      </c>
      <c r="I9" s="82">
        <f>'Kebutuhan Air Total (4)'!J30</f>
        <v>1.7021701388888886</v>
      </c>
      <c r="J9" s="82">
        <f>'Kebutuhan Air Total (4)'!K30</f>
        <v>1.7296006944444446</v>
      </c>
      <c r="K9" s="82">
        <f>'Kebutuhan Air Total (4)'!L30</f>
        <v>1.7570312499999998</v>
      </c>
      <c r="L9" s="82">
        <f>'Kebutuhan Air Total (4)'!M30</f>
        <v>1.7844618055555554</v>
      </c>
      <c r="M9" s="82">
        <f>'Kebutuhan Air Total (4)'!N30</f>
        <v>1.8118923611111111</v>
      </c>
      <c r="N9" s="82">
        <f>'Kebutuhan Air Total (4)'!O30</f>
        <v>1.8393229166666667</v>
      </c>
      <c r="O9" s="82">
        <f>'Kebutuhan Air Total (4)'!P30</f>
        <v>1.9466145833333335</v>
      </c>
      <c r="P9" s="82">
        <f>'Kebutuhan Air Total (4)'!Q30</f>
        <v>1.9740451388888887</v>
      </c>
      <c r="Q9" s="82">
        <f>'Kebutuhan Air Total (4)'!R30</f>
        <v>2.0014756944444443</v>
      </c>
      <c r="R9" s="82">
        <f>'Kebutuhan Air Total (4)'!S30</f>
        <v>2.0289062500000004</v>
      </c>
      <c r="S9" s="82">
        <f>'Kebutuhan Air Total (4)'!T30</f>
        <v>2.0563368055555555</v>
      </c>
      <c r="T9" s="82">
        <f>'Kebutuhan Air Total (4)'!U30</f>
        <v>2.0837673611111112</v>
      </c>
      <c r="U9" s="82">
        <f>'Kebutuhan Air Total (4)'!V30</f>
        <v>2.1111979166666663</v>
      </c>
      <c r="V9" s="82">
        <f>'Kebutuhan Air Total (4)'!W30</f>
        <v>2.138628472222222</v>
      </c>
      <c r="W9" s="82">
        <f>'Kebutuhan Air Total (4)'!X30</f>
        <v>2.1660590277777776</v>
      </c>
    </row>
    <row r="10" spans="1:25" x14ac:dyDescent="0.3">
      <c r="B10" s="5" t="s">
        <v>273</v>
      </c>
      <c r="C10" s="5" t="s">
        <v>156</v>
      </c>
      <c r="D10" s="82">
        <f>'Kebutuhan Air Total (4)'!E33</f>
        <v>2.3475260416666668</v>
      </c>
      <c r="E10" s="82">
        <f>'Kebutuhan Air Total (4)'!F33</f>
        <v>2.388671875</v>
      </c>
      <c r="F10" s="82">
        <f>'Kebutuhan Air Total (4)'!G33</f>
        <v>2.4298177083333332</v>
      </c>
      <c r="G10" s="82">
        <f>'Kebutuhan Air Total (4)'!H33</f>
        <v>2.4709635416666669</v>
      </c>
      <c r="H10" s="82">
        <f>'Kebutuhan Air Total (4)'!I33</f>
        <v>2.5121093750000001</v>
      </c>
      <c r="I10" s="82">
        <f>'Kebutuhan Air Total (4)'!J33</f>
        <v>2.5532552083333329</v>
      </c>
      <c r="J10" s="82">
        <f>'Kebutuhan Air Total (4)'!K33</f>
        <v>2.594401041666667</v>
      </c>
      <c r="K10" s="82">
        <f>'Kebutuhan Air Total (4)'!L33</f>
        <v>2.6355468749999997</v>
      </c>
      <c r="L10" s="82">
        <f>'Kebutuhan Air Total (4)'!M33</f>
        <v>2.6766927083333334</v>
      </c>
      <c r="M10" s="82">
        <f>'Kebutuhan Air Total (4)'!N33</f>
        <v>2.7178385416666666</v>
      </c>
      <c r="N10" s="82">
        <f>'Kebutuhan Air Total (4)'!O33</f>
        <v>2.7589843749999998</v>
      </c>
      <c r="O10" s="82">
        <f>'Kebutuhan Air Total (4)'!P33</f>
        <v>2.919921875</v>
      </c>
      <c r="P10" s="82">
        <f>'Kebutuhan Air Total (4)'!Q33</f>
        <v>2.9610677083333332</v>
      </c>
      <c r="Q10" s="82">
        <f>'Kebutuhan Air Total (4)'!R33</f>
        <v>3.0022135416666664</v>
      </c>
      <c r="R10" s="82">
        <f>'Kebutuhan Air Total (4)'!S33</f>
        <v>3.0433593750000005</v>
      </c>
      <c r="S10" s="82">
        <f>'Kebutuhan Air Total (4)'!T33</f>
        <v>3.0845052083333333</v>
      </c>
      <c r="T10" s="82">
        <f>'Kebutuhan Air Total (4)'!U33</f>
        <v>3.125651041666667</v>
      </c>
      <c r="U10" s="82">
        <f>'Kebutuhan Air Total (4)'!V33</f>
        <v>3.1667968749999993</v>
      </c>
      <c r="V10" s="82">
        <f>'Kebutuhan Air Total (4)'!W33</f>
        <v>3.2079427083333329</v>
      </c>
      <c r="W10" s="82">
        <f>'Kebutuhan Air Total (4)'!X33</f>
        <v>3.2490885416666666</v>
      </c>
    </row>
    <row r="11" spans="1:25" x14ac:dyDescent="0.3">
      <c r="B11" s="5" t="s">
        <v>274</v>
      </c>
      <c r="C11" s="5" t="s">
        <v>156</v>
      </c>
      <c r="D11" s="82">
        <f>'Kebutuhan Air Total (4)'!E36</f>
        <v>3.1300347222222227</v>
      </c>
      <c r="E11" s="82">
        <f>'Kebutuhan Air Total (4)'!F36</f>
        <v>3.184895833333333</v>
      </c>
      <c r="F11" s="82">
        <f>'Kebutuhan Air Total (4)'!G36</f>
        <v>3.2397569444444443</v>
      </c>
      <c r="G11" s="82">
        <f>'Kebutuhan Air Total (4)'!H36</f>
        <v>3.294618055555556</v>
      </c>
      <c r="H11" s="82">
        <f>'Kebutuhan Air Total (4)'!I36</f>
        <v>3.3494791666666668</v>
      </c>
      <c r="I11" s="82">
        <f>'Kebutuhan Air Total (4)'!J36</f>
        <v>3.4043402777777771</v>
      </c>
      <c r="J11" s="82">
        <f>'Kebutuhan Air Total (4)'!K36</f>
        <v>3.4592013888888893</v>
      </c>
      <c r="K11" s="82">
        <f>'Kebutuhan Air Total (4)'!L36</f>
        <v>3.5140624999999996</v>
      </c>
      <c r="L11" s="82">
        <f>'Kebutuhan Air Total (4)'!M36</f>
        <v>3.5689236111111109</v>
      </c>
      <c r="M11" s="82">
        <f>'Kebutuhan Air Total (4)'!N36</f>
        <v>3.6237847222222221</v>
      </c>
      <c r="N11" s="82">
        <f>'Kebutuhan Air Total (4)'!O36</f>
        <v>3.6786458333333334</v>
      </c>
      <c r="O11" s="82">
        <f>'Kebutuhan Air Total (4)'!P36</f>
        <v>3.893229166666667</v>
      </c>
      <c r="P11" s="82">
        <f>'Kebutuhan Air Total (4)'!Q36</f>
        <v>3.9480902777777773</v>
      </c>
      <c r="Q11" s="82">
        <f>'Kebutuhan Air Total (4)'!R36</f>
        <v>4.0029513888888886</v>
      </c>
      <c r="R11" s="82">
        <f>'Kebutuhan Air Total (4)'!S36</f>
        <v>4.0578125000000007</v>
      </c>
      <c r="S11" s="82">
        <f>'Kebutuhan Air Total (4)'!T36</f>
        <v>4.1126736111111111</v>
      </c>
      <c r="T11" s="82">
        <f>'Kebutuhan Air Total (4)'!U36</f>
        <v>4.1675347222222223</v>
      </c>
      <c r="U11" s="82">
        <f>'Kebutuhan Air Total (4)'!V36</f>
        <v>4.2223958333333327</v>
      </c>
      <c r="V11" s="82">
        <f>'Kebutuhan Air Total (4)'!W36</f>
        <v>4.2772569444444439</v>
      </c>
      <c r="W11" s="82">
        <f>'Kebutuhan Air Total (4)'!X36</f>
        <v>4.3321180555555552</v>
      </c>
    </row>
    <row r="13" spans="1:25" x14ac:dyDescent="0.3">
      <c r="B13" s="242" t="s">
        <v>366</v>
      </c>
      <c r="C13" s="242"/>
      <c r="D13" s="242"/>
      <c r="E13" s="242"/>
      <c r="F13" s="242"/>
      <c r="G13" s="242"/>
      <c r="H13" s="242"/>
      <c r="I13" s="242"/>
      <c r="J13" s="242"/>
      <c r="K13" s="242"/>
      <c r="L13" s="242"/>
      <c r="M13" s="242"/>
      <c r="N13" s="242"/>
      <c r="O13" s="242"/>
      <c r="P13" s="242"/>
      <c r="Q13" s="242"/>
      <c r="R13" s="242"/>
      <c r="S13" s="242"/>
      <c r="T13" s="242"/>
      <c r="U13" s="242"/>
      <c r="V13" s="242"/>
      <c r="W13" s="242"/>
    </row>
    <row r="14" spans="1:25" x14ac:dyDescent="0.3">
      <c r="B14" s="197" t="s">
        <v>271</v>
      </c>
      <c r="C14" s="197" t="s">
        <v>151</v>
      </c>
      <c r="D14" s="229" t="s">
        <v>22</v>
      </c>
      <c r="E14" s="229"/>
      <c r="F14" s="229"/>
      <c r="G14" s="229"/>
      <c r="H14" s="229"/>
      <c r="I14" s="229"/>
      <c r="J14" s="229"/>
      <c r="K14" s="229"/>
      <c r="L14" s="229"/>
      <c r="M14" s="229"/>
      <c r="N14" s="229"/>
      <c r="O14" s="229"/>
      <c r="P14" s="229"/>
      <c r="Q14" s="229"/>
      <c r="R14" s="229"/>
      <c r="S14" s="229"/>
      <c r="T14" s="229"/>
      <c r="U14" s="229"/>
      <c r="V14" s="229"/>
      <c r="W14" s="229"/>
    </row>
    <row r="15" spans="1:25" x14ac:dyDescent="0.3">
      <c r="B15" s="197"/>
      <c r="C15" s="197"/>
      <c r="D15" s="8">
        <v>2025</v>
      </c>
      <c r="E15" s="8">
        <v>2026</v>
      </c>
      <c r="F15" s="8">
        <v>2027</v>
      </c>
      <c r="G15" s="8">
        <v>2028</v>
      </c>
      <c r="H15" s="8">
        <v>2029</v>
      </c>
      <c r="I15" s="8">
        <v>2030</v>
      </c>
      <c r="J15" s="8">
        <v>2031</v>
      </c>
      <c r="K15" s="8">
        <v>2032</v>
      </c>
      <c r="L15" s="8">
        <v>2033</v>
      </c>
      <c r="M15" s="8">
        <v>2034</v>
      </c>
      <c r="N15" s="8">
        <v>2035</v>
      </c>
      <c r="O15" s="8">
        <v>2036</v>
      </c>
      <c r="P15" s="8">
        <v>2037</v>
      </c>
      <c r="Q15" s="8">
        <v>2038</v>
      </c>
      <c r="R15" s="8">
        <v>2039</v>
      </c>
      <c r="S15" s="8">
        <v>2040</v>
      </c>
      <c r="T15" s="8">
        <v>2041</v>
      </c>
      <c r="U15" s="8">
        <v>2042</v>
      </c>
      <c r="V15" s="8">
        <v>2043</v>
      </c>
      <c r="W15" s="8">
        <v>2044</v>
      </c>
    </row>
    <row r="16" spans="1:25" x14ac:dyDescent="0.3">
      <c r="B16" s="5" t="s">
        <v>272</v>
      </c>
      <c r="C16" s="5" t="s">
        <v>156</v>
      </c>
      <c r="D16" s="82">
        <f>'Kebutuhan Air Total (4)'!E67</f>
        <v>2.3257860725308639</v>
      </c>
      <c r="E16" s="82">
        <f>'Kebutuhan Air Total (4)'!F67</f>
        <v>2.3853973765432093</v>
      </c>
      <c r="F16" s="82">
        <f>'Kebutuhan Air Total (4)'!G67</f>
        <v>2.4154947916666663</v>
      </c>
      <c r="G16" s="82">
        <f>'Kebutuhan Air Total (4)'!H67</f>
        <v>2.4455922067901232</v>
      </c>
      <c r="H16" s="82">
        <f>'Kebutuhan Air Total (4)'!I67</f>
        <v>2.516777584876543</v>
      </c>
      <c r="I16" s="82">
        <f>'Kebutuhan Air Total (4)'!J67</f>
        <v>2.546875</v>
      </c>
      <c r="J16" s="82">
        <f>'Kebutuhan Air Total (4)'!K67</f>
        <v>2.5769724151234565</v>
      </c>
      <c r="K16" s="82">
        <f>'Kebutuhan Air Total (4)'!L67</f>
        <v>2.9379726080246908</v>
      </c>
      <c r="L16" s="82">
        <f>'Kebutuhan Air Total (4)'!M67</f>
        <v>2.9680700231481478</v>
      </c>
      <c r="M16" s="82">
        <f>'Kebutuhan Air Total (4)'!N67</f>
        <v>2.9981674382716044</v>
      </c>
      <c r="N16" s="82">
        <f>'Kebutuhan Air Total (4)'!O67</f>
        <v>3.0577787422839497</v>
      </c>
      <c r="O16" s="82">
        <f>'Kebutuhan Air Total (4)'!P67</f>
        <v>3.0878761574074072</v>
      </c>
      <c r="P16" s="82">
        <f>'Kebutuhan Air Total (4)'!Q67</f>
        <v>3.1179735725308637</v>
      </c>
      <c r="Q16" s="82">
        <f>'Kebutuhan Air Total (4)'!R67</f>
        <v>3.1775848765432091</v>
      </c>
      <c r="R16" s="82">
        <f>'Kebutuhan Air Total (4)'!S67</f>
        <v>3.581987847222222</v>
      </c>
      <c r="S16" s="82">
        <f>'Kebutuhan Air Total (4)'!T67</f>
        <v>3.6120852623456789</v>
      </c>
      <c r="T16" s="82">
        <f>'Kebutuhan Air Total (4)'!U67</f>
        <v>3.6716965663580243</v>
      </c>
      <c r="U16" s="82">
        <f>'Kebutuhan Air Total (4)'!V67</f>
        <v>3.7017939814814813</v>
      </c>
      <c r="V16" s="82">
        <f>'Kebutuhan Air Total (4)'!W67</f>
        <v>3.7318913966049378</v>
      </c>
      <c r="W16" s="82">
        <f>'Kebutuhan Air Total (4)'!X67</f>
        <v>3.7915027006172837</v>
      </c>
    </row>
    <row r="17" spans="2:32" x14ac:dyDescent="0.3">
      <c r="B17" s="5" t="s">
        <v>273</v>
      </c>
      <c r="C17" s="5" t="s">
        <v>156</v>
      </c>
      <c r="D17" s="82">
        <f>'Kebutuhan Air Total (4)'!E70</f>
        <v>3.4886791087962958</v>
      </c>
      <c r="E17" s="82">
        <f>'Kebutuhan Air Total (4)'!F70</f>
        <v>3.5780960648148139</v>
      </c>
      <c r="F17" s="82">
        <f>'Kebutuhan Air Total (4)'!G70</f>
        <v>3.6232421874999994</v>
      </c>
      <c r="G17" s="82">
        <f>'Kebutuhan Air Total (4)'!H70</f>
        <v>3.6683883101851849</v>
      </c>
      <c r="H17" s="82">
        <f>'Kebutuhan Air Total (4)'!I70</f>
        <v>3.7751663773148145</v>
      </c>
      <c r="I17" s="82">
        <f>'Kebutuhan Air Total (4)'!J70</f>
        <v>3.8203125</v>
      </c>
      <c r="J17" s="82">
        <f>'Kebutuhan Air Total (4)'!K70</f>
        <v>3.8654586226851846</v>
      </c>
      <c r="K17" s="82">
        <f>'Kebutuhan Air Total (4)'!L70</f>
        <v>4.4069589120370365</v>
      </c>
      <c r="L17" s="82">
        <f>'Kebutuhan Air Total (4)'!M70</f>
        <v>4.452105034722222</v>
      </c>
      <c r="M17" s="82">
        <f>'Kebutuhan Air Total (4)'!N70</f>
        <v>4.4972511574074066</v>
      </c>
      <c r="N17" s="82">
        <f>'Kebutuhan Air Total (4)'!O70</f>
        <v>4.5866681134259242</v>
      </c>
      <c r="O17" s="82">
        <f>'Kebutuhan Air Total (4)'!P70</f>
        <v>4.6318142361111105</v>
      </c>
      <c r="P17" s="82">
        <f>'Kebutuhan Air Total (4)'!Q70</f>
        <v>4.6769603587962951</v>
      </c>
      <c r="Q17" s="82">
        <f>'Kebutuhan Air Total (4)'!R70</f>
        <v>4.7663773148148136</v>
      </c>
      <c r="R17" s="82">
        <f>'Kebutuhan Air Total (4)'!S70</f>
        <v>5.3729817708333325</v>
      </c>
      <c r="S17" s="82">
        <f>'Kebutuhan Air Total (4)'!T70</f>
        <v>5.418127893518518</v>
      </c>
      <c r="T17" s="82">
        <f>'Kebutuhan Air Total (4)'!U70</f>
        <v>5.5075448495370365</v>
      </c>
      <c r="U17" s="82">
        <f>'Kebutuhan Air Total (4)'!V70</f>
        <v>5.552690972222222</v>
      </c>
      <c r="V17" s="82">
        <f>'Kebutuhan Air Total (4)'!W70</f>
        <v>5.5978370949074066</v>
      </c>
      <c r="W17" s="82">
        <f>'Kebutuhan Air Total (4)'!X70</f>
        <v>5.687254050925926</v>
      </c>
    </row>
    <row r="18" spans="2:32" x14ac:dyDescent="0.3">
      <c r="B18" s="5" t="s">
        <v>274</v>
      </c>
      <c r="C18" s="5" t="s">
        <v>156</v>
      </c>
      <c r="D18" s="82">
        <f>'Kebutuhan Air Total (4)'!E73</f>
        <v>4.6515721450617278</v>
      </c>
      <c r="E18" s="82">
        <f>'Kebutuhan Air Total (4)'!F73</f>
        <v>4.7707947530864185</v>
      </c>
      <c r="F18" s="82">
        <f>'Kebutuhan Air Total (4)'!G73</f>
        <v>4.8309895833333325</v>
      </c>
      <c r="G18" s="82">
        <f>'Kebutuhan Air Total (4)'!H73</f>
        <v>4.8911844135802465</v>
      </c>
      <c r="H18" s="82">
        <f>'Kebutuhan Air Total (4)'!I73</f>
        <v>5.033555169753086</v>
      </c>
      <c r="I18" s="82">
        <f>'Kebutuhan Air Total (4)'!J73</f>
        <v>5.09375</v>
      </c>
      <c r="J18" s="82">
        <f>'Kebutuhan Air Total (4)'!K73</f>
        <v>5.1539448302469131</v>
      </c>
      <c r="K18" s="82">
        <f>'Kebutuhan Air Total (4)'!L73</f>
        <v>5.8759452160493817</v>
      </c>
      <c r="L18" s="82">
        <f>'Kebutuhan Air Total (4)'!M73</f>
        <v>5.9361400462962957</v>
      </c>
      <c r="M18" s="82">
        <f>'Kebutuhan Air Total (4)'!N73</f>
        <v>5.9963348765432087</v>
      </c>
      <c r="N18" s="82">
        <f>'Kebutuhan Air Total (4)'!O73</f>
        <v>6.1155574845678995</v>
      </c>
      <c r="O18" s="82">
        <f>'Kebutuhan Air Total (4)'!P73</f>
        <v>6.1757523148148143</v>
      </c>
      <c r="P18" s="82">
        <f>'Kebutuhan Air Total (4)'!Q73</f>
        <v>6.2359471450617274</v>
      </c>
      <c r="Q18" s="82">
        <f>'Kebutuhan Air Total (4)'!R73</f>
        <v>6.3551697530864182</v>
      </c>
      <c r="R18" s="82">
        <f>'Kebutuhan Air Total (4)'!S73</f>
        <v>7.1639756944444439</v>
      </c>
      <c r="S18" s="82">
        <f>'Kebutuhan Air Total (4)'!T73</f>
        <v>7.2241705246913579</v>
      </c>
      <c r="T18" s="82">
        <f>'Kebutuhan Air Total (4)'!U73</f>
        <v>7.3433931327160487</v>
      </c>
      <c r="U18" s="82">
        <f>'Kebutuhan Air Total (4)'!V73</f>
        <v>7.4035879629629626</v>
      </c>
      <c r="V18" s="82">
        <f>'Kebutuhan Air Total (4)'!W73</f>
        <v>7.4637827932098757</v>
      </c>
      <c r="W18" s="82">
        <f>'Kebutuhan Air Total (4)'!X73</f>
        <v>7.5830054012345673</v>
      </c>
    </row>
    <row r="19" spans="2:32" x14ac:dyDescent="0.3">
      <c r="Y19" s="196" t="s">
        <v>235</v>
      </c>
      <c r="Z19" s="196"/>
      <c r="AA19" s="196"/>
      <c r="AB19" s="196"/>
      <c r="AC19" s="196"/>
      <c r="AD19" s="196"/>
      <c r="AE19" s="196"/>
      <c r="AF19" s="196"/>
    </row>
    <row r="20" spans="2:32" x14ac:dyDescent="0.3">
      <c r="B20" s="242" t="s">
        <v>367</v>
      </c>
      <c r="C20" s="242"/>
      <c r="D20" s="242"/>
      <c r="E20" s="242"/>
      <c r="F20" s="242"/>
      <c r="G20" s="242"/>
      <c r="H20" s="242"/>
      <c r="I20" s="242"/>
      <c r="J20" s="242"/>
      <c r="K20" s="242"/>
      <c r="L20" s="242"/>
      <c r="M20" s="242"/>
      <c r="N20" s="242"/>
      <c r="O20" s="242"/>
      <c r="P20" s="242"/>
      <c r="Q20" s="242"/>
      <c r="R20" s="242"/>
      <c r="S20" s="242"/>
      <c r="T20" s="242"/>
      <c r="U20" s="242"/>
      <c r="V20" s="242"/>
      <c r="W20" s="242"/>
      <c r="Y20" s="196"/>
      <c r="Z20" s="196"/>
      <c r="AA20" s="196"/>
      <c r="AB20" s="196"/>
      <c r="AC20" s="196"/>
      <c r="AD20" s="196"/>
      <c r="AE20" s="196"/>
      <c r="AF20" s="196"/>
    </row>
    <row r="21" spans="2:32" x14ac:dyDescent="0.3">
      <c r="B21" s="197" t="s">
        <v>271</v>
      </c>
      <c r="C21" s="197" t="s">
        <v>151</v>
      </c>
      <c r="D21" s="229" t="s">
        <v>22</v>
      </c>
      <c r="E21" s="229"/>
      <c r="F21" s="229"/>
      <c r="G21" s="229"/>
      <c r="H21" s="229"/>
      <c r="I21" s="229"/>
      <c r="J21" s="229"/>
      <c r="K21" s="229"/>
      <c r="L21" s="229"/>
      <c r="M21" s="229"/>
      <c r="N21" s="229"/>
      <c r="O21" s="229"/>
      <c r="P21" s="229"/>
      <c r="Q21" s="229"/>
      <c r="R21" s="229"/>
      <c r="S21" s="229"/>
      <c r="T21" s="229"/>
      <c r="U21" s="229"/>
      <c r="V21" s="229"/>
      <c r="W21" s="229"/>
    </row>
    <row r="22" spans="2:32" x14ac:dyDescent="0.3">
      <c r="B22" s="197"/>
      <c r="C22" s="197"/>
      <c r="D22" s="8">
        <v>2025</v>
      </c>
      <c r="E22" s="8">
        <v>2026</v>
      </c>
      <c r="F22" s="8">
        <v>2027</v>
      </c>
      <c r="G22" s="8">
        <v>2028</v>
      </c>
      <c r="H22" s="8">
        <v>2029</v>
      </c>
      <c r="I22" s="8">
        <v>2030</v>
      </c>
      <c r="J22" s="8">
        <v>2031</v>
      </c>
      <c r="K22" s="8">
        <v>2032</v>
      </c>
      <c r="L22" s="8">
        <v>2033</v>
      </c>
      <c r="M22" s="8">
        <v>2034</v>
      </c>
      <c r="N22" s="8">
        <v>2035</v>
      </c>
      <c r="O22" s="8">
        <v>2036</v>
      </c>
      <c r="P22" s="8">
        <v>2037</v>
      </c>
      <c r="Q22" s="8">
        <v>2038</v>
      </c>
      <c r="R22" s="8">
        <v>2039</v>
      </c>
      <c r="S22" s="8">
        <v>2040</v>
      </c>
      <c r="T22" s="8">
        <v>2041</v>
      </c>
      <c r="U22" s="8">
        <v>2042</v>
      </c>
      <c r="V22" s="8">
        <v>2043</v>
      </c>
      <c r="W22" s="8">
        <v>2044</v>
      </c>
    </row>
    <row r="23" spans="2:32" x14ac:dyDescent="0.3">
      <c r="B23" s="5" t="s">
        <v>272</v>
      </c>
      <c r="C23" s="5" t="s">
        <v>156</v>
      </c>
      <c r="D23" s="82">
        <f>'Kebutuhan Air Total (4)'!E104</f>
        <v>1.0815088091563787</v>
      </c>
      <c r="E23" s="82">
        <f>'Kebutuhan Air Total (4)'!F104</f>
        <v>1.0981449331275719</v>
      </c>
      <c r="F23" s="82">
        <f>'Kebutuhan Air Total (4)'!G104</f>
        <v>1.1147810570987655</v>
      </c>
      <c r="G23" s="82">
        <f>'Kebutuhan Air Total (4)'!H104</f>
        <v>1.1314171810699587</v>
      </c>
      <c r="H23" s="82">
        <f>'Kebutuhan Air Total (4)'!I104</f>
        <v>1.1480533050411523</v>
      </c>
      <c r="I23" s="82">
        <f>'Kebutuhan Air Total (4)'!J104</f>
        <v>1.1646894290123457</v>
      </c>
      <c r="J23" s="82">
        <f>'Kebutuhan Air Total (4)'!K104</f>
        <v>1.2044737011316871</v>
      </c>
      <c r="K23" s="82">
        <f>'Kebutuhan Air Total (4)'!L104</f>
        <v>1.2211098251028807</v>
      </c>
      <c r="L23" s="82">
        <f>'Kebutuhan Air Total (4)'!M104</f>
        <v>1.2493200231481481</v>
      </c>
      <c r="M23" s="82">
        <f>'Kebutuhan Air Total (4)'!N104</f>
        <v>1.2659561471193415</v>
      </c>
      <c r="N23" s="82">
        <f>'Kebutuhan Air Total (4)'!O104</f>
        <v>1.2825922710905346</v>
      </c>
      <c r="O23" s="82">
        <f>'Kebutuhan Air Total (4)'!P104</f>
        <v>1.2992283950617283</v>
      </c>
      <c r="P23" s="82">
        <f>'Kebutuhan Air Total (4)'!Q104</f>
        <v>1.3158645190329217</v>
      </c>
      <c r="Q23" s="82">
        <f>'Kebutuhan Air Total (4)'!R104</f>
        <v>1.3325006430041151</v>
      </c>
      <c r="R23" s="82">
        <f>'Kebutuhan Air Total (4)'!S104</f>
        <v>1.3491367669753085</v>
      </c>
      <c r="S23" s="82">
        <f>'Kebutuhan Air Total (4)'!T104</f>
        <v>1.3657728909465021</v>
      </c>
      <c r="T23" s="82">
        <f>'Kebutuhan Air Total (4)'!U104</f>
        <v>1.3824090149176953</v>
      </c>
      <c r="U23" s="82">
        <f>'Kebutuhan Air Total (4)'!V104</f>
        <v>1.3990451388888889</v>
      </c>
      <c r="V23" s="82">
        <f>'Kebutuhan Air Total (4)'!W104</f>
        <v>1.4156812628600823</v>
      </c>
      <c r="W23" s="82">
        <f>'Kebutuhan Air Total (4)'!X104</f>
        <v>1.4554655349794239</v>
      </c>
    </row>
    <row r="24" spans="2:32" x14ac:dyDescent="0.3">
      <c r="B24" s="5" t="s">
        <v>273</v>
      </c>
      <c r="C24" s="5" t="s">
        <v>156</v>
      </c>
      <c r="D24" s="82">
        <f>'Kebutuhan Air Total (4)'!E107</f>
        <v>1.6222632137345681</v>
      </c>
      <c r="E24" s="82">
        <f>'Kebutuhan Air Total (4)'!F107</f>
        <v>1.6472173996913577</v>
      </c>
      <c r="F24" s="82">
        <f>'Kebutuhan Air Total (4)'!G107</f>
        <v>1.6721715856481483</v>
      </c>
      <c r="G24" s="82">
        <f>'Kebutuhan Air Total (4)'!H107</f>
        <v>1.6971257716049379</v>
      </c>
      <c r="H24" s="82">
        <f>'Kebutuhan Air Total (4)'!I107</f>
        <v>1.7220799575617285</v>
      </c>
      <c r="I24" s="82">
        <f>'Kebutuhan Air Total (4)'!J107</f>
        <v>1.7470341435185186</v>
      </c>
      <c r="J24" s="82">
        <f>'Kebutuhan Air Total (4)'!K107</f>
        <v>1.8067105516975306</v>
      </c>
      <c r="K24" s="82">
        <f>'Kebutuhan Air Total (4)'!L107</f>
        <v>1.8316647376543211</v>
      </c>
      <c r="L24" s="82">
        <f>'Kebutuhan Air Total (4)'!M107</f>
        <v>1.873980034722222</v>
      </c>
      <c r="M24" s="82">
        <f>'Kebutuhan Air Total (4)'!N107</f>
        <v>1.8989342206790121</v>
      </c>
      <c r="N24" s="82">
        <f>'Kebutuhan Air Total (4)'!O107</f>
        <v>1.923888406635802</v>
      </c>
      <c r="O24" s="82">
        <f>'Kebutuhan Air Total (4)'!P107</f>
        <v>1.9488425925925923</v>
      </c>
      <c r="P24" s="82">
        <f>'Kebutuhan Air Total (4)'!Q107</f>
        <v>1.9737967785493824</v>
      </c>
      <c r="Q24" s="82">
        <f>'Kebutuhan Air Total (4)'!R107</f>
        <v>1.9987509645061725</v>
      </c>
      <c r="R24" s="82">
        <f>'Kebutuhan Air Total (4)'!S107</f>
        <v>2.0237051504629626</v>
      </c>
      <c r="S24" s="82">
        <f>'Kebutuhan Air Total (4)'!T107</f>
        <v>2.0486593364197532</v>
      </c>
      <c r="T24" s="82">
        <f>'Kebutuhan Air Total (4)'!U107</f>
        <v>2.0736135223765428</v>
      </c>
      <c r="U24" s="82">
        <f>'Kebutuhan Air Total (4)'!V107</f>
        <v>2.0985677083333334</v>
      </c>
      <c r="V24" s="82">
        <f>'Kebutuhan Air Total (4)'!W107</f>
        <v>2.1235218942901235</v>
      </c>
      <c r="W24" s="82">
        <f>'Kebutuhan Air Total (4)'!X107</f>
        <v>2.1831983024691359</v>
      </c>
    </row>
    <row r="25" spans="2:32" x14ac:dyDescent="0.3">
      <c r="B25" s="5" t="s">
        <v>274</v>
      </c>
      <c r="C25" s="5" t="s">
        <v>156</v>
      </c>
      <c r="D25" s="82">
        <f>'Kebutuhan Air Total (4)'!E110</f>
        <v>2.1630176183127574</v>
      </c>
      <c r="E25" s="82">
        <f>'Kebutuhan Air Total (4)'!F110</f>
        <v>2.1962898662551438</v>
      </c>
      <c r="F25" s="82">
        <f>'Kebutuhan Air Total (4)'!G110</f>
        <v>2.229562114197531</v>
      </c>
      <c r="G25" s="82">
        <f>'Kebutuhan Air Total (4)'!H110</f>
        <v>2.2628343621399174</v>
      </c>
      <c r="H25" s="82">
        <f>'Kebutuhan Air Total (4)'!I110</f>
        <v>2.2961066100823047</v>
      </c>
      <c r="I25" s="82">
        <f>'Kebutuhan Air Total (4)'!J110</f>
        <v>2.3293788580246915</v>
      </c>
      <c r="J25" s="82">
        <f>'Kebutuhan Air Total (4)'!K110</f>
        <v>2.4089474022633741</v>
      </c>
      <c r="K25" s="82">
        <f>'Kebutuhan Air Total (4)'!L110</f>
        <v>2.4422196502057614</v>
      </c>
      <c r="L25" s="82">
        <f>'Kebutuhan Air Total (4)'!M110</f>
        <v>2.4986400462962961</v>
      </c>
      <c r="M25" s="82">
        <f>'Kebutuhan Air Total (4)'!N110</f>
        <v>2.5319122942386829</v>
      </c>
      <c r="N25" s="82">
        <f>'Kebutuhan Air Total (4)'!O110</f>
        <v>2.5651845421810693</v>
      </c>
      <c r="O25" s="82">
        <f>'Kebutuhan Air Total (4)'!P110</f>
        <v>2.5984567901234565</v>
      </c>
      <c r="P25" s="82">
        <f>'Kebutuhan Air Total (4)'!Q110</f>
        <v>2.6317290380658434</v>
      </c>
      <c r="Q25" s="82">
        <f>'Kebutuhan Air Total (4)'!R110</f>
        <v>2.6650012860082302</v>
      </c>
      <c r="R25" s="82">
        <f>'Kebutuhan Air Total (4)'!S110</f>
        <v>2.698273533950617</v>
      </c>
      <c r="S25" s="82">
        <f>'Kebutuhan Air Total (4)'!T110</f>
        <v>2.7315457818930042</v>
      </c>
      <c r="T25" s="82">
        <f>'Kebutuhan Air Total (4)'!U110</f>
        <v>2.7648180298353906</v>
      </c>
      <c r="U25" s="82">
        <f>'Kebutuhan Air Total (4)'!V110</f>
        <v>2.7980902777777779</v>
      </c>
      <c r="V25" s="82">
        <f>'Kebutuhan Air Total (4)'!W110</f>
        <v>2.8313625257201647</v>
      </c>
      <c r="W25" s="82">
        <f>'Kebutuhan Air Total (4)'!X110</f>
        <v>2.9109310699588478</v>
      </c>
    </row>
    <row r="27" spans="2:32" x14ac:dyDescent="0.3">
      <c r="B27" s="242" t="s">
        <v>368</v>
      </c>
      <c r="C27" s="242"/>
      <c r="D27" s="242"/>
      <c r="E27" s="242"/>
      <c r="F27" s="242"/>
      <c r="G27" s="242"/>
      <c r="H27" s="242"/>
      <c r="I27" s="242"/>
      <c r="J27" s="242"/>
      <c r="K27" s="242"/>
      <c r="L27" s="242"/>
      <c r="M27" s="242"/>
      <c r="N27" s="242"/>
      <c r="O27" s="242"/>
      <c r="P27" s="242"/>
      <c r="Q27" s="242"/>
      <c r="R27" s="242"/>
      <c r="S27" s="242"/>
      <c r="T27" s="242"/>
      <c r="U27" s="242"/>
      <c r="V27" s="242"/>
      <c r="W27" s="242"/>
    </row>
    <row r="28" spans="2:32" x14ac:dyDescent="0.3">
      <c r="B28" s="197" t="s">
        <v>271</v>
      </c>
      <c r="C28" s="197" t="s">
        <v>151</v>
      </c>
      <c r="D28" s="229" t="s">
        <v>22</v>
      </c>
      <c r="E28" s="229"/>
      <c r="F28" s="229"/>
      <c r="G28" s="229"/>
      <c r="H28" s="229"/>
      <c r="I28" s="229"/>
      <c r="J28" s="229"/>
      <c r="K28" s="229"/>
      <c r="L28" s="229"/>
      <c r="M28" s="229"/>
      <c r="N28" s="229"/>
      <c r="O28" s="229"/>
      <c r="P28" s="229"/>
      <c r="Q28" s="229"/>
      <c r="R28" s="229"/>
      <c r="S28" s="229"/>
      <c r="T28" s="229"/>
      <c r="U28" s="229"/>
      <c r="V28" s="229"/>
      <c r="W28" s="229"/>
    </row>
    <row r="29" spans="2:32" x14ac:dyDescent="0.3">
      <c r="B29" s="197"/>
      <c r="C29" s="197"/>
      <c r="D29" s="8">
        <v>2025</v>
      </c>
      <c r="E29" s="8">
        <v>2026</v>
      </c>
      <c r="F29" s="8">
        <v>2027</v>
      </c>
      <c r="G29" s="8">
        <v>2028</v>
      </c>
      <c r="H29" s="8">
        <v>2029</v>
      </c>
      <c r="I29" s="8">
        <v>2030</v>
      </c>
      <c r="J29" s="8">
        <v>2031</v>
      </c>
      <c r="K29" s="8">
        <v>2032</v>
      </c>
      <c r="L29" s="8">
        <v>2033</v>
      </c>
      <c r="M29" s="8">
        <v>2034</v>
      </c>
      <c r="N29" s="8">
        <v>2035</v>
      </c>
      <c r="O29" s="8">
        <v>2036</v>
      </c>
      <c r="P29" s="8">
        <v>2037</v>
      </c>
      <c r="Q29" s="8">
        <v>2038</v>
      </c>
      <c r="R29" s="8">
        <v>2039</v>
      </c>
      <c r="S29" s="8">
        <v>2040</v>
      </c>
      <c r="T29" s="8">
        <v>2041</v>
      </c>
      <c r="U29" s="8">
        <v>2042</v>
      </c>
      <c r="V29" s="8">
        <v>2043</v>
      </c>
      <c r="W29" s="8">
        <v>2044</v>
      </c>
    </row>
    <row r="30" spans="2:32" x14ac:dyDescent="0.3">
      <c r="B30" s="5" t="s">
        <v>272</v>
      </c>
      <c r="C30" s="5" t="s">
        <v>156</v>
      </c>
      <c r="D30" s="82">
        <f>'Kebutuhan Air Total (4)'!E141</f>
        <v>2.1210615997942384</v>
      </c>
      <c r="E30" s="82">
        <f>'Kebutuhan Air Total (4)'!F141</f>
        <v>2.1566197273662553</v>
      </c>
      <c r="F30" s="82">
        <f>'Kebutuhan Air Total (4)'!G141</f>
        <v>2.2124903549382711</v>
      </c>
      <c r="G30" s="82">
        <f>'Kebutuhan Air Total (4)'!H141</f>
        <v>2.248048482510288</v>
      </c>
      <c r="H30" s="82">
        <f>'Kebutuhan Air Total (4)'!I141</f>
        <v>2.2974954989711933</v>
      </c>
      <c r="I30" s="82">
        <f>'Kebutuhan Air Total (4)'!J141</f>
        <v>2.3330536265432098</v>
      </c>
      <c r="J30" s="82">
        <f>'Kebutuhan Air Total (4)'!K141</f>
        <v>2.3825006430041151</v>
      </c>
      <c r="K30" s="82">
        <f>'Kebutuhan Air Total (4)'!L141</f>
        <v>2.4180587705761312</v>
      </c>
      <c r="L30" s="82">
        <f>'Kebutuhan Air Total (4)'!M141</f>
        <v>2.4739293981481478</v>
      </c>
      <c r="M30" s="82">
        <f>'Kebutuhan Air Total (4)'!N141</f>
        <v>2.5580986368312759</v>
      </c>
      <c r="N30" s="82">
        <f>'Kebutuhan Air Total (4)'!O141</f>
        <v>2.593656764403292</v>
      </c>
      <c r="O30" s="82">
        <f>'Kebutuhan Air Total (4)'!P141</f>
        <v>2.6431037808641973</v>
      </c>
      <c r="P30" s="82">
        <f>'Kebutuhan Air Total (4)'!Q141</f>
        <v>2.6786619084362138</v>
      </c>
      <c r="Q30" s="82">
        <f>'Kebutuhan Air Total (4)'!R141</f>
        <v>2.7281089248971195</v>
      </c>
      <c r="R30" s="82">
        <f>'Kebutuhan Air Total (4)'!S141</f>
        <v>2.7700906635802469</v>
      </c>
      <c r="S30" s="82">
        <f>'Kebutuhan Air Total (4)'!T141</f>
        <v>2.8195376800411522</v>
      </c>
      <c r="T30" s="82">
        <f>'Kebutuhan Air Total (4)'!U141</f>
        <v>2.8550958076131687</v>
      </c>
      <c r="U30" s="82">
        <f>'Kebutuhan Air Total (4)'!V141</f>
        <v>2.904542824074074</v>
      </c>
      <c r="V30" s="82">
        <f>'Kebutuhan Air Total (4)'!W141</f>
        <v>2.9539898405349798</v>
      </c>
      <c r="W30" s="82">
        <f>'Kebutuhan Air Total (4)'!X141</f>
        <v>3.2319669495884771</v>
      </c>
    </row>
    <row r="31" spans="2:32" x14ac:dyDescent="0.3">
      <c r="B31" s="5" t="s">
        <v>273</v>
      </c>
      <c r="C31" s="5" t="s">
        <v>156</v>
      </c>
      <c r="D31" s="82">
        <f>'Kebutuhan Air Total (4)'!E144</f>
        <v>3.1815923996913575</v>
      </c>
      <c r="E31" s="82">
        <f>'Kebutuhan Air Total (4)'!F144</f>
        <v>3.2349295910493829</v>
      </c>
      <c r="F31" s="82">
        <f>'Kebutuhan Air Total (4)'!G144</f>
        <v>3.3187355324074064</v>
      </c>
      <c r="G31" s="82">
        <f>'Kebutuhan Air Total (4)'!H144</f>
        <v>3.3720727237654318</v>
      </c>
      <c r="H31" s="82">
        <f>'Kebutuhan Air Total (4)'!I144</f>
        <v>3.4462432484567902</v>
      </c>
      <c r="I31" s="82">
        <f>'Kebutuhan Air Total (4)'!J144</f>
        <v>3.4995804398148147</v>
      </c>
      <c r="J31" s="82">
        <f>'Kebutuhan Air Total (4)'!K144</f>
        <v>3.5737509645061727</v>
      </c>
      <c r="K31" s="82">
        <f>'Kebutuhan Air Total (4)'!L144</f>
        <v>3.6270881558641968</v>
      </c>
      <c r="L31" s="82">
        <f>'Kebutuhan Air Total (4)'!M144</f>
        <v>3.710894097222222</v>
      </c>
      <c r="M31" s="82">
        <f>'Kebutuhan Air Total (4)'!N144</f>
        <v>3.8371479552469139</v>
      </c>
      <c r="N31" s="82">
        <f>'Kebutuhan Air Total (4)'!O144</f>
        <v>3.8904851466049379</v>
      </c>
      <c r="O31" s="82">
        <f>'Kebutuhan Air Total (4)'!P144</f>
        <v>3.9646556712962959</v>
      </c>
      <c r="P31" s="82">
        <f>'Kebutuhan Air Total (4)'!Q144</f>
        <v>4.0179928626543209</v>
      </c>
      <c r="Q31" s="82">
        <f>'Kebutuhan Air Total (4)'!R144</f>
        <v>4.0921633873456793</v>
      </c>
      <c r="R31" s="82">
        <f>'Kebutuhan Air Total (4)'!S144</f>
        <v>4.1551359953703706</v>
      </c>
      <c r="S31" s="82">
        <f>'Kebutuhan Air Total (4)'!T144</f>
        <v>4.2293065200617281</v>
      </c>
      <c r="T31" s="82">
        <f>'Kebutuhan Air Total (4)'!U144</f>
        <v>4.2826437114197535</v>
      </c>
      <c r="U31" s="82">
        <f>'Kebutuhan Air Total (4)'!V144</f>
        <v>4.3568142361111111</v>
      </c>
      <c r="V31" s="82">
        <f>'Kebutuhan Air Total (4)'!W144</f>
        <v>4.4309847608024695</v>
      </c>
      <c r="W31" s="82">
        <f>'Kebutuhan Air Total (4)'!X144</f>
        <v>4.8479504243827156</v>
      </c>
    </row>
    <row r="32" spans="2:32" x14ac:dyDescent="0.3">
      <c r="B32" s="5" t="s">
        <v>274</v>
      </c>
      <c r="C32" s="5" t="s">
        <v>156</v>
      </c>
      <c r="D32" s="82">
        <f>'Kebutuhan Air Total (4)'!E147</f>
        <v>4.2421231995884767</v>
      </c>
      <c r="E32" s="82">
        <f>'Kebutuhan Air Total (4)'!F147</f>
        <v>4.3132394547325106</v>
      </c>
      <c r="F32" s="82">
        <f>'Kebutuhan Air Total (4)'!G147</f>
        <v>4.4249807098765421</v>
      </c>
      <c r="G32" s="82">
        <f>'Kebutuhan Air Total (4)'!H147</f>
        <v>4.496096965020576</v>
      </c>
      <c r="H32" s="82">
        <f>'Kebutuhan Air Total (4)'!I147</f>
        <v>4.5949909979423866</v>
      </c>
      <c r="I32" s="82">
        <f>'Kebutuhan Air Total (4)'!J147</f>
        <v>4.6661072530864196</v>
      </c>
      <c r="J32" s="82">
        <f>'Kebutuhan Air Total (4)'!K147</f>
        <v>4.7650012860082303</v>
      </c>
      <c r="K32" s="82">
        <f>'Kebutuhan Air Total (4)'!L147</f>
        <v>4.8361175411522623</v>
      </c>
      <c r="L32" s="82">
        <f>'Kebutuhan Air Total (4)'!M147</f>
        <v>4.9478587962962957</v>
      </c>
      <c r="M32" s="82">
        <f>'Kebutuhan Air Total (4)'!N147</f>
        <v>5.1161972736625518</v>
      </c>
      <c r="N32" s="82">
        <f>'Kebutuhan Air Total (4)'!O147</f>
        <v>5.1873135288065839</v>
      </c>
      <c r="O32" s="82">
        <f>'Kebutuhan Air Total (4)'!P147</f>
        <v>5.2862075617283946</v>
      </c>
      <c r="P32" s="82">
        <f>'Kebutuhan Air Total (4)'!Q147</f>
        <v>5.3573238168724275</v>
      </c>
      <c r="Q32" s="82">
        <f>'Kebutuhan Air Total (4)'!R147</f>
        <v>5.4562178497942391</v>
      </c>
      <c r="R32" s="82">
        <f>'Kebutuhan Air Total (4)'!S147</f>
        <v>5.5401813271604938</v>
      </c>
      <c r="S32" s="82">
        <f>'Kebutuhan Air Total (4)'!T147</f>
        <v>5.6390753600823045</v>
      </c>
      <c r="T32" s="82">
        <f>'Kebutuhan Air Total (4)'!U147</f>
        <v>5.7101916152263374</v>
      </c>
      <c r="U32" s="82">
        <f>'Kebutuhan Air Total (4)'!V147</f>
        <v>5.8090856481481481</v>
      </c>
      <c r="V32" s="82">
        <f>'Kebutuhan Air Total (4)'!W147</f>
        <v>5.9079796810699596</v>
      </c>
      <c r="W32" s="82">
        <f>'Kebutuhan Air Total (4)'!X147</f>
        <v>6.4639338991769542</v>
      </c>
    </row>
    <row r="35" spans="1:24" x14ac:dyDescent="0.3">
      <c r="A35" s="203" t="s">
        <v>281</v>
      </c>
      <c r="B35" s="224" t="s">
        <v>293</v>
      </c>
      <c r="C35" s="224"/>
      <c r="D35" s="224"/>
      <c r="E35" s="224"/>
      <c r="F35" s="224"/>
      <c r="G35" s="224"/>
      <c r="H35" s="224"/>
      <c r="I35" s="224"/>
      <c r="J35" s="224"/>
      <c r="K35" s="224"/>
      <c r="L35" s="224"/>
      <c r="M35" s="224"/>
      <c r="N35" s="224"/>
      <c r="O35" s="224"/>
      <c r="P35" s="224"/>
      <c r="Q35" s="224"/>
      <c r="R35" s="224"/>
      <c r="S35" s="224"/>
      <c r="T35" s="224"/>
      <c r="U35" s="224"/>
      <c r="V35" s="224"/>
      <c r="W35" s="224"/>
    </row>
    <row r="36" spans="1:24" x14ac:dyDescent="0.3">
      <c r="A36" s="203"/>
    </row>
    <row r="37" spans="1:24" x14ac:dyDescent="0.3">
      <c r="A37" s="203"/>
    </row>
    <row r="38" spans="1:24" x14ac:dyDescent="0.3">
      <c r="A38" s="203"/>
    </row>
    <row r="39" spans="1:24" x14ac:dyDescent="0.3">
      <c r="B39" s="241" t="s">
        <v>419</v>
      </c>
      <c r="C39" s="241"/>
      <c r="D39" s="241"/>
      <c r="E39" s="241"/>
      <c r="F39" s="241"/>
      <c r="G39" s="241"/>
      <c r="H39" s="241"/>
      <c r="I39" s="241"/>
      <c r="J39" s="241"/>
      <c r="K39" s="241"/>
      <c r="L39" s="241"/>
      <c r="M39" s="241"/>
      <c r="N39" s="241"/>
      <c r="O39" s="241"/>
      <c r="P39" s="241"/>
      <c r="Q39" s="241"/>
      <c r="R39" s="241"/>
      <c r="S39" s="241"/>
      <c r="T39" s="241"/>
      <c r="U39" s="241"/>
      <c r="V39" s="241"/>
      <c r="W39" s="241"/>
    </row>
    <row r="40" spans="1:24" x14ac:dyDescent="0.3">
      <c r="B40" s="67" t="s">
        <v>361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9"/>
    </row>
    <row r="41" spans="1:24" x14ac:dyDescent="0.3">
      <c r="B41" s="70" t="s">
        <v>362</v>
      </c>
      <c r="C41" s="65"/>
      <c r="D41" s="65"/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71"/>
    </row>
    <row r="42" spans="1:24" x14ac:dyDescent="0.3">
      <c r="B42" s="70" t="s">
        <v>363</v>
      </c>
      <c r="C42" s="65"/>
      <c r="D42" s="65"/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71"/>
    </row>
    <row r="43" spans="1:24" x14ac:dyDescent="0.3">
      <c r="B43" s="70" t="s">
        <v>364</v>
      </c>
      <c r="C43" s="65"/>
      <c r="D43" s="65"/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71"/>
    </row>
    <row r="44" spans="1:24" x14ac:dyDescent="0.3">
      <c r="B44" s="197" t="s">
        <v>271</v>
      </c>
      <c r="C44" s="197" t="s">
        <v>151</v>
      </c>
      <c r="D44" s="229" t="s">
        <v>22</v>
      </c>
      <c r="E44" s="229"/>
      <c r="F44" s="229"/>
      <c r="G44" s="229"/>
      <c r="H44" s="229"/>
      <c r="I44" s="229"/>
      <c r="J44" s="229"/>
      <c r="K44" s="229"/>
      <c r="L44" s="229"/>
      <c r="M44" s="229"/>
      <c r="N44" s="229"/>
      <c r="O44" s="229"/>
      <c r="P44" s="229"/>
      <c r="Q44" s="229"/>
      <c r="R44" s="229"/>
      <c r="S44" s="229"/>
      <c r="T44" s="229"/>
      <c r="U44" s="229"/>
      <c r="V44" s="229"/>
      <c r="W44" s="229"/>
    </row>
    <row r="45" spans="1:24" x14ac:dyDescent="0.3">
      <c r="B45" s="197"/>
      <c r="C45" s="197"/>
      <c r="D45" s="8">
        <v>2025</v>
      </c>
      <c r="E45" s="8">
        <v>2026</v>
      </c>
      <c r="F45" s="8">
        <v>2027</v>
      </c>
      <c r="G45" s="8">
        <v>2028</v>
      </c>
      <c r="H45" s="8">
        <v>2029</v>
      </c>
      <c r="I45" s="8">
        <v>2030</v>
      </c>
      <c r="J45" s="8">
        <v>2031</v>
      </c>
      <c r="K45" s="8">
        <v>2032</v>
      </c>
      <c r="L45" s="8">
        <v>2033</v>
      </c>
      <c r="M45" s="8">
        <v>2034</v>
      </c>
      <c r="N45" s="8">
        <v>2035</v>
      </c>
      <c r="O45" s="8">
        <v>2036</v>
      </c>
      <c r="P45" s="8">
        <v>2037</v>
      </c>
      <c r="Q45" s="8">
        <v>2038</v>
      </c>
      <c r="R45" s="8">
        <v>2039</v>
      </c>
      <c r="S45" s="8">
        <v>2040</v>
      </c>
      <c r="T45" s="8">
        <v>2041</v>
      </c>
      <c r="U45" s="8">
        <v>2042</v>
      </c>
      <c r="V45" s="8">
        <v>2043</v>
      </c>
      <c r="W45" s="8">
        <v>2044</v>
      </c>
    </row>
    <row r="46" spans="1:24" x14ac:dyDescent="0.3">
      <c r="B46" s="5" t="s">
        <v>272</v>
      </c>
      <c r="C46" s="5" t="s">
        <v>156</v>
      </c>
      <c r="D46" s="82">
        <f>D9+D16+D23+D30</f>
        <v>7.0933738425925927</v>
      </c>
      <c r="E46" s="82">
        <f t="shared" ref="E46:W46" si="0">E9+E16+E23+E30</f>
        <v>7.2326099537037027</v>
      </c>
      <c r="F46" s="82">
        <f t="shared" si="0"/>
        <v>7.3626446759259245</v>
      </c>
      <c r="G46" s="82">
        <f t="shared" si="0"/>
        <v>7.4723668981481488</v>
      </c>
      <c r="H46" s="82">
        <f t="shared" si="0"/>
        <v>7.6370659722222225</v>
      </c>
      <c r="I46" s="82">
        <f t="shared" si="0"/>
        <v>7.7467881944444441</v>
      </c>
      <c r="J46" s="82">
        <f t="shared" si="0"/>
        <v>7.8935474537037038</v>
      </c>
      <c r="K46" s="82">
        <f t="shared" si="0"/>
        <v>8.3341724537037027</v>
      </c>
      <c r="L46" s="82">
        <f t="shared" si="0"/>
        <v>8.4757812499999989</v>
      </c>
      <c r="M46" s="82">
        <f t="shared" si="0"/>
        <v>8.6341145833333321</v>
      </c>
      <c r="N46" s="82">
        <f t="shared" si="0"/>
        <v>8.7733506944444422</v>
      </c>
      <c r="O46" s="82">
        <f t="shared" si="0"/>
        <v>8.9768229166666664</v>
      </c>
      <c r="P46" s="82">
        <f t="shared" si="0"/>
        <v>9.0865451388888889</v>
      </c>
      <c r="Q46" s="82">
        <f t="shared" si="0"/>
        <v>9.2396701388888882</v>
      </c>
      <c r="R46" s="82">
        <f t="shared" si="0"/>
        <v>9.7301215277777775</v>
      </c>
      <c r="S46" s="82">
        <f t="shared" si="0"/>
        <v>9.8537326388888893</v>
      </c>
      <c r="T46" s="82">
        <f t="shared" si="0"/>
        <v>9.9929687499999993</v>
      </c>
      <c r="U46" s="82">
        <f t="shared" si="0"/>
        <v>10.116579861111111</v>
      </c>
      <c r="V46" s="82">
        <f t="shared" si="0"/>
        <v>10.240190972222221</v>
      </c>
      <c r="W46" s="82">
        <f t="shared" si="0"/>
        <v>10.644994212962963</v>
      </c>
    </row>
    <row r="47" spans="1:24" x14ac:dyDescent="0.3">
      <c r="B47" s="5" t="s">
        <v>273</v>
      </c>
      <c r="C47" s="5" t="s">
        <v>156</v>
      </c>
      <c r="D47" s="82">
        <f>D10+D17+D24+D31</f>
        <v>10.640060763888888</v>
      </c>
      <c r="E47" s="82">
        <f t="shared" ref="E47:W47" si="1">E10+E17+E24+E31</f>
        <v>10.848914930555555</v>
      </c>
      <c r="F47" s="82">
        <f t="shared" si="1"/>
        <v>11.043967013888887</v>
      </c>
      <c r="G47" s="82">
        <f t="shared" si="1"/>
        <v>11.208550347222221</v>
      </c>
      <c r="H47" s="82">
        <f t="shared" si="1"/>
        <v>11.455598958333333</v>
      </c>
      <c r="I47" s="82">
        <f t="shared" si="1"/>
        <v>11.620182291666666</v>
      </c>
      <c r="J47" s="82">
        <f t="shared" si="1"/>
        <v>11.840321180555556</v>
      </c>
      <c r="K47" s="82">
        <f t="shared" si="1"/>
        <v>12.501258680555555</v>
      </c>
      <c r="L47" s="82">
        <f t="shared" si="1"/>
        <v>12.713671874999999</v>
      </c>
      <c r="M47" s="82">
        <f t="shared" si="1"/>
        <v>12.951171875</v>
      </c>
      <c r="N47" s="82">
        <f t="shared" si="1"/>
        <v>13.160026041666663</v>
      </c>
      <c r="O47" s="82">
        <f t="shared" si="1"/>
        <v>13.465234374999998</v>
      </c>
      <c r="P47" s="82">
        <f t="shared" si="1"/>
        <v>13.629817708333331</v>
      </c>
      <c r="Q47" s="82">
        <f t="shared" si="1"/>
        <v>13.859505208333331</v>
      </c>
      <c r="R47" s="82">
        <f t="shared" si="1"/>
        <v>14.595182291666665</v>
      </c>
      <c r="S47" s="82">
        <f t="shared" si="1"/>
        <v>14.780598958333332</v>
      </c>
      <c r="T47" s="82">
        <f t="shared" si="1"/>
        <v>14.989453124999999</v>
      </c>
      <c r="U47" s="82">
        <f t="shared" si="1"/>
        <v>15.174869791666667</v>
      </c>
      <c r="V47" s="82">
        <f t="shared" si="1"/>
        <v>15.360286458333331</v>
      </c>
      <c r="W47" s="82">
        <f t="shared" si="1"/>
        <v>15.967491319444445</v>
      </c>
      <c r="X47" s="93"/>
    </row>
    <row r="48" spans="1:24" x14ac:dyDescent="0.3">
      <c r="B48" s="5" t="s">
        <v>274</v>
      </c>
      <c r="C48" s="5" t="s">
        <v>156</v>
      </c>
      <c r="D48" s="82">
        <f>D11+D18+D25+D32</f>
        <v>14.186747685185185</v>
      </c>
      <c r="E48" s="82">
        <f t="shared" ref="E48:W48" si="2">E11+E18+E25+E32</f>
        <v>14.465219907407405</v>
      </c>
      <c r="F48" s="82">
        <f t="shared" si="2"/>
        <v>14.725289351851849</v>
      </c>
      <c r="G48" s="82">
        <f t="shared" si="2"/>
        <v>14.944733796296298</v>
      </c>
      <c r="H48" s="82">
        <f t="shared" si="2"/>
        <v>15.274131944444445</v>
      </c>
      <c r="I48" s="82">
        <f t="shared" si="2"/>
        <v>15.493576388888888</v>
      </c>
      <c r="J48" s="82">
        <f t="shared" si="2"/>
        <v>15.787094907407408</v>
      </c>
      <c r="K48" s="82">
        <f t="shared" si="2"/>
        <v>16.668344907407405</v>
      </c>
      <c r="L48" s="82">
        <f t="shared" si="2"/>
        <v>16.951562499999998</v>
      </c>
      <c r="M48" s="82">
        <f t="shared" si="2"/>
        <v>17.268229166666664</v>
      </c>
      <c r="N48" s="82">
        <f t="shared" si="2"/>
        <v>17.546701388888884</v>
      </c>
      <c r="O48" s="82">
        <f t="shared" si="2"/>
        <v>17.953645833333333</v>
      </c>
      <c r="P48" s="82">
        <f t="shared" si="2"/>
        <v>18.173090277777778</v>
      </c>
      <c r="Q48" s="82">
        <f t="shared" si="2"/>
        <v>18.479340277777776</v>
      </c>
      <c r="R48" s="82">
        <f t="shared" si="2"/>
        <v>19.460243055555555</v>
      </c>
      <c r="S48" s="82">
        <f t="shared" si="2"/>
        <v>19.707465277777779</v>
      </c>
      <c r="T48" s="82">
        <f t="shared" si="2"/>
        <v>19.985937499999999</v>
      </c>
      <c r="U48" s="82">
        <f t="shared" si="2"/>
        <v>20.233159722222222</v>
      </c>
      <c r="V48" s="82">
        <f t="shared" si="2"/>
        <v>20.480381944444442</v>
      </c>
      <c r="W48" s="82">
        <f t="shared" si="2"/>
        <v>21.289988425925927</v>
      </c>
    </row>
  </sheetData>
  <mergeCells count="25">
    <mergeCell ref="A1:A4"/>
    <mergeCell ref="B1:W1"/>
    <mergeCell ref="B6:W6"/>
    <mergeCell ref="B7:B8"/>
    <mergeCell ref="C7:C8"/>
    <mergeCell ref="D7:W7"/>
    <mergeCell ref="B13:W13"/>
    <mergeCell ref="B14:B15"/>
    <mergeCell ref="C14:C15"/>
    <mergeCell ref="D14:W14"/>
    <mergeCell ref="Y19:AF20"/>
    <mergeCell ref="B20:W20"/>
    <mergeCell ref="B21:B22"/>
    <mergeCell ref="C21:C22"/>
    <mergeCell ref="D21:W21"/>
    <mergeCell ref="B27:W27"/>
    <mergeCell ref="B28:B29"/>
    <mergeCell ref="C28:C29"/>
    <mergeCell ref="D28:W28"/>
    <mergeCell ref="B39:W39"/>
    <mergeCell ref="B44:B45"/>
    <mergeCell ref="C44:C45"/>
    <mergeCell ref="D44:W44"/>
    <mergeCell ref="A35:A38"/>
    <mergeCell ref="B35:W3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39</vt:i4>
      </vt:variant>
      <vt:variant>
        <vt:lpstr>Named Ranges</vt:lpstr>
      </vt:variant>
      <vt:variant>
        <vt:i4>1</vt:i4>
      </vt:variant>
    </vt:vector>
  </HeadingPairs>
  <TitlesOfParts>
    <vt:vector size="40" baseType="lpstr">
      <vt:lpstr>TANJUNG BATU DAN MERANCANG</vt:lpstr>
      <vt:lpstr>Data (1) </vt:lpstr>
      <vt:lpstr>Backward Projection (1)</vt:lpstr>
      <vt:lpstr>Forward Projection (1)</vt:lpstr>
      <vt:lpstr>Proyeksi Fasum (1)</vt:lpstr>
      <vt:lpstr>Kebutuhan Air Non Domestik (1)</vt:lpstr>
      <vt:lpstr>Rekap Air Non Domestik (1) </vt:lpstr>
      <vt:lpstr>Kebutuhan Air Total (1) </vt:lpstr>
      <vt:lpstr>Rekapitulasi Total (1)</vt:lpstr>
      <vt:lpstr>BIDUK-BIDUK</vt:lpstr>
      <vt:lpstr>Data (2)</vt:lpstr>
      <vt:lpstr>Backward Projection (2)</vt:lpstr>
      <vt:lpstr>Forward Projection (2)</vt:lpstr>
      <vt:lpstr>Proyeksi Fasum (2)</vt:lpstr>
      <vt:lpstr>Kebutuhan Air Non Domestik (2)</vt:lpstr>
      <vt:lpstr>Rekap Air Non Domestik (2)</vt:lpstr>
      <vt:lpstr>Kebutuhan Air Total (2)</vt:lpstr>
      <vt:lpstr>Rekapitulasi Total (2)</vt:lpstr>
      <vt:lpstr>TALISAYAN</vt:lpstr>
      <vt:lpstr>Data (3)</vt:lpstr>
      <vt:lpstr>Backward Projection (3)</vt:lpstr>
      <vt:lpstr>Forward Projection (3)</vt:lpstr>
      <vt:lpstr>Proyeksi Fasum (3)</vt:lpstr>
      <vt:lpstr>Kebutuhan Air Non Domestik (3)</vt:lpstr>
      <vt:lpstr>Rekap Air Non Domestik (3)</vt:lpstr>
      <vt:lpstr>Kebutuhan Air Total (3)</vt:lpstr>
      <vt:lpstr>Rekapitulasi Total (3)</vt:lpstr>
      <vt:lpstr>MARATUA</vt:lpstr>
      <vt:lpstr>Data (4)</vt:lpstr>
      <vt:lpstr>Sekolah</vt:lpstr>
      <vt:lpstr>Warung</vt:lpstr>
      <vt:lpstr>Penginapan</vt:lpstr>
      <vt:lpstr>Backward Projection (4)</vt:lpstr>
      <vt:lpstr>Forward Projection (4)</vt:lpstr>
      <vt:lpstr>Proyeksi Fasum (4)</vt:lpstr>
      <vt:lpstr>Kebutuhan Air Non Domestik (4)</vt:lpstr>
      <vt:lpstr>Rekap Air Non Domestik (4)</vt:lpstr>
      <vt:lpstr>Kebutuhan Air Total (4)</vt:lpstr>
      <vt:lpstr>Rekapitulasi Total (4)</vt:lpstr>
      <vt:lpstr>'Data (1) 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AIKO SARASVATY PRABOWO</dc:creator>
  <cp:lastModifiedBy>aiko prabowo</cp:lastModifiedBy>
  <dcterms:created xsi:type="dcterms:W3CDTF">2024-12-19T00:18:36Z</dcterms:created>
  <dcterms:modified xsi:type="dcterms:W3CDTF">2025-05-09T22:20:20Z</dcterms:modified>
</cp:coreProperties>
</file>